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ты\КАТЯ\ОТЧЁТЫ\Отчет за 2022 год в ПГД и КСП\Проект решения с приложениями\"/>
    </mc:Choice>
  </mc:AlternateContent>
  <bookViews>
    <workbookView xWindow="0" yWindow="0" windowWidth="16320" windowHeight="11625" tabRatio="599"/>
  </bookViews>
  <sheets>
    <sheet name="Приложение 3" sheetId="1" r:id="rId1"/>
  </sheets>
  <definedNames>
    <definedName name="_xlnm._FilterDatabase" localSheetId="0" hidden="1">'Приложение 3'!$A$9:$IU$6199</definedName>
    <definedName name="_xlnm.Print_Titles" localSheetId="0">'Приложение 3'!$6:$9</definedName>
    <definedName name="_xlnm.Print_Area" localSheetId="0">'Приложение 3'!$A$1:$W$6199</definedName>
  </definedNames>
  <calcPr calcId="152511"/>
</workbook>
</file>

<file path=xl/calcChain.xml><?xml version="1.0" encoding="utf-8"?>
<calcChain xmlns="http://schemas.openxmlformats.org/spreadsheetml/2006/main">
  <c r="W6198" i="1" l="1"/>
  <c r="W6195" i="1"/>
  <c r="W6192" i="1"/>
  <c r="W6190" i="1"/>
  <c r="W6187" i="1"/>
  <c r="W6182" i="1"/>
  <c r="W6178" i="1"/>
  <c r="W6170" i="1"/>
  <c r="W6164" i="1"/>
  <c r="W6162" i="1"/>
  <c r="W6160" i="1"/>
  <c r="W6153" i="1"/>
  <c r="W6152" i="1"/>
  <c r="W6150" i="1"/>
  <c r="W6145" i="1"/>
  <c r="W6143" i="1"/>
  <c r="W6140" i="1"/>
  <c r="W6138" i="1"/>
  <c r="W6134" i="1"/>
  <c r="W6132" i="1"/>
  <c r="W6127" i="1"/>
  <c r="W6124" i="1"/>
  <c r="W6120" i="1"/>
  <c r="W6119" i="1"/>
  <c r="W6117" i="1"/>
  <c r="W6113" i="1"/>
  <c r="W6110" i="1"/>
  <c r="W6107" i="1"/>
  <c r="W6104" i="1"/>
  <c r="W6101" i="1"/>
  <c r="W6093" i="1"/>
  <c r="W6089" i="1"/>
  <c r="W6084" i="1"/>
  <c r="W6082" i="1"/>
  <c r="W6080" i="1"/>
  <c r="W6077" i="1"/>
  <c r="W6072" i="1"/>
  <c r="W6064" i="1"/>
  <c r="W6059" i="1"/>
  <c r="W6056" i="1"/>
  <c r="W6053" i="1"/>
  <c r="W6047" i="1"/>
  <c r="W6042" i="1"/>
  <c r="W6037" i="1"/>
  <c r="W6033" i="1"/>
  <c r="W6030" i="1"/>
  <c r="W6022" i="1"/>
  <c r="W6019" i="1"/>
  <c r="W6017" i="1"/>
  <c r="W6014" i="1"/>
  <c r="W6010" i="1"/>
  <c r="W6002" i="1"/>
  <c r="W6000" i="1"/>
  <c r="W5998" i="1"/>
  <c r="W5995" i="1"/>
  <c r="W5991" i="1"/>
  <c r="W5983" i="1"/>
  <c r="W5978" i="1"/>
  <c r="W5976" i="1"/>
  <c r="W5973" i="1"/>
  <c r="W5968" i="1"/>
  <c r="W5966" i="1"/>
  <c r="W5960" i="1"/>
  <c r="W5957" i="1"/>
  <c r="W5950" i="1"/>
  <c r="W5947" i="1"/>
  <c r="W5944" i="1"/>
  <c r="W5943" i="1"/>
  <c r="W5941" i="1"/>
  <c r="W5939" i="1"/>
  <c r="W5934" i="1"/>
  <c r="W5931" i="1"/>
  <c r="W5924" i="1"/>
  <c r="W5923" i="1"/>
  <c r="W5919" i="1"/>
  <c r="W5918" i="1"/>
  <c r="W5912" i="1"/>
  <c r="W5909" i="1"/>
  <c r="W5906" i="1"/>
  <c r="W5905" i="1"/>
  <c r="W5903" i="1"/>
  <c r="W5900" i="1"/>
  <c r="W5899" i="1"/>
  <c r="W5896" i="1"/>
  <c r="W5895" i="1"/>
  <c r="W5892" i="1"/>
  <c r="W5891" i="1"/>
  <c r="W5888" i="1"/>
  <c r="W5883" i="1"/>
  <c r="W5882" i="1"/>
  <c r="W5879" i="1"/>
  <c r="W5878" i="1"/>
  <c r="W5874" i="1"/>
  <c r="W5873" i="1"/>
  <c r="W5870" i="1"/>
  <c r="W5869" i="1"/>
  <c r="W5865" i="1"/>
  <c r="W5864" i="1"/>
  <c r="W5861" i="1"/>
  <c r="W5858" i="1"/>
  <c r="W5855" i="1"/>
  <c r="W5852" i="1"/>
  <c r="W5849" i="1"/>
  <c r="W5848" i="1"/>
  <c r="W5845" i="1"/>
  <c r="W5844" i="1"/>
  <c r="W5840" i="1"/>
  <c r="W5837" i="1"/>
  <c r="W5836" i="1"/>
  <c r="W5833" i="1"/>
  <c r="W5832" i="1"/>
  <c r="W5829" i="1"/>
  <c r="W5828" i="1"/>
  <c r="W5824" i="1"/>
  <c r="W5823" i="1"/>
  <c r="W5820" i="1"/>
  <c r="W5812" i="1"/>
  <c r="W5811" i="1"/>
  <c r="W5803" i="1"/>
  <c r="W5797" i="1"/>
  <c r="W5796" i="1"/>
  <c r="W5787" i="1"/>
  <c r="W5780" i="1"/>
  <c r="W5775" i="1"/>
  <c r="W5767" i="1"/>
  <c r="W5762" i="1"/>
  <c r="W5759" i="1"/>
  <c r="W5756" i="1"/>
  <c r="W5753" i="1"/>
  <c r="W5750" i="1"/>
  <c r="W5747" i="1"/>
  <c r="W5744" i="1"/>
  <c r="W5743" i="1"/>
  <c r="W5740" i="1"/>
  <c r="W5737" i="1"/>
  <c r="W5734" i="1"/>
  <c r="W5732" i="1"/>
  <c r="W5729" i="1"/>
  <c r="W5726" i="1"/>
  <c r="W5723" i="1"/>
  <c r="W5720" i="1"/>
  <c r="W5716" i="1"/>
  <c r="W5713" i="1"/>
  <c r="W5710" i="1"/>
  <c r="W5707" i="1"/>
  <c r="W5703" i="1"/>
  <c r="W5700" i="1"/>
  <c r="W5699" i="1"/>
  <c r="W5697" i="1"/>
  <c r="W5694" i="1"/>
  <c r="W5692" i="1"/>
  <c r="W5690" i="1"/>
  <c r="W5685" i="1"/>
  <c r="W5679" i="1"/>
  <c r="W5673" i="1"/>
  <c r="W5670" i="1"/>
  <c r="W5668" i="1"/>
  <c r="W5663" i="1"/>
  <c r="W5658" i="1"/>
  <c r="W5654" i="1"/>
  <c r="W5653" i="1"/>
  <c r="W5650" i="1"/>
  <c r="W5647" i="1"/>
  <c r="W5644" i="1"/>
  <c r="W5642" i="1"/>
  <c r="W5635" i="1"/>
  <c r="W5630" i="1"/>
  <c r="W5628" i="1"/>
  <c r="W5626" i="1"/>
  <c r="W5624" i="1"/>
  <c r="W5621" i="1"/>
  <c r="W5619" i="1"/>
  <c r="W5613" i="1"/>
  <c r="W5605" i="1"/>
  <c r="W5600" i="1"/>
  <c r="W5598" i="1"/>
  <c r="W5596" i="1"/>
  <c r="W5593" i="1"/>
  <c r="W5588" i="1"/>
  <c r="W5584" i="1"/>
  <c r="W5579" i="1"/>
  <c r="W5575" i="1"/>
  <c r="W5568" i="1"/>
  <c r="W5565" i="1"/>
  <c r="W5562" i="1"/>
  <c r="W5557" i="1"/>
  <c r="W5553" i="1"/>
  <c r="W5551" i="1"/>
  <c r="W5548" i="1"/>
  <c r="W5547" i="1"/>
  <c r="W5545" i="1"/>
  <c r="W5543" i="1"/>
  <c r="W5539" i="1"/>
  <c r="W5532" i="1"/>
  <c r="W5527" i="1"/>
  <c r="W5525" i="1"/>
  <c r="W5523" i="1"/>
  <c r="W5518" i="1"/>
  <c r="W5514" i="1"/>
  <c r="W5512" i="1"/>
  <c r="W5509" i="1"/>
  <c r="W5508" i="1"/>
  <c r="W5506" i="1"/>
  <c r="W5504" i="1"/>
  <c r="W5500" i="1"/>
  <c r="W5496" i="1"/>
  <c r="W5494" i="1"/>
  <c r="W5491" i="1"/>
  <c r="W5489" i="1"/>
  <c r="W5487" i="1"/>
  <c r="W5479" i="1"/>
  <c r="W5471" i="1"/>
  <c r="W5467" i="1"/>
  <c r="W5462" i="1"/>
  <c r="W5460" i="1"/>
  <c r="W5457" i="1"/>
  <c r="W5452" i="1"/>
  <c r="W5451" i="1"/>
  <c r="W5449" i="1"/>
  <c r="W5443" i="1"/>
  <c r="W5441" i="1"/>
  <c r="W5436" i="1"/>
  <c r="W5434" i="1"/>
  <c r="W5429" i="1"/>
  <c r="W5424" i="1"/>
  <c r="W5421" i="1"/>
  <c r="W5417" i="1"/>
  <c r="W5414" i="1"/>
  <c r="W5411" i="1"/>
  <c r="W5408" i="1"/>
  <c r="W5401" i="1"/>
  <c r="W5397" i="1"/>
  <c r="W5394" i="1"/>
  <c r="W5393" i="1"/>
  <c r="W5390" i="1"/>
  <c r="W5387" i="1"/>
  <c r="W5380" i="1"/>
  <c r="W5378" i="1"/>
  <c r="W5371" i="1"/>
  <c r="W5369" i="1"/>
  <c r="W5365" i="1"/>
  <c r="W5363" i="1"/>
  <c r="W5360" i="1"/>
  <c r="W5356" i="1"/>
  <c r="W5354" i="1"/>
  <c r="W5352" i="1"/>
  <c r="W5344" i="1"/>
  <c r="W5342" i="1"/>
  <c r="W5333" i="1"/>
  <c r="W5328" i="1"/>
  <c r="W5326" i="1"/>
  <c r="W5323" i="1"/>
  <c r="W5320" i="1"/>
  <c r="W5316" i="1"/>
  <c r="W5311" i="1"/>
  <c r="W5308" i="1"/>
  <c r="W5305" i="1"/>
  <c r="W5303" i="1"/>
  <c r="W5299" i="1"/>
  <c r="W5297" i="1"/>
  <c r="W5294" i="1"/>
  <c r="W5292" i="1"/>
  <c r="W5290" i="1"/>
  <c r="W5285" i="1"/>
  <c r="W5281" i="1"/>
  <c r="W5279" i="1"/>
  <c r="W5275" i="1"/>
  <c r="W5267" i="1"/>
  <c r="W5260" i="1"/>
  <c r="W5252" i="1"/>
  <c r="W5247" i="1"/>
  <c r="W5245" i="1"/>
  <c r="W5243" i="1"/>
  <c r="W5240" i="1"/>
  <c r="W5235" i="1"/>
  <c r="W5227" i="1"/>
  <c r="W5220" i="1"/>
  <c r="W5215" i="1"/>
  <c r="W5213" i="1"/>
  <c r="W5210" i="1"/>
  <c r="W5205" i="1"/>
  <c r="W5203" i="1"/>
  <c r="W5201" i="1"/>
  <c r="W5193" i="1"/>
  <c r="W5188" i="1"/>
  <c r="W5186" i="1"/>
  <c r="W5181" i="1"/>
  <c r="W5178" i="1"/>
  <c r="W5175" i="1"/>
  <c r="W5172" i="1"/>
  <c r="W5164" i="1"/>
  <c r="W5159" i="1"/>
  <c r="W5157" i="1"/>
  <c r="W5154" i="1"/>
  <c r="W5151" i="1"/>
  <c r="W5144" i="1"/>
  <c r="W5140" i="1"/>
  <c r="W5135" i="1"/>
  <c r="W5133" i="1"/>
  <c r="W5131" i="1"/>
  <c r="W5128" i="1"/>
  <c r="W5123" i="1"/>
  <c r="W5118" i="1"/>
  <c r="W5115" i="1"/>
  <c r="W5113" i="1"/>
  <c r="W5109" i="1"/>
  <c r="W5105" i="1"/>
  <c r="W5102" i="1"/>
  <c r="W5099" i="1"/>
  <c r="W5097" i="1"/>
  <c r="W5094" i="1"/>
  <c r="W5091" i="1"/>
  <c r="W5089" i="1"/>
  <c r="W5087" i="1"/>
  <c r="W5083" i="1"/>
  <c r="W5080" i="1"/>
  <c r="W5077" i="1"/>
  <c r="W5074" i="1"/>
  <c r="W5071" i="1"/>
  <c r="W5068" i="1"/>
  <c r="W5065" i="1"/>
  <c r="W5063" i="1"/>
  <c r="W5060" i="1"/>
  <c r="W5051" i="1"/>
  <c r="W5047" i="1"/>
  <c r="W5042" i="1"/>
  <c r="W5040" i="1"/>
  <c r="W5038" i="1"/>
  <c r="W5035" i="1"/>
  <c r="W5030" i="1"/>
  <c r="W5029" i="1"/>
  <c r="W5027" i="1"/>
  <c r="W5025" i="1"/>
  <c r="W5018" i="1"/>
  <c r="W5014" i="1"/>
  <c r="W5011" i="1"/>
  <c r="W5005" i="1"/>
  <c r="W4999" i="1"/>
  <c r="W4996" i="1"/>
  <c r="W4992" i="1"/>
  <c r="W4989" i="1"/>
  <c r="W4983" i="1"/>
  <c r="W4980" i="1"/>
  <c r="W4977" i="1"/>
  <c r="W4973" i="1"/>
  <c r="W4969" i="1"/>
  <c r="W4965" i="1"/>
  <c r="W4962" i="1"/>
  <c r="W4957" i="1"/>
  <c r="W4954" i="1"/>
  <c r="W4951" i="1"/>
  <c r="W4948" i="1"/>
  <c r="W4945" i="1"/>
  <c r="W4942" i="1"/>
  <c r="W4939" i="1"/>
  <c r="W4936" i="1"/>
  <c r="W4933" i="1"/>
  <c r="W4930" i="1"/>
  <c r="W4927" i="1"/>
  <c r="W4923" i="1"/>
  <c r="W4920" i="1"/>
  <c r="W4916" i="1"/>
  <c r="W4910" i="1"/>
  <c r="W4906" i="1"/>
  <c r="W4903" i="1"/>
  <c r="W4898" i="1"/>
  <c r="W4895" i="1"/>
  <c r="W4892" i="1"/>
  <c r="W4889" i="1"/>
  <c r="W4886" i="1"/>
  <c r="W4882" i="1"/>
  <c r="W4879" i="1"/>
  <c r="W4876" i="1"/>
  <c r="W4868" i="1"/>
  <c r="W4863" i="1"/>
  <c r="W4860" i="1"/>
  <c r="W4855" i="1"/>
  <c r="W4852" i="1"/>
  <c r="W4848" i="1"/>
  <c r="W4845" i="1"/>
  <c r="W4842" i="1"/>
  <c r="W4839" i="1"/>
  <c r="W4836" i="1"/>
  <c r="W4833" i="1"/>
  <c r="W4830" i="1"/>
  <c r="W4827" i="1"/>
  <c r="W4825" i="1"/>
  <c r="W4822" i="1"/>
  <c r="W4819" i="1"/>
  <c r="W4816" i="1"/>
  <c r="W4813" i="1"/>
  <c r="W4810" i="1"/>
  <c r="W4807" i="1"/>
  <c r="W4804" i="1"/>
  <c r="W4801" i="1"/>
  <c r="W4798" i="1"/>
  <c r="W4795" i="1"/>
  <c r="W4792" i="1"/>
  <c r="W4790" i="1"/>
  <c r="W4787" i="1"/>
  <c r="W4781" i="1"/>
  <c r="W4779" i="1"/>
  <c r="W4775" i="1"/>
  <c r="W4772" i="1"/>
  <c r="W4769" i="1"/>
  <c r="W4765" i="1"/>
  <c r="W4760" i="1"/>
  <c r="W4758" i="1"/>
  <c r="W4756" i="1"/>
  <c r="W4751" i="1"/>
  <c r="W4748" i="1"/>
  <c r="W4744" i="1"/>
  <c r="W4740" i="1"/>
  <c r="W4736" i="1"/>
  <c r="W4733" i="1"/>
  <c r="W4726" i="1"/>
  <c r="W4724" i="1"/>
  <c r="W4721" i="1"/>
  <c r="W4716" i="1"/>
  <c r="W4713" i="1"/>
  <c r="W4706" i="1"/>
  <c r="W4702" i="1"/>
  <c r="W4699" i="1"/>
  <c r="W4696" i="1"/>
  <c r="W4689" i="1"/>
  <c r="W4687" i="1"/>
  <c r="W4680" i="1"/>
  <c r="W4672" i="1"/>
  <c r="W4665" i="1"/>
  <c r="W4662" i="1"/>
  <c r="W4659" i="1"/>
  <c r="W4656" i="1"/>
  <c r="W4653" i="1"/>
  <c r="W4650" i="1"/>
  <c r="W4647" i="1"/>
  <c r="W4644" i="1"/>
  <c r="W4641" i="1"/>
  <c r="W4633" i="1"/>
  <c r="W4626" i="1"/>
  <c r="W4618" i="1"/>
  <c r="W4611" i="1"/>
  <c r="W4608" i="1"/>
  <c r="W4601" i="1"/>
  <c r="W4597" i="1"/>
  <c r="W4594" i="1"/>
  <c r="W4590" i="1"/>
  <c r="W4587" i="1"/>
  <c r="W4584" i="1"/>
  <c r="W4581" i="1"/>
  <c r="W4577" i="1"/>
  <c r="W4574" i="1"/>
  <c r="W4571" i="1"/>
  <c r="W4568" i="1"/>
  <c r="W4565" i="1"/>
  <c r="W4562" i="1"/>
  <c r="W4559" i="1"/>
  <c r="W4556" i="1"/>
  <c r="W4553" i="1"/>
  <c r="W4550" i="1"/>
  <c r="W4547" i="1"/>
  <c r="W4544" i="1"/>
  <c r="W4541" i="1"/>
  <c r="W4538" i="1"/>
  <c r="W4535" i="1"/>
  <c r="W4532" i="1"/>
  <c r="W4529" i="1"/>
  <c r="W4527" i="1"/>
  <c r="W4524" i="1"/>
  <c r="W4521" i="1"/>
  <c r="W4514" i="1"/>
  <c r="W4510" i="1"/>
  <c r="W4507" i="1"/>
  <c r="W4504" i="1"/>
  <c r="W4501" i="1"/>
  <c r="W4498" i="1"/>
  <c r="W4495" i="1"/>
  <c r="W4492" i="1"/>
  <c r="W4489" i="1"/>
  <c r="W4486" i="1"/>
  <c r="W4483" i="1"/>
  <c r="W4480" i="1"/>
  <c r="W4477" i="1"/>
  <c r="W4474" i="1"/>
  <c r="W4466" i="1"/>
  <c r="W4459" i="1"/>
  <c r="W4455" i="1"/>
  <c r="W4450" i="1"/>
  <c r="W4446" i="1"/>
  <c r="W4442" i="1"/>
  <c r="W4439" i="1"/>
  <c r="W4435" i="1"/>
  <c r="W4433" i="1"/>
  <c r="W4429" i="1"/>
  <c r="W4426" i="1"/>
  <c r="W4423" i="1"/>
  <c r="W4420" i="1"/>
  <c r="W4417" i="1"/>
  <c r="W4414" i="1"/>
  <c r="W4411" i="1"/>
  <c r="W4409" i="1"/>
  <c r="W4406" i="1"/>
  <c r="W4403" i="1"/>
  <c r="W4400" i="1"/>
  <c r="W4397" i="1"/>
  <c r="W4394" i="1"/>
  <c r="W4386" i="1"/>
  <c r="W4383" i="1"/>
  <c r="W4380" i="1"/>
  <c r="W4379" i="1"/>
  <c r="W4378" i="1"/>
  <c r="W4377" i="1"/>
  <c r="W4376" i="1"/>
  <c r="W4375" i="1"/>
  <c r="W4374" i="1"/>
  <c r="W4373" i="1"/>
  <c r="W4372" i="1"/>
  <c r="W4371" i="1"/>
  <c r="W4370" i="1"/>
  <c r="W4369" i="1"/>
  <c r="W4368" i="1"/>
  <c r="W4365" i="1"/>
  <c r="W4362" i="1"/>
  <c r="W4359" i="1"/>
  <c r="W4356" i="1"/>
  <c r="W4353" i="1"/>
  <c r="W4350" i="1"/>
  <c r="W4347" i="1"/>
  <c r="W4344" i="1"/>
  <c r="W4337" i="1"/>
  <c r="W4334" i="1"/>
  <c r="W4330" i="1"/>
  <c r="W4322" i="1"/>
  <c r="W4321" i="1"/>
  <c r="W4319" i="1"/>
  <c r="W4317" i="1"/>
  <c r="W4312" i="1"/>
  <c r="W4307" i="1"/>
  <c r="W4305" i="1"/>
  <c r="W4302" i="1"/>
  <c r="W4297" i="1"/>
  <c r="W4294" i="1"/>
  <c r="W4286" i="1"/>
  <c r="W4278" i="1"/>
  <c r="W4274" i="1"/>
  <c r="W4269" i="1"/>
  <c r="W4267" i="1"/>
  <c r="W4265" i="1"/>
  <c r="W4262" i="1"/>
  <c r="W4257" i="1"/>
  <c r="W4255" i="1"/>
  <c r="W4253" i="1"/>
  <c r="W4248" i="1"/>
  <c r="W4245" i="1"/>
  <c r="W4238" i="1"/>
  <c r="W4236" i="1"/>
  <c r="W4232" i="1"/>
  <c r="W4227" i="1"/>
  <c r="W4222" i="1"/>
  <c r="W4216" i="1"/>
  <c r="W4212" i="1"/>
  <c r="W4205" i="1"/>
  <c r="W4203" i="1"/>
  <c r="W4198" i="1"/>
  <c r="W4195" i="1"/>
  <c r="W4190" i="1"/>
  <c r="W4188" i="1"/>
  <c r="W4184" i="1"/>
  <c r="W4180" i="1"/>
  <c r="W4177" i="1"/>
  <c r="W4173" i="1"/>
  <c r="W4170" i="1"/>
  <c r="W4168" i="1"/>
  <c r="W4164" i="1"/>
  <c r="W4160" i="1"/>
  <c r="W4157" i="1"/>
  <c r="W4154" i="1"/>
  <c r="W4151" i="1"/>
  <c r="W4148" i="1"/>
  <c r="W4141" i="1"/>
  <c r="W4136" i="1"/>
  <c r="W4134" i="1"/>
  <c r="W4130" i="1"/>
  <c r="W4128" i="1"/>
  <c r="W4125" i="1"/>
  <c r="W4122" i="1"/>
  <c r="W4120" i="1"/>
  <c r="W4116" i="1"/>
  <c r="W4108" i="1"/>
  <c r="W4099" i="1"/>
  <c r="W4095" i="1"/>
  <c r="W4087" i="1"/>
  <c r="W4084" i="1"/>
  <c r="W4077" i="1"/>
  <c r="W4073" i="1"/>
  <c r="W4065" i="1"/>
  <c r="W4057" i="1"/>
  <c r="W4053" i="1"/>
  <c r="W4045" i="1"/>
  <c r="W4043" i="1"/>
  <c r="W4041" i="1"/>
  <c r="W4034" i="1"/>
  <c r="W4030" i="1"/>
  <c r="W4025" i="1"/>
  <c r="W4020" i="1"/>
  <c r="W4016" i="1"/>
  <c r="W4010" i="1"/>
  <c r="W4006" i="1"/>
  <c r="W4004" i="1"/>
  <c r="W3998" i="1"/>
  <c r="W3992" i="1"/>
  <c r="W3985" i="1"/>
  <c r="W3977" i="1"/>
  <c r="W3970" i="1"/>
  <c r="W3966" i="1"/>
  <c r="W3961" i="1"/>
  <c r="W3959" i="1"/>
  <c r="W3953" i="1"/>
  <c r="W3947" i="1"/>
  <c r="W3941" i="1"/>
  <c r="W3936" i="1"/>
  <c r="W3932" i="1"/>
  <c r="W3928" i="1"/>
  <c r="W3925" i="1"/>
  <c r="W3918" i="1"/>
  <c r="W3910" i="1"/>
  <c r="W3905" i="1"/>
  <c r="W3903" i="1"/>
  <c r="W3896" i="1"/>
  <c r="W3894" i="1"/>
  <c r="W3889" i="1"/>
  <c r="W3882" i="1"/>
  <c r="W3874" i="1"/>
  <c r="W3871" i="1"/>
  <c r="W3866" i="1"/>
  <c r="W3862" i="1"/>
  <c r="W3859" i="1"/>
  <c r="W3855" i="1"/>
  <c r="W3852" i="1"/>
  <c r="W3849" i="1"/>
  <c r="W3842" i="1"/>
  <c r="W3840" i="1"/>
  <c r="W3838" i="1"/>
  <c r="W3835" i="1"/>
  <c r="W3830" i="1"/>
  <c r="W3828" i="1"/>
  <c r="W3819" i="1"/>
  <c r="W3815" i="1"/>
  <c r="W3807" i="1"/>
  <c r="W3805" i="1"/>
  <c r="W3801" i="1"/>
  <c r="W3793" i="1"/>
  <c r="W3787" i="1"/>
  <c r="W3779" i="1"/>
  <c r="W3775" i="1"/>
  <c r="W3771" i="1"/>
  <c r="W3763" i="1"/>
  <c r="W3758" i="1"/>
  <c r="W3756" i="1"/>
  <c r="W3754" i="1"/>
  <c r="W3747" i="1"/>
  <c r="W3745" i="1"/>
  <c r="W3743" i="1"/>
  <c r="W3739" i="1"/>
  <c r="W3734" i="1"/>
  <c r="W3731" i="1"/>
  <c r="W3727" i="1"/>
  <c r="W3721" i="1"/>
  <c r="W3715" i="1"/>
  <c r="W3711" i="1"/>
  <c r="W3705" i="1"/>
  <c r="W3699" i="1"/>
  <c r="W3696" i="1"/>
  <c r="W3689" i="1"/>
  <c r="W3681" i="1"/>
  <c r="W3676" i="1"/>
  <c r="W3673" i="1"/>
  <c r="W3668" i="1"/>
  <c r="W3661" i="1"/>
  <c r="W3656" i="1"/>
  <c r="W3654" i="1"/>
  <c r="W3652" i="1"/>
  <c r="W3648" i="1"/>
  <c r="W3643" i="1"/>
  <c r="W3641" i="1"/>
  <c r="W3635" i="1"/>
  <c r="W3633" i="1"/>
  <c r="W3627" i="1"/>
  <c r="W3624" i="1"/>
  <c r="W3618" i="1"/>
  <c r="W3612" i="1"/>
  <c r="W3607" i="1"/>
  <c r="W3603" i="1"/>
  <c r="W3599" i="1"/>
  <c r="W3596" i="1"/>
  <c r="W3589" i="1"/>
  <c r="W3584" i="1"/>
  <c r="W3576" i="1"/>
  <c r="W3574" i="1"/>
  <c r="W3571" i="1"/>
  <c r="W3566" i="1"/>
  <c r="W3564" i="1"/>
  <c r="W3557" i="1"/>
  <c r="W3555" i="1"/>
  <c r="W3550" i="1"/>
  <c r="W3543" i="1"/>
  <c r="W3535" i="1"/>
  <c r="W3531" i="1"/>
  <c r="W3527" i="1"/>
  <c r="W3524" i="1"/>
  <c r="W3519" i="1"/>
  <c r="W3517" i="1"/>
  <c r="W3513" i="1"/>
  <c r="W3510" i="1"/>
  <c r="W3506" i="1"/>
  <c r="W3503" i="1"/>
  <c r="W3500" i="1"/>
  <c r="W3497" i="1"/>
  <c r="W3490" i="1"/>
  <c r="W3485" i="1"/>
  <c r="W3483" i="1"/>
  <c r="W3481" i="1"/>
  <c r="W3478" i="1"/>
  <c r="W3473" i="1"/>
  <c r="W3471" i="1"/>
  <c r="W3462" i="1"/>
  <c r="W3458" i="1"/>
  <c r="W3450" i="1"/>
  <c r="W3447" i="1"/>
  <c r="W3440" i="1"/>
  <c r="W3438" i="1"/>
  <c r="W3434" i="1"/>
  <c r="W3426" i="1"/>
  <c r="W3420" i="1"/>
  <c r="W3412" i="1"/>
  <c r="W3408" i="1"/>
  <c r="W3400" i="1"/>
  <c r="W3395" i="1"/>
  <c r="W3394" i="1"/>
  <c r="W3392" i="1"/>
  <c r="W3390" i="1"/>
  <c r="W3383" i="1"/>
  <c r="W3378" i="1"/>
  <c r="W3373" i="1"/>
  <c r="W3369" i="1"/>
  <c r="W3363" i="1"/>
  <c r="W3361" i="1"/>
  <c r="W3355" i="1"/>
  <c r="W3351" i="1"/>
  <c r="W3345" i="1"/>
  <c r="W3339" i="1"/>
  <c r="W3332" i="1"/>
  <c r="W3324" i="1"/>
  <c r="W3322" i="1"/>
  <c r="W3319" i="1"/>
  <c r="W3317" i="1"/>
  <c r="W3312" i="1"/>
  <c r="W3305" i="1"/>
  <c r="W3301" i="1"/>
  <c r="W3296" i="1"/>
  <c r="W3294" i="1"/>
  <c r="W3288" i="1"/>
  <c r="W3286" i="1"/>
  <c r="W3280" i="1"/>
  <c r="W3277" i="1"/>
  <c r="W3271" i="1"/>
  <c r="W3265" i="1"/>
  <c r="W3260" i="1"/>
  <c r="W3256" i="1"/>
  <c r="W3252" i="1"/>
  <c r="W3249" i="1"/>
  <c r="W3242" i="1"/>
  <c r="W3235" i="1"/>
  <c r="W3230" i="1"/>
  <c r="W3222" i="1"/>
  <c r="W3220" i="1"/>
  <c r="W3217" i="1"/>
  <c r="W3212" i="1"/>
  <c r="W3210" i="1"/>
  <c r="W3203" i="1"/>
  <c r="W3201" i="1"/>
  <c r="W3196" i="1"/>
  <c r="W3189" i="1"/>
  <c r="W3184" i="1"/>
  <c r="W3176" i="1"/>
  <c r="W3171" i="1"/>
  <c r="W3166" i="1"/>
  <c r="W3163" i="1"/>
  <c r="W3154" i="1"/>
  <c r="W3151" i="1"/>
  <c r="W3147" i="1"/>
  <c r="W3144" i="1"/>
  <c r="W3141" i="1"/>
  <c r="W3138" i="1"/>
  <c r="W3131" i="1"/>
  <c r="W3126" i="1"/>
  <c r="W3124" i="1"/>
  <c r="W3122" i="1"/>
  <c r="W3119" i="1"/>
  <c r="W3114" i="1"/>
  <c r="W3112" i="1"/>
  <c r="W3103" i="1"/>
  <c r="W3095" i="1"/>
  <c r="W3092" i="1"/>
  <c r="W3085" i="1"/>
  <c r="W3083" i="1"/>
  <c r="W3079" i="1"/>
  <c r="W3074" i="1"/>
  <c r="W3066" i="1"/>
  <c r="W3060" i="1"/>
  <c r="W3052" i="1"/>
  <c r="W3048" i="1"/>
  <c r="W3044" i="1"/>
  <c r="W3036" i="1"/>
  <c r="W3031" i="1"/>
  <c r="W3029" i="1"/>
  <c r="W3027" i="1"/>
  <c r="W3020" i="1"/>
  <c r="W3018" i="1"/>
  <c r="W3016" i="1"/>
  <c r="W3012" i="1"/>
  <c r="W3007" i="1"/>
  <c r="W3002" i="1"/>
  <c r="W2999" i="1"/>
  <c r="W2995" i="1"/>
  <c r="W2989" i="1"/>
  <c r="W2987" i="1"/>
  <c r="W2981" i="1"/>
  <c r="W2977" i="1"/>
  <c r="W2971" i="1"/>
  <c r="W2964" i="1"/>
  <c r="W2956" i="1"/>
  <c r="W2951" i="1"/>
  <c r="W2945" i="1"/>
  <c r="W2942" i="1"/>
  <c r="W2937" i="1"/>
  <c r="W2930" i="1"/>
  <c r="W2925" i="1"/>
  <c r="W2923" i="1"/>
  <c r="W2921" i="1"/>
  <c r="W2917" i="1"/>
  <c r="W2912" i="1"/>
  <c r="W2906" i="1"/>
  <c r="W2904" i="1"/>
  <c r="W2898" i="1"/>
  <c r="W2895" i="1"/>
  <c r="W2889" i="1"/>
  <c r="W2883" i="1"/>
  <c r="W2878" i="1"/>
  <c r="W2874" i="1"/>
  <c r="W2870" i="1"/>
  <c r="W2867" i="1"/>
  <c r="W2860" i="1"/>
  <c r="W2855" i="1"/>
  <c r="W2847" i="1"/>
  <c r="W2845" i="1"/>
  <c r="W2842" i="1"/>
  <c r="W2837" i="1"/>
  <c r="W2830" i="1"/>
  <c r="W2828" i="1"/>
  <c r="W2823" i="1"/>
  <c r="W2811" i="1"/>
  <c r="W2803" i="1"/>
  <c r="W2798" i="1"/>
  <c r="W2794" i="1"/>
  <c r="W2790" i="1"/>
  <c r="W2787" i="1"/>
  <c r="W2782" i="1"/>
  <c r="W2780" i="1"/>
  <c r="W2776" i="1"/>
  <c r="W2773" i="1"/>
  <c r="W2769" i="1"/>
  <c r="W2766" i="1"/>
  <c r="W2763" i="1"/>
  <c r="W2760" i="1"/>
  <c r="W2753" i="1"/>
  <c r="W2751" i="1"/>
  <c r="W2749" i="1"/>
  <c r="W2746" i="1"/>
  <c r="W2741" i="1"/>
  <c r="W2739" i="1"/>
  <c r="W2730" i="1"/>
  <c r="W2726" i="1"/>
  <c r="W2718" i="1"/>
  <c r="W2715" i="1"/>
  <c r="W2708" i="1"/>
  <c r="W2706" i="1"/>
  <c r="W2702" i="1"/>
  <c r="W2694" i="1"/>
  <c r="W2688" i="1"/>
  <c r="W2680" i="1"/>
  <c r="W2676" i="1"/>
  <c r="W2672" i="1"/>
  <c r="W2664" i="1"/>
  <c r="W2659" i="1"/>
  <c r="W2657" i="1"/>
  <c r="W2655" i="1"/>
  <c r="W2648" i="1"/>
  <c r="W2646" i="1"/>
  <c r="W2644" i="1"/>
  <c r="W2640" i="1"/>
  <c r="W2635" i="1"/>
  <c r="W2632" i="1"/>
  <c r="W2628" i="1"/>
  <c r="W2622" i="1"/>
  <c r="W2616" i="1"/>
  <c r="W2612" i="1"/>
  <c r="W2606" i="1"/>
  <c r="W2599" i="1"/>
  <c r="W2592" i="1"/>
  <c r="W2585" i="1"/>
  <c r="W2580" i="1"/>
  <c r="W2577" i="1"/>
  <c r="W2572" i="1"/>
  <c r="W2565" i="1"/>
  <c r="W2563" i="1"/>
  <c r="W2561" i="1"/>
  <c r="W2557" i="1"/>
  <c r="W2552" i="1"/>
  <c r="W2550" i="1"/>
  <c r="W2544" i="1"/>
  <c r="W2542" i="1"/>
  <c r="W2536" i="1"/>
  <c r="W2533" i="1"/>
  <c r="W2527" i="1"/>
  <c r="W2521" i="1"/>
  <c r="W2516" i="1"/>
  <c r="W2512" i="1"/>
  <c r="W2508" i="1"/>
  <c r="W2505" i="1"/>
  <c r="W2498" i="1"/>
  <c r="W2493" i="1"/>
  <c r="W2485" i="1"/>
  <c r="W2483" i="1"/>
  <c r="W2480" i="1"/>
  <c r="W2475" i="1"/>
  <c r="W2468" i="1"/>
  <c r="W2466" i="1"/>
  <c r="W2461" i="1"/>
  <c r="W2454" i="1"/>
  <c r="W2449" i="1"/>
  <c r="W2441" i="1"/>
  <c r="W2436" i="1"/>
  <c r="W2431" i="1"/>
  <c r="W2428" i="1"/>
  <c r="W2423" i="1"/>
  <c r="W2421" i="1"/>
  <c r="W2417" i="1"/>
  <c r="W2414" i="1"/>
  <c r="W2410" i="1"/>
  <c r="W2407" i="1"/>
  <c r="W2404" i="1"/>
  <c r="W2401" i="1"/>
  <c r="W2394" i="1"/>
  <c r="W2392" i="1"/>
  <c r="W2389" i="1"/>
  <c r="W2387" i="1"/>
  <c r="W2382" i="1"/>
  <c r="W2380" i="1"/>
  <c r="W2371" i="1"/>
  <c r="W2367" i="1"/>
  <c r="W2359" i="1"/>
  <c r="W2357" i="1"/>
  <c r="W2353" i="1"/>
  <c r="W2345" i="1"/>
  <c r="W2339" i="1"/>
  <c r="W2331" i="1"/>
  <c r="W2327" i="1"/>
  <c r="W2323" i="1"/>
  <c r="W2315" i="1"/>
  <c r="W2313" i="1"/>
  <c r="W2311" i="1"/>
  <c r="W2304" i="1"/>
  <c r="W2302" i="1"/>
  <c r="W2300" i="1"/>
  <c r="W2296" i="1"/>
  <c r="W2291" i="1"/>
  <c r="W2289" i="1"/>
  <c r="W2284" i="1"/>
  <c r="W2281" i="1"/>
  <c r="W2277" i="1"/>
  <c r="W2271" i="1"/>
  <c r="W2269" i="1"/>
  <c r="W2263" i="1"/>
  <c r="W2259" i="1"/>
  <c r="W2253" i="1"/>
  <c r="W2247" i="1"/>
  <c r="W2240" i="1"/>
  <c r="W2232" i="1"/>
  <c r="W2227" i="1"/>
  <c r="W2221" i="1"/>
  <c r="W2218" i="1"/>
  <c r="W2214" i="1"/>
  <c r="W2208" i="1"/>
  <c r="W2201" i="1"/>
  <c r="W2199" i="1"/>
  <c r="W2197" i="1"/>
  <c r="W2193" i="1"/>
  <c r="W2188" i="1"/>
  <c r="W2186" i="1"/>
  <c r="W2180" i="1"/>
  <c r="W2178" i="1"/>
  <c r="W2172" i="1"/>
  <c r="W2169" i="1"/>
  <c r="W2163" i="1"/>
  <c r="W2157" i="1"/>
  <c r="W2152" i="1"/>
  <c r="W2148" i="1"/>
  <c r="W2144" i="1"/>
  <c r="W2141" i="1"/>
  <c r="W2134" i="1"/>
  <c r="W2129" i="1"/>
  <c r="W2121" i="1"/>
  <c r="W2119" i="1"/>
  <c r="W2116" i="1"/>
  <c r="W2111" i="1"/>
  <c r="W2109" i="1"/>
  <c r="W2102" i="1"/>
  <c r="W2100" i="1"/>
  <c r="W2095" i="1"/>
  <c r="W2088" i="1"/>
  <c r="W2083" i="1"/>
  <c r="W2075" i="1"/>
  <c r="W2070" i="1"/>
  <c r="W2067" i="1"/>
  <c r="W2062" i="1"/>
  <c r="W2059" i="1"/>
  <c r="W2057" i="1"/>
  <c r="W2053" i="1"/>
  <c r="W2050" i="1"/>
  <c r="W2046" i="1"/>
  <c r="W2043" i="1"/>
  <c r="W2040" i="1"/>
  <c r="W2037" i="1"/>
  <c r="W2030" i="1"/>
  <c r="W2025" i="1"/>
  <c r="W2023" i="1"/>
  <c r="W2021" i="1"/>
  <c r="W2018" i="1"/>
  <c r="W2013" i="1"/>
  <c r="W2011" i="1"/>
  <c r="W2002" i="1"/>
  <c r="W2000" i="1"/>
  <c r="W1996" i="1"/>
  <c r="W1988" i="1"/>
  <c r="W1985" i="1"/>
  <c r="W1978" i="1"/>
  <c r="W1976" i="1"/>
  <c r="W1972" i="1"/>
  <c r="W1964" i="1"/>
  <c r="W1958" i="1"/>
  <c r="W1950" i="1"/>
  <c r="W1946" i="1"/>
  <c r="W1942" i="1"/>
  <c r="W1934" i="1"/>
  <c r="W1929" i="1"/>
  <c r="W1927" i="1"/>
  <c r="W1925" i="1"/>
  <c r="W1918" i="1"/>
  <c r="W1914" i="1"/>
  <c r="W1912" i="1"/>
  <c r="W1910" i="1"/>
  <c r="W1906" i="1"/>
  <c r="W1901" i="1"/>
  <c r="W1899" i="1"/>
  <c r="W1894" i="1"/>
  <c r="W1891" i="1"/>
  <c r="W1887" i="1"/>
  <c r="W1881" i="1"/>
  <c r="W1879" i="1"/>
  <c r="W1873" i="1"/>
  <c r="W1869" i="1"/>
  <c r="W1863" i="1"/>
  <c r="W1857" i="1"/>
  <c r="W1854" i="1"/>
  <c r="W1847" i="1"/>
  <c r="W1842" i="1"/>
  <c r="W1834" i="1"/>
  <c r="W1829" i="1"/>
  <c r="W1827" i="1"/>
  <c r="W1824" i="1"/>
  <c r="W1822" i="1"/>
  <c r="W1817" i="1"/>
  <c r="W1810" i="1"/>
  <c r="W1808" i="1"/>
  <c r="W1804" i="1"/>
  <c r="W1799" i="1"/>
  <c r="W1797" i="1"/>
  <c r="W1791" i="1"/>
  <c r="W1789" i="1"/>
  <c r="W1783" i="1"/>
  <c r="W1780" i="1"/>
  <c r="W1774" i="1"/>
  <c r="W1768" i="1"/>
  <c r="W1763" i="1"/>
  <c r="W1759" i="1"/>
  <c r="W1755" i="1"/>
  <c r="W1752" i="1"/>
  <c r="W1745" i="1"/>
  <c r="W1740" i="1"/>
  <c r="W1732" i="1"/>
  <c r="W1730" i="1"/>
  <c r="W1727" i="1"/>
  <c r="W1722" i="1"/>
  <c r="W1720" i="1"/>
  <c r="W1713" i="1"/>
  <c r="W1711" i="1"/>
  <c r="W1706" i="1"/>
  <c r="W1699" i="1"/>
  <c r="W1694" i="1"/>
  <c r="W1689" i="1"/>
  <c r="W1681" i="1"/>
  <c r="W1676" i="1"/>
  <c r="W1672" i="1"/>
  <c r="W1668" i="1"/>
  <c r="W1665" i="1"/>
  <c r="W1660" i="1"/>
  <c r="W1658" i="1"/>
  <c r="W1654" i="1"/>
  <c r="W1651" i="1"/>
  <c r="W1647" i="1"/>
  <c r="W1644" i="1"/>
  <c r="W1641" i="1"/>
  <c r="W1638" i="1"/>
  <c r="W1635" i="1"/>
  <c r="W1628" i="1"/>
  <c r="W1626" i="1"/>
  <c r="W1624" i="1"/>
  <c r="W1621" i="1"/>
  <c r="W1619" i="1"/>
  <c r="W1614" i="1"/>
  <c r="W1612" i="1"/>
  <c r="W1603" i="1"/>
  <c r="W1595" i="1"/>
  <c r="W1592" i="1"/>
  <c r="W1587" i="1"/>
  <c r="W1579" i="1"/>
  <c r="W1577" i="1"/>
  <c r="W1573" i="1"/>
  <c r="W1565" i="1"/>
  <c r="W1559" i="1"/>
  <c r="W1551" i="1"/>
  <c r="W1547" i="1"/>
  <c r="W1539" i="1"/>
  <c r="W1534" i="1"/>
  <c r="W1532" i="1"/>
  <c r="W1530" i="1"/>
  <c r="W1523" i="1"/>
  <c r="W1519" i="1"/>
  <c r="W1514" i="1"/>
  <c r="W1512" i="1"/>
  <c r="W1507" i="1"/>
  <c r="W1503" i="1"/>
  <c r="W1497" i="1"/>
  <c r="W1495" i="1"/>
  <c r="W1489" i="1"/>
  <c r="W1485" i="1"/>
  <c r="W1482" i="1"/>
  <c r="W1476" i="1"/>
  <c r="W1470" i="1"/>
  <c r="W1463" i="1"/>
  <c r="W1455" i="1"/>
  <c r="W1450" i="1"/>
  <c r="W1443" i="1"/>
  <c r="W1439" i="1"/>
  <c r="W1434" i="1"/>
  <c r="W1432" i="1"/>
  <c r="W1426" i="1"/>
  <c r="W1424" i="1"/>
  <c r="W1418" i="1"/>
  <c r="W1415" i="1"/>
  <c r="W1409" i="1"/>
  <c r="W1403" i="1"/>
  <c r="W1398" i="1"/>
  <c r="W1394" i="1"/>
  <c r="W1390" i="1"/>
  <c r="W1387" i="1"/>
  <c r="W1380" i="1"/>
  <c r="W1375" i="1"/>
  <c r="W1367" i="1"/>
  <c r="W1365" i="1"/>
  <c r="W1362" i="1"/>
  <c r="W1357" i="1"/>
  <c r="W1355" i="1"/>
  <c r="W1348" i="1"/>
  <c r="W1346" i="1"/>
  <c r="W1341" i="1"/>
  <c r="W1334" i="1"/>
  <c r="W1332" i="1"/>
  <c r="W1327" i="1"/>
  <c r="W1319" i="1"/>
  <c r="W1314" i="1"/>
  <c r="W1309" i="1"/>
  <c r="W1306" i="1"/>
  <c r="W1301" i="1"/>
  <c r="W1299" i="1"/>
  <c r="W1295" i="1"/>
  <c r="W1292" i="1"/>
  <c r="W1288" i="1"/>
  <c r="W1285" i="1"/>
  <c r="W1282" i="1"/>
  <c r="W1279" i="1"/>
  <c r="W1272" i="1"/>
  <c r="W1270" i="1"/>
  <c r="W1267" i="1"/>
  <c r="W1262" i="1"/>
  <c r="W1260" i="1"/>
  <c r="W1251" i="1"/>
  <c r="W1250" i="1"/>
  <c r="W1244" i="1"/>
  <c r="W1241" i="1"/>
  <c r="W1233" i="1"/>
  <c r="W1230" i="1"/>
  <c r="W1225" i="1"/>
  <c r="W1224" i="1"/>
  <c r="W1221" i="1"/>
  <c r="W1220" i="1"/>
  <c r="W1217" i="1"/>
  <c r="W1210" i="1"/>
  <c r="W1209" i="1"/>
  <c r="W1207" i="1"/>
  <c r="W1200" i="1"/>
  <c r="W1199" i="1"/>
  <c r="W1198" i="1"/>
  <c r="W1193" i="1"/>
  <c r="W1188" i="1"/>
  <c r="W1186" i="1"/>
  <c r="W1183" i="1"/>
  <c r="W1182" i="1"/>
  <c r="W1181" i="1"/>
  <c r="W1176" i="1"/>
  <c r="W1175" i="1"/>
  <c r="W1169" i="1"/>
  <c r="W1168" i="1"/>
  <c r="W1166" i="1"/>
  <c r="W1164" i="1"/>
  <c r="W1156" i="1"/>
  <c r="W1152" i="1"/>
  <c r="W1147" i="1"/>
  <c r="W1145" i="1"/>
  <c r="W1142" i="1"/>
  <c r="W1137" i="1"/>
  <c r="W1133" i="1"/>
  <c r="W1132" i="1"/>
  <c r="W1129" i="1"/>
  <c r="W1127" i="1"/>
  <c r="W1124" i="1"/>
  <c r="W1122" i="1"/>
  <c r="W1117" i="1"/>
  <c r="W1114" i="1"/>
  <c r="W1108" i="1"/>
  <c r="W1106" i="1"/>
  <c r="W1101" i="1"/>
  <c r="W1099" i="1"/>
  <c r="W1095" i="1"/>
  <c r="W1093" i="1"/>
  <c r="W1091" i="1"/>
  <c r="W1088" i="1"/>
  <c r="W1087" i="1"/>
  <c r="W1084" i="1"/>
  <c r="W1080" i="1"/>
  <c r="W1077" i="1"/>
  <c r="W1076" i="1"/>
  <c r="W1073" i="1"/>
  <c r="W1071" i="1"/>
  <c r="W1070" i="1"/>
  <c r="W1068" i="1"/>
  <c r="W1066" i="1"/>
  <c r="W1061" i="1"/>
  <c r="W1057" i="1"/>
  <c r="W1052" i="1"/>
  <c r="W1050" i="1"/>
  <c r="W1044" i="1"/>
  <c r="W1038" i="1"/>
  <c r="W1037" i="1"/>
  <c r="W1031" i="1"/>
  <c r="W1024" i="1"/>
  <c r="W1023" i="1"/>
  <c r="W1020" i="1"/>
  <c r="W1019" i="1"/>
  <c r="W1012" i="1"/>
  <c r="W1009" i="1"/>
  <c r="W1006" i="1"/>
  <c r="W999" i="1"/>
  <c r="W996" i="1"/>
  <c r="W994" i="1"/>
  <c r="W989" i="1"/>
  <c r="W983" i="1"/>
  <c r="W981" i="1"/>
  <c r="W978" i="1"/>
  <c r="W977" i="1"/>
  <c r="W974" i="1"/>
  <c r="W971" i="1"/>
  <c r="W966" i="1"/>
  <c r="W965" i="1"/>
  <c r="W963" i="1"/>
  <c r="W961" i="1"/>
  <c r="W955" i="1"/>
  <c r="W948" i="1"/>
  <c r="W944" i="1"/>
  <c r="W940" i="1"/>
  <c r="W936" i="1"/>
  <c r="W933" i="1"/>
  <c r="W929" i="1"/>
  <c r="W928" i="1"/>
  <c r="W925" i="1"/>
  <c r="W922" i="1"/>
  <c r="W917" i="1"/>
  <c r="W914" i="1"/>
  <c r="W910" i="1"/>
  <c r="W907" i="1"/>
  <c r="W904" i="1"/>
  <c r="W901" i="1"/>
  <c r="W898" i="1"/>
  <c r="W895" i="1"/>
  <c r="W892" i="1"/>
  <c r="W889" i="1"/>
  <c r="W886" i="1"/>
  <c r="W883" i="1"/>
  <c r="W880" i="1"/>
  <c r="W876" i="1"/>
  <c r="W873" i="1"/>
  <c r="W870" i="1"/>
  <c r="W867" i="1"/>
  <c r="W864" i="1"/>
  <c r="W861" i="1"/>
  <c r="W858" i="1"/>
  <c r="W855" i="1"/>
  <c r="W849" i="1"/>
  <c r="W845" i="1"/>
  <c r="W840" i="1"/>
  <c r="W839" i="1"/>
  <c r="W836" i="1"/>
  <c r="W835" i="1"/>
  <c r="W832" i="1"/>
  <c r="W831" i="1"/>
  <c r="W828" i="1"/>
  <c r="W827" i="1"/>
  <c r="W823" i="1"/>
  <c r="W820" i="1"/>
  <c r="W819" i="1"/>
  <c r="W816" i="1"/>
  <c r="W813" i="1"/>
  <c r="W812" i="1"/>
  <c r="W806" i="1"/>
  <c r="W805" i="1"/>
  <c r="W799" i="1"/>
  <c r="W792" i="1"/>
  <c r="W789" i="1"/>
  <c r="W785" i="1"/>
  <c r="W782" i="1"/>
  <c r="W779" i="1"/>
  <c r="W775" i="1"/>
  <c r="W770" i="1"/>
  <c r="W767" i="1"/>
  <c r="W763" i="1"/>
  <c r="W760" i="1"/>
  <c r="W757" i="1"/>
  <c r="W755" i="1"/>
  <c r="W752" i="1"/>
  <c r="W749" i="1"/>
  <c r="W743" i="1"/>
  <c r="W741" i="1"/>
  <c r="W737" i="1"/>
  <c r="W735" i="1"/>
  <c r="W730" i="1"/>
  <c r="W727" i="1"/>
  <c r="W726" i="1"/>
  <c r="W722" i="1"/>
  <c r="W721" i="1"/>
  <c r="W718" i="1"/>
  <c r="W717" i="1"/>
  <c r="W714" i="1"/>
  <c r="W713" i="1"/>
  <c r="W704" i="1"/>
  <c r="W703" i="1"/>
  <c r="W697" i="1"/>
  <c r="W689" i="1"/>
  <c r="W684" i="1"/>
  <c r="W682" i="1"/>
  <c r="W680" i="1"/>
  <c r="W677" i="1"/>
  <c r="W672" i="1"/>
  <c r="W670" i="1"/>
  <c r="W668" i="1"/>
  <c r="W662" i="1"/>
  <c r="W657" i="1"/>
  <c r="W656" i="1"/>
  <c r="W652" i="1"/>
  <c r="W651" i="1"/>
  <c r="W646" i="1"/>
  <c r="W645" i="1"/>
  <c r="W639" i="1"/>
  <c r="W636" i="1"/>
  <c r="W631" i="1"/>
  <c r="W627" i="1"/>
  <c r="W624" i="1"/>
  <c r="W623" i="1"/>
  <c r="W620" i="1"/>
  <c r="W619" i="1"/>
  <c r="W616" i="1"/>
  <c r="W615" i="1"/>
  <c r="W612" i="1"/>
  <c r="W607" i="1"/>
  <c r="W604" i="1"/>
  <c r="W603" i="1"/>
  <c r="W600" i="1"/>
  <c r="W597" i="1"/>
  <c r="W596" i="1"/>
  <c r="W593" i="1"/>
  <c r="W590" i="1"/>
  <c r="W587" i="1"/>
  <c r="W586" i="1"/>
  <c r="W582" i="1"/>
  <c r="W579" i="1"/>
  <c r="W576" i="1"/>
  <c r="W575" i="1"/>
  <c r="W572" i="1"/>
  <c r="W571" i="1"/>
  <c r="W568" i="1"/>
  <c r="W565" i="1"/>
  <c r="W562" i="1"/>
  <c r="W561" i="1"/>
  <c r="W558" i="1"/>
  <c r="W557" i="1"/>
  <c r="W552" i="1"/>
  <c r="W551" i="1"/>
  <c r="W548" i="1"/>
  <c r="W547" i="1"/>
  <c r="W544" i="1"/>
  <c r="W542" i="1"/>
  <c r="W539" i="1"/>
  <c r="W538" i="1"/>
  <c r="W535" i="1"/>
  <c r="W534" i="1"/>
  <c r="W531" i="1"/>
  <c r="W530" i="1"/>
  <c r="W524" i="1"/>
  <c r="W523" i="1"/>
  <c r="W521" i="1"/>
  <c r="W518" i="1"/>
  <c r="W510" i="1"/>
  <c r="W506" i="1"/>
  <c r="W502" i="1"/>
  <c r="W499" i="1"/>
  <c r="W497" i="1"/>
  <c r="W494" i="1"/>
  <c r="W487" i="1"/>
  <c r="W483" i="1"/>
  <c r="W482" i="1"/>
  <c r="W476" i="1"/>
  <c r="W471" i="1"/>
  <c r="W467" i="1"/>
  <c r="W464" i="1"/>
  <c r="W462" i="1"/>
  <c r="W460" i="1"/>
  <c r="W457" i="1"/>
  <c r="W454" i="1"/>
  <c r="W451" i="1"/>
  <c r="W445" i="1"/>
  <c r="W439" i="1"/>
  <c r="W432" i="1"/>
  <c r="W426" i="1"/>
  <c r="W423" i="1"/>
  <c r="W420" i="1"/>
  <c r="W418" i="1"/>
  <c r="W415" i="1"/>
  <c r="W412" i="1"/>
  <c r="W409" i="1"/>
  <c r="W404" i="1"/>
  <c r="W401" i="1"/>
  <c r="W398" i="1"/>
  <c r="W389" i="1"/>
  <c r="W385" i="1"/>
  <c r="W383" i="1"/>
  <c r="W380" i="1"/>
  <c r="W377" i="1"/>
  <c r="W375" i="1"/>
  <c r="W373" i="1"/>
  <c r="W368" i="1"/>
  <c r="W360" i="1"/>
  <c r="W358" i="1"/>
  <c r="W356" i="1"/>
  <c r="W353" i="1"/>
  <c r="W348" i="1"/>
  <c r="W346" i="1"/>
  <c r="W340" i="1"/>
  <c r="W333" i="1"/>
  <c r="W331" i="1"/>
  <c r="W329" i="1"/>
  <c r="W324" i="1"/>
  <c r="W320" i="1"/>
  <c r="W316" i="1"/>
  <c r="W312" i="1"/>
  <c r="W308" i="1"/>
  <c r="W306" i="1"/>
  <c r="W298" i="1"/>
  <c r="W294" i="1"/>
  <c r="W291" i="1"/>
  <c r="W289" i="1"/>
  <c r="W287" i="1"/>
  <c r="W283" i="1"/>
  <c r="W278" i="1"/>
  <c r="W276" i="1"/>
  <c r="W269" i="1"/>
  <c r="W267" i="1"/>
  <c r="W264" i="1"/>
  <c r="W262" i="1"/>
  <c r="W259" i="1"/>
  <c r="W258" i="1"/>
  <c r="W256" i="1"/>
  <c r="W254" i="1"/>
  <c r="W246" i="1"/>
  <c r="W245" i="1"/>
  <c r="W243" i="1"/>
  <c r="W241" i="1"/>
  <c r="W233" i="1"/>
  <c r="W229" i="1"/>
  <c r="W224" i="1"/>
  <c r="W221" i="1"/>
  <c r="W216" i="1"/>
  <c r="W213" i="1"/>
  <c r="W209" i="1"/>
  <c r="W205" i="1"/>
  <c r="W201" i="1"/>
  <c r="W199" i="1"/>
  <c r="W196" i="1"/>
  <c r="W192" i="1"/>
  <c r="W190" i="1"/>
  <c r="W186" i="1"/>
  <c r="W184" i="1"/>
  <c r="W182" i="1"/>
  <c r="W180" i="1"/>
  <c r="W172" i="1"/>
  <c r="W167" i="1"/>
  <c r="W165" i="1"/>
  <c r="W162" i="1"/>
  <c r="W154" i="1"/>
  <c r="W147" i="1"/>
  <c r="W142" i="1"/>
  <c r="W139" i="1"/>
  <c r="W135" i="1"/>
  <c r="W133" i="1"/>
  <c r="W127" i="1"/>
  <c r="W121" i="1"/>
  <c r="W119" i="1"/>
  <c r="W117" i="1"/>
  <c r="W114" i="1"/>
  <c r="W106" i="1"/>
  <c r="W103" i="1"/>
  <c r="W97" i="1"/>
  <c r="W89" i="1"/>
  <c r="W82" i="1"/>
  <c r="W74" i="1"/>
  <c r="W70" i="1"/>
  <c r="W65" i="1"/>
  <c r="W63" i="1"/>
  <c r="W61" i="1"/>
  <c r="W58" i="1"/>
  <c r="W53" i="1"/>
  <c r="W50" i="1"/>
  <c r="W45" i="1"/>
  <c r="W44" i="1"/>
  <c r="W42" i="1"/>
  <c r="W39" i="1"/>
  <c r="W37" i="1"/>
  <c r="W35" i="1"/>
  <c r="W30" i="1"/>
  <c r="W29" i="1"/>
  <c r="W27" i="1"/>
  <c r="W24" i="1"/>
  <c r="W18" i="1"/>
  <c r="U5753" i="1" l="1"/>
  <c r="U4680" i="1" l="1"/>
  <c r="U4679" i="1" s="1"/>
  <c r="U4678" i="1" s="1"/>
  <c r="U4677" i="1" s="1"/>
  <c r="U4676" i="1" s="1"/>
  <c r="U4675" i="1" s="1"/>
  <c r="U4674" i="1" s="1"/>
  <c r="V4679" i="1"/>
  <c r="V4678" i="1" s="1"/>
  <c r="V4677" i="1" s="1"/>
  <c r="V4676" i="1" s="1"/>
  <c r="V4675" i="1" s="1"/>
  <c r="V4674" i="1" s="1"/>
  <c r="O3549" i="1" l="1"/>
  <c r="O3548" i="1" s="1"/>
  <c r="P3549" i="1"/>
  <c r="P3548" i="1" s="1"/>
  <c r="Q3549" i="1"/>
  <c r="Q3548" i="1" s="1"/>
  <c r="R3549" i="1"/>
  <c r="R3548" i="1" s="1"/>
  <c r="S3549" i="1"/>
  <c r="S3548" i="1" s="1"/>
  <c r="O3542" i="1"/>
  <c r="O3541" i="1" s="1"/>
  <c r="P3542" i="1"/>
  <c r="P3541" i="1" s="1"/>
  <c r="Q3542" i="1"/>
  <c r="Q3541" i="1" s="1"/>
  <c r="R3542" i="1"/>
  <c r="R3541" i="1" s="1"/>
  <c r="S3542" i="1"/>
  <c r="S3541" i="1" s="1"/>
  <c r="U6178" i="1" l="1"/>
  <c r="U5803" i="1"/>
  <c r="U5123" i="1"/>
  <c r="U4898" i="1"/>
  <c r="U4751" i="1"/>
  <c r="U4716" i="1"/>
  <c r="U4594" i="1"/>
  <c r="U3535" i="1"/>
  <c r="U3171" i="1"/>
  <c r="U3170" i="1" s="1"/>
  <c r="U2798" i="1"/>
  <c r="U2436" i="1"/>
  <c r="U2116" i="1"/>
  <c r="U2075" i="1"/>
  <c r="U1676" i="1"/>
  <c r="U1314" i="1" l="1"/>
  <c r="U1175" i="1"/>
  <c r="U1137" i="1"/>
  <c r="U936" i="1"/>
  <c r="U917" i="1"/>
  <c r="U914" i="1"/>
  <c r="U880" i="1"/>
  <c r="U861" i="1"/>
  <c r="U760" i="1"/>
  <c r="U547" i="1"/>
  <c r="U510" i="1"/>
  <c r="V6113" i="1"/>
  <c r="V5557" i="1"/>
  <c r="V4948" i="1"/>
  <c r="V4839" i="1"/>
  <c r="V4716" i="1"/>
  <c r="V4594" i="1"/>
  <c r="V4492" i="1"/>
  <c r="V4435" i="1"/>
  <c r="V4353" i="1"/>
  <c r="V917" i="1"/>
  <c r="V914" i="1"/>
  <c r="V907" i="1"/>
  <c r="V880" i="1"/>
  <c r="V861" i="1"/>
  <c r="V858" i="1"/>
  <c r="V763" i="1"/>
  <c r="V760" i="1"/>
  <c r="V53" i="1"/>
  <c r="O5802" i="1" l="1"/>
  <c r="O5801" i="1" s="1"/>
  <c r="O5800" i="1" s="1"/>
  <c r="O5799" i="1" s="1"/>
  <c r="O5798" i="1" s="1"/>
  <c r="Q5802" i="1"/>
  <c r="Q5801" i="1" s="1"/>
  <c r="Q5800" i="1" s="1"/>
  <c r="Q5799" i="1" s="1"/>
  <c r="Q5798" i="1" s="1"/>
  <c r="R5802" i="1"/>
  <c r="R5801" i="1" s="1"/>
  <c r="R5800" i="1" s="1"/>
  <c r="R5799" i="1" s="1"/>
  <c r="R5798" i="1" s="1"/>
  <c r="S5802" i="1"/>
  <c r="S5801" i="1" s="1"/>
  <c r="S5800" i="1" s="1"/>
  <c r="S5799" i="1" s="1"/>
  <c r="S5798" i="1" s="1"/>
  <c r="U5802" i="1"/>
  <c r="U5801" i="1" s="1"/>
  <c r="U5800" i="1" s="1"/>
  <c r="U5799" i="1" s="1"/>
  <c r="U5798" i="1" s="1"/>
  <c r="V5802" i="1"/>
  <c r="V5801" i="1" s="1"/>
  <c r="V5800" i="1" s="1"/>
  <c r="V5799" i="1" s="1"/>
  <c r="V5798" i="1" s="1"/>
  <c r="M5802" i="1"/>
  <c r="M5801" i="1" s="1"/>
  <c r="M5800" i="1" s="1"/>
  <c r="M5799" i="1" s="1"/>
  <c r="M5798" i="1" s="1"/>
  <c r="L5063" i="1"/>
  <c r="L5065" i="1"/>
  <c r="L42" i="1"/>
  <c r="L37" i="1"/>
  <c r="O5302" i="1"/>
  <c r="P5302" i="1"/>
  <c r="Q5302" i="1"/>
  <c r="R5302" i="1"/>
  <c r="S5302" i="1"/>
  <c r="U5302" i="1"/>
  <c r="V5302" i="1"/>
  <c r="M5303" i="1"/>
  <c r="L5305" i="1"/>
  <c r="L5302" i="1"/>
  <c r="M5302" i="1" s="1"/>
  <c r="W5302" i="1" l="1"/>
  <c r="W5802" i="1"/>
  <c r="R6113" i="1"/>
  <c r="R6112" i="1" s="1"/>
  <c r="R6111" i="1" s="1"/>
  <c r="P6182" i="1"/>
  <c r="P6181" i="1" s="1"/>
  <c r="P6180" i="1" s="1"/>
  <c r="P6179" i="1" s="1"/>
  <c r="P6178" i="1"/>
  <c r="P6177" i="1" s="1"/>
  <c r="P6176" i="1" s="1"/>
  <c r="P6175" i="1" s="1"/>
  <c r="O6181" i="1"/>
  <c r="O6180" i="1" s="1"/>
  <c r="O6179" i="1" s="1"/>
  <c r="Q6181" i="1"/>
  <c r="Q6180" i="1" s="1"/>
  <c r="Q6179" i="1" s="1"/>
  <c r="R6181" i="1"/>
  <c r="R6180" i="1" s="1"/>
  <c r="R6179" i="1" s="1"/>
  <c r="S6181" i="1"/>
  <c r="S6180" i="1" s="1"/>
  <c r="S6179" i="1" s="1"/>
  <c r="U6181" i="1"/>
  <c r="U6180" i="1" s="1"/>
  <c r="U6179" i="1" s="1"/>
  <c r="V6181" i="1"/>
  <c r="V6180" i="1" s="1"/>
  <c r="V6179" i="1" s="1"/>
  <c r="M6181" i="1"/>
  <c r="M6180" i="1" s="1"/>
  <c r="M6179" i="1" s="1"/>
  <c r="O6177" i="1"/>
  <c r="O6176" i="1" s="1"/>
  <c r="O6175" i="1" s="1"/>
  <c r="Q6177" i="1"/>
  <c r="Q6176" i="1" s="1"/>
  <c r="Q6175" i="1" s="1"/>
  <c r="R6177" i="1"/>
  <c r="R6176" i="1" s="1"/>
  <c r="R6175" i="1" s="1"/>
  <c r="S6177" i="1"/>
  <c r="S6176" i="1" s="1"/>
  <c r="S6175" i="1" s="1"/>
  <c r="U6177" i="1"/>
  <c r="U6176" i="1" s="1"/>
  <c r="U6175" i="1" s="1"/>
  <c r="V6177" i="1"/>
  <c r="V6176" i="1" s="1"/>
  <c r="V6175" i="1" s="1"/>
  <c r="M6177" i="1"/>
  <c r="M6176" i="1" s="1"/>
  <c r="M6175" i="1" s="1"/>
  <c r="O6112" i="1"/>
  <c r="O6111" i="1" s="1"/>
  <c r="P6112" i="1"/>
  <c r="P6111" i="1" s="1"/>
  <c r="Q6112" i="1"/>
  <c r="Q6111" i="1" s="1"/>
  <c r="S6112" i="1"/>
  <c r="S6111" i="1" s="1"/>
  <c r="U6112" i="1"/>
  <c r="U6111" i="1" s="1"/>
  <c r="V6112" i="1"/>
  <c r="V6111" i="1" s="1"/>
  <c r="M6112" i="1"/>
  <c r="M6111" i="1" s="1"/>
  <c r="P5803" i="1"/>
  <c r="P5802" i="1" s="1"/>
  <c r="P5801" i="1" s="1"/>
  <c r="P5800" i="1" s="1"/>
  <c r="P5799" i="1" s="1"/>
  <c r="P5798" i="1" s="1"/>
  <c r="O5940" i="1"/>
  <c r="P5940" i="1"/>
  <c r="Q5940" i="1"/>
  <c r="R5940" i="1"/>
  <c r="S5940" i="1"/>
  <c r="U5940" i="1"/>
  <c r="V5940" i="1"/>
  <c r="M5940" i="1"/>
  <c r="P5753" i="1"/>
  <c r="P5752" i="1" s="1"/>
  <c r="P5751" i="1" s="1"/>
  <c r="O5752" i="1"/>
  <c r="O5751" i="1" s="1"/>
  <c r="Q5752" i="1"/>
  <c r="Q5751" i="1" s="1"/>
  <c r="R5752" i="1"/>
  <c r="R5751" i="1" s="1"/>
  <c r="S5752" i="1"/>
  <c r="S5751" i="1" s="1"/>
  <c r="U5752" i="1"/>
  <c r="U5751" i="1" s="1"/>
  <c r="V5752" i="1"/>
  <c r="V5751" i="1" s="1"/>
  <c r="M5752" i="1"/>
  <c r="M5751" i="1" s="1"/>
  <c r="O5620" i="1"/>
  <c r="P5620" i="1"/>
  <c r="Q5620" i="1"/>
  <c r="R5620" i="1"/>
  <c r="S5620" i="1"/>
  <c r="U5620" i="1"/>
  <c r="V5620" i="1"/>
  <c r="M5620" i="1"/>
  <c r="R5557" i="1"/>
  <c r="R5556" i="1" s="1"/>
  <c r="R5555" i="1" s="1"/>
  <c r="R5554" i="1" s="1"/>
  <c r="O5556" i="1"/>
  <c r="O5555" i="1" s="1"/>
  <c r="O5554" i="1" s="1"/>
  <c r="P5556" i="1"/>
  <c r="P5555" i="1" s="1"/>
  <c r="P5554" i="1" s="1"/>
  <c r="Q5556" i="1"/>
  <c r="Q5555" i="1" s="1"/>
  <c r="Q5554" i="1" s="1"/>
  <c r="S5556" i="1"/>
  <c r="S5555" i="1" s="1"/>
  <c r="S5554" i="1" s="1"/>
  <c r="U5556" i="1"/>
  <c r="U5555" i="1" s="1"/>
  <c r="U5554" i="1" s="1"/>
  <c r="V5556" i="1"/>
  <c r="V5555" i="1" s="1"/>
  <c r="V5554" i="1" s="1"/>
  <c r="M5556" i="1"/>
  <c r="M5555" i="1" s="1"/>
  <c r="M5554" i="1" s="1"/>
  <c r="O5552" i="1"/>
  <c r="P5552" i="1"/>
  <c r="Q5552" i="1"/>
  <c r="R5552" i="1"/>
  <c r="S5552" i="1"/>
  <c r="U5552" i="1"/>
  <c r="V5552" i="1"/>
  <c r="M5552" i="1"/>
  <c r="O5550" i="1"/>
  <c r="P5550" i="1"/>
  <c r="Q5550" i="1"/>
  <c r="R5550" i="1"/>
  <c r="S5550" i="1"/>
  <c r="U5550" i="1"/>
  <c r="V5550" i="1"/>
  <c r="M5550" i="1"/>
  <c r="O5546" i="1"/>
  <c r="P5546" i="1"/>
  <c r="Q5546" i="1"/>
  <c r="R5546" i="1"/>
  <c r="S5546" i="1"/>
  <c r="U5546" i="1"/>
  <c r="V5546" i="1"/>
  <c r="M5546" i="1"/>
  <c r="O5544" i="1"/>
  <c r="P5544" i="1"/>
  <c r="Q5544" i="1"/>
  <c r="R5544" i="1"/>
  <c r="S5544" i="1"/>
  <c r="U5544" i="1"/>
  <c r="V5544" i="1"/>
  <c r="M5544" i="1"/>
  <c r="O5542" i="1"/>
  <c r="P5542" i="1"/>
  <c r="Q5542" i="1"/>
  <c r="R5542" i="1"/>
  <c r="S5542" i="1"/>
  <c r="U5542" i="1"/>
  <c r="V5542" i="1"/>
  <c r="M5542" i="1"/>
  <c r="O5538" i="1"/>
  <c r="O5537" i="1" s="1"/>
  <c r="O5536" i="1" s="1"/>
  <c r="P5538" i="1"/>
  <c r="P5537" i="1" s="1"/>
  <c r="P5536" i="1" s="1"/>
  <c r="Q5538" i="1"/>
  <c r="Q5537" i="1" s="1"/>
  <c r="Q5536" i="1" s="1"/>
  <c r="R5538" i="1"/>
  <c r="R5537" i="1" s="1"/>
  <c r="R5536" i="1" s="1"/>
  <c r="S5538" i="1"/>
  <c r="S5537" i="1" s="1"/>
  <c r="S5536" i="1" s="1"/>
  <c r="U5538" i="1"/>
  <c r="U5537" i="1" s="1"/>
  <c r="U5536" i="1" s="1"/>
  <c r="V5538" i="1"/>
  <c r="V5537" i="1" s="1"/>
  <c r="V5536" i="1" s="1"/>
  <c r="M5538" i="1"/>
  <c r="M5537" i="1" s="1"/>
  <c r="M5536" i="1" s="1"/>
  <c r="P5188" i="1"/>
  <c r="O5163" i="1"/>
  <c r="O5162" i="1" s="1"/>
  <c r="O5161" i="1" s="1"/>
  <c r="O5160" i="1" s="1"/>
  <c r="P5163" i="1"/>
  <c r="P5162" i="1" s="1"/>
  <c r="P5161" i="1" s="1"/>
  <c r="P5160" i="1" s="1"/>
  <c r="Q5163" i="1"/>
  <c r="Q5162" i="1" s="1"/>
  <c r="Q5161" i="1" s="1"/>
  <c r="Q5160" i="1" s="1"/>
  <c r="R5163" i="1"/>
  <c r="R5162" i="1" s="1"/>
  <c r="R5161" i="1" s="1"/>
  <c r="R5160" i="1" s="1"/>
  <c r="S5163" i="1"/>
  <c r="S5162" i="1" s="1"/>
  <c r="S5161" i="1" s="1"/>
  <c r="S5160" i="1" s="1"/>
  <c r="U5163" i="1"/>
  <c r="U5162" i="1" s="1"/>
  <c r="U5161" i="1" s="1"/>
  <c r="U5160" i="1" s="1"/>
  <c r="V5163" i="1"/>
  <c r="V5162" i="1" s="1"/>
  <c r="V5161" i="1" s="1"/>
  <c r="V5160" i="1" s="1"/>
  <c r="M5163" i="1"/>
  <c r="M5162" i="1" s="1"/>
  <c r="M5161" i="1" s="1"/>
  <c r="M5160" i="1" s="1"/>
  <c r="P4716" i="1"/>
  <c r="P4715" i="1" s="1"/>
  <c r="P4714" i="1" s="1"/>
  <c r="P4680" i="1"/>
  <c r="P4679" i="1" s="1"/>
  <c r="P4678" i="1" s="1"/>
  <c r="P4677" i="1" s="1"/>
  <c r="P4676" i="1" s="1"/>
  <c r="P4675" i="1" s="1"/>
  <c r="P4674" i="1" s="1"/>
  <c r="R4716" i="1"/>
  <c r="R4715" i="1" s="1"/>
  <c r="R4714" i="1" s="1"/>
  <c r="O4715" i="1"/>
  <c r="O4714" i="1" s="1"/>
  <c r="Q4715" i="1"/>
  <c r="Q4714" i="1" s="1"/>
  <c r="S4715" i="1"/>
  <c r="S4714" i="1" s="1"/>
  <c r="U4715" i="1"/>
  <c r="U4714" i="1" s="1"/>
  <c r="V4715" i="1"/>
  <c r="V4714" i="1" s="1"/>
  <c r="M4715" i="1"/>
  <c r="M4714" i="1" s="1"/>
  <c r="O4679" i="1"/>
  <c r="O4678" i="1" s="1"/>
  <c r="O4677" i="1" s="1"/>
  <c r="O4676" i="1" s="1"/>
  <c r="O4675" i="1" s="1"/>
  <c r="O4674" i="1" s="1"/>
  <c r="Q4679" i="1"/>
  <c r="Q4678" i="1" s="1"/>
  <c r="Q4677" i="1" s="1"/>
  <c r="Q4676" i="1" s="1"/>
  <c r="Q4675" i="1" s="1"/>
  <c r="Q4674" i="1" s="1"/>
  <c r="R4679" i="1"/>
  <c r="R4678" i="1" s="1"/>
  <c r="R4677" i="1" s="1"/>
  <c r="R4676" i="1" s="1"/>
  <c r="R4675" i="1" s="1"/>
  <c r="R4674" i="1" s="1"/>
  <c r="S4679" i="1"/>
  <c r="S4678" i="1" s="1"/>
  <c r="S4677" i="1" s="1"/>
  <c r="S4676" i="1" s="1"/>
  <c r="S4675" i="1" s="1"/>
  <c r="S4674" i="1" s="1"/>
  <c r="M4679" i="1"/>
  <c r="M4678" i="1" s="1"/>
  <c r="M4677" i="1" s="1"/>
  <c r="M4676" i="1" s="1"/>
  <c r="M4675" i="1" s="1"/>
  <c r="M4674" i="1" s="1"/>
  <c r="R4492" i="1"/>
  <c r="O4311" i="1"/>
  <c r="O4310" i="1" s="1"/>
  <c r="O4309" i="1" s="1"/>
  <c r="O4308" i="1" s="1"/>
  <c r="P4311" i="1"/>
  <c r="P4310" i="1" s="1"/>
  <c r="P4309" i="1" s="1"/>
  <c r="P4308" i="1" s="1"/>
  <c r="Q4311" i="1"/>
  <c r="Q4310" i="1" s="1"/>
  <c r="Q4309" i="1" s="1"/>
  <c r="Q4308" i="1" s="1"/>
  <c r="R4311" i="1"/>
  <c r="R4310" i="1" s="1"/>
  <c r="R4309" i="1" s="1"/>
  <c r="R4308" i="1" s="1"/>
  <c r="S4311" i="1"/>
  <c r="S4310" i="1" s="1"/>
  <c r="S4309" i="1" s="1"/>
  <c r="S4308" i="1" s="1"/>
  <c r="U4311" i="1"/>
  <c r="U4310" i="1" s="1"/>
  <c r="U4309" i="1" s="1"/>
  <c r="U4308" i="1" s="1"/>
  <c r="V4311" i="1"/>
  <c r="V4310" i="1" s="1"/>
  <c r="V4309" i="1" s="1"/>
  <c r="V4308" i="1" s="1"/>
  <c r="M4311" i="1"/>
  <c r="M4310" i="1" s="1"/>
  <c r="M4309" i="1" s="1"/>
  <c r="M4308" i="1" s="1"/>
  <c r="O3895" i="1"/>
  <c r="P3895" i="1"/>
  <c r="Q3895" i="1"/>
  <c r="R3895" i="1"/>
  <c r="S3895" i="1"/>
  <c r="U3895" i="1"/>
  <c r="V3895" i="1"/>
  <c r="M3895" i="1"/>
  <c r="O3893" i="1"/>
  <c r="P3893" i="1"/>
  <c r="Q3893" i="1"/>
  <c r="R3893" i="1"/>
  <c r="S3893" i="1"/>
  <c r="U3893" i="1"/>
  <c r="V3893" i="1"/>
  <c r="M3893" i="1"/>
  <c r="O3888" i="1"/>
  <c r="O3887" i="1" s="1"/>
  <c r="O3886" i="1" s="1"/>
  <c r="O3885" i="1" s="1"/>
  <c r="P3888" i="1"/>
  <c r="P3887" i="1" s="1"/>
  <c r="P3886" i="1" s="1"/>
  <c r="P3885" i="1" s="1"/>
  <c r="Q3888" i="1"/>
  <c r="Q3887" i="1" s="1"/>
  <c r="Q3886" i="1" s="1"/>
  <c r="Q3885" i="1" s="1"/>
  <c r="R3888" i="1"/>
  <c r="R3887" i="1" s="1"/>
  <c r="R3886" i="1" s="1"/>
  <c r="R3885" i="1" s="1"/>
  <c r="S3888" i="1"/>
  <c r="S3887" i="1" s="1"/>
  <c r="S3886" i="1" s="1"/>
  <c r="S3885" i="1" s="1"/>
  <c r="U3888" i="1"/>
  <c r="U3887" i="1" s="1"/>
  <c r="U3886" i="1" s="1"/>
  <c r="U3885" i="1" s="1"/>
  <c r="V3888" i="1"/>
  <c r="V3887" i="1" s="1"/>
  <c r="V3886" i="1" s="1"/>
  <c r="V3885" i="1" s="1"/>
  <c r="M3888" i="1"/>
  <c r="M3887" i="1" s="1"/>
  <c r="M3886" i="1" s="1"/>
  <c r="M3885" i="1" s="1"/>
  <c r="O3757" i="1"/>
  <c r="P3757" i="1"/>
  <c r="Q3757" i="1"/>
  <c r="R3757" i="1"/>
  <c r="S3757" i="1"/>
  <c r="U3757" i="1"/>
  <c r="V3757" i="1"/>
  <c r="M3757" i="1"/>
  <c r="O3556" i="1"/>
  <c r="P3556" i="1"/>
  <c r="Q3556" i="1"/>
  <c r="R3556" i="1"/>
  <c r="S3556" i="1"/>
  <c r="U3556" i="1"/>
  <c r="V3556" i="1"/>
  <c r="M3556" i="1"/>
  <c r="O3554" i="1"/>
  <c r="P3554" i="1"/>
  <c r="Q3554" i="1"/>
  <c r="R3554" i="1"/>
  <c r="S3554" i="1"/>
  <c r="U3554" i="1"/>
  <c r="V3554" i="1"/>
  <c r="M3554" i="1"/>
  <c r="O3547" i="1"/>
  <c r="O3546" i="1" s="1"/>
  <c r="P3547" i="1"/>
  <c r="P3546" i="1" s="1"/>
  <c r="Q3547" i="1"/>
  <c r="Q3546" i="1" s="1"/>
  <c r="R3547" i="1"/>
  <c r="R3546" i="1" s="1"/>
  <c r="S3547" i="1"/>
  <c r="S3546" i="1" s="1"/>
  <c r="U3549" i="1"/>
  <c r="U3548" i="1" s="1"/>
  <c r="U3547" i="1" s="1"/>
  <c r="U3546" i="1" s="1"/>
  <c r="V3549" i="1"/>
  <c r="V3548" i="1" s="1"/>
  <c r="V3547" i="1" s="1"/>
  <c r="V3546" i="1" s="1"/>
  <c r="M3549" i="1"/>
  <c r="M3548" i="1" s="1"/>
  <c r="M3547" i="1" s="1"/>
  <c r="M3546" i="1" s="1"/>
  <c r="O3393" i="1"/>
  <c r="P3393" i="1"/>
  <c r="Q3393" i="1"/>
  <c r="R3393" i="1"/>
  <c r="S3393" i="1"/>
  <c r="U3393" i="1"/>
  <c r="V3393" i="1"/>
  <c r="O3202" i="1"/>
  <c r="P3202" i="1"/>
  <c r="Q3202" i="1"/>
  <c r="R3202" i="1"/>
  <c r="S3202" i="1"/>
  <c r="U3202" i="1"/>
  <c r="V3202" i="1"/>
  <c r="M3202" i="1"/>
  <c r="O3200" i="1"/>
  <c r="P3200" i="1"/>
  <c r="Q3200" i="1"/>
  <c r="R3200" i="1"/>
  <c r="S3200" i="1"/>
  <c r="U3200" i="1"/>
  <c r="V3200" i="1"/>
  <c r="M3200" i="1"/>
  <c r="U3195" i="1"/>
  <c r="U3194" i="1" s="1"/>
  <c r="U3193" i="1" s="1"/>
  <c r="U3192" i="1" s="1"/>
  <c r="V3195" i="1"/>
  <c r="V3194" i="1" s="1"/>
  <c r="V3193" i="1" s="1"/>
  <c r="V3192" i="1" s="1"/>
  <c r="O3195" i="1"/>
  <c r="O3194" i="1" s="1"/>
  <c r="O3193" i="1" s="1"/>
  <c r="O3192" i="1" s="1"/>
  <c r="P3195" i="1"/>
  <c r="P3194" i="1" s="1"/>
  <c r="P3193" i="1" s="1"/>
  <c r="P3192" i="1" s="1"/>
  <c r="Q3195" i="1"/>
  <c r="Q3194" i="1" s="1"/>
  <c r="Q3193" i="1" s="1"/>
  <c r="Q3192" i="1" s="1"/>
  <c r="R3195" i="1"/>
  <c r="R3194" i="1" s="1"/>
  <c r="R3193" i="1" s="1"/>
  <c r="R3192" i="1" s="1"/>
  <c r="S3195" i="1"/>
  <c r="S3194" i="1" s="1"/>
  <c r="S3193" i="1" s="1"/>
  <c r="S3192" i="1" s="1"/>
  <c r="M3195" i="1"/>
  <c r="M3194" i="1" s="1"/>
  <c r="M3193" i="1" s="1"/>
  <c r="M3192" i="1" s="1"/>
  <c r="O2829" i="1"/>
  <c r="P2829" i="1"/>
  <c r="Q2829" i="1"/>
  <c r="R2829" i="1"/>
  <c r="S2829" i="1"/>
  <c r="U2829" i="1"/>
  <c r="V2829" i="1"/>
  <c r="M2829" i="1"/>
  <c r="O2827" i="1"/>
  <c r="P2827" i="1"/>
  <c r="Q2827" i="1"/>
  <c r="R2827" i="1"/>
  <c r="S2827" i="1"/>
  <c r="U2827" i="1"/>
  <c r="V2827" i="1"/>
  <c r="M2827" i="1"/>
  <c r="O2822" i="1"/>
  <c r="O2821" i="1" s="1"/>
  <c r="O2820" i="1" s="1"/>
  <c r="O2819" i="1" s="1"/>
  <c r="P2822" i="1"/>
  <c r="P2821" i="1" s="1"/>
  <c r="P2820" i="1" s="1"/>
  <c r="P2819" i="1" s="1"/>
  <c r="Q2822" i="1"/>
  <c r="Q2821" i="1" s="1"/>
  <c r="Q2820" i="1" s="1"/>
  <c r="Q2819" i="1" s="1"/>
  <c r="R2822" i="1"/>
  <c r="R2821" i="1" s="1"/>
  <c r="R2820" i="1" s="1"/>
  <c r="R2819" i="1" s="1"/>
  <c r="S2822" i="1"/>
  <c r="S2821" i="1" s="1"/>
  <c r="S2820" i="1" s="1"/>
  <c r="S2819" i="1" s="1"/>
  <c r="U2822" i="1"/>
  <c r="U2821" i="1" s="1"/>
  <c r="U2820" i="1" s="1"/>
  <c r="U2819" i="1" s="1"/>
  <c r="V2822" i="1"/>
  <c r="V2821" i="1" s="1"/>
  <c r="V2820" i="1" s="1"/>
  <c r="V2819" i="1" s="1"/>
  <c r="M2822" i="1"/>
  <c r="M2821" i="1" s="1"/>
  <c r="M2820" i="1" s="1"/>
  <c r="M2819" i="1" s="1"/>
  <c r="O2802" i="1"/>
  <c r="O2801" i="1" s="1"/>
  <c r="O2800" i="1" s="1"/>
  <c r="O2799" i="1" s="1"/>
  <c r="P2802" i="1"/>
  <c r="P2801" i="1" s="1"/>
  <c r="P2800" i="1" s="1"/>
  <c r="P2799" i="1" s="1"/>
  <c r="Q2802" i="1"/>
  <c r="Q2801" i="1" s="1"/>
  <c r="Q2800" i="1" s="1"/>
  <c r="Q2799" i="1" s="1"/>
  <c r="R2802" i="1"/>
  <c r="R2801" i="1" s="1"/>
  <c r="R2800" i="1" s="1"/>
  <c r="R2799" i="1" s="1"/>
  <c r="S2802" i="1"/>
  <c r="S2801" i="1" s="1"/>
  <c r="S2800" i="1" s="1"/>
  <c r="S2799" i="1" s="1"/>
  <c r="U2802" i="1"/>
  <c r="U2801" i="1" s="1"/>
  <c r="U2800" i="1" s="1"/>
  <c r="U2799" i="1" s="1"/>
  <c r="V2802" i="1"/>
  <c r="V2801" i="1" s="1"/>
  <c r="V2800" i="1" s="1"/>
  <c r="V2799" i="1" s="1"/>
  <c r="M2802" i="1"/>
  <c r="M2801" i="1" s="1"/>
  <c r="M2800" i="1" s="1"/>
  <c r="M2799" i="1" s="1"/>
  <c r="O2467" i="1"/>
  <c r="P2467" i="1"/>
  <c r="Q2467" i="1"/>
  <c r="R2467" i="1"/>
  <c r="S2467" i="1"/>
  <c r="W2467" i="1"/>
  <c r="U2467" i="1"/>
  <c r="V2467" i="1"/>
  <c r="M2467" i="1"/>
  <c r="O2465" i="1"/>
  <c r="P2465" i="1"/>
  <c r="Q2465" i="1"/>
  <c r="R2465" i="1"/>
  <c r="S2465" i="1"/>
  <c r="U2465" i="1"/>
  <c r="V2465" i="1"/>
  <c r="M2465" i="1"/>
  <c r="O2460" i="1"/>
  <c r="O2459" i="1" s="1"/>
  <c r="O2458" i="1" s="1"/>
  <c r="O2457" i="1" s="1"/>
  <c r="P2460" i="1"/>
  <c r="P2459" i="1" s="1"/>
  <c r="P2458" i="1" s="1"/>
  <c r="P2457" i="1" s="1"/>
  <c r="Q2460" i="1"/>
  <c r="Q2459" i="1" s="1"/>
  <c r="Q2458" i="1" s="1"/>
  <c r="Q2457" i="1" s="1"/>
  <c r="R2460" i="1"/>
  <c r="R2459" i="1" s="1"/>
  <c r="R2458" i="1" s="1"/>
  <c r="R2457" i="1" s="1"/>
  <c r="S2460" i="1"/>
  <c r="S2459" i="1" s="1"/>
  <c r="S2458" i="1" s="1"/>
  <c r="S2457" i="1" s="1"/>
  <c r="U2460" i="1"/>
  <c r="U2459" i="1" s="1"/>
  <c r="U2458" i="1" s="1"/>
  <c r="U2457" i="1" s="1"/>
  <c r="V2460" i="1"/>
  <c r="V2459" i="1" s="1"/>
  <c r="V2458" i="1" s="1"/>
  <c r="V2457" i="1" s="1"/>
  <c r="M2460" i="1"/>
  <c r="M2459" i="1" s="1"/>
  <c r="M2458" i="1" s="1"/>
  <c r="M2457" i="1" s="1"/>
  <c r="O2101" i="1"/>
  <c r="P2101" i="1"/>
  <c r="Q2101" i="1"/>
  <c r="R2101" i="1"/>
  <c r="S2101" i="1"/>
  <c r="U2101" i="1"/>
  <c r="V2101" i="1"/>
  <c r="M2101" i="1"/>
  <c r="O2099" i="1"/>
  <c r="P2099" i="1"/>
  <c r="Q2099" i="1"/>
  <c r="R2099" i="1"/>
  <c r="S2099" i="1"/>
  <c r="U2099" i="1"/>
  <c r="V2099" i="1"/>
  <c r="M2099" i="1"/>
  <c r="O2094" i="1"/>
  <c r="O2093" i="1" s="1"/>
  <c r="O2092" i="1" s="1"/>
  <c r="O2091" i="1" s="1"/>
  <c r="P2094" i="1"/>
  <c r="P2093" i="1" s="1"/>
  <c r="P2092" i="1" s="1"/>
  <c r="P2091" i="1" s="1"/>
  <c r="Q2094" i="1"/>
  <c r="Q2093" i="1" s="1"/>
  <c r="Q2092" i="1" s="1"/>
  <c r="Q2091" i="1" s="1"/>
  <c r="R2094" i="1"/>
  <c r="R2093" i="1" s="1"/>
  <c r="R2092" i="1" s="1"/>
  <c r="R2091" i="1" s="1"/>
  <c r="S2094" i="1"/>
  <c r="S2093" i="1" s="1"/>
  <c r="S2092" i="1" s="1"/>
  <c r="S2091" i="1" s="1"/>
  <c r="U2094" i="1"/>
  <c r="U2093" i="1" s="1"/>
  <c r="U2092" i="1" s="1"/>
  <c r="U2091" i="1" s="1"/>
  <c r="V2094" i="1"/>
  <c r="V2093" i="1" s="1"/>
  <c r="V2092" i="1" s="1"/>
  <c r="V2091" i="1" s="1"/>
  <c r="M2094" i="1"/>
  <c r="M2093" i="1" s="1"/>
  <c r="M2092" i="1" s="1"/>
  <c r="M2091" i="1" s="1"/>
  <c r="O1712" i="1"/>
  <c r="P1712" i="1"/>
  <c r="Q1712" i="1"/>
  <c r="R1712" i="1"/>
  <c r="S1712" i="1"/>
  <c r="W1712" i="1"/>
  <c r="U1712" i="1"/>
  <c r="V1712" i="1"/>
  <c r="M1712" i="1"/>
  <c r="O1710" i="1"/>
  <c r="P1710" i="1"/>
  <c r="Q1710" i="1"/>
  <c r="R1710" i="1"/>
  <c r="S1710" i="1"/>
  <c r="U1710" i="1"/>
  <c r="V1710" i="1"/>
  <c r="M1710" i="1"/>
  <c r="O1705" i="1"/>
  <c r="O1704" i="1" s="1"/>
  <c r="O1703" i="1" s="1"/>
  <c r="O1702" i="1" s="1"/>
  <c r="P1705" i="1"/>
  <c r="P1704" i="1" s="1"/>
  <c r="P1703" i="1" s="1"/>
  <c r="P1702" i="1" s="1"/>
  <c r="Q1705" i="1"/>
  <c r="Q1704" i="1" s="1"/>
  <c r="Q1703" i="1" s="1"/>
  <c r="Q1702" i="1" s="1"/>
  <c r="R1705" i="1"/>
  <c r="R1704" i="1" s="1"/>
  <c r="R1703" i="1" s="1"/>
  <c r="R1702" i="1" s="1"/>
  <c r="S1705" i="1"/>
  <c r="S1704" i="1" s="1"/>
  <c r="S1703" i="1" s="1"/>
  <c r="S1702" i="1" s="1"/>
  <c r="U1705" i="1"/>
  <c r="U1704" i="1" s="1"/>
  <c r="U1703" i="1" s="1"/>
  <c r="U1702" i="1" s="1"/>
  <c r="V1705" i="1"/>
  <c r="V1704" i="1" s="1"/>
  <c r="V1703" i="1" s="1"/>
  <c r="V1702" i="1" s="1"/>
  <c r="M1705" i="1"/>
  <c r="M1704" i="1" s="1"/>
  <c r="M1703" i="1" s="1"/>
  <c r="M1702" i="1" s="1"/>
  <c r="O1620" i="1"/>
  <c r="P1620" i="1"/>
  <c r="Q1620" i="1"/>
  <c r="R1620" i="1"/>
  <c r="S1620" i="1"/>
  <c r="U1620" i="1"/>
  <c r="V1620" i="1"/>
  <c r="M1620" i="1"/>
  <c r="O1340" i="1"/>
  <c r="O1339" i="1" s="1"/>
  <c r="O1338" i="1" s="1"/>
  <c r="O1337" i="1" s="1"/>
  <c r="O1336" i="1" s="1"/>
  <c r="O1335" i="1" s="1"/>
  <c r="P1340" i="1"/>
  <c r="P1339" i="1" s="1"/>
  <c r="P1338" i="1" s="1"/>
  <c r="P1337" i="1" s="1"/>
  <c r="P1336" i="1" s="1"/>
  <c r="P1335" i="1" s="1"/>
  <c r="Q1340" i="1"/>
  <c r="Q1339" i="1" s="1"/>
  <c r="Q1338" i="1" s="1"/>
  <c r="Q1337" i="1" s="1"/>
  <c r="Q1336" i="1" s="1"/>
  <c r="Q1335" i="1" s="1"/>
  <c r="R1340" i="1"/>
  <c r="R1339" i="1" s="1"/>
  <c r="R1338" i="1" s="1"/>
  <c r="R1337" i="1" s="1"/>
  <c r="R1336" i="1" s="1"/>
  <c r="R1335" i="1" s="1"/>
  <c r="S1340" i="1"/>
  <c r="S1339" i="1" s="1"/>
  <c r="S1338" i="1" s="1"/>
  <c r="S1337" i="1" s="1"/>
  <c r="S1336" i="1" s="1"/>
  <c r="S1335" i="1" s="1"/>
  <c r="U1340" i="1"/>
  <c r="U1339" i="1" s="1"/>
  <c r="U1338" i="1" s="1"/>
  <c r="U1337" i="1" s="1"/>
  <c r="U1336" i="1" s="1"/>
  <c r="U1335" i="1" s="1"/>
  <c r="V1340" i="1"/>
  <c r="V1339" i="1" s="1"/>
  <c r="V1338" i="1" s="1"/>
  <c r="V1337" i="1" s="1"/>
  <c r="V1336" i="1" s="1"/>
  <c r="V1335" i="1" s="1"/>
  <c r="O1347" i="1"/>
  <c r="P1347" i="1"/>
  <c r="Q1347" i="1"/>
  <c r="R1347" i="1"/>
  <c r="S1347" i="1"/>
  <c r="U1347" i="1"/>
  <c r="V1347" i="1"/>
  <c r="M1347" i="1"/>
  <c r="O1345" i="1"/>
  <c r="P1345" i="1"/>
  <c r="Q1345" i="1"/>
  <c r="R1345" i="1"/>
  <c r="S1345" i="1"/>
  <c r="U1345" i="1"/>
  <c r="V1345" i="1"/>
  <c r="M1345" i="1"/>
  <c r="M1339" i="1"/>
  <c r="M1338" i="1" s="1"/>
  <c r="M1337" i="1" s="1"/>
  <c r="M1336" i="1" s="1"/>
  <c r="M1335" i="1" s="1"/>
  <c r="O1155" i="1"/>
  <c r="O1154" i="1" s="1"/>
  <c r="O1153" i="1" s="1"/>
  <c r="P1155" i="1"/>
  <c r="P1154" i="1" s="1"/>
  <c r="P1153" i="1" s="1"/>
  <c r="Q1155" i="1"/>
  <c r="Q1154" i="1" s="1"/>
  <c r="Q1153" i="1" s="1"/>
  <c r="R1155" i="1"/>
  <c r="R1154" i="1" s="1"/>
  <c r="R1153" i="1" s="1"/>
  <c r="S1155" i="1"/>
  <c r="S1154" i="1" s="1"/>
  <c r="S1153" i="1" s="1"/>
  <c r="U1155" i="1"/>
  <c r="U1154" i="1" s="1"/>
  <c r="U1153" i="1" s="1"/>
  <c r="V1155" i="1"/>
  <c r="V1154" i="1" s="1"/>
  <c r="V1153" i="1" s="1"/>
  <c r="M1155" i="1"/>
  <c r="M1154" i="1" s="1"/>
  <c r="M1153" i="1" s="1"/>
  <c r="P1137" i="1"/>
  <c r="P1136" i="1" s="1"/>
  <c r="P1135" i="1" s="1"/>
  <c r="P1134" i="1" s="1"/>
  <c r="O1136" i="1"/>
  <c r="O1135" i="1" s="1"/>
  <c r="O1134" i="1" s="1"/>
  <c r="Q1136" i="1"/>
  <c r="Q1135" i="1" s="1"/>
  <c r="Q1134" i="1" s="1"/>
  <c r="R1136" i="1"/>
  <c r="R1135" i="1" s="1"/>
  <c r="R1134" i="1" s="1"/>
  <c r="S1136" i="1"/>
  <c r="S1135" i="1" s="1"/>
  <c r="S1134" i="1" s="1"/>
  <c r="U1136" i="1"/>
  <c r="U1135" i="1" s="1"/>
  <c r="U1134" i="1" s="1"/>
  <c r="V1136" i="1"/>
  <c r="V1135" i="1" s="1"/>
  <c r="V1134" i="1" s="1"/>
  <c r="M1136" i="1"/>
  <c r="M1135" i="1" s="1"/>
  <c r="M1134" i="1" s="1"/>
  <c r="O1008" i="1"/>
  <c r="O1007" i="1" s="1"/>
  <c r="P1008" i="1"/>
  <c r="P1007" i="1" s="1"/>
  <c r="Q1008" i="1"/>
  <c r="Q1007" i="1" s="1"/>
  <c r="R1008" i="1"/>
  <c r="R1007" i="1" s="1"/>
  <c r="S1008" i="1"/>
  <c r="S1007" i="1" s="1"/>
  <c r="U1008" i="1"/>
  <c r="U1007" i="1" s="1"/>
  <c r="V1008" i="1"/>
  <c r="V1007" i="1" s="1"/>
  <c r="M1008" i="1"/>
  <c r="M1007" i="1" s="1"/>
  <c r="R917" i="1"/>
  <c r="P917" i="1"/>
  <c r="R914" i="1"/>
  <c r="P914" i="1"/>
  <c r="R763" i="1"/>
  <c r="R762" i="1" s="1"/>
  <c r="R761" i="1" s="1"/>
  <c r="O762" i="1"/>
  <c r="O761" i="1" s="1"/>
  <c r="P762" i="1"/>
  <c r="P761" i="1" s="1"/>
  <c r="Q762" i="1"/>
  <c r="Q761" i="1" s="1"/>
  <c r="S762" i="1"/>
  <c r="S761" i="1" s="1"/>
  <c r="U762" i="1"/>
  <c r="U761" i="1" s="1"/>
  <c r="V762" i="1"/>
  <c r="V761" i="1" s="1"/>
  <c r="M762" i="1"/>
  <c r="M761" i="1" s="1"/>
  <c r="P510" i="1"/>
  <c r="P509" i="1" s="1"/>
  <c r="P508" i="1" s="1"/>
  <c r="P507" i="1" s="1"/>
  <c r="O581" i="1"/>
  <c r="O580" i="1" s="1"/>
  <c r="P581" i="1"/>
  <c r="P580" i="1" s="1"/>
  <c r="Q581" i="1"/>
  <c r="Q580" i="1" s="1"/>
  <c r="R581" i="1"/>
  <c r="R580" i="1" s="1"/>
  <c r="S581" i="1"/>
  <c r="S580" i="1" s="1"/>
  <c r="U581" i="1"/>
  <c r="U580" i="1" s="1"/>
  <c r="V581" i="1"/>
  <c r="V580" i="1" s="1"/>
  <c r="M581" i="1"/>
  <c r="M580" i="1" s="1"/>
  <c r="O509" i="1"/>
  <c r="O508" i="1" s="1"/>
  <c r="O507" i="1" s="1"/>
  <c r="Q509" i="1"/>
  <c r="Q508" i="1" s="1"/>
  <c r="Q507" i="1" s="1"/>
  <c r="R509" i="1"/>
  <c r="R508" i="1" s="1"/>
  <c r="R507" i="1" s="1"/>
  <c r="S509" i="1"/>
  <c r="S508" i="1" s="1"/>
  <c r="S507" i="1" s="1"/>
  <c r="U509" i="1"/>
  <c r="U508" i="1" s="1"/>
  <c r="U507" i="1" s="1"/>
  <c r="V509" i="1"/>
  <c r="V508" i="1" s="1"/>
  <c r="V507" i="1" s="1"/>
  <c r="M509" i="1"/>
  <c r="M508" i="1" s="1"/>
  <c r="M507" i="1" s="1"/>
  <c r="W2099" i="1" l="1"/>
  <c r="W2829" i="1"/>
  <c r="W3200" i="1"/>
  <c r="W3393" i="1"/>
  <c r="W3556" i="1"/>
  <c r="W3895" i="1"/>
  <c r="W5542" i="1"/>
  <c r="W5546" i="1"/>
  <c r="W5552" i="1"/>
  <c r="W5620" i="1"/>
  <c r="W5940" i="1"/>
  <c r="W1347" i="1"/>
  <c r="W1345" i="1"/>
  <c r="W509" i="1"/>
  <c r="W1705" i="1"/>
  <c r="W580" i="1"/>
  <c r="W581" i="1"/>
  <c r="W1340" i="1"/>
  <c r="W3888" i="1"/>
  <c r="W4714" i="1"/>
  <c r="W4715" i="1"/>
  <c r="W6177" i="1"/>
  <c r="W1136" i="1"/>
  <c r="W2460" i="1"/>
  <c r="W6111" i="1"/>
  <c r="W6112" i="1"/>
  <c r="W1007" i="1"/>
  <c r="W1008" i="1"/>
  <c r="W1155" i="1"/>
  <c r="W1620" i="1"/>
  <c r="W1710" i="1"/>
  <c r="W2094" i="1"/>
  <c r="W2101" i="1"/>
  <c r="W2465" i="1"/>
  <c r="W2802" i="1"/>
  <c r="W2827" i="1"/>
  <c r="W3202" i="1"/>
  <c r="W5801" i="1"/>
  <c r="W761" i="1"/>
  <c r="W762" i="1"/>
  <c r="W2822" i="1"/>
  <c r="W3195" i="1"/>
  <c r="W4679" i="1"/>
  <c r="W5163" i="1"/>
  <c r="W3549" i="1"/>
  <c r="W3554" i="1"/>
  <c r="W3757" i="1"/>
  <c r="W3893" i="1"/>
  <c r="W4311" i="1"/>
  <c r="W5538" i="1"/>
  <c r="W5544" i="1"/>
  <c r="W5550" i="1"/>
  <c r="W5556" i="1"/>
  <c r="W5751" i="1"/>
  <c r="W5752" i="1"/>
  <c r="W6181" i="1"/>
  <c r="U6174" i="1"/>
  <c r="Q6174" i="1"/>
  <c r="P6174" i="1"/>
  <c r="S6174" i="1"/>
  <c r="O6174" i="1"/>
  <c r="V6174" i="1"/>
  <c r="R6174" i="1"/>
  <c r="M6174" i="1"/>
  <c r="V5541" i="1"/>
  <c r="R5541" i="1"/>
  <c r="M5549" i="1"/>
  <c r="S5549" i="1"/>
  <c r="O5549" i="1"/>
  <c r="V5549" i="1"/>
  <c r="R5549" i="1"/>
  <c r="M5541" i="1"/>
  <c r="S5541" i="1"/>
  <c r="O5541" i="1"/>
  <c r="U5549" i="1"/>
  <c r="Q5549" i="1"/>
  <c r="P5549" i="1"/>
  <c r="U5541" i="1"/>
  <c r="Q5541" i="1"/>
  <c r="P5541" i="1"/>
  <c r="V3892" i="1"/>
  <c r="V3891" i="1" s="1"/>
  <c r="V3890" i="1" s="1"/>
  <c r="V3884" i="1" s="1"/>
  <c r="V3883" i="1" s="1"/>
  <c r="R3892" i="1"/>
  <c r="R3891" i="1" s="1"/>
  <c r="R3890" i="1" s="1"/>
  <c r="R3884" i="1" s="1"/>
  <c r="R3883" i="1" s="1"/>
  <c r="V3199" i="1"/>
  <c r="V3198" i="1" s="1"/>
  <c r="V3197" i="1" s="1"/>
  <c r="V3191" i="1" s="1"/>
  <c r="V3190" i="1" s="1"/>
  <c r="R3199" i="1"/>
  <c r="R3198" i="1" s="1"/>
  <c r="R3197" i="1" s="1"/>
  <c r="R3191" i="1" s="1"/>
  <c r="R3190" i="1" s="1"/>
  <c r="M3892" i="1"/>
  <c r="M3891" i="1" s="1"/>
  <c r="M3890" i="1" s="1"/>
  <c r="M3884" i="1" s="1"/>
  <c r="M3883" i="1" s="1"/>
  <c r="S3892" i="1"/>
  <c r="S3891" i="1" s="1"/>
  <c r="S3890" i="1" s="1"/>
  <c r="S3884" i="1" s="1"/>
  <c r="S3883" i="1" s="1"/>
  <c r="O3892" i="1"/>
  <c r="O3891" i="1" s="1"/>
  <c r="O3890" i="1" s="1"/>
  <c r="O3884" i="1" s="1"/>
  <c r="O3883" i="1" s="1"/>
  <c r="P3892" i="1"/>
  <c r="P3891" i="1" s="1"/>
  <c r="P3890" i="1" s="1"/>
  <c r="P3884" i="1" s="1"/>
  <c r="P3883" i="1" s="1"/>
  <c r="U3892" i="1"/>
  <c r="U3891" i="1" s="1"/>
  <c r="U3890" i="1" s="1"/>
  <c r="U3884" i="1" s="1"/>
  <c r="U3883" i="1" s="1"/>
  <c r="Q3892" i="1"/>
  <c r="Q3891" i="1" s="1"/>
  <c r="Q3890" i="1" s="1"/>
  <c r="Q3884" i="1" s="1"/>
  <c r="Q3883" i="1" s="1"/>
  <c r="M3553" i="1"/>
  <c r="M3552" i="1" s="1"/>
  <c r="M3551" i="1" s="1"/>
  <c r="M3545" i="1" s="1"/>
  <c r="M3544" i="1" s="1"/>
  <c r="S3553" i="1"/>
  <c r="S3552" i="1" s="1"/>
  <c r="S3551" i="1" s="1"/>
  <c r="S3545" i="1" s="1"/>
  <c r="S3544" i="1" s="1"/>
  <c r="O3553" i="1"/>
  <c r="O3552" i="1" s="1"/>
  <c r="O3551" i="1" s="1"/>
  <c r="O3545" i="1" s="1"/>
  <c r="O3544" i="1" s="1"/>
  <c r="V3553" i="1"/>
  <c r="V3552" i="1" s="1"/>
  <c r="V3551" i="1" s="1"/>
  <c r="V3545" i="1" s="1"/>
  <c r="V3544" i="1" s="1"/>
  <c r="R3553" i="1"/>
  <c r="R3552" i="1" s="1"/>
  <c r="R3551" i="1" s="1"/>
  <c r="R3545" i="1" s="1"/>
  <c r="R3544" i="1" s="1"/>
  <c r="P3553" i="1"/>
  <c r="P3552" i="1" s="1"/>
  <c r="P3551" i="1" s="1"/>
  <c r="P3545" i="1" s="1"/>
  <c r="P3544" i="1" s="1"/>
  <c r="U3553" i="1"/>
  <c r="U3552" i="1" s="1"/>
  <c r="U3551" i="1" s="1"/>
  <c r="U3545" i="1" s="1"/>
  <c r="U3544" i="1" s="1"/>
  <c r="Q3553" i="1"/>
  <c r="Q3552" i="1" s="1"/>
  <c r="Q3551" i="1" s="1"/>
  <c r="Q3545" i="1" s="1"/>
  <c r="Q3544" i="1" s="1"/>
  <c r="S1709" i="1"/>
  <c r="S1708" i="1" s="1"/>
  <c r="S1707" i="1" s="1"/>
  <c r="S1701" i="1" s="1"/>
  <c r="S1700" i="1" s="1"/>
  <c r="O1709" i="1"/>
  <c r="O1708" i="1" s="1"/>
  <c r="O1707" i="1" s="1"/>
  <c r="O1701" i="1" s="1"/>
  <c r="O1700" i="1" s="1"/>
  <c r="M2464" i="1"/>
  <c r="M2463" i="1" s="1"/>
  <c r="M2462" i="1" s="1"/>
  <c r="M2456" i="1" s="1"/>
  <c r="M2455" i="1" s="1"/>
  <c r="S2464" i="1"/>
  <c r="S2463" i="1" s="1"/>
  <c r="S2462" i="1" s="1"/>
  <c r="S2456" i="1" s="1"/>
  <c r="S2455" i="1" s="1"/>
  <c r="O2464" i="1"/>
  <c r="O2463" i="1" s="1"/>
  <c r="O2462" i="1" s="1"/>
  <c r="O2456" i="1" s="1"/>
  <c r="O2455" i="1" s="1"/>
  <c r="M2826" i="1"/>
  <c r="M2825" i="1" s="1"/>
  <c r="M2824" i="1" s="1"/>
  <c r="M2818" i="1" s="1"/>
  <c r="M2817" i="1" s="1"/>
  <c r="S2826" i="1"/>
  <c r="S2825" i="1" s="1"/>
  <c r="S2824" i="1" s="1"/>
  <c r="S2818" i="1" s="1"/>
  <c r="S2817" i="1" s="1"/>
  <c r="O2826" i="1"/>
  <c r="O2825" i="1" s="1"/>
  <c r="O2824" i="1" s="1"/>
  <c r="O2818" i="1" s="1"/>
  <c r="O2817" i="1" s="1"/>
  <c r="M3199" i="1"/>
  <c r="M3198" i="1" s="1"/>
  <c r="M3197" i="1" s="1"/>
  <c r="M3191" i="1" s="1"/>
  <c r="M3190" i="1" s="1"/>
  <c r="S3199" i="1"/>
  <c r="S3198" i="1" s="1"/>
  <c r="S3197" i="1" s="1"/>
  <c r="S3191" i="1" s="1"/>
  <c r="S3190" i="1" s="1"/>
  <c r="O3199" i="1"/>
  <c r="O3198" i="1" s="1"/>
  <c r="O3197" i="1" s="1"/>
  <c r="O3191" i="1" s="1"/>
  <c r="O3190" i="1" s="1"/>
  <c r="U3199" i="1"/>
  <c r="U3198" i="1" s="1"/>
  <c r="U3197" i="1" s="1"/>
  <c r="U3191" i="1" s="1"/>
  <c r="U3190" i="1" s="1"/>
  <c r="Q3199" i="1"/>
  <c r="Q3198" i="1" s="1"/>
  <c r="Q3197" i="1" s="1"/>
  <c r="Q3191" i="1" s="1"/>
  <c r="Q3190" i="1" s="1"/>
  <c r="P3199" i="1"/>
  <c r="P3198" i="1" s="1"/>
  <c r="P3197" i="1" s="1"/>
  <c r="P3191" i="1" s="1"/>
  <c r="P3190" i="1" s="1"/>
  <c r="V2826" i="1"/>
  <c r="V2825" i="1" s="1"/>
  <c r="V2824" i="1" s="1"/>
  <c r="V2818" i="1" s="1"/>
  <c r="V2817" i="1" s="1"/>
  <c r="R2826" i="1"/>
  <c r="R2825" i="1" s="1"/>
  <c r="R2824" i="1" s="1"/>
  <c r="R2818" i="1" s="1"/>
  <c r="R2817" i="1" s="1"/>
  <c r="U2826" i="1"/>
  <c r="U2825" i="1" s="1"/>
  <c r="U2824" i="1" s="1"/>
  <c r="U2818" i="1" s="1"/>
  <c r="U2817" i="1" s="1"/>
  <c r="Q2826" i="1"/>
  <c r="Q2825" i="1" s="1"/>
  <c r="Q2824" i="1" s="1"/>
  <c r="Q2818" i="1" s="1"/>
  <c r="Q2817" i="1" s="1"/>
  <c r="P2826" i="1"/>
  <c r="P2825" i="1" s="1"/>
  <c r="P2824" i="1" s="1"/>
  <c r="P2818" i="1" s="1"/>
  <c r="P2817" i="1" s="1"/>
  <c r="M2098" i="1"/>
  <c r="M2097" i="1" s="1"/>
  <c r="M2096" i="1" s="1"/>
  <c r="M2090" i="1" s="1"/>
  <c r="M2089" i="1" s="1"/>
  <c r="S2098" i="1"/>
  <c r="S2097" i="1" s="1"/>
  <c r="S2096" i="1" s="1"/>
  <c r="S2090" i="1" s="1"/>
  <c r="S2089" i="1" s="1"/>
  <c r="O2098" i="1"/>
  <c r="O2097" i="1" s="1"/>
  <c r="O2096" i="1" s="1"/>
  <c r="O2090" i="1" s="1"/>
  <c r="O2089" i="1" s="1"/>
  <c r="V2464" i="1"/>
  <c r="V2463" i="1" s="1"/>
  <c r="V2462" i="1" s="1"/>
  <c r="V2456" i="1" s="1"/>
  <c r="V2455" i="1" s="1"/>
  <c r="R2464" i="1"/>
  <c r="R2463" i="1" s="1"/>
  <c r="R2462" i="1" s="1"/>
  <c r="R2456" i="1" s="1"/>
  <c r="R2455" i="1" s="1"/>
  <c r="P2464" i="1"/>
  <c r="P2463" i="1" s="1"/>
  <c r="P2462" i="1" s="1"/>
  <c r="P2456" i="1" s="1"/>
  <c r="P2455" i="1" s="1"/>
  <c r="U2464" i="1"/>
  <c r="U2463" i="1" s="1"/>
  <c r="U2462" i="1" s="1"/>
  <c r="U2456" i="1" s="1"/>
  <c r="U2455" i="1" s="1"/>
  <c r="Q2464" i="1"/>
  <c r="Q2463" i="1" s="1"/>
  <c r="Q2462" i="1" s="1"/>
  <c r="Q2456" i="1" s="1"/>
  <c r="Q2455" i="1" s="1"/>
  <c r="V2098" i="1"/>
  <c r="V2097" i="1" s="1"/>
  <c r="V2096" i="1" s="1"/>
  <c r="V2090" i="1" s="1"/>
  <c r="V2089" i="1" s="1"/>
  <c r="R2098" i="1"/>
  <c r="R2097" i="1" s="1"/>
  <c r="R2096" i="1" s="1"/>
  <c r="R2090" i="1" s="1"/>
  <c r="R2089" i="1" s="1"/>
  <c r="U2098" i="1"/>
  <c r="U2097" i="1" s="1"/>
  <c r="U2096" i="1" s="1"/>
  <c r="U2090" i="1" s="1"/>
  <c r="U2089" i="1" s="1"/>
  <c r="Q2098" i="1"/>
  <c r="Q2097" i="1" s="1"/>
  <c r="Q2096" i="1" s="1"/>
  <c r="Q2090" i="1" s="1"/>
  <c r="Q2089" i="1" s="1"/>
  <c r="P2098" i="1"/>
  <c r="P2097" i="1" s="1"/>
  <c r="P2096" i="1" s="1"/>
  <c r="P2090" i="1" s="1"/>
  <c r="P2089" i="1" s="1"/>
  <c r="V1344" i="1"/>
  <c r="V1343" i="1" s="1"/>
  <c r="V1342" i="1" s="1"/>
  <c r="R1344" i="1"/>
  <c r="R1343" i="1" s="1"/>
  <c r="R1342" i="1" s="1"/>
  <c r="M1709" i="1"/>
  <c r="M1708" i="1" s="1"/>
  <c r="M1707" i="1" s="1"/>
  <c r="M1701" i="1" s="1"/>
  <c r="M1700" i="1" s="1"/>
  <c r="V1709" i="1"/>
  <c r="V1708" i="1" s="1"/>
  <c r="V1707" i="1" s="1"/>
  <c r="V1701" i="1" s="1"/>
  <c r="V1700" i="1" s="1"/>
  <c r="R1709" i="1"/>
  <c r="R1708" i="1" s="1"/>
  <c r="R1707" i="1" s="1"/>
  <c r="R1701" i="1" s="1"/>
  <c r="R1700" i="1" s="1"/>
  <c r="P1709" i="1"/>
  <c r="P1708" i="1" s="1"/>
  <c r="P1707" i="1" s="1"/>
  <c r="P1701" i="1" s="1"/>
  <c r="P1700" i="1" s="1"/>
  <c r="U1709" i="1"/>
  <c r="U1708" i="1" s="1"/>
  <c r="U1707" i="1" s="1"/>
  <c r="U1701" i="1" s="1"/>
  <c r="U1700" i="1" s="1"/>
  <c r="Q1709" i="1"/>
  <c r="Q1708" i="1" s="1"/>
  <c r="Q1707" i="1" s="1"/>
  <c r="Q1701" i="1" s="1"/>
  <c r="Q1700" i="1" s="1"/>
  <c r="M1344" i="1"/>
  <c r="M1343" i="1" s="1"/>
  <c r="M1342" i="1" s="1"/>
  <c r="S1344" i="1"/>
  <c r="S1343" i="1" s="1"/>
  <c r="S1342" i="1" s="1"/>
  <c r="O1344" i="1"/>
  <c r="O1343" i="1" s="1"/>
  <c r="O1342" i="1" s="1"/>
  <c r="P1344" i="1"/>
  <c r="P1343" i="1" s="1"/>
  <c r="P1342" i="1" s="1"/>
  <c r="U1344" i="1"/>
  <c r="U1343" i="1" s="1"/>
  <c r="U1342" i="1" s="1"/>
  <c r="Q1344" i="1"/>
  <c r="Q1343" i="1" s="1"/>
  <c r="Q1342" i="1" s="1"/>
  <c r="W5541" i="1" l="1"/>
  <c r="W5549" i="1"/>
  <c r="W2464" i="1"/>
  <c r="W6179" i="1"/>
  <c r="W6180" i="1"/>
  <c r="W5162" i="1"/>
  <c r="W3194" i="1"/>
  <c r="W2459" i="1"/>
  <c r="W6176" i="1"/>
  <c r="W3887" i="1"/>
  <c r="W1339" i="1"/>
  <c r="W1704" i="1"/>
  <c r="W5554" i="1"/>
  <c r="W5555" i="1"/>
  <c r="W1709" i="1"/>
  <c r="W3892" i="1"/>
  <c r="W4310" i="1"/>
  <c r="W2826" i="1"/>
  <c r="W3553" i="1"/>
  <c r="W5536" i="1"/>
  <c r="W5537" i="1"/>
  <c r="W1344" i="1"/>
  <c r="W2098" i="1"/>
  <c r="W3199" i="1"/>
  <c r="W3548" i="1"/>
  <c r="W4678" i="1"/>
  <c r="W2821" i="1"/>
  <c r="W5800" i="1"/>
  <c r="W2801" i="1"/>
  <c r="W2093" i="1"/>
  <c r="W1153" i="1"/>
  <c r="W1154" i="1"/>
  <c r="W1134" i="1"/>
  <c r="W1135" i="1"/>
  <c r="W507" i="1"/>
  <c r="W508" i="1"/>
  <c r="R5540" i="1"/>
  <c r="R5535" i="1" s="1"/>
  <c r="S5540" i="1"/>
  <c r="S5535" i="1" s="1"/>
  <c r="V5540" i="1"/>
  <c r="V5535" i="1" s="1"/>
  <c r="M5540" i="1"/>
  <c r="M5535" i="1" s="1"/>
  <c r="O5540" i="1"/>
  <c r="O5535" i="1" s="1"/>
  <c r="Q5540" i="1"/>
  <c r="Q5535" i="1" s="1"/>
  <c r="U5540" i="1"/>
  <c r="U5535" i="1" s="1"/>
  <c r="P5540" i="1"/>
  <c r="P5535" i="1" s="1"/>
  <c r="W2819" i="1" l="1"/>
  <c r="W2820" i="1"/>
  <c r="W3891" i="1"/>
  <c r="W6175" i="1"/>
  <c r="W6174" i="1"/>
  <c r="W2091" i="1"/>
  <c r="W2092" i="1"/>
  <c r="W5798" i="1"/>
  <c r="W5799" i="1"/>
  <c r="W4677" i="1"/>
  <c r="W3198" i="1"/>
  <c r="W1343" i="1"/>
  <c r="W3552" i="1"/>
  <c r="W4308" i="1"/>
  <c r="W4309" i="1"/>
  <c r="W1708" i="1"/>
  <c r="W1702" i="1"/>
  <c r="W1703" i="1"/>
  <c r="W3885" i="1"/>
  <c r="W3886" i="1"/>
  <c r="W2457" i="1"/>
  <c r="W2458" i="1"/>
  <c r="W5160" i="1"/>
  <c r="W5161" i="1"/>
  <c r="W5535" i="1"/>
  <c r="W5540" i="1"/>
  <c r="W2799" i="1"/>
  <c r="W2800" i="1"/>
  <c r="W3547" i="1"/>
  <c r="W2097" i="1"/>
  <c r="W2825" i="1"/>
  <c r="W1337" i="1"/>
  <c r="W1338" i="1"/>
  <c r="W3192" i="1"/>
  <c r="W3193" i="1"/>
  <c r="W2463" i="1"/>
  <c r="O191" i="1"/>
  <c r="P191" i="1"/>
  <c r="Q191" i="1"/>
  <c r="R191" i="1"/>
  <c r="S191" i="1"/>
  <c r="U191" i="1"/>
  <c r="V191" i="1"/>
  <c r="M191" i="1"/>
  <c r="W3546" i="1" l="1"/>
  <c r="W1342" i="1"/>
  <c r="W4676" i="1"/>
  <c r="W3890" i="1"/>
  <c r="W2824" i="1"/>
  <c r="W191" i="1"/>
  <c r="W2462" i="1"/>
  <c r="W2096" i="1"/>
  <c r="W1707" i="1"/>
  <c r="W3551" i="1"/>
  <c r="W3197" i="1"/>
  <c r="O64" i="1"/>
  <c r="P64" i="1"/>
  <c r="Q64" i="1"/>
  <c r="R64" i="1"/>
  <c r="S64" i="1"/>
  <c r="W64" i="1"/>
  <c r="U64" i="1"/>
  <c r="V64" i="1"/>
  <c r="M64" i="1"/>
  <c r="W1700" i="1" l="1"/>
  <c r="W1701" i="1"/>
  <c r="W2455" i="1"/>
  <c r="W2456" i="1"/>
  <c r="W3883" i="1"/>
  <c r="W3884" i="1"/>
  <c r="W1335" i="1"/>
  <c r="W1336" i="1"/>
  <c r="W3190" i="1"/>
  <c r="W3191" i="1"/>
  <c r="W3544" i="1"/>
  <c r="W3545" i="1"/>
  <c r="W2089" i="1"/>
  <c r="W2090" i="1"/>
  <c r="W2817" i="1"/>
  <c r="W2818" i="1"/>
  <c r="W4674" i="1"/>
  <c r="W4675" i="1"/>
  <c r="L6143" i="1"/>
  <c r="L6145" i="1"/>
  <c r="L6089" i="1"/>
  <c r="L5968" i="1"/>
  <c r="L5944" i="1"/>
  <c r="L5943" i="1"/>
  <c r="L5892" i="1"/>
  <c r="L5849" i="1"/>
  <c r="L5837" i="1"/>
  <c r="L5833" i="1"/>
  <c r="L5832" i="1"/>
  <c r="L5740" i="1"/>
  <c r="L5737" i="1"/>
  <c r="L5723" i="1"/>
  <c r="L5588" i="1"/>
  <c r="L5518" i="1"/>
  <c r="L5514" i="1"/>
  <c r="L5506" i="1"/>
  <c r="L5451" i="1"/>
  <c r="L5417" i="1"/>
  <c r="L5390" i="1"/>
  <c r="L5380" i="1"/>
  <c r="L5371" i="1"/>
  <c r="L5365" i="1"/>
  <c r="L5363" i="1"/>
  <c r="L5333" i="1"/>
  <c r="L5328" i="1"/>
  <c r="L5323" i="1"/>
  <c r="L5320" i="1"/>
  <c r="L5299" i="1"/>
  <c r="L5260" i="1"/>
  <c r="L5235" i="1"/>
  <c r="L5157" i="1"/>
  <c r="L5151" i="1"/>
  <c r="L5067" i="1"/>
  <c r="L5066" i="1" s="1"/>
  <c r="L5005" i="1"/>
  <c r="L4999" i="1"/>
  <c r="L4996" i="1"/>
  <c r="L4989" i="1"/>
  <c r="L4920" i="1"/>
  <c r="L4879" i="1"/>
  <c r="L4860" i="1"/>
  <c r="L4740" i="1" l="1"/>
  <c r="L4653" i="1"/>
  <c r="O4643" i="1"/>
  <c r="O4642" i="1" s="1"/>
  <c r="P4643" i="1"/>
  <c r="P4642" i="1" s="1"/>
  <c r="Q4643" i="1"/>
  <c r="Q4642" i="1" s="1"/>
  <c r="R4643" i="1"/>
  <c r="R4642" i="1" s="1"/>
  <c r="S4643" i="1"/>
  <c r="S4642" i="1" s="1"/>
  <c r="U4643" i="1"/>
  <c r="U4642" i="1" s="1"/>
  <c r="V4643" i="1"/>
  <c r="V4642" i="1" s="1"/>
  <c r="M4644" i="1"/>
  <c r="L4643" i="1"/>
  <c r="L4642" i="1" s="1"/>
  <c r="M4642" i="1" s="1"/>
  <c r="L4594" i="1"/>
  <c r="L4571" i="1"/>
  <c r="L4568" i="1"/>
  <c r="L4556" i="1"/>
  <c r="L4550" i="1"/>
  <c r="O4408" i="1"/>
  <c r="P4408" i="1"/>
  <c r="Q4408" i="1"/>
  <c r="R4408" i="1"/>
  <c r="S4408" i="1"/>
  <c r="U4408" i="1"/>
  <c r="V4408" i="1"/>
  <c r="M4409" i="1"/>
  <c r="L4408" i="1"/>
  <c r="M4408" i="1" s="1"/>
  <c r="L4330" i="1"/>
  <c r="L4195" i="1"/>
  <c r="L4184" i="1"/>
  <c r="L4134" i="1"/>
  <c r="L4116" i="1"/>
  <c r="L3517" i="1"/>
  <c r="L3345" i="1"/>
  <c r="L3323" i="1"/>
  <c r="L3321" i="1"/>
  <c r="L3280" i="1"/>
  <c r="L3265" i="1"/>
  <c r="L3249" i="1"/>
  <c r="L3235" i="1"/>
  <c r="L3210" i="1"/>
  <c r="L3052" i="1"/>
  <c r="L3002" i="1"/>
  <c r="L2999" i="1"/>
  <c r="L2977" i="1"/>
  <c r="L2964" i="1"/>
  <c r="L2937" i="1"/>
  <c r="L2883" i="1"/>
  <c r="L2867" i="1"/>
  <c r="L2763" i="1"/>
  <c r="L2612" i="1"/>
  <c r="L2498" i="1"/>
  <c r="L2475" i="1"/>
  <c r="L2331" i="1"/>
  <c r="L2284" i="1"/>
  <c r="L2281" i="1"/>
  <c r="L2259" i="1"/>
  <c r="L2240" i="1"/>
  <c r="L2220" i="1"/>
  <c r="L2219" i="1" s="1"/>
  <c r="L2163" i="1"/>
  <c r="L2157" i="1"/>
  <c r="L2134" i="1"/>
  <c r="L1996" i="1"/>
  <c r="L1950" i="1"/>
  <c r="L1827" i="1"/>
  <c r="L1817" i="1"/>
  <c r="L1658" i="1"/>
  <c r="L1573" i="1"/>
  <c r="L1403" i="1"/>
  <c r="L1390" i="1"/>
  <c r="L978" i="1"/>
  <c r="L966" i="1"/>
  <c r="L961" i="1"/>
  <c r="L929" i="1"/>
  <c r="O913" i="1"/>
  <c r="O912" i="1" s="1"/>
  <c r="P913" i="1"/>
  <c r="P912" i="1" s="1"/>
  <c r="Q913" i="1"/>
  <c r="Q912" i="1" s="1"/>
  <c r="R913" i="1"/>
  <c r="R912" i="1" s="1"/>
  <c r="S913" i="1"/>
  <c r="S912" i="1" s="1"/>
  <c r="U913" i="1"/>
  <c r="U912" i="1" s="1"/>
  <c r="V913" i="1"/>
  <c r="V912" i="1" s="1"/>
  <c r="L914" i="1"/>
  <c r="L913" i="1" s="1"/>
  <c r="L912" i="1" s="1"/>
  <c r="M912" i="1" s="1"/>
  <c r="L883" i="1"/>
  <c r="L861" i="1"/>
  <c r="W4408" i="1" l="1"/>
  <c r="W912" i="1"/>
  <c r="W913" i="1"/>
  <c r="W4642" i="1"/>
  <c r="W4643" i="1"/>
  <c r="M914" i="1"/>
  <c r="M4643" i="1"/>
  <c r="L3320" i="1"/>
  <c r="M913" i="1"/>
  <c r="L858" i="1"/>
  <c r="L813" i="1"/>
  <c r="L812" i="1"/>
  <c r="L782" i="1"/>
  <c r="L596" i="1"/>
  <c r="L670" i="1"/>
  <c r="L426" i="1"/>
  <c r="L415" i="1"/>
  <c r="L324" i="1"/>
  <c r="L298" i="1"/>
  <c r="L289" i="1"/>
  <c r="L276" i="1"/>
  <c r="L216" i="1"/>
  <c r="L190" i="1"/>
  <c r="L154" i="1"/>
  <c r="L127" i="1"/>
  <c r="L82" i="1"/>
  <c r="L18" i="1"/>
  <c r="L6160" i="1" l="1"/>
  <c r="L6152" i="1"/>
  <c r="L6150" i="1"/>
  <c r="L6082" i="1"/>
  <c r="O5860" i="1"/>
  <c r="O5859" i="1" s="1"/>
  <c r="P5860" i="1"/>
  <c r="P5859" i="1" s="1"/>
  <c r="Q5860" i="1"/>
  <c r="Q5859" i="1" s="1"/>
  <c r="R5860" i="1"/>
  <c r="R5859" i="1" s="1"/>
  <c r="S5860" i="1"/>
  <c r="S5859" i="1" s="1"/>
  <c r="U5860" i="1"/>
  <c r="U5859" i="1" s="1"/>
  <c r="V5860" i="1"/>
  <c r="V5859" i="1" s="1"/>
  <c r="M5861" i="1"/>
  <c r="L5860" i="1"/>
  <c r="L5859" i="1" s="1"/>
  <c r="M5859" i="1" s="1"/>
  <c r="L5858" i="1"/>
  <c r="L5852" i="1"/>
  <c r="L5848" i="1"/>
  <c r="L5845" i="1"/>
  <c r="L5720" i="1"/>
  <c r="L5654" i="1"/>
  <c r="L5650" i="1"/>
  <c r="L5642" i="1"/>
  <c r="L5496" i="1"/>
  <c r="L5311" i="1"/>
  <c r="L5097" i="1"/>
  <c r="L5071" i="1"/>
  <c r="L4973" i="1"/>
  <c r="L4962" i="1"/>
  <c r="L4942" i="1"/>
  <c r="L4936" i="1"/>
  <c r="L4930" i="1"/>
  <c r="L4927" i="1"/>
  <c r="L4923" i="1"/>
  <c r="L4827" i="1"/>
  <c r="L4807" i="1"/>
  <c r="L4733" i="1"/>
  <c r="L4656" i="1"/>
  <c r="L4650" i="1"/>
  <c r="L4641" i="1"/>
  <c r="L4618" i="1"/>
  <c r="O4610" i="1"/>
  <c r="O4609" i="1" s="1"/>
  <c r="P4610" i="1"/>
  <c r="P4609" i="1" s="1"/>
  <c r="Q4610" i="1"/>
  <c r="Q4609" i="1" s="1"/>
  <c r="R4610" i="1"/>
  <c r="R4609" i="1" s="1"/>
  <c r="S4610" i="1"/>
  <c r="S4609" i="1" s="1"/>
  <c r="U4610" i="1"/>
  <c r="U4609" i="1" s="1"/>
  <c r="V4610" i="1"/>
  <c r="V4609" i="1" s="1"/>
  <c r="M4611" i="1"/>
  <c r="L4610" i="1"/>
  <c r="L4609" i="1" s="1"/>
  <c r="M4609" i="1" s="1"/>
  <c r="L4608" i="1"/>
  <c r="L4593" i="1"/>
  <c r="L4592" i="1" s="1"/>
  <c r="L4562" i="1"/>
  <c r="L4532" i="1"/>
  <c r="L4521" i="1"/>
  <c r="L4435" i="1"/>
  <c r="L4429" i="1"/>
  <c r="L4414" i="1"/>
  <c r="L4411" i="1"/>
  <c r="L4403" i="1"/>
  <c r="L4397" i="1"/>
  <c r="L4386" i="1"/>
  <c r="L4365" i="1"/>
  <c r="L4350" i="1"/>
  <c r="L4347" i="1"/>
  <c r="O4197" i="1"/>
  <c r="O4196" i="1" s="1"/>
  <c r="P4197" i="1"/>
  <c r="P4196" i="1" s="1"/>
  <c r="Q4197" i="1"/>
  <c r="Q4196" i="1" s="1"/>
  <c r="R4197" i="1"/>
  <c r="R4196" i="1" s="1"/>
  <c r="S4197" i="1"/>
  <c r="S4196" i="1" s="1"/>
  <c r="U4197" i="1"/>
  <c r="U4196" i="1" s="1"/>
  <c r="V4197" i="1"/>
  <c r="V4196" i="1" s="1"/>
  <c r="M4198" i="1"/>
  <c r="L4197" i="1"/>
  <c r="L4196" i="1" s="1"/>
  <c r="M4196" i="1" s="1"/>
  <c r="L4168" i="1"/>
  <c r="L4073" i="1"/>
  <c r="L3779" i="1"/>
  <c r="L3612" i="1"/>
  <c r="L3599" i="1"/>
  <c r="O3078" i="1"/>
  <c r="O3077" i="1" s="1"/>
  <c r="O3076" i="1" s="1"/>
  <c r="O3075" i="1" s="1"/>
  <c r="P3078" i="1"/>
  <c r="P3077" i="1" s="1"/>
  <c r="P3076" i="1" s="1"/>
  <c r="P3075" i="1" s="1"/>
  <c r="Q3078" i="1"/>
  <c r="Q3077" i="1" s="1"/>
  <c r="Q3076" i="1" s="1"/>
  <c r="Q3075" i="1" s="1"/>
  <c r="R3078" i="1"/>
  <c r="R3077" i="1" s="1"/>
  <c r="R3076" i="1" s="1"/>
  <c r="R3075" i="1" s="1"/>
  <c r="S3078" i="1"/>
  <c r="S3077" i="1" s="1"/>
  <c r="S3076" i="1" s="1"/>
  <c r="S3075" i="1" s="1"/>
  <c r="U3078" i="1"/>
  <c r="U3077" i="1" s="1"/>
  <c r="U3076" i="1" s="1"/>
  <c r="U3075" i="1" s="1"/>
  <c r="V3078" i="1"/>
  <c r="V3077" i="1" s="1"/>
  <c r="V3076" i="1" s="1"/>
  <c r="V3075" i="1" s="1"/>
  <c r="M3079" i="1"/>
  <c r="L3078" i="1"/>
  <c r="L3077" i="1" s="1"/>
  <c r="L3076" i="1" s="1"/>
  <c r="L3075" i="1" s="1"/>
  <c r="M3075" i="1" s="1"/>
  <c r="L2766" i="1"/>
  <c r="L2702" i="1"/>
  <c r="L2632" i="1"/>
  <c r="L2628" i="1"/>
  <c r="L2616" i="1"/>
  <c r="L2536" i="1"/>
  <c r="L2521" i="1"/>
  <c r="L2508" i="1"/>
  <c r="L2505" i="1"/>
  <c r="L2367" i="1"/>
  <c r="L2353" i="1"/>
  <c r="L2172" i="1"/>
  <c r="L2144" i="1"/>
  <c r="L2043" i="1"/>
  <c r="L1972" i="1"/>
  <c r="L1942" i="1"/>
  <c r="O1862" i="1"/>
  <c r="O1861" i="1" s="1"/>
  <c r="O1860" i="1" s="1"/>
  <c r="O1859" i="1" s="1"/>
  <c r="O1858" i="1" s="1"/>
  <c r="P1862" i="1"/>
  <c r="P1861" i="1" s="1"/>
  <c r="P1860" i="1" s="1"/>
  <c r="P1859" i="1" s="1"/>
  <c r="P1858" i="1" s="1"/>
  <c r="Q1862" i="1"/>
  <c r="Q1861" i="1" s="1"/>
  <c r="Q1860" i="1" s="1"/>
  <c r="Q1859" i="1" s="1"/>
  <c r="Q1858" i="1" s="1"/>
  <c r="R1862" i="1"/>
  <c r="R1861" i="1" s="1"/>
  <c r="R1860" i="1" s="1"/>
  <c r="R1859" i="1" s="1"/>
  <c r="R1858" i="1" s="1"/>
  <c r="S1862" i="1"/>
  <c r="S1861" i="1" s="1"/>
  <c r="S1860" i="1" s="1"/>
  <c r="S1859" i="1" s="1"/>
  <c r="S1858" i="1" s="1"/>
  <c r="U1862" i="1"/>
  <c r="U1861" i="1" s="1"/>
  <c r="U1860" i="1" s="1"/>
  <c r="U1859" i="1" s="1"/>
  <c r="U1858" i="1" s="1"/>
  <c r="V1862" i="1"/>
  <c r="V1861" i="1" s="1"/>
  <c r="V1860" i="1" s="1"/>
  <c r="V1859" i="1" s="1"/>
  <c r="V1858" i="1" s="1"/>
  <c r="M1863" i="1"/>
  <c r="L1862" i="1"/>
  <c r="L1861" i="1" s="1"/>
  <c r="L1860" i="1" s="1"/>
  <c r="L1859" i="1" s="1"/>
  <c r="L1752" i="1"/>
  <c r="L1638" i="1"/>
  <c r="L1482" i="1"/>
  <c r="L864" i="1"/>
  <c r="L639" i="1"/>
  <c r="O599" i="1"/>
  <c r="O598" i="1" s="1"/>
  <c r="P599" i="1"/>
  <c r="P598" i="1" s="1"/>
  <c r="Q599" i="1"/>
  <c r="Q598" i="1" s="1"/>
  <c r="R599" i="1"/>
  <c r="R598" i="1" s="1"/>
  <c r="S599" i="1"/>
  <c r="S598" i="1" s="1"/>
  <c r="U599" i="1"/>
  <c r="U598" i="1" s="1"/>
  <c r="V599" i="1"/>
  <c r="V598" i="1" s="1"/>
  <c r="M600" i="1"/>
  <c r="L599" i="1"/>
  <c r="L598" i="1" s="1"/>
  <c r="M598" i="1" s="1"/>
  <c r="W5859" i="1" l="1"/>
  <c r="W5860" i="1"/>
  <c r="W3078" i="1"/>
  <c r="W4196" i="1"/>
  <c r="W4197" i="1"/>
  <c r="W4609" i="1"/>
  <c r="W4610" i="1"/>
  <c r="W598" i="1"/>
  <c r="W599" i="1"/>
  <c r="W1862" i="1"/>
  <c r="M5860" i="1"/>
  <c r="M4610" i="1"/>
  <c r="M4197" i="1"/>
  <c r="M3078" i="1"/>
  <c r="M3076" i="1"/>
  <c r="M3077" i="1"/>
  <c r="M1859" i="1"/>
  <c r="M1858" i="1" s="1"/>
  <c r="M1860" i="1"/>
  <c r="M1861" i="1"/>
  <c r="M1862" i="1"/>
  <c r="M599" i="1"/>
  <c r="W1861" i="1" l="1"/>
  <c r="W3077" i="1"/>
  <c r="L597" i="1"/>
  <c r="L576" i="1"/>
  <c r="L575" i="1"/>
  <c r="L306" i="1"/>
  <c r="M229" i="1"/>
  <c r="L228" i="1"/>
  <c r="L227" i="1" s="1"/>
  <c r="L226" i="1" s="1"/>
  <c r="L225" i="1" s="1"/>
  <c r="L58" i="1"/>
  <c r="L35" i="1"/>
  <c r="W3075" i="1" l="1"/>
  <c r="W3076" i="1"/>
  <c r="W1860" i="1"/>
  <c r="S6143" i="1"/>
  <c r="S6142" i="1" s="1"/>
  <c r="O6110" i="1"/>
  <c r="S6104" i="1"/>
  <c r="O5840" i="1"/>
  <c r="O5839" i="1" s="1"/>
  <c r="O5838" i="1" s="1"/>
  <c r="S5824" i="1"/>
  <c r="O5812" i="1"/>
  <c r="O5811" i="1"/>
  <c r="Q5750" i="1"/>
  <c r="Q5749" i="1" s="1"/>
  <c r="Q5748" i="1" s="1"/>
  <c r="O5575" i="1"/>
  <c r="S5518" i="1"/>
  <c r="S5517" i="1" s="1"/>
  <c r="S5516" i="1" s="1"/>
  <c r="S5515" i="1" s="1"/>
  <c r="O5442" i="1"/>
  <c r="O5157" i="1"/>
  <c r="O5156" i="1" s="1"/>
  <c r="S5011" i="1"/>
  <c r="S5010" i="1" s="1"/>
  <c r="S5009" i="1" s="1"/>
  <c r="S5005" i="1"/>
  <c r="S5004" i="1" s="1"/>
  <c r="S5003" i="1" s="1"/>
  <c r="S5002" i="1" s="1"/>
  <c r="S5001" i="1" s="1"/>
  <c r="S5000" i="1" s="1"/>
  <c r="S4999" i="1"/>
  <c r="S4998" i="1" s="1"/>
  <c r="S4997" i="1" s="1"/>
  <c r="S4996" i="1"/>
  <c r="S4995" i="1" s="1"/>
  <c r="S4994" i="1" s="1"/>
  <c r="O4992" i="1"/>
  <c r="S4948" i="1"/>
  <c r="S4947" i="1" s="1"/>
  <c r="S4946" i="1" s="1"/>
  <c r="S4942" i="1"/>
  <c r="S4941" i="1" s="1"/>
  <c r="S4940" i="1" s="1"/>
  <c r="S4936" i="1"/>
  <c r="S4935" i="1" s="1"/>
  <c r="S4934" i="1" s="1"/>
  <c r="S4930" i="1"/>
  <c r="S4929" i="1" s="1"/>
  <c r="S4928" i="1" s="1"/>
  <c r="S4927" i="1"/>
  <c r="S4926" i="1" s="1"/>
  <c r="S4925" i="1" s="1"/>
  <c r="O4923" i="1"/>
  <c r="Q4898" i="1"/>
  <c r="O4863" i="1"/>
  <c r="S4855" i="1"/>
  <c r="S4854" i="1" s="1"/>
  <c r="S4853" i="1" s="1"/>
  <c r="S4839" i="1"/>
  <c r="S4838" i="1" s="1"/>
  <c r="S4837" i="1" s="1"/>
  <c r="S4836" i="1"/>
  <c r="S4835" i="1" s="1"/>
  <c r="S4834" i="1" s="1"/>
  <c r="S4830" i="1"/>
  <c r="S4829" i="1" s="1"/>
  <c r="S4828" i="1" s="1"/>
  <c r="S4827" i="1"/>
  <c r="S4826" i="1" s="1"/>
  <c r="S4822" i="1"/>
  <c r="S4821" i="1" s="1"/>
  <c r="S4820" i="1" s="1"/>
  <c r="S4819" i="1"/>
  <c r="S4818" i="1" s="1"/>
  <c r="S4817" i="1" s="1"/>
  <c r="S4804" i="1"/>
  <c r="S4803" i="1" s="1"/>
  <c r="S4802" i="1" s="1"/>
  <c r="S4798" i="1"/>
  <c r="S4797" i="1" s="1"/>
  <c r="S4796" i="1" s="1"/>
  <c r="S4787" i="1"/>
  <c r="S4786" i="1" s="1"/>
  <c r="S4785" i="1" s="1"/>
  <c r="O4724" i="1"/>
  <c r="O4723" i="1" s="1"/>
  <c r="S4726" i="1"/>
  <c r="S4725" i="1" s="1"/>
  <c r="Q4713" i="1"/>
  <c r="Q4712" i="1" s="1"/>
  <c r="Q4711" i="1" s="1"/>
  <c r="S4713" i="1"/>
  <c r="S4712" i="1" s="1"/>
  <c r="S4711" i="1" s="1"/>
  <c r="S4672" i="1"/>
  <c r="S4671" i="1" s="1"/>
  <c r="S4670" i="1" s="1"/>
  <c r="S4669" i="1" s="1"/>
  <c r="S4668" i="1" s="1"/>
  <c r="S4667" i="1" s="1"/>
  <c r="S4666" i="1" s="1"/>
  <c r="S4665" i="1"/>
  <c r="S4664" i="1" s="1"/>
  <c r="S4663" i="1" s="1"/>
  <c r="S4653" i="1"/>
  <c r="S4652" i="1" s="1"/>
  <c r="S4651" i="1" s="1"/>
  <c r="S4650" i="1"/>
  <c r="S4649" i="1" s="1"/>
  <c r="S4648" i="1" s="1"/>
  <c r="S4647" i="1"/>
  <c r="S4646" i="1" s="1"/>
  <c r="S4645" i="1" s="1"/>
  <c r="S4641" i="1"/>
  <c r="S4640" i="1" s="1"/>
  <c r="S4639" i="1" s="1"/>
  <c r="S4633" i="1"/>
  <c r="S4632" i="1" s="1"/>
  <c r="S4631" i="1" s="1"/>
  <c r="S4630" i="1" s="1"/>
  <c r="S4629" i="1" s="1"/>
  <c r="S4628" i="1" s="1"/>
  <c r="S4627" i="1" s="1"/>
  <c r="S4618" i="1"/>
  <c r="S4617" i="1" s="1"/>
  <c r="S4616" i="1" s="1"/>
  <c r="S4615" i="1" s="1"/>
  <c r="S4614" i="1" s="1"/>
  <c r="S4613" i="1" s="1"/>
  <c r="S4612" i="1" s="1"/>
  <c r="S4608" i="1"/>
  <c r="S4607" i="1" s="1"/>
  <c r="S4606" i="1" s="1"/>
  <c r="S4597" i="1"/>
  <c r="S4596" i="1" s="1"/>
  <c r="S4595" i="1" s="1"/>
  <c r="Q4597" i="1"/>
  <c r="Q4596" i="1" s="1"/>
  <c r="Q4595" i="1" s="1"/>
  <c r="S4571" i="1"/>
  <c r="S4570" i="1" s="1"/>
  <c r="S4569" i="1" s="1"/>
  <c r="S4568" i="1"/>
  <c r="S4567" i="1" s="1"/>
  <c r="S4566" i="1" s="1"/>
  <c r="S4562" i="1"/>
  <c r="S4561" i="1" s="1"/>
  <c r="S4560" i="1" s="1"/>
  <c r="S4556" i="1"/>
  <c r="S4555" i="1" s="1"/>
  <c r="S4554" i="1" s="1"/>
  <c r="S4553" i="1"/>
  <c r="S4552" i="1" s="1"/>
  <c r="S4551" i="1" s="1"/>
  <c r="S4547" i="1"/>
  <c r="S4546" i="1" s="1"/>
  <c r="S4545" i="1" s="1"/>
  <c r="S4532" i="1"/>
  <c r="S4531" i="1" s="1"/>
  <c r="S4530" i="1" s="1"/>
  <c r="S4521" i="1"/>
  <c r="S4520" i="1" s="1"/>
  <c r="S4519" i="1" s="1"/>
  <c r="O4514" i="1"/>
  <c r="S4514" i="1" s="1"/>
  <c r="S4513" i="1" s="1"/>
  <c r="S4512" i="1" s="1"/>
  <c r="S4511" i="1" s="1"/>
  <c r="Q4504" i="1"/>
  <c r="Q4503" i="1" s="1"/>
  <c r="Q4502" i="1" s="1"/>
  <c r="S4504" i="1"/>
  <c r="S4503" i="1" s="1"/>
  <c r="S4502" i="1" s="1"/>
  <c r="S4498" i="1"/>
  <c r="S4497" i="1" s="1"/>
  <c r="S4496" i="1" s="1"/>
  <c r="S4489" i="1"/>
  <c r="S4488" i="1" s="1"/>
  <c r="S4487" i="1" s="1"/>
  <c r="S4480" i="1"/>
  <c r="S4479" i="1" s="1"/>
  <c r="S4478" i="1" s="1"/>
  <c r="S4459" i="1"/>
  <c r="S4458" i="1" s="1"/>
  <c r="S4457" i="1" s="1"/>
  <c r="S4456" i="1" s="1"/>
  <c r="O4446" i="1"/>
  <c r="S4446" i="1" s="1"/>
  <c r="S4445" i="1" s="1"/>
  <c r="S4444" i="1" s="1"/>
  <c r="S4443" i="1" s="1"/>
  <c r="S4439" i="1"/>
  <c r="S4438" i="1" s="1"/>
  <c r="S4437" i="1" s="1"/>
  <c r="S4435" i="1"/>
  <c r="S4434" i="1" s="1"/>
  <c r="S4429" i="1"/>
  <c r="S4428" i="1" s="1"/>
  <c r="S4427" i="1" s="1"/>
  <c r="S4414" i="1"/>
  <c r="S4413" i="1" s="1"/>
  <c r="S4412" i="1" s="1"/>
  <c r="S4411" i="1"/>
  <c r="S4410" i="1" s="1"/>
  <c r="S4407" i="1" s="1"/>
  <c r="S4403" i="1"/>
  <c r="S4402" i="1" s="1"/>
  <c r="S4401" i="1" s="1"/>
  <c r="S4397" i="1"/>
  <c r="S4396" i="1" s="1"/>
  <c r="S4395" i="1" s="1"/>
  <c r="S4383" i="1"/>
  <c r="S4382" i="1" s="1"/>
  <c r="S4381" i="1" s="1"/>
  <c r="S4386" i="1"/>
  <c r="S4385" i="1" s="1"/>
  <c r="S4384" i="1" s="1"/>
  <c r="S4365" i="1"/>
  <c r="S4364" i="1" s="1"/>
  <c r="S4363" i="1" s="1"/>
  <c r="S4356" i="1"/>
  <c r="S4355" i="1" s="1"/>
  <c r="S4354" i="1" s="1"/>
  <c r="S4353" i="1"/>
  <c r="S4352" i="1" s="1"/>
  <c r="S4351" i="1" s="1"/>
  <c r="S4350" i="1"/>
  <c r="S4349" i="1" s="1"/>
  <c r="S4348" i="1" s="1"/>
  <c r="S4347" i="1"/>
  <c r="S4346" i="1" s="1"/>
  <c r="S4345" i="1" s="1"/>
  <c r="S4337" i="1"/>
  <c r="S4336" i="1" s="1"/>
  <c r="S4335" i="1" s="1"/>
  <c r="S4334" i="1"/>
  <c r="S4333" i="1" s="1"/>
  <c r="S4332" i="1" s="1"/>
  <c r="S4330" i="1"/>
  <c r="S4329" i="1" s="1"/>
  <c r="S4328" i="1" s="1"/>
  <c r="S4327" i="1" s="1"/>
  <c r="S4151" i="1"/>
  <c r="S4150" i="1" s="1"/>
  <c r="S4149" i="1" s="1"/>
  <c r="O3918" i="1"/>
  <c r="O3699" i="1"/>
  <c r="O3635" i="1"/>
  <c r="O3633" i="1"/>
  <c r="O3632" i="1" s="1"/>
  <c r="O3603" i="1"/>
  <c r="O3584" i="1"/>
  <c r="O3363" i="1"/>
  <c r="O3361" i="1"/>
  <c r="O3360" i="1" s="1"/>
  <c r="O3288" i="1"/>
  <c r="O3286" i="1"/>
  <c r="O3256" i="1"/>
  <c r="O3230" i="1"/>
  <c r="O3229" i="1" s="1"/>
  <c r="O3228" i="1" s="1"/>
  <c r="O3227" i="1" s="1"/>
  <c r="O3226" i="1" s="1"/>
  <c r="O3225" i="1" s="1"/>
  <c r="O2987" i="1"/>
  <c r="O2906" i="1"/>
  <c r="O2904" i="1"/>
  <c r="O2855" i="1"/>
  <c r="O2854" i="1" s="1"/>
  <c r="O2853" i="1" s="1"/>
  <c r="O2852" i="1" s="1"/>
  <c r="O2851" i="1" s="1"/>
  <c r="O2850" i="1" s="1"/>
  <c r="Q2798" i="1"/>
  <c r="Q2797" i="1" s="1"/>
  <c r="Q2796" i="1" s="1"/>
  <c r="Q2795" i="1" s="1"/>
  <c r="O2622" i="1"/>
  <c r="O2544" i="1"/>
  <c r="O2543" i="1" s="1"/>
  <c r="O2542" i="1"/>
  <c r="O2541" i="1" s="1"/>
  <c r="O2512" i="1"/>
  <c r="O2493" i="1"/>
  <c r="O2271" i="1"/>
  <c r="O2269" i="1"/>
  <c r="O2268" i="1" s="1"/>
  <c r="O2180" i="1"/>
  <c r="O2178" i="1"/>
  <c r="O2129" i="1"/>
  <c r="O1881" i="1"/>
  <c r="O1880" i="1" s="1"/>
  <c r="O1879" i="1"/>
  <c r="O1857" i="1"/>
  <c r="O1791" i="1"/>
  <c r="O1790" i="1" s="1"/>
  <c r="O1789" i="1"/>
  <c r="O1788" i="1" s="1"/>
  <c r="O1740" i="1"/>
  <c r="O1497" i="1"/>
  <c r="O1495" i="1"/>
  <c r="O1494" i="1" s="1"/>
  <c r="O1426" i="1"/>
  <c r="O1425" i="1" s="1"/>
  <c r="O1424" i="1"/>
  <c r="O1394" i="1"/>
  <c r="O1169" i="1"/>
  <c r="O1168" i="1"/>
  <c r="O1167" i="1" s="1"/>
  <c r="O1166" i="1"/>
  <c r="O948" i="1"/>
  <c r="S907" i="1"/>
  <c r="S906" i="1" s="1"/>
  <c r="S905" i="1" s="1"/>
  <c r="S886" i="1"/>
  <c r="S885" i="1" s="1"/>
  <c r="S884" i="1" s="1"/>
  <c r="S883" i="1"/>
  <c r="S882" i="1" s="1"/>
  <c r="S881" i="1" s="1"/>
  <c r="Q880" i="1"/>
  <c r="Q879" i="1" s="1"/>
  <c r="Q878" i="1" s="1"/>
  <c r="S880" i="1"/>
  <c r="S879" i="1" s="1"/>
  <c r="S878" i="1" s="1"/>
  <c r="S864" i="1"/>
  <c r="S863" i="1" s="1"/>
  <c r="S862" i="1" s="1"/>
  <c r="Q861" i="1"/>
  <c r="Q860" i="1" s="1"/>
  <c r="Q859" i="1" s="1"/>
  <c r="S861" i="1"/>
  <c r="S860" i="1" s="1"/>
  <c r="S859" i="1" s="1"/>
  <c r="S858" i="1"/>
  <c r="S857" i="1" s="1"/>
  <c r="S856" i="1" s="1"/>
  <c r="O840" i="1"/>
  <c r="O838" i="1" s="1"/>
  <c r="O837" i="1" s="1"/>
  <c r="O839" i="1"/>
  <c r="O799" i="1"/>
  <c r="S760" i="1"/>
  <c r="S759" i="1" s="1"/>
  <c r="S758" i="1" s="1"/>
  <c r="Q760" i="1"/>
  <c r="Q759" i="1" s="1"/>
  <c r="Q758" i="1" s="1"/>
  <c r="S752" i="1"/>
  <c r="S751" i="1" s="1"/>
  <c r="S750" i="1" s="1"/>
  <c r="S749" i="1"/>
  <c r="S748" i="1" s="1"/>
  <c r="S747" i="1" s="1"/>
  <c r="O730" i="1"/>
  <c r="O704" i="1"/>
  <c r="O702" i="1" s="1"/>
  <c r="O701" i="1" s="1"/>
  <c r="O700" i="1" s="1"/>
  <c r="O699" i="1" s="1"/>
  <c r="O698" i="1" s="1"/>
  <c r="O703" i="1"/>
  <c r="O624" i="1"/>
  <c r="O579" i="1"/>
  <c r="O551" i="1"/>
  <c r="O550" i="1" s="1"/>
  <c r="O549" i="1" s="1"/>
  <c r="O552" i="1"/>
  <c r="Q547" i="1"/>
  <c r="O423" i="1"/>
  <c r="O404" i="1"/>
  <c r="O403" i="1" s="1"/>
  <c r="O402" i="1" s="1"/>
  <c r="S53" i="1"/>
  <c r="S52" i="1" s="1"/>
  <c r="S51" i="1" s="1"/>
  <c r="S18" i="1"/>
  <c r="S17" i="1" s="1"/>
  <c r="S16" i="1" s="1"/>
  <c r="S15" i="1" s="1"/>
  <c r="S14" i="1" s="1"/>
  <c r="S13" i="1" s="1"/>
  <c r="O4725" i="1"/>
  <c r="O4810" i="1"/>
  <c r="S4810" i="1" s="1"/>
  <c r="O4486" i="1"/>
  <c r="S4486" i="1" s="1"/>
  <c r="S4485" i="1" s="1"/>
  <c r="S4484" i="1" s="1"/>
  <c r="O4274" i="1"/>
  <c r="O4273" i="1" s="1"/>
  <c r="O4272" i="1" s="1"/>
  <c r="O4271" i="1" s="1"/>
  <c r="O3705" i="1"/>
  <c r="O3704" i="1" s="1"/>
  <c r="O3703" i="1" s="1"/>
  <c r="O3702" i="1" s="1"/>
  <c r="O3701" i="1" s="1"/>
  <c r="O3700" i="1" s="1"/>
  <c r="O2186" i="1"/>
  <c r="O2185" i="1" s="1"/>
  <c r="O2002" i="1"/>
  <c r="O2001" i="1" s="1"/>
  <c r="U6192" i="1"/>
  <c r="U6191" i="1" s="1"/>
  <c r="U6127" i="1"/>
  <c r="U6126" i="1" s="1"/>
  <c r="U6125" i="1" s="1"/>
  <c r="U5750" i="1"/>
  <c r="U5749" i="1" s="1"/>
  <c r="U5748" i="1" s="1"/>
  <c r="U5479" i="1"/>
  <c r="U5478" i="1" s="1"/>
  <c r="U5477" i="1" s="1"/>
  <c r="U5476" i="1" s="1"/>
  <c r="U5475" i="1" s="1"/>
  <c r="U5474" i="1" s="1"/>
  <c r="U5473" i="1" s="1"/>
  <c r="U5441" i="1"/>
  <c r="U5440" i="1" s="1"/>
  <c r="U5354" i="1"/>
  <c r="U5353" i="1" s="1"/>
  <c r="U3936" i="1"/>
  <c r="U3935" i="1" s="1"/>
  <c r="U3934" i="1" s="1"/>
  <c r="U3933" i="1" s="1"/>
  <c r="U3607" i="1"/>
  <c r="U3606" i="1" s="1"/>
  <c r="U3605" i="1" s="1"/>
  <c r="U3604" i="1" s="1"/>
  <c r="U3471" i="1"/>
  <c r="U3470" i="1" s="1"/>
  <c r="U3260" i="1"/>
  <c r="U3259" i="1" s="1"/>
  <c r="U3258" i="1" s="1"/>
  <c r="U3257" i="1" s="1"/>
  <c r="U2516" i="1"/>
  <c r="U2515" i="1" s="1"/>
  <c r="U2514" i="1" s="1"/>
  <c r="U2513" i="1" s="1"/>
  <c r="U2380" i="1"/>
  <c r="U2379" i="1" s="1"/>
  <c r="U2152" i="1"/>
  <c r="U2151" i="1" s="1"/>
  <c r="U2150" i="1" s="1"/>
  <c r="U2149" i="1" s="1"/>
  <c r="U1763" i="1"/>
  <c r="U1762" i="1" s="1"/>
  <c r="U1761" i="1" s="1"/>
  <c r="U1760" i="1" s="1"/>
  <c r="U1106" i="1"/>
  <c r="U1105" i="1" s="1"/>
  <c r="U726" i="1"/>
  <c r="V4334" i="1"/>
  <c r="V4333" i="1" s="1"/>
  <c r="V4332" i="1" s="1"/>
  <c r="V886" i="1"/>
  <c r="V885" i="1" s="1"/>
  <c r="V884" i="1" s="1"/>
  <c r="V883" i="1"/>
  <c r="V882" i="1" s="1"/>
  <c r="V881" i="1" s="1"/>
  <c r="V6127" i="1"/>
  <c r="V6126" i="1" s="1"/>
  <c r="V6125" i="1" s="1"/>
  <c r="V4999" i="1"/>
  <c r="V4998" i="1" s="1"/>
  <c r="V4997" i="1" s="1"/>
  <c r="V4927" i="1"/>
  <c r="V4926" i="1" s="1"/>
  <c r="V4925" i="1" s="1"/>
  <c r="V4804" i="1"/>
  <c r="V4803" i="1" s="1"/>
  <c r="V4802" i="1" s="1"/>
  <c r="V4647" i="1"/>
  <c r="V4646" i="1" s="1"/>
  <c r="V4645" i="1" s="1"/>
  <c r="V4641" i="1"/>
  <c r="V4640" i="1" s="1"/>
  <c r="V4639" i="1" s="1"/>
  <c r="V4571" i="1"/>
  <c r="V4570" i="1" s="1"/>
  <c r="V4569" i="1" s="1"/>
  <c r="V4498" i="1"/>
  <c r="V4497" i="1" s="1"/>
  <c r="V4496" i="1" s="1"/>
  <c r="V4446" i="1"/>
  <c r="V4445" i="1" s="1"/>
  <c r="V4444" i="1" s="1"/>
  <c r="V4443" i="1" s="1"/>
  <c r="V4411" i="1"/>
  <c r="V4410" i="1" s="1"/>
  <c r="V4407" i="1" s="1"/>
  <c r="V4337" i="1"/>
  <c r="V4336" i="1" s="1"/>
  <c r="V4335" i="1" s="1"/>
  <c r="M1817" i="1"/>
  <c r="R6104" i="1"/>
  <c r="R6103" i="1" s="1"/>
  <c r="R6102" i="1" s="1"/>
  <c r="R4647" i="1"/>
  <c r="R4646" i="1" s="1"/>
  <c r="R4645" i="1" s="1"/>
  <c r="R4618" i="1"/>
  <c r="R4617" i="1" s="1"/>
  <c r="R4616" i="1" s="1"/>
  <c r="R4615" i="1" s="1"/>
  <c r="R4614" i="1" s="1"/>
  <c r="R4613" i="1" s="1"/>
  <c r="R4612" i="1" s="1"/>
  <c r="R4594" i="1"/>
  <c r="R4593" i="1" s="1"/>
  <c r="R4592" i="1" s="1"/>
  <c r="R4498" i="1"/>
  <c r="R4497" i="1" s="1"/>
  <c r="R4496" i="1" s="1"/>
  <c r="R858" i="1"/>
  <c r="R857" i="1" s="1"/>
  <c r="R856" i="1" s="1"/>
  <c r="R18" i="1"/>
  <c r="R17" i="1" s="1"/>
  <c r="R16" i="1" s="1"/>
  <c r="R15" i="1" s="1"/>
  <c r="R14" i="1" s="1"/>
  <c r="R13" i="1" s="1"/>
  <c r="P5750" i="1"/>
  <c r="P5749" i="1" s="1"/>
  <c r="P5748" i="1" s="1"/>
  <c r="P4594" i="1"/>
  <c r="P4593" i="1" s="1"/>
  <c r="P4592" i="1" s="1"/>
  <c r="P1175" i="1"/>
  <c r="P936" i="1"/>
  <c r="P935" i="1" s="1"/>
  <c r="P934" i="1" s="1"/>
  <c r="O5749" i="1"/>
  <c r="O5748" i="1" s="1"/>
  <c r="R5749" i="1"/>
  <c r="R5748" i="1" s="1"/>
  <c r="S5749" i="1"/>
  <c r="S5748" i="1" s="1"/>
  <c r="V5749" i="1"/>
  <c r="V5748" i="1" s="1"/>
  <c r="M5749" i="1"/>
  <c r="M5748" i="1" s="1"/>
  <c r="O5466" i="1"/>
  <c r="O5465" i="1" s="1"/>
  <c r="O5464" i="1" s="1"/>
  <c r="P5466" i="1"/>
  <c r="P5465" i="1" s="1"/>
  <c r="P5464" i="1" s="1"/>
  <c r="Q5466" i="1"/>
  <c r="Q5465" i="1" s="1"/>
  <c r="Q5464" i="1" s="1"/>
  <c r="R5466" i="1"/>
  <c r="R5465" i="1" s="1"/>
  <c r="R5464" i="1" s="1"/>
  <c r="S5466" i="1"/>
  <c r="S5465" i="1" s="1"/>
  <c r="S5464" i="1" s="1"/>
  <c r="U5466" i="1"/>
  <c r="U5465" i="1" s="1"/>
  <c r="U5464" i="1" s="1"/>
  <c r="V5466" i="1"/>
  <c r="V5465" i="1" s="1"/>
  <c r="V5464" i="1" s="1"/>
  <c r="M5466" i="1"/>
  <c r="M5465" i="1" s="1"/>
  <c r="M5464" i="1" s="1"/>
  <c r="O5158" i="1"/>
  <c r="P5158" i="1"/>
  <c r="Q5158" i="1"/>
  <c r="R5158" i="1"/>
  <c r="S5158" i="1"/>
  <c r="U5158" i="1"/>
  <c r="V5158" i="1"/>
  <c r="M5158" i="1"/>
  <c r="O5139" i="1"/>
  <c r="O5138" i="1" s="1"/>
  <c r="O5137" i="1" s="1"/>
  <c r="P5139" i="1"/>
  <c r="P5138" i="1" s="1"/>
  <c r="P5137" i="1" s="1"/>
  <c r="Q5139" i="1"/>
  <c r="Q5138" i="1" s="1"/>
  <c r="Q5137" i="1" s="1"/>
  <c r="R5139" i="1"/>
  <c r="R5138" i="1" s="1"/>
  <c r="R5137" i="1" s="1"/>
  <c r="S5139" i="1"/>
  <c r="S5138" i="1" s="1"/>
  <c r="S5137" i="1" s="1"/>
  <c r="U5139" i="1"/>
  <c r="U5138" i="1" s="1"/>
  <c r="U5137" i="1" s="1"/>
  <c r="V5139" i="1"/>
  <c r="V5138" i="1" s="1"/>
  <c r="V5137" i="1" s="1"/>
  <c r="M5139" i="1"/>
  <c r="M5138" i="1" s="1"/>
  <c r="M5137" i="1" s="1"/>
  <c r="O5046" i="1"/>
  <c r="O5045" i="1" s="1"/>
  <c r="O5044" i="1" s="1"/>
  <c r="P5046" i="1"/>
  <c r="P5045" i="1" s="1"/>
  <c r="P5044" i="1" s="1"/>
  <c r="Q5046" i="1"/>
  <c r="Q5045" i="1" s="1"/>
  <c r="Q5044" i="1" s="1"/>
  <c r="R5046" i="1"/>
  <c r="R5045" i="1" s="1"/>
  <c r="R5044" i="1" s="1"/>
  <c r="S5046" i="1"/>
  <c r="S5045" i="1" s="1"/>
  <c r="S5044" i="1" s="1"/>
  <c r="U5046" i="1"/>
  <c r="U5045" i="1" s="1"/>
  <c r="U5044" i="1" s="1"/>
  <c r="V5046" i="1"/>
  <c r="V5045" i="1" s="1"/>
  <c r="V5044" i="1" s="1"/>
  <c r="M5046" i="1"/>
  <c r="M5045" i="1" s="1"/>
  <c r="M5044" i="1" s="1"/>
  <c r="P4626" i="1"/>
  <c r="P4625" i="1" s="1"/>
  <c r="P4624" i="1" s="1"/>
  <c r="P4623" i="1" s="1"/>
  <c r="P4622" i="1" s="1"/>
  <c r="P4621" i="1" s="1"/>
  <c r="P4620" i="1" s="1"/>
  <c r="P4619" i="1" s="1"/>
  <c r="O4593" i="1"/>
  <c r="O4592" i="1" s="1"/>
  <c r="Q4593" i="1"/>
  <c r="Q4592" i="1" s="1"/>
  <c r="S4593" i="1"/>
  <c r="S4592" i="1" s="1"/>
  <c r="U4593" i="1"/>
  <c r="U4592" i="1" s="1"/>
  <c r="V4593" i="1"/>
  <c r="V4592" i="1" s="1"/>
  <c r="M4593" i="1"/>
  <c r="M4592" i="1" s="1"/>
  <c r="O4497" i="1"/>
  <c r="O4496" i="1" s="1"/>
  <c r="P4497" i="1"/>
  <c r="P4496" i="1" s="1"/>
  <c r="Q4497" i="1"/>
  <c r="Q4496" i="1" s="1"/>
  <c r="U4497" i="1"/>
  <c r="U4496" i="1" s="1"/>
  <c r="M4497" i="1"/>
  <c r="M4496" i="1" s="1"/>
  <c r="O4320" i="1"/>
  <c r="P4320" i="1"/>
  <c r="Q4320" i="1"/>
  <c r="R4320" i="1"/>
  <c r="S4320" i="1"/>
  <c r="U4320" i="1"/>
  <c r="V4320" i="1"/>
  <c r="O4187" i="1"/>
  <c r="P4187" i="1"/>
  <c r="Q4187" i="1"/>
  <c r="R4187" i="1"/>
  <c r="S4187" i="1"/>
  <c r="U4187" i="1"/>
  <c r="V4187" i="1"/>
  <c r="M4187" i="1"/>
  <c r="O4169" i="1"/>
  <c r="P4169" i="1"/>
  <c r="Q4169" i="1"/>
  <c r="R4169" i="1"/>
  <c r="S4169" i="1"/>
  <c r="U4169" i="1"/>
  <c r="V4169" i="1"/>
  <c r="M4169" i="1"/>
  <c r="O4024" i="1"/>
  <c r="O4023" i="1" s="1"/>
  <c r="O4022" i="1" s="1"/>
  <c r="O4021" i="1" s="1"/>
  <c r="P4024" i="1"/>
  <c r="P4023" i="1" s="1"/>
  <c r="P4022" i="1" s="1"/>
  <c r="P4021" i="1" s="1"/>
  <c r="Q4024" i="1"/>
  <c r="Q4023" i="1" s="1"/>
  <c r="Q4022" i="1" s="1"/>
  <c r="Q4021" i="1" s="1"/>
  <c r="R4024" i="1"/>
  <c r="R4023" i="1" s="1"/>
  <c r="R4022" i="1" s="1"/>
  <c r="R4021" i="1" s="1"/>
  <c r="S4024" i="1"/>
  <c r="S4023" i="1" s="1"/>
  <c r="S4022" i="1" s="1"/>
  <c r="S4021" i="1" s="1"/>
  <c r="U4024" i="1"/>
  <c r="U4023" i="1" s="1"/>
  <c r="U4022" i="1" s="1"/>
  <c r="U4021" i="1" s="1"/>
  <c r="V4024" i="1"/>
  <c r="V4023" i="1" s="1"/>
  <c r="V4022" i="1" s="1"/>
  <c r="V4021" i="1" s="1"/>
  <c r="M4024" i="1"/>
  <c r="M4023" i="1" s="1"/>
  <c r="M4022" i="1" s="1"/>
  <c r="M4021" i="1" s="1"/>
  <c r="O3958" i="1"/>
  <c r="P3958" i="1"/>
  <c r="Q3958" i="1"/>
  <c r="R3958" i="1"/>
  <c r="S3958" i="1"/>
  <c r="U3958" i="1"/>
  <c r="V3958" i="1"/>
  <c r="M3958" i="1"/>
  <c r="O3680" i="1"/>
  <c r="O3679" i="1" s="1"/>
  <c r="O3678" i="1" s="1"/>
  <c r="O3677" i="1" s="1"/>
  <c r="P3680" i="1"/>
  <c r="P3679" i="1" s="1"/>
  <c r="P3678" i="1" s="1"/>
  <c r="P3677" i="1" s="1"/>
  <c r="Q3680" i="1"/>
  <c r="Q3679" i="1" s="1"/>
  <c r="Q3678" i="1" s="1"/>
  <c r="Q3677" i="1" s="1"/>
  <c r="R3680" i="1"/>
  <c r="R3679" i="1" s="1"/>
  <c r="R3678" i="1" s="1"/>
  <c r="R3677" i="1" s="1"/>
  <c r="S3680" i="1"/>
  <c r="S3679" i="1" s="1"/>
  <c r="S3678" i="1" s="1"/>
  <c r="S3677" i="1" s="1"/>
  <c r="U3680" i="1"/>
  <c r="U3679" i="1" s="1"/>
  <c r="U3678" i="1" s="1"/>
  <c r="U3677" i="1" s="1"/>
  <c r="V3680" i="1"/>
  <c r="V3679" i="1" s="1"/>
  <c r="V3678" i="1" s="1"/>
  <c r="V3677" i="1" s="1"/>
  <c r="M3680" i="1"/>
  <c r="M3679" i="1" s="1"/>
  <c r="M3678" i="1" s="1"/>
  <c r="M3677" i="1" s="1"/>
  <c r="O3653" i="1"/>
  <c r="P3653" i="1"/>
  <c r="Q3653" i="1"/>
  <c r="R3653" i="1"/>
  <c r="S3653" i="1"/>
  <c r="W3653" i="1"/>
  <c r="U3653" i="1"/>
  <c r="V3653" i="1"/>
  <c r="M3653" i="1"/>
  <c r="O3484" i="1"/>
  <c r="P3484" i="1"/>
  <c r="Q3484" i="1"/>
  <c r="R3484" i="1"/>
  <c r="S3484" i="1"/>
  <c r="U3484" i="1"/>
  <c r="V3484" i="1"/>
  <c r="M3484" i="1"/>
  <c r="O3439" i="1"/>
  <c r="P3439" i="1"/>
  <c r="Q3439" i="1"/>
  <c r="R3439" i="1"/>
  <c r="S3439" i="1"/>
  <c r="W3439" i="1"/>
  <c r="U3439" i="1"/>
  <c r="V3439" i="1"/>
  <c r="M3439" i="1"/>
  <c r="O3377" i="1"/>
  <c r="O3376" i="1" s="1"/>
  <c r="O3375" i="1" s="1"/>
  <c r="O3374" i="1" s="1"/>
  <c r="P3377" i="1"/>
  <c r="P3376" i="1" s="1"/>
  <c r="P3375" i="1" s="1"/>
  <c r="P3374" i="1" s="1"/>
  <c r="Q3377" i="1"/>
  <c r="Q3376" i="1" s="1"/>
  <c r="Q3375" i="1" s="1"/>
  <c r="Q3374" i="1" s="1"/>
  <c r="R3377" i="1"/>
  <c r="R3376" i="1" s="1"/>
  <c r="R3375" i="1" s="1"/>
  <c r="R3374" i="1" s="1"/>
  <c r="S3377" i="1"/>
  <c r="S3376" i="1" s="1"/>
  <c r="S3375" i="1" s="1"/>
  <c r="S3374" i="1" s="1"/>
  <c r="U3377" i="1"/>
  <c r="U3376" i="1" s="1"/>
  <c r="U3375" i="1" s="1"/>
  <c r="U3374" i="1" s="1"/>
  <c r="V3377" i="1"/>
  <c r="V3376" i="1" s="1"/>
  <c r="V3375" i="1" s="1"/>
  <c r="V3374" i="1" s="1"/>
  <c r="M3377" i="1"/>
  <c r="M3376" i="1" s="1"/>
  <c r="M3375" i="1" s="1"/>
  <c r="M3374" i="1" s="1"/>
  <c r="O3323" i="1"/>
  <c r="P3323" i="1"/>
  <c r="Q3323" i="1"/>
  <c r="R3323" i="1"/>
  <c r="S3323" i="1"/>
  <c r="W3323" i="1"/>
  <c r="U3323" i="1"/>
  <c r="V3323" i="1"/>
  <c r="M3323" i="1"/>
  <c r="O3293" i="1"/>
  <c r="P3293" i="1"/>
  <c r="Q3293" i="1"/>
  <c r="R3293" i="1"/>
  <c r="S3293" i="1"/>
  <c r="U3293" i="1"/>
  <c r="V3293" i="1"/>
  <c r="M3293" i="1"/>
  <c r="O3125" i="1"/>
  <c r="P3125" i="1"/>
  <c r="Q3125" i="1"/>
  <c r="R3125" i="1"/>
  <c r="S3125" i="1"/>
  <c r="W3125" i="1"/>
  <c r="U3125" i="1"/>
  <c r="V3125" i="1"/>
  <c r="M3125" i="1"/>
  <c r="O2729" i="1"/>
  <c r="O2728" i="1" s="1"/>
  <c r="O2727" i="1" s="1"/>
  <c r="P2729" i="1"/>
  <c r="P2728" i="1" s="1"/>
  <c r="P2727" i="1" s="1"/>
  <c r="Q2729" i="1"/>
  <c r="Q2728" i="1" s="1"/>
  <c r="Q2727" i="1" s="1"/>
  <c r="R2729" i="1"/>
  <c r="R2728" i="1" s="1"/>
  <c r="R2727" i="1" s="1"/>
  <c r="S2729" i="1"/>
  <c r="S2728" i="1" s="1"/>
  <c r="S2727" i="1" s="1"/>
  <c r="U2729" i="1"/>
  <c r="U2728" i="1" s="1"/>
  <c r="U2727" i="1" s="1"/>
  <c r="V2729" i="1"/>
  <c r="V2728" i="1" s="1"/>
  <c r="V2727" i="1" s="1"/>
  <c r="M2729" i="1"/>
  <c r="M2728" i="1" s="1"/>
  <c r="M2727" i="1" s="1"/>
  <c r="O2663" i="1"/>
  <c r="O2662" i="1" s="1"/>
  <c r="O2661" i="1" s="1"/>
  <c r="O2660" i="1" s="1"/>
  <c r="P2663" i="1"/>
  <c r="P2662" i="1" s="1"/>
  <c r="P2661" i="1" s="1"/>
  <c r="P2660" i="1" s="1"/>
  <c r="Q2663" i="1"/>
  <c r="Q2662" i="1" s="1"/>
  <c r="Q2661" i="1" s="1"/>
  <c r="Q2660" i="1" s="1"/>
  <c r="R2663" i="1"/>
  <c r="R2662" i="1" s="1"/>
  <c r="R2661" i="1" s="1"/>
  <c r="R2660" i="1" s="1"/>
  <c r="S2663" i="1"/>
  <c r="S2662" i="1" s="1"/>
  <c r="S2661" i="1" s="1"/>
  <c r="S2660" i="1" s="1"/>
  <c r="U2663" i="1"/>
  <c r="U2662" i="1" s="1"/>
  <c r="U2661" i="1" s="1"/>
  <c r="U2660" i="1" s="1"/>
  <c r="V2663" i="1"/>
  <c r="V2662" i="1" s="1"/>
  <c r="V2661" i="1" s="1"/>
  <c r="V2660" i="1" s="1"/>
  <c r="M2663" i="1"/>
  <c r="M2662" i="1" s="1"/>
  <c r="M2661" i="1" s="1"/>
  <c r="M2660" i="1" s="1"/>
  <c r="O2562" i="1"/>
  <c r="P2562" i="1"/>
  <c r="Q2562" i="1"/>
  <c r="R2562" i="1"/>
  <c r="S2562" i="1"/>
  <c r="U2562" i="1"/>
  <c r="V2562" i="1"/>
  <c r="M2562" i="1"/>
  <c r="O2388" i="1"/>
  <c r="P2388" i="1"/>
  <c r="Q2388" i="1"/>
  <c r="R2388" i="1"/>
  <c r="S2388" i="1"/>
  <c r="U2388" i="1"/>
  <c r="V2388" i="1"/>
  <c r="M2388" i="1"/>
  <c r="O1911" i="1"/>
  <c r="P1911" i="1"/>
  <c r="Q1911" i="1"/>
  <c r="R1911" i="1"/>
  <c r="S1911" i="1"/>
  <c r="U1911" i="1"/>
  <c r="V1911" i="1"/>
  <c r="M1911" i="1"/>
  <c r="O1856" i="1"/>
  <c r="O1855" i="1" s="1"/>
  <c r="Q1856" i="1"/>
  <c r="Q1855" i="1" s="1"/>
  <c r="R1856" i="1"/>
  <c r="R1855" i="1" s="1"/>
  <c r="S1856" i="1"/>
  <c r="S1855" i="1" s="1"/>
  <c r="U1856" i="1"/>
  <c r="U1855" i="1" s="1"/>
  <c r="V1856" i="1"/>
  <c r="V1855" i="1" s="1"/>
  <c r="M1856" i="1"/>
  <c r="M1855" i="1" s="1"/>
  <c r="O1522" i="1"/>
  <c r="O1521" i="1" s="1"/>
  <c r="O1520" i="1" s="1"/>
  <c r="P1522" i="1"/>
  <c r="P1521" i="1" s="1"/>
  <c r="P1520" i="1" s="1"/>
  <c r="Q1522" i="1"/>
  <c r="Q1521" i="1" s="1"/>
  <c r="Q1520" i="1" s="1"/>
  <c r="R1522" i="1"/>
  <c r="R1521" i="1" s="1"/>
  <c r="R1520" i="1" s="1"/>
  <c r="S1522" i="1"/>
  <c r="S1521" i="1" s="1"/>
  <c r="S1520" i="1" s="1"/>
  <c r="U1522" i="1"/>
  <c r="U1521" i="1" s="1"/>
  <c r="U1520" i="1" s="1"/>
  <c r="V1522" i="1"/>
  <c r="V1521" i="1" s="1"/>
  <c r="V1520" i="1" s="1"/>
  <c r="M1522" i="1"/>
  <c r="M1521" i="1" s="1"/>
  <c r="M1520" i="1" s="1"/>
  <c r="O1022" i="1"/>
  <c r="O1021" i="1" s="1"/>
  <c r="P1022" i="1"/>
  <c r="P1021" i="1" s="1"/>
  <c r="Q1022" i="1"/>
  <c r="Q1021" i="1" s="1"/>
  <c r="R1022" i="1"/>
  <c r="R1021" i="1" s="1"/>
  <c r="S1022" i="1"/>
  <c r="S1021" i="1" s="1"/>
  <c r="U1022" i="1"/>
  <c r="U1021" i="1" s="1"/>
  <c r="V1022" i="1"/>
  <c r="V1021" i="1" s="1"/>
  <c r="O935" i="1"/>
  <c r="O934" i="1" s="1"/>
  <c r="Q935" i="1"/>
  <c r="Q934" i="1" s="1"/>
  <c r="R935" i="1"/>
  <c r="R934" i="1" s="1"/>
  <c r="S935" i="1"/>
  <c r="S934" i="1" s="1"/>
  <c r="U935" i="1"/>
  <c r="U934" i="1" s="1"/>
  <c r="V935" i="1"/>
  <c r="V934" i="1" s="1"/>
  <c r="M935" i="1"/>
  <c r="M934" i="1" s="1"/>
  <c r="O683" i="1"/>
  <c r="P683" i="1"/>
  <c r="Q683" i="1"/>
  <c r="R683" i="1"/>
  <c r="S683" i="1"/>
  <c r="U683" i="1"/>
  <c r="V683" i="1"/>
  <c r="M683" i="1"/>
  <c r="L882" i="1"/>
  <c r="L881" i="1" s="1"/>
  <c r="M6143" i="1"/>
  <c r="L6104" i="1"/>
  <c r="L5619" i="1"/>
  <c r="M5619" i="1" s="1"/>
  <c r="L6153" i="1"/>
  <c r="M6153" i="1" s="1"/>
  <c r="L6132" i="1"/>
  <c r="L6101" i="1"/>
  <c r="L6100" i="1" s="1"/>
  <c r="L6099" i="1" s="1"/>
  <c r="O5898" i="1"/>
  <c r="O5897" i="1" s="1"/>
  <c r="P5898" i="1"/>
  <c r="P5897" i="1" s="1"/>
  <c r="Q5898" i="1"/>
  <c r="Q5897" i="1" s="1"/>
  <c r="R5898" i="1"/>
  <c r="R5897" i="1" s="1"/>
  <c r="S5898" i="1"/>
  <c r="S5897" i="1" s="1"/>
  <c r="U5898" i="1"/>
  <c r="U5897" i="1" s="1"/>
  <c r="V5898" i="1"/>
  <c r="V5897" i="1" s="1"/>
  <c r="M5899" i="1"/>
  <c r="M5900" i="1"/>
  <c r="L5898" i="1"/>
  <c r="O5872" i="1"/>
  <c r="O5871" i="1" s="1"/>
  <c r="P5872" i="1"/>
  <c r="P5871" i="1" s="1"/>
  <c r="Q5872" i="1"/>
  <c r="Q5871" i="1" s="1"/>
  <c r="R5872" i="1"/>
  <c r="R5871" i="1" s="1"/>
  <c r="S5872" i="1"/>
  <c r="S5871" i="1" s="1"/>
  <c r="U5872" i="1"/>
  <c r="U5871" i="1" s="1"/>
  <c r="V5872" i="1"/>
  <c r="V5871" i="1" s="1"/>
  <c r="M5873" i="1"/>
  <c r="M5874" i="1"/>
  <c r="L5872" i="1"/>
  <c r="O5863" i="1"/>
  <c r="O5862" i="1" s="1"/>
  <c r="P5863" i="1"/>
  <c r="P5862" i="1" s="1"/>
  <c r="Q5863" i="1"/>
  <c r="Q5862" i="1" s="1"/>
  <c r="R5863" i="1"/>
  <c r="R5862" i="1" s="1"/>
  <c r="S5863" i="1"/>
  <c r="S5862" i="1" s="1"/>
  <c r="U5863" i="1"/>
  <c r="U5862" i="1" s="1"/>
  <c r="V5863" i="1"/>
  <c r="V5862" i="1" s="1"/>
  <c r="M5864" i="1"/>
  <c r="M5865" i="1"/>
  <c r="L5863" i="1"/>
  <c r="L5743" i="1"/>
  <c r="M5743" i="1" s="1"/>
  <c r="O5709" i="1"/>
  <c r="O5708" i="1" s="1"/>
  <c r="P5709" i="1"/>
  <c r="P5708" i="1" s="1"/>
  <c r="Q5709" i="1"/>
  <c r="Q5708" i="1" s="1"/>
  <c r="R5709" i="1"/>
  <c r="R5708" i="1" s="1"/>
  <c r="S5709" i="1"/>
  <c r="S5708" i="1" s="1"/>
  <c r="U5709" i="1"/>
  <c r="U5708" i="1" s="1"/>
  <c r="V5709" i="1"/>
  <c r="V5708" i="1" s="1"/>
  <c r="M5710" i="1"/>
  <c r="L5709" i="1"/>
  <c r="L5697" i="1"/>
  <c r="M5697" i="1" s="1"/>
  <c r="L5489" i="1"/>
  <c r="O5322" i="1"/>
  <c r="O5321" i="1" s="1"/>
  <c r="P5322" i="1"/>
  <c r="P5321" i="1" s="1"/>
  <c r="Q5322" i="1"/>
  <c r="Q5321" i="1" s="1"/>
  <c r="R5322" i="1"/>
  <c r="R5321" i="1" s="1"/>
  <c r="S5322" i="1"/>
  <c r="S5321" i="1" s="1"/>
  <c r="U5322" i="1"/>
  <c r="U5321" i="1" s="1"/>
  <c r="V5322" i="1"/>
  <c r="V5321" i="1" s="1"/>
  <c r="M5323" i="1"/>
  <c r="L5322" i="1"/>
  <c r="L5290" i="1"/>
  <c r="L5154" i="1"/>
  <c r="O4824" i="1"/>
  <c r="P4824" i="1"/>
  <c r="Q4824" i="1"/>
  <c r="R4824" i="1"/>
  <c r="S4824" i="1"/>
  <c r="U4824" i="1"/>
  <c r="V4824" i="1"/>
  <c r="M4825" i="1"/>
  <c r="L4824" i="1"/>
  <c r="L4810" i="1"/>
  <c r="L4790" i="1"/>
  <c r="L4789" i="1" s="1"/>
  <c r="M4789" i="1" s="1"/>
  <c r="O4789" i="1"/>
  <c r="P4789" i="1"/>
  <c r="Q4789" i="1"/>
  <c r="R4789" i="1"/>
  <c r="S4789" i="1"/>
  <c r="U4789" i="1"/>
  <c r="V4789" i="1"/>
  <c r="L4792" i="1"/>
  <c r="L4779" i="1"/>
  <c r="M4779" i="1" s="1"/>
  <c r="L4756" i="1"/>
  <c r="L4672" i="1"/>
  <c r="M4672" i="1" s="1"/>
  <c r="L4665" i="1"/>
  <c r="L4205" i="1"/>
  <c r="L4204" i="1" s="1"/>
  <c r="M4204" i="1" s="1"/>
  <c r="L4203" i="1"/>
  <c r="L4190" i="1"/>
  <c r="M4190" i="1" s="1"/>
  <c r="O4189" i="1"/>
  <c r="P4189" i="1"/>
  <c r="Q4189" i="1"/>
  <c r="R4189" i="1"/>
  <c r="S4189" i="1"/>
  <c r="U4189" i="1"/>
  <c r="V4189" i="1"/>
  <c r="L4122" i="1"/>
  <c r="L4120" i="1"/>
  <c r="L3705" i="1"/>
  <c r="M3705" i="1" s="1"/>
  <c r="L3689" i="1"/>
  <c r="L3596" i="1"/>
  <c r="L3412" i="1"/>
  <c r="L3332" i="1"/>
  <c r="L3331" i="1" s="1"/>
  <c r="L3330" i="1" s="1"/>
  <c r="L3329" i="1" s="1"/>
  <c r="L3328" i="1" s="1"/>
  <c r="L3327" i="1" s="1"/>
  <c r="L3326" i="1" s="1"/>
  <c r="L1869" i="1"/>
  <c r="L1842" i="1"/>
  <c r="L1551" i="1"/>
  <c r="L1463" i="1"/>
  <c r="O1243" i="1"/>
  <c r="O1242" i="1" s="1"/>
  <c r="P1243" i="1"/>
  <c r="P1242" i="1" s="1"/>
  <c r="Q1243" i="1"/>
  <c r="Q1242" i="1" s="1"/>
  <c r="R1243" i="1"/>
  <c r="R1242" i="1" s="1"/>
  <c r="S1243" i="1"/>
  <c r="S1242" i="1" s="1"/>
  <c r="U1243" i="1"/>
  <c r="U1242" i="1" s="1"/>
  <c r="V1243" i="1"/>
  <c r="V1242" i="1" s="1"/>
  <c r="M1244" i="1"/>
  <c r="L1243" i="1"/>
  <c r="O1075" i="1"/>
  <c r="O1074" i="1" s="1"/>
  <c r="P1075" i="1"/>
  <c r="P1074" i="1" s="1"/>
  <c r="Q1075" i="1"/>
  <c r="Q1074" i="1" s="1"/>
  <c r="R1075" i="1"/>
  <c r="R1074" i="1" s="1"/>
  <c r="S1075" i="1"/>
  <c r="S1074" i="1" s="1"/>
  <c r="U1075" i="1"/>
  <c r="U1074" i="1" s="1"/>
  <c r="V1075" i="1"/>
  <c r="V1074" i="1" s="1"/>
  <c r="M1076" i="1"/>
  <c r="M1077" i="1"/>
  <c r="L1075" i="1"/>
  <c r="M1024" i="1"/>
  <c r="L1022" i="1"/>
  <c r="L1021" i="1" s="1"/>
  <c r="M1021" i="1" s="1"/>
  <c r="L1020" i="1"/>
  <c r="L1019" i="1"/>
  <c r="L999" i="1"/>
  <c r="O976" i="1"/>
  <c r="O975" i="1" s="1"/>
  <c r="P976" i="1"/>
  <c r="P975" i="1" s="1"/>
  <c r="Q976" i="1"/>
  <c r="Q975" i="1" s="1"/>
  <c r="R976" i="1"/>
  <c r="R975" i="1" s="1"/>
  <c r="S976" i="1"/>
  <c r="S975" i="1" s="1"/>
  <c r="U976" i="1"/>
  <c r="U975" i="1" s="1"/>
  <c r="V976" i="1"/>
  <c r="V975" i="1" s="1"/>
  <c r="M977" i="1"/>
  <c r="M978" i="1"/>
  <c r="L976" i="1"/>
  <c r="M703" i="1"/>
  <c r="L702" i="1"/>
  <c r="L701" i="1" s="1"/>
  <c r="L700" i="1" s="1"/>
  <c r="L699" i="1" s="1"/>
  <c r="L698" i="1" s="1"/>
  <c r="O638" i="1"/>
  <c r="O637" i="1" s="1"/>
  <c r="P638" i="1"/>
  <c r="P637" i="1" s="1"/>
  <c r="Q638" i="1"/>
  <c r="Q637" i="1" s="1"/>
  <c r="R638" i="1"/>
  <c r="R637" i="1" s="1"/>
  <c r="S638" i="1"/>
  <c r="S637" i="1" s="1"/>
  <c r="U638" i="1"/>
  <c r="U637" i="1" s="1"/>
  <c r="V638" i="1"/>
  <c r="V637" i="1" s="1"/>
  <c r="M639" i="1"/>
  <c r="L638" i="1"/>
  <c r="O595" i="1"/>
  <c r="O594" i="1" s="1"/>
  <c r="P595" i="1"/>
  <c r="P594" i="1" s="1"/>
  <c r="Q595" i="1"/>
  <c r="Q594" i="1" s="1"/>
  <c r="R595" i="1"/>
  <c r="R594" i="1" s="1"/>
  <c r="S595" i="1"/>
  <c r="S594" i="1" s="1"/>
  <c r="U595" i="1"/>
  <c r="U594" i="1" s="1"/>
  <c r="V595" i="1"/>
  <c r="V594" i="1" s="1"/>
  <c r="M596" i="1"/>
  <c r="M597" i="1"/>
  <c r="L595" i="1"/>
  <c r="O574" i="1"/>
  <c r="O573" i="1" s="1"/>
  <c r="P574" i="1"/>
  <c r="P573" i="1" s="1"/>
  <c r="Q574" i="1"/>
  <c r="Q573" i="1" s="1"/>
  <c r="R574" i="1"/>
  <c r="R573" i="1" s="1"/>
  <c r="S574" i="1"/>
  <c r="S573" i="1" s="1"/>
  <c r="U574" i="1"/>
  <c r="U573" i="1" s="1"/>
  <c r="V574" i="1"/>
  <c r="V573" i="1" s="1"/>
  <c r="M575" i="1"/>
  <c r="M576" i="1"/>
  <c r="L574" i="1"/>
  <c r="O537" i="1"/>
  <c r="O536" i="1" s="1"/>
  <c r="P537" i="1"/>
  <c r="P536" i="1" s="1"/>
  <c r="Q537" i="1"/>
  <c r="Q536" i="1" s="1"/>
  <c r="R537" i="1"/>
  <c r="R536" i="1" s="1"/>
  <c r="S537" i="1"/>
  <c r="S536" i="1" s="1"/>
  <c r="U537" i="1"/>
  <c r="U536" i="1" s="1"/>
  <c r="V537" i="1"/>
  <c r="V536" i="1" s="1"/>
  <c r="M538" i="1"/>
  <c r="M539" i="1"/>
  <c r="L537" i="1"/>
  <c r="O456" i="1"/>
  <c r="O455" i="1" s="1"/>
  <c r="P456" i="1"/>
  <c r="P455" i="1" s="1"/>
  <c r="Q456" i="1"/>
  <c r="Q455" i="1" s="1"/>
  <c r="R456" i="1"/>
  <c r="R455" i="1" s="1"/>
  <c r="S456" i="1"/>
  <c r="S455" i="1" s="1"/>
  <c r="U456" i="1"/>
  <c r="U455" i="1" s="1"/>
  <c r="V456" i="1"/>
  <c r="V455" i="1" s="1"/>
  <c r="M457" i="1"/>
  <c r="L456" i="1"/>
  <c r="L455" i="1" s="1"/>
  <c r="M455" i="1" s="1"/>
  <c r="O414" i="1"/>
  <c r="O413" i="1" s="1"/>
  <c r="P414" i="1"/>
  <c r="P413" i="1" s="1"/>
  <c r="Q414" i="1"/>
  <c r="Q413" i="1" s="1"/>
  <c r="R414" i="1"/>
  <c r="R413" i="1" s="1"/>
  <c r="S414" i="1"/>
  <c r="S413" i="1" s="1"/>
  <c r="U414" i="1"/>
  <c r="U413" i="1" s="1"/>
  <c r="V414" i="1"/>
  <c r="V413" i="1" s="1"/>
  <c r="M415" i="1"/>
  <c r="L414" i="1"/>
  <c r="M414" i="1" s="1"/>
  <c r="L316" i="1"/>
  <c r="L162" i="1"/>
  <c r="O81" i="1"/>
  <c r="O80" i="1" s="1"/>
  <c r="O79" i="1" s="1"/>
  <c r="O78" i="1" s="1"/>
  <c r="O77" i="1" s="1"/>
  <c r="O76" i="1" s="1"/>
  <c r="P81" i="1"/>
  <c r="P80" i="1" s="1"/>
  <c r="P79" i="1" s="1"/>
  <c r="P78" i="1" s="1"/>
  <c r="P77" i="1" s="1"/>
  <c r="P76" i="1" s="1"/>
  <c r="Q81" i="1"/>
  <c r="Q80" i="1" s="1"/>
  <c r="Q79" i="1" s="1"/>
  <c r="Q78" i="1" s="1"/>
  <c r="Q77" i="1" s="1"/>
  <c r="Q76" i="1" s="1"/>
  <c r="R81" i="1"/>
  <c r="R80" i="1" s="1"/>
  <c r="R79" i="1" s="1"/>
  <c r="R78" i="1" s="1"/>
  <c r="R77" i="1" s="1"/>
  <c r="R76" i="1" s="1"/>
  <c r="S81" i="1"/>
  <c r="S80" i="1" s="1"/>
  <c r="S79" i="1" s="1"/>
  <c r="S78" i="1" s="1"/>
  <c r="S77" i="1" s="1"/>
  <c r="S76" i="1" s="1"/>
  <c r="U81" i="1"/>
  <c r="U80" i="1" s="1"/>
  <c r="U79" i="1" s="1"/>
  <c r="U78" i="1" s="1"/>
  <c r="U77" i="1" s="1"/>
  <c r="U76" i="1" s="1"/>
  <c r="V81" i="1"/>
  <c r="V80" i="1" s="1"/>
  <c r="V79" i="1" s="1"/>
  <c r="V78" i="1" s="1"/>
  <c r="V77" i="1" s="1"/>
  <c r="V76" i="1" s="1"/>
  <c r="M82" i="1"/>
  <c r="L81" i="1"/>
  <c r="L53" i="1"/>
  <c r="L52" i="1" s="1"/>
  <c r="O6151" i="1"/>
  <c r="P6151" i="1"/>
  <c r="Q6151" i="1"/>
  <c r="R6151" i="1"/>
  <c r="S6151" i="1"/>
  <c r="U6151" i="1"/>
  <c r="V6151" i="1"/>
  <c r="O6149" i="1"/>
  <c r="P6149" i="1"/>
  <c r="Q6149" i="1"/>
  <c r="R6149" i="1"/>
  <c r="S6149" i="1"/>
  <c r="U6149" i="1"/>
  <c r="V6149" i="1"/>
  <c r="M6150" i="1"/>
  <c r="M6152" i="1"/>
  <c r="L6149" i="1"/>
  <c r="O5779" i="1"/>
  <c r="O5778" i="1" s="1"/>
  <c r="O5777" i="1" s="1"/>
  <c r="O5776" i="1" s="1"/>
  <c r="P5779" i="1"/>
  <c r="P5778" i="1" s="1"/>
  <c r="P5777" i="1" s="1"/>
  <c r="P5776" i="1" s="1"/>
  <c r="Q5779" i="1"/>
  <c r="Q5778" i="1" s="1"/>
  <c r="Q5777" i="1" s="1"/>
  <c r="Q5776" i="1" s="1"/>
  <c r="R5779" i="1"/>
  <c r="R5778" i="1" s="1"/>
  <c r="R5777" i="1" s="1"/>
  <c r="R5776" i="1" s="1"/>
  <c r="S5779" i="1"/>
  <c r="S5778" i="1" s="1"/>
  <c r="S5777" i="1" s="1"/>
  <c r="S5776" i="1" s="1"/>
  <c r="U5779" i="1"/>
  <c r="U5778" i="1" s="1"/>
  <c r="U5777" i="1" s="1"/>
  <c r="U5776" i="1" s="1"/>
  <c r="V5779" i="1"/>
  <c r="V5778" i="1" s="1"/>
  <c r="V5777" i="1" s="1"/>
  <c r="V5776" i="1" s="1"/>
  <c r="M5780" i="1"/>
  <c r="L5779" i="1"/>
  <c r="L5109" i="1"/>
  <c r="L3998" i="1"/>
  <c r="L3734" i="1"/>
  <c r="M3734" i="1" s="1"/>
  <c r="L3711" i="1"/>
  <c r="L3564" i="1"/>
  <c r="L2680" i="1"/>
  <c r="M1822" i="1"/>
  <c r="M1824" i="1"/>
  <c r="M1827" i="1"/>
  <c r="M1829" i="1"/>
  <c r="L1828" i="1"/>
  <c r="M1828" i="1" s="1"/>
  <c r="L1826" i="1"/>
  <c r="L182" i="1"/>
  <c r="L147" i="1"/>
  <c r="O17" i="1"/>
  <c r="O16" i="1" s="1"/>
  <c r="O15" i="1" s="1"/>
  <c r="O14" i="1" s="1"/>
  <c r="O13" i="1" s="1"/>
  <c r="P17" i="1"/>
  <c r="P16" i="1" s="1"/>
  <c r="P15" i="1" s="1"/>
  <c r="P14" i="1" s="1"/>
  <c r="P13" i="1" s="1"/>
  <c r="Q17" i="1"/>
  <c r="Q16" i="1" s="1"/>
  <c r="Q15" i="1" s="1"/>
  <c r="Q14" i="1" s="1"/>
  <c r="Q13" i="1" s="1"/>
  <c r="U17" i="1"/>
  <c r="U16" i="1" s="1"/>
  <c r="U15" i="1" s="1"/>
  <c r="U14" i="1" s="1"/>
  <c r="U13" i="1" s="1"/>
  <c r="V17" i="1"/>
  <c r="V16" i="1" s="1"/>
  <c r="V15" i="1" s="1"/>
  <c r="V14" i="1" s="1"/>
  <c r="V13" i="1" s="1"/>
  <c r="M18" i="1"/>
  <c r="L17" i="1"/>
  <c r="L16" i="1" s="1"/>
  <c r="M3212" i="1"/>
  <c r="L3211" i="1"/>
  <c r="M3211" i="1" s="1"/>
  <c r="M2289" i="1"/>
  <c r="M2291" i="1"/>
  <c r="L2290" i="1"/>
  <c r="M2290" i="1" s="1"/>
  <c r="L2288" i="1"/>
  <c r="O5574" i="1"/>
  <c r="O5573" i="1" s="1"/>
  <c r="O5572" i="1" s="1"/>
  <c r="O4862" i="1"/>
  <c r="O4861" i="1" s="1"/>
  <c r="R4672" i="1"/>
  <c r="R4671" i="1" s="1"/>
  <c r="R4670" i="1" s="1"/>
  <c r="R4669" i="1" s="1"/>
  <c r="R4668" i="1" s="1"/>
  <c r="R4667" i="1" s="1"/>
  <c r="R4666" i="1" s="1"/>
  <c r="R4446" i="1"/>
  <c r="R4445" i="1" s="1"/>
  <c r="R4444" i="1" s="1"/>
  <c r="R4443" i="1" s="1"/>
  <c r="Q4550" i="1"/>
  <c r="Q4549" i="1" s="1"/>
  <c r="Q4548" i="1" s="1"/>
  <c r="S4550" i="1"/>
  <c r="S4549" i="1" s="1"/>
  <c r="S4548" i="1" s="1"/>
  <c r="Q4130" i="1"/>
  <c r="Q4129" i="1" s="1"/>
  <c r="Q4128" i="1"/>
  <c r="Q4127" i="1" s="1"/>
  <c r="Q3936" i="1"/>
  <c r="Q3935" i="1" s="1"/>
  <c r="Q3934" i="1" s="1"/>
  <c r="Q3933" i="1" s="1"/>
  <c r="Q3535" i="1"/>
  <c r="Q3534" i="1" s="1"/>
  <c r="Q3533" i="1" s="1"/>
  <c r="Q3532" i="1" s="1"/>
  <c r="O3287" i="1"/>
  <c r="Q3260" i="1"/>
  <c r="Q3259" i="1" s="1"/>
  <c r="Q3258" i="1" s="1"/>
  <c r="Q3257" i="1" s="1"/>
  <c r="Q3171" i="1"/>
  <c r="Q3170" i="1" s="1"/>
  <c r="Q3169" i="1" s="1"/>
  <c r="Q3168" i="1" s="1"/>
  <c r="Q3167" i="1" s="1"/>
  <c r="Q2441" i="1"/>
  <c r="Q2440" i="1" s="1"/>
  <c r="Q2439" i="1" s="1"/>
  <c r="Q2438" i="1" s="1"/>
  <c r="Q2437" i="1" s="1"/>
  <c r="O2270" i="1"/>
  <c r="Q1314" i="1"/>
  <c r="Q1313" i="1" s="1"/>
  <c r="Q1312" i="1" s="1"/>
  <c r="Q1311" i="1" s="1"/>
  <c r="Q1310" i="1" s="1"/>
  <c r="S855" i="1"/>
  <c r="S854" i="1" s="1"/>
  <c r="S853" i="1" s="1"/>
  <c r="Q548" i="1"/>
  <c r="O345" i="1"/>
  <c r="O347" i="1"/>
  <c r="Q245" i="1"/>
  <c r="Q246" i="1"/>
  <c r="Q243" i="1"/>
  <c r="Q242" i="1" s="1"/>
  <c r="Q241" i="1"/>
  <c r="Q240" i="1" s="1"/>
  <c r="O5698" i="1"/>
  <c r="O5246" i="1"/>
  <c r="O5976" i="1"/>
  <c r="O5975" i="1" s="1"/>
  <c r="O5795" i="1"/>
  <c r="O5794" i="1" s="1"/>
  <c r="O5793" i="1" s="1"/>
  <c r="O5792" i="1" s="1"/>
  <c r="O5791" i="1" s="1"/>
  <c r="O5790" i="1" s="1"/>
  <c r="O5789" i="1" s="1"/>
  <c r="O5450" i="1"/>
  <c r="O1934" i="1"/>
  <c r="O1933" i="1" s="1"/>
  <c r="O1932" i="1" s="1"/>
  <c r="O1931" i="1" s="1"/>
  <c r="O1930" i="1" s="1"/>
  <c r="V4507" i="1"/>
  <c r="V4506" i="1" s="1"/>
  <c r="V4505" i="1" s="1"/>
  <c r="V6143" i="1"/>
  <c r="V6142" i="1" s="1"/>
  <c r="V5824" i="1"/>
  <c r="V5822" i="1" s="1"/>
  <c r="V5821" i="1" s="1"/>
  <c r="V5518" i="1"/>
  <c r="V5517" i="1" s="1"/>
  <c r="V5516" i="1" s="1"/>
  <c r="V5515" i="1" s="1"/>
  <c r="V5014" i="1"/>
  <c r="V5013" i="1" s="1"/>
  <c r="V5012" i="1" s="1"/>
  <c r="V4996" i="1"/>
  <c r="V4995" i="1" s="1"/>
  <c r="V4994" i="1" s="1"/>
  <c r="V4852" i="1"/>
  <c r="V4851" i="1" s="1"/>
  <c r="V4850" i="1" s="1"/>
  <c r="V4827" i="1"/>
  <c r="V4826" i="1" s="1"/>
  <c r="V4807" i="1"/>
  <c r="V4806" i="1" s="1"/>
  <c r="V4805" i="1" s="1"/>
  <c r="V4798" i="1"/>
  <c r="V4797" i="1" s="1"/>
  <c r="V4796" i="1" s="1"/>
  <c r="V4787" i="1"/>
  <c r="V4786" i="1" s="1"/>
  <c r="V4785" i="1" s="1"/>
  <c r="V4726" i="1"/>
  <c r="V4725" i="1" s="1"/>
  <c r="V4608" i="1"/>
  <c r="V4607" i="1" s="1"/>
  <c r="V4606" i="1" s="1"/>
  <c r="V4532" i="1"/>
  <c r="V4531" i="1" s="1"/>
  <c r="V4530" i="1" s="1"/>
  <c r="V4514" i="1"/>
  <c r="V4513" i="1" s="1"/>
  <c r="V4512" i="1" s="1"/>
  <c r="V4511" i="1" s="1"/>
  <c r="V4480" i="1"/>
  <c r="V4479" i="1" s="1"/>
  <c r="V4478" i="1" s="1"/>
  <c r="V4386" i="1"/>
  <c r="V4385" i="1" s="1"/>
  <c r="V4384" i="1" s="1"/>
  <c r="V4383" i="1"/>
  <c r="V4382" i="1" s="1"/>
  <c r="V4381" i="1" s="1"/>
  <c r="V4365" i="1"/>
  <c r="V4364" i="1" s="1"/>
  <c r="V4363" i="1" s="1"/>
  <c r="V4356" i="1"/>
  <c r="V4355" i="1" s="1"/>
  <c r="V4354" i="1" s="1"/>
  <c r="V4350" i="1"/>
  <c r="V4349" i="1" s="1"/>
  <c r="V4348" i="1" s="1"/>
  <c r="V864" i="1"/>
  <c r="V863" i="1" s="1"/>
  <c r="V862" i="1" s="1"/>
  <c r="V749" i="1"/>
  <c r="U6124" i="1"/>
  <c r="U6123" i="1" s="1"/>
  <c r="U6122" i="1" s="1"/>
  <c r="U6199" i="1"/>
  <c r="U6198" i="1"/>
  <c r="U6197" i="1" s="1"/>
  <c r="U6196" i="1" s="1"/>
  <c r="U6195" i="1"/>
  <c r="U6194" i="1" s="1"/>
  <c r="U6193" i="1" s="1"/>
  <c r="U5356" i="1"/>
  <c r="U5355" i="1" s="1"/>
  <c r="U5227" i="1"/>
  <c r="U5226" i="1" s="1"/>
  <c r="U5225" i="1" s="1"/>
  <c r="U5224" i="1" s="1"/>
  <c r="U5223" i="1" s="1"/>
  <c r="U5222" i="1" s="1"/>
  <c r="U5221" i="1" s="1"/>
  <c r="U5186" i="1"/>
  <c r="U5185" i="1" s="1"/>
  <c r="U5077" i="1"/>
  <c r="U5076" i="1" s="1"/>
  <c r="U5075" i="1" s="1"/>
  <c r="U5014" i="1"/>
  <c r="U5013" i="1" s="1"/>
  <c r="U5012" i="1" s="1"/>
  <c r="U4922" i="1"/>
  <c r="U4921" i="1" s="1"/>
  <c r="U4852" i="1"/>
  <c r="U4851" i="1" s="1"/>
  <c r="U4850" i="1" s="1"/>
  <c r="U4807" i="1"/>
  <c r="U4806" i="1" s="1"/>
  <c r="U4805" i="1" s="1"/>
  <c r="U4726" i="1"/>
  <c r="U4725" i="1" s="1"/>
  <c r="U4130" i="1"/>
  <c r="U4129" i="1" s="1"/>
  <c r="U4128" i="1"/>
  <c r="U4127" i="1" s="1"/>
  <c r="U3571" i="1"/>
  <c r="U3570" i="1" s="1"/>
  <c r="U3569" i="1" s="1"/>
  <c r="U2878" i="1"/>
  <c r="U2877" i="1" s="1"/>
  <c r="U2876" i="1" s="1"/>
  <c r="U2875" i="1" s="1"/>
  <c r="U2847" i="1"/>
  <c r="U2846" i="1" s="1"/>
  <c r="U2480" i="1"/>
  <c r="U2479" i="1" s="1"/>
  <c r="U2478" i="1" s="1"/>
  <c r="U2485" i="1"/>
  <c r="U2484" i="1" s="1"/>
  <c r="U2441" i="1"/>
  <c r="U2440" i="1" s="1"/>
  <c r="U2439" i="1" s="1"/>
  <c r="U2438" i="1" s="1"/>
  <c r="U2437" i="1" s="1"/>
  <c r="U2011" i="1"/>
  <c r="U2010" i="1" s="1"/>
  <c r="U1732" i="1"/>
  <c r="U1731" i="1" s="1"/>
  <c r="U1727" i="1"/>
  <c r="U1726" i="1" s="1"/>
  <c r="U1725" i="1" s="1"/>
  <c r="U1398" i="1"/>
  <c r="U1397" i="1" s="1"/>
  <c r="U1396" i="1" s="1"/>
  <c r="U1395" i="1" s="1"/>
  <c r="U1367" i="1"/>
  <c r="U1366" i="1" s="1"/>
  <c r="U1362" i="1"/>
  <c r="U1361" i="1" s="1"/>
  <c r="U1360" i="1" s="1"/>
  <c r="U1262" i="1"/>
  <c r="U1261" i="1" s="1"/>
  <c r="U1207" i="1"/>
  <c r="U1206" i="1" s="1"/>
  <c r="U1052" i="1"/>
  <c r="U1051" i="1" s="1"/>
  <c r="U792" i="1"/>
  <c r="U791" i="1" s="1"/>
  <c r="U790" i="1" s="1"/>
  <c r="U785" i="1"/>
  <c r="U784" i="1" s="1"/>
  <c r="U783" i="1" s="1"/>
  <c r="U631" i="1"/>
  <c r="U630" i="1" s="1"/>
  <c r="U629" i="1" s="1"/>
  <c r="U628" i="1" s="1"/>
  <c r="U348" i="1"/>
  <c r="U347" i="1" s="1"/>
  <c r="U269" i="1"/>
  <c r="U268" i="1" s="1"/>
  <c r="R6143" i="1"/>
  <c r="R6142" i="1" s="1"/>
  <c r="R5824" i="1"/>
  <c r="R4792" i="1"/>
  <c r="R4791" i="1" s="1"/>
  <c r="R4550" i="1"/>
  <c r="R4549" i="1" s="1"/>
  <c r="R4548" i="1" s="1"/>
  <c r="R4429" i="1"/>
  <c r="R4428" i="1" s="1"/>
  <c r="R4427" i="1" s="1"/>
  <c r="R907" i="1"/>
  <c r="R906" i="1" s="1"/>
  <c r="R905" i="1" s="1"/>
  <c r="R53" i="1"/>
  <c r="R52" i="1" s="1"/>
  <c r="R51" i="1" s="1"/>
  <c r="P4898" i="1"/>
  <c r="P4897" i="1" s="1"/>
  <c r="P4896" i="1" s="1"/>
  <c r="P4550" i="1"/>
  <c r="P4549" i="1" s="1"/>
  <c r="P4548" i="1" s="1"/>
  <c r="P4130" i="1"/>
  <c r="P4129" i="1" s="1"/>
  <c r="P3535" i="1"/>
  <c r="P3534" i="1" s="1"/>
  <c r="P3533" i="1" s="1"/>
  <c r="P3532" i="1" s="1"/>
  <c r="P3171" i="1"/>
  <c r="P3170" i="1" s="1"/>
  <c r="P3169" i="1" s="1"/>
  <c r="P3168" i="1" s="1"/>
  <c r="P3167" i="1" s="1"/>
  <c r="P2798" i="1"/>
  <c r="P2797" i="1" s="1"/>
  <c r="P2796" i="1" s="1"/>
  <c r="P2795" i="1" s="1"/>
  <c r="P2441" i="1"/>
  <c r="P2440" i="1" s="1"/>
  <c r="P2439" i="1" s="1"/>
  <c r="P2438" i="1" s="1"/>
  <c r="P2437" i="1" s="1"/>
  <c r="P2436" i="1"/>
  <c r="P2435" i="1" s="1"/>
  <c r="P2434" i="1" s="1"/>
  <c r="P2433" i="1" s="1"/>
  <c r="P2432" i="1" s="1"/>
  <c r="P2075" i="1"/>
  <c r="P2074" i="1" s="1"/>
  <c r="P2073" i="1" s="1"/>
  <c r="P2072" i="1" s="1"/>
  <c r="P2071" i="1" s="1"/>
  <c r="P1676" i="1"/>
  <c r="P1675" i="1" s="1"/>
  <c r="P1674" i="1" s="1"/>
  <c r="P1673" i="1" s="1"/>
  <c r="P1314" i="1"/>
  <c r="P1313" i="1" s="1"/>
  <c r="P1312" i="1" s="1"/>
  <c r="P1311" i="1" s="1"/>
  <c r="P1310" i="1" s="1"/>
  <c r="P547" i="1"/>
  <c r="O6063" i="1"/>
  <c r="O6062" i="1" s="1"/>
  <c r="O6061" i="1" s="1"/>
  <c r="O6060" i="1" s="1"/>
  <c r="P6063" i="1"/>
  <c r="P6062" i="1" s="1"/>
  <c r="P6061" i="1" s="1"/>
  <c r="P6060" i="1" s="1"/>
  <c r="Q6063" i="1"/>
  <c r="Q6062" i="1" s="1"/>
  <c r="Q6061" i="1" s="1"/>
  <c r="Q6060" i="1" s="1"/>
  <c r="R6063" i="1"/>
  <c r="R6062" i="1" s="1"/>
  <c r="R6061" i="1" s="1"/>
  <c r="R6060" i="1" s="1"/>
  <c r="S6063" i="1"/>
  <c r="S6062" i="1" s="1"/>
  <c r="S6061" i="1" s="1"/>
  <c r="S6060" i="1" s="1"/>
  <c r="U6063" i="1"/>
  <c r="U6062" i="1" s="1"/>
  <c r="U6061" i="1" s="1"/>
  <c r="U6060" i="1" s="1"/>
  <c r="V6063" i="1"/>
  <c r="V6062" i="1" s="1"/>
  <c r="V6061" i="1" s="1"/>
  <c r="V6060" i="1" s="1"/>
  <c r="O5822" i="1"/>
  <c r="O5821" i="1" s="1"/>
  <c r="P5822" i="1"/>
  <c r="P5821" i="1" s="1"/>
  <c r="Q5822" i="1"/>
  <c r="Q5821" i="1" s="1"/>
  <c r="U5822" i="1"/>
  <c r="U5821" i="1" s="1"/>
  <c r="P5698" i="1"/>
  <c r="Q5698" i="1"/>
  <c r="R5698" i="1"/>
  <c r="S5698" i="1"/>
  <c r="U5698" i="1"/>
  <c r="V5698" i="1"/>
  <c r="O5652" i="1"/>
  <c r="O5651" i="1" s="1"/>
  <c r="P5652" i="1"/>
  <c r="P5651" i="1" s="1"/>
  <c r="Q5652" i="1"/>
  <c r="Q5651" i="1" s="1"/>
  <c r="R5652" i="1"/>
  <c r="R5651" i="1" s="1"/>
  <c r="S5652" i="1"/>
  <c r="S5651" i="1" s="1"/>
  <c r="U5652" i="1"/>
  <c r="U5651" i="1" s="1"/>
  <c r="V5652" i="1"/>
  <c r="V5651" i="1" s="1"/>
  <c r="O5117" i="1"/>
  <c r="O5116" i="1" s="1"/>
  <c r="P5117" i="1"/>
  <c r="P5116" i="1" s="1"/>
  <c r="Q5117" i="1"/>
  <c r="Q5116" i="1" s="1"/>
  <c r="R5117" i="1"/>
  <c r="R5116" i="1" s="1"/>
  <c r="S5117" i="1"/>
  <c r="S5116" i="1" s="1"/>
  <c r="U5117" i="1"/>
  <c r="U5116" i="1" s="1"/>
  <c r="V5117" i="1"/>
  <c r="V5116" i="1" s="1"/>
  <c r="O4867" i="1"/>
  <c r="O4866" i="1" s="1"/>
  <c r="O4865" i="1" s="1"/>
  <c r="O4864" i="1" s="1"/>
  <c r="P4867" i="1"/>
  <c r="P4866" i="1" s="1"/>
  <c r="P4865" i="1" s="1"/>
  <c r="P4864" i="1" s="1"/>
  <c r="Q4867" i="1"/>
  <c r="Q4866" i="1" s="1"/>
  <c r="Q4865" i="1" s="1"/>
  <c r="Q4864" i="1" s="1"/>
  <c r="R4867" i="1"/>
  <c r="R4866" i="1" s="1"/>
  <c r="R4865" i="1" s="1"/>
  <c r="R4864" i="1" s="1"/>
  <c r="S4867" i="1"/>
  <c r="S4866" i="1" s="1"/>
  <c r="S4865" i="1" s="1"/>
  <c r="S4864" i="1" s="1"/>
  <c r="U4867" i="1"/>
  <c r="U4866" i="1" s="1"/>
  <c r="U4865" i="1" s="1"/>
  <c r="U4864" i="1" s="1"/>
  <c r="V4867" i="1"/>
  <c r="V4866" i="1" s="1"/>
  <c r="V4865" i="1" s="1"/>
  <c r="V4864" i="1" s="1"/>
  <c r="O4268" i="1"/>
  <c r="P4268" i="1"/>
  <c r="Q4268" i="1"/>
  <c r="R4268" i="1"/>
  <c r="S4268" i="1"/>
  <c r="U4268" i="1"/>
  <c r="V4268" i="1"/>
  <c r="O4135" i="1"/>
  <c r="P4135" i="1"/>
  <c r="Q4135" i="1"/>
  <c r="R4135" i="1"/>
  <c r="S4135" i="1"/>
  <c r="U4135" i="1"/>
  <c r="V4135" i="1"/>
  <c r="O3991" i="1"/>
  <c r="O3990" i="1" s="1"/>
  <c r="O3989" i="1" s="1"/>
  <c r="O3988" i="1" s="1"/>
  <c r="O3987" i="1" s="1"/>
  <c r="P3991" i="1"/>
  <c r="P3990" i="1" s="1"/>
  <c r="P3989" i="1" s="1"/>
  <c r="P3988" i="1" s="1"/>
  <c r="P3987" i="1" s="1"/>
  <c r="Q3991" i="1"/>
  <c r="Q3990" i="1" s="1"/>
  <c r="Q3989" i="1" s="1"/>
  <c r="Q3988" i="1" s="1"/>
  <c r="Q3987" i="1" s="1"/>
  <c r="R3991" i="1"/>
  <c r="R3990" i="1" s="1"/>
  <c r="R3989" i="1" s="1"/>
  <c r="R3988" i="1" s="1"/>
  <c r="R3987" i="1" s="1"/>
  <c r="S3991" i="1"/>
  <c r="S3990" i="1" s="1"/>
  <c r="S3989" i="1" s="1"/>
  <c r="S3988" i="1" s="1"/>
  <c r="S3987" i="1" s="1"/>
  <c r="U3991" i="1"/>
  <c r="U3990" i="1" s="1"/>
  <c r="U3989" i="1" s="1"/>
  <c r="U3988" i="1" s="1"/>
  <c r="U3987" i="1" s="1"/>
  <c r="V3991" i="1"/>
  <c r="V3990" i="1" s="1"/>
  <c r="V3989" i="1" s="1"/>
  <c r="V3988" i="1" s="1"/>
  <c r="V3987" i="1" s="1"/>
  <c r="O3804" i="1"/>
  <c r="P3804" i="1"/>
  <c r="Q3804" i="1"/>
  <c r="R3804" i="1"/>
  <c r="S3804" i="1"/>
  <c r="U3804" i="1"/>
  <c r="V3804" i="1"/>
  <c r="O3744" i="1"/>
  <c r="P3744" i="1"/>
  <c r="Q3744" i="1"/>
  <c r="R3744" i="1"/>
  <c r="S3744" i="1"/>
  <c r="U3744" i="1"/>
  <c r="V3744" i="1"/>
  <c r="O3534" i="1"/>
  <c r="O3533" i="1" s="1"/>
  <c r="O3532" i="1" s="1"/>
  <c r="R3534" i="1"/>
  <c r="R3533" i="1" s="1"/>
  <c r="R3532" i="1" s="1"/>
  <c r="S3534" i="1"/>
  <c r="S3533" i="1" s="1"/>
  <c r="S3532" i="1" s="1"/>
  <c r="U3534" i="1"/>
  <c r="U3533" i="1" s="1"/>
  <c r="U3532" i="1" s="1"/>
  <c r="V3534" i="1"/>
  <c r="V3533" i="1" s="1"/>
  <c r="V3532" i="1" s="1"/>
  <c r="P3360" i="1"/>
  <c r="Q3360" i="1"/>
  <c r="R3360" i="1"/>
  <c r="S3360" i="1"/>
  <c r="U3360" i="1"/>
  <c r="V3360" i="1"/>
  <c r="O3338" i="1"/>
  <c r="O3337" i="1" s="1"/>
  <c r="O3336" i="1" s="1"/>
  <c r="O3335" i="1" s="1"/>
  <c r="O3334" i="1" s="1"/>
  <c r="P3338" i="1"/>
  <c r="P3337" i="1" s="1"/>
  <c r="P3336" i="1" s="1"/>
  <c r="P3335" i="1" s="1"/>
  <c r="P3334" i="1" s="1"/>
  <c r="Q3338" i="1"/>
  <c r="Q3337" i="1" s="1"/>
  <c r="Q3336" i="1" s="1"/>
  <c r="Q3335" i="1" s="1"/>
  <c r="Q3334" i="1" s="1"/>
  <c r="R3338" i="1"/>
  <c r="R3337" i="1" s="1"/>
  <c r="R3336" i="1" s="1"/>
  <c r="R3335" i="1" s="1"/>
  <c r="R3334" i="1" s="1"/>
  <c r="S3338" i="1"/>
  <c r="S3337" i="1" s="1"/>
  <c r="S3336" i="1" s="1"/>
  <c r="S3335" i="1" s="1"/>
  <c r="S3334" i="1" s="1"/>
  <c r="U3338" i="1"/>
  <c r="U3337" i="1" s="1"/>
  <c r="U3336" i="1" s="1"/>
  <c r="U3335" i="1" s="1"/>
  <c r="U3334" i="1" s="1"/>
  <c r="V3338" i="1"/>
  <c r="V3337" i="1" s="1"/>
  <c r="V3336" i="1" s="1"/>
  <c r="V3335" i="1" s="1"/>
  <c r="V3334" i="1" s="1"/>
  <c r="P3287" i="1"/>
  <c r="Q3287" i="1"/>
  <c r="R3287" i="1"/>
  <c r="S3287" i="1"/>
  <c r="U3287" i="1"/>
  <c r="V3287" i="1"/>
  <c r="O3285" i="1"/>
  <c r="P3285" i="1"/>
  <c r="Q3285" i="1"/>
  <c r="R3285" i="1"/>
  <c r="S3285" i="1"/>
  <c r="U3285" i="1"/>
  <c r="V3285" i="1"/>
  <c r="O3211" i="1"/>
  <c r="P3211" i="1"/>
  <c r="Q3211" i="1"/>
  <c r="R3211" i="1"/>
  <c r="S3211" i="1"/>
  <c r="U3211" i="1"/>
  <c r="V3211" i="1"/>
  <c r="O3170" i="1"/>
  <c r="O3169" i="1" s="1"/>
  <c r="O3168" i="1" s="1"/>
  <c r="O3167" i="1" s="1"/>
  <c r="R3170" i="1"/>
  <c r="R3169" i="1" s="1"/>
  <c r="R3168" i="1" s="1"/>
  <c r="R3167" i="1" s="1"/>
  <c r="S3170" i="1"/>
  <c r="S3169" i="1" s="1"/>
  <c r="S3168" i="1" s="1"/>
  <c r="S3167" i="1" s="1"/>
  <c r="U3169" i="1"/>
  <c r="U3168" i="1" s="1"/>
  <c r="U3167" i="1" s="1"/>
  <c r="V3170" i="1"/>
  <c r="V3169" i="1" s="1"/>
  <c r="V3168" i="1" s="1"/>
  <c r="V3167" i="1" s="1"/>
  <c r="O3035" i="1"/>
  <c r="O3034" i="1" s="1"/>
  <c r="O3033" i="1" s="1"/>
  <c r="O3032" i="1" s="1"/>
  <c r="P3035" i="1"/>
  <c r="P3034" i="1" s="1"/>
  <c r="P3033" i="1" s="1"/>
  <c r="P3032" i="1" s="1"/>
  <c r="Q3035" i="1"/>
  <c r="Q3034" i="1" s="1"/>
  <c r="Q3033" i="1" s="1"/>
  <c r="Q3032" i="1" s="1"/>
  <c r="R3035" i="1"/>
  <c r="R3034" i="1" s="1"/>
  <c r="R3033" i="1" s="1"/>
  <c r="R3032" i="1" s="1"/>
  <c r="S3035" i="1"/>
  <c r="S3034" i="1" s="1"/>
  <c r="S3033" i="1" s="1"/>
  <c r="S3032" i="1" s="1"/>
  <c r="U3035" i="1"/>
  <c r="U3034" i="1" s="1"/>
  <c r="U3033" i="1" s="1"/>
  <c r="U3032" i="1" s="1"/>
  <c r="V3035" i="1"/>
  <c r="V3034" i="1" s="1"/>
  <c r="V3033" i="1" s="1"/>
  <c r="V3032" i="1" s="1"/>
  <c r="O3017" i="1"/>
  <c r="P3017" i="1"/>
  <c r="Q3017" i="1"/>
  <c r="R3017" i="1"/>
  <c r="S3017" i="1"/>
  <c r="U3017" i="1"/>
  <c r="V3017" i="1"/>
  <c r="O3006" i="1"/>
  <c r="O3005" i="1" s="1"/>
  <c r="O3004" i="1" s="1"/>
  <c r="O3003" i="1" s="1"/>
  <c r="P3006" i="1"/>
  <c r="P3005" i="1" s="1"/>
  <c r="P3004" i="1" s="1"/>
  <c r="P3003" i="1" s="1"/>
  <c r="Q3006" i="1"/>
  <c r="Q3005" i="1" s="1"/>
  <c r="Q3004" i="1" s="1"/>
  <c r="Q3003" i="1" s="1"/>
  <c r="R3006" i="1"/>
  <c r="R3005" i="1" s="1"/>
  <c r="R3004" i="1" s="1"/>
  <c r="R3003" i="1" s="1"/>
  <c r="S3006" i="1"/>
  <c r="S3005" i="1" s="1"/>
  <c r="S3004" i="1" s="1"/>
  <c r="S3003" i="1" s="1"/>
  <c r="U3006" i="1"/>
  <c r="U3005" i="1" s="1"/>
  <c r="U3004" i="1" s="1"/>
  <c r="U3003" i="1" s="1"/>
  <c r="V3006" i="1"/>
  <c r="V3005" i="1" s="1"/>
  <c r="V3004" i="1" s="1"/>
  <c r="V3003" i="1" s="1"/>
  <c r="O2986" i="1"/>
  <c r="P2986" i="1"/>
  <c r="Q2986" i="1"/>
  <c r="R2986" i="1"/>
  <c r="S2986" i="1"/>
  <c r="U2986" i="1"/>
  <c r="V2986" i="1"/>
  <c r="O2922" i="1"/>
  <c r="P2922" i="1"/>
  <c r="Q2922" i="1"/>
  <c r="R2922" i="1"/>
  <c r="S2922" i="1"/>
  <c r="U2922" i="1"/>
  <c r="V2922" i="1"/>
  <c r="O2905" i="1"/>
  <c r="P2905" i="1"/>
  <c r="Q2905" i="1"/>
  <c r="R2905" i="1"/>
  <c r="S2905" i="1"/>
  <c r="U2905" i="1"/>
  <c r="V2905" i="1"/>
  <c r="O2903" i="1"/>
  <c r="P2903" i="1"/>
  <c r="Q2903" i="1"/>
  <c r="R2903" i="1"/>
  <c r="S2903" i="1"/>
  <c r="U2903" i="1"/>
  <c r="V2903" i="1"/>
  <c r="O2797" i="1"/>
  <c r="O2796" i="1" s="1"/>
  <c r="O2795" i="1" s="1"/>
  <c r="R2797" i="1"/>
  <c r="R2796" i="1" s="1"/>
  <c r="R2795" i="1" s="1"/>
  <c r="S2797" i="1"/>
  <c r="S2796" i="1" s="1"/>
  <c r="S2795" i="1" s="1"/>
  <c r="U2797" i="1"/>
  <c r="U2796" i="1" s="1"/>
  <c r="U2795" i="1" s="1"/>
  <c r="V2797" i="1"/>
  <c r="V2796" i="1" s="1"/>
  <c r="V2795" i="1" s="1"/>
  <c r="O2752" i="1"/>
  <c r="P2752" i="1"/>
  <c r="Q2752" i="1"/>
  <c r="R2752" i="1"/>
  <c r="S2752" i="1"/>
  <c r="U2752" i="1"/>
  <c r="V2752" i="1"/>
  <c r="O2605" i="1"/>
  <c r="O2604" i="1" s="1"/>
  <c r="O2603" i="1" s="1"/>
  <c r="O2602" i="1" s="1"/>
  <c r="O2601" i="1" s="1"/>
  <c r="P2605" i="1"/>
  <c r="P2604" i="1" s="1"/>
  <c r="P2603" i="1" s="1"/>
  <c r="P2602" i="1" s="1"/>
  <c r="P2601" i="1" s="1"/>
  <c r="Q2605" i="1"/>
  <c r="Q2604" i="1" s="1"/>
  <c r="Q2603" i="1" s="1"/>
  <c r="Q2602" i="1" s="1"/>
  <c r="Q2601" i="1" s="1"/>
  <c r="R2605" i="1"/>
  <c r="R2604" i="1" s="1"/>
  <c r="R2603" i="1" s="1"/>
  <c r="R2602" i="1" s="1"/>
  <c r="R2601" i="1" s="1"/>
  <c r="S2605" i="1"/>
  <c r="S2604" i="1" s="1"/>
  <c r="S2603" i="1" s="1"/>
  <c r="S2602" i="1" s="1"/>
  <c r="S2601" i="1" s="1"/>
  <c r="U2605" i="1"/>
  <c r="U2604" i="1" s="1"/>
  <c r="U2603" i="1" s="1"/>
  <c r="U2602" i="1" s="1"/>
  <c r="U2601" i="1" s="1"/>
  <c r="V2605" i="1"/>
  <c r="V2604" i="1" s="1"/>
  <c r="V2603" i="1" s="1"/>
  <c r="V2602" i="1" s="1"/>
  <c r="V2601" i="1" s="1"/>
  <c r="O2591" i="1"/>
  <c r="O2590" i="1" s="1"/>
  <c r="O2589" i="1" s="1"/>
  <c r="O2588" i="1" s="1"/>
  <c r="O2587" i="1" s="1"/>
  <c r="P2591" i="1"/>
  <c r="P2590" i="1" s="1"/>
  <c r="P2589" i="1" s="1"/>
  <c r="P2588" i="1" s="1"/>
  <c r="P2587" i="1" s="1"/>
  <c r="Q2591" i="1"/>
  <c r="Q2590" i="1" s="1"/>
  <c r="Q2589" i="1" s="1"/>
  <c r="Q2588" i="1" s="1"/>
  <c r="Q2587" i="1" s="1"/>
  <c r="R2591" i="1"/>
  <c r="R2590" i="1" s="1"/>
  <c r="R2589" i="1" s="1"/>
  <c r="R2588" i="1" s="1"/>
  <c r="R2587" i="1" s="1"/>
  <c r="S2591" i="1"/>
  <c r="S2590" i="1" s="1"/>
  <c r="S2589" i="1" s="1"/>
  <c r="S2588" i="1" s="1"/>
  <c r="S2587" i="1" s="1"/>
  <c r="U2591" i="1"/>
  <c r="U2590" i="1" s="1"/>
  <c r="U2589" i="1" s="1"/>
  <c r="U2588" i="1" s="1"/>
  <c r="U2587" i="1" s="1"/>
  <c r="V2591" i="1"/>
  <c r="V2590" i="1" s="1"/>
  <c r="V2589" i="1" s="1"/>
  <c r="V2588" i="1" s="1"/>
  <c r="V2587" i="1" s="1"/>
  <c r="O2584" i="1"/>
  <c r="O2583" i="1" s="1"/>
  <c r="O2582" i="1" s="1"/>
  <c r="O2581" i="1" s="1"/>
  <c r="P2584" i="1"/>
  <c r="P2583" i="1" s="1"/>
  <c r="P2582" i="1" s="1"/>
  <c r="P2581" i="1" s="1"/>
  <c r="Q2584" i="1"/>
  <c r="Q2583" i="1" s="1"/>
  <c r="Q2582" i="1" s="1"/>
  <c r="Q2581" i="1" s="1"/>
  <c r="R2584" i="1"/>
  <c r="R2583" i="1" s="1"/>
  <c r="R2582" i="1" s="1"/>
  <c r="R2581" i="1" s="1"/>
  <c r="S2584" i="1"/>
  <c r="S2583" i="1" s="1"/>
  <c r="S2582" i="1" s="1"/>
  <c r="S2581" i="1" s="1"/>
  <c r="U2584" i="1"/>
  <c r="U2583" i="1" s="1"/>
  <c r="U2582" i="1" s="1"/>
  <c r="U2581" i="1" s="1"/>
  <c r="V2584" i="1"/>
  <c r="V2583" i="1" s="1"/>
  <c r="V2582" i="1" s="1"/>
  <c r="V2581" i="1" s="1"/>
  <c r="O2549" i="1"/>
  <c r="P2549" i="1"/>
  <c r="Q2549" i="1"/>
  <c r="R2549" i="1"/>
  <c r="S2549" i="1"/>
  <c r="U2549" i="1"/>
  <c r="V2549" i="1"/>
  <c r="P2543" i="1"/>
  <c r="Q2543" i="1"/>
  <c r="R2543" i="1"/>
  <c r="S2543" i="1"/>
  <c r="U2543" i="1"/>
  <c r="V2543" i="1"/>
  <c r="P2541" i="1"/>
  <c r="Q2541" i="1"/>
  <c r="R2541" i="1"/>
  <c r="S2541" i="1"/>
  <c r="U2541" i="1"/>
  <c r="V2541" i="1"/>
  <c r="O2440" i="1"/>
  <c r="O2439" i="1" s="1"/>
  <c r="O2438" i="1" s="1"/>
  <c r="O2437" i="1" s="1"/>
  <c r="R2440" i="1"/>
  <c r="R2439" i="1" s="1"/>
  <c r="R2438" i="1" s="1"/>
  <c r="R2437" i="1" s="1"/>
  <c r="S2440" i="1"/>
  <c r="S2439" i="1" s="1"/>
  <c r="S2438" i="1" s="1"/>
  <c r="S2437" i="1" s="1"/>
  <c r="V2440" i="1"/>
  <c r="V2439" i="1" s="1"/>
  <c r="V2438" i="1" s="1"/>
  <c r="V2437" i="1" s="1"/>
  <c r="O2435" i="1"/>
  <c r="O2434" i="1" s="1"/>
  <c r="O2433" i="1" s="1"/>
  <c r="O2432" i="1" s="1"/>
  <c r="Q2435" i="1"/>
  <c r="Q2434" i="1" s="1"/>
  <c r="Q2433" i="1" s="1"/>
  <c r="Q2432" i="1" s="1"/>
  <c r="R2435" i="1"/>
  <c r="R2434" i="1" s="1"/>
  <c r="R2433" i="1" s="1"/>
  <c r="R2432" i="1" s="1"/>
  <c r="S2435" i="1"/>
  <c r="S2434" i="1" s="1"/>
  <c r="S2433" i="1" s="1"/>
  <c r="S2432" i="1" s="1"/>
  <c r="U2435" i="1"/>
  <c r="U2434" i="1" s="1"/>
  <c r="U2433" i="1" s="1"/>
  <c r="U2432" i="1" s="1"/>
  <c r="V2435" i="1"/>
  <c r="V2434" i="1" s="1"/>
  <c r="V2433" i="1" s="1"/>
  <c r="V2432" i="1" s="1"/>
  <c r="O2393" i="1"/>
  <c r="P2393" i="1"/>
  <c r="Q2393" i="1"/>
  <c r="R2393" i="1"/>
  <c r="S2393" i="1"/>
  <c r="U2393" i="1"/>
  <c r="V2393" i="1"/>
  <c r="O2288" i="1"/>
  <c r="P2288" i="1"/>
  <c r="Q2288" i="1"/>
  <c r="R2288" i="1"/>
  <c r="S2288" i="1"/>
  <c r="U2288" i="1"/>
  <c r="V2288" i="1"/>
  <c r="P2268" i="1"/>
  <c r="Q2268" i="1"/>
  <c r="R2268" i="1"/>
  <c r="S2268" i="1"/>
  <c r="U2268" i="1"/>
  <c r="V2268" i="1"/>
  <c r="O2246" i="1"/>
  <c r="O2245" i="1" s="1"/>
  <c r="O2244" i="1" s="1"/>
  <c r="O2243" i="1" s="1"/>
  <c r="O2242" i="1" s="1"/>
  <c r="P2246" i="1"/>
  <c r="P2245" i="1" s="1"/>
  <c r="P2244" i="1" s="1"/>
  <c r="P2243" i="1" s="1"/>
  <c r="P2242" i="1" s="1"/>
  <c r="Q2246" i="1"/>
  <c r="Q2245" i="1" s="1"/>
  <c r="Q2244" i="1" s="1"/>
  <c r="Q2243" i="1" s="1"/>
  <c r="Q2242" i="1" s="1"/>
  <c r="R2246" i="1"/>
  <c r="R2245" i="1" s="1"/>
  <c r="R2244" i="1" s="1"/>
  <c r="R2243" i="1" s="1"/>
  <c r="R2242" i="1" s="1"/>
  <c r="S2246" i="1"/>
  <c r="S2245" i="1" s="1"/>
  <c r="S2244" i="1" s="1"/>
  <c r="S2243" i="1" s="1"/>
  <c r="S2242" i="1" s="1"/>
  <c r="U2246" i="1"/>
  <c r="U2245" i="1" s="1"/>
  <c r="U2244" i="1" s="1"/>
  <c r="U2243" i="1" s="1"/>
  <c r="U2242" i="1" s="1"/>
  <c r="V2246" i="1"/>
  <c r="V2245" i="1" s="1"/>
  <c r="V2244" i="1" s="1"/>
  <c r="V2243" i="1" s="1"/>
  <c r="V2242" i="1" s="1"/>
  <c r="O2231" i="1"/>
  <c r="O2230" i="1" s="1"/>
  <c r="O2229" i="1" s="1"/>
  <c r="O2228" i="1" s="1"/>
  <c r="P2231" i="1"/>
  <c r="P2230" i="1" s="1"/>
  <c r="P2229" i="1" s="1"/>
  <c r="P2228" i="1" s="1"/>
  <c r="Q2231" i="1"/>
  <c r="Q2230" i="1" s="1"/>
  <c r="Q2229" i="1" s="1"/>
  <c r="Q2228" i="1" s="1"/>
  <c r="R2231" i="1"/>
  <c r="R2230" i="1" s="1"/>
  <c r="R2229" i="1" s="1"/>
  <c r="R2228" i="1" s="1"/>
  <c r="S2231" i="1"/>
  <c r="S2230" i="1" s="1"/>
  <c r="S2229" i="1" s="1"/>
  <c r="S2228" i="1" s="1"/>
  <c r="U2231" i="1"/>
  <c r="U2230" i="1" s="1"/>
  <c r="U2229" i="1" s="1"/>
  <c r="U2228" i="1" s="1"/>
  <c r="V2231" i="1"/>
  <c r="V2230" i="1" s="1"/>
  <c r="V2229" i="1" s="1"/>
  <c r="V2228" i="1" s="1"/>
  <c r="O2192" i="1"/>
  <c r="O2191" i="1" s="1"/>
  <c r="O2190" i="1" s="1"/>
  <c r="O2189" i="1" s="1"/>
  <c r="P2192" i="1"/>
  <c r="P2191" i="1" s="1"/>
  <c r="P2190" i="1" s="1"/>
  <c r="P2189" i="1" s="1"/>
  <c r="Q2192" i="1"/>
  <c r="Q2191" i="1" s="1"/>
  <c r="Q2190" i="1" s="1"/>
  <c r="Q2189" i="1" s="1"/>
  <c r="R2192" i="1"/>
  <c r="R2191" i="1" s="1"/>
  <c r="R2190" i="1" s="1"/>
  <c r="R2189" i="1" s="1"/>
  <c r="S2192" i="1"/>
  <c r="S2191" i="1" s="1"/>
  <c r="S2190" i="1" s="1"/>
  <c r="S2189" i="1" s="1"/>
  <c r="U2192" i="1"/>
  <c r="U2191" i="1" s="1"/>
  <c r="U2190" i="1" s="1"/>
  <c r="U2189" i="1" s="1"/>
  <c r="V2192" i="1"/>
  <c r="V2191" i="1" s="1"/>
  <c r="V2190" i="1" s="1"/>
  <c r="V2189" i="1" s="1"/>
  <c r="P2185" i="1"/>
  <c r="Q2185" i="1"/>
  <c r="R2185" i="1"/>
  <c r="S2185" i="1"/>
  <c r="U2185" i="1"/>
  <c r="V2185" i="1"/>
  <c r="O2179" i="1"/>
  <c r="P2179" i="1"/>
  <c r="Q2179" i="1"/>
  <c r="R2179" i="1"/>
  <c r="S2179" i="1"/>
  <c r="U2179" i="1"/>
  <c r="V2179" i="1"/>
  <c r="V2177" i="1"/>
  <c r="O2177" i="1"/>
  <c r="P2177" i="1"/>
  <c r="Q2177" i="1"/>
  <c r="R2177" i="1"/>
  <c r="S2177" i="1"/>
  <c r="U2177" i="1"/>
  <c r="O2074" i="1"/>
  <c r="O2073" i="1" s="1"/>
  <c r="O2072" i="1" s="1"/>
  <c r="O2071" i="1" s="1"/>
  <c r="Q2074" i="1"/>
  <c r="Q2073" i="1" s="1"/>
  <c r="Q2072" i="1" s="1"/>
  <c r="Q2071" i="1" s="1"/>
  <c r="R2074" i="1"/>
  <c r="R2073" i="1" s="1"/>
  <c r="R2072" i="1" s="1"/>
  <c r="R2071" i="1" s="1"/>
  <c r="S2074" i="1"/>
  <c r="S2073" i="1" s="1"/>
  <c r="S2072" i="1" s="1"/>
  <c r="S2071" i="1" s="1"/>
  <c r="U2074" i="1"/>
  <c r="U2073" i="1" s="1"/>
  <c r="U2072" i="1" s="1"/>
  <c r="U2071" i="1" s="1"/>
  <c r="V2074" i="1"/>
  <c r="V2073" i="1" s="1"/>
  <c r="V2072" i="1" s="1"/>
  <c r="V2071" i="1" s="1"/>
  <c r="O2024" i="1"/>
  <c r="P2024" i="1"/>
  <c r="Q2024" i="1"/>
  <c r="R2024" i="1"/>
  <c r="S2024" i="1"/>
  <c r="U2024" i="1"/>
  <c r="V2024" i="1"/>
  <c r="O1900" i="1"/>
  <c r="P1900" i="1"/>
  <c r="Q1900" i="1"/>
  <c r="R1900" i="1"/>
  <c r="S1900" i="1"/>
  <c r="U1900" i="1"/>
  <c r="V1900" i="1"/>
  <c r="O1898" i="1"/>
  <c r="P1898" i="1"/>
  <c r="Q1898" i="1"/>
  <c r="R1898" i="1"/>
  <c r="S1898" i="1"/>
  <c r="U1898" i="1"/>
  <c r="V1898" i="1"/>
  <c r="O1878" i="1"/>
  <c r="P1878" i="1"/>
  <c r="Q1878" i="1"/>
  <c r="R1878" i="1"/>
  <c r="S1878" i="1"/>
  <c r="U1878" i="1"/>
  <c r="V1878" i="1"/>
  <c r="O1853" i="1"/>
  <c r="O1852" i="1" s="1"/>
  <c r="Q1853" i="1"/>
  <c r="Q1852" i="1" s="1"/>
  <c r="R1853" i="1"/>
  <c r="R1852" i="1" s="1"/>
  <c r="S1853" i="1"/>
  <c r="S1852" i="1" s="1"/>
  <c r="U1853" i="1"/>
  <c r="U1852" i="1" s="1"/>
  <c r="V1853" i="1"/>
  <c r="V1852" i="1" s="1"/>
  <c r="O1846" i="1"/>
  <c r="O1845" i="1" s="1"/>
  <c r="O1844" i="1" s="1"/>
  <c r="O1843" i="1" s="1"/>
  <c r="P1846" i="1"/>
  <c r="P1845" i="1" s="1"/>
  <c r="P1844" i="1" s="1"/>
  <c r="P1843" i="1" s="1"/>
  <c r="Q1846" i="1"/>
  <c r="Q1845" i="1" s="1"/>
  <c r="Q1844" i="1" s="1"/>
  <c r="Q1843" i="1" s="1"/>
  <c r="R1846" i="1"/>
  <c r="R1845" i="1" s="1"/>
  <c r="R1844" i="1" s="1"/>
  <c r="R1843" i="1" s="1"/>
  <c r="S1846" i="1"/>
  <c r="S1845" i="1" s="1"/>
  <c r="S1844" i="1" s="1"/>
  <c r="S1843" i="1" s="1"/>
  <c r="U1846" i="1"/>
  <c r="U1845" i="1" s="1"/>
  <c r="U1844" i="1" s="1"/>
  <c r="U1843" i="1" s="1"/>
  <c r="V1846" i="1"/>
  <c r="V1845" i="1" s="1"/>
  <c r="V1844" i="1" s="1"/>
  <c r="V1843" i="1" s="1"/>
  <c r="O1803" i="1"/>
  <c r="O1802" i="1" s="1"/>
  <c r="O1801" i="1" s="1"/>
  <c r="O1800" i="1" s="1"/>
  <c r="P1803" i="1"/>
  <c r="P1802" i="1" s="1"/>
  <c r="P1801" i="1" s="1"/>
  <c r="P1800" i="1" s="1"/>
  <c r="Q1803" i="1"/>
  <c r="Q1802" i="1" s="1"/>
  <c r="Q1801" i="1" s="1"/>
  <c r="Q1800" i="1" s="1"/>
  <c r="R1803" i="1"/>
  <c r="R1802" i="1" s="1"/>
  <c r="R1801" i="1" s="1"/>
  <c r="R1800" i="1" s="1"/>
  <c r="S1803" i="1"/>
  <c r="S1802" i="1" s="1"/>
  <c r="S1801" i="1" s="1"/>
  <c r="S1800" i="1" s="1"/>
  <c r="U1803" i="1"/>
  <c r="U1802" i="1" s="1"/>
  <c r="U1801" i="1" s="1"/>
  <c r="U1800" i="1" s="1"/>
  <c r="V1803" i="1"/>
  <c r="V1802" i="1" s="1"/>
  <c r="V1801" i="1" s="1"/>
  <c r="V1800" i="1" s="1"/>
  <c r="O1796" i="1"/>
  <c r="P1796" i="1"/>
  <c r="Q1796" i="1"/>
  <c r="R1796" i="1"/>
  <c r="S1796" i="1"/>
  <c r="U1796" i="1"/>
  <c r="V1796" i="1"/>
  <c r="P1790" i="1"/>
  <c r="Q1790" i="1"/>
  <c r="R1790" i="1"/>
  <c r="S1790" i="1"/>
  <c r="U1790" i="1"/>
  <c r="V1790" i="1"/>
  <c r="P1788" i="1"/>
  <c r="Q1788" i="1"/>
  <c r="R1788" i="1"/>
  <c r="S1788" i="1"/>
  <c r="U1788" i="1"/>
  <c r="V1788" i="1"/>
  <c r="O1680" i="1"/>
  <c r="O1679" i="1" s="1"/>
  <c r="O1678" i="1" s="1"/>
  <c r="O1677" i="1" s="1"/>
  <c r="P1680" i="1"/>
  <c r="P1679" i="1" s="1"/>
  <c r="P1678" i="1" s="1"/>
  <c r="P1677" i="1" s="1"/>
  <c r="Q1680" i="1"/>
  <c r="Q1679" i="1" s="1"/>
  <c r="Q1678" i="1" s="1"/>
  <c r="Q1677" i="1" s="1"/>
  <c r="R1680" i="1"/>
  <c r="R1679" i="1" s="1"/>
  <c r="R1678" i="1" s="1"/>
  <c r="R1677" i="1" s="1"/>
  <c r="S1680" i="1"/>
  <c r="S1679" i="1" s="1"/>
  <c r="S1678" i="1" s="1"/>
  <c r="S1677" i="1" s="1"/>
  <c r="U1680" i="1"/>
  <c r="U1679" i="1" s="1"/>
  <c r="U1678" i="1" s="1"/>
  <c r="U1677" i="1" s="1"/>
  <c r="V1680" i="1"/>
  <c r="V1679" i="1" s="1"/>
  <c r="V1678" i="1" s="1"/>
  <c r="V1677" i="1" s="1"/>
  <c r="O1675" i="1"/>
  <c r="O1674" i="1" s="1"/>
  <c r="O1673" i="1" s="1"/>
  <c r="Q1675" i="1"/>
  <c r="Q1674" i="1" s="1"/>
  <c r="Q1673" i="1" s="1"/>
  <c r="R1675" i="1"/>
  <c r="R1674" i="1" s="1"/>
  <c r="R1673" i="1" s="1"/>
  <c r="S1675" i="1"/>
  <c r="S1674" i="1" s="1"/>
  <c r="S1673" i="1" s="1"/>
  <c r="U1675" i="1"/>
  <c r="U1674" i="1" s="1"/>
  <c r="U1673" i="1" s="1"/>
  <c r="V1675" i="1"/>
  <c r="V1674" i="1" s="1"/>
  <c r="V1673" i="1" s="1"/>
  <c r="O1538" i="1"/>
  <c r="O1537" i="1" s="1"/>
  <c r="O1536" i="1" s="1"/>
  <c r="O1535" i="1" s="1"/>
  <c r="P1538" i="1"/>
  <c r="P1537" i="1" s="1"/>
  <c r="P1536" i="1" s="1"/>
  <c r="P1535" i="1" s="1"/>
  <c r="Q1538" i="1"/>
  <c r="Q1537" i="1" s="1"/>
  <c r="Q1536" i="1" s="1"/>
  <c r="Q1535" i="1" s="1"/>
  <c r="R1538" i="1"/>
  <c r="R1537" i="1" s="1"/>
  <c r="R1536" i="1" s="1"/>
  <c r="R1535" i="1" s="1"/>
  <c r="S1538" i="1"/>
  <c r="S1537" i="1" s="1"/>
  <c r="S1536" i="1" s="1"/>
  <c r="S1535" i="1" s="1"/>
  <c r="U1538" i="1"/>
  <c r="U1537" i="1" s="1"/>
  <c r="U1536" i="1" s="1"/>
  <c r="U1535" i="1" s="1"/>
  <c r="V1538" i="1"/>
  <c r="V1537" i="1" s="1"/>
  <c r="V1536" i="1" s="1"/>
  <c r="V1535" i="1" s="1"/>
  <c r="O1513" i="1"/>
  <c r="P1513" i="1"/>
  <c r="Q1513" i="1"/>
  <c r="R1513" i="1"/>
  <c r="S1513" i="1"/>
  <c r="U1513" i="1"/>
  <c r="V1513" i="1"/>
  <c r="O1511" i="1"/>
  <c r="P1511" i="1"/>
  <c r="Q1511" i="1"/>
  <c r="R1511" i="1"/>
  <c r="S1511" i="1"/>
  <c r="U1511" i="1"/>
  <c r="V1511" i="1"/>
  <c r="P1494" i="1"/>
  <c r="Q1494" i="1"/>
  <c r="R1494" i="1"/>
  <c r="S1494" i="1"/>
  <c r="U1494" i="1"/>
  <c r="V1494" i="1"/>
  <c r="O1469" i="1"/>
  <c r="O1468" i="1" s="1"/>
  <c r="O1467" i="1" s="1"/>
  <c r="O1466" i="1" s="1"/>
  <c r="O1465" i="1" s="1"/>
  <c r="P1469" i="1"/>
  <c r="P1468" i="1" s="1"/>
  <c r="P1467" i="1" s="1"/>
  <c r="P1466" i="1" s="1"/>
  <c r="P1465" i="1" s="1"/>
  <c r="Q1469" i="1"/>
  <c r="Q1468" i="1" s="1"/>
  <c r="Q1467" i="1" s="1"/>
  <c r="Q1466" i="1" s="1"/>
  <c r="Q1465" i="1" s="1"/>
  <c r="R1469" i="1"/>
  <c r="R1468" i="1" s="1"/>
  <c r="R1467" i="1" s="1"/>
  <c r="R1466" i="1" s="1"/>
  <c r="R1465" i="1" s="1"/>
  <c r="S1469" i="1"/>
  <c r="S1468" i="1" s="1"/>
  <c r="S1467" i="1" s="1"/>
  <c r="S1466" i="1" s="1"/>
  <c r="S1465" i="1" s="1"/>
  <c r="U1469" i="1"/>
  <c r="U1468" i="1" s="1"/>
  <c r="U1467" i="1" s="1"/>
  <c r="U1466" i="1" s="1"/>
  <c r="U1465" i="1" s="1"/>
  <c r="V1469" i="1"/>
  <c r="V1468" i="1" s="1"/>
  <c r="V1467" i="1" s="1"/>
  <c r="V1466" i="1" s="1"/>
  <c r="V1465" i="1" s="1"/>
  <c r="O1454" i="1"/>
  <c r="O1453" i="1" s="1"/>
  <c r="O1452" i="1" s="1"/>
  <c r="O1451" i="1" s="1"/>
  <c r="P1454" i="1"/>
  <c r="P1453" i="1" s="1"/>
  <c r="P1452" i="1" s="1"/>
  <c r="P1451" i="1" s="1"/>
  <c r="Q1454" i="1"/>
  <c r="Q1453" i="1" s="1"/>
  <c r="Q1452" i="1" s="1"/>
  <c r="Q1451" i="1" s="1"/>
  <c r="R1454" i="1"/>
  <c r="R1453" i="1" s="1"/>
  <c r="R1452" i="1" s="1"/>
  <c r="R1451" i="1" s="1"/>
  <c r="S1454" i="1"/>
  <c r="S1453" i="1" s="1"/>
  <c r="S1452" i="1" s="1"/>
  <c r="S1451" i="1" s="1"/>
  <c r="U1454" i="1"/>
  <c r="U1453" i="1" s="1"/>
  <c r="U1452" i="1" s="1"/>
  <c r="U1451" i="1" s="1"/>
  <c r="V1454" i="1"/>
  <c r="V1453" i="1" s="1"/>
  <c r="V1452" i="1" s="1"/>
  <c r="V1451" i="1" s="1"/>
  <c r="O1438" i="1"/>
  <c r="O1437" i="1" s="1"/>
  <c r="O1436" i="1" s="1"/>
  <c r="O1435" i="1" s="1"/>
  <c r="P1438" i="1"/>
  <c r="P1437" i="1" s="1"/>
  <c r="P1436" i="1" s="1"/>
  <c r="P1435" i="1" s="1"/>
  <c r="Q1438" i="1"/>
  <c r="Q1437" i="1" s="1"/>
  <c r="Q1436" i="1" s="1"/>
  <c r="Q1435" i="1" s="1"/>
  <c r="R1438" i="1"/>
  <c r="R1437" i="1" s="1"/>
  <c r="R1436" i="1" s="1"/>
  <c r="R1435" i="1" s="1"/>
  <c r="S1438" i="1"/>
  <c r="S1437" i="1" s="1"/>
  <c r="S1436" i="1" s="1"/>
  <c r="S1435" i="1" s="1"/>
  <c r="U1438" i="1"/>
  <c r="U1437" i="1" s="1"/>
  <c r="U1436" i="1" s="1"/>
  <c r="U1435" i="1" s="1"/>
  <c r="V1438" i="1"/>
  <c r="V1437" i="1" s="1"/>
  <c r="V1436" i="1" s="1"/>
  <c r="V1435" i="1" s="1"/>
  <c r="O1431" i="1"/>
  <c r="P1431" i="1"/>
  <c r="Q1431" i="1"/>
  <c r="R1431" i="1"/>
  <c r="S1431" i="1"/>
  <c r="U1431" i="1"/>
  <c r="V1431" i="1"/>
  <c r="P1425" i="1"/>
  <c r="Q1425" i="1"/>
  <c r="R1425" i="1"/>
  <c r="S1425" i="1"/>
  <c r="U1425" i="1"/>
  <c r="V1425" i="1"/>
  <c r="O1423" i="1"/>
  <c r="P1423" i="1"/>
  <c r="Q1423" i="1"/>
  <c r="R1423" i="1"/>
  <c r="S1423" i="1"/>
  <c r="S1422" i="1" s="1"/>
  <c r="S1421" i="1" s="1"/>
  <c r="S1420" i="1" s="1"/>
  <c r="S1419" i="1" s="1"/>
  <c r="U1423" i="1"/>
  <c r="V1423" i="1"/>
  <c r="O1333" i="1"/>
  <c r="P1333" i="1"/>
  <c r="Q1333" i="1"/>
  <c r="R1333" i="1"/>
  <c r="S1333" i="1"/>
  <c r="U1333" i="1"/>
  <c r="V1333" i="1"/>
  <c r="O1313" i="1"/>
  <c r="O1312" i="1" s="1"/>
  <c r="O1311" i="1" s="1"/>
  <c r="O1310" i="1" s="1"/>
  <c r="R1313" i="1"/>
  <c r="R1312" i="1" s="1"/>
  <c r="R1311" i="1" s="1"/>
  <c r="R1310" i="1" s="1"/>
  <c r="S1313" i="1"/>
  <c r="S1312" i="1" s="1"/>
  <c r="S1311" i="1" s="1"/>
  <c r="S1310" i="1" s="1"/>
  <c r="U1313" i="1"/>
  <c r="U1312" i="1" s="1"/>
  <c r="U1311" i="1" s="1"/>
  <c r="U1310" i="1" s="1"/>
  <c r="V1313" i="1"/>
  <c r="V1312" i="1" s="1"/>
  <c r="V1311" i="1" s="1"/>
  <c r="V1310" i="1" s="1"/>
  <c r="O1165" i="1"/>
  <c r="P1165" i="1"/>
  <c r="Q1165" i="1"/>
  <c r="R1165" i="1"/>
  <c r="S1165" i="1"/>
  <c r="U1165" i="1"/>
  <c r="V1165" i="1"/>
  <c r="O947" i="1"/>
  <c r="O946" i="1" s="1"/>
  <c r="O945" i="1" s="1"/>
  <c r="P947" i="1"/>
  <c r="P946" i="1" s="1"/>
  <c r="P945" i="1" s="1"/>
  <c r="Q947" i="1"/>
  <c r="Q946" i="1" s="1"/>
  <c r="Q945" i="1" s="1"/>
  <c r="R947" i="1"/>
  <c r="R946" i="1" s="1"/>
  <c r="R945" i="1" s="1"/>
  <c r="S947" i="1"/>
  <c r="S946" i="1" s="1"/>
  <c r="S945" i="1" s="1"/>
  <c r="U947" i="1"/>
  <c r="U946" i="1" s="1"/>
  <c r="U945" i="1" s="1"/>
  <c r="V947" i="1"/>
  <c r="V946" i="1" s="1"/>
  <c r="V945" i="1" s="1"/>
  <c r="O644" i="1"/>
  <c r="O643" i="1" s="1"/>
  <c r="O642" i="1" s="1"/>
  <c r="O641" i="1" s="1"/>
  <c r="P644" i="1"/>
  <c r="P643" i="1" s="1"/>
  <c r="P642" i="1" s="1"/>
  <c r="P641" i="1" s="1"/>
  <c r="Q644" i="1"/>
  <c r="Q643" i="1" s="1"/>
  <c r="Q642" i="1" s="1"/>
  <c r="Q641" i="1" s="1"/>
  <c r="R644" i="1"/>
  <c r="R643" i="1" s="1"/>
  <c r="R642" i="1" s="1"/>
  <c r="R641" i="1" s="1"/>
  <c r="S644" i="1"/>
  <c r="S643" i="1" s="1"/>
  <c r="S642" i="1" s="1"/>
  <c r="S641" i="1" s="1"/>
  <c r="U644" i="1"/>
  <c r="U643" i="1" s="1"/>
  <c r="U642" i="1" s="1"/>
  <c r="U641" i="1" s="1"/>
  <c r="V644" i="1"/>
  <c r="V643" i="1" s="1"/>
  <c r="V642" i="1" s="1"/>
  <c r="V641" i="1" s="1"/>
  <c r="R550" i="1"/>
  <c r="R549" i="1" s="1"/>
  <c r="S550" i="1"/>
  <c r="S549" i="1" s="1"/>
  <c r="U550" i="1"/>
  <c r="U549" i="1" s="1"/>
  <c r="V550" i="1"/>
  <c r="V549" i="1" s="1"/>
  <c r="O546" i="1"/>
  <c r="O545" i="1" s="1"/>
  <c r="R546" i="1"/>
  <c r="R545" i="1" s="1"/>
  <c r="S546" i="1"/>
  <c r="S545" i="1" s="1"/>
  <c r="U546" i="1"/>
  <c r="U545" i="1" s="1"/>
  <c r="V546" i="1"/>
  <c r="V545" i="1" s="1"/>
  <c r="L2726" i="1"/>
  <c r="M2726" i="1" s="1"/>
  <c r="M6145" i="1"/>
  <c r="O6142" i="1"/>
  <c r="P6142" i="1"/>
  <c r="Q6142" i="1"/>
  <c r="W6142" i="1"/>
  <c r="U6142" i="1"/>
  <c r="O6144" i="1"/>
  <c r="P6144" i="1"/>
  <c r="Q6144" i="1"/>
  <c r="R6144" i="1"/>
  <c r="S6144" i="1"/>
  <c r="U6144" i="1"/>
  <c r="V6144" i="1"/>
  <c r="L6144" i="1"/>
  <c r="M6144" i="1" s="1"/>
  <c r="L5883" i="1"/>
  <c r="L5882" i="1"/>
  <c r="M5882" i="1" s="1"/>
  <c r="L5822" i="1"/>
  <c r="M5824" i="1"/>
  <c r="L5673" i="1"/>
  <c r="L5658" i="1"/>
  <c r="M5658" i="1" s="1"/>
  <c r="L5517" i="1"/>
  <c r="M5193" i="1"/>
  <c r="O5192" i="1"/>
  <c r="O5191" i="1" s="1"/>
  <c r="O5190" i="1" s="1"/>
  <c r="O5189" i="1" s="1"/>
  <c r="P5192" i="1"/>
  <c r="P5191" i="1" s="1"/>
  <c r="P5190" i="1" s="1"/>
  <c r="P5189" i="1" s="1"/>
  <c r="Q5192" i="1"/>
  <c r="Q5191" i="1" s="1"/>
  <c r="Q5190" i="1" s="1"/>
  <c r="Q5189" i="1" s="1"/>
  <c r="R5192" i="1"/>
  <c r="R5191" i="1" s="1"/>
  <c r="R5190" i="1" s="1"/>
  <c r="R5189" i="1" s="1"/>
  <c r="S5192" i="1"/>
  <c r="S5191" i="1" s="1"/>
  <c r="S5190" i="1" s="1"/>
  <c r="S5189" i="1" s="1"/>
  <c r="U5192" i="1"/>
  <c r="U5191" i="1" s="1"/>
  <c r="U5190" i="1" s="1"/>
  <c r="U5189" i="1" s="1"/>
  <c r="V5192" i="1"/>
  <c r="V5191" i="1" s="1"/>
  <c r="V5190" i="1" s="1"/>
  <c r="V5189" i="1" s="1"/>
  <c r="L5192" i="1"/>
  <c r="M5192" i="1" s="1"/>
  <c r="L5117" i="1"/>
  <c r="M5065" i="1"/>
  <c r="O5064" i="1"/>
  <c r="P5064" i="1"/>
  <c r="Q5064" i="1"/>
  <c r="R5064" i="1"/>
  <c r="S5064" i="1"/>
  <c r="U5064" i="1"/>
  <c r="V5064" i="1"/>
  <c r="L5064" i="1"/>
  <c r="M5064" i="1" s="1"/>
  <c r="L4992" i="1"/>
  <c r="M4992" i="1" s="1"/>
  <c r="L4977" i="1"/>
  <c r="M4977" i="1" s="1"/>
  <c r="O4976" i="1"/>
  <c r="O4975" i="1" s="1"/>
  <c r="P4976" i="1"/>
  <c r="P4975" i="1" s="1"/>
  <c r="Q4976" i="1"/>
  <c r="Q4975" i="1" s="1"/>
  <c r="R4976" i="1"/>
  <c r="R4975" i="1" s="1"/>
  <c r="S4976" i="1"/>
  <c r="S4975" i="1" s="1"/>
  <c r="U4976" i="1"/>
  <c r="U4975" i="1" s="1"/>
  <c r="V4976" i="1"/>
  <c r="V4975" i="1" s="1"/>
  <c r="L4898" i="1"/>
  <c r="M4898" i="1" s="1"/>
  <c r="L4819" i="1"/>
  <c r="M4819" i="1" s="1"/>
  <c r="M4792" i="1"/>
  <c r="O4791" i="1"/>
  <c r="P4791" i="1"/>
  <c r="Q4791" i="1"/>
  <c r="S4791" i="1"/>
  <c r="U4791" i="1"/>
  <c r="V4791" i="1"/>
  <c r="L4791" i="1"/>
  <c r="L4514" i="1"/>
  <c r="M4446" i="1"/>
  <c r="L4445" i="1"/>
  <c r="M4433" i="1"/>
  <c r="O4432" i="1"/>
  <c r="P4432" i="1"/>
  <c r="Q4432" i="1"/>
  <c r="R4432" i="1"/>
  <c r="S4432" i="1"/>
  <c r="U4432" i="1"/>
  <c r="V4432" i="1"/>
  <c r="L4432" i="1"/>
  <c r="L4367" i="1"/>
  <c r="L4356" i="1"/>
  <c r="M4356" i="1" s="1"/>
  <c r="L4130" i="1"/>
  <c r="L3815" i="1"/>
  <c r="M3815" i="1" s="1"/>
  <c r="M3731" i="1"/>
  <c r="O3730" i="1"/>
  <c r="O3729" i="1" s="1"/>
  <c r="P3730" i="1"/>
  <c r="P3729" i="1" s="1"/>
  <c r="Q3730" i="1"/>
  <c r="Q3729" i="1" s="1"/>
  <c r="R3730" i="1"/>
  <c r="R3729" i="1" s="1"/>
  <c r="S3730" i="1"/>
  <c r="S3729" i="1" s="1"/>
  <c r="U3730" i="1"/>
  <c r="U3729" i="1" s="1"/>
  <c r="V3730" i="1"/>
  <c r="V3729" i="1" s="1"/>
  <c r="L3730" i="1"/>
  <c r="M3589" i="1"/>
  <c r="L3588" i="1"/>
  <c r="L3587" i="1" s="1"/>
  <c r="M3587" i="1" s="1"/>
  <c r="M3566" i="1"/>
  <c r="O3565" i="1"/>
  <c r="P3565" i="1"/>
  <c r="Q3565" i="1"/>
  <c r="R3565" i="1"/>
  <c r="S3565" i="1"/>
  <c r="U3565" i="1"/>
  <c r="V3565" i="1"/>
  <c r="L3565" i="1"/>
  <c r="M3565" i="1" s="1"/>
  <c r="L3434" i="1"/>
  <c r="M3242" i="1"/>
  <c r="O3241" i="1"/>
  <c r="O3240" i="1" s="1"/>
  <c r="O3239" i="1" s="1"/>
  <c r="O3238" i="1" s="1"/>
  <c r="O3237" i="1" s="1"/>
  <c r="O3236" i="1" s="1"/>
  <c r="P3241" i="1"/>
  <c r="P3240" i="1" s="1"/>
  <c r="P3239" i="1" s="1"/>
  <c r="P3238" i="1" s="1"/>
  <c r="P3237" i="1" s="1"/>
  <c r="P3236" i="1" s="1"/>
  <c r="Q3241" i="1"/>
  <c r="Q3240" i="1" s="1"/>
  <c r="Q3239" i="1" s="1"/>
  <c r="Q3238" i="1" s="1"/>
  <c r="Q3237" i="1" s="1"/>
  <c r="Q3236" i="1" s="1"/>
  <c r="R3241" i="1"/>
  <c r="R3240" i="1" s="1"/>
  <c r="R3239" i="1" s="1"/>
  <c r="R3238" i="1" s="1"/>
  <c r="R3237" i="1" s="1"/>
  <c r="R3236" i="1" s="1"/>
  <c r="S3241" i="1"/>
  <c r="S3240" i="1" s="1"/>
  <c r="S3239" i="1" s="1"/>
  <c r="S3238" i="1" s="1"/>
  <c r="S3237" i="1" s="1"/>
  <c r="S3236" i="1" s="1"/>
  <c r="U3241" i="1"/>
  <c r="U3240" i="1" s="1"/>
  <c r="U3239" i="1" s="1"/>
  <c r="U3238" i="1" s="1"/>
  <c r="U3237" i="1" s="1"/>
  <c r="U3236" i="1" s="1"/>
  <c r="V3241" i="1"/>
  <c r="V3240" i="1" s="1"/>
  <c r="V3239" i="1" s="1"/>
  <c r="V3238" i="1" s="1"/>
  <c r="V3237" i="1" s="1"/>
  <c r="V3236" i="1" s="1"/>
  <c r="L3241" i="1"/>
  <c r="M3235" i="1"/>
  <c r="L3234" i="1"/>
  <c r="M2999" i="1"/>
  <c r="O2998" i="1"/>
  <c r="O2997" i="1" s="1"/>
  <c r="P2998" i="1"/>
  <c r="P2997" i="1" s="1"/>
  <c r="Q2998" i="1"/>
  <c r="Q2997" i="1" s="1"/>
  <c r="R2998" i="1"/>
  <c r="R2997" i="1" s="1"/>
  <c r="S2998" i="1"/>
  <c r="S2997" i="1" s="1"/>
  <c r="U2998" i="1"/>
  <c r="U2997" i="1" s="1"/>
  <c r="V2998" i="1"/>
  <c r="V2997" i="1" s="1"/>
  <c r="L2998" i="1"/>
  <c r="M2860" i="1"/>
  <c r="L2859" i="1"/>
  <c r="M2632" i="1"/>
  <c r="O2631" i="1"/>
  <c r="O2630" i="1" s="1"/>
  <c r="P2631" i="1"/>
  <c r="P2630" i="1" s="1"/>
  <c r="Q2631" i="1"/>
  <c r="Q2630" i="1" s="1"/>
  <c r="R2631" i="1"/>
  <c r="R2630" i="1" s="1"/>
  <c r="S2631" i="1"/>
  <c r="S2630" i="1" s="1"/>
  <c r="U2631" i="1"/>
  <c r="U2630" i="1" s="1"/>
  <c r="V2631" i="1"/>
  <c r="V2630" i="1" s="1"/>
  <c r="L2631" i="1"/>
  <c r="L2421" i="1"/>
  <c r="M2281" i="1"/>
  <c r="O2280" i="1"/>
  <c r="O2279" i="1" s="1"/>
  <c r="P2280" i="1"/>
  <c r="P2279" i="1" s="1"/>
  <c r="Q2280" i="1"/>
  <c r="Q2279" i="1" s="1"/>
  <c r="R2280" i="1"/>
  <c r="R2279" i="1" s="1"/>
  <c r="S2280" i="1"/>
  <c r="S2279" i="1" s="1"/>
  <c r="U2280" i="1"/>
  <c r="U2279" i="1" s="1"/>
  <c r="V2280" i="1"/>
  <c r="V2279" i="1" s="1"/>
  <c r="L2280" i="1"/>
  <c r="M1891" i="1"/>
  <c r="O1890" i="1"/>
  <c r="O1889" i="1" s="1"/>
  <c r="P1890" i="1"/>
  <c r="P1889" i="1" s="1"/>
  <c r="Q1890" i="1"/>
  <c r="Q1889" i="1" s="1"/>
  <c r="R1890" i="1"/>
  <c r="R1889" i="1" s="1"/>
  <c r="S1890" i="1"/>
  <c r="S1889" i="1" s="1"/>
  <c r="U1890" i="1"/>
  <c r="U1889" i="1" s="1"/>
  <c r="V1890" i="1"/>
  <c r="V1889" i="1" s="1"/>
  <c r="L1890" i="1"/>
  <c r="L1745" i="1"/>
  <c r="M1745" i="1" s="1"/>
  <c r="L1485" i="1"/>
  <c r="L1484" i="1" s="1"/>
  <c r="O1484" i="1"/>
  <c r="O1483" i="1" s="1"/>
  <c r="P1484" i="1"/>
  <c r="P1483" i="1" s="1"/>
  <c r="Q1484" i="1"/>
  <c r="Q1483" i="1" s="1"/>
  <c r="R1484" i="1"/>
  <c r="R1483" i="1" s="1"/>
  <c r="S1484" i="1"/>
  <c r="S1483" i="1" s="1"/>
  <c r="U1484" i="1"/>
  <c r="U1483" i="1" s="1"/>
  <c r="V1484" i="1"/>
  <c r="V1483" i="1" s="1"/>
  <c r="L1374" i="1"/>
  <c r="L1373" i="1" s="1"/>
  <c r="L1372" i="1" s="1"/>
  <c r="L1371" i="1" s="1"/>
  <c r="L1370" i="1" s="1"/>
  <c r="M1380" i="1"/>
  <c r="L1379" i="1"/>
  <c r="L1378" i="1" s="1"/>
  <c r="M1378" i="1" s="1"/>
  <c r="L928" i="1"/>
  <c r="M907" i="1"/>
  <c r="O906" i="1"/>
  <c r="O905" i="1" s="1"/>
  <c r="P906" i="1"/>
  <c r="P905" i="1" s="1"/>
  <c r="Q906" i="1"/>
  <c r="Q905" i="1" s="1"/>
  <c r="U906" i="1"/>
  <c r="U905" i="1" s="1"/>
  <c r="V906" i="1"/>
  <c r="V905" i="1" s="1"/>
  <c r="L906" i="1"/>
  <c r="M631" i="1"/>
  <c r="L630" i="1"/>
  <c r="L629" i="1" s="1"/>
  <c r="M629" i="1" s="1"/>
  <c r="M340" i="1"/>
  <c r="O339" i="1"/>
  <c r="O338" i="1" s="1"/>
  <c r="O337" i="1" s="1"/>
  <c r="O336" i="1" s="1"/>
  <c r="O335" i="1" s="1"/>
  <c r="O334" i="1" s="1"/>
  <c r="P339" i="1"/>
  <c r="P338" i="1" s="1"/>
  <c r="P337" i="1" s="1"/>
  <c r="P336" i="1" s="1"/>
  <c r="P335" i="1" s="1"/>
  <c r="P334" i="1" s="1"/>
  <c r="Q339" i="1"/>
  <c r="Q338" i="1" s="1"/>
  <c r="Q337" i="1" s="1"/>
  <c r="Q336" i="1" s="1"/>
  <c r="Q335" i="1" s="1"/>
  <c r="Q334" i="1" s="1"/>
  <c r="R339" i="1"/>
  <c r="R338" i="1" s="1"/>
  <c r="R337" i="1" s="1"/>
  <c r="R336" i="1" s="1"/>
  <c r="R335" i="1" s="1"/>
  <c r="R334" i="1" s="1"/>
  <c r="S339" i="1"/>
  <c r="S338" i="1" s="1"/>
  <c r="S337" i="1" s="1"/>
  <c r="S336" i="1" s="1"/>
  <c r="S335" i="1" s="1"/>
  <c r="S334" i="1" s="1"/>
  <c r="U339" i="1"/>
  <c r="U338" i="1" s="1"/>
  <c r="U337" i="1" s="1"/>
  <c r="U336" i="1" s="1"/>
  <c r="U335" i="1" s="1"/>
  <c r="U334" i="1" s="1"/>
  <c r="V339" i="1"/>
  <c r="V338" i="1" s="1"/>
  <c r="V337" i="1" s="1"/>
  <c r="V336" i="1" s="1"/>
  <c r="V335" i="1" s="1"/>
  <c r="V334" i="1" s="1"/>
  <c r="L339" i="1"/>
  <c r="M324" i="1"/>
  <c r="L323" i="1"/>
  <c r="M53" i="1"/>
  <c r="O52" i="1"/>
  <c r="O51" i="1" s="1"/>
  <c r="P52" i="1"/>
  <c r="P51" i="1" s="1"/>
  <c r="Q52" i="1"/>
  <c r="Q51" i="1" s="1"/>
  <c r="U52" i="1"/>
  <c r="U51" i="1" s="1"/>
  <c r="V52" i="1"/>
  <c r="V51" i="1" s="1"/>
  <c r="Q6199" i="1"/>
  <c r="Q6198" i="1"/>
  <c r="Q6197" i="1" s="1"/>
  <c r="Q6196" i="1" s="1"/>
  <c r="Q6195" i="1"/>
  <c r="Q6194" i="1" s="1"/>
  <c r="Q6193" i="1" s="1"/>
  <c r="Q6192" i="1"/>
  <c r="Q6191" i="1" s="1"/>
  <c r="Q6190" i="1"/>
  <c r="Q6189" i="1" s="1"/>
  <c r="Q6187" i="1"/>
  <c r="Q6186" i="1" s="1"/>
  <c r="Q6185" i="1" s="1"/>
  <c r="S6127" i="1"/>
  <c r="S6126" i="1" s="1"/>
  <c r="S6125" i="1" s="1"/>
  <c r="Q6127" i="1"/>
  <c r="Q6126" i="1" s="1"/>
  <c r="Q6125" i="1" s="1"/>
  <c r="S6124" i="1"/>
  <c r="S6123" i="1" s="1"/>
  <c r="S6122" i="1" s="1"/>
  <c r="Q6124" i="1"/>
  <c r="Q6123" i="1" s="1"/>
  <c r="Q6122" i="1" s="1"/>
  <c r="S6110" i="1"/>
  <c r="S6109" i="1" s="1"/>
  <c r="S6108" i="1" s="1"/>
  <c r="Q6072" i="1"/>
  <c r="Q6071" i="1" s="1"/>
  <c r="Q6070" i="1" s="1"/>
  <c r="Q6069" i="1" s="1"/>
  <c r="Q6068" i="1" s="1"/>
  <c r="O5977" i="1"/>
  <c r="Q5879" i="1"/>
  <c r="Q5878" i="1"/>
  <c r="S5823" i="1"/>
  <c r="O5599" i="1"/>
  <c r="Q5479" i="1"/>
  <c r="Q5478" i="1" s="1"/>
  <c r="Q5477" i="1" s="1"/>
  <c r="Q5476" i="1" s="1"/>
  <c r="Q5475" i="1" s="1"/>
  <c r="Q5474" i="1" s="1"/>
  <c r="Q5473" i="1" s="1"/>
  <c r="Q5443" i="1"/>
  <c r="Q5442" i="1" s="1"/>
  <c r="Q5441" i="1"/>
  <c r="Q5440" i="1" s="1"/>
  <c r="Q5356" i="1"/>
  <c r="Q5355" i="1" s="1"/>
  <c r="Q5354" i="1"/>
  <c r="Q5353" i="1" s="1"/>
  <c r="Q5352" i="1"/>
  <c r="Q5351" i="1" s="1"/>
  <c r="Q5344" i="1"/>
  <c r="Q5343" i="1" s="1"/>
  <c r="Q5342" i="1"/>
  <c r="Q5341" i="1" s="1"/>
  <c r="Q5227" i="1"/>
  <c r="Q5226" i="1" s="1"/>
  <c r="Q5225" i="1" s="1"/>
  <c r="Q5224" i="1" s="1"/>
  <c r="Q5223" i="1" s="1"/>
  <c r="Q5222" i="1" s="1"/>
  <c r="Q5221" i="1" s="1"/>
  <c r="Q5186" i="1"/>
  <c r="Q5185" i="1" s="1"/>
  <c r="Q5123" i="1"/>
  <c r="Q5122" i="1" s="1"/>
  <c r="Q5121" i="1" s="1"/>
  <c r="Q5120" i="1" s="1"/>
  <c r="Q5119" i="1" s="1"/>
  <c r="Q5077" i="1"/>
  <c r="Q5076" i="1" s="1"/>
  <c r="Q5075" i="1" s="1"/>
  <c r="S5018" i="1"/>
  <c r="S5017" i="1" s="1"/>
  <c r="S5016" i="1" s="1"/>
  <c r="S5015" i="1" s="1"/>
  <c r="Q5014" i="1"/>
  <c r="Q5013" i="1" s="1"/>
  <c r="Q5012" i="1" s="1"/>
  <c r="S5014" i="1"/>
  <c r="S5013" i="1" s="1"/>
  <c r="S5012" i="1" s="1"/>
  <c r="O4991" i="1"/>
  <c r="O4990" i="1" s="1"/>
  <c r="S4852" i="1"/>
  <c r="S4851" i="1" s="1"/>
  <c r="S4850" i="1" s="1"/>
  <c r="Q4852" i="1"/>
  <c r="Q4851" i="1" s="1"/>
  <c r="Q4850" i="1" s="1"/>
  <c r="S4848" i="1"/>
  <c r="S4847" i="1" s="1"/>
  <c r="S4846" i="1" s="1"/>
  <c r="S4813" i="1"/>
  <c r="S4812" i="1" s="1"/>
  <c r="S4811" i="1" s="1"/>
  <c r="S4807" i="1"/>
  <c r="S4806" i="1" s="1"/>
  <c r="S4805" i="1" s="1"/>
  <c r="Q4807" i="1"/>
  <c r="Q4806" i="1" s="1"/>
  <c r="Q4805" i="1" s="1"/>
  <c r="S4801" i="1"/>
  <c r="S4800" i="1" s="1"/>
  <c r="S4799" i="1" s="1"/>
  <c r="S4795" i="1"/>
  <c r="S4794" i="1" s="1"/>
  <c r="S4793" i="1" s="1"/>
  <c r="Q4751" i="1"/>
  <c r="Q4750" i="1" s="1"/>
  <c r="Q4749" i="1" s="1"/>
  <c r="Q4744" i="1"/>
  <c r="Q4743" i="1" s="1"/>
  <c r="Q4742" i="1" s="1"/>
  <c r="Q4741" i="1" s="1"/>
  <c r="Q4726" i="1"/>
  <c r="Q4725" i="1" s="1"/>
  <c r="Q4689" i="1"/>
  <c r="Q4688" i="1" s="1"/>
  <c r="Q4687" i="1"/>
  <c r="Q4686" i="1" s="1"/>
  <c r="S4656" i="1"/>
  <c r="S4655" i="1" s="1"/>
  <c r="S4654" i="1" s="1"/>
  <c r="S4626" i="1"/>
  <c r="S4625" i="1" s="1"/>
  <c r="S4624" i="1" s="1"/>
  <c r="S4623" i="1" s="1"/>
  <c r="S4622" i="1" s="1"/>
  <c r="S4621" i="1" s="1"/>
  <c r="S4620" i="1" s="1"/>
  <c r="S4619" i="1" s="1"/>
  <c r="R4597" i="1"/>
  <c r="R4596" i="1" s="1"/>
  <c r="R4595" i="1" s="1"/>
  <c r="P4597" i="1"/>
  <c r="P4596" i="1" s="1"/>
  <c r="P4595" i="1" s="1"/>
  <c r="S4584" i="1"/>
  <c r="S4583" i="1" s="1"/>
  <c r="S4582" i="1" s="1"/>
  <c r="S4544" i="1"/>
  <c r="S4543" i="1" s="1"/>
  <c r="S4542" i="1" s="1"/>
  <c r="S4466" i="1"/>
  <c r="S4465" i="1" s="1"/>
  <c r="S4464" i="1" s="1"/>
  <c r="S4463" i="1" s="1"/>
  <c r="S4462" i="1" s="1"/>
  <c r="S4461" i="1" s="1"/>
  <c r="S4460" i="1" s="1"/>
  <c r="S4455" i="1"/>
  <c r="S4454" i="1" s="1"/>
  <c r="S4453" i="1" s="1"/>
  <c r="S4452" i="1" s="1"/>
  <c r="S4368" i="1"/>
  <c r="S4367" i="1" s="1"/>
  <c r="S4366" i="1" s="1"/>
  <c r="S4359" i="1"/>
  <c r="S4358" i="1" s="1"/>
  <c r="S4357" i="1" s="1"/>
  <c r="Q4286" i="1"/>
  <c r="Q4285" i="1" s="1"/>
  <c r="Q4284" i="1" s="1"/>
  <c r="Q4283" i="1" s="1"/>
  <c r="Q4282" i="1" s="1"/>
  <c r="Q4281" i="1" s="1"/>
  <c r="Q4280" i="1" s="1"/>
  <c r="Q4279" i="1" s="1"/>
  <c r="Q3910" i="1"/>
  <c r="Q3909" i="1" s="1"/>
  <c r="Q3908" i="1" s="1"/>
  <c r="Q3907" i="1" s="1"/>
  <c r="Q3906" i="1" s="1"/>
  <c r="Q3830" i="1"/>
  <c r="Q3829" i="1" s="1"/>
  <c r="Q3828" i="1"/>
  <c r="Q3827" i="1" s="1"/>
  <c r="Q3607" i="1"/>
  <c r="Q3606" i="1" s="1"/>
  <c r="Q3605" i="1" s="1"/>
  <c r="Q3604" i="1" s="1"/>
  <c r="Q3576" i="1"/>
  <c r="Q3575" i="1" s="1"/>
  <c r="Q3574" i="1"/>
  <c r="Q3573" i="1" s="1"/>
  <c r="Q3571" i="1"/>
  <c r="Q3570" i="1" s="1"/>
  <c r="Q3569" i="1" s="1"/>
  <c r="Q3473" i="1"/>
  <c r="Q3472" i="1" s="1"/>
  <c r="Q3471" i="1"/>
  <c r="Q3470" i="1" s="1"/>
  <c r="Q3222" i="1"/>
  <c r="Q3221" i="1" s="1"/>
  <c r="Q3220" i="1"/>
  <c r="Q3219" i="1" s="1"/>
  <c r="Q3217" i="1"/>
  <c r="Q3216" i="1" s="1"/>
  <c r="Q3215" i="1" s="1"/>
  <c r="Q3114" i="1"/>
  <c r="Q3113" i="1" s="1"/>
  <c r="Q3112" i="1"/>
  <c r="Q3111" i="1" s="1"/>
  <c r="Q2878" i="1"/>
  <c r="Q2877" i="1" s="1"/>
  <c r="Q2876" i="1" s="1"/>
  <c r="Q2875" i="1" s="1"/>
  <c r="Q2847" i="1"/>
  <c r="Q2846" i="1" s="1"/>
  <c r="Q2845" i="1"/>
  <c r="Q2844" i="1" s="1"/>
  <c r="Q2842" i="1"/>
  <c r="Q2841" i="1" s="1"/>
  <c r="Q2840" i="1" s="1"/>
  <c r="Q2741" i="1"/>
  <c r="Q2740" i="1" s="1"/>
  <c r="Q2739" i="1"/>
  <c r="Q2738" i="1" s="1"/>
  <c r="Q2516" i="1"/>
  <c r="Q2515" i="1" s="1"/>
  <c r="Q2514" i="1" s="1"/>
  <c r="Q2513" i="1" s="1"/>
  <c r="Q2485" i="1"/>
  <c r="Q2484" i="1" s="1"/>
  <c r="Q2483" i="1"/>
  <c r="Q2482" i="1" s="1"/>
  <c r="Q2480" i="1"/>
  <c r="Q2479" i="1" s="1"/>
  <c r="Q2478" i="1" s="1"/>
  <c r="Q2382" i="1"/>
  <c r="Q2381" i="1" s="1"/>
  <c r="Q2380" i="1"/>
  <c r="Q2379" i="1" s="1"/>
  <c r="Q2152" i="1"/>
  <c r="Q2151" i="1" s="1"/>
  <c r="Q2150" i="1" s="1"/>
  <c r="Q2149" i="1" s="1"/>
  <c r="Q2121" i="1"/>
  <c r="Q2120" i="1" s="1"/>
  <c r="Q2119" i="1"/>
  <c r="Q2118" i="1" s="1"/>
  <c r="Q2116" i="1"/>
  <c r="Q2115" i="1" s="1"/>
  <c r="Q2114" i="1" s="1"/>
  <c r="Q2013" i="1"/>
  <c r="Q2012" i="1" s="1"/>
  <c r="Q2011" i="1"/>
  <c r="Q2010" i="1" s="1"/>
  <c r="Q1763" i="1"/>
  <c r="Q1762" i="1" s="1"/>
  <c r="Q1761" i="1" s="1"/>
  <c r="Q1760" i="1" s="1"/>
  <c r="Q1732" i="1"/>
  <c r="Q1731" i="1" s="1"/>
  <c r="Q1730" i="1"/>
  <c r="Q1729" i="1" s="1"/>
  <c r="Q1727" i="1"/>
  <c r="Q1726" i="1" s="1"/>
  <c r="Q1725" i="1" s="1"/>
  <c r="Q1614" i="1"/>
  <c r="Q1613" i="1" s="1"/>
  <c r="Q1612" i="1"/>
  <c r="Q1611" i="1" s="1"/>
  <c r="Q1398" i="1"/>
  <c r="Q1397" i="1" s="1"/>
  <c r="Q1396" i="1" s="1"/>
  <c r="Q1395" i="1" s="1"/>
  <c r="P1398" i="1"/>
  <c r="P1397" i="1" s="1"/>
  <c r="P1396" i="1" s="1"/>
  <c r="P1395" i="1" s="1"/>
  <c r="Q1367" i="1"/>
  <c r="Q1366" i="1" s="1"/>
  <c r="Q1365" i="1"/>
  <c r="Q1364" i="1" s="1"/>
  <c r="Q1362" i="1"/>
  <c r="Q1361" i="1" s="1"/>
  <c r="Q1360" i="1" s="1"/>
  <c r="Q1262" i="1"/>
  <c r="Q1261" i="1" s="1"/>
  <c r="Q1260" i="1"/>
  <c r="Q1259" i="1" s="1"/>
  <c r="Q1251" i="1"/>
  <c r="Q1250" i="1"/>
  <c r="Q1210" i="1"/>
  <c r="Q1209" i="1"/>
  <c r="Q1207" i="1"/>
  <c r="Q1206" i="1" s="1"/>
  <c r="Q1199" i="1"/>
  <c r="Q1200" i="1"/>
  <c r="Q1198" i="1"/>
  <c r="Q1188" i="1"/>
  <c r="Q1187" i="1" s="1"/>
  <c r="Q1186" i="1"/>
  <c r="Q1185" i="1" s="1"/>
  <c r="Q1183" i="1"/>
  <c r="Q1182" i="1"/>
  <c r="Q1181" i="1"/>
  <c r="Q1176" i="1"/>
  <c r="Q1175" i="1"/>
  <c r="Q1129" i="1"/>
  <c r="Q1128" i="1" s="1"/>
  <c r="Q1127" i="1"/>
  <c r="Q1126" i="1" s="1"/>
  <c r="Q1108" i="1"/>
  <c r="Q1107" i="1" s="1"/>
  <c r="Q1106" i="1"/>
  <c r="Q1105" i="1" s="1"/>
  <c r="Q1052" i="1"/>
  <c r="Q1051" i="1" s="1"/>
  <c r="Q855" i="1"/>
  <c r="Q854" i="1" s="1"/>
  <c r="Q853" i="1" s="1"/>
  <c r="Q849" i="1"/>
  <c r="Q848" i="1" s="1"/>
  <c r="Q847" i="1" s="1"/>
  <c r="Q846" i="1" s="1"/>
  <c r="Q836" i="1"/>
  <c r="Q835" i="1"/>
  <c r="Q832" i="1"/>
  <c r="Q831" i="1"/>
  <c r="Q828" i="1"/>
  <c r="Q827" i="1"/>
  <c r="Q792" i="1"/>
  <c r="Q791" i="1" s="1"/>
  <c r="Q790" i="1" s="1"/>
  <c r="Q785" i="1"/>
  <c r="Q784" i="1" s="1"/>
  <c r="Q783" i="1" s="1"/>
  <c r="S767" i="1"/>
  <c r="S766" i="1" s="1"/>
  <c r="S765" i="1" s="1"/>
  <c r="Q767" i="1"/>
  <c r="Q766" i="1" s="1"/>
  <c r="Q765" i="1" s="1"/>
  <c r="Q743" i="1"/>
  <c r="Q742" i="1" s="1"/>
  <c r="Q741" i="1"/>
  <c r="Q740" i="1" s="1"/>
  <c r="Q727" i="1"/>
  <c r="Q726" i="1"/>
  <c r="Q631" i="1"/>
  <c r="Q630" i="1" s="1"/>
  <c r="Q629" i="1" s="1"/>
  <c r="Q628" i="1" s="1"/>
  <c r="Q623" i="1"/>
  <c r="Q622" i="1" s="1"/>
  <c r="Q621" i="1" s="1"/>
  <c r="O481" i="1"/>
  <c r="O480" i="1" s="1"/>
  <c r="O479" i="1" s="1"/>
  <c r="O478" i="1" s="1"/>
  <c r="O477" i="1" s="1"/>
  <c r="Q403" i="1"/>
  <c r="Q402" i="1" s="1"/>
  <c r="Q348" i="1"/>
  <c r="Q347" i="1" s="1"/>
  <c r="Q346" i="1"/>
  <c r="Q345" i="1" s="1"/>
  <c r="Q269" i="1"/>
  <c r="Q268" i="1" s="1"/>
  <c r="Q267" i="1"/>
  <c r="Q266" i="1" s="1"/>
  <c r="Q264" i="1"/>
  <c r="Q263" i="1" s="1"/>
  <c r="Q262" i="1"/>
  <c r="Q261" i="1" s="1"/>
  <c r="Q142" i="1"/>
  <c r="Q141" i="1" s="1"/>
  <c r="Q140" i="1" s="1"/>
  <c r="O6199" i="1"/>
  <c r="O6197" i="1"/>
  <c r="O6196" i="1" s="1"/>
  <c r="O6194" i="1"/>
  <c r="O6193" i="1" s="1"/>
  <c r="O6191" i="1"/>
  <c r="O6189" i="1"/>
  <c r="O6186" i="1"/>
  <c r="O6185" i="1" s="1"/>
  <c r="O6169" i="1"/>
  <c r="O6168" i="1" s="1"/>
  <c r="O6167" i="1" s="1"/>
  <c r="O6166" i="1" s="1"/>
  <c r="O6163" i="1"/>
  <c r="O6161" i="1"/>
  <c r="O6159" i="1"/>
  <c r="O6139" i="1"/>
  <c r="O6137" i="1"/>
  <c r="O6133" i="1"/>
  <c r="O6131" i="1"/>
  <c r="O6126" i="1"/>
  <c r="O6125" i="1" s="1"/>
  <c r="O6123" i="1"/>
  <c r="O6122" i="1" s="1"/>
  <c r="O6118" i="1"/>
  <c r="O6116" i="1"/>
  <c r="O6106" i="1"/>
  <c r="O6105" i="1" s="1"/>
  <c r="O6103" i="1"/>
  <c r="O6102" i="1" s="1"/>
  <c r="O6100" i="1"/>
  <c r="O6099" i="1" s="1"/>
  <c r="O6092" i="1"/>
  <c r="O6091" i="1" s="1"/>
  <c r="O6090" i="1" s="1"/>
  <c r="O6088" i="1"/>
  <c r="O6087" i="1" s="1"/>
  <c r="O6086" i="1" s="1"/>
  <c r="O6083" i="1"/>
  <c r="O6081" i="1"/>
  <c r="O6079" i="1"/>
  <c r="O6076" i="1"/>
  <c r="O6075" i="1" s="1"/>
  <c r="O6071" i="1"/>
  <c r="O6070" i="1" s="1"/>
  <c r="O6069" i="1" s="1"/>
  <c r="O6068" i="1" s="1"/>
  <c r="O6058" i="1"/>
  <c r="O6057" i="1" s="1"/>
  <c r="O6055" i="1"/>
  <c r="O6054" i="1" s="1"/>
  <c r="O6052" i="1"/>
  <c r="O6051" i="1" s="1"/>
  <c r="O6046" i="1"/>
  <c r="O6045" i="1" s="1"/>
  <c r="O6044" i="1" s="1"/>
  <c r="O6043" i="1" s="1"/>
  <c r="O6041" i="1"/>
  <c r="O6039" i="1"/>
  <c r="O6036" i="1"/>
  <c r="O6035" i="1" s="1"/>
  <c r="O6032" i="1"/>
  <c r="O6031" i="1" s="1"/>
  <c r="O6029" i="1"/>
  <c r="O6028" i="1" s="1"/>
  <c r="O6021" i="1"/>
  <c r="O6020" i="1" s="1"/>
  <c r="O6018" i="1"/>
  <c r="O6016" i="1"/>
  <c r="O6013" i="1"/>
  <c r="O6012" i="1" s="1"/>
  <c r="O6009" i="1"/>
  <c r="O6008" i="1" s="1"/>
  <c r="O6007" i="1" s="1"/>
  <c r="O6001" i="1"/>
  <c r="O5999" i="1"/>
  <c r="O5997" i="1"/>
  <c r="O5994" i="1"/>
  <c r="O5993" i="1" s="1"/>
  <c r="O5990" i="1"/>
  <c r="O5989" i="1" s="1"/>
  <c r="O5988" i="1" s="1"/>
  <c r="O5982" i="1"/>
  <c r="O5981" i="1" s="1"/>
  <c r="O5980" i="1" s="1"/>
  <c r="O5979" i="1" s="1"/>
  <c r="O5972" i="1"/>
  <c r="O5971" i="1" s="1"/>
  <c r="O5967" i="1"/>
  <c r="O5965" i="1"/>
  <c r="O5959" i="1"/>
  <c r="O5958" i="1" s="1"/>
  <c r="O5956" i="1"/>
  <c r="O5955" i="1" s="1"/>
  <c r="O5949" i="1"/>
  <c r="O5948" i="1" s="1"/>
  <c r="O5946" i="1"/>
  <c r="O5945" i="1" s="1"/>
  <c r="O5942" i="1"/>
  <c r="O5938" i="1"/>
  <c r="O5933" i="1"/>
  <c r="O5932" i="1" s="1"/>
  <c r="O5930" i="1"/>
  <c r="O5929" i="1" s="1"/>
  <c r="O5922" i="1"/>
  <c r="O5921" i="1" s="1"/>
  <c r="O5920" i="1" s="1"/>
  <c r="O5917" i="1"/>
  <c r="O5916" i="1" s="1"/>
  <c r="O5915" i="1" s="1"/>
  <c r="O5914" i="1" s="1"/>
  <c r="O5913" i="1" s="1"/>
  <c r="O5911" i="1"/>
  <c r="O5910" i="1" s="1"/>
  <c r="O5908" i="1"/>
  <c r="O5907" i="1" s="1"/>
  <c r="O5904" i="1"/>
  <c r="O5902" i="1"/>
  <c r="O5894" i="1"/>
  <c r="O5893" i="1" s="1"/>
  <c r="O5890" i="1"/>
  <c r="O5889" i="1" s="1"/>
  <c r="O5887" i="1"/>
  <c r="O5886" i="1" s="1"/>
  <c r="O5881" i="1"/>
  <c r="O5880" i="1" s="1"/>
  <c r="O5877" i="1"/>
  <c r="O5876" i="1" s="1"/>
  <c r="O5868" i="1"/>
  <c r="O5867" i="1" s="1"/>
  <c r="O5857" i="1"/>
  <c r="O5856" i="1" s="1"/>
  <c r="O5854" i="1"/>
  <c r="O5853" i="1" s="1"/>
  <c r="O5851" i="1"/>
  <c r="O5850" i="1" s="1"/>
  <c r="O5847" i="1"/>
  <c r="O5846" i="1" s="1"/>
  <c r="O5843" i="1"/>
  <c r="O5842" i="1" s="1"/>
  <c r="O5835" i="1"/>
  <c r="O5834" i="1" s="1"/>
  <c r="O5831" i="1"/>
  <c r="O5830" i="1" s="1"/>
  <c r="O5827" i="1"/>
  <c r="O5826" i="1" s="1"/>
  <c r="O5819" i="1"/>
  <c r="O5818" i="1" s="1"/>
  <c r="O5810" i="1"/>
  <c r="O5809" i="1" s="1"/>
  <c r="O5808" i="1" s="1"/>
  <c r="O5807" i="1" s="1"/>
  <c r="O5806" i="1" s="1"/>
  <c r="O5805" i="1" s="1"/>
  <c r="O5804" i="1" s="1"/>
  <c r="O5786" i="1"/>
  <c r="O5785" i="1" s="1"/>
  <c r="O5784" i="1" s="1"/>
  <c r="O5783" i="1" s="1"/>
  <c r="O5782" i="1" s="1"/>
  <c r="O5781" i="1" s="1"/>
  <c r="O5774" i="1"/>
  <c r="O5773" i="1" s="1"/>
  <c r="O5772" i="1" s="1"/>
  <c r="O5771" i="1" s="1"/>
  <c r="O5766" i="1"/>
  <c r="O5765" i="1" s="1"/>
  <c r="O5764" i="1" s="1"/>
  <c r="O5763" i="1" s="1"/>
  <c r="O5761" i="1"/>
  <c r="O5760" i="1" s="1"/>
  <c r="O5758" i="1"/>
  <c r="O5757" i="1" s="1"/>
  <c r="O5755" i="1"/>
  <c r="O5754" i="1" s="1"/>
  <c r="O5746" i="1"/>
  <c r="O5745" i="1" s="1"/>
  <c r="O5742" i="1"/>
  <c r="O5741" i="1" s="1"/>
  <c r="O5739" i="1"/>
  <c r="O5738" i="1" s="1"/>
  <c r="O5736" i="1"/>
  <c r="O5735" i="1" s="1"/>
  <c r="O5733" i="1"/>
  <c r="O5731" i="1"/>
  <c r="O5728" i="1"/>
  <c r="O5727" i="1" s="1"/>
  <c r="O5725" i="1"/>
  <c r="O5724" i="1" s="1"/>
  <c r="O5722" i="1"/>
  <c r="O5721" i="1" s="1"/>
  <c r="O5719" i="1"/>
  <c r="O5718" i="1" s="1"/>
  <c r="O5715" i="1"/>
  <c r="O5714" i="1" s="1"/>
  <c r="O5712" i="1"/>
  <c r="O5711" i="1" s="1"/>
  <c r="O5706" i="1"/>
  <c r="O5705" i="1" s="1"/>
  <c r="O5702" i="1"/>
  <c r="O5701" i="1" s="1"/>
  <c r="O5696" i="1"/>
  <c r="O5693" i="1"/>
  <c r="O5691" i="1"/>
  <c r="O5689" i="1"/>
  <c r="O5684" i="1"/>
  <c r="O5683" i="1" s="1"/>
  <c r="O5682" i="1" s="1"/>
  <c r="O5681" i="1" s="1"/>
  <c r="O5680" i="1" s="1"/>
  <c r="O5678" i="1"/>
  <c r="O5677" i="1" s="1"/>
  <c r="O5676" i="1" s="1"/>
  <c r="O5675" i="1" s="1"/>
  <c r="O5674" i="1" s="1"/>
  <c r="O5672" i="1"/>
  <c r="O5671" i="1" s="1"/>
  <c r="O5669" i="1"/>
  <c r="O5667" i="1"/>
  <c r="O5664" i="1"/>
  <c r="O5662" i="1"/>
  <c r="O5657" i="1"/>
  <c r="O5656" i="1" s="1"/>
  <c r="O5655" i="1" s="1"/>
  <c r="O5649" i="1"/>
  <c r="O5648" i="1" s="1"/>
  <c r="O5646" i="1"/>
  <c r="O5645" i="1" s="1"/>
  <c r="O5643" i="1"/>
  <c r="O5641" i="1"/>
  <c r="O5634" i="1"/>
  <c r="O5633" i="1" s="1"/>
  <c r="O5632" i="1" s="1"/>
  <c r="O5631" i="1" s="1"/>
  <c r="O5629" i="1"/>
  <c r="O5627" i="1"/>
  <c r="O5625" i="1"/>
  <c r="O5623" i="1"/>
  <c r="O5618" i="1"/>
  <c r="O5617" i="1" s="1"/>
  <c r="O5612" i="1"/>
  <c r="O5611" i="1" s="1"/>
  <c r="O5610" i="1" s="1"/>
  <c r="O5609" i="1" s="1"/>
  <c r="O5608" i="1" s="1"/>
  <c r="O5604" i="1"/>
  <c r="O5603" i="1" s="1"/>
  <c r="O5602" i="1" s="1"/>
  <c r="O5601" i="1" s="1"/>
  <c r="O5597" i="1"/>
  <c r="O5595" i="1"/>
  <c r="O5592" i="1"/>
  <c r="O5591" i="1" s="1"/>
  <c r="O5587" i="1"/>
  <c r="O5586" i="1" s="1"/>
  <c r="O5585" i="1" s="1"/>
  <c r="O5583" i="1"/>
  <c r="O5582" i="1" s="1"/>
  <c r="O5581" i="1" s="1"/>
  <c r="O5578" i="1"/>
  <c r="O5577" i="1" s="1"/>
  <c r="O5576" i="1" s="1"/>
  <c r="O5567" i="1"/>
  <c r="O5566" i="1" s="1"/>
  <c r="O5564" i="1"/>
  <c r="O5563" i="1" s="1"/>
  <c r="O5561" i="1"/>
  <c r="O5560" i="1" s="1"/>
  <c r="O5531" i="1"/>
  <c r="O5530" i="1" s="1"/>
  <c r="O5529" i="1" s="1"/>
  <c r="O5528" i="1" s="1"/>
  <c r="O5526" i="1"/>
  <c r="O5524" i="1"/>
  <c r="O5522" i="1"/>
  <c r="O5517" i="1"/>
  <c r="O5516" i="1" s="1"/>
  <c r="O5515" i="1" s="1"/>
  <c r="O5513" i="1"/>
  <c r="O5511" i="1"/>
  <c r="O5507" i="1"/>
  <c r="O5505" i="1"/>
  <c r="O5503" i="1"/>
  <c r="O5499" i="1"/>
  <c r="O5498" i="1" s="1"/>
  <c r="O5497" i="1" s="1"/>
  <c r="O5495" i="1"/>
  <c r="O5493" i="1"/>
  <c r="O5490" i="1"/>
  <c r="O5488" i="1"/>
  <c r="O5486" i="1"/>
  <c r="O5478" i="1"/>
  <c r="O5477" i="1" s="1"/>
  <c r="O5476" i="1" s="1"/>
  <c r="O5475" i="1" s="1"/>
  <c r="O5474" i="1" s="1"/>
  <c r="O5473" i="1" s="1"/>
  <c r="O5470" i="1"/>
  <c r="O5469" i="1" s="1"/>
  <c r="O5468" i="1" s="1"/>
  <c r="O5461" i="1"/>
  <c r="O5459" i="1"/>
  <c r="O5456" i="1"/>
  <c r="O5455" i="1" s="1"/>
  <c r="O5448" i="1"/>
  <c r="O5440" i="1"/>
  <c r="O5435" i="1"/>
  <c r="O5433" i="1"/>
  <c r="O5428" i="1"/>
  <c r="O5427" i="1" s="1"/>
  <c r="O5426" i="1" s="1"/>
  <c r="O5425" i="1" s="1"/>
  <c r="O5423" i="1"/>
  <c r="O5422" i="1" s="1"/>
  <c r="O5420" i="1"/>
  <c r="O5419" i="1" s="1"/>
  <c r="O5416" i="1"/>
  <c r="O5415" i="1" s="1"/>
  <c r="O5413" i="1"/>
  <c r="O5412" i="1" s="1"/>
  <c r="O5410" i="1"/>
  <c r="O5409" i="1" s="1"/>
  <c r="O5407" i="1"/>
  <c r="O5406" i="1" s="1"/>
  <c r="O5400" i="1"/>
  <c r="O5399" i="1" s="1"/>
  <c r="O5398" i="1" s="1"/>
  <c r="O5396" i="1"/>
  <c r="O5395" i="1" s="1"/>
  <c r="O5392" i="1"/>
  <c r="O5391" i="1" s="1"/>
  <c r="O5389" i="1"/>
  <c r="O5388" i="1" s="1"/>
  <c r="O5386" i="1"/>
  <c r="O5385" i="1" s="1"/>
  <c r="O5379" i="1"/>
  <c r="O5377" i="1"/>
  <c r="O5370" i="1"/>
  <c r="O5368" i="1"/>
  <c r="O5364" i="1"/>
  <c r="O5362" i="1"/>
  <c r="O5359" i="1"/>
  <c r="O5358" i="1" s="1"/>
  <c r="O5355" i="1"/>
  <c r="O5353" i="1"/>
  <c r="O5351" i="1"/>
  <c r="O5343" i="1"/>
  <c r="O5341" i="1"/>
  <c r="O5332" i="1"/>
  <c r="O5331" i="1" s="1"/>
  <c r="O5330" i="1" s="1"/>
  <c r="O5329" i="1" s="1"/>
  <c r="O5327" i="1"/>
  <c r="O5325" i="1"/>
  <c r="O5319" i="1"/>
  <c r="O5318" i="1" s="1"/>
  <c r="O5315" i="1"/>
  <c r="O5314" i="1" s="1"/>
  <c r="O5313" i="1" s="1"/>
  <c r="O5310" i="1"/>
  <c r="O5309" i="1" s="1"/>
  <c r="O5307" i="1"/>
  <c r="O5306" i="1" s="1"/>
  <c r="O5304" i="1"/>
  <c r="O5301" i="1" s="1"/>
  <c r="O5298" i="1"/>
  <c r="O5296" i="1"/>
  <c r="O5293" i="1"/>
  <c r="O5291" i="1"/>
  <c r="O5289" i="1"/>
  <c r="O5284" i="1"/>
  <c r="O5283" i="1" s="1"/>
  <c r="O5282" i="1" s="1"/>
  <c r="O5280" i="1"/>
  <c r="O5278" i="1"/>
  <c r="O5274" i="1"/>
  <c r="O5273" i="1" s="1"/>
  <c r="O5272" i="1" s="1"/>
  <c r="O5266" i="1"/>
  <c r="O5265" i="1" s="1"/>
  <c r="O5264" i="1" s="1"/>
  <c r="O5263" i="1" s="1"/>
  <c r="O5262" i="1" s="1"/>
  <c r="O5261" i="1" s="1"/>
  <c r="O5259" i="1"/>
  <c r="O5258" i="1" s="1"/>
  <c r="O5257" i="1" s="1"/>
  <c r="O5256" i="1" s="1"/>
  <c r="O5255" i="1" s="1"/>
  <c r="O5254" i="1" s="1"/>
  <c r="O5251" i="1"/>
  <c r="O5250" i="1" s="1"/>
  <c r="O5249" i="1" s="1"/>
  <c r="O5248" i="1" s="1"/>
  <c r="O5244" i="1"/>
  <c r="O5242" i="1"/>
  <c r="O5239" i="1"/>
  <c r="O5238" i="1" s="1"/>
  <c r="O5234" i="1"/>
  <c r="O5233" i="1" s="1"/>
  <c r="O5232" i="1" s="1"/>
  <c r="O5231" i="1" s="1"/>
  <c r="O5226" i="1"/>
  <c r="O5225" i="1" s="1"/>
  <c r="O5224" i="1" s="1"/>
  <c r="O5223" i="1" s="1"/>
  <c r="O5222" i="1" s="1"/>
  <c r="O5221" i="1" s="1"/>
  <c r="O5219" i="1"/>
  <c r="O5218" i="1" s="1"/>
  <c r="O5217" i="1" s="1"/>
  <c r="O5216" i="1" s="1"/>
  <c r="O5214" i="1"/>
  <c r="O5212" i="1"/>
  <c r="O5209" i="1"/>
  <c r="O5208" i="1" s="1"/>
  <c r="O5204" i="1"/>
  <c r="O5202" i="1"/>
  <c r="O5200" i="1"/>
  <c r="O5187" i="1"/>
  <c r="O5185" i="1"/>
  <c r="O5180" i="1"/>
  <c r="O5179" i="1" s="1"/>
  <c r="O5177" i="1"/>
  <c r="O5176" i="1" s="1"/>
  <c r="O5174" i="1"/>
  <c r="O5173" i="1" s="1"/>
  <c r="O5171" i="1"/>
  <c r="O5170" i="1" s="1"/>
  <c r="O5153" i="1"/>
  <c r="O5152" i="1" s="1"/>
  <c r="O5150" i="1"/>
  <c r="O5149" i="1" s="1"/>
  <c r="O5143" i="1"/>
  <c r="O5142" i="1" s="1"/>
  <c r="O5141" i="1" s="1"/>
  <c r="O5134" i="1"/>
  <c r="O5132" i="1"/>
  <c r="O5130" i="1"/>
  <c r="O5127" i="1"/>
  <c r="O5126" i="1" s="1"/>
  <c r="O5122" i="1"/>
  <c r="O5121" i="1" s="1"/>
  <c r="O5120" i="1" s="1"/>
  <c r="O5119" i="1" s="1"/>
  <c r="O5114" i="1"/>
  <c r="O5112" i="1"/>
  <c r="O5108" i="1"/>
  <c r="O5107" i="1" s="1"/>
  <c r="O5106" i="1" s="1"/>
  <c r="O5104" i="1"/>
  <c r="O5103" i="1" s="1"/>
  <c r="O5101" i="1"/>
  <c r="O5100" i="1" s="1"/>
  <c r="O5098" i="1"/>
  <c r="O5096" i="1"/>
  <c r="O5093" i="1"/>
  <c r="O5092" i="1" s="1"/>
  <c r="O5090" i="1"/>
  <c r="O5088" i="1"/>
  <c r="O5086" i="1"/>
  <c r="O5082" i="1"/>
  <c r="O5081" i="1" s="1"/>
  <c r="O5079" i="1"/>
  <c r="O5078" i="1" s="1"/>
  <c r="O5076" i="1"/>
  <c r="O5075" i="1" s="1"/>
  <c r="O5073" i="1"/>
  <c r="O5072" i="1" s="1"/>
  <c r="O5070" i="1"/>
  <c r="O5069" i="1" s="1"/>
  <c r="O5067" i="1"/>
  <c r="O5066" i="1" s="1"/>
  <c r="O5062" i="1"/>
  <c r="O5059" i="1"/>
  <c r="O5058" i="1" s="1"/>
  <c r="O5050" i="1"/>
  <c r="O5049" i="1" s="1"/>
  <c r="O5048" i="1" s="1"/>
  <c r="O5041" i="1"/>
  <c r="O5039" i="1"/>
  <c r="O5037" i="1"/>
  <c r="O5034" i="1"/>
  <c r="O5033" i="1" s="1"/>
  <c r="O5028" i="1"/>
  <c r="O5026" i="1"/>
  <c r="O5024" i="1"/>
  <c r="O5017" i="1"/>
  <c r="O5016" i="1" s="1"/>
  <c r="O5015" i="1" s="1"/>
  <c r="O5013" i="1"/>
  <c r="O5012" i="1" s="1"/>
  <c r="O5010" i="1"/>
  <c r="O5009" i="1" s="1"/>
  <c r="O5004" i="1"/>
  <c r="O5003" i="1" s="1"/>
  <c r="O5002" i="1" s="1"/>
  <c r="O5001" i="1" s="1"/>
  <c r="O5000" i="1" s="1"/>
  <c r="O4998" i="1"/>
  <c r="O4997" i="1" s="1"/>
  <c r="O4995" i="1"/>
  <c r="O4994" i="1" s="1"/>
  <c r="O4988" i="1"/>
  <c r="O4987" i="1" s="1"/>
  <c r="O4982" i="1"/>
  <c r="O4981" i="1" s="1"/>
  <c r="O4979" i="1"/>
  <c r="O4978" i="1" s="1"/>
  <c r="O4972" i="1"/>
  <c r="O4971" i="1" s="1"/>
  <c r="O4970" i="1" s="1"/>
  <c r="O4968" i="1"/>
  <c r="O4967" i="1" s="1"/>
  <c r="O4966" i="1" s="1"/>
  <c r="O4964" i="1"/>
  <c r="O4963" i="1" s="1"/>
  <c r="O4961" i="1"/>
  <c r="O4960" i="1" s="1"/>
  <c r="O4956" i="1"/>
  <c r="O4955" i="1" s="1"/>
  <c r="O4953" i="1"/>
  <c r="O4952" i="1" s="1"/>
  <c r="O4950" i="1"/>
  <c r="O4949" i="1" s="1"/>
  <c r="O4947" i="1"/>
  <c r="O4946" i="1" s="1"/>
  <c r="O4944" i="1"/>
  <c r="O4943" i="1" s="1"/>
  <c r="O4941" i="1"/>
  <c r="O4940" i="1" s="1"/>
  <c r="O4938" i="1"/>
  <c r="O4937" i="1" s="1"/>
  <c r="O4935" i="1"/>
  <c r="O4934" i="1" s="1"/>
  <c r="O4932" i="1"/>
  <c r="O4931" i="1" s="1"/>
  <c r="O4929" i="1"/>
  <c r="O4928" i="1" s="1"/>
  <c r="O4926" i="1"/>
  <c r="O4925" i="1" s="1"/>
  <c r="O4922" i="1"/>
  <c r="O4921" i="1" s="1"/>
  <c r="O4919" i="1"/>
  <c r="O4918" i="1" s="1"/>
  <c r="O4915" i="1"/>
  <c r="O4914" i="1" s="1"/>
  <c r="O4913" i="1" s="1"/>
  <c r="O4909" i="1"/>
  <c r="O4908" i="1" s="1"/>
  <c r="O4907" i="1" s="1"/>
  <c r="O4905" i="1"/>
  <c r="O4904" i="1" s="1"/>
  <c r="O4902" i="1"/>
  <c r="O4901" i="1" s="1"/>
  <c r="O4897" i="1"/>
  <c r="O4896" i="1" s="1"/>
  <c r="O4894" i="1"/>
  <c r="O4893" i="1" s="1"/>
  <c r="O4891" i="1"/>
  <c r="O4890" i="1" s="1"/>
  <c r="O4888" i="1"/>
  <c r="O4887" i="1" s="1"/>
  <c r="O4885" i="1"/>
  <c r="O4884" i="1" s="1"/>
  <c r="O4881" i="1"/>
  <c r="O4880" i="1" s="1"/>
  <c r="O4878" i="1"/>
  <c r="O4877" i="1" s="1"/>
  <c r="O4875" i="1"/>
  <c r="O4874" i="1" s="1"/>
  <c r="O4859" i="1"/>
  <c r="O4858" i="1" s="1"/>
  <c r="O4854" i="1"/>
  <c r="O4853" i="1" s="1"/>
  <c r="O4851" i="1"/>
  <c r="O4850" i="1" s="1"/>
  <c r="O4847" i="1"/>
  <c r="O4846" i="1" s="1"/>
  <c r="O4844" i="1"/>
  <c r="O4843" i="1" s="1"/>
  <c r="O4841" i="1"/>
  <c r="O4840" i="1" s="1"/>
  <c r="O4838" i="1"/>
  <c r="O4837" i="1" s="1"/>
  <c r="O4835" i="1"/>
  <c r="O4834" i="1" s="1"/>
  <c r="O4832" i="1"/>
  <c r="O4831" i="1" s="1"/>
  <c r="O4829" i="1"/>
  <c r="O4828" i="1" s="1"/>
  <c r="O4826" i="1"/>
  <c r="O4821" i="1"/>
  <c r="O4820" i="1" s="1"/>
  <c r="O4818" i="1"/>
  <c r="O4817" i="1" s="1"/>
  <c r="O4815" i="1"/>
  <c r="O4814" i="1" s="1"/>
  <c r="O4812" i="1"/>
  <c r="O4811" i="1" s="1"/>
  <c r="O4806" i="1"/>
  <c r="O4805" i="1" s="1"/>
  <c r="O4803" i="1"/>
  <c r="O4802" i="1" s="1"/>
  <c r="O4800" i="1"/>
  <c r="O4799" i="1" s="1"/>
  <c r="O4797" i="1"/>
  <c r="O4796" i="1" s="1"/>
  <c r="O4794" i="1"/>
  <c r="O4793" i="1" s="1"/>
  <c r="O4786" i="1"/>
  <c r="O4785" i="1" s="1"/>
  <c r="O4780" i="1"/>
  <c r="O4778" i="1"/>
  <c r="O4774" i="1"/>
  <c r="O4773" i="1" s="1"/>
  <c r="O4771" i="1"/>
  <c r="O4770" i="1" s="1"/>
  <c r="O4768" i="1"/>
  <c r="O4767" i="1" s="1"/>
  <c r="O4764" i="1"/>
  <c r="O4763" i="1" s="1"/>
  <c r="O4762" i="1" s="1"/>
  <c r="O4759" i="1"/>
  <c r="O4757" i="1"/>
  <c r="O4755" i="1"/>
  <c r="O4750" i="1"/>
  <c r="O4749" i="1" s="1"/>
  <c r="O4747" i="1"/>
  <c r="O4746" i="1" s="1"/>
  <c r="O4743" i="1"/>
  <c r="O4742" i="1" s="1"/>
  <c r="O4741" i="1" s="1"/>
  <c r="O4739" i="1"/>
  <c r="O4738" i="1" s="1"/>
  <c r="O4737" i="1" s="1"/>
  <c r="O4735" i="1"/>
  <c r="O4734" i="1" s="1"/>
  <c r="O4732" i="1"/>
  <c r="O4731" i="1" s="1"/>
  <c r="O4720" i="1"/>
  <c r="O4719" i="1" s="1"/>
  <c r="O4712" i="1"/>
  <c r="O4711" i="1" s="1"/>
  <c r="O4705" i="1"/>
  <c r="O4704" i="1" s="1"/>
  <c r="O4703" i="1" s="1"/>
  <c r="O4701" i="1"/>
  <c r="O4700" i="1" s="1"/>
  <c r="O4698" i="1"/>
  <c r="O4697" i="1" s="1"/>
  <c r="O4695" i="1"/>
  <c r="O4688" i="1"/>
  <c r="O4686" i="1"/>
  <c r="O4671" i="1"/>
  <c r="O4670" i="1" s="1"/>
  <c r="O4669" i="1" s="1"/>
  <c r="O4668" i="1" s="1"/>
  <c r="O4667" i="1" s="1"/>
  <c r="O4666" i="1" s="1"/>
  <c r="O4664" i="1"/>
  <c r="O4663" i="1" s="1"/>
  <c r="O4661" i="1"/>
  <c r="O4660" i="1" s="1"/>
  <c r="O4658" i="1"/>
  <c r="O4657" i="1" s="1"/>
  <c r="O4655" i="1"/>
  <c r="O4654" i="1" s="1"/>
  <c r="O4652" i="1"/>
  <c r="O4651" i="1" s="1"/>
  <c r="O4649" i="1"/>
  <c r="O4648" i="1" s="1"/>
  <c r="O4646" i="1"/>
  <c r="O4645" i="1" s="1"/>
  <c r="O4640" i="1"/>
  <c r="O4639" i="1" s="1"/>
  <c r="O4632" i="1"/>
  <c r="O4631" i="1" s="1"/>
  <c r="O4630" i="1" s="1"/>
  <c r="O4629" i="1" s="1"/>
  <c r="O4628" i="1" s="1"/>
  <c r="O4627" i="1" s="1"/>
  <c r="O4625" i="1"/>
  <c r="O4624" i="1" s="1"/>
  <c r="O4623" i="1" s="1"/>
  <c r="O4622" i="1" s="1"/>
  <c r="O4621" i="1" s="1"/>
  <c r="O4620" i="1" s="1"/>
  <c r="O4619" i="1" s="1"/>
  <c r="O4617" i="1"/>
  <c r="O4616" i="1" s="1"/>
  <c r="O4615" i="1" s="1"/>
  <c r="O4614" i="1" s="1"/>
  <c r="O4613" i="1" s="1"/>
  <c r="O4612" i="1" s="1"/>
  <c r="O4607" i="1"/>
  <c r="O4606" i="1" s="1"/>
  <c r="O4600" i="1"/>
  <c r="O4599" i="1" s="1"/>
  <c r="O4598" i="1" s="1"/>
  <c r="O4596" i="1"/>
  <c r="O4595" i="1" s="1"/>
  <c r="O4589" i="1"/>
  <c r="O4588" i="1" s="1"/>
  <c r="O4586" i="1"/>
  <c r="O4585" i="1" s="1"/>
  <c r="O4583" i="1"/>
  <c r="O4582" i="1" s="1"/>
  <c r="O4580" i="1"/>
  <c r="O4579" i="1" s="1"/>
  <c r="O4576" i="1"/>
  <c r="O4575" i="1" s="1"/>
  <c r="O4573" i="1"/>
  <c r="O4572" i="1" s="1"/>
  <c r="O4570" i="1"/>
  <c r="O4569" i="1" s="1"/>
  <c r="O4567" i="1"/>
  <c r="O4566" i="1" s="1"/>
  <c r="O4564" i="1"/>
  <c r="O4563" i="1" s="1"/>
  <c r="O4561" i="1"/>
  <c r="O4560" i="1" s="1"/>
  <c r="O4558" i="1"/>
  <c r="O4557" i="1" s="1"/>
  <c r="O4555" i="1"/>
  <c r="O4554" i="1" s="1"/>
  <c r="O4552" i="1"/>
  <c r="O4551" i="1" s="1"/>
  <c r="O4549" i="1"/>
  <c r="O4548" i="1" s="1"/>
  <c r="O4546" i="1"/>
  <c r="O4545" i="1" s="1"/>
  <c r="O4543" i="1"/>
  <c r="O4542" i="1" s="1"/>
  <c r="O4540" i="1"/>
  <c r="O4539" i="1" s="1"/>
  <c r="O4537" i="1"/>
  <c r="O4536" i="1" s="1"/>
  <c r="O4534" i="1"/>
  <c r="O4533" i="1" s="1"/>
  <c r="O4531" i="1"/>
  <c r="O4530" i="1" s="1"/>
  <c r="O4528" i="1"/>
  <c r="O4526" i="1"/>
  <c r="O4523" i="1"/>
  <c r="O4522" i="1" s="1"/>
  <c r="O4520" i="1"/>
  <c r="O4519" i="1" s="1"/>
  <c r="O4513" i="1"/>
  <c r="O4512" i="1" s="1"/>
  <c r="O4511" i="1" s="1"/>
  <c r="O4509" i="1"/>
  <c r="O4508" i="1" s="1"/>
  <c r="O4506" i="1"/>
  <c r="O4505" i="1" s="1"/>
  <c r="O4503" i="1"/>
  <c r="O4502" i="1" s="1"/>
  <c r="O4500" i="1"/>
  <c r="O4499" i="1" s="1"/>
  <c r="O4494" i="1"/>
  <c r="O4493" i="1" s="1"/>
  <c r="O4491" i="1"/>
  <c r="O4490" i="1" s="1"/>
  <c r="O4488" i="1"/>
  <c r="O4487" i="1" s="1"/>
  <c r="O4482" i="1"/>
  <c r="O4481" i="1" s="1"/>
  <c r="O4479" i="1"/>
  <c r="O4478" i="1" s="1"/>
  <c r="O4476" i="1"/>
  <c r="O4475" i="1" s="1"/>
  <c r="O4473" i="1"/>
  <c r="O4472" i="1" s="1"/>
  <c r="O4465" i="1"/>
  <c r="O4464" i="1" s="1"/>
  <c r="O4463" i="1" s="1"/>
  <c r="O4462" i="1" s="1"/>
  <c r="O4461" i="1" s="1"/>
  <c r="O4460" i="1" s="1"/>
  <c r="O4458" i="1"/>
  <c r="O4457" i="1" s="1"/>
  <c r="O4456" i="1" s="1"/>
  <c r="O4454" i="1"/>
  <c r="O4453" i="1" s="1"/>
  <c r="O4452" i="1" s="1"/>
  <c r="O4449" i="1"/>
  <c r="O4448" i="1" s="1"/>
  <c r="O4447" i="1" s="1"/>
  <c r="O4445" i="1"/>
  <c r="O4444" i="1" s="1"/>
  <c r="O4443" i="1" s="1"/>
  <c r="O4441" i="1"/>
  <c r="O4440" i="1" s="1"/>
  <c r="O4438" i="1"/>
  <c r="O4437" i="1" s="1"/>
  <c r="O4434" i="1"/>
  <c r="O4428" i="1"/>
  <c r="O4427" i="1" s="1"/>
  <c r="O4425" i="1"/>
  <c r="O4424" i="1" s="1"/>
  <c r="O4422" i="1"/>
  <c r="O4421" i="1" s="1"/>
  <c r="O4419" i="1"/>
  <c r="O4418" i="1" s="1"/>
  <c r="O4416" i="1"/>
  <c r="O4415" i="1" s="1"/>
  <c r="O4413" i="1"/>
  <c r="O4412" i="1" s="1"/>
  <c r="O4410" i="1"/>
  <c r="O4407" i="1" s="1"/>
  <c r="O4405" i="1"/>
  <c r="O4404" i="1" s="1"/>
  <c r="O4402" i="1"/>
  <c r="O4401" i="1" s="1"/>
  <c r="O4399" i="1"/>
  <c r="O4398" i="1" s="1"/>
  <c r="O4396" i="1"/>
  <c r="O4395" i="1" s="1"/>
  <c r="O4393" i="1"/>
  <c r="O4392" i="1" s="1"/>
  <c r="O4385" i="1"/>
  <c r="O4384" i="1" s="1"/>
  <c r="O4382" i="1"/>
  <c r="O4381" i="1" s="1"/>
  <c r="O4367" i="1"/>
  <c r="O4366" i="1" s="1"/>
  <c r="O4364" i="1"/>
  <c r="O4363" i="1" s="1"/>
  <c r="O4361" i="1"/>
  <c r="O4360" i="1" s="1"/>
  <c r="O4358" i="1"/>
  <c r="O4357" i="1" s="1"/>
  <c r="O4355" i="1"/>
  <c r="O4354" i="1" s="1"/>
  <c r="O4352" i="1"/>
  <c r="O4351" i="1" s="1"/>
  <c r="O4349" i="1"/>
  <c r="O4348" i="1" s="1"/>
  <c r="O4346" i="1"/>
  <c r="O4345" i="1" s="1"/>
  <c r="O4343" i="1"/>
  <c r="O4342" i="1" s="1"/>
  <c r="O4336" i="1"/>
  <c r="O4335" i="1" s="1"/>
  <c r="O4333" i="1"/>
  <c r="O4332" i="1" s="1"/>
  <c r="O4329" i="1"/>
  <c r="O4328" i="1" s="1"/>
  <c r="O4327" i="1" s="1"/>
  <c r="O4318" i="1"/>
  <c r="O4316" i="1"/>
  <c r="O4306" i="1"/>
  <c r="O4304" i="1"/>
  <c r="O4301" i="1"/>
  <c r="O4300" i="1" s="1"/>
  <c r="O4296" i="1"/>
  <c r="O4295" i="1" s="1"/>
  <c r="O4293" i="1"/>
  <c r="O4292" i="1" s="1"/>
  <c r="O4285" i="1"/>
  <c r="O4284" i="1" s="1"/>
  <c r="O4283" i="1" s="1"/>
  <c r="O4282" i="1" s="1"/>
  <c r="O4281" i="1" s="1"/>
  <c r="O4280" i="1" s="1"/>
  <c r="O4279" i="1" s="1"/>
  <c r="O4277" i="1"/>
  <c r="O4276" i="1" s="1"/>
  <c r="O4275" i="1" s="1"/>
  <c r="O4266" i="1"/>
  <c r="O4264" i="1"/>
  <c r="O4261" i="1"/>
  <c r="O4260" i="1" s="1"/>
  <c r="O4256" i="1"/>
  <c r="O4254" i="1"/>
  <c r="O4252" i="1"/>
  <c r="O4247" i="1"/>
  <c r="O4246" i="1" s="1"/>
  <c r="O4244" i="1"/>
  <c r="O4243" i="1" s="1"/>
  <c r="O4237" i="1"/>
  <c r="O4235" i="1"/>
  <c r="O4231" i="1"/>
  <c r="O4230" i="1" s="1"/>
  <c r="O4229" i="1" s="1"/>
  <c r="O4228" i="1" s="1"/>
  <c r="O4226" i="1"/>
  <c r="O4225" i="1" s="1"/>
  <c r="O4224" i="1" s="1"/>
  <c r="O4223" i="1" s="1"/>
  <c r="O4221" i="1"/>
  <c r="O4220" i="1" s="1"/>
  <c r="O4219" i="1" s="1"/>
  <c r="O4218" i="1" s="1"/>
  <c r="O4215" i="1"/>
  <c r="O4214" i="1" s="1"/>
  <c r="O4213" i="1" s="1"/>
  <c r="O4211" i="1"/>
  <c r="O4210" i="1" s="1"/>
  <c r="O4209" i="1" s="1"/>
  <c r="O4204" i="1"/>
  <c r="O4202" i="1"/>
  <c r="O4194" i="1"/>
  <c r="O4193" i="1" s="1"/>
  <c r="O4183" i="1"/>
  <c r="O4182" i="1" s="1"/>
  <c r="O4181" i="1" s="1"/>
  <c r="O4179" i="1"/>
  <c r="O4178" i="1" s="1"/>
  <c r="O4176" i="1"/>
  <c r="O4175" i="1" s="1"/>
  <c r="O4172" i="1"/>
  <c r="O4171" i="1" s="1"/>
  <c r="O4167" i="1"/>
  <c r="O4163" i="1"/>
  <c r="O4162" i="1" s="1"/>
  <c r="O4161" i="1" s="1"/>
  <c r="O4159" i="1"/>
  <c r="O4158" i="1" s="1"/>
  <c r="O4156" i="1"/>
  <c r="O4155" i="1" s="1"/>
  <c r="O4153" i="1"/>
  <c r="O4152" i="1" s="1"/>
  <c r="O4150" i="1"/>
  <c r="O4149" i="1" s="1"/>
  <c r="O4147" i="1"/>
  <c r="O4146" i="1" s="1"/>
  <c r="O4140" i="1"/>
  <c r="O4139" i="1" s="1"/>
  <c r="O4138" i="1" s="1"/>
  <c r="O4137" i="1" s="1"/>
  <c r="O4133" i="1"/>
  <c r="O4129" i="1"/>
  <c r="O4127" i="1"/>
  <c r="O4124" i="1"/>
  <c r="O4123" i="1" s="1"/>
  <c r="O4121" i="1"/>
  <c r="O4119" i="1"/>
  <c r="O4115" i="1"/>
  <c r="O4114" i="1" s="1"/>
  <c r="O4113" i="1" s="1"/>
  <c r="O4107" i="1"/>
  <c r="O4106" i="1" s="1"/>
  <c r="O4105" i="1" s="1"/>
  <c r="O4104" i="1" s="1"/>
  <c r="O4103" i="1" s="1"/>
  <c r="O4102" i="1" s="1"/>
  <c r="O4101" i="1" s="1"/>
  <c r="O4098" i="1"/>
  <c r="O4097" i="1" s="1"/>
  <c r="O4096" i="1" s="1"/>
  <c r="O4094" i="1"/>
  <c r="O4093" i="1" s="1"/>
  <c r="O4092" i="1" s="1"/>
  <c r="O4091" i="1" s="1"/>
  <c r="O4090" i="1" s="1"/>
  <c r="O4086" i="1"/>
  <c r="O4085" i="1" s="1"/>
  <c r="O4083" i="1"/>
  <c r="O4082" i="1" s="1"/>
  <c r="O4076" i="1"/>
  <c r="O4075" i="1" s="1"/>
  <c r="O4074" i="1" s="1"/>
  <c r="O4072" i="1"/>
  <c r="O4071" i="1" s="1"/>
  <c r="O4070" i="1" s="1"/>
  <c r="O4069" i="1" s="1"/>
  <c r="O4068" i="1" s="1"/>
  <c r="O4064" i="1"/>
  <c r="O4063" i="1" s="1"/>
  <c r="O4062" i="1" s="1"/>
  <c r="O4061" i="1" s="1"/>
  <c r="O4060" i="1" s="1"/>
  <c r="O4059" i="1" s="1"/>
  <c r="O4058" i="1" s="1"/>
  <c r="O4056" i="1"/>
  <c r="O4055" i="1" s="1"/>
  <c r="O4054" i="1" s="1"/>
  <c r="O4052" i="1"/>
  <c r="O4051" i="1" s="1"/>
  <c r="O4050" i="1" s="1"/>
  <c r="O4044" i="1"/>
  <c r="O4042" i="1"/>
  <c r="O4040" i="1"/>
  <c r="O4033" i="1"/>
  <c r="O4032" i="1" s="1"/>
  <c r="O4031" i="1" s="1"/>
  <c r="O4029" i="1"/>
  <c r="O4028" i="1" s="1"/>
  <c r="O4027" i="1" s="1"/>
  <c r="O4026" i="1" s="1"/>
  <c r="O4019" i="1"/>
  <c r="O4018" i="1" s="1"/>
  <c r="O4017" i="1" s="1"/>
  <c r="O4015" i="1"/>
  <c r="O4014" i="1" s="1"/>
  <c r="O4013" i="1" s="1"/>
  <c r="O4009" i="1"/>
  <c r="O4008" i="1" s="1"/>
  <c r="O4007" i="1" s="1"/>
  <c r="O4005" i="1"/>
  <c r="O4003" i="1"/>
  <c r="O3997" i="1"/>
  <c r="O3996" i="1" s="1"/>
  <c r="O3995" i="1" s="1"/>
  <c r="O3994" i="1" s="1"/>
  <c r="O3993" i="1" s="1"/>
  <c r="O3984" i="1"/>
  <c r="O3983" i="1" s="1"/>
  <c r="O3982" i="1" s="1"/>
  <c r="O3981" i="1" s="1"/>
  <c r="O3980" i="1" s="1"/>
  <c r="O3979" i="1" s="1"/>
  <c r="O3976" i="1"/>
  <c r="O3975" i="1" s="1"/>
  <c r="O3974" i="1" s="1"/>
  <c r="O3973" i="1" s="1"/>
  <c r="O3972" i="1" s="1"/>
  <c r="O3971" i="1" s="1"/>
  <c r="O3969" i="1"/>
  <c r="O3968" i="1" s="1"/>
  <c r="O3967" i="1" s="1"/>
  <c r="O3965" i="1"/>
  <c r="O3964" i="1" s="1"/>
  <c r="O3963" i="1" s="1"/>
  <c r="O3962" i="1" s="1"/>
  <c r="O3960" i="1"/>
  <c r="O3952" i="1"/>
  <c r="O3951" i="1" s="1"/>
  <c r="O3950" i="1" s="1"/>
  <c r="O3949" i="1" s="1"/>
  <c r="O3948" i="1" s="1"/>
  <c r="O3946" i="1"/>
  <c r="O3945" i="1" s="1"/>
  <c r="O3944" i="1" s="1"/>
  <c r="O3943" i="1" s="1"/>
  <c r="O3942" i="1" s="1"/>
  <c r="O3940" i="1"/>
  <c r="O3939" i="1" s="1"/>
  <c r="O3938" i="1" s="1"/>
  <c r="O3937" i="1" s="1"/>
  <c r="O3935" i="1"/>
  <c r="O3934" i="1" s="1"/>
  <c r="O3933" i="1" s="1"/>
  <c r="O3931" i="1"/>
  <c r="O3930" i="1" s="1"/>
  <c r="O3929" i="1" s="1"/>
  <c r="O3927" i="1"/>
  <c r="O3926" i="1" s="1"/>
  <c r="O3924" i="1"/>
  <c r="O3923" i="1" s="1"/>
  <c r="O3917" i="1"/>
  <c r="O3916" i="1" s="1"/>
  <c r="O3915" i="1" s="1"/>
  <c r="O3914" i="1" s="1"/>
  <c r="O3913" i="1" s="1"/>
  <c r="O3912" i="1" s="1"/>
  <c r="O3909" i="1"/>
  <c r="O3908" i="1" s="1"/>
  <c r="O3907" i="1" s="1"/>
  <c r="O3906" i="1" s="1"/>
  <c r="O3904" i="1"/>
  <c r="O3902" i="1"/>
  <c r="O3881" i="1"/>
  <c r="O3880" i="1" s="1"/>
  <c r="O3879" i="1" s="1"/>
  <c r="O3878" i="1" s="1"/>
  <c r="O3877" i="1" s="1"/>
  <c r="O3876" i="1" s="1"/>
  <c r="O3873" i="1"/>
  <c r="O3872" i="1" s="1"/>
  <c r="O3870" i="1"/>
  <c r="O3869" i="1" s="1"/>
  <c r="O3865" i="1"/>
  <c r="O3864" i="1" s="1"/>
  <c r="O3863" i="1" s="1"/>
  <c r="O3861" i="1"/>
  <c r="O3860" i="1" s="1"/>
  <c r="O3858" i="1"/>
  <c r="O3857" i="1" s="1"/>
  <c r="O3854" i="1"/>
  <c r="O3853" i="1" s="1"/>
  <c r="O3851" i="1"/>
  <c r="O3850" i="1" s="1"/>
  <c r="O3848" i="1"/>
  <c r="O3847" i="1" s="1"/>
  <c r="O3841" i="1"/>
  <c r="O3839" i="1"/>
  <c r="O3837" i="1"/>
  <c r="O3834" i="1"/>
  <c r="O3833" i="1" s="1"/>
  <c r="O3829" i="1"/>
  <c r="O3827" i="1"/>
  <c r="O3818" i="1"/>
  <c r="O3817" i="1" s="1"/>
  <c r="O3816" i="1" s="1"/>
  <c r="O3814" i="1"/>
  <c r="O3813" i="1" s="1"/>
  <c r="O3812" i="1" s="1"/>
  <c r="O3811" i="1" s="1"/>
  <c r="O3810" i="1" s="1"/>
  <c r="O3806" i="1"/>
  <c r="O3800" i="1"/>
  <c r="O3799" i="1" s="1"/>
  <c r="O3798" i="1" s="1"/>
  <c r="O3797" i="1" s="1"/>
  <c r="O3796" i="1" s="1"/>
  <c r="O3792" i="1"/>
  <c r="O3791" i="1" s="1"/>
  <c r="O3790" i="1" s="1"/>
  <c r="O3789" i="1" s="1"/>
  <c r="O3788" i="1" s="1"/>
  <c r="O3786" i="1"/>
  <c r="O3785" i="1" s="1"/>
  <c r="O3784" i="1" s="1"/>
  <c r="O3783" i="1" s="1"/>
  <c r="O3782" i="1" s="1"/>
  <c r="O3778" i="1"/>
  <c r="O3777" i="1" s="1"/>
  <c r="O3776" i="1" s="1"/>
  <c r="O3774" i="1"/>
  <c r="O3773" i="1" s="1"/>
  <c r="O3772" i="1" s="1"/>
  <c r="O3770" i="1"/>
  <c r="O3769" i="1" s="1"/>
  <c r="O3768" i="1" s="1"/>
  <c r="O3762" i="1"/>
  <c r="O3761" i="1" s="1"/>
  <c r="O3760" i="1" s="1"/>
  <c r="O3759" i="1" s="1"/>
  <c r="O3755" i="1"/>
  <c r="O3753" i="1"/>
  <c r="O3746" i="1"/>
  <c r="O3742" i="1"/>
  <c r="O3738" i="1"/>
  <c r="O3737" i="1" s="1"/>
  <c r="O3736" i="1" s="1"/>
  <c r="O3735" i="1" s="1"/>
  <c r="O3733" i="1"/>
  <c r="O3732" i="1" s="1"/>
  <c r="O3726" i="1"/>
  <c r="O3725" i="1" s="1"/>
  <c r="O3724" i="1" s="1"/>
  <c r="O3720" i="1"/>
  <c r="O3719" i="1" s="1"/>
  <c r="O3718" i="1" s="1"/>
  <c r="O3717" i="1" s="1"/>
  <c r="O3716" i="1" s="1"/>
  <c r="O3714" i="1"/>
  <c r="O3713" i="1" s="1"/>
  <c r="O3712" i="1" s="1"/>
  <c r="O3710" i="1"/>
  <c r="O3709" i="1" s="1"/>
  <c r="O3708" i="1" s="1"/>
  <c r="O3698" i="1"/>
  <c r="O3697" i="1" s="1"/>
  <c r="O3695" i="1"/>
  <c r="O3694" i="1" s="1"/>
  <c r="O3688" i="1"/>
  <c r="O3687" i="1" s="1"/>
  <c r="O3686" i="1" s="1"/>
  <c r="O3685" i="1" s="1"/>
  <c r="O3684" i="1" s="1"/>
  <c r="O3683" i="1" s="1"/>
  <c r="O3675" i="1"/>
  <c r="O3674" i="1" s="1"/>
  <c r="O3671" i="1" s="1"/>
  <c r="O3670" i="1" s="1"/>
  <c r="O3669" i="1" s="1"/>
  <c r="O3672" i="1"/>
  <c r="O3667" i="1"/>
  <c r="O3666" i="1" s="1"/>
  <c r="O3665" i="1" s="1"/>
  <c r="O3664" i="1" s="1"/>
  <c r="O3663" i="1" s="1"/>
  <c r="O3660" i="1"/>
  <c r="O3659" i="1" s="1"/>
  <c r="O3658" i="1" s="1"/>
  <c r="O3657" i="1" s="1"/>
  <c r="O3655" i="1"/>
  <c r="O3651" i="1"/>
  <c r="O3647" i="1"/>
  <c r="O3646" i="1" s="1"/>
  <c r="O3645" i="1" s="1"/>
  <c r="O3644" i="1" s="1"/>
  <c r="O3642" i="1"/>
  <c r="O3640" i="1"/>
  <c r="O3634" i="1"/>
  <c r="O3626" i="1"/>
  <c r="O3625" i="1" s="1"/>
  <c r="O3623" i="1"/>
  <c r="O3622" i="1" s="1"/>
  <c r="O3617" i="1"/>
  <c r="O3616" i="1" s="1"/>
  <c r="O3615" i="1" s="1"/>
  <c r="O3614" i="1" s="1"/>
  <c r="O3613" i="1" s="1"/>
  <c r="O3611" i="1"/>
  <c r="O3610" i="1" s="1"/>
  <c r="O3609" i="1" s="1"/>
  <c r="O3608" i="1" s="1"/>
  <c r="O3606" i="1"/>
  <c r="O3605" i="1" s="1"/>
  <c r="O3604" i="1" s="1"/>
  <c r="O3602" i="1"/>
  <c r="O3601" i="1" s="1"/>
  <c r="O3600" i="1" s="1"/>
  <c r="O3598" i="1"/>
  <c r="O3597" i="1" s="1"/>
  <c r="O3595" i="1"/>
  <c r="O3594" i="1" s="1"/>
  <c r="O3588" i="1"/>
  <c r="O3587" i="1" s="1"/>
  <c r="O3586" i="1" s="1"/>
  <c r="O3585" i="1" s="1"/>
  <c r="O3583" i="1"/>
  <c r="O3582" i="1" s="1"/>
  <c r="O3581" i="1" s="1"/>
  <c r="O3580" i="1" s="1"/>
  <c r="O3579" i="1" s="1"/>
  <c r="O3575" i="1"/>
  <c r="O3573" i="1"/>
  <c r="O3570" i="1"/>
  <c r="O3569" i="1" s="1"/>
  <c r="O3563" i="1"/>
  <c r="O3540" i="1"/>
  <c r="O3539" i="1" s="1"/>
  <c r="O3538" i="1" s="1"/>
  <c r="O3537" i="1" s="1"/>
  <c r="O3530" i="1"/>
  <c r="O3529" i="1" s="1"/>
  <c r="O3526" i="1"/>
  <c r="O3525" i="1" s="1"/>
  <c r="O3523" i="1"/>
  <c r="O3522" i="1" s="1"/>
  <c r="O3518" i="1"/>
  <c r="O3516" i="1"/>
  <c r="O3512" i="1"/>
  <c r="O3511" i="1" s="1"/>
  <c r="O3509" i="1"/>
  <c r="O3508" i="1" s="1"/>
  <c r="O3505" i="1"/>
  <c r="O3504" i="1" s="1"/>
  <c r="O3502" i="1"/>
  <c r="O3501" i="1" s="1"/>
  <c r="O3499" i="1"/>
  <c r="O3498" i="1" s="1"/>
  <c r="O3496" i="1"/>
  <c r="O3495" i="1" s="1"/>
  <c r="O3489" i="1"/>
  <c r="O3488" i="1" s="1"/>
  <c r="O3487" i="1" s="1"/>
  <c r="O3486" i="1" s="1"/>
  <c r="O3482" i="1"/>
  <c r="O3480" i="1"/>
  <c r="O3477" i="1"/>
  <c r="O3476" i="1" s="1"/>
  <c r="O3472" i="1"/>
  <c r="O3470" i="1"/>
  <c r="O3461" i="1"/>
  <c r="O3460" i="1" s="1"/>
  <c r="O3459" i="1" s="1"/>
  <c r="O3457" i="1"/>
  <c r="O3456" i="1" s="1"/>
  <c r="O3455" i="1" s="1"/>
  <c r="O3454" i="1" s="1"/>
  <c r="O3453" i="1" s="1"/>
  <c r="O3449" i="1"/>
  <c r="O3448" i="1" s="1"/>
  <c r="O3446" i="1"/>
  <c r="O3445" i="1" s="1"/>
  <c r="O3437" i="1"/>
  <c r="O3433" i="1"/>
  <c r="O3432" i="1" s="1"/>
  <c r="O3431" i="1" s="1"/>
  <c r="O3430" i="1" s="1"/>
  <c r="O3429" i="1" s="1"/>
  <c r="O3425" i="1"/>
  <c r="O3424" i="1" s="1"/>
  <c r="O3423" i="1" s="1"/>
  <c r="O3422" i="1" s="1"/>
  <c r="O3421" i="1" s="1"/>
  <c r="O3419" i="1"/>
  <c r="O3418" i="1" s="1"/>
  <c r="O3417" i="1" s="1"/>
  <c r="O3416" i="1" s="1"/>
  <c r="O3415" i="1" s="1"/>
  <c r="O3411" i="1"/>
  <c r="O3410" i="1" s="1"/>
  <c r="O3409" i="1" s="1"/>
  <c r="O3407" i="1"/>
  <c r="O3406" i="1" s="1"/>
  <c r="O3405" i="1" s="1"/>
  <c r="O3399" i="1"/>
  <c r="O3398" i="1" s="1"/>
  <c r="O3397" i="1" s="1"/>
  <c r="O3396" i="1" s="1"/>
  <c r="O3391" i="1"/>
  <c r="O3389" i="1"/>
  <c r="O3382" i="1"/>
  <c r="O3381" i="1" s="1"/>
  <c r="O3380" i="1" s="1"/>
  <c r="O3379" i="1" s="1"/>
  <c r="O3372" i="1"/>
  <c r="O3371" i="1" s="1"/>
  <c r="O3370" i="1" s="1"/>
  <c r="O3368" i="1"/>
  <c r="O3367" i="1" s="1"/>
  <c r="O3366" i="1" s="1"/>
  <c r="O3362" i="1"/>
  <c r="O3354" i="1"/>
  <c r="O3353" i="1" s="1"/>
  <c r="O3352" i="1" s="1"/>
  <c r="O3350" i="1"/>
  <c r="O3349" i="1" s="1"/>
  <c r="O3348" i="1" s="1"/>
  <c r="O3344" i="1"/>
  <c r="O3343" i="1" s="1"/>
  <c r="O3342" i="1" s="1"/>
  <c r="O3341" i="1" s="1"/>
  <c r="O3340" i="1" s="1"/>
  <c r="O3331" i="1"/>
  <c r="O3330" i="1" s="1"/>
  <c r="O3329" i="1" s="1"/>
  <c r="O3328" i="1" s="1"/>
  <c r="O3327" i="1" s="1"/>
  <c r="O3326" i="1" s="1"/>
  <c r="O3321" i="1"/>
  <c r="O3318" i="1"/>
  <c r="O3316" i="1"/>
  <c r="O3311" i="1"/>
  <c r="O3310" i="1" s="1"/>
  <c r="O3309" i="1" s="1"/>
  <c r="O3308" i="1" s="1"/>
  <c r="O3307" i="1" s="1"/>
  <c r="O3304" i="1"/>
  <c r="O3303" i="1" s="1"/>
  <c r="O3302" i="1" s="1"/>
  <c r="O3300" i="1"/>
  <c r="O3299" i="1" s="1"/>
  <c r="O3298" i="1" s="1"/>
  <c r="O3297" i="1" s="1"/>
  <c r="O3295" i="1"/>
  <c r="O3279" i="1"/>
  <c r="O3278" i="1" s="1"/>
  <c r="O3276" i="1"/>
  <c r="O3275" i="1" s="1"/>
  <c r="O3270" i="1"/>
  <c r="O3269" i="1" s="1"/>
  <c r="O3268" i="1" s="1"/>
  <c r="O3267" i="1" s="1"/>
  <c r="O3266" i="1" s="1"/>
  <c r="O3264" i="1"/>
  <c r="O3263" i="1" s="1"/>
  <c r="O3262" i="1" s="1"/>
  <c r="O3261" i="1" s="1"/>
  <c r="O3259" i="1"/>
  <c r="O3258" i="1" s="1"/>
  <c r="O3257" i="1" s="1"/>
  <c r="O3255" i="1"/>
  <c r="O3254" i="1" s="1"/>
  <c r="O3253" i="1" s="1"/>
  <c r="O3251" i="1"/>
  <c r="O3250" i="1" s="1"/>
  <c r="O3248" i="1"/>
  <c r="O3247" i="1" s="1"/>
  <c r="O3234" i="1"/>
  <c r="O3233" i="1" s="1"/>
  <c r="O3232" i="1" s="1"/>
  <c r="O3231" i="1" s="1"/>
  <c r="O3221" i="1"/>
  <c r="O3219" i="1"/>
  <c r="O3216" i="1"/>
  <c r="O3215" i="1" s="1"/>
  <c r="O3209" i="1"/>
  <c r="O3188" i="1"/>
  <c r="O3187" i="1" s="1"/>
  <c r="O3186" i="1" s="1"/>
  <c r="O3185" i="1" s="1"/>
  <c r="O3183" i="1"/>
  <c r="O3182" i="1" s="1"/>
  <c r="O3181" i="1" s="1"/>
  <c r="O3180" i="1" s="1"/>
  <c r="O3179" i="1" s="1"/>
  <c r="O3175" i="1"/>
  <c r="O3174" i="1" s="1"/>
  <c r="O3173" i="1" s="1"/>
  <c r="O3172" i="1" s="1"/>
  <c r="O3165" i="1"/>
  <c r="O3164" i="1" s="1"/>
  <c r="O3162" i="1"/>
  <c r="O3161" i="1" s="1"/>
  <c r="O3157" i="1"/>
  <c r="O3156" i="1" s="1"/>
  <c r="O3155" i="1" s="1"/>
  <c r="O3153" i="1"/>
  <c r="O3152" i="1" s="1"/>
  <c r="O3150" i="1"/>
  <c r="O3149" i="1" s="1"/>
  <c r="O3146" i="1"/>
  <c r="O3145" i="1" s="1"/>
  <c r="O3143" i="1"/>
  <c r="O3142" i="1" s="1"/>
  <c r="O3140" i="1"/>
  <c r="O3139" i="1" s="1"/>
  <c r="O3137" i="1"/>
  <c r="O3136" i="1" s="1"/>
  <c r="O3130" i="1"/>
  <c r="O3129" i="1" s="1"/>
  <c r="O3128" i="1" s="1"/>
  <c r="O3127" i="1" s="1"/>
  <c r="O3123" i="1"/>
  <c r="O3121" i="1"/>
  <c r="O3118" i="1"/>
  <c r="O3117" i="1" s="1"/>
  <c r="O3113" i="1"/>
  <c r="O3111" i="1"/>
  <c r="O3102" i="1"/>
  <c r="O3101" i="1" s="1"/>
  <c r="O3100" i="1" s="1"/>
  <c r="O3099" i="1" s="1"/>
  <c r="O3098" i="1" s="1"/>
  <c r="O3097" i="1" s="1"/>
  <c r="O3096" i="1" s="1"/>
  <c r="O3094" i="1"/>
  <c r="O3093" i="1" s="1"/>
  <c r="O3091" i="1"/>
  <c r="O3090" i="1" s="1"/>
  <c r="O3084" i="1"/>
  <c r="O3082" i="1"/>
  <c r="O3073" i="1"/>
  <c r="O3072" i="1" s="1"/>
  <c r="O3071" i="1" s="1"/>
  <c r="O3070" i="1" s="1"/>
  <c r="O3069" i="1" s="1"/>
  <c r="O3065" i="1"/>
  <c r="O3064" i="1" s="1"/>
  <c r="O3063" i="1" s="1"/>
  <c r="O3062" i="1" s="1"/>
  <c r="O3061" i="1" s="1"/>
  <c r="O3059" i="1"/>
  <c r="O3058" i="1" s="1"/>
  <c r="O3057" i="1" s="1"/>
  <c r="O3056" i="1" s="1"/>
  <c r="O3055" i="1" s="1"/>
  <c r="O3051" i="1"/>
  <c r="O3050" i="1" s="1"/>
  <c r="O3049" i="1" s="1"/>
  <c r="O3047" i="1"/>
  <c r="O3046" i="1" s="1"/>
  <c r="O3045" i="1" s="1"/>
  <c r="O3043" i="1"/>
  <c r="O3042" i="1" s="1"/>
  <c r="O3041" i="1" s="1"/>
  <c r="O3030" i="1"/>
  <c r="O3028" i="1"/>
  <c r="O3026" i="1"/>
  <c r="O3019" i="1"/>
  <c r="O3015" i="1"/>
  <c r="O3011" i="1"/>
  <c r="O3010" i="1" s="1"/>
  <c r="O3009" i="1" s="1"/>
  <c r="O3008" i="1" s="1"/>
  <c r="O3001" i="1"/>
  <c r="O3000" i="1" s="1"/>
  <c r="O2994" i="1"/>
  <c r="O2993" i="1" s="1"/>
  <c r="O2992" i="1" s="1"/>
  <c r="O2988" i="1"/>
  <c r="O2980" i="1"/>
  <c r="O2979" i="1" s="1"/>
  <c r="O2978" i="1" s="1"/>
  <c r="O2976" i="1"/>
  <c r="O2975" i="1" s="1"/>
  <c r="O2974" i="1" s="1"/>
  <c r="O2970" i="1"/>
  <c r="O2969" i="1" s="1"/>
  <c r="O2968" i="1" s="1"/>
  <c r="O2967" i="1" s="1"/>
  <c r="O2966" i="1" s="1"/>
  <c r="O2963" i="1"/>
  <c r="O2962" i="1" s="1"/>
  <c r="O2961" i="1" s="1"/>
  <c r="O2960" i="1" s="1"/>
  <c r="O2959" i="1" s="1"/>
  <c r="O2958" i="1" s="1"/>
  <c r="O2955" i="1"/>
  <c r="O2954" i="1" s="1"/>
  <c r="O2953" i="1" s="1"/>
  <c r="O2952" i="1" s="1"/>
  <c r="O2950" i="1"/>
  <c r="O2949" i="1" s="1"/>
  <c r="O2948" i="1" s="1"/>
  <c r="O2947" i="1" s="1"/>
  <c r="O2946" i="1" s="1"/>
  <c r="O2944" i="1"/>
  <c r="O2943" i="1" s="1"/>
  <c r="O2940" i="1" s="1"/>
  <c r="O2939" i="1" s="1"/>
  <c r="O2938" i="1" s="1"/>
  <c r="O2941" i="1"/>
  <c r="O2936" i="1"/>
  <c r="O2935" i="1" s="1"/>
  <c r="O2934" i="1" s="1"/>
  <c r="O2933" i="1" s="1"/>
  <c r="O2932" i="1" s="1"/>
  <c r="O2929" i="1"/>
  <c r="O2928" i="1" s="1"/>
  <c r="O2927" i="1" s="1"/>
  <c r="O2926" i="1" s="1"/>
  <c r="O2924" i="1"/>
  <c r="O2920" i="1"/>
  <c r="O2916" i="1"/>
  <c r="O2915" i="1" s="1"/>
  <c r="O2914" i="1" s="1"/>
  <c r="O2913" i="1" s="1"/>
  <c r="O2911" i="1"/>
  <c r="O2910" i="1" s="1"/>
  <c r="O2909" i="1" s="1"/>
  <c r="O2908" i="1" s="1"/>
  <c r="O2897" i="1"/>
  <c r="O2896" i="1" s="1"/>
  <c r="O2894" i="1"/>
  <c r="O2893" i="1" s="1"/>
  <c r="O2888" i="1"/>
  <c r="O2887" i="1" s="1"/>
  <c r="O2886" i="1" s="1"/>
  <c r="O2885" i="1" s="1"/>
  <c r="O2884" i="1" s="1"/>
  <c r="O2882" i="1"/>
  <c r="O2881" i="1" s="1"/>
  <c r="O2880" i="1" s="1"/>
  <c r="O2879" i="1" s="1"/>
  <c r="O2877" i="1"/>
  <c r="O2876" i="1" s="1"/>
  <c r="O2875" i="1" s="1"/>
  <c r="O2873" i="1"/>
  <c r="O2872" i="1" s="1"/>
  <c r="O2871" i="1" s="1"/>
  <c r="O2869" i="1"/>
  <c r="O2868" i="1" s="1"/>
  <c r="O2866" i="1"/>
  <c r="O2865" i="1" s="1"/>
  <c r="O2859" i="1"/>
  <c r="O2858" i="1" s="1"/>
  <c r="O2857" i="1" s="1"/>
  <c r="O2856" i="1" s="1"/>
  <c r="O2846" i="1"/>
  <c r="O2844" i="1"/>
  <c r="O2841" i="1"/>
  <c r="O2840" i="1" s="1"/>
  <c r="O2836" i="1"/>
  <c r="O2835" i="1" s="1"/>
  <c r="O2834" i="1" s="1"/>
  <c r="O2833" i="1" s="1"/>
  <c r="O2832" i="1" s="1"/>
  <c r="O2815" i="1"/>
  <c r="O2814" i="1" s="1"/>
  <c r="O2813" i="1" s="1"/>
  <c r="O2812" i="1" s="1"/>
  <c r="O2810" i="1"/>
  <c r="O2809" i="1" s="1"/>
  <c r="O2808" i="1" s="1"/>
  <c r="O2807" i="1" s="1"/>
  <c r="O2806" i="1" s="1"/>
  <c r="O2793" i="1"/>
  <c r="O2792" i="1" s="1"/>
  <c r="O2789" i="1"/>
  <c r="O2788" i="1" s="1"/>
  <c r="O2786" i="1"/>
  <c r="O2785" i="1" s="1"/>
  <c r="O2781" i="1"/>
  <c r="O2779" i="1"/>
  <c r="O2775" i="1"/>
  <c r="O2774" i="1" s="1"/>
  <c r="O2772" i="1"/>
  <c r="O2771" i="1" s="1"/>
  <c r="O2768" i="1"/>
  <c r="O2767" i="1" s="1"/>
  <c r="O2765" i="1"/>
  <c r="O2764" i="1" s="1"/>
  <c r="O2762" i="1"/>
  <c r="O2761" i="1" s="1"/>
  <c r="O2759" i="1"/>
  <c r="O2758" i="1" s="1"/>
  <c r="O2750" i="1"/>
  <c r="O2748" i="1"/>
  <c r="O2745" i="1"/>
  <c r="O2744" i="1" s="1"/>
  <c r="O2740" i="1"/>
  <c r="O2738" i="1"/>
  <c r="O2725" i="1"/>
  <c r="O2724" i="1" s="1"/>
  <c r="O2723" i="1" s="1"/>
  <c r="O2722" i="1" s="1"/>
  <c r="O2721" i="1" s="1"/>
  <c r="O2717" i="1"/>
  <c r="O2716" i="1" s="1"/>
  <c r="O2714" i="1"/>
  <c r="O2713" i="1" s="1"/>
  <c r="O2707" i="1"/>
  <c r="O2705" i="1"/>
  <c r="O2701" i="1"/>
  <c r="O2700" i="1" s="1"/>
  <c r="O2699" i="1" s="1"/>
  <c r="O2698" i="1" s="1"/>
  <c r="O2697" i="1" s="1"/>
  <c r="O2693" i="1"/>
  <c r="O2692" i="1" s="1"/>
  <c r="O2691" i="1" s="1"/>
  <c r="O2690" i="1" s="1"/>
  <c r="O2689" i="1" s="1"/>
  <c r="O2687" i="1"/>
  <c r="O2686" i="1" s="1"/>
  <c r="O2685" i="1" s="1"/>
  <c r="O2684" i="1" s="1"/>
  <c r="O2683" i="1" s="1"/>
  <c r="O2679" i="1"/>
  <c r="O2678" i="1" s="1"/>
  <c r="O2677" i="1" s="1"/>
  <c r="O2675" i="1"/>
  <c r="O2674" i="1" s="1"/>
  <c r="O2673" i="1" s="1"/>
  <c r="O2671" i="1"/>
  <c r="O2670" i="1" s="1"/>
  <c r="O2669" i="1" s="1"/>
  <c r="O2658" i="1"/>
  <c r="O2656" i="1"/>
  <c r="O2654" i="1"/>
  <c r="O2647" i="1"/>
  <c r="O2645" i="1"/>
  <c r="O2643" i="1"/>
  <c r="O2639" i="1"/>
  <c r="O2638" i="1" s="1"/>
  <c r="O2637" i="1" s="1"/>
  <c r="O2636" i="1" s="1"/>
  <c r="O2634" i="1"/>
  <c r="O2633" i="1" s="1"/>
  <c r="O2627" i="1"/>
  <c r="O2626" i="1" s="1"/>
  <c r="O2625" i="1" s="1"/>
  <c r="O2621" i="1"/>
  <c r="O2620" i="1" s="1"/>
  <c r="O2619" i="1" s="1"/>
  <c r="O2618" i="1" s="1"/>
  <c r="O2617" i="1" s="1"/>
  <c r="O2615" i="1"/>
  <c r="O2614" i="1" s="1"/>
  <c r="O2613" i="1" s="1"/>
  <c r="O2611" i="1"/>
  <c r="O2610" i="1" s="1"/>
  <c r="O2609" i="1" s="1"/>
  <c r="O2598" i="1"/>
  <c r="O2597" i="1" s="1"/>
  <c r="O2596" i="1" s="1"/>
  <c r="O2595" i="1" s="1"/>
  <c r="O2594" i="1" s="1"/>
  <c r="O2593" i="1" s="1"/>
  <c r="O2579" i="1"/>
  <c r="O2578" i="1" s="1"/>
  <c r="O2575" i="1" s="1"/>
  <c r="O2574" i="1" s="1"/>
  <c r="O2573" i="1" s="1"/>
  <c r="O2576" i="1"/>
  <c r="O2571" i="1"/>
  <c r="O2570" i="1" s="1"/>
  <c r="O2569" i="1" s="1"/>
  <c r="O2568" i="1" s="1"/>
  <c r="O2567" i="1" s="1"/>
  <c r="O2564" i="1"/>
  <c r="O2560" i="1"/>
  <c r="O2556" i="1"/>
  <c r="O2555" i="1" s="1"/>
  <c r="O2554" i="1" s="1"/>
  <c r="O2553" i="1" s="1"/>
  <c r="O2551" i="1"/>
  <c r="O2535" i="1"/>
  <c r="O2534" i="1" s="1"/>
  <c r="O2532" i="1"/>
  <c r="O2531" i="1" s="1"/>
  <c r="O2526" i="1"/>
  <c r="O2525" i="1" s="1"/>
  <c r="O2524" i="1" s="1"/>
  <c r="O2523" i="1" s="1"/>
  <c r="O2522" i="1" s="1"/>
  <c r="O2520" i="1"/>
  <c r="O2519" i="1" s="1"/>
  <c r="O2518" i="1" s="1"/>
  <c r="O2517" i="1" s="1"/>
  <c r="O2515" i="1"/>
  <c r="O2514" i="1" s="1"/>
  <c r="O2513" i="1" s="1"/>
  <c r="O2511" i="1"/>
  <c r="O2510" i="1" s="1"/>
  <c r="O2509" i="1" s="1"/>
  <c r="O2507" i="1"/>
  <c r="O2506" i="1" s="1"/>
  <c r="O2504" i="1"/>
  <c r="O2503" i="1" s="1"/>
  <c r="O2497" i="1"/>
  <c r="O2496" i="1" s="1"/>
  <c r="O2495" i="1" s="1"/>
  <c r="O2494" i="1" s="1"/>
  <c r="O2492" i="1"/>
  <c r="O2491" i="1" s="1"/>
  <c r="O2490" i="1" s="1"/>
  <c r="O2489" i="1" s="1"/>
  <c r="O2488" i="1" s="1"/>
  <c r="O2484" i="1"/>
  <c r="O2482" i="1"/>
  <c r="O2479" i="1"/>
  <c r="O2478" i="1" s="1"/>
  <c r="O2474" i="1"/>
  <c r="O2473" i="1" s="1"/>
  <c r="O2472" i="1" s="1"/>
  <c r="O2471" i="1" s="1"/>
  <c r="O2470" i="1" s="1"/>
  <c r="O2453" i="1"/>
  <c r="O2452" i="1" s="1"/>
  <c r="O2451" i="1" s="1"/>
  <c r="O2450" i="1" s="1"/>
  <c r="O2448" i="1"/>
  <c r="O2447" i="1" s="1"/>
  <c r="O2446" i="1" s="1"/>
  <c r="O2445" i="1" s="1"/>
  <c r="O2444" i="1" s="1"/>
  <c r="O2430" i="1"/>
  <c r="O2429" i="1" s="1"/>
  <c r="O2427" i="1"/>
  <c r="O2426" i="1" s="1"/>
  <c r="O2422" i="1"/>
  <c r="O2420" i="1"/>
  <c r="O2416" i="1"/>
  <c r="O2415" i="1" s="1"/>
  <c r="O2413" i="1"/>
  <c r="O2412" i="1" s="1"/>
  <c r="O2409" i="1"/>
  <c r="O2408" i="1" s="1"/>
  <c r="O2406" i="1"/>
  <c r="O2405" i="1" s="1"/>
  <c r="O2403" i="1"/>
  <c r="O2402" i="1" s="1"/>
  <c r="O2400" i="1"/>
  <c r="O2399" i="1" s="1"/>
  <c r="O2391" i="1"/>
  <c r="O2386" i="1"/>
  <c r="O2381" i="1"/>
  <c r="O2379" i="1"/>
  <c r="O2370" i="1"/>
  <c r="O2369" i="1" s="1"/>
  <c r="O2368" i="1" s="1"/>
  <c r="O2366" i="1"/>
  <c r="O2365" i="1" s="1"/>
  <c r="O2364" i="1" s="1"/>
  <c r="O2363" i="1" s="1"/>
  <c r="O2362" i="1" s="1"/>
  <c r="O2358" i="1"/>
  <c r="O2356" i="1"/>
  <c r="O2352" i="1"/>
  <c r="O2351" i="1" s="1"/>
  <c r="O2350" i="1" s="1"/>
  <c r="O2349" i="1" s="1"/>
  <c r="O2348" i="1" s="1"/>
  <c r="O2344" i="1"/>
  <c r="O2343" i="1" s="1"/>
  <c r="O2342" i="1" s="1"/>
  <c r="O2341" i="1" s="1"/>
  <c r="O2340" i="1" s="1"/>
  <c r="O2338" i="1"/>
  <c r="O2337" i="1" s="1"/>
  <c r="O2336" i="1" s="1"/>
  <c r="O2335" i="1" s="1"/>
  <c r="O2334" i="1" s="1"/>
  <c r="O2330" i="1"/>
  <c r="O2329" i="1" s="1"/>
  <c r="O2328" i="1" s="1"/>
  <c r="O2326" i="1"/>
  <c r="O2325" i="1" s="1"/>
  <c r="O2324" i="1" s="1"/>
  <c r="O2322" i="1"/>
  <c r="O2321" i="1" s="1"/>
  <c r="O2320" i="1" s="1"/>
  <c r="O2314" i="1"/>
  <c r="O2312" i="1"/>
  <c r="O2310" i="1"/>
  <c r="O2303" i="1"/>
  <c r="O2301" i="1"/>
  <c r="O2299" i="1"/>
  <c r="O2295" i="1"/>
  <c r="O2294" i="1" s="1"/>
  <c r="O2293" i="1" s="1"/>
  <c r="O2292" i="1" s="1"/>
  <c r="O2290" i="1"/>
  <c r="O2283" i="1"/>
  <c r="O2282" i="1" s="1"/>
  <c r="O2276" i="1"/>
  <c r="O2275" i="1" s="1"/>
  <c r="O2274" i="1" s="1"/>
  <c r="O2262" i="1"/>
  <c r="O2261" i="1" s="1"/>
  <c r="O2260" i="1" s="1"/>
  <c r="O2258" i="1"/>
  <c r="O2257" i="1" s="1"/>
  <c r="O2256" i="1" s="1"/>
  <c r="O2252" i="1"/>
  <c r="O2251" i="1" s="1"/>
  <c r="O2250" i="1" s="1"/>
  <c r="O2249" i="1" s="1"/>
  <c r="O2248" i="1" s="1"/>
  <c r="O2239" i="1"/>
  <c r="O2238" i="1" s="1"/>
  <c r="O2237" i="1" s="1"/>
  <c r="O2236" i="1" s="1"/>
  <c r="O2235" i="1" s="1"/>
  <c r="O2234" i="1" s="1"/>
  <c r="O2226" i="1"/>
  <c r="O2225" i="1" s="1"/>
  <c r="O2224" i="1" s="1"/>
  <c r="O2223" i="1" s="1"/>
  <c r="O2222" i="1" s="1"/>
  <c r="O2220" i="1"/>
  <c r="O2219" i="1" s="1"/>
  <c r="O2216" i="1" s="1"/>
  <c r="O2215" i="1" s="1"/>
  <c r="O2217" i="1"/>
  <c r="O2213" i="1"/>
  <c r="O2212" i="1" s="1"/>
  <c r="O2211" i="1" s="1"/>
  <c r="O2210" i="1" s="1"/>
  <c r="O2207" i="1"/>
  <c r="O2206" i="1" s="1"/>
  <c r="O2205" i="1" s="1"/>
  <c r="O2204" i="1" s="1"/>
  <c r="O2203" i="1" s="1"/>
  <c r="O2200" i="1"/>
  <c r="O2198" i="1"/>
  <c r="O2196" i="1"/>
  <c r="O2187" i="1"/>
  <c r="O2171" i="1"/>
  <c r="O2170" i="1" s="1"/>
  <c r="O2168" i="1"/>
  <c r="O2167" i="1" s="1"/>
  <c r="O2162" i="1"/>
  <c r="O2161" i="1" s="1"/>
  <c r="O2160" i="1" s="1"/>
  <c r="O2159" i="1" s="1"/>
  <c r="O2158" i="1" s="1"/>
  <c r="O2156" i="1"/>
  <c r="O2155" i="1" s="1"/>
  <c r="O2154" i="1" s="1"/>
  <c r="O2153" i="1" s="1"/>
  <c r="O2151" i="1"/>
  <c r="O2150" i="1" s="1"/>
  <c r="O2149" i="1" s="1"/>
  <c r="O2147" i="1"/>
  <c r="O2146" i="1" s="1"/>
  <c r="O2145" i="1" s="1"/>
  <c r="O2143" i="1"/>
  <c r="O2142" i="1" s="1"/>
  <c r="O2140" i="1"/>
  <c r="O2139" i="1" s="1"/>
  <c r="O2133" i="1"/>
  <c r="O2132" i="1" s="1"/>
  <c r="O2131" i="1" s="1"/>
  <c r="O2130" i="1" s="1"/>
  <c r="O2128" i="1"/>
  <c r="O2127" i="1" s="1"/>
  <c r="O2126" i="1" s="1"/>
  <c r="O2125" i="1" s="1"/>
  <c r="O2124" i="1" s="1"/>
  <c r="O2120" i="1"/>
  <c r="O2118" i="1"/>
  <c r="O2115" i="1"/>
  <c r="O2114" i="1" s="1"/>
  <c r="O2110" i="1"/>
  <c r="O2108" i="1"/>
  <c r="O2087" i="1"/>
  <c r="O2086" i="1" s="1"/>
  <c r="O2085" i="1" s="1"/>
  <c r="O2084" i="1" s="1"/>
  <c r="O2082" i="1"/>
  <c r="O2081" i="1" s="1"/>
  <c r="O2080" i="1" s="1"/>
  <c r="O2079" i="1" s="1"/>
  <c r="O2078" i="1" s="1"/>
  <c r="O2069" i="1"/>
  <c r="O2068" i="1" s="1"/>
  <c r="O2066" i="1"/>
  <c r="O2065" i="1" s="1"/>
  <c r="O2061" i="1"/>
  <c r="O2060" i="1" s="1"/>
  <c r="O2058" i="1"/>
  <c r="O2056" i="1"/>
  <c r="O2052" i="1"/>
  <c r="O2051" i="1" s="1"/>
  <c r="O2049" i="1"/>
  <c r="O2048" i="1" s="1"/>
  <c r="O2045" i="1"/>
  <c r="O2044" i="1" s="1"/>
  <c r="O2042" i="1"/>
  <c r="O2041" i="1" s="1"/>
  <c r="O2039" i="1"/>
  <c r="O2038" i="1" s="1"/>
  <c r="O2036" i="1"/>
  <c r="O2035" i="1" s="1"/>
  <c r="O2029" i="1"/>
  <c r="O2028" i="1" s="1"/>
  <c r="O2027" i="1" s="1"/>
  <c r="O2026" i="1" s="1"/>
  <c r="O2022" i="1"/>
  <c r="O2020" i="1"/>
  <c r="O2017" i="1"/>
  <c r="O2016" i="1" s="1"/>
  <c r="O2012" i="1"/>
  <c r="O2010" i="1"/>
  <c r="O1999" i="1"/>
  <c r="O1995" i="1"/>
  <c r="O1994" i="1" s="1"/>
  <c r="O1993" i="1" s="1"/>
  <c r="O1992" i="1" s="1"/>
  <c r="O1991" i="1" s="1"/>
  <c r="O1987" i="1"/>
  <c r="O1986" i="1" s="1"/>
  <c r="O1984" i="1"/>
  <c r="O1983" i="1" s="1"/>
  <c r="O1977" i="1"/>
  <c r="O1975" i="1"/>
  <c r="O1971" i="1"/>
  <c r="O1970" i="1" s="1"/>
  <c r="O1969" i="1" s="1"/>
  <c r="O1968" i="1" s="1"/>
  <c r="O1967" i="1" s="1"/>
  <c r="O1963" i="1"/>
  <c r="O1962" i="1" s="1"/>
  <c r="O1961" i="1" s="1"/>
  <c r="O1960" i="1" s="1"/>
  <c r="O1959" i="1" s="1"/>
  <c r="O1957" i="1"/>
  <c r="O1956" i="1" s="1"/>
  <c r="O1955" i="1" s="1"/>
  <c r="O1954" i="1" s="1"/>
  <c r="O1953" i="1" s="1"/>
  <c r="O1949" i="1"/>
  <c r="O1948" i="1" s="1"/>
  <c r="O1947" i="1" s="1"/>
  <c r="O1945" i="1"/>
  <c r="O1944" i="1" s="1"/>
  <c r="O1943" i="1" s="1"/>
  <c r="O1941" i="1"/>
  <c r="O1940" i="1" s="1"/>
  <c r="O1939" i="1" s="1"/>
  <c r="O1928" i="1"/>
  <c r="O1926" i="1"/>
  <c r="O1924" i="1"/>
  <c r="O1917" i="1"/>
  <c r="O1916" i="1" s="1"/>
  <c r="O1915" i="1" s="1"/>
  <c r="O1913" i="1"/>
  <c r="O1909" i="1"/>
  <c r="O1905" i="1"/>
  <c r="O1904" i="1" s="1"/>
  <c r="O1903" i="1" s="1"/>
  <c r="O1902" i="1" s="1"/>
  <c r="O1893" i="1"/>
  <c r="O1892" i="1" s="1"/>
  <c r="O1886" i="1"/>
  <c r="O1885" i="1" s="1"/>
  <c r="O1884" i="1" s="1"/>
  <c r="O1872" i="1"/>
  <c r="O1871" i="1" s="1"/>
  <c r="O1870" i="1" s="1"/>
  <c r="O1868" i="1"/>
  <c r="O1867" i="1" s="1"/>
  <c r="O1866" i="1" s="1"/>
  <c r="O1841" i="1"/>
  <c r="O1840" i="1" s="1"/>
  <c r="O1839" i="1" s="1"/>
  <c r="O1838" i="1" s="1"/>
  <c r="O1837" i="1" s="1"/>
  <c r="O1833" i="1"/>
  <c r="O1832" i="1" s="1"/>
  <c r="O1831" i="1" s="1"/>
  <c r="O1830" i="1" s="1"/>
  <c r="O1828" i="1"/>
  <c r="O1826" i="1"/>
  <c r="O1823" i="1"/>
  <c r="O1821" i="1"/>
  <c r="O1816" i="1"/>
  <c r="O1815" i="1" s="1"/>
  <c r="O1814" i="1" s="1"/>
  <c r="O1813" i="1" s="1"/>
  <c r="O1812" i="1" s="1"/>
  <c r="O1809" i="1"/>
  <c r="O1807" i="1"/>
  <c r="O1798" i="1"/>
  <c r="O1782" i="1"/>
  <c r="O1781" i="1" s="1"/>
  <c r="O1779" i="1"/>
  <c r="O1778" i="1" s="1"/>
  <c r="O1773" i="1"/>
  <c r="O1772" i="1" s="1"/>
  <c r="O1771" i="1" s="1"/>
  <c r="O1770" i="1" s="1"/>
  <c r="O1769" i="1" s="1"/>
  <c r="O1767" i="1"/>
  <c r="O1766" i="1" s="1"/>
  <c r="O1765" i="1" s="1"/>
  <c r="O1764" i="1" s="1"/>
  <c r="O1762" i="1"/>
  <c r="O1761" i="1" s="1"/>
  <c r="O1760" i="1" s="1"/>
  <c r="O1758" i="1"/>
  <c r="O1757" i="1" s="1"/>
  <c r="O1756" i="1" s="1"/>
  <c r="O1754" i="1"/>
  <c r="O1753" i="1" s="1"/>
  <c r="O1751" i="1"/>
  <c r="O1750" i="1" s="1"/>
  <c r="O1744" i="1"/>
  <c r="O1743" i="1" s="1"/>
  <c r="O1742" i="1" s="1"/>
  <c r="O1741" i="1" s="1"/>
  <c r="O1739" i="1"/>
  <c r="O1738" i="1" s="1"/>
  <c r="O1737" i="1" s="1"/>
  <c r="O1736" i="1" s="1"/>
  <c r="O1735" i="1" s="1"/>
  <c r="O1731" i="1"/>
  <c r="O1729" i="1"/>
  <c r="O1726" i="1"/>
  <c r="O1725" i="1" s="1"/>
  <c r="O1721" i="1"/>
  <c r="O1719" i="1"/>
  <c r="O1698" i="1"/>
  <c r="O1697" i="1" s="1"/>
  <c r="O1696" i="1" s="1"/>
  <c r="O1695" i="1" s="1"/>
  <c r="O1693" i="1"/>
  <c r="O1692" i="1" s="1"/>
  <c r="O1691" i="1" s="1"/>
  <c r="O1690" i="1" s="1"/>
  <c r="O1688" i="1"/>
  <c r="O1687" i="1" s="1"/>
  <c r="O1686" i="1" s="1"/>
  <c r="O1685" i="1" s="1"/>
  <c r="O1684" i="1" s="1"/>
  <c r="O1671" i="1"/>
  <c r="O1670" i="1" s="1"/>
  <c r="O1667" i="1"/>
  <c r="O1666" i="1" s="1"/>
  <c r="O1664" i="1"/>
  <c r="O1663" i="1" s="1"/>
  <c r="O1659" i="1"/>
  <c r="O1657" i="1"/>
  <c r="O1653" i="1"/>
  <c r="O1652" i="1" s="1"/>
  <c r="O1650" i="1"/>
  <c r="O1649" i="1" s="1"/>
  <c r="O1646" i="1"/>
  <c r="O1645" i="1" s="1"/>
  <c r="O1643" i="1"/>
  <c r="O1642" i="1" s="1"/>
  <c r="O1640" i="1"/>
  <c r="O1639" i="1" s="1"/>
  <c r="O1637" i="1"/>
  <c r="O1636" i="1" s="1"/>
  <c r="O1634" i="1"/>
  <c r="O1633" i="1" s="1"/>
  <c r="O1627" i="1"/>
  <c r="O1625" i="1"/>
  <c r="O1623" i="1"/>
  <c r="O1618" i="1"/>
  <c r="O1617" i="1" s="1"/>
  <c r="O1613" i="1"/>
  <c r="O1611" i="1"/>
  <c r="O1602" i="1"/>
  <c r="O1601" i="1" s="1"/>
  <c r="O1600" i="1" s="1"/>
  <c r="O1599" i="1" s="1"/>
  <c r="O1598" i="1" s="1"/>
  <c r="O1597" i="1" s="1"/>
  <c r="O1596" i="1" s="1"/>
  <c r="O1594" i="1"/>
  <c r="O1593" i="1" s="1"/>
  <c r="O1591" i="1"/>
  <c r="O1590" i="1" s="1"/>
  <c r="O1586" i="1"/>
  <c r="O1585" i="1" s="1"/>
  <c r="O1584" i="1" s="1"/>
  <c r="O1583" i="1" s="1"/>
  <c r="O1582" i="1" s="1"/>
  <c r="O1578" i="1"/>
  <c r="O1576" i="1"/>
  <c r="O1572" i="1"/>
  <c r="O1571" i="1" s="1"/>
  <c r="O1570" i="1" s="1"/>
  <c r="O1569" i="1" s="1"/>
  <c r="O1568" i="1" s="1"/>
  <c r="O1564" i="1"/>
  <c r="O1563" i="1" s="1"/>
  <c r="O1562" i="1" s="1"/>
  <c r="O1561" i="1" s="1"/>
  <c r="O1560" i="1" s="1"/>
  <c r="O1558" i="1"/>
  <c r="O1557" i="1" s="1"/>
  <c r="O1556" i="1" s="1"/>
  <c r="O1555" i="1" s="1"/>
  <c r="O1554" i="1" s="1"/>
  <c r="O1550" i="1"/>
  <c r="O1549" i="1" s="1"/>
  <c r="O1548" i="1" s="1"/>
  <c r="O1546" i="1"/>
  <c r="O1545" i="1" s="1"/>
  <c r="O1544" i="1" s="1"/>
  <c r="O1533" i="1"/>
  <c r="O1531" i="1"/>
  <c r="O1529" i="1"/>
  <c r="O1518" i="1"/>
  <c r="O1517" i="1" s="1"/>
  <c r="O1516" i="1" s="1"/>
  <c r="O1515" i="1" s="1"/>
  <c r="O1506" i="1"/>
  <c r="O1505" i="1" s="1"/>
  <c r="O1504" i="1" s="1"/>
  <c r="O1502" i="1"/>
  <c r="O1501" i="1" s="1"/>
  <c r="O1500" i="1" s="1"/>
  <c r="O1496" i="1"/>
  <c r="O1488" i="1"/>
  <c r="O1487" i="1" s="1"/>
  <c r="O1486" i="1" s="1"/>
  <c r="O1481" i="1"/>
  <c r="O1480" i="1" s="1"/>
  <c r="O1475" i="1"/>
  <c r="O1474" i="1" s="1"/>
  <c r="O1473" i="1" s="1"/>
  <c r="O1472" i="1" s="1"/>
  <c r="O1471" i="1" s="1"/>
  <c r="O1462" i="1"/>
  <c r="O1461" i="1" s="1"/>
  <c r="O1460" i="1" s="1"/>
  <c r="O1459" i="1" s="1"/>
  <c r="O1458" i="1" s="1"/>
  <c r="O1457" i="1" s="1"/>
  <c r="O1449" i="1"/>
  <c r="O1448" i="1" s="1"/>
  <c r="O1447" i="1" s="1"/>
  <c r="O1446" i="1" s="1"/>
  <c r="O1445" i="1" s="1"/>
  <c r="O1442" i="1"/>
  <c r="O1441" i="1" s="1"/>
  <c r="O1440" i="1" s="1"/>
  <c r="O1433" i="1"/>
  <c r="O1417" i="1"/>
  <c r="O1416" i="1" s="1"/>
  <c r="O1414" i="1"/>
  <c r="O1413" i="1" s="1"/>
  <c r="O1408" i="1"/>
  <c r="O1407" i="1" s="1"/>
  <c r="O1406" i="1" s="1"/>
  <c r="O1405" i="1" s="1"/>
  <c r="O1404" i="1" s="1"/>
  <c r="O1402" i="1"/>
  <c r="O1401" i="1" s="1"/>
  <c r="O1400" i="1" s="1"/>
  <c r="O1399" i="1" s="1"/>
  <c r="O1397" i="1"/>
  <c r="O1396" i="1" s="1"/>
  <c r="O1395" i="1" s="1"/>
  <c r="O1393" i="1"/>
  <c r="O1392" i="1" s="1"/>
  <c r="O1391" i="1" s="1"/>
  <c r="O1389" i="1"/>
  <c r="O1388" i="1" s="1"/>
  <c r="O1386" i="1"/>
  <c r="O1385" i="1" s="1"/>
  <c r="O1379" i="1"/>
  <c r="O1378" i="1" s="1"/>
  <c r="O1377" i="1" s="1"/>
  <c r="O1376" i="1" s="1"/>
  <c r="O1374" i="1"/>
  <c r="O1373" i="1" s="1"/>
  <c r="O1372" i="1" s="1"/>
  <c r="O1371" i="1" s="1"/>
  <c r="O1370" i="1" s="1"/>
  <c r="O1366" i="1"/>
  <c r="O1364" i="1"/>
  <c r="O1361" i="1"/>
  <c r="O1360" i="1" s="1"/>
  <c r="O1356" i="1"/>
  <c r="O1354" i="1"/>
  <c r="O1331" i="1"/>
  <c r="O1326" i="1"/>
  <c r="O1325" i="1" s="1"/>
  <c r="O1324" i="1" s="1"/>
  <c r="O1323" i="1" s="1"/>
  <c r="O1322" i="1" s="1"/>
  <c r="O1318" i="1"/>
  <c r="O1317" i="1" s="1"/>
  <c r="O1316" i="1" s="1"/>
  <c r="O1315" i="1" s="1"/>
  <c r="O1308" i="1"/>
  <c r="O1307" i="1" s="1"/>
  <c r="O1305" i="1"/>
  <c r="O1304" i="1" s="1"/>
  <c r="O1300" i="1"/>
  <c r="O1298" i="1"/>
  <c r="O1294" i="1"/>
  <c r="O1293" i="1" s="1"/>
  <c r="O1291" i="1"/>
  <c r="O1290" i="1" s="1"/>
  <c r="O1287" i="1"/>
  <c r="O1286" i="1" s="1"/>
  <c r="O1284" i="1"/>
  <c r="O1283" i="1" s="1"/>
  <c r="O1281" i="1"/>
  <c r="O1280" i="1" s="1"/>
  <c r="O1278" i="1"/>
  <c r="O1277" i="1" s="1"/>
  <c r="O1271" i="1"/>
  <c r="O1269" i="1"/>
  <c r="O1266" i="1"/>
  <c r="O1265" i="1" s="1"/>
  <c r="O1261" i="1"/>
  <c r="O1259" i="1"/>
  <c r="O1249" i="1"/>
  <c r="O1248" i="1" s="1"/>
  <c r="O1247" i="1" s="1"/>
  <c r="O1246" i="1" s="1"/>
  <c r="O1245" i="1" s="1"/>
  <c r="O1240" i="1"/>
  <c r="O1239" i="1" s="1"/>
  <c r="O1232" i="1"/>
  <c r="O1231" i="1" s="1"/>
  <c r="O1229" i="1"/>
  <c r="O1228" i="1" s="1"/>
  <c r="O1223" i="1"/>
  <c r="O1222" i="1" s="1"/>
  <c r="O1219" i="1"/>
  <c r="O1218" i="1" s="1"/>
  <c r="O1216" i="1"/>
  <c r="O1215" i="1" s="1"/>
  <c r="O1208" i="1"/>
  <c r="O1206" i="1"/>
  <c r="O1197" i="1"/>
  <c r="O1196" i="1" s="1"/>
  <c r="O1195" i="1" s="1"/>
  <c r="O1194" i="1" s="1"/>
  <c r="O1192" i="1"/>
  <c r="O1191" i="1" s="1"/>
  <c r="O1190" i="1" s="1"/>
  <c r="O1189" i="1" s="1"/>
  <c r="O1187" i="1"/>
  <c r="O1185" i="1"/>
  <c r="O1180" i="1"/>
  <c r="O1179" i="1" s="1"/>
  <c r="O1174" i="1"/>
  <c r="O1173" i="1" s="1"/>
  <c r="O1172" i="1" s="1"/>
  <c r="O1171" i="1" s="1"/>
  <c r="O1163" i="1"/>
  <c r="O1151" i="1"/>
  <c r="O1150" i="1" s="1"/>
  <c r="O1149" i="1" s="1"/>
  <c r="O1148" i="1" s="1"/>
  <c r="O1146" i="1"/>
  <c r="O1144" i="1"/>
  <c r="O1141" i="1"/>
  <c r="O1140" i="1" s="1"/>
  <c r="O1131" i="1"/>
  <c r="O1130" i="1" s="1"/>
  <c r="O1128" i="1"/>
  <c r="O1126" i="1"/>
  <c r="O1123" i="1"/>
  <c r="O1121" i="1"/>
  <c r="O1116" i="1"/>
  <c r="O1115" i="1" s="1"/>
  <c r="O1113" i="1"/>
  <c r="O1112" i="1" s="1"/>
  <c r="O1107" i="1"/>
  <c r="O1105" i="1"/>
  <c r="O1100" i="1"/>
  <c r="O1098" i="1"/>
  <c r="O1094" i="1"/>
  <c r="O1092" i="1"/>
  <c r="O1090" i="1"/>
  <c r="O1086" i="1"/>
  <c r="O1085" i="1" s="1"/>
  <c r="O1083" i="1"/>
  <c r="O1082" i="1" s="1"/>
  <c r="O1079" i="1"/>
  <c r="O1078" i="1" s="1"/>
  <c r="O1072" i="1"/>
  <c r="O1069" i="1"/>
  <c r="O1067" i="1"/>
  <c r="O1065" i="1"/>
  <c r="O1060" i="1"/>
  <c r="O1059" i="1" s="1"/>
  <c r="O1058" i="1" s="1"/>
  <c r="O1056" i="1"/>
  <c r="O1055" i="1" s="1"/>
  <c r="O1054" i="1" s="1"/>
  <c r="O1051" i="1"/>
  <c r="O1049" i="1"/>
  <c r="O1043" i="1"/>
  <c r="O1042" i="1" s="1"/>
  <c r="O1041" i="1" s="1"/>
  <c r="O1040" i="1" s="1"/>
  <c r="O1039" i="1" s="1"/>
  <c r="O1036" i="1"/>
  <c r="O1035" i="1" s="1"/>
  <c r="O1034" i="1" s="1"/>
  <c r="O1033" i="1" s="1"/>
  <c r="O1032" i="1" s="1"/>
  <c r="O1030" i="1"/>
  <c r="O1029" i="1" s="1"/>
  <c r="O1028" i="1" s="1"/>
  <c r="O1027" i="1" s="1"/>
  <c r="O1026" i="1" s="1"/>
  <c r="O1018" i="1"/>
  <c r="O1017" i="1" s="1"/>
  <c r="O1011" i="1"/>
  <c r="O1010" i="1" s="1"/>
  <c r="O1005" i="1"/>
  <c r="O1004" i="1" s="1"/>
  <c r="O998" i="1"/>
  <c r="O997" i="1" s="1"/>
  <c r="O995" i="1"/>
  <c r="O993" i="1"/>
  <c r="O988" i="1"/>
  <c r="O987" i="1" s="1"/>
  <c r="O986" i="1" s="1"/>
  <c r="O985" i="1" s="1"/>
  <c r="O982" i="1"/>
  <c r="O980" i="1"/>
  <c r="O973" i="1"/>
  <c r="O972" i="1" s="1"/>
  <c r="O970" i="1"/>
  <c r="O969" i="1" s="1"/>
  <c r="O967" i="1"/>
  <c r="O964" i="1"/>
  <c r="O962" i="1"/>
  <c r="O960" i="1"/>
  <c r="O954" i="1"/>
  <c r="O953" i="1" s="1"/>
  <c r="O952" i="1" s="1"/>
  <c r="O951" i="1" s="1"/>
  <c r="O950" i="1" s="1"/>
  <c r="O943" i="1"/>
  <c r="O942" i="1" s="1"/>
  <c r="O941" i="1" s="1"/>
  <c r="O939" i="1"/>
  <c r="O938" i="1" s="1"/>
  <c r="O937" i="1" s="1"/>
  <c r="O932" i="1"/>
  <c r="O931" i="1" s="1"/>
  <c r="O927" i="1"/>
  <c r="O926" i="1" s="1"/>
  <c r="O924" i="1"/>
  <c r="O923" i="1" s="1"/>
  <c r="O921" i="1"/>
  <c r="O920" i="1" s="1"/>
  <c r="O916" i="1"/>
  <c r="O915" i="1" s="1"/>
  <c r="O911" i="1" s="1"/>
  <c r="O909" i="1"/>
  <c r="O908" i="1" s="1"/>
  <c r="O903" i="1"/>
  <c r="O902" i="1" s="1"/>
  <c r="O900" i="1"/>
  <c r="O899" i="1" s="1"/>
  <c r="O897" i="1"/>
  <c r="O896" i="1" s="1"/>
  <c r="O894" i="1"/>
  <c r="O893" i="1" s="1"/>
  <c r="O891" i="1"/>
  <c r="O890" i="1" s="1"/>
  <c r="O888" i="1"/>
  <c r="O887" i="1" s="1"/>
  <c r="O885" i="1"/>
  <c r="O884" i="1" s="1"/>
  <c r="O882" i="1"/>
  <c r="O881" i="1" s="1"/>
  <c r="O879" i="1"/>
  <c r="O878" i="1" s="1"/>
  <c r="O875" i="1"/>
  <c r="O874" i="1" s="1"/>
  <c r="O872" i="1"/>
  <c r="O871" i="1" s="1"/>
  <c r="O869" i="1"/>
  <c r="O868" i="1" s="1"/>
  <c r="O866" i="1"/>
  <c r="O865" i="1" s="1"/>
  <c r="O863" i="1"/>
  <c r="O862" i="1" s="1"/>
  <c r="O860" i="1"/>
  <c r="O859" i="1" s="1"/>
  <c r="O857" i="1"/>
  <c r="O856" i="1" s="1"/>
  <c r="O854" i="1"/>
  <c r="O853" i="1" s="1"/>
  <c r="O848" i="1"/>
  <c r="O847" i="1" s="1"/>
  <c r="O846" i="1" s="1"/>
  <c r="O844" i="1"/>
  <c r="O843" i="1" s="1"/>
  <c r="O842" i="1" s="1"/>
  <c r="O834" i="1"/>
  <c r="O833" i="1" s="1"/>
  <c r="O830" i="1"/>
  <c r="O829" i="1" s="1"/>
  <c r="O826" i="1"/>
  <c r="O825" i="1" s="1"/>
  <c r="O822" i="1"/>
  <c r="O821" i="1" s="1"/>
  <c r="O818" i="1"/>
  <c r="O817" i="1" s="1"/>
  <c r="O815" i="1"/>
  <c r="O814" i="1" s="1"/>
  <c r="O811" i="1"/>
  <c r="O810" i="1" s="1"/>
  <c r="O804" i="1"/>
  <c r="O803" i="1" s="1"/>
  <c r="O802" i="1" s="1"/>
  <c r="O801" i="1" s="1"/>
  <c r="O800" i="1" s="1"/>
  <c r="O798" i="1"/>
  <c r="O797" i="1" s="1"/>
  <c r="O796" i="1" s="1"/>
  <c r="O795" i="1" s="1"/>
  <c r="O794" i="1" s="1"/>
  <c r="O791" i="1"/>
  <c r="O790" i="1" s="1"/>
  <c r="O788" i="1"/>
  <c r="O787" i="1" s="1"/>
  <c r="O784" i="1"/>
  <c r="O783" i="1" s="1"/>
  <c r="O781" i="1"/>
  <c r="O780" i="1" s="1"/>
  <c r="O778" i="1"/>
  <c r="O777" i="1" s="1"/>
  <c r="O774" i="1"/>
  <c r="O773" i="1" s="1"/>
  <c r="O772" i="1" s="1"/>
  <c r="O769" i="1"/>
  <c r="O768" i="1" s="1"/>
  <c r="O766" i="1"/>
  <c r="O765" i="1" s="1"/>
  <c r="O759" i="1"/>
  <c r="O758" i="1" s="1"/>
  <c r="O756" i="1"/>
  <c r="O754" i="1"/>
  <c r="O751" i="1"/>
  <c r="O750" i="1" s="1"/>
  <c r="O748" i="1"/>
  <c r="O747" i="1" s="1"/>
  <c r="O742" i="1"/>
  <c r="O740" i="1"/>
  <c r="O736" i="1"/>
  <c r="O734" i="1"/>
  <c r="O729" i="1"/>
  <c r="O728" i="1" s="1"/>
  <c r="O725" i="1"/>
  <c r="O724" i="1" s="1"/>
  <c r="O720" i="1"/>
  <c r="O719" i="1" s="1"/>
  <c r="O716" i="1"/>
  <c r="O715" i="1" s="1"/>
  <c r="O712" i="1"/>
  <c r="O711" i="1" s="1"/>
  <c r="O696" i="1"/>
  <c r="O695" i="1" s="1"/>
  <c r="O694" i="1" s="1"/>
  <c r="O693" i="1" s="1"/>
  <c r="O692" i="1" s="1"/>
  <c r="O688" i="1"/>
  <c r="O687" i="1" s="1"/>
  <c r="O686" i="1" s="1"/>
  <c r="O685" i="1" s="1"/>
  <c r="O679" i="1"/>
  <c r="O676" i="1"/>
  <c r="O675" i="1" s="1"/>
  <c r="O671" i="1"/>
  <c r="O669" i="1"/>
  <c r="O667" i="1"/>
  <c r="O661" i="1"/>
  <c r="O660" i="1" s="1"/>
  <c r="O659" i="1" s="1"/>
  <c r="O658" i="1" s="1"/>
  <c r="O655" i="1"/>
  <c r="O654" i="1" s="1"/>
  <c r="O653" i="1" s="1"/>
  <c r="O650" i="1"/>
  <c r="O649" i="1" s="1"/>
  <c r="O648" i="1" s="1"/>
  <c r="O647" i="1" s="1"/>
  <c r="O635" i="1"/>
  <c r="O634" i="1" s="1"/>
  <c r="O630" i="1"/>
  <c r="O629" i="1" s="1"/>
  <c r="O628" i="1" s="1"/>
  <c r="O626" i="1"/>
  <c r="O625" i="1" s="1"/>
  <c r="O622" i="1"/>
  <c r="O621" i="1" s="1"/>
  <c r="O618" i="1"/>
  <c r="O617" i="1" s="1"/>
  <c r="O614" i="1"/>
  <c r="O613" i="1" s="1"/>
  <c r="O611" i="1"/>
  <c r="O610" i="1" s="1"/>
  <c r="O606" i="1"/>
  <c r="O605" i="1" s="1"/>
  <c r="O602" i="1"/>
  <c r="O601" i="1" s="1"/>
  <c r="O592" i="1"/>
  <c r="O591" i="1" s="1"/>
  <c r="O589" i="1"/>
  <c r="O588" i="1" s="1"/>
  <c r="O585" i="1"/>
  <c r="O584" i="1" s="1"/>
  <c r="O578" i="1"/>
  <c r="O577" i="1" s="1"/>
  <c r="O570" i="1"/>
  <c r="O569" i="1" s="1"/>
  <c r="O567" i="1"/>
  <c r="O566" i="1" s="1"/>
  <c r="O564" i="1"/>
  <c r="O563" i="1" s="1"/>
  <c r="O560" i="1"/>
  <c r="O559" i="1" s="1"/>
  <c r="O556" i="1"/>
  <c r="O555" i="1" s="1"/>
  <c r="O543" i="1"/>
  <c r="O541" i="1"/>
  <c r="O533" i="1"/>
  <c r="O532" i="1" s="1"/>
  <c r="O529" i="1"/>
  <c r="O528" i="1" s="1"/>
  <c r="O522" i="1"/>
  <c r="O520" i="1"/>
  <c r="O517" i="1"/>
  <c r="O516" i="1" s="1"/>
  <c r="O505" i="1"/>
  <c r="O504" i="1" s="1"/>
  <c r="O503" i="1" s="1"/>
  <c r="O501" i="1"/>
  <c r="O500" i="1" s="1"/>
  <c r="O498" i="1"/>
  <c r="O496" i="1"/>
  <c r="O493" i="1"/>
  <c r="O492" i="1" s="1"/>
  <c r="O486" i="1"/>
  <c r="O485" i="1" s="1"/>
  <c r="O484" i="1" s="1"/>
  <c r="O475" i="1"/>
  <c r="O474" i="1" s="1"/>
  <c r="O473" i="1" s="1"/>
  <c r="O472" i="1" s="1"/>
  <c r="O470" i="1"/>
  <c r="O469" i="1" s="1"/>
  <c r="O468" i="1" s="1"/>
  <c r="O465" i="1"/>
  <c r="O463" i="1"/>
  <c r="O461" i="1"/>
  <c r="O459" i="1"/>
  <c r="O453" i="1"/>
  <c r="O452" i="1" s="1"/>
  <c r="O450" i="1"/>
  <c r="O449" i="1" s="1"/>
  <c r="O444" i="1"/>
  <c r="O443" i="1" s="1"/>
  <c r="O442" i="1" s="1"/>
  <c r="O441" i="1" s="1"/>
  <c r="O440" i="1" s="1"/>
  <c r="O438" i="1"/>
  <c r="O437" i="1" s="1"/>
  <c r="O436" i="1" s="1"/>
  <c r="O435" i="1" s="1"/>
  <c r="O431" i="1"/>
  <c r="O430" i="1" s="1"/>
  <c r="O429" i="1" s="1"/>
  <c r="O428" i="1" s="1"/>
  <c r="O427" i="1" s="1"/>
  <c r="O425" i="1"/>
  <c r="O424" i="1" s="1"/>
  <c r="O422" i="1"/>
  <c r="O421" i="1" s="1"/>
  <c r="O419" i="1"/>
  <c r="O417" i="1"/>
  <c r="O411" i="1"/>
  <c r="O410" i="1" s="1"/>
  <c r="O408" i="1"/>
  <c r="O407" i="1" s="1"/>
  <c r="O400" i="1"/>
  <c r="O399" i="1" s="1"/>
  <c r="O397" i="1"/>
  <c r="O396" i="1" s="1"/>
  <c r="O388" i="1"/>
  <c r="O387" i="1" s="1"/>
  <c r="O386" i="1" s="1"/>
  <c r="O384" i="1"/>
  <c r="O382" i="1"/>
  <c r="O379" i="1"/>
  <c r="O378" i="1" s="1"/>
  <c r="O376" i="1"/>
  <c r="O374" i="1"/>
  <c r="O372" i="1"/>
  <c r="O367" i="1"/>
  <c r="O366" i="1" s="1"/>
  <c r="O365" i="1" s="1"/>
  <c r="O364" i="1" s="1"/>
  <c r="O363" i="1" s="1"/>
  <c r="O359" i="1"/>
  <c r="O357" i="1"/>
  <c r="O355" i="1"/>
  <c r="O352" i="1"/>
  <c r="O351" i="1" s="1"/>
  <c r="O332" i="1"/>
  <c r="O330" i="1"/>
  <c r="O328" i="1"/>
  <c r="O323" i="1"/>
  <c r="O322" i="1" s="1"/>
  <c r="O321" i="1" s="1"/>
  <c r="O319" i="1"/>
  <c r="O318" i="1" s="1"/>
  <c r="O317" i="1" s="1"/>
  <c r="O315" i="1"/>
  <c r="O314" i="1" s="1"/>
  <c r="O313" i="1" s="1"/>
  <c r="O311" i="1"/>
  <c r="O310" i="1" s="1"/>
  <c r="O309" i="1" s="1"/>
  <c r="O307" i="1"/>
  <c r="O305" i="1"/>
  <c r="O297" i="1"/>
  <c r="O296" i="1" s="1"/>
  <c r="O295" i="1" s="1"/>
  <c r="O293" i="1"/>
  <c r="O292" i="1" s="1"/>
  <c r="O290" i="1"/>
  <c r="O288" i="1"/>
  <c r="O286" i="1"/>
  <c r="O282" i="1"/>
  <c r="O281" i="1" s="1"/>
  <c r="O280" i="1" s="1"/>
  <c r="O277" i="1"/>
  <c r="O275" i="1"/>
  <c r="O268" i="1"/>
  <c r="O266" i="1"/>
  <c r="O263" i="1"/>
  <c r="O261" i="1"/>
  <c r="O257" i="1"/>
  <c r="O255" i="1"/>
  <c r="O253" i="1"/>
  <c r="O244" i="1"/>
  <c r="O242" i="1"/>
  <c r="O240" i="1"/>
  <c r="O232" i="1"/>
  <c r="O231" i="1" s="1"/>
  <c r="O230" i="1" s="1"/>
  <c r="O228" i="1"/>
  <c r="O227" i="1" s="1"/>
  <c r="O226" i="1" s="1"/>
  <c r="O223" i="1"/>
  <c r="O222" i="1" s="1"/>
  <c r="O220" i="1"/>
  <c r="O219" i="1" s="1"/>
  <c r="O215" i="1"/>
  <c r="O214" i="1" s="1"/>
  <c r="O211" i="1" s="1"/>
  <c r="O210" i="1" s="1"/>
  <c r="O212" i="1"/>
  <c r="O208" i="1"/>
  <c r="O207" i="1" s="1"/>
  <c r="O206" i="1" s="1"/>
  <c r="O204" i="1"/>
  <c r="O203" i="1" s="1"/>
  <c r="O202" i="1" s="1"/>
  <c r="O200" i="1"/>
  <c r="O198" i="1"/>
  <c r="O195" i="1"/>
  <c r="O194" i="1" s="1"/>
  <c r="O189" i="1"/>
  <c r="O185" i="1"/>
  <c r="O183" i="1"/>
  <c r="O181" i="1"/>
  <c r="O179" i="1"/>
  <c r="O171" i="1"/>
  <c r="O170" i="1" s="1"/>
  <c r="O169" i="1" s="1"/>
  <c r="O168" i="1" s="1"/>
  <c r="O166" i="1"/>
  <c r="O164" i="1"/>
  <c r="O161" i="1"/>
  <c r="O160" i="1" s="1"/>
  <c r="O153" i="1"/>
  <c r="O152" i="1" s="1"/>
  <c r="O151" i="1" s="1"/>
  <c r="O150" i="1" s="1"/>
  <c r="O149" i="1" s="1"/>
  <c r="O148" i="1" s="1"/>
  <c r="O146" i="1"/>
  <c r="O145" i="1" s="1"/>
  <c r="O144" i="1" s="1"/>
  <c r="O143" i="1" s="1"/>
  <c r="O141" i="1"/>
  <c r="O140" i="1" s="1"/>
  <c r="O138" i="1"/>
  <c r="O137" i="1" s="1"/>
  <c r="O134" i="1"/>
  <c r="O132" i="1"/>
  <c r="O126" i="1"/>
  <c r="O125" i="1" s="1"/>
  <c r="O124" i="1" s="1"/>
  <c r="O123" i="1" s="1"/>
  <c r="O122" i="1" s="1"/>
  <c r="O120" i="1"/>
  <c r="O118" i="1"/>
  <c r="O116" i="1"/>
  <c r="O113" i="1"/>
  <c r="O112" i="1" s="1"/>
  <c r="O105" i="1"/>
  <c r="O104" i="1" s="1"/>
  <c r="O102" i="1"/>
  <c r="O101" i="1" s="1"/>
  <c r="O96" i="1"/>
  <c r="O95" i="1" s="1"/>
  <c r="O94" i="1" s="1"/>
  <c r="O93" i="1" s="1"/>
  <c r="O92" i="1" s="1"/>
  <c r="O88" i="1"/>
  <c r="O87" i="1" s="1"/>
  <c r="O86" i="1" s="1"/>
  <c r="O85" i="1" s="1"/>
  <c r="O84" i="1" s="1"/>
  <c r="O83" i="1" s="1"/>
  <c r="O73" i="1"/>
  <c r="O72" i="1" s="1"/>
  <c r="O71" i="1" s="1"/>
  <c r="O69" i="1"/>
  <c r="O68" i="1" s="1"/>
  <c r="O67" i="1" s="1"/>
  <c r="O62" i="1"/>
  <c r="O60" i="1"/>
  <c r="O57" i="1"/>
  <c r="O56" i="1" s="1"/>
  <c r="O49" i="1"/>
  <c r="O48" i="1" s="1"/>
  <c r="O43" i="1"/>
  <c r="O41" i="1"/>
  <c r="O38" i="1"/>
  <c r="O36" i="1"/>
  <c r="O34" i="1"/>
  <c r="O28" i="1"/>
  <c r="O26" i="1"/>
  <c r="O23" i="1"/>
  <c r="O22" i="1" s="1"/>
  <c r="V6124" i="1"/>
  <c r="V6123" i="1" s="1"/>
  <c r="V6122" i="1" s="1"/>
  <c r="V6110" i="1"/>
  <c r="V6109" i="1" s="1"/>
  <c r="V6108" i="1" s="1"/>
  <c r="V5011" i="1"/>
  <c r="V5010" i="1" s="1"/>
  <c r="V5009" i="1" s="1"/>
  <c r="V5005" i="1"/>
  <c r="V5004" i="1" s="1"/>
  <c r="V5003" i="1" s="1"/>
  <c r="V5002" i="1" s="1"/>
  <c r="V5001" i="1" s="1"/>
  <c r="V5000" i="1" s="1"/>
  <c r="V4855" i="1"/>
  <c r="V4854" i="1" s="1"/>
  <c r="V4853" i="1" s="1"/>
  <c r="V4836" i="1"/>
  <c r="V4835" i="1" s="1"/>
  <c r="V4834" i="1" s="1"/>
  <c r="V4822" i="1"/>
  <c r="V4821" i="1" s="1"/>
  <c r="V4820" i="1" s="1"/>
  <c r="V4810" i="1"/>
  <c r="V4809" i="1" s="1"/>
  <c r="V4808" i="1" s="1"/>
  <c r="V4672" i="1"/>
  <c r="V4671" i="1" s="1"/>
  <c r="V4670" i="1" s="1"/>
  <c r="V4669" i="1" s="1"/>
  <c r="V4668" i="1" s="1"/>
  <c r="V4667" i="1" s="1"/>
  <c r="V4666" i="1" s="1"/>
  <c r="V4665" i="1"/>
  <c r="V4664" i="1" s="1"/>
  <c r="V4663" i="1" s="1"/>
  <c r="V4653" i="1"/>
  <c r="V4652" i="1" s="1"/>
  <c r="V4651" i="1" s="1"/>
  <c r="V4650" i="1"/>
  <c r="V4649" i="1" s="1"/>
  <c r="V4648" i="1" s="1"/>
  <c r="V4633" i="1"/>
  <c r="V4632" i="1" s="1"/>
  <c r="V4631" i="1" s="1"/>
  <c r="V4630" i="1" s="1"/>
  <c r="V4629" i="1" s="1"/>
  <c r="V4628" i="1" s="1"/>
  <c r="V4627" i="1" s="1"/>
  <c r="V4618" i="1"/>
  <c r="V4617" i="1" s="1"/>
  <c r="V4616" i="1" s="1"/>
  <c r="V4615" i="1" s="1"/>
  <c r="V4614" i="1" s="1"/>
  <c r="V4613" i="1" s="1"/>
  <c r="V4612" i="1" s="1"/>
  <c r="V4597" i="1"/>
  <c r="V4596" i="1" s="1"/>
  <c r="V4595" i="1" s="1"/>
  <c r="V4568" i="1"/>
  <c r="V4567" i="1" s="1"/>
  <c r="V4566" i="1" s="1"/>
  <c r="V4562" i="1"/>
  <c r="V4561" i="1" s="1"/>
  <c r="V4560" i="1" s="1"/>
  <c r="V4556" i="1"/>
  <c r="V4555" i="1" s="1"/>
  <c r="V4554" i="1" s="1"/>
  <c r="V4553" i="1"/>
  <c r="V4552" i="1" s="1"/>
  <c r="V4551" i="1" s="1"/>
  <c r="V4550" i="1"/>
  <c r="V4549" i="1" s="1"/>
  <c r="V4548" i="1" s="1"/>
  <c r="V4521" i="1"/>
  <c r="V4520" i="1" s="1"/>
  <c r="V4519" i="1" s="1"/>
  <c r="V4504" i="1"/>
  <c r="V4503" i="1" s="1"/>
  <c r="V4502" i="1" s="1"/>
  <c r="V4489" i="1"/>
  <c r="V4488" i="1" s="1"/>
  <c r="V4487" i="1" s="1"/>
  <c r="V4486" i="1"/>
  <c r="V4485" i="1" s="1"/>
  <c r="V4484" i="1" s="1"/>
  <c r="V4459" i="1"/>
  <c r="V4458" i="1" s="1"/>
  <c r="V4457" i="1" s="1"/>
  <c r="V4456" i="1" s="1"/>
  <c r="V4439" i="1"/>
  <c r="V4438" i="1" s="1"/>
  <c r="V4437" i="1" s="1"/>
  <c r="V4397" i="1"/>
  <c r="V4396" i="1" s="1"/>
  <c r="V4395" i="1" s="1"/>
  <c r="V4330" i="1"/>
  <c r="V4329" i="1" s="1"/>
  <c r="V4328" i="1" s="1"/>
  <c r="V4327" i="1" s="1"/>
  <c r="U6187" i="1"/>
  <c r="U6186" i="1" s="1"/>
  <c r="U6185" i="1" s="1"/>
  <c r="U5443" i="1"/>
  <c r="U5442" i="1" s="1"/>
  <c r="U5352" i="1"/>
  <c r="U5351" i="1" s="1"/>
  <c r="U5344" i="1"/>
  <c r="U5343" i="1" s="1"/>
  <c r="U5342" i="1"/>
  <c r="U5341" i="1" s="1"/>
  <c r="U4991" i="1"/>
  <c r="U4990" i="1" s="1"/>
  <c r="U4689" i="1"/>
  <c r="U4688" i="1" s="1"/>
  <c r="U4687" i="1"/>
  <c r="U4686" i="1" s="1"/>
  <c r="U4597" i="1"/>
  <c r="U4596" i="1" s="1"/>
  <c r="U4595" i="1" s="1"/>
  <c r="U4550" i="1"/>
  <c r="U4549" i="1" s="1"/>
  <c r="U4548" i="1" s="1"/>
  <c r="U4504" i="1"/>
  <c r="U4503" i="1" s="1"/>
  <c r="U4502" i="1" s="1"/>
  <c r="U4286" i="1"/>
  <c r="U4285" i="1" s="1"/>
  <c r="U4284" i="1" s="1"/>
  <c r="U4283" i="1" s="1"/>
  <c r="U4282" i="1" s="1"/>
  <c r="U4281" i="1" s="1"/>
  <c r="U4280" i="1" s="1"/>
  <c r="U4279" i="1" s="1"/>
  <c r="U3910" i="1"/>
  <c r="U3909" i="1" s="1"/>
  <c r="U3908" i="1" s="1"/>
  <c r="U3907" i="1" s="1"/>
  <c r="U3906" i="1" s="1"/>
  <c r="U3830" i="1"/>
  <c r="U3829" i="1" s="1"/>
  <c r="U3828" i="1"/>
  <c r="U3827" i="1" s="1"/>
  <c r="U3576" i="1"/>
  <c r="U3575" i="1" s="1"/>
  <c r="U3574" i="1"/>
  <c r="U3573" i="1" s="1"/>
  <c r="U3473" i="1"/>
  <c r="U3472" i="1" s="1"/>
  <c r="U3222" i="1"/>
  <c r="U3221" i="1" s="1"/>
  <c r="U3220" i="1"/>
  <c r="U3219" i="1" s="1"/>
  <c r="U3217" i="1"/>
  <c r="U3216" i="1" s="1"/>
  <c r="U3215" i="1" s="1"/>
  <c r="U3114" i="1"/>
  <c r="U3113" i="1" s="1"/>
  <c r="U3112" i="1"/>
  <c r="U3111" i="1" s="1"/>
  <c r="U2845" i="1"/>
  <c r="U2844" i="1" s="1"/>
  <c r="U2842" i="1"/>
  <c r="U2841" i="1" s="1"/>
  <c r="U2840" i="1" s="1"/>
  <c r="U2741" i="1"/>
  <c r="U2740" i="1" s="1"/>
  <c r="U2739" i="1"/>
  <c r="U2738" i="1" s="1"/>
  <c r="U2483" i="1"/>
  <c r="U2482" i="1" s="1"/>
  <c r="U2382" i="1"/>
  <c r="U2381" i="1" s="1"/>
  <c r="U2121" i="1"/>
  <c r="U2120" i="1" s="1"/>
  <c r="U2119" i="1"/>
  <c r="U2118" i="1" s="1"/>
  <c r="U2013" i="1"/>
  <c r="U2012" i="1" s="1"/>
  <c r="U1730" i="1"/>
  <c r="U1729" i="1" s="1"/>
  <c r="U1614" i="1"/>
  <c r="U1613" i="1" s="1"/>
  <c r="U1612" i="1"/>
  <c r="U1611" i="1" s="1"/>
  <c r="U1365" i="1"/>
  <c r="U1364" i="1" s="1"/>
  <c r="U1260" i="1"/>
  <c r="U1259" i="1" s="1"/>
  <c r="U1251" i="1"/>
  <c r="U1250" i="1"/>
  <c r="U1210" i="1"/>
  <c r="U1209" i="1"/>
  <c r="U1200" i="1"/>
  <c r="U1199" i="1"/>
  <c r="U1198" i="1"/>
  <c r="U1188" i="1"/>
  <c r="U1187" i="1" s="1"/>
  <c r="U1186" i="1"/>
  <c r="U1185" i="1" s="1"/>
  <c r="U1183" i="1"/>
  <c r="U1182" i="1"/>
  <c r="U1181" i="1"/>
  <c r="U1176" i="1"/>
  <c r="U1174" i="1" s="1"/>
  <c r="U1173" i="1" s="1"/>
  <c r="U1172" i="1" s="1"/>
  <c r="U1171" i="1" s="1"/>
  <c r="U1129" i="1"/>
  <c r="U1128" i="1" s="1"/>
  <c r="U1127" i="1"/>
  <c r="U1126" i="1" s="1"/>
  <c r="U1108" i="1"/>
  <c r="U1107" i="1" s="1"/>
  <c r="U849" i="1"/>
  <c r="U848" i="1" s="1"/>
  <c r="U847" i="1" s="1"/>
  <c r="U846" i="1" s="1"/>
  <c r="U836" i="1"/>
  <c r="U835" i="1"/>
  <c r="U832" i="1"/>
  <c r="U831" i="1"/>
  <c r="U828" i="1"/>
  <c r="U827" i="1"/>
  <c r="U743" i="1"/>
  <c r="U742" i="1" s="1"/>
  <c r="U741" i="1"/>
  <c r="U740" i="1" s="1"/>
  <c r="U727" i="1"/>
  <c r="U346" i="1"/>
  <c r="U345" i="1" s="1"/>
  <c r="U267" i="1"/>
  <c r="U266" i="1" s="1"/>
  <c r="U264" i="1"/>
  <c r="U263" i="1" s="1"/>
  <c r="U262" i="1"/>
  <c r="U261" i="1" s="1"/>
  <c r="U246" i="1"/>
  <c r="U245" i="1"/>
  <c r="U243" i="1"/>
  <c r="U242" i="1" s="1"/>
  <c r="U241" i="1"/>
  <c r="U240" i="1" s="1"/>
  <c r="P6199" i="1"/>
  <c r="P6198" i="1"/>
  <c r="P6197" i="1" s="1"/>
  <c r="P6196" i="1" s="1"/>
  <c r="P6195" i="1"/>
  <c r="P6194" i="1" s="1"/>
  <c r="P6193" i="1" s="1"/>
  <c r="P6192" i="1"/>
  <c r="P6191" i="1" s="1"/>
  <c r="P6190" i="1"/>
  <c r="P6189" i="1" s="1"/>
  <c r="P6187" i="1"/>
  <c r="P6186" i="1" s="1"/>
  <c r="P6185" i="1" s="1"/>
  <c r="P6127" i="1"/>
  <c r="P6126" i="1" s="1"/>
  <c r="P6125" i="1" s="1"/>
  <c r="R6127" i="1"/>
  <c r="R6126" i="1" s="1"/>
  <c r="R6125" i="1" s="1"/>
  <c r="P6124" i="1"/>
  <c r="P6123" i="1" s="1"/>
  <c r="P6122" i="1" s="1"/>
  <c r="R6124" i="1"/>
  <c r="R6123" i="1" s="1"/>
  <c r="R6122" i="1" s="1"/>
  <c r="R6110" i="1"/>
  <c r="R6109" i="1" s="1"/>
  <c r="R6108" i="1" s="1"/>
  <c r="P6072" i="1"/>
  <c r="P6071" i="1" s="1"/>
  <c r="P6070" i="1" s="1"/>
  <c r="P6069" i="1" s="1"/>
  <c r="P6068" i="1" s="1"/>
  <c r="P5878" i="1"/>
  <c r="P5877" i="1" s="1"/>
  <c r="P5876" i="1" s="1"/>
  <c r="R5823" i="1"/>
  <c r="R5820" i="1"/>
  <c r="R5819" i="1" s="1"/>
  <c r="R5818" i="1" s="1"/>
  <c r="R5518" i="1"/>
  <c r="R5517" i="1" s="1"/>
  <c r="R5516" i="1" s="1"/>
  <c r="R5515" i="1" s="1"/>
  <c r="P5479" i="1"/>
  <c r="P5478" i="1" s="1"/>
  <c r="P5477" i="1" s="1"/>
  <c r="P5476" i="1" s="1"/>
  <c r="P5475" i="1" s="1"/>
  <c r="P5474" i="1" s="1"/>
  <c r="P5473" i="1" s="1"/>
  <c r="P5443" i="1"/>
  <c r="P5442" i="1" s="1"/>
  <c r="P5441" i="1"/>
  <c r="P5440" i="1" s="1"/>
  <c r="P5356" i="1"/>
  <c r="P5355" i="1" s="1"/>
  <c r="P5354" i="1"/>
  <c r="P5353" i="1" s="1"/>
  <c r="P5352" i="1"/>
  <c r="P5351" i="1" s="1"/>
  <c r="P5344" i="1"/>
  <c r="P5343" i="1" s="1"/>
  <c r="P5227" i="1"/>
  <c r="P5226" i="1" s="1"/>
  <c r="P5225" i="1" s="1"/>
  <c r="P5224" i="1" s="1"/>
  <c r="P5223" i="1" s="1"/>
  <c r="P5222" i="1" s="1"/>
  <c r="P5221" i="1" s="1"/>
  <c r="P5186" i="1"/>
  <c r="P5185" i="1" s="1"/>
  <c r="P5077" i="1"/>
  <c r="P5076" i="1" s="1"/>
  <c r="P5075" i="1" s="1"/>
  <c r="R5018" i="1"/>
  <c r="R5017" i="1" s="1"/>
  <c r="R5016" i="1" s="1"/>
  <c r="R5015" i="1" s="1"/>
  <c r="P5014" i="1"/>
  <c r="P5013" i="1" s="1"/>
  <c r="P5012" i="1" s="1"/>
  <c r="R5014" i="1"/>
  <c r="R5013" i="1" s="1"/>
  <c r="R5012" i="1" s="1"/>
  <c r="R5011" i="1"/>
  <c r="R5010" i="1" s="1"/>
  <c r="R5009" i="1" s="1"/>
  <c r="R5005" i="1"/>
  <c r="R5004" i="1" s="1"/>
  <c r="R5003" i="1" s="1"/>
  <c r="R5002" i="1" s="1"/>
  <c r="R5001" i="1" s="1"/>
  <c r="R5000" i="1" s="1"/>
  <c r="R4999" i="1"/>
  <c r="R4998" i="1" s="1"/>
  <c r="R4997" i="1" s="1"/>
  <c r="R4996" i="1"/>
  <c r="R4995" i="1" s="1"/>
  <c r="R4994" i="1" s="1"/>
  <c r="R4948" i="1"/>
  <c r="R4947" i="1" s="1"/>
  <c r="R4946" i="1" s="1"/>
  <c r="R4942" i="1"/>
  <c r="R4941" i="1" s="1"/>
  <c r="R4940" i="1" s="1"/>
  <c r="R4936" i="1"/>
  <c r="R4935" i="1" s="1"/>
  <c r="R4934" i="1" s="1"/>
  <c r="R4930" i="1"/>
  <c r="R4929" i="1" s="1"/>
  <c r="R4928" i="1" s="1"/>
  <c r="R4927" i="1"/>
  <c r="R4926" i="1" s="1"/>
  <c r="R4925" i="1" s="1"/>
  <c r="R4855" i="1"/>
  <c r="R4854" i="1" s="1"/>
  <c r="R4853" i="1" s="1"/>
  <c r="P4852" i="1"/>
  <c r="P4851" i="1" s="1"/>
  <c r="P4850" i="1" s="1"/>
  <c r="R4852" i="1"/>
  <c r="R4851" i="1" s="1"/>
  <c r="R4850" i="1" s="1"/>
  <c r="R4848" i="1"/>
  <c r="R4847" i="1" s="1"/>
  <c r="R4846" i="1" s="1"/>
  <c r="R4839" i="1"/>
  <c r="R4838" i="1" s="1"/>
  <c r="R4837" i="1" s="1"/>
  <c r="R4836" i="1"/>
  <c r="R4835" i="1" s="1"/>
  <c r="R4834" i="1" s="1"/>
  <c r="R4830" i="1"/>
  <c r="R4829" i="1" s="1"/>
  <c r="R4828" i="1" s="1"/>
  <c r="R4827" i="1"/>
  <c r="R4826" i="1" s="1"/>
  <c r="R4822" i="1"/>
  <c r="R4821" i="1" s="1"/>
  <c r="R4820" i="1" s="1"/>
  <c r="R4819" i="1"/>
  <c r="R4818" i="1" s="1"/>
  <c r="R4817" i="1" s="1"/>
  <c r="R4813" i="1"/>
  <c r="R4812" i="1" s="1"/>
  <c r="R4811" i="1" s="1"/>
  <c r="R4810" i="1"/>
  <c r="R4809" i="1" s="1"/>
  <c r="R4808" i="1" s="1"/>
  <c r="P4807" i="1"/>
  <c r="P4806" i="1" s="1"/>
  <c r="P4805" i="1" s="1"/>
  <c r="R4807" i="1"/>
  <c r="R4806" i="1" s="1"/>
  <c r="R4805" i="1" s="1"/>
  <c r="R4804" i="1"/>
  <c r="R4803" i="1" s="1"/>
  <c r="R4802" i="1" s="1"/>
  <c r="R4801" i="1"/>
  <c r="R4800" i="1" s="1"/>
  <c r="R4799" i="1" s="1"/>
  <c r="R4798" i="1"/>
  <c r="R4797" i="1" s="1"/>
  <c r="R4796" i="1" s="1"/>
  <c r="R4795" i="1"/>
  <c r="R4794" i="1" s="1"/>
  <c r="R4793" i="1" s="1"/>
  <c r="R4787" i="1"/>
  <c r="R4786" i="1" s="1"/>
  <c r="R4785" i="1" s="1"/>
  <c r="P4751" i="1"/>
  <c r="P4750" i="1" s="1"/>
  <c r="P4749" i="1" s="1"/>
  <c r="P4744" i="1"/>
  <c r="P4743" i="1" s="1"/>
  <c r="P4742" i="1" s="1"/>
  <c r="P4741" i="1" s="1"/>
  <c r="R4726" i="1"/>
  <c r="R4725" i="1" s="1"/>
  <c r="P4726" i="1"/>
  <c r="P4725" i="1" s="1"/>
  <c r="P4713" i="1"/>
  <c r="P4712" i="1" s="1"/>
  <c r="P4711" i="1" s="1"/>
  <c r="R4713" i="1"/>
  <c r="R4712" i="1" s="1"/>
  <c r="R4711" i="1" s="1"/>
  <c r="P4689" i="1"/>
  <c r="P4688" i="1" s="1"/>
  <c r="R4665" i="1"/>
  <c r="R4664" i="1" s="1"/>
  <c r="R4663" i="1" s="1"/>
  <c r="R4656" i="1"/>
  <c r="R4655" i="1" s="1"/>
  <c r="R4654" i="1" s="1"/>
  <c r="R4653" i="1"/>
  <c r="R4652" i="1" s="1"/>
  <c r="R4651" i="1" s="1"/>
  <c r="R4650" i="1"/>
  <c r="R4649" i="1" s="1"/>
  <c r="R4648" i="1" s="1"/>
  <c r="R4641" i="1"/>
  <c r="R4640" i="1" s="1"/>
  <c r="R4639" i="1" s="1"/>
  <c r="R4626" i="1"/>
  <c r="R4625" i="1" s="1"/>
  <c r="R4624" i="1" s="1"/>
  <c r="R4623" i="1" s="1"/>
  <c r="R4622" i="1" s="1"/>
  <c r="R4621" i="1" s="1"/>
  <c r="R4620" i="1" s="1"/>
  <c r="R4619" i="1" s="1"/>
  <c r="R4608" i="1"/>
  <c r="R4607" i="1" s="1"/>
  <c r="R4606" i="1" s="1"/>
  <c r="R4584" i="1"/>
  <c r="R4583" i="1" s="1"/>
  <c r="R4582" i="1" s="1"/>
  <c r="R4571" i="1"/>
  <c r="R4570" i="1" s="1"/>
  <c r="R4569" i="1" s="1"/>
  <c r="R4568" i="1"/>
  <c r="R4567" i="1" s="1"/>
  <c r="R4566" i="1" s="1"/>
  <c r="R4562" i="1"/>
  <c r="R4561" i="1" s="1"/>
  <c r="R4560" i="1" s="1"/>
  <c r="R4556" i="1"/>
  <c r="R4555" i="1" s="1"/>
  <c r="R4554" i="1" s="1"/>
  <c r="R4553" i="1"/>
  <c r="R4552" i="1" s="1"/>
  <c r="R4551" i="1" s="1"/>
  <c r="R4547" i="1"/>
  <c r="R4546" i="1" s="1"/>
  <c r="R4545" i="1" s="1"/>
  <c r="R4544" i="1"/>
  <c r="R4543" i="1" s="1"/>
  <c r="R4542" i="1" s="1"/>
  <c r="R4532" i="1"/>
  <c r="R4531" i="1" s="1"/>
  <c r="R4530" i="1" s="1"/>
  <c r="R4521" i="1"/>
  <c r="R4520" i="1" s="1"/>
  <c r="R4519" i="1" s="1"/>
  <c r="P4504" i="1"/>
  <c r="P4503" i="1" s="1"/>
  <c r="P4502" i="1" s="1"/>
  <c r="R4514" i="1"/>
  <c r="R4513" i="1" s="1"/>
  <c r="R4512" i="1" s="1"/>
  <c r="R4511" i="1" s="1"/>
  <c r="R4504" i="1"/>
  <c r="R4503" i="1" s="1"/>
  <c r="R4502" i="1" s="1"/>
  <c r="R4489" i="1"/>
  <c r="R4488" i="1" s="1"/>
  <c r="R4487" i="1" s="1"/>
  <c r="R4480" i="1"/>
  <c r="R4479" i="1" s="1"/>
  <c r="R4478" i="1" s="1"/>
  <c r="R4466" i="1"/>
  <c r="R4465" i="1" s="1"/>
  <c r="R4464" i="1" s="1"/>
  <c r="R4463" i="1" s="1"/>
  <c r="R4462" i="1" s="1"/>
  <c r="R4461" i="1" s="1"/>
  <c r="R4460" i="1" s="1"/>
  <c r="R4459" i="1"/>
  <c r="R4458" i="1" s="1"/>
  <c r="R4457" i="1" s="1"/>
  <c r="R4456" i="1" s="1"/>
  <c r="R4455" i="1"/>
  <c r="R4454" i="1" s="1"/>
  <c r="R4453" i="1" s="1"/>
  <c r="R4452" i="1" s="1"/>
  <c r="R4439" i="1"/>
  <c r="R4438" i="1" s="1"/>
  <c r="R4437" i="1" s="1"/>
  <c r="R4435" i="1"/>
  <c r="R4434" i="1" s="1"/>
  <c r="R4414" i="1"/>
  <c r="R4413" i="1" s="1"/>
  <c r="R4412" i="1" s="1"/>
  <c r="R4411" i="1"/>
  <c r="R4410" i="1" s="1"/>
  <c r="R4407" i="1" s="1"/>
  <c r="R4403" i="1"/>
  <c r="R4402" i="1" s="1"/>
  <c r="R4401" i="1" s="1"/>
  <c r="R4397" i="1"/>
  <c r="R4396" i="1" s="1"/>
  <c r="R4395" i="1" s="1"/>
  <c r="R4386" i="1"/>
  <c r="R4385" i="1" s="1"/>
  <c r="R4384" i="1" s="1"/>
  <c r="R4383" i="1"/>
  <c r="R4382" i="1" s="1"/>
  <c r="R4381" i="1" s="1"/>
  <c r="R4368" i="1"/>
  <c r="R4367" i="1" s="1"/>
  <c r="R4366" i="1" s="1"/>
  <c r="R4365" i="1"/>
  <c r="R4364" i="1" s="1"/>
  <c r="R4363" i="1" s="1"/>
  <c r="R4359" i="1"/>
  <c r="R4358" i="1" s="1"/>
  <c r="R4357" i="1" s="1"/>
  <c r="R4356" i="1"/>
  <c r="R4355" i="1" s="1"/>
  <c r="R4354" i="1" s="1"/>
  <c r="R4353" i="1"/>
  <c r="R4352" i="1" s="1"/>
  <c r="R4351" i="1" s="1"/>
  <c r="R4350" i="1"/>
  <c r="R4349" i="1" s="1"/>
  <c r="R4348" i="1" s="1"/>
  <c r="R4347" i="1"/>
  <c r="R4346" i="1" s="1"/>
  <c r="R4345" i="1" s="1"/>
  <c r="R4334" i="1"/>
  <c r="R4333" i="1" s="1"/>
  <c r="R4332" i="1" s="1"/>
  <c r="R4330" i="1"/>
  <c r="R4329" i="1" s="1"/>
  <c r="R4328" i="1" s="1"/>
  <c r="R4327" i="1" s="1"/>
  <c r="P4286" i="1"/>
  <c r="P4285" i="1" s="1"/>
  <c r="P4284" i="1" s="1"/>
  <c r="P4283" i="1" s="1"/>
  <c r="P4282" i="1" s="1"/>
  <c r="P4281" i="1" s="1"/>
  <c r="P4280" i="1" s="1"/>
  <c r="P4279" i="1" s="1"/>
  <c r="R4151" i="1"/>
  <c r="R4150" i="1" s="1"/>
  <c r="R4149" i="1" s="1"/>
  <c r="P4128" i="1"/>
  <c r="P4127" i="1" s="1"/>
  <c r="P3936" i="1"/>
  <c r="P3935" i="1" s="1"/>
  <c r="P3934" i="1" s="1"/>
  <c r="P3933" i="1" s="1"/>
  <c r="P3910" i="1"/>
  <c r="P3909" i="1" s="1"/>
  <c r="P3908" i="1" s="1"/>
  <c r="P3907" i="1" s="1"/>
  <c r="P3906" i="1" s="1"/>
  <c r="P3830" i="1"/>
  <c r="P3829" i="1" s="1"/>
  <c r="P3607" i="1"/>
  <c r="P3606" i="1" s="1"/>
  <c r="P3605" i="1" s="1"/>
  <c r="P3604" i="1" s="1"/>
  <c r="P3576" i="1"/>
  <c r="P3575" i="1" s="1"/>
  <c r="P3571" i="1"/>
  <c r="P3570" i="1" s="1"/>
  <c r="P3569" i="1" s="1"/>
  <c r="P3473" i="1"/>
  <c r="P3472" i="1" s="1"/>
  <c r="P3260" i="1"/>
  <c r="P3259" i="1" s="1"/>
  <c r="P3258" i="1" s="1"/>
  <c r="P3257" i="1" s="1"/>
  <c r="P3222" i="1"/>
  <c r="P3221" i="1" s="1"/>
  <c r="P3217" i="1"/>
  <c r="P3216" i="1" s="1"/>
  <c r="P3215" i="1" s="1"/>
  <c r="P2878" i="1"/>
  <c r="P2877" i="1" s="1"/>
  <c r="P2876" i="1" s="1"/>
  <c r="P2875" i="1" s="1"/>
  <c r="P2847" i="1"/>
  <c r="P2846" i="1" s="1"/>
  <c r="P2842" i="1"/>
  <c r="P2841" i="1" s="1"/>
  <c r="P2840" i="1" s="1"/>
  <c r="P2741" i="1"/>
  <c r="P2740" i="1" s="1"/>
  <c r="P2516" i="1"/>
  <c r="P2515" i="1" s="1"/>
  <c r="P2514" i="1" s="1"/>
  <c r="P2513" i="1" s="1"/>
  <c r="P2485" i="1"/>
  <c r="P2484" i="1" s="1"/>
  <c r="P2480" i="1"/>
  <c r="P2479" i="1" s="1"/>
  <c r="P2478" i="1" s="1"/>
  <c r="P2382" i="1"/>
  <c r="P2381" i="1" s="1"/>
  <c r="P2152" i="1"/>
  <c r="P2151" i="1" s="1"/>
  <c r="P2150" i="1" s="1"/>
  <c r="P2149" i="1" s="1"/>
  <c r="P2121" i="1"/>
  <c r="P2120" i="1" s="1"/>
  <c r="P2116" i="1"/>
  <c r="P2115" i="1" s="1"/>
  <c r="P2114" i="1" s="1"/>
  <c r="P2013" i="1"/>
  <c r="P2012" i="1" s="1"/>
  <c r="P1763" i="1"/>
  <c r="P1762" i="1" s="1"/>
  <c r="P1761" i="1" s="1"/>
  <c r="P1760" i="1" s="1"/>
  <c r="P1732" i="1"/>
  <c r="P1731" i="1" s="1"/>
  <c r="P1730" i="1"/>
  <c r="P1729" i="1" s="1"/>
  <c r="P1727" i="1"/>
  <c r="P1726" i="1" s="1"/>
  <c r="P1725" i="1" s="1"/>
  <c r="P1614" i="1"/>
  <c r="P1613" i="1" s="1"/>
  <c r="P1612" i="1"/>
  <c r="P1611" i="1" s="1"/>
  <c r="P1367" i="1"/>
  <c r="P1366" i="1" s="1"/>
  <c r="P1365" i="1"/>
  <c r="P1364" i="1" s="1"/>
  <c r="P1362" i="1"/>
  <c r="P1361" i="1" s="1"/>
  <c r="P1360" i="1" s="1"/>
  <c r="P1260" i="1"/>
  <c r="P1259" i="1" s="1"/>
  <c r="P1262" i="1"/>
  <c r="P1261" i="1" s="1"/>
  <c r="P1251" i="1"/>
  <c r="P1250" i="1"/>
  <c r="P1210" i="1"/>
  <c r="P1209" i="1"/>
  <c r="P1207" i="1"/>
  <c r="P1206" i="1" s="1"/>
  <c r="P1200" i="1"/>
  <c r="P1199" i="1"/>
  <c r="P1198" i="1"/>
  <c r="P1188" i="1"/>
  <c r="P1187" i="1" s="1"/>
  <c r="P1186" i="1"/>
  <c r="P1185" i="1" s="1"/>
  <c r="P1183" i="1"/>
  <c r="P1182" i="1"/>
  <c r="P1181" i="1"/>
  <c r="P1176" i="1"/>
  <c r="P1129" i="1"/>
  <c r="P1128" i="1" s="1"/>
  <c r="P1108" i="1"/>
  <c r="P1107" i="1" s="1"/>
  <c r="P1052" i="1"/>
  <c r="P1051" i="1" s="1"/>
  <c r="R886" i="1"/>
  <c r="R885" i="1" s="1"/>
  <c r="R884" i="1" s="1"/>
  <c r="R883" i="1"/>
  <c r="R882" i="1" s="1"/>
  <c r="R881" i="1" s="1"/>
  <c r="R880" i="1"/>
  <c r="R879" i="1" s="1"/>
  <c r="R878" i="1" s="1"/>
  <c r="P880" i="1"/>
  <c r="P879" i="1" s="1"/>
  <c r="P878" i="1" s="1"/>
  <c r="P861" i="1"/>
  <c r="P860" i="1" s="1"/>
  <c r="P859" i="1" s="1"/>
  <c r="R864" i="1"/>
  <c r="R863" i="1" s="1"/>
  <c r="R862" i="1" s="1"/>
  <c r="R861" i="1"/>
  <c r="R860" i="1" s="1"/>
  <c r="R859" i="1" s="1"/>
  <c r="R855" i="1"/>
  <c r="R854" i="1" s="1"/>
  <c r="R853" i="1" s="1"/>
  <c r="P855" i="1"/>
  <c r="P854" i="1" s="1"/>
  <c r="P853" i="1" s="1"/>
  <c r="P849" i="1"/>
  <c r="P848" i="1" s="1"/>
  <c r="P847" i="1" s="1"/>
  <c r="P846" i="1" s="1"/>
  <c r="P836" i="1"/>
  <c r="P835" i="1"/>
  <c r="P832" i="1"/>
  <c r="P831" i="1"/>
  <c r="P792" i="1"/>
  <c r="P791" i="1" s="1"/>
  <c r="P790" i="1" s="1"/>
  <c r="P785" i="1"/>
  <c r="P784" i="1" s="1"/>
  <c r="P783" i="1" s="1"/>
  <c r="R760" i="1"/>
  <c r="R759" i="1" s="1"/>
  <c r="R758" i="1" s="1"/>
  <c r="P760" i="1"/>
  <c r="P759" i="1" s="1"/>
  <c r="P758" i="1" s="1"/>
  <c r="R752" i="1"/>
  <c r="R751" i="1" s="1"/>
  <c r="R750" i="1" s="1"/>
  <c r="R749" i="1"/>
  <c r="R748" i="1" s="1"/>
  <c r="R747" i="1" s="1"/>
  <c r="P743" i="1"/>
  <c r="P742" i="1" s="1"/>
  <c r="P741" i="1"/>
  <c r="P740" i="1" s="1"/>
  <c r="P727" i="1"/>
  <c r="P631" i="1"/>
  <c r="P630" i="1" s="1"/>
  <c r="P629" i="1" s="1"/>
  <c r="P628" i="1" s="1"/>
  <c r="P623" i="1"/>
  <c r="P622" i="1" s="1"/>
  <c r="P621" i="1" s="1"/>
  <c r="P548" i="1"/>
  <c r="P403" i="1"/>
  <c r="P402" i="1" s="1"/>
  <c r="P348" i="1"/>
  <c r="P347" i="1" s="1"/>
  <c r="P346" i="1"/>
  <c r="P345" i="1" s="1"/>
  <c r="P269" i="1"/>
  <c r="P268" i="1" s="1"/>
  <c r="P267" i="1"/>
  <c r="P266" i="1" s="1"/>
  <c r="P264" i="1"/>
  <c r="P263" i="1" s="1"/>
  <c r="P262" i="1"/>
  <c r="P261" i="1" s="1"/>
  <c r="P246" i="1"/>
  <c r="P245" i="1"/>
  <c r="P243" i="1"/>
  <c r="P242" i="1" s="1"/>
  <c r="P241" i="1"/>
  <c r="P240" i="1" s="1"/>
  <c r="P142" i="1"/>
  <c r="P141" i="1" s="1"/>
  <c r="P140" i="1" s="1"/>
  <c r="R6194" i="1"/>
  <c r="R6193" i="1" s="1"/>
  <c r="S6194" i="1"/>
  <c r="S6193" i="1" s="1"/>
  <c r="V6194" i="1"/>
  <c r="V6193" i="1" s="1"/>
  <c r="M6194" i="1"/>
  <c r="M6193" i="1" s="1"/>
  <c r="P6083" i="1"/>
  <c r="Q6083" i="1"/>
  <c r="R6083" i="1"/>
  <c r="S6083" i="1"/>
  <c r="U6083" i="1"/>
  <c r="V6083" i="1"/>
  <c r="M6083" i="1"/>
  <c r="P5975" i="1"/>
  <c r="Q5975" i="1"/>
  <c r="R5975" i="1"/>
  <c r="S5975" i="1"/>
  <c r="U5975" i="1"/>
  <c r="V5975" i="1"/>
  <c r="M5975" i="1"/>
  <c r="P5507" i="1"/>
  <c r="Q5507" i="1"/>
  <c r="R5507" i="1"/>
  <c r="S5507" i="1"/>
  <c r="U5507" i="1"/>
  <c r="V5507" i="1"/>
  <c r="R5185" i="1"/>
  <c r="S5185" i="1"/>
  <c r="V5185" i="1"/>
  <c r="M5185" i="1"/>
  <c r="R4750" i="1"/>
  <c r="R4749" i="1" s="1"/>
  <c r="S4750" i="1"/>
  <c r="S4749" i="1" s="1"/>
  <c r="U4750" i="1"/>
  <c r="U4749" i="1" s="1"/>
  <c r="V4750" i="1"/>
  <c r="V4749" i="1" s="1"/>
  <c r="M4750" i="1"/>
  <c r="M4749" i="1" s="1"/>
  <c r="M4725" i="1"/>
  <c r="P4445" i="1"/>
  <c r="P4444" i="1" s="1"/>
  <c r="P4443" i="1" s="1"/>
  <c r="Q4445" i="1"/>
  <c r="Q4444" i="1" s="1"/>
  <c r="Q4443" i="1" s="1"/>
  <c r="U4445" i="1"/>
  <c r="U4444" i="1" s="1"/>
  <c r="U4443" i="1" s="1"/>
  <c r="P3965" i="1"/>
  <c r="P3964" i="1" s="1"/>
  <c r="P3963" i="1" s="1"/>
  <c r="P3962" i="1" s="1"/>
  <c r="Q3965" i="1"/>
  <c r="Q3964" i="1" s="1"/>
  <c r="Q3963" i="1" s="1"/>
  <c r="Q3962" i="1" s="1"/>
  <c r="R3965" i="1"/>
  <c r="R3964" i="1" s="1"/>
  <c r="R3963" i="1" s="1"/>
  <c r="R3962" i="1" s="1"/>
  <c r="S3965" i="1"/>
  <c r="S3964" i="1" s="1"/>
  <c r="S3963" i="1" s="1"/>
  <c r="S3962" i="1" s="1"/>
  <c r="U3965" i="1"/>
  <c r="U3964" i="1" s="1"/>
  <c r="U3963" i="1" s="1"/>
  <c r="U3962" i="1" s="1"/>
  <c r="V3965" i="1"/>
  <c r="V3964" i="1" s="1"/>
  <c r="V3963" i="1" s="1"/>
  <c r="V3962" i="1" s="1"/>
  <c r="M3965" i="1"/>
  <c r="M3964" i="1" s="1"/>
  <c r="M3963" i="1" s="1"/>
  <c r="M3962" i="1" s="1"/>
  <c r="P3762" i="1"/>
  <c r="P3761" i="1" s="1"/>
  <c r="P3760" i="1" s="1"/>
  <c r="P3759" i="1" s="1"/>
  <c r="Q3762" i="1"/>
  <c r="Q3761" i="1" s="1"/>
  <c r="Q3760" i="1" s="1"/>
  <c r="Q3759" i="1" s="1"/>
  <c r="R3762" i="1"/>
  <c r="R3761" i="1" s="1"/>
  <c r="R3760" i="1" s="1"/>
  <c r="R3759" i="1" s="1"/>
  <c r="S3762" i="1"/>
  <c r="S3761" i="1" s="1"/>
  <c r="S3760" i="1" s="1"/>
  <c r="S3759" i="1" s="1"/>
  <c r="U3762" i="1"/>
  <c r="U3761" i="1" s="1"/>
  <c r="U3760" i="1" s="1"/>
  <c r="U3759" i="1" s="1"/>
  <c r="V3762" i="1"/>
  <c r="V3761" i="1" s="1"/>
  <c r="V3760" i="1" s="1"/>
  <c r="V3759" i="1" s="1"/>
  <c r="M3762" i="1"/>
  <c r="M3761" i="1" s="1"/>
  <c r="M3760" i="1" s="1"/>
  <c r="M3759" i="1" s="1"/>
  <c r="P3695" i="1"/>
  <c r="P3694" i="1" s="1"/>
  <c r="Q3695" i="1"/>
  <c r="Q3694" i="1" s="1"/>
  <c r="R3695" i="1"/>
  <c r="R3694" i="1" s="1"/>
  <c r="S3695" i="1"/>
  <c r="S3694" i="1" s="1"/>
  <c r="U3695" i="1"/>
  <c r="U3694" i="1" s="1"/>
  <c r="V3695" i="1"/>
  <c r="V3694" i="1" s="1"/>
  <c r="M3695" i="1"/>
  <c r="M3694" i="1" s="1"/>
  <c r="P3647" i="1"/>
  <c r="P3646" i="1" s="1"/>
  <c r="P3645" i="1" s="1"/>
  <c r="P3644" i="1" s="1"/>
  <c r="Q3647" i="1"/>
  <c r="Q3646" i="1" s="1"/>
  <c r="Q3645" i="1" s="1"/>
  <c r="Q3644" i="1" s="1"/>
  <c r="R3647" i="1"/>
  <c r="R3646" i="1" s="1"/>
  <c r="R3645" i="1" s="1"/>
  <c r="R3644" i="1" s="1"/>
  <c r="S3647" i="1"/>
  <c r="S3646" i="1" s="1"/>
  <c r="S3645" i="1" s="1"/>
  <c r="S3644" i="1" s="1"/>
  <c r="U3647" i="1"/>
  <c r="U3646" i="1" s="1"/>
  <c r="U3645" i="1" s="1"/>
  <c r="U3644" i="1" s="1"/>
  <c r="V3647" i="1"/>
  <c r="V3646" i="1" s="1"/>
  <c r="V3645" i="1" s="1"/>
  <c r="V3644" i="1" s="1"/>
  <c r="M3647" i="1"/>
  <c r="M3646" i="1" s="1"/>
  <c r="M3645" i="1" s="1"/>
  <c r="M3644" i="1" s="1"/>
  <c r="P3632" i="1"/>
  <c r="Q3632" i="1"/>
  <c r="R3632" i="1"/>
  <c r="S3632" i="1"/>
  <c r="U3632" i="1"/>
  <c r="V3632" i="1"/>
  <c r="P3634" i="1"/>
  <c r="Q3634" i="1"/>
  <c r="R3634" i="1"/>
  <c r="S3634" i="1"/>
  <c r="U3634" i="1"/>
  <c r="V3634" i="1"/>
  <c r="M3634" i="1"/>
  <c r="M3632" i="1"/>
  <c r="P3300" i="1"/>
  <c r="P3299" i="1" s="1"/>
  <c r="P3298" i="1" s="1"/>
  <c r="P3297" i="1" s="1"/>
  <c r="Q3300" i="1"/>
  <c r="Q3299" i="1" s="1"/>
  <c r="Q3298" i="1" s="1"/>
  <c r="Q3297" i="1" s="1"/>
  <c r="R3300" i="1"/>
  <c r="R3299" i="1" s="1"/>
  <c r="R3298" i="1" s="1"/>
  <c r="R3297" i="1" s="1"/>
  <c r="S3300" i="1"/>
  <c r="S3299" i="1" s="1"/>
  <c r="S3298" i="1" s="1"/>
  <c r="S3297" i="1" s="1"/>
  <c r="U3300" i="1"/>
  <c r="U3299" i="1" s="1"/>
  <c r="U3298" i="1" s="1"/>
  <c r="U3297" i="1" s="1"/>
  <c r="V3300" i="1"/>
  <c r="V3299" i="1" s="1"/>
  <c r="V3298" i="1" s="1"/>
  <c r="V3297" i="1" s="1"/>
  <c r="M3300" i="1"/>
  <c r="M3299" i="1" s="1"/>
  <c r="M3298" i="1" s="1"/>
  <c r="M3297" i="1" s="1"/>
  <c r="P3175" i="1"/>
  <c r="P3174" i="1" s="1"/>
  <c r="P3173" i="1" s="1"/>
  <c r="P3172" i="1" s="1"/>
  <c r="Q3175" i="1"/>
  <c r="Q3174" i="1" s="1"/>
  <c r="Q3173" i="1" s="1"/>
  <c r="Q3172" i="1" s="1"/>
  <c r="R3175" i="1"/>
  <c r="R3174" i="1" s="1"/>
  <c r="R3173" i="1" s="1"/>
  <c r="R3172" i="1" s="1"/>
  <c r="S3175" i="1"/>
  <c r="S3174" i="1" s="1"/>
  <c r="S3173" i="1" s="1"/>
  <c r="S3172" i="1" s="1"/>
  <c r="U3175" i="1"/>
  <c r="U3174" i="1" s="1"/>
  <c r="U3173" i="1" s="1"/>
  <c r="U3172" i="1" s="1"/>
  <c r="V3175" i="1"/>
  <c r="V3174" i="1" s="1"/>
  <c r="V3173" i="1" s="1"/>
  <c r="V3172" i="1" s="1"/>
  <c r="M3175" i="1"/>
  <c r="M3174" i="1" s="1"/>
  <c r="M3173" i="1" s="1"/>
  <c r="M3172" i="1" s="1"/>
  <c r="P2970" i="1"/>
  <c r="P2969" i="1" s="1"/>
  <c r="P2968" i="1" s="1"/>
  <c r="P2967" i="1" s="1"/>
  <c r="P2966" i="1" s="1"/>
  <c r="Q2970" i="1"/>
  <c r="Q2969" i="1" s="1"/>
  <c r="Q2968" i="1" s="1"/>
  <c r="Q2967" i="1" s="1"/>
  <c r="Q2966" i="1" s="1"/>
  <c r="R2970" i="1"/>
  <c r="R2969" i="1" s="1"/>
  <c r="R2968" i="1" s="1"/>
  <c r="R2967" i="1" s="1"/>
  <c r="R2966" i="1" s="1"/>
  <c r="S2970" i="1"/>
  <c r="S2969" i="1" s="1"/>
  <c r="S2968" i="1" s="1"/>
  <c r="S2967" i="1" s="1"/>
  <c r="S2966" i="1" s="1"/>
  <c r="U2970" i="1"/>
  <c r="U2969" i="1" s="1"/>
  <c r="U2968" i="1" s="1"/>
  <c r="U2967" i="1" s="1"/>
  <c r="U2966" i="1" s="1"/>
  <c r="V2970" i="1"/>
  <c r="V2969" i="1" s="1"/>
  <c r="V2968" i="1" s="1"/>
  <c r="V2967" i="1" s="1"/>
  <c r="V2966" i="1" s="1"/>
  <c r="M2970" i="1"/>
  <c r="M2969" i="1" s="1"/>
  <c r="M2968" i="1" s="1"/>
  <c r="M2967" i="1" s="1"/>
  <c r="M2966" i="1" s="1"/>
  <c r="P2955" i="1"/>
  <c r="P2954" i="1" s="1"/>
  <c r="P2953" i="1" s="1"/>
  <c r="P2952" i="1" s="1"/>
  <c r="Q2955" i="1"/>
  <c r="Q2954" i="1" s="1"/>
  <c r="Q2953" i="1" s="1"/>
  <c r="Q2952" i="1" s="1"/>
  <c r="R2955" i="1"/>
  <c r="R2954" i="1" s="1"/>
  <c r="R2953" i="1" s="1"/>
  <c r="R2952" i="1" s="1"/>
  <c r="S2955" i="1"/>
  <c r="S2954" i="1" s="1"/>
  <c r="S2953" i="1" s="1"/>
  <c r="S2952" i="1" s="1"/>
  <c r="U2955" i="1"/>
  <c r="U2954" i="1" s="1"/>
  <c r="U2953" i="1" s="1"/>
  <c r="U2952" i="1" s="1"/>
  <c r="V2955" i="1"/>
  <c r="V2954" i="1" s="1"/>
  <c r="V2953" i="1" s="1"/>
  <c r="V2952" i="1" s="1"/>
  <c r="M2955" i="1"/>
  <c r="M2954" i="1" s="1"/>
  <c r="M2953" i="1" s="1"/>
  <c r="M2952" i="1" s="1"/>
  <c r="P2645" i="1"/>
  <c r="Q2645" i="1"/>
  <c r="R2645" i="1"/>
  <c r="S2645" i="1"/>
  <c r="U2645" i="1"/>
  <c r="V2645" i="1"/>
  <c r="M2645" i="1"/>
  <c r="P2556" i="1"/>
  <c r="P2555" i="1" s="1"/>
  <c r="P2554" i="1" s="1"/>
  <c r="P2553" i="1" s="1"/>
  <c r="Q2556" i="1"/>
  <c r="Q2555" i="1" s="1"/>
  <c r="Q2554" i="1" s="1"/>
  <c r="Q2553" i="1" s="1"/>
  <c r="R2556" i="1"/>
  <c r="R2555" i="1" s="1"/>
  <c r="R2554" i="1" s="1"/>
  <c r="R2553" i="1" s="1"/>
  <c r="S2556" i="1"/>
  <c r="S2555" i="1" s="1"/>
  <c r="S2554" i="1" s="1"/>
  <c r="S2553" i="1" s="1"/>
  <c r="U2556" i="1"/>
  <c r="U2555" i="1" s="1"/>
  <c r="U2554" i="1" s="1"/>
  <c r="U2553" i="1" s="1"/>
  <c r="V2556" i="1"/>
  <c r="V2555" i="1" s="1"/>
  <c r="V2554" i="1" s="1"/>
  <c r="V2553" i="1" s="1"/>
  <c r="M2556" i="1"/>
  <c r="M2555" i="1" s="1"/>
  <c r="M2554" i="1" s="1"/>
  <c r="M2553" i="1" s="1"/>
  <c r="P2301" i="1"/>
  <c r="Q2301" i="1"/>
  <c r="R2301" i="1"/>
  <c r="S2301" i="1"/>
  <c r="U2301" i="1"/>
  <c r="V2301" i="1"/>
  <c r="M2301" i="1"/>
  <c r="P1926" i="1"/>
  <c r="Q1926" i="1"/>
  <c r="R1926" i="1"/>
  <c r="S1926" i="1"/>
  <c r="U1926" i="1"/>
  <c r="V1926" i="1"/>
  <c r="P1318" i="1"/>
  <c r="P1317" i="1" s="1"/>
  <c r="P1316" i="1" s="1"/>
  <c r="P1315" i="1" s="1"/>
  <c r="Q1318" i="1"/>
  <c r="Q1317" i="1" s="1"/>
  <c r="Q1316" i="1" s="1"/>
  <c r="Q1315" i="1" s="1"/>
  <c r="R1318" i="1"/>
  <c r="R1317" i="1" s="1"/>
  <c r="R1316" i="1" s="1"/>
  <c r="R1315" i="1" s="1"/>
  <c r="S1318" i="1"/>
  <c r="S1317" i="1" s="1"/>
  <c r="S1316" i="1" s="1"/>
  <c r="S1315" i="1" s="1"/>
  <c r="U1318" i="1"/>
  <c r="U1317" i="1" s="1"/>
  <c r="U1316" i="1" s="1"/>
  <c r="U1315" i="1" s="1"/>
  <c r="V1318" i="1"/>
  <c r="V1317" i="1" s="1"/>
  <c r="V1316" i="1" s="1"/>
  <c r="V1315" i="1" s="1"/>
  <c r="M1318" i="1"/>
  <c r="M1317" i="1" s="1"/>
  <c r="M1316" i="1" s="1"/>
  <c r="M1315" i="1" s="1"/>
  <c r="U854" i="1"/>
  <c r="U853" i="1" s="1"/>
  <c r="V854" i="1"/>
  <c r="V853" i="1" s="1"/>
  <c r="M854" i="1"/>
  <c r="M853" i="1" s="1"/>
  <c r="U759" i="1"/>
  <c r="U758" i="1" s="1"/>
  <c r="V759" i="1"/>
  <c r="V758" i="1" s="1"/>
  <c r="M759" i="1"/>
  <c r="M758" i="1" s="1"/>
  <c r="R630" i="1"/>
  <c r="R629" i="1" s="1"/>
  <c r="R628" i="1" s="1"/>
  <c r="S630" i="1"/>
  <c r="S629" i="1" s="1"/>
  <c r="S628" i="1" s="1"/>
  <c r="V630" i="1"/>
  <c r="V629" i="1" s="1"/>
  <c r="V628" i="1" s="1"/>
  <c r="P578" i="1"/>
  <c r="P577" i="1" s="1"/>
  <c r="Q578" i="1"/>
  <c r="Q577" i="1" s="1"/>
  <c r="R578" i="1"/>
  <c r="R577" i="1" s="1"/>
  <c r="S578" i="1"/>
  <c r="S577" i="1" s="1"/>
  <c r="U578" i="1"/>
  <c r="U577" i="1" s="1"/>
  <c r="V578" i="1"/>
  <c r="V577" i="1" s="1"/>
  <c r="M578" i="1"/>
  <c r="M577" i="1" s="1"/>
  <c r="P419" i="1"/>
  <c r="Q419" i="1"/>
  <c r="R419" i="1"/>
  <c r="S419" i="1"/>
  <c r="U419" i="1"/>
  <c r="V419" i="1"/>
  <c r="M419" i="1"/>
  <c r="P307" i="1"/>
  <c r="Q307" i="1"/>
  <c r="R307" i="1"/>
  <c r="S307" i="1"/>
  <c r="U307" i="1"/>
  <c r="V307" i="1"/>
  <c r="M307" i="1"/>
  <c r="P277" i="1"/>
  <c r="Q277" i="1"/>
  <c r="R277" i="1"/>
  <c r="S277" i="1"/>
  <c r="U277" i="1"/>
  <c r="V277" i="1"/>
  <c r="M277" i="1"/>
  <c r="R244" i="1"/>
  <c r="S244" i="1"/>
  <c r="V244" i="1"/>
  <c r="P228" i="1"/>
  <c r="P227" i="1" s="1"/>
  <c r="P226" i="1" s="1"/>
  <c r="Q228" i="1"/>
  <c r="Q227" i="1" s="1"/>
  <c r="Q226" i="1" s="1"/>
  <c r="R228" i="1"/>
  <c r="R227" i="1" s="1"/>
  <c r="R226" i="1" s="1"/>
  <c r="S228" i="1"/>
  <c r="S227" i="1" s="1"/>
  <c r="S226" i="1" s="1"/>
  <c r="U228" i="1"/>
  <c r="U227" i="1" s="1"/>
  <c r="U226" i="1" s="1"/>
  <c r="V228" i="1"/>
  <c r="V227" i="1" s="1"/>
  <c r="V226" i="1" s="1"/>
  <c r="M228" i="1"/>
  <c r="M227" i="1" s="1"/>
  <c r="M226" i="1" s="1"/>
  <c r="P69" i="1"/>
  <c r="P68" i="1" s="1"/>
  <c r="P67" i="1" s="1"/>
  <c r="Q69" i="1"/>
  <c r="Q68" i="1" s="1"/>
  <c r="Q67" i="1" s="1"/>
  <c r="R69" i="1"/>
  <c r="R68" i="1" s="1"/>
  <c r="R67" i="1" s="1"/>
  <c r="S69" i="1"/>
  <c r="S68" i="1" s="1"/>
  <c r="S67" i="1" s="1"/>
  <c r="U69" i="1"/>
  <c r="U68" i="1" s="1"/>
  <c r="U67" i="1" s="1"/>
  <c r="V69" i="1"/>
  <c r="V68" i="1" s="1"/>
  <c r="V67" i="1" s="1"/>
  <c r="P5123" i="1"/>
  <c r="P5122" i="1" s="1"/>
  <c r="P5121" i="1" s="1"/>
  <c r="P5120" i="1" s="1"/>
  <c r="P5119" i="1" s="1"/>
  <c r="P3828" i="1"/>
  <c r="P3827" i="1" s="1"/>
  <c r="P3574" i="1"/>
  <c r="P3573" i="1" s="1"/>
  <c r="P3220" i="1"/>
  <c r="P3219" i="1" s="1"/>
  <c r="P3114" i="1"/>
  <c r="P3113" i="1" s="1"/>
  <c r="P2845" i="1"/>
  <c r="P2844" i="1" s="1"/>
  <c r="P2739" i="1"/>
  <c r="P2738" i="1" s="1"/>
  <c r="P2483" i="1"/>
  <c r="P2482" i="1" s="1"/>
  <c r="P2011" i="1"/>
  <c r="P2010" i="1" s="1"/>
  <c r="P1106" i="1"/>
  <c r="P1105" i="1" s="1"/>
  <c r="P828" i="1"/>
  <c r="L6199" i="1"/>
  <c r="K6199" i="1"/>
  <c r="J6199" i="1"/>
  <c r="I6199" i="1"/>
  <c r="H6199" i="1"/>
  <c r="G6199" i="1"/>
  <c r="M6198" i="1"/>
  <c r="L6197" i="1"/>
  <c r="L6196" i="1" s="1"/>
  <c r="K6197" i="1"/>
  <c r="K6196" i="1" s="1"/>
  <c r="J6197" i="1"/>
  <c r="J6196" i="1" s="1"/>
  <c r="I6197" i="1"/>
  <c r="I6196" i="1" s="1"/>
  <c r="H6197" i="1"/>
  <c r="H6196" i="1" s="1"/>
  <c r="G6197" i="1"/>
  <c r="G6196" i="1" s="1"/>
  <c r="F6197" i="1"/>
  <c r="M6192" i="1"/>
  <c r="L6191" i="1"/>
  <c r="K6191" i="1"/>
  <c r="J6191" i="1"/>
  <c r="I6191" i="1"/>
  <c r="H6191" i="1"/>
  <c r="G6191" i="1"/>
  <c r="F6191" i="1"/>
  <c r="M6190" i="1"/>
  <c r="L6189" i="1"/>
  <c r="K6189" i="1"/>
  <c r="J6189" i="1"/>
  <c r="I6189" i="1"/>
  <c r="H6189" i="1"/>
  <c r="G6189" i="1"/>
  <c r="F6189" i="1"/>
  <c r="M6187" i="1"/>
  <c r="M6186" i="1"/>
  <c r="M6185" i="1"/>
  <c r="M6170" i="1"/>
  <c r="L6169" i="1"/>
  <c r="L6168" i="1" s="1"/>
  <c r="K6169" i="1"/>
  <c r="K6168" i="1" s="1"/>
  <c r="K6167" i="1" s="1"/>
  <c r="K6166" i="1" s="1"/>
  <c r="J6169" i="1"/>
  <c r="J6168" i="1" s="1"/>
  <c r="J6167" i="1" s="1"/>
  <c r="J6166" i="1" s="1"/>
  <c r="I6169" i="1"/>
  <c r="H6169" i="1"/>
  <c r="H6168" i="1" s="1"/>
  <c r="H6167" i="1" s="1"/>
  <c r="H6166" i="1" s="1"/>
  <c r="G6169" i="1"/>
  <c r="G6168" i="1" s="1"/>
  <c r="G6167" i="1" s="1"/>
  <c r="G6166" i="1" s="1"/>
  <c r="F6169" i="1"/>
  <c r="F6168" i="1" s="1"/>
  <c r="F6167" i="1" s="1"/>
  <c r="F6166" i="1" s="1"/>
  <c r="M6165" i="1"/>
  <c r="L6163" i="1"/>
  <c r="K6163" i="1"/>
  <c r="J6163" i="1"/>
  <c r="I6163" i="1"/>
  <c r="H6163" i="1"/>
  <c r="G6163" i="1"/>
  <c r="F6163" i="1"/>
  <c r="M6162" i="1"/>
  <c r="L6161" i="1"/>
  <c r="K6161" i="1"/>
  <c r="J6161" i="1"/>
  <c r="I6161" i="1"/>
  <c r="H6161" i="1"/>
  <c r="G6161" i="1"/>
  <c r="F6161" i="1"/>
  <c r="M6160" i="1"/>
  <c r="L6159" i="1"/>
  <c r="K6159" i="1"/>
  <c r="K6158" i="1" s="1"/>
  <c r="K6157" i="1" s="1"/>
  <c r="K6156" i="1" s="1"/>
  <c r="K6155" i="1" s="1"/>
  <c r="J6159" i="1"/>
  <c r="I6159" i="1"/>
  <c r="H6159" i="1"/>
  <c r="H6158" i="1" s="1"/>
  <c r="H6157" i="1" s="1"/>
  <c r="H6156" i="1" s="1"/>
  <c r="H6155" i="1" s="1"/>
  <c r="G6159" i="1"/>
  <c r="G6158" i="1" s="1"/>
  <c r="G6157" i="1" s="1"/>
  <c r="G6156" i="1" s="1"/>
  <c r="G6155" i="1" s="1"/>
  <c r="G6154" i="1" s="1"/>
  <c r="F6159" i="1"/>
  <c r="F6158" i="1" s="1"/>
  <c r="M6140" i="1"/>
  <c r="L6139" i="1"/>
  <c r="K6139" i="1"/>
  <c r="J6139" i="1"/>
  <c r="I6139" i="1"/>
  <c r="H6139" i="1"/>
  <c r="G6139" i="1"/>
  <c r="F6139" i="1"/>
  <c r="M6138" i="1"/>
  <c r="L6137" i="1"/>
  <c r="K6137" i="1"/>
  <c r="J6137" i="1"/>
  <c r="J6136" i="1" s="1"/>
  <c r="J6135" i="1" s="1"/>
  <c r="I6137" i="1"/>
  <c r="H6137" i="1"/>
  <c r="H6136" i="1" s="1"/>
  <c r="H6135" i="1" s="1"/>
  <c r="G6137" i="1"/>
  <c r="G6136" i="1" s="1"/>
  <c r="G6135" i="1" s="1"/>
  <c r="F6137" i="1"/>
  <c r="F6136" i="1" s="1"/>
  <c r="F6135" i="1" s="1"/>
  <c r="M6134" i="1"/>
  <c r="L6133" i="1"/>
  <c r="K6133" i="1"/>
  <c r="J6133" i="1"/>
  <c r="I6133" i="1"/>
  <c r="H6133" i="1"/>
  <c r="G6133" i="1"/>
  <c r="F6133" i="1"/>
  <c r="M6132" i="1"/>
  <c r="L6131" i="1"/>
  <c r="K6131" i="1"/>
  <c r="K6130" i="1" s="1"/>
  <c r="K6129" i="1" s="1"/>
  <c r="K6128" i="1" s="1"/>
  <c r="J6131" i="1"/>
  <c r="J6130" i="1" s="1"/>
  <c r="J6129" i="1" s="1"/>
  <c r="J6128" i="1" s="1"/>
  <c r="I6131" i="1"/>
  <c r="I6130" i="1" s="1"/>
  <c r="I6129" i="1" s="1"/>
  <c r="I6128" i="1" s="1"/>
  <c r="H6131" i="1"/>
  <c r="H6130" i="1" s="1"/>
  <c r="H6129" i="1" s="1"/>
  <c r="H6128" i="1" s="1"/>
  <c r="G6131" i="1"/>
  <c r="F6131" i="1"/>
  <c r="F6130" i="1" s="1"/>
  <c r="M6127" i="1"/>
  <c r="L6126" i="1"/>
  <c r="L6125" i="1" s="1"/>
  <c r="K6126" i="1"/>
  <c r="K6125" i="1" s="1"/>
  <c r="J6126" i="1"/>
  <c r="J6125" i="1" s="1"/>
  <c r="I6126" i="1"/>
  <c r="H6126" i="1"/>
  <c r="H6125" i="1" s="1"/>
  <c r="G6126" i="1"/>
  <c r="G6125" i="1" s="1"/>
  <c r="F6126" i="1"/>
  <c r="F6125" i="1" s="1"/>
  <c r="M6124" i="1"/>
  <c r="L6123" i="1"/>
  <c r="L6122" i="1" s="1"/>
  <c r="K6123" i="1"/>
  <c r="K6122" i="1" s="1"/>
  <c r="K6121" i="1" s="1"/>
  <c r="J6123" i="1"/>
  <c r="J6122" i="1" s="1"/>
  <c r="J6121" i="1" s="1"/>
  <c r="I6123" i="1"/>
  <c r="H6123" i="1"/>
  <c r="H6122" i="1" s="1"/>
  <c r="H6121" i="1" s="1"/>
  <c r="G6123" i="1"/>
  <c r="G6122" i="1" s="1"/>
  <c r="G6121" i="1" s="1"/>
  <c r="F6123" i="1"/>
  <c r="F6122" i="1" s="1"/>
  <c r="M6120" i="1"/>
  <c r="M6119" i="1"/>
  <c r="L6118" i="1"/>
  <c r="K6118" i="1"/>
  <c r="J6118" i="1"/>
  <c r="I6118" i="1"/>
  <c r="H6118" i="1"/>
  <c r="G6118" i="1"/>
  <c r="F6118" i="1"/>
  <c r="M6117" i="1"/>
  <c r="L6116" i="1"/>
  <c r="L6115" i="1" s="1"/>
  <c r="L6114" i="1" s="1"/>
  <c r="K6116" i="1"/>
  <c r="K6115" i="1" s="1"/>
  <c r="K6114" i="1" s="1"/>
  <c r="J6116" i="1"/>
  <c r="J6115" i="1" s="1"/>
  <c r="J6114" i="1" s="1"/>
  <c r="I6116" i="1"/>
  <c r="I6115" i="1" s="1"/>
  <c r="I6114" i="1" s="1"/>
  <c r="H6116" i="1"/>
  <c r="G6116" i="1"/>
  <c r="F6116" i="1"/>
  <c r="M6110" i="1"/>
  <c r="L6109" i="1"/>
  <c r="L6108" i="1" s="1"/>
  <c r="K6109" i="1"/>
  <c r="K6108" i="1" s="1"/>
  <c r="J6109" i="1"/>
  <c r="J6108" i="1" s="1"/>
  <c r="I6109" i="1"/>
  <c r="I6108" i="1" s="1"/>
  <c r="H6109" i="1"/>
  <c r="H6108" i="1" s="1"/>
  <c r="G6109" i="1"/>
  <c r="G6108" i="1" s="1"/>
  <c r="F6109" i="1"/>
  <c r="M6107" i="1"/>
  <c r="L6106" i="1"/>
  <c r="L6105" i="1" s="1"/>
  <c r="K6106" i="1"/>
  <c r="K6105" i="1" s="1"/>
  <c r="J6106" i="1"/>
  <c r="J6105" i="1" s="1"/>
  <c r="I6106" i="1"/>
  <c r="I6105" i="1" s="1"/>
  <c r="H6106" i="1"/>
  <c r="H6105" i="1" s="1"/>
  <c r="G6106" i="1"/>
  <c r="G6105" i="1" s="1"/>
  <c r="F6106" i="1"/>
  <c r="M6104" i="1"/>
  <c r="L6103" i="1"/>
  <c r="L6102" i="1" s="1"/>
  <c r="K6103" i="1"/>
  <c r="K6102" i="1" s="1"/>
  <c r="J6103" i="1"/>
  <c r="J6102" i="1" s="1"/>
  <c r="I6103" i="1"/>
  <c r="I6102" i="1" s="1"/>
  <c r="H6103" i="1"/>
  <c r="H6102" i="1" s="1"/>
  <c r="G6103" i="1"/>
  <c r="G6102" i="1" s="1"/>
  <c r="F6103" i="1"/>
  <c r="K6100" i="1"/>
  <c r="K6099" i="1" s="1"/>
  <c r="J6100" i="1"/>
  <c r="J6099" i="1" s="1"/>
  <c r="I6100" i="1"/>
  <c r="I6099" i="1" s="1"/>
  <c r="H6100" i="1"/>
  <c r="H6099" i="1" s="1"/>
  <c r="G6100" i="1"/>
  <c r="G6099" i="1" s="1"/>
  <c r="F6100" i="1"/>
  <c r="F6099" i="1" s="1"/>
  <c r="M6093" i="1"/>
  <c r="L6092" i="1"/>
  <c r="L6091" i="1" s="1"/>
  <c r="L6090" i="1" s="1"/>
  <c r="K6092" i="1"/>
  <c r="K6091" i="1" s="1"/>
  <c r="K6090" i="1" s="1"/>
  <c r="J6092" i="1"/>
  <c r="J6091" i="1" s="1"/>
  <c r="J6090" i="1" s="1"/>
  <c r="I6092" i="1"/>
  <c r="I6091" i="1" s="1"/>
  <c r="I6090" i="1" s="1"/>
  <c r="H6092" i="1"/>
  <c r="H6091" i="1" s="1"/>
  <c r="H6090" i="1" s="1"/>
  <c r="G6092" i="1"/>
  <c r="G6091" i="1" s="1"/>
  <c r="G6090" i="1" s="1"/>
  <c r="F6092" i="1"/>
  <c r="M6089" i="1"/>
  <c r="L6088" i="1"/>
  <c r="L6087" i="1" s="1"/>
  <c r="L6086" i="1" s="1"/>
  <c r="L6085" i="1" s="1"/>
  <c r="K6088" i="1"/>
  <c r="K6087" i="1" s="1"/>
  <c r="K6086" i="1" s="1"/>
  <c r="J6088" i="1"/>
  <c r="J6087" i="1" s="1"/>
  <c r="J6086" i="1" s="1"/>
  <c r="J6085" i="1" s="1"/>
  <c r="I6088" i="1"/>
  <c r="I6087" i="1" s="1"/>
  <c r="I6086" i="1" s="1"/>
  <c r="H6088" i="1"/>
  <c r="H6087" i="1" s="1"/>
  <c r="H6086" i="1" s="1"/>
  <c r="H6085" i="1" s="1"/>
  <c r="G6088" i="1"/>
  <c r="G6087" i="1" s="1"/>
  <c r="G6086" i="1" s="1"/>
  <c r="F6088" i="1"/>
  <c r="M6082" i="1"/>
  <c r="L6081" i="1"/>
  <c r="K6081" i="1"/>
  <c r="J6081" i="1"/>
  <c r="I6081" i="1"/>
  <c r="H6081" i="1"/>
  <c r="G6081" i="1"/>
  <c r="F6081" i="1"/>
  <c r="M6080" i="1"/>
  <c r="L6079" i="1"/>
  <c r="K6079" i="1"/>
  <c r="K6078" i="1" s="1"/>
  <c r="J6079" i="1"/>
  <c r="J6078" i="1" s="1"/>
  <c r="I6079" i="1"/>
  <c r="I6078" i="1" s="1"/>
  <c r="H6079" i="1"/>
  <c r="H6078" i="1" s="1"/>
  <c r="G6079" i="1"/>
  <c r="G6078" i="1" s="1"/>
  <c r="F6079" i="1"/>
  <c r="M6077" i="1"/>
  <c r="L6076" i="1"/>
  <c r="L6075" i="1" s="1"/>
  <c r="K6076" i="1"/>
  <c r="K6075" i="1" s="1"/>
  <c r="K6074" i="1" s="1"/>
  <c r="K6073" i="1" s="1"/>
  <c r="J6076" i="1"/>
  <c r="J6075" i="1" s="1"/>
  <c r="I6076" i="1"/>
  <c r="I6075" i="1" s="1"/>
  <c r="H6076" i="1"/>
  <c r="H6075" i="1" s="1"/>
  <c r="H6074" i="1" s="1"/>
  <c r="H6073" i="1" s="1"/>
  <c r="G6076" i="1"/>
  <c r="G6075" i="1" s="1"/>
  <c r="G6074" i="1" s="1"/>
  <c r="G6073" i="1" s="1"/>
  <c r="F6076" i="1"/>
  <c r="M6072" i="1"/>
  <c r="L6071" i="1"/>
  <c r="L6070" i="1" s="1"/>
  <c r="L6069" i="1" s="1"/>
  <c r="L6068" i="1" s="1"/>
  <c r="K6071" i="1"/>
  <c r="K6070" i="1" s="1"/>
  <c r="K6069" i="1" s="1"/>
  <c r="K6068" i="1" s="1"/>
  <c r="J6071" i="1"/>
  <c r="J6070" i="1" s="1"/>
  <c r="J6069" i="1" s="1"/>
  <c r="J6068" i="1" s="1"/>
  <c r="I6071" i="1"/>
  <c r="I6070" i="1" s="1"/>
  <c r="I6069" i="1" s="1"/>
  <c r="I6068" i="1" s="1"/>
  <c r="H6071" i="1"/>
  <c r="H6070" i="1" s="1"/>
  <c r="H6069" i="1" s="1"/>
  <c r="H6068" i="1" s="1"/>
  <c r="G6071" i="1"/>
  <c r="G6070" i="1" s="1"/>
  <c r="G6069" i="1" s="1"/>
  <c r="G6068" i="1" s="1"/>
  <c r="F6071" i="1"/>
  <c r="M6059" i="1"/>
  <c r="L6058" i="1"/>
  <c r="L6057" i="1" s="1"/>
  <c r="K6058" i="1"/>
  <c r="K6057" i="1" s="1"/>
  <c r="J6058" i="1"/>
  <c r="J6057" i="1" s="1"/>
  <c r="I6058" i="1"/>
  <c r="I6057" i="1" s="1"/>
  <c r="H6058" i="1"/>
  <c r="H6057" i="1" s="1"/>
  <c r="G6058" i="1"/>
  <c r="G6057" i="1" s="1"/>
  <c r="F6058" i="1"/>
  <c r="M6056" i="1"/>
  <c r="L6055" i="1"/>
  <c r="L6054" i="1" s="1"/>
  <c r="K6055" i="1"/>
  <c r="K6054" i="1" s="1"/>
  <c r="J6055" i="1"/>
  <c r="J6054" i="1" s="1"/>
  <c r="I6055" i="1"/>
  <c r="I6054" i="1" s="1"/>
  <c r="H6055" i="1"/>
  <c r="H6054" i="1" s="1"/>
  <c r="G6055" i="1"/>
  <c r="G6054" i="1" s="1"/>
  <c r="F6055" i="1"/>
  <c r="M6053" i="1"/>
  <c r="L6052" i="1"/>
  <c r="L6051" i="1" s="1"/>
  <c r="K6052" i="1"/>
  <c r="K6051" i="1" s="1"/>
  <c r="J6052" i="1"/>
  <c r="J6051" i="1" s="1"/>
  <c r="J6050" i="1" s="1"/>
  <c r="J6049" i="1" s="1"/>
  <c r="J6048" i="1" s="1"/>
  <c r="I6052" i="1"/>
  <c r="I6051" i="1" s="1"/>
  <c r="H6052" i="1"/>
  <c r="H6051" i="1" s="1"/>
  <c r="G6052" i="1"/>
  <c r="G6051" i="1" s="1"/>
  <c r="F6052" i="1"/>
  <c r="M6047" i="1"/>
  <c r="L6046" i="1"/>
  <c r="L6045" i="1" s="1"/>
  <c r="L6044" i="1" s="1"/>
  <c r="L6043" i="1" s="1"/>
  <c r="K6046" i="1"/>
  <c r="K6045" i="1" s="1"/>
  <c r="K6044" i="1" s="1"/>
  <c r="K6043" i="1" s="1"/>
  <c r="J6046" i="1"/>
  <c r="J6045" i="1" s="1"/>
  <c r="J6044" i="1" s="1"/>
  <c r="J6043" i="1" s="1"/>
  <c r="I6046" i="1"/>
  <c r="I6045" i="1" s="1"/>
  <c r="I6044" i="1" s="1"/>
  <c r="I6043" i="1" s="1"/>
  <c r="H6046" i="1"/>
  <c r="H6045" i="1" s="1"/>
  <c r="H6044" i="1" s="1"/>
  <c r="H6043" i="1" s="1"/>
  <c r="G6046" i="1"/>
  <c r="G6045" i="1" s="1"/>
  <c r="G6044" i="1" s="1"/>
  <c r="G6043" i="1" s="1"/>
  <c r="F6046" i="1"/>
  <c r="M6042" i="1"/>
  <c r="L6041" i="1"/>
  <c r="K6041" i="1"/>
  <c r="J6041" i="1"/>
  <c r="I6041" i="1"/>
  <c r="H6041" i="1"/>
  <c r="G6041" i="1"/>
  <c r="F6041" i="1"/>
  <c r="M6040" i="1"/>
  <c r="L6039" i="1"/>
  <c r="K6039" i="1"/>
  <c r="K6038" i="1" s="1"/>
  <c r="J6039" i="1"/>
  <c r="J6038" i="1" s="1"/>
  <c r="I6039" i="1"/>
  <c r="H6039" i="1"/>
  <c r="G6039" i="1"/>
  <c r="G6038" i="1" s="1"/>
  <c r="F6039" i="1"/>
  <c r="M6037" i="1"/>
  <c r="L6036" i="1"/>
  <c r="L6035" i="1" s="1"/>
  <c r="K6036" i="1"/>
  <c r="K6035" i="1" s="1"/>
  <c r="K6034" i="1" s="1"/>
  <c r="J6036" i="1"/>
  <c r="J6035" i="1" s="1"/>
  <c r="I6036" i="1"/>
  <c r="I6035" i="1" s="1"/>
  <c r="H6036" i="1"/>
  <c r="H6035" i="1" s="1"/>
  <c r="G6036" i="1"/>
  <c r="G6035" i="1" s="1"/>
  <c r="F6036" i="1"/>
  <c r="M6033" i="1"/>
  <c r="L6032" i="1"/>
  <c r="L6031" i="1" s="1"/>
  <c r="K6032" i="1"/>
  <c r="K6031" i="1" s="1"/>
  <c r="J6032" i="1"/>
  <c r="J6031" i="1" s="1"/>
  <c r="I6032" i="1"/>
  <c r="I6031" i="1" s="1"/>
  <c r="H6032" i="1"/>
  <c r="H6031" i="1" s="1"/>
  <c r="G6032" i="1"/>
  <c r="G6031" i="1" s="1"/>
  <c r="F6032" i="1"/>
  <c r="M6030" i="1"/>
  <c r="L6029" i="1"/>
  <c r="L6028" i="1" s="1"/>
  <c r="K6029" i="1"/>
  <c r="K6028" i="1" s="1"/>
  <c r="K6027" i="1" s="1"/>
  <c r="J6029" i="1"/>
  <c r="J6028" i="1" s="1"/>
  <c r="I6029" i="1"/>
  <c r="I6028" i="1" s="1"/>
  <c r="H6029" i="1"/>
  <c r="H6028" i="1" s="1"/>
  <c r="H6027" i="1" s="1"/>
  <c r="G6029" i="1"/>
  <c r="G6028" i="1" s="1"/>
  <c r="F6029" i="1"/>
  <c r="M6022" i="1"/>
  <c r="L6021" i="1"/>
  <c r="L6020" i="1" s="1"/>
  <c r="K6021" i="1"/>
  <c r="K6020" i="1" s="1"/>
  <c r="J6021" i="1"/>
  <c r="J6020" i="1" s="1"/>
  <c r="I6021" i="1"/>
  <c r="I6020" i="1" s="1"/>
  <c r="H6021" i="1"/>
  <c r="H6020" i="1" s="1"/>
  <c r="G6021" i="1"/>
  <c r="G6020" i="1" s="1"/>
  <c r="F6021" i="1"/>
  <c r="F6020" i="1" s="1"/>
  <c r="M6019" i="1"/>
  <c r="L6018" i="1"/>
  <c r="K6018" i="1"/>
  <c r="J6018" i="1"/>
  <c r="I6018" i="1"/>
  <c r="H6018" i="1"/>
  <c r="G6018" i="1"/>
  <c r="F6018" i="1"/>
  <c r="M6017" i="1"/>
  <c r="L6016" i="1"/>
  <c r="L6015" i="1" s="1"/>
  <c r="K6016" i="1"/>
  <c r="K6015" i="1" s="1"/>
  <c r="J6016" i="1"/>
  <c r="J6015" i="1" s="1"/>
  <c r="I6016" i="1"/>
  <c r="I6015" i="1" s="1"/>
  <c r="H6016" i="1"/>
  <c r="H6015" i="1" s="1"/>
  <c r="G6016" i="1"/>
  <c r="G6015" i="1" s="1"/>
  <c r="F6016" i="1"/>
  <c r="M6014" i="1"/>
  <c r="L6013" i="1"/>
  <c r="L6012" i="1" s="1"/>
  <c r="K6013" i="1"/>
  <c r="K6012" i="1" s="1"/>
  <c r="K6011" i="1" s="1"/>
  <c r="J6013" i="1"/>
  <c r="J6012" i="1" s="1"/>
  <c r="I6013" i="1"/>
  <c r="I6012" i="1" s="1"/>
  <c r="H6013" i="1"/>
  <c r="H6012" i="1" s="1"/>
  <c r="G6013" i="1"/>
  <c r="G6012" i="1" s="1"/>
  <c r="F6013" i="1"/>
  <c r="M6010" i="1"/>
  <c r="L6009" i="1"/>
  <c r="L6008" i="1" s="1"/>
  <c r="L6007" i="1" s="1"/>
  <c r="K6009" i="1"/>
  <c r="K6008" i="1" s="1"/>
  <c r="K6007" i="1" s="1"/>
  <c r="J6009" i="1"/>
  <c r="J6008" i="1" s="1"/>
  <c r="J6007" i="1" s="1"/>
  <c r="I6009" i="1"/>
  <c r="I6008" i="1" s="1"/>
  <c r="I6007" i="1" s="1"/>
  <c r="H6009" i="1"/>
  <c r="H6008" i="1" s="1"/>
  <c r="H6007" i="1" s="1"/>
  <c r="G6009" i="1"/>
  <c r="G6008" i="1" s="1"/>
  <c r="G6007" i="1" s="1"/>
  <c r="F6009" i="1"/>
  <c r="F6008" i="1" s="1"/>
  <c r="F6007" i="1" s="1"/>
  <c r="M6002" i="1"/>
  <c r="L6001" i="1"/>
  <c r="K6001" i="1"/>
  <c r="J6001" i="1"/>
  <c r="I6001" i="1"/>
  <c r="H6001" i="1"/>
  <c r="G6001" i="1"/>
  <c r="F6001" i="1"/>
  <c r="M6000" i="1"/>
  <c r="L5999" i="1"/>
  <c r="K5999" i="1"/>
  <c r="J5999" i="1"/>
  <c r="I5999" i="1"/>
  <c r="H5999" i="1"/>
  <c r="G5999" i="1"/>
  <c r="F5999" i="1"/>
  <c r="M5998" i="1"/>
  <c r="L5997" i="1"/>
  <c r="K5997" i="1"/>
  <c r="J5997" i="1"/>
  <c r="J5996" i="1" s="1"/>
  <c r="I5997" i="1"/>
  <c r="H5997" i="1"/>
  <c r="G5997" i="1"/>
  <c r="G5996" i="1" s="1"/>
  <c r="F5997" i="1"/>
  <c r="M5995" i="1"/>
  <c r="L5994" i="1"/>
  <c r="L5993" i="1" s="1"/>
  <c r="K5994" i="1"/>
  <c r="K5993" i="1" s="1"/>
  <c r="J5994" i="1"/>
  <c r="J5993" i="1" s="1"/>
  <c r="J5992" i="1" s="1"/>
  <c r="I5994" i="1"/>
  <c r="I5993" i="1" s="1"/>
  <c r="H5994" i="1"/>
  <c r="H5993" i="1" s="1"/>
  <c r="G5994" i="1"/>
  <c r="G5993" i="1" s="1"/>
  <c r="F5994" i="1"/>
  <c r="M5991" i="1"/>
  <c r="L5990" i="1"/>
  <c r="L5989" i="1" s="1"/>
  <c r="L5988" i="1" s="1"/>
  <c r="K5990" i="1"/>
  <c r="K5989" i="1" s="1"/>
  <c r="K5988" i="1" s="1"/>
  <c r="J5990" i="1"/>
  <c r="J5989" i="1" s="1"/>
  <c r="J5988" i="1" s="1"/>
  <c r="I5990" i="1"/>
  <c r="I5989" i="1" s="1"/>
  <c r="I5988" i="1" s="1"/>
  <c r="H5990" i="1"/>
  <c r="H5989" i="1" s="1"/>
  <c r="H5988" i="1" s="1"/>
  <c r="G5990" i="1"/>
  <c r="G5989" i="1" s="1"/>
  <c r="G5988" i="1" s="1"/>
  <c r="F5990" i="1"/>
  <c r="M5983" i="1"/>
  <c r="L5982" i="1"/>
  <c r="L5981" i="1" s="1"/>
  <c r="L5980" i="1" s="1"/>
  <c r="L5979" i="1" s="1"/>
  <c r="K5982" i="1"/>
  <c r="K5981" i="1" s="1"/>
  <c r="K5980" i="1" s="1"/>
  <c r="K5979" i="1" s="1"/>
  <c r="J5982" i="1"/>
  <c r="J5981" i="1" s="1"/>
  <c r="J5980" i="1" s="1"/>
  <c r="J5979" i="1" s="1"/>
  <c r="I5982" i="1"/>
  <c r="I5981" i="1" s="1"/>
  <c r="I5980" i="1" s="1"/>
  <c r="I5979" i="1" s="1"/>
  <c r="H5982" i="1"/>
  <c r="H5981" i="1" s="1"/>
  <c r="H5980" i="1" s="1"/>
  <c r="H5979" i="1" s="1"/>
  <c r="G5982" i="1"/>
  <c r="G5981" i="1" s="1"/>
  <c r="G5980" i="1" s="1"/>
  <c r="G5979" i="1" s="1"/>
  <c r="F5982" i="1"/>
  <c r="M5978" i="1"/>
  <c r="L5977" i="1"/>
  <c r="L5974" i="1" s="1"/>
  <c r="K5977" i="1"/>
  <c r="K5974" i="1" s="1"/>
  <c r="J5977" i="1"/>
  <c r="J5974" i="1" s="1"/>
  <c r="I5977" i="1"/>
  <c r="I5974" i="1" s="1"/>
  <c r="H5977" i="1"/>
  <c r="H5974" i="1" s="1"/>
  <c r="G5977" i="1"/>
  <c r="G5974" i="1" s="1"/>
  <c r="F5977" i="1"/>
  <c r="M5973" i="1"/>
  <c r="L5972" i="1"/>
  <c r="L5971" i="1" s="1"/>
  <c r="K5972" i="1"/>
  <c r="K5971" i="1" s="1"/>
  <c r="J5972" i="1"/>
  <c r="J5971" i="1" s="1"/>
  <c r="J5970" i="1" s="1"/>
  <c r="J5969" i="1" s="1"/>
  <c r="I5972" i="1"/>
  <c r="I5971" i="1" s="1"/>
  <c r="H5972" i="1"/>
  <c r="H5971" i="1" s="1"/>
  <c r="G5972" i="1"/>
  <c r="G5971" i="1" s="1"/>
  <c r="G5970" i="1" s="1"/>
  <c r="G5969" i="1" s="1"/>
  <c r="F5972" i="1"/>
  <c r="M5968" i="1"/>
  <c r="L5967" i="1"/>
  <c r="K5967" i="1"/>
  <c r="J5967" i="1"/>
  <c r="I5967" i="1"/>
  <c r="H5967" i="1"/>
  <c r="G5967" i="1"/>
  <c r="F5967" i="1"/>
  <c r="M5966" i="1"/>
  <c r="L5965" i="1"/>
  <c r="L5964" i="1" s="1"/>
  <c r="L5963" i="1" s="1"/>
  <c r="L5962" i="1" s="1"/>
  <c r="K5965" i="1"/>
  <c r="K5964" i="1" s="1"/>
  <c r="K5963" i="1" s="1"/>
  <c r="K5962" i="1" s="1"/>
  <c r="J5965" i="1"/>
  <c r="I5965" i="1"/>
  <c r="I5964" i="1" s="1"/>
  <c r="I5963" i="1" s="1"/>
  <c r="I5962" i="1" s="1"/>
  <c r="H5965" i="1"/>
  <c r="G5965" i="1"/>
  <c r="F5965" i="1"/>
  <c r="M5960" i="1"/>
  <c r="L5959" i="1"/>
  <c r="L5958" i="1" s="1"/>
  <c r="K5959" i="1"/>
  <c r="K5958" i="1" s="1"/>
  <c r="J5959" i="1"/>
  <c r="J5958" i="1" s="1"/>
  <c r="I5959" i="1"/>
  <c r="I5958" i="1" s="1"/>
  <c r="H5959" i="1"/>
  <c r="H5958" i="1" s="1"/>
  <c r="G5959" i="1"/>
  <c r="G5958" i="1" s="1"/>
  <c r="F5959" i="1"/>
  <c r="M5957" i="1"/>
  <c r="L5956" i="1"/>
  <c r="L5955" i="1" s="1"/>
  <c r="K5956" i="1"/>
  <c r="K5955" i="1" s="1"/>
  <c r="J5956" i="1"/>
  <c r="J5955" i="1" s="1"/>
  <c r="I5956" i="1"/>
  <c r="I5955" i="1" s="1"/>
  <c r="H5956" i="1"/>
  <c r="H5955" i="1" s="1"/>
  <c r="G5956" i="1"/>
  <c r="G5955" i="1" s="1"/>
  <c r="G5954" i="1" s="1"/>
  <c r="G5953" i="1" s="1"/>
  <c r="G5952" i="1" s="1"/>
  <c r="G5951" i="1" s="1"/>
  <c r="F5956" i="1"/>
  <c r="M5950" i="1"/>
  <c r="L5949" i="1"/>
  <c r="L5948" i="1" s="1"/>
  <c r="K5949" i="1"/>
  <c r="K5948" i="1" s="1"/>
  <c r="J5949" i="1"/>
  <c r="J5948" i="1" s="1"/>
  <c r="I5949" i="1"/>
  <c r="I5948" i="1" s="1"/>
  <c r="H5949" i="1"/>
  <c r="H5948" i="1" s="1"/>
  <c r="G5949" i="1"/>
  <c r="G5948" i="1" s="1"/>
  <c r="F5949" i="1"/>
  <c r="F5948" i="1" s="1"/>
  <c r="M5947" i="1"/>
  <c r="L5946" i="1"/>
  <c r="L5945" i="1" s="1"/>
  <c r="K5946" i="1"/>
  <c r="K5945" i="1" s="1"/>
  <c r="J5946" i="1"/>
  <c r="J5945" i="1" s="1"/>
  <c r="I5946" i="1"/>
  <c r="I5945" i="1" s="1"/>
  <c r="H5946" i="1"/>
  <c r="H5945" i="1" s="1"/>
  <c r="G5946" i="1"/>
  <c r="G5945" i="1" s="1"/>
  <c r="F5946" i="1"/>
  <c r="M5944" i="1"/>
  <c r="M5943" i="1"/>
  <c r="L5942" i="1"/>
  <c r="K5942" i="1"/>
  <c r="J5942" i="1"/>
  <c r="I5942" i="1"/>
  <c r="H5942" i="1"/>
  <c r="G5942" i="1"/>
  <c r="F5942" i="1"/>
  <c r="M5939" i="1"/>
  <c r="L5938" i="1"/>
  <c r="K5938" i="1"/>
  <c r="J5938" i="1"/>
  <c r="I5938" i="1"/>
  <c r="H5938" i="1"/>
  <c r="G5938" i="1"/>
  <c r="F5938" i="1"/>
  <c r="M5934" i="1"/>
  <c r="L5933" i="1"/>
  <c r="L5932" i="1" s="1"/>
  <c r="K5933" i="1"/>
  <c r="K5932" i="1" s="1"/>
  <c r="J5933" i="1"/>
  <c r="J5932" i="1" s="1"/>
  <c r="I5933" i="1"/>
  <c r="I5932" i="1" s="1"/>
  <c r="H5933" i="1"/>
  <c r="H5932" i="1" s="1"/>
  <c r="G5933" i="1"/>
  <c r="G5932" i="1" s="1"/>
  <c r="F5933" i="1"/>
  <c r="F5932" i="1" s="1"/>
  <c r="M5931" i="1"/>
  <c r="L5930" i="1"/>
  <c r="K5930" i="1"/>
  <c r="K5929" i="1" s="1"/>
  <c r="J5930" i="1"/>
  <c r="J5929" i="1" s="1"/>
  <c r="I5930" i="1"/>
  <c r="I5929" i="1" s="1"/>
  <c r="H5930" i="1"/>
  <c r="H5929" i="1" s="1"/>
  <c r="G5930" i="1"/>
  <c r="G5929" i="1" s="1"/>
  <c r="F5930" i="1"/>
  <c r="F5929" i="1" s="1"/>
  <c r="M5924" i="1"/>
  <c r="M5923" i="1"/>
  <c r="L5922" i="1"/>
  <c r="M5919" i="1"/>
  <c r="M5918" i="1"/>
  <c r="L5917" i="1"/>
  <c r="L5916" i="1" s="1"/>
  <c r="K5917" i="1"/>
  <c r="K5916" i="1" s="1"/>
  <c r="K5915" i="1" s="1"/>
  <c r="K5914" i="1" s="1"/>
  <c r="K5913" i="1" s="1"/>
  <c r="J5917" i="1"/>
  <c r="J5916" i="1" s="1"/>
  <c r="J5915" i="1" s="1"/>
  <c r="J5914" i="1" s="1"/>
  <c r="J5913" i="1" s="1"/>
  <c r="I5917" i="1"/>
  <c r="I5916" i="1" s="1"/>
  <c r="I5915" i="1" s="1"/>
  <c r="I5914" i="1" s="1"/>
  <c r="I5913" i="1" s="1"/>
  <c r="H5917" i="1"/>
  <c r="H5916" i="1" s="1"/>
  <c r="H5915" i="1" s="1"/>
  <c r="H5914" i="1" s="1"/>
  <c r="H5913" i="1" s="1"/>
  <c r="G5917" i="1"/>
  <c r="G5916" i="1" s="1"/>
  <c r="G5915" i="1" s="1"/>
  <c r="G5914" i="1" s="1"/>
  <c r="G5913" i="1" s="1"/>
  <c r="F5917" i="1"/>
  <c r="F5916" i="1" s="1"/>
  <c r="F5915" i="1" s="1"/>
  <c r="F5914" i="1" s="1"/>
  <c r="F5913" i="1" s="1"/>
  <c r="M5912" i="1"/>
  <c r="L5911" i="1"/>
  <c r="L5910" i="1" s="1"/>
  <c r="K5911" i="1"/>
  <c r="K5910" i="1" s="1"/>
  <c r="J5911" i="1"/>
  <c r="J5910" i="1" s="1"/>
  <c r="I5911" i="1"/>
  <c r="I5910" i="1" s="1"/>
  <c r="H5911" i="1"/>
  <c r="H5910" i="1" s="1"/>
  <c r="G5911" i="1"/>
  <c r="G5910" i="1" s="1"/>
  <c r="F5911" i="1"/>
  <c r="F5910" i="1" s="1"/>
  <c r="M5909" i="1"/>
  <c r="L5908" i="1"/>
  <c r="L5907" i="1" s="1"/>
  <c r="K5908" i="1"/>
  <c r="K5907" i="1" s="1"/>
  <c r="J5908" i="1"/>
  <c r="J5907" i="1" s="1"/>
  <c r="I5908" i="1"/>
  <c r="I5907" i="1" s="1"/>
  <c r="H5908" i="1"/>
  <c r="H5907" i="1" s="1"/>
  <c r="G5908" i="1"/>
  <c r="G5907" i="1" s="1"/>
  <c r="F5908" i="1"/>
  <c r="F5907" i="1" s="1"/>
  <c r="M5906" i="1"/>
  <c r="M5905" i="1"/>
  <c r="L5904" i="1"/>
  <c r="K5904" i="1"/>
  <c r="J5904" i="1"/>
  <c r="I5904" i="1"/>
  <c r="H5904" i="1"/>
  <c r="G5904" i="1"/>
  <c r="F5904" i="1"/>
  <c r="M5903" i="1"/>
  <c r="L5902" i="1"/>
  <c r="K5902" i="1"/>
  <c r="J5902" i="1"/>
  <c r="I5902" i="1"/>
  <c r="H5902" i="1"/>
  <c r="G5902" i="1"/>
  <c r="F5902" i="1"/>
  <c r="M5896" i="1"/>
  <c r="M5895" i="1"/>
  <c r="L5894" i="1"/>
  <c r="L5893" i="1" s="1"/>
  <c r="K5894" i="1"/>
  <c r="K5893" i="1" s="1"/>
  <c r="J5894" i="1"/>
  <c r="J5893" i="1" s="1"/>
  <c r="I5894" i="1"/>
  <c r="H5894" i="1"/>
  <c r="H5893" i="1" s="1"/>
  <c r="G5894" i="1"/>
  <c r="G5893" i="1" s="1"/>
  <c r="F5894" i="1"/>
  <c r="F5893" i="1" s="1"/>
  <c r="M5892" i="1"/>
  <c r="M5891" i="1"/>
  <c r="L5890" i="1"/>
  <c r="L5889" i="1" s="1"/>
  <c r="K5890" i="1"/>
  <c r="K5889" i="1" s="1"/>
  <c r="J5890" i="1"/>
  <c r="J5889" i="1" s="1"/>
  <c r="I5890" i="1"/>
  <c r="I5889" i="1" s="1"/>
  <c r="H5890" i="1"/>
  <c r="H5889" i="1" s="1"/>
  <c r="G5890" i="1"/>
  <c r="G5889" i="1" s="1"/>
  <c r="F5890" i="1"/>
  <c r="M5888" i="1"/>
  <c r="L5887" i="1"/>
  <c r="L5886" i="1" s="1"/>
  <c r="K5887" i="1"/>
  <c r="K5886" i="1" s="1"/>
  <c r="J5887" i="1"/>
  <c r="J5886" i="1" s="1"/>
  <c r="I5887" i="1"/>
  <c r="I5886" i="1" s="1"/>
  <c r="H5887" i="1"/>
  <c r="H5886" i="1" s="1"/>
  <c r="G5887" i="1"/>
  <c r="G5886" i="1" s="1"/>
  <c r="F5887" i="1"/>
  <c r="M5883" i="1"/>
  <c r="K5881" i="1"/>
  <c r="K5880" i="1" s="1"/>
  <c r="J5881" i="1"/>
  <c r="J5880" i="1" s="1"/>
  <c r="I5881" i="1"/>
  <c r="I5880" i="1" s="1"/>
  <c r="H5881" i="1"/>
  <c r="H5880" i="1" s="1"/>
  <c r="G5881" i="1"/>
  <c r="G5880" i="1" s="1"/>
  <c r="F5881" i="1"/>
  <c r="F5880" i="1" s="1"/>
  <c r="M5879" i="1"/>
  <c r="M5878" i="1"/>
  <c r="L5877" i="1"/>
  <c r="K5877" i="1"/>
  <c r="K5876" i="1" s="1"/>
  <c r="J5877" i="1"/>
  <c r="J5876" i="1" s="1"/>
  <c r="I5877" i="1"/>
  <c r="I5876" i="1" s="1"/>
  <c r="H5877" i="1"/>
  <c r="H5876" i="1" s="1"/>
  <c r="G5877" i="1"/>
  <c r="G5876" i="1" s="1"/>
  <c r="F5877" i="1"/>
  <c r="F5876" i="1" s="1"/>
  <c r="M5870" i="1"/>
  <c r="M5869" i="1"/>
  <c r="L5868" i="1"/>
  <c r="L5867" i="1" s="1"/>
  <c r="K5868" i="1"/>
  <c r="K5867" i="1" s="1"/>
  <c r="K5866" i="1" s="1"/>
  <c r="J5868" i="1"/>
  <c r="J5867" i="1" s="1"/>
  <c r="J5866" i="1" s="1"/>
  <c r="I5868" i="1"/>
  <c r="H5868" i="1"/>
  <c r="H5867" i="1" s="1"/>
  <c r="H5866" i="1" s="1"/>
  <c r="G5868" i="1"/>
  <c r="G5867" i="1" s="1"/>
  <c r="G5866" i="1" s="1"/>
  <c r="F5868" i="1"/>
  <c r="F5867" i="1" s="1"/>
  <c r="F5866" i="1" s="1"/>
  <c r="M5858" i="1"/>
  <c r="L5857" i="1"/>
  <c r="L5856" i="1" s="1"/>
  <c r="K5857" i="1"/>
  <c r="K5856" i="1" s="1"/>
  <c r="J5857" i="1"/>
  <c r="J5856" i="1" s="1"/>
  <c r="I5857" i="1"/>
  <c r="H5857" i="1"/>
  <c r="H5856" i="1" s="1"/>
  <c r="G5857" i="1"/>
  <c r="G5856" i="1" s="1"/>
  <c r="F5857" i="1"/>
  <c r="F5856" i="1" s="1"/>
  <c r="M5855" i="1"/>
  <c r="L5854" i="1"/>
  <c r="L5853" i="1" s="1"/>
  <c r="K5854" i="1"/>
  <c r="K5853" i="1" s="1"/>
  <c r="J5854" i="1"/>
  <c r="J5853" i="1" s="1"/>
  <c r="I5854" i="1"/>
  <c r="H5854" i="1"/>
  <c r="H5853" i="1" s="1"/>
  <c r="G5854" i="1"/>
  <c r="G5853" i="1" s="1"/>
  <c r="F5854" i="1"/>
  <c r="F5853" i="1" s="1"/>
  <c r="M5852" i="1"/>
  <c r="L5851" i="1"/>
  <c r="L5850" i="1" s="1"/>
  <c r="K5851" i="1"/>
  <c r="K5850" i="1" s="1"/>
  <c r="J5851" i="1"/>
  <c r="J5850" i="1" s="1"/>
  <c r="I5851" i="1"/>
  <c r="I5850" i="1" s="1"/>
  <c r="H5851" i="1"/>
  <c r="H5850" i="1" s="1"/>
  <c r="G5851" i="1"/>
  <c r="G5850" i="1" s="1"/>
  <c r="F5851" i="1"/>
  <c r="F5850" i="1" s="1"/>
  <c r="M5849" i="1"/>
  <c r="M5848" i="1"/>
  <c r="L5847" i="1"/>
  <c r="L5846" i="1" s="1"/>
  <c r="K5847" i="1"/>
  <c r="K5846" i="1" s="1"/>
  <c r="J5847" i="1"/>
  <c r="J5846" i="1" s="1"/>
  <c r="I5847" i="1"/>
  <c r="I5846" i="1" s="1"/>
  <c r="H5847" i="1"/>
  <c r="H5846" i="1" s="1"/>
  <c r="G5847" i="1"/>
  <c r="G5846" i="1" s="1"/>
  <c r="F5847" i="1"/>
  <c r="M5845" i="1"/>
  <c r="M5844" i="1"/>
  <c r="L5843" i="1"/>
  <c r="L5842" i="1" s="1"/>
  <c r="K5843" i="1"/>
  <c r="K5842" i="1" s="1"/>
  <c r="J5843" i="1"/>
  <c r="J5842" i="1" s="1"/>
  <c r="I5843" i="1"/>
  <c r="I5842" i="1" s="1"/>
  <c r="H5843" i="1"/>
  <c r="H5842" i="1" s="1"/>
  <c r="G5843" i="1"/>
  <c r="G5842" i="1" s="1"/>
  <c r="F5843" i="1"/>
  <c r="F5842" i="1" s="1"/>
  <c r="M5840" i="1"/>
  <c r="M5839" i="1"/>
  <c r="M5838" i="1"/>
  <c r="M5837" i="1"/>
  <c r="M5836" i="1"/>
  <c r="L5835" i="1"/>
  <c r="K5835" i="1"/>
  <c r="K5834" i="1" s="1"/>
  <c r="J5835" i="1"/>
  <c r="J5834" i="1" s="1"/>
  <c r="I5835" i="1"/>
  <c r="I5834" i="1" s="1"/>
  <c r="H5835" i="1"/>
  <c r="H5834" i="1" s="1"/>
  <c r="G5835" i="1"/>
  <c r="G5834" i="1" s="1"/>
  <c r="F5835" i="1"/>
  <c r="F5834" i="1" s="1"/>
  <c r="M5833" i="1"/>
  <c r="G5833" i="1"/>
  <c r="G5831" i="1" s="1"/>
  <c r="G5830" i="1" s="1"/>
  <c r="M5832" i="1"/>
  <c r="L5831" i="1"/>
  <c r="L5830" i="1" s="1"/>
  <c r="K5831" i="1"/>
  <c r="K5830" i="1" s="1"/>
  <c r="J5831" i="1"/>
  <c r="J5830" i="1" s="1"/>
  <c r="I5831" i="1"/>
  <c r="I5830" i="1" s="1"/>
  <c r="H5831" i="1"/>
  <c r="H5830" i="1" s="1"/>
  <c r="F5831" i="1"/>
  <c r="F5830" i="1" s="1"/>
  <c r="M5829" i="1"/>
  <c r="M5828" i="1"/>
  <c r="L5827" i="1"/>
  <c r="L5826" i="1" s="1"/>
  <c r="K5827" i="1"/>
  <c r="K5826" i="1" s="1"/>
  <c r="J5827" i="1"/>
  <c r="J5826" i="1" s="1"/>
  <c r="I5827" i="1"/>
  <c r="I5826" i="1" s="1"/>
  <c r="H5827" i="1"/>
  <c r="H5826" i="1" s="1"/>
  <c r="G5827" i="1"/>
  <c r="G5826" i="1" s="1"/>
  <c r="F5827" i="1"/>
  <c r="M5823" i="1"/>
  <c r="K5822" i="1"/>
  <c r="K5821" i="1" s="1"/>
  <c r="J5822" i="1"/>
  <c r="J5821" i="1" s="1"/>
  <c r="I5822" i="1"/>
  <c r="I5821" i="1" s="1"/>
  <c r="H5822" i="1"/>
  <c r="H5821" i="1" s="1"/>
  <c r="G5822" i="1"/>
  <c r="G5821" i="1" s="1"/>
  <c r="F5822" i="1"/>
  <c r="F5821" i="1" s="1"/>
  <c r="M5820" i="1"/>
  <c r="L5819" i="1"/>
  <c r="L5818" i="1" s="1"/>
  <c r="K5819" i="1"/>
  <c r="K5818" i="1" s="1"/>
  <c r="J5819" i="1"/>
  <c r="J5818" i="1" s="1"/>
  <c r="I5819" i="1"/>
  <c r="H5819" i="1"/>
  <c r="H5818" i="1" s="1"/>
  <c r="G5819" i="1"/>
  <c r="G5818" i="1" s="1"/>
  <c r="G5817" i="1" s="1"/>
  <c r="F5819" i="1"/>
  <c r="F5818" i="1" s="1"/>
  <c r="M5812" i="1"/>
  <c r="M5811" i="1"/>
  <c r="L5810" i="1"/>
  <c r="L5809" i="1" s="1"/>
  <c r="L5808" i="1" s="1"/>
  <c r="L5807" i="1" s="1"/>
  <c r="L5806" i="1" s="1"/>
  <c r="L5805" i="1" s="1"/>
  <c r="L5804" i="1" s="1"/>
  <c r="K5810" i="1"/>
  <c r="K5809" i="1" s="1"/>
  <c r="K5808" i="1" s="1"/>
  <c r="K5807" i="1" s="1"/>
  <c r="K5806" i="1" s="1"/>
  <c r="K5805" i="1" s="1"/>
  <c r="K5804" i="1" s="1"/>
  <c r="J5810" i="1"/>
  <c r="J5809" i="1" s="1"/>
  <c r="J5808" i="1" s="1"/>
  <c r="J5807" i="1" s="1"/>
  <c r="J5806" i="1" s="1"/>
  <c r="J5805" i="1" s="1"/>
  <c r="J5804" i="1" s="1"/>
  <c r="I5810" i="1"/>
  <c r="I5809" i="1" s="1"/>
  <c r="I5808" i="1" s="1"/>
  <c r="I5807" i="1" s="1"/>
  <c r="I5806" i="1" s="1"/>
  <c r="I5805" i="1" s="1"/>
  <c r="I5804" i="1" s="1"/>
  <c r="H5810" i="1"/>
  <c r="H5809" i="1" s="1"/>
  <c r="H5808" i="1" s="1"/>
  <c r="H5807" i="1" s="1"/>
  <c r="H5806" i="1" s="1"/>
  <c r="H5805" i="1" s="1"/>
  <c r="H5804" i="1" s="1"/>
  <c r="G5810" i="1"/>
  <c r="G5809" i="1" s="1"/>
  <c r="G5808" i="1" s="1"/>
  <c r="G5807" i="1" s="1"/>
  <c r="G5806" i="1" s="1"/>
  <c r="G5805" i="1" s="1"/>
  <c r="G5804" i="1" s="1"/>
  <c r="F5810" i="1"/>
  <c r="M5797" i="1"/>
  <c r="M5796" i="1"/>
  <c r="L5795" i="1"/>
  <c r="K5795" i="1"/>
  <c r="K5794" i="1" s="1"/>
  <c r="K5793" i="1" s="1"/>
  <c r="K5792" i="1" s="1"/>
  <c r="K5791" i="1" s="1"/>
  <c r="K5790" i="1" s="1"/>
  <c r="K5789" i="1" s="1"/>
  <c r="J5795" i="1"/>
  <c r="J5794" i="1" s="1"/>
  <c r="J5793" i="1" s="1"/>
  <c r="J5792" i="1" s="1"/>
  <c r="J5791" i="1" s="1"/>
  <c r="J5790" i="1" s="1"/>
  <c r="J5789" i="1" s="1"/>
  <c r="I5795" i="1"/>
  <c r="I5794" i="1" s="1"/>
  <c r="H5795" i="1"/>
  <c r="H5794" i="1" s="1"/>
  <c r="H5793" i="1" s="1"/>
  <c r="H5792" i="1" s="1"/>
  <c r="H5791" i="1" s="1"/>
  <c r="H5790" i="1" s="1"/>
  <c r="H5789" i="1" s="1"/>
  <c r="G5795" i="1"/>
  <c r="G5794" i="1" s="1"/>
  <c r="G5793" i="1" s="1"/>
  <c r="G5792" i="1" s="1"/>
  <c r="G5791" i="1" s="1"/>
  <c r="G5790" i="1" s="1"/>
  <c r="G5789" i="1" s="1"/>
  <c r="F5795" i="1"/>
  <c r="F5794" i="1" s="1"/>
  <c r="F5793" i="1" s="1"/>
  <c r="F5792" i="1" s="1"/>
  <c r="F5791" i="1" s="1"/>
  <c r="F5790" i="1" s="1"/>
  <c r="F5789" i="1" s="1"/>
  <c r="M5787" i="1"/>
  <c r="L5786" i="1"/>
  <c r="L5785" i="1" s="1"/>
  <c r="K5786" i="1"/>
  <c r="K5785" i="1" s="1"/>
  <c r="K5784" i="1" s="1"/>
  <c r="K5783" i="1" s="1"/>
  <c r="K5782" i="1" s="1"/>
  <c r="K5781" i="1" s="1"/>
  <c r="J5786" i="1"/>
  <c r="J5785" i="1" s="1"/>
  <c r="J5784" i="1" s="1"/>
  <c r="J5783" i="1" s="1"/>
  <c r="J5782" i="1" s="1"/>
  <c r="J5781" i="1" s="1"/>
  <c r="I5786" i="1"/>
  <c r="I5785" i="1" s="1"/>
  <c r="I5784" i="1" s="1"/>
  <c r="I5783" i="1" s="1"/>
  <c r="I5782" i="1" s="1"/>
  <c r="I5781" i="1" s="1"/>
  <c r="H5786" i="1"/>
  <c r="H5785" i="1" s="1"/>
  <c r="H5784" i="1" s="1"/>
  <c r="H5783" i="1" s="1"/>
  <c r="H5782" i="1" s="1"/>
  <c r="H5781" i="1" s="1"/>
  <c r="G5786" i="1"/>
  <c r="G5785" i="1" s="1"/>
  <c r="G5784" i="1" s="1"/>
  <c r="G5783" i="1" s="1"/>
  <c r="G5782" i="1" s="1"/>
  <c r="G5781" i="1" s="1"/>
  <c r="F5786" i="1"/>
  <c r="F5785" i="1" s="1"/>
  <c r="F5784" i="1" s="1"/>
  <c r="M5775" i="1"/>
  <c r="L5774" i="1"/>
  <c r="K5774" i="1"/>
  <c r="K5773" i="1" s="1"/>
  <c r="K5772" i="1" s="1"/>
  <c r="K5771" i="1" s="1"/>
  <c r="K5770" i="1" s="1"/>
  <c r="K5769" i="1" s="1"/>
  <c r="K5768" i="1" s="1"/>
  <c r="J5774" i="1"/>
  <c r="J5773" i="1" s="1"/>
  <c r="J5772" i="1" s="1"/>
  <c r="J5771" i="1" s="1"/>
  <c r="J5770" i="1" s="1"/>
  <c r="J5769" i="1" s="1"/>
  <c r="J5768" i="1" s="1"/>
  <c r="I5774" i="1"/>
  <c r="I5773" i="1" s="1"/>
  <c r="I5772" i="1" s="1"/>
  <c r="I5771" i="1" s="1"/>
  <c r="I5770" i="1" s="1"/>
  <c r="I5769" i="1" s="1"/>
  <c r="I5768" i="1" s="1"/>
  <c r="H5774" i="1"/>
  <c r="H5773" i="1" s="1"/>
  <c r="H5772" i="1" s="1"/>
  <c r="H5771" i="1" s="1"/>
  <c r="H5770" i="1" s="1"/>
  <c r="H5769" i="1" s="1"/>
  <c r="H5768" i="1" s="1"/>
  <c r="G5774" i="1"/>
  <c r="G5773" i="1" s="1"/>
  <c r="G5772" i="1" s="1"/>
  <c r="G5771" i="1" s="1"/>
  <c r="G5770" i="1" s="1"/>
  <c r="G5769" i="1" s="1"/>
  <c r="G5768" i="1" s="1"/>
  <c r="F5774" i="1"/>
  <c r="F5773" i="1" s="1"/>
  <c r="F5772" i="1" s="1"/>
  <c r="F5771" i="1" s="1"/>
  <c r="F5770" i="1" s="1"/>
  <c r="F5769" i="1" s="1"/>
  <c r="F5768" i="1" s="1"/>
  <c r="M5767" i="1"/>
  <c r="L5766" i="1"/>
  <c r="K5766" i="1"/>
  <c r="K5765" i="1" s="1"/>
  <c r="K5764" i="1" s="1"/>
  <c r="K5763" i="1" s="1"/>
  <c r="J5766" i="1"/>
  <c r="J5765" i="1" s="1"/>
  <c r="J5764" i="1" s="1"/>
  <c r="J5763" i="1" s="1"/>
  <c r="I5766" i="1"/>
  <c r="I5765" i="1" s="1"/>
  <c r="H5766" i="1"/>
  <c r="H5765" i="1" s="1"/>
  <c r="H5764" i="1" s="1"/>
  <c r="H5763" i="1" s="1"/>
  <c r="G5766" i="1"/>
  <c r="G5765" i="1" s="1"/>
  <c r="G5764" i="1" s="1"/>
  <c r="G5763" i="1" s="1"/>
  <c r="F5766" i="1"/>
  <c r="F5765" i="1" s="1"/>
  <c r="F5764" i="1" s="1"/>
  <c r="F5763" i="1" s="1"/>
  <c r="M5762" i="1"/>
  <c r="L5761" i="1"/>
  <c r="L5760" i="1" s="1"/>
  <c r="K5761" i="1"/>
  <c r="K5760" i="1" s="1"/>
  <c r="J5761" i="1"/>
  <c r="J5760" i="1" s="1"/>
  <c r="I5761" i="1"/>
  <c r="I5760" i="1" s="1"/>
  <c r="H5761" i="1"/>
  <c r="H5760" i="1" s="1"/>
  <c r="G5761" i="1"/>
  <c r="G5760" i="1" s="1"/>
  <c r="F5761" i="1"/>
  <c r="F5760" i="1" s="1"/>
  <c r="M5759" i="1"/>
  <c r="L5758" i="1"/>
  <c r="L5757" i="1" s="1"/>
  <c r="K5758" i="1"/>
  <c r="K5757" i="1" s="1"/>
  <c r="J5758" i="1"/>
  <c r="J5757" i="1" s="1"/>
  <c r="I5758" i="1"/>
  <c r="I5757" i="1" s="1"/>
  <c r="H5758" i="1"/>
  <c r="H5757" i="1" s="1"/>
  <c r="G5758" i="1"/>
  <c r="G5757" i="1" s="1"/>
  <c r="F5758" i="1"/>
  <c r="F5757" i="1" s="1"/>
  <c r="M5756" i="1"/>
  <c r="L5755" i="1"/>
  <c r="K5755" i="1"/>
  <c r="K5754" i="1" s="1"/>
  <c r="J5755" i="1"/>
  <c r="J5754" i="1" s="1"/>
  <c r="I5755" i="1"/>
  <c r="I5754" i="1" s="1"/>
  <c r="H5755" i="1"/>
  <c r="H5754" i="1" s="1"/>
  <c r="G5755" i="1"/>
  <c r="G5754" i="1" s="1"/>
  <c r="F5755" i="1"/>
  <c r="F5754" i="1" s="1"/>
  <c r="M5747" i="1"/>
  <c r="L5746" i="1"/>
  <c r="L5745" i="1" s="1"/>
  <c r="K5746" i="1"/>
  <c r="K5745" i="1" s="1"/>
  <c r="J5746" i="1"/>
  <c r="J5745" i="1" s="1"/>
  <c r="I5746" i="1"/>
  <c r="H5746" i="1"/>
  <c r="H5745" i="1" s="1"/>
  <c r="G5746" i="1"/>
  <c r="G5745" i="1" s="1"/>
  <c r="F5746" i="1"/>
  <c r="F5745" i="1" s="1"/>
  <c r="M5744" i="1"/>
  <c r="K5742" i="1"/>
  <c r="K5741" i="1" s="1"/>
  <c r="J5742" i="1"/>
  <c r="J5741" i="1" s="1"/>
  <c r="I5742" i="1"/>
  <c r="I5741" i="1" s="1"/>
  <c r="H5742" i="1"/>
  <c r="H5741" i="1" s="1"/>
  <c r="G5742" i="1"/>
  <c r="G5741" i="1" s="1"/>
  <c r="F5742" i="1"/>
  <c r="F5741" i="1" s="1"/>
  <c r="M5740" i="1"/>
  <c r="L5739" i="1"/>
  <c r="K5739" i="1"/>
  <c r="K5738" i="1" s="1"/>
  <c r="J5739" i="1"/>
  <c r="J5738" i="1" s="1"/>
  <c r="I5739" i="1"/>
  <c r="I5738" i="1" s="1"/>
  <c r="H5739" i="1"/>
  <c r="H5738" i="1" s="1"/>
  <c r="G5739" i="1"/>
  <c r="G5738" i="1" s="1"/>
  <c r="F5739" i="1"/>
  <c r="F5738" i="1" s="1"/>
  <c r="M5737" i="1"/>
  <c r="L5736" i="1"/>
  <c r="K5736" i="1"/>
  <c r="K5735" i="1" s="1"/>
  <c r="J5736" i="1"/>
  <c r="J5735" i="1" s="1"/>
  <c r="I5736" i="1"/>
  <c r="I5735" i="1" s="1"/>
  <c r="H5736" i="1"/>
  <c r="H5735" i="1" s="1"/>
  <c r="G5736" i="1"/>
  <c r="G5735" i="1" s="1"/>
  <c r="F5736" i="1"/>
  <c r="F5735" i="1" s="1"/>
  <c r="M5734" i="1"/>
  <c r="L5733" i="1"/>
  <c r="K5733" i="1"/>
  <c r="J5733" i="1"/>
  <c r="I5733" i="1"/>
  <c r="H5733" i="1"/>
  <c r="G5733" i="1"/>
  <c r="F5733" i="1"/>
  <c r="M5732" i="1"/>
  <c r="L5731" i="1"/>
  <c r="K5731" i="1"/>
  <c r="K5730" i="1" s="1"/>
  <c r="J5731" i="1"/>
  <c r="I5731" i="1"/>
  <c r="I5730" i="1" s="1"/>
  <c r="H5731" i="1"/>
  <c r="G5731" i="1"/>
  <c r="G5730" i="1" s="1"/>
  <c r="F5731" i="1"/>
  <c r="F5730" i="1" s="1"/>
  <c r="M5729" i="1"/>
  <c r="L5728" i="1"/>
  <c r="K5728" i="1"/>
  <c r="K5727" i="1" s="1"/>
  <c r="J5728" i="1"/>
  <c r="J5727" i="1" s="1"/>
  <c r="I5728" i="1"/>
  <c r="I5727" i="1" s="1"/>
  <c r="H5728" i="1"/>
  <c r="H5727" i="1" s="1"/>
  <c r="G5728" i="1"/>
  <c r="G5727" i="1" s="1"/>
  <c r="F5728" i="1"/>
  <c r="F5727" i="1" s="1"/>
  <c r="M5726" i="1"/>
  <c r="L5725" i="1"/>
  <c r="K5725" i="1"/>
  <c r="K5724" i="1" s="1"/>
  <c r="J5725" i="1"/>
  <c r="J5724" i="1" s="1"/>
  <c r="I5725" i="1"/>
  <c r="I5724" i="1" s="1"/>
  <c r="H5725" i="1"/>
  <c r="H5724" i="1" s="1"/>
  <c r="G5725" i="1"/>
  <c r="G5724" i="1" s="1"/>
  <c r="F5725" i="1"/>
  <c r="F5724" i="1" s="1"/>
  <c r="M5723" i="1"/>
  <c r="L5722" i="1"/>
  <c r="K5722" i="1"/>
  <c r="K5721" i="1" s="1"/>
  <c r="J5722" i="1"/>
  <c r="J5721" i="1" s="1"/>
  <c r="I5722" i="1"/>
  <c r="I5721" i="1" s="1"/>
  <c r="H5722" i="1"/>
  <c r="H5721" i="1" s="1"/>
  <c r="G5722" i="1"/>
  <c r="G5721" i="1" s="1"/>
  <c r="F5722" i="1"/>
  <c r="F5721" i="1" s="1"/>
  <c r="M5720" i="1"/>
  <c r="L5719" i="1"/>
  <c r="K5719" i="1"/>
  <c r="K5718" i="1" s="1"/>
  <c r="J5719" i="1"/>
  <c r="J5718" i="1" s="1"/>
  <c r="I5719" i="1"/>
  <c r="I5718" i="1" s="1"/>
  <c r="H5719" i="1"/>
  <c r="H5718" i="1" s="1"/>
  <c r="G5719" i="1"/>
  <c r="G5718" i="1" s="1"/>
  <c r="F5719" i="1"/>
  <c r="F5718" i="1" s="1"/>
  <c r="M5716" i="1"/>
  <c r="L5715" i="1"/>
  <c r="K5715" i="1"/>
  <c r="K5714" i="1" s="1"/>
  <c r="J5715" i="1"/>
  <c r="J5714" i="1" s="1"/>
  <c r="I5715" i="1"/>
  <c r="I5714" i="1" s="1"/>
  <c r="H5715" i="1"/>
  <c r="H5714" i="1" s="1"/>
  <c r="G5715" i="1"/>
  <c r="G5714" i="1" s="1"/>
  <c r="F5715" i="1"/>
  <c r="F5714" i="1" s="1"/>
  <c r="M5713" i="1"/>
  <c r="L5712" i="1"/>
  <c r="K5712" i="1"/>
  <c r="K5711" i="1" s="1"/>
  <c r="J5712" i="1"/>
  <c r="J5711" i="1" s="1"/>
  <c r="I5712" i="1"/>
  <c r="I5711" i="1" s="1"/>
  <c r="H5712" i="1"/>
  <c r="H5711" i="1" s="1"/>
  <c r="G5712" i="1"/>
  <c r="G5711" i="1" s="1"/>
  <c r="F5712" i="1"/>
  <c r="F5711" i="1" s="1"/>
  <c r="M5707" i="1"/>
  <c r="L5706" i="1"/>
  <c r="K5706" i="1"/>
  <c r="K5705" i="1" s="1"/>
  <c r="K5704" i="1" s="1"/>
  <c r="J5706" i="1"/>
  <c r="J5705" i="1" s="1"/>
  <c r="I5706" i="1"/>
  <c r="I5705" i="1" s="1"/>
  <c r="H5706" i="1"/>
  <c r="H5705" i="1" s="1"/>
  <c r="G5706" i="1"/>
  <c r="G5705" i="1" s="1"/>
  <c r="G5704" i="1" s="1"/>
  <c r="F5706" i="1"/>
  <c r="F5705" i="1" s="1"/>
  <c r="M5703" i="1"/>
  <c r="L5702" i="1"/>
  <c r="K5702" i="1"/>
  <c r="K5701" i="1" s="1"/>
  <c r="J5702" i="1"/>
  <c r="J5701" i="1" s="1"/>
  <c r="I5702" i="1"/>
  <c r="I5701" i="1" s="1"/>
  <c r="H5702" i="1"/>
  <c r="H5701" i="1" s="1"/>
  <c r="G5702" i="1"/>
  <c r="G5701" i="1" s="1"/>
  <c r="F5702" i="1"/>
  <c r="F5701" i="1" s="1"/>
  <c r="M5700" i="1"/>
  <c r="L5698" i="1"/>
  <c r="K5698" i="1"/>
  <c r="J5698" i="1"/>
  <c r="I5698" i="1"/>
  <c r="H5698" i="1"/>
  <c r="G5698" i="1"/>
  <c r="F5698" i="1"/>
  <c r="K5696" i="1"/>
  <c r="J5696" i="1"/>
  <c r="I5696" i="1"/>
  <c r="H5696" i="1"/>
  <c r="G5696" i="1"/>
  <c r="F5696" i="1"/>
  <c r="M5694" i="1"/>
  <c r="L5693" i="1"/>
  <c r="K5693" i="1"/>
  <c r="J5693" i="1"/>
  <c r="I5693" i="1"/>
  <c r="H5693" i="1"/>
  <c r="G5693" i="1"/>
  <c r="F5693" i="1"/>
  <c r="M5692" i="1"/>
  <c r="L5691" i="1"/>
  <c r="K5691" i="1"/>
  <c r="J5691" i="1"/>
  <c r="I5691" i="1"/>
  <c r="H5691" i="1"/>
  <c r="G5691" i="1"/>
  <c r="F5691" i="1"/>
  <c r="M5690" i="1"/>
  <c r="L5689" i="1"/>
  <c r="K5689" i="1"/>
  <c r="J5689" i="1"/>
  <c r="I5689" i="1"/>
  <c r="I5688" i="1" s="1"/>
  <c r="H5689" i="1"/>
  <c r="H5688" i="1" s="1"/>
  <c r="G5689" i="1"/>
  <c r="G5688" i="1" s="1"/>
  <c r="F5689" i="1"/>
  <c r="M5685" i="1"/>
  <c r="L5684" i="1"/>
  <c r="K5684" i="1"/>
  <c r="K5683" i="1" s="1"/>
  <c r="K5682" i="1" s="1"/>
  <c r="K5681" i="1" s="1"/>
  <c r="K5680" i="1" s="1"/>
  <c r="J5684" i="1"/>
  <c r="J5683" i="1" s="1"/>
  <c r="J5682" i="1" s="1"/>
  <c r="J5681" i="1" s="1"/>
  <c r="J5680" i="1" s="1"/>
  <c r="I5684" i="1"/>
  <c r="I5683" i="1" s="1"/>
  <c r="I5682" i="1" s="1"/>
  <c r="I5681" i="1" s="1"/>
  <c r="I5680" i="1" s="1"/>
  <c r="H5684" i="1"/>
  <c r="H5683" i="1" s="1"/>
  <c r="H5682" i="1" s="1"/>
  <c r="H5681" i="1" s="1"/>
  <c r="H5680" i="1" s="1"/>
  <c r="G5684" i="1"/>
  <c r="G5683" i="1" s="1"/>
  <c r="G5682" i="1" s="1"/>
  <c r="G5681" i="1" s="1"/>
  <c r="G5680" i="1" s="1"/>
  <c r="F5684" i="1"/>
  <c r="F5683" i="1" s="1"/>
  <c r="F5682" i="1" s="1"/>
  <c r="F5681" i="1" s="1"/>
  <c r="F5680" i="1" s="1"/>
  <c r="M5679" i="1"/>
  <c r="L5678" i="1"/>
  <c r="K5678" i="1"/>
  <c r="K5677" i="1" s="1"/>
  <c r="K5676" i="1" s="1"/>
  <c r="K5675" i="1" s="1"/>
  <c r="K5674" i="1" s="1"/>
  <c r="J5678" i="1"/>
  <c r="J5677" i="1" s="1"/>
  <c r="J5676" i="1" s="1"/>
  <c r="J5675" i="1" s="1"/>
  <c r="J5674" i="1" s="1"/>
  <c r="I5678" i="1"/>
  <c r="I5677" i="1" s="1"/>
  <c r="I5676" i="1" s="1"/>
  <c r="I5675" i="1" s="1"/>
  <c r="I5674" i="1" s="1"/>
  <c r="H5678" i="1"/>
  <c r="H5677" i="1" s="1"/>
  <c r="H5676" i="1" s="1"/>
  <c r="H5675" i="1" s="1"/>
  <c r="H5674" i="1" s="1"/>
  <c r="G5678" i="1"/>
  <c r="G5677" i="1" s="1"/>
  <c r="G5676" i="1" s="1"/>
  <c r="G5675" i="1" s="1"/>
  <c r="G5674" i="1" s="1"/>
  <c r="F5678" i="1"/>
  <c r="F5677" i="1" s="1"/>
  <c r="F5676" i="1" s="1"/>
  <c r="M5673" i="1"/>
  <c r="L5672" i="1"/>
  <c r="K5672" i="1"/>
  <c r="K5671" i="1" s="1"/>
  <c r="J5672" i="1"/>
  <c r="J5671" i="1" s="1"/>
  <c r="I5672" i="1"/>
  <c r="I5671" i="1" s="1"/>
  <c r="H5672" i="1"/>
  <c r="H5671" i="1" s="1"/>
  <c r="G5672" i="1"/>
  <c r="G5671" i="1" s="1"/>
  <c r="F5672" i="1"/>
  <c r="F5671" i="1" s="1"/>
  <c r="M5670" i="1"/>
  <c r="L5669" i="1"/>
  <c r="K5669" i="1"/>
  <c r="J5669" i="1"/>
  <c r="I5669" i="1"/>
  <c r="H5669" i="1"/>
  <c r="G5669" i="1"/>
  <c r="F5669" i="1"/>
  <c r="M5668" i="1"/>
  <c r="L5667" i="1"/>
  <c r="K5667" i="1"/>
  <c r="K5666" i="1" s="1"/>
  <c r="J5667" i="1"/>
  <c r="J5666" i="1" s="1"/>
  <c r="I5667" i="1"/>
  <c r="I5666" i="1" s="1"/>
  <c r="H5667" i="1"/>
  <c r="G5667" i="1"/>
  <c r="F5667" i="1"/>
  <c r="M5665" i="1"/>
  <c r="L5664" i="1"/>
  <c r="K5664" i="1"/>
  <c r="J5664" i="1"/>
  <c r="I5664" i="1"/>
  <c r="H5664" i="1"/>
  <c r="G5664" i="1"/>
  <c r="F5664" i="1"/>
  <c r="M5663" i="1"/>
  <c r="L5662" i="1"/>
  <c r="K5662" i="1"/>
  <c r="K5661" i="1" s="1"/>
  <c r="J5662" i="1"/>
  <c r="J5661" i="1" s="1"/>
  <c r="I5662" i="1"/>
  <c r="H5662" i="1"/>
  <c r="H5661" i="1" s="1"/>
  <c r="G5662" i="1"/>
  <c r="G5661" i="1" s="1"/>
  <c r="F5662" i="1"/>
  <c r="F5661" i="1" s="1"/>
  <c r="K5657" i="1"/>
  <c r="K5656" i="1" s="1"/>
  <c r="K5655" i="1" s="1"/>
  <c r="J5657" i="1"/>
  <c r="J5656" i="1" s="1"/>
  <c r="J5655" i="1" s="1"/>
  <c r="I5657" i="1"/>
  <c r="I5656" i="1" s="1"/>
  <c r="I5655" i="1" s="1"/>
  <c r="H5657" i="1"/>
  <c r="H5656" i="1" s="1"/>
  <c r="H5655" i="1" s="1"/>
  <c r="G5657" i="1"/>
  <c r="G5656" i="1" s="1"/>
  <c r="G5655" i="1" s="1"/>
  <c r="F5657" i="1"/>
  <c r="F5656" i="1" s="1"/>
  <c r="F5655" i="1" s="1"/>
  <c r="M5654" i="1"/>
  <c r="L5652" i="1"/>
  <c r="L5651" i="1" s="1"/>
  <c r="K5652" i="1"/>
  <c r="K5651" i="1" s="1"/>
  <c r="J5652" i="1"/>
  <c r="J5651" i="1" s="1"/>
  <c r="I5652" i="1"/>
  <c r="I5651" i="1" s="1"/>
  <c r="H5652" i="1"/>
  <c r="H5651" i="1" s="1"/>
  <c r="G5652" i="1"/>
  <c r="G5651" i="1" s="1"/>
  <c r="F5652" i="1"/>
  <c r="F5651" i="1" s="1"/>
  <c r="M5650" i="1"/>
  <c r="L5649" i="1"/>
  <c r="K5649" i="1"/>
  <c r="K5648" i="1" s="1"/>
  <c r="J5649" i="1"/>
  <c r="J5648" i="1" s="1"/>
  <c r="I5649" i="1"/>
  <c r="I5648" i="1" s="1"/>
  <c r="H5649" i="1"/>
  <c r="H5648" i="1" s="1"/>
  <c r="G5649" i="1"/>
  <c r="G5648" i="1" s="1"/>
  <c r="F5649" i="1"/>
  <c r="F5648" i="1" s="1"/>
  <c r="M5647" i="1"/>
  <c r="L5646" i="1"/>
  <c r="K5646" i="1"/>
  <c r="K5645" i="1" s="1"/>
  <c r="J5646" i="1"/>
  <c r="J5645" i="1" s="1"/>
  <c r="I5646" i="1"/>
  <c r="I5645" i="1" s="1"/>
  <c r="H5646" i="1"/>
  <c r="H5645" i="1" s="1"/>
  <c r="G5646" i="1"/>
  <c r="G5645" i="1" s="1"/>
  <c r="F5646" i="1"/>
  <c r="F5645" i="1" s="1"/>
  <c r="M5644" i="1"/>
  <c r="L5643" i="1"/>
  <c r="K5643" i="1"/>
  <c r="J5643" i="1"/>
  <c r="I5643" i="1"/>
  <c r="H5643" i="1"/>
  <c r="G5643" i="1"/>
  <c r="F5643" i="1"/>
  <c r="M5642" i="1"/>
  <c r="L5641" i="1"/>
  <c r="K5641" i="1"/>
  <c r="J5641" i="1"/>
  <c r="I5641" i="1"/>
  <c r="H5641" i="1"/>
  <c r="H5640" i="1" s="1"/>
  <c r="H5639" i="1" s="1"/>
  <c r="H5638" i="1" s="1"/>
  <c r="G5641" i="1"/>
  <c r="F5641" i="1"/>
  <c r="M5635" i="1"/>
  <c r="L5634" i="1"/>
  <c r="K5634" i="1"/>
  <c r="K5633" i="1" s="1"/>
  <c r="K5632" i="1" s="1"/>
  <c r="K5631" i="1" s="1"/>
  <c r="J5634" i="1"/>
  <c r="J5633" i="1" s="1"/>
  <c r="J5632" i="1" s="1"/>
  <c r="J5631" i="1" s="1"/>
  <c r="I5634" i="1"/>
  <c r="I5633" i="1" s="1"/>
  <c r="I5632" i="1" s="1"/>
  <c r="I5631" i="1" s="1"/>
  <c r="H5634" i="1"/>
  <c r="H5633" i="1" s="1"/>
  <c r="H5632" i="1" s="1"/>
  <c r="H5631" i="1" s="1"/>
  <c r="G5634" i="1"/>
  <c r="G5633" i="1" s="1"/>
  <c r="G5632" i="1" s="1"/>
  <c r="G5631" i="1" s="1"/>
  <c r="F5634" i="1"/>
  <c r="F5633" i="1" s="1"/>
  <c r="F5632" i="1" s="1"/>
  <c r="M5630" i="1"/>
  <c r="L5629" i="1"/>
  <c r="M5628" i="1"/>
  <c r="L5627" i="1"/>
  <c r="K5627" i="1"/>
  <c r="J5627" i="1"/>
  <c r="I5627" i="1"/>
  <c r="H5627" i="1"/>
  <c r="G5627" i="1"/>
  <c r="F5627" i="1"/>
  <c r="M5626" i="1"/>
  <c r="L5625" i="1"/>
  <c r="K5625" i="1"/>
  <c r="J5625" i="1"/>
  <c r="I5625" i="1"/>
  <c r="H5625" i="1"/>
  <c r="G5625" i="1"/>
  <c r="F5625" i="1"/>
  <c r="M5624" i="1"/>
  <c r="L5623" i="1"/>
  <c r="K5623" i="1"/>
  <c r="K5622" i="1" s="1"/>
  <c r="J5623" i="1"/>
  <c r="J5622" i="1" s="1"/>
  <c r="I5623" i="1"/>
  <c r="H5623" i="1"/>
  <c r="G5623" i="1"/>
  <c r="F5623" i="1"/>
  <c r="L5618" i="1"/>
  <c r="L5617" i="1" s="1"/>
  <c r="K5618" i="1"/>
  <c r="K5617" i="1" s="1"/>
  <c r="J5618" i="1"/>
  <c r="J5617" i="1" s="1"/>
  <c r="I5618" i="1"/>
  <c r="I5617" i="1" s="1"/>
  <c r="H5618" i="1"/>
  <c r="H5617" i="1" s="1"/>
  <c r="G5618" i="1"/>
  <c r="G5617" i="1" s="1"/>
  <c r="F5618" i="1"/>
  <c r="M5613" i="1"/>
  <c r="L5612" i="1"/>
  <c r="L5611" i="1" s="1"/>
  <c r="L5610" i="1" s="1"/>
  <c r="L5609" i="1" s="1"/>
  <c r="L5608" i="1" s="1"/>
  <c r="K5612" i="1"/>
  <c r="K5611" i="1" s="1"/>
  <c r="K5610" i="1" s="1"/>
  <c r="K5609" i="1" s="1"/>
  <c r="K5608" i="1" s="1"/>
  <c r="J5612" i="1"/>
  <c r="J5611" i="1" s="1"/>
  <c r="J5610" i="1" s="1"/>
  <c r="J5609" i="1" s="1"/>
  <c r="J5608" i="1" s="1"/>
  <c r="I5612" i="1"/>
  <c r="I5611" i="1" s="1"/>
  <c r="I5610" i="1" s="1"/>
  <c r="I5609" i="1" s="1"/>
  <c r="I5608" i="1" s="1"/>
  <c r="H5612" i="1"/>
  <c r="H5611" i="1" s="1"/>
  <c r="H5610" i="1" s="1"/>
  <c r="H5609" i="1" s="1"/>
  <c r="H5608" i="1" s="1"/>
  <c r="G5612" i="1"/>
  <c r="G5611" i="1" s="1"/>
  <c r="G5610" i="1" s="1"/>
  <c r="G5609" i="1" s="1"/>
  <c r="G5608" i="1" s="1"/>
  <c r="F5612" i="1"/>
  <c r="M5605" i="1"/>
  <c r="L5604" i="1"/>
  <c r="L5603" i="1" s="1"/>
  <c r="L5602" i="1" s="1"/>
  <c r="L5601" i="1" s="1"/>
  <c r="K5604" i="1"/>
  <c r="K5603" i="1" s="1"/>
  <c r="K5602" i="1" s="1"/>
  <c r="K5601" i="1" s="1"/>
  <c r="J5604" i="1"/>
  <c r="J5603" i="1" s="1"/>
  <c r="J5602" i="1" s="1"/>
  <c r="J5601" i="1" s="1"/>
  <c r="I5604" i="1"/>
  <c r="I5603" i="1" s="1"/>
  <c r="I5602" i="1" s="1"/>
  <c r="I5601" i="1" s="1"/>
  <c r="H5604" i="1"/>
  <c r="H5603" i="1" s="1"/>
  <c r="H5602" i="1" s="1"/>
  <c r="H5601" i="1" s="1"/>
  <c r="G5604" i="1"/>
  <c r="G5603" i="1" s="1"/>
  <c r="G5602" i="1" s="1"/>
  <c r="G5601" i="1" s="1"/>
  <c r="F5604" i="1"/>
  <c r="L5600" i="1"/>
  <c r="L5599" i="1" s="1"/>
  <c r="M5599" i="1" s="1"/>
  <c r="M5598" i="1"/>
  <c r="L5597" i="1"/>
  <c r="K5597" i="1"/>
  <c r="J5597" i="1"/>
  <c r="I5597" i="1"/>
  <c r="H5597" i="1"/>
  <c r="G5597" i="1"/>
  <c r="F5597" i="1"/>
  <c r="M5596" i="1"/>
  <c r="L5595" i="1"/>
  <c r="K5595" i="1"/>
  <c r="J5595" i="1"/>
  <c r="I5595" i="1"/>
  <c r="H5595" i="1"/>
  <c r="H5594" i="1" s="1"/>
  <c r="G5595" i="1"/>
  <c r="F5595" i="1"/>
  <c r="M5593" i="1"/>
  <c r="L5592" i="1"/>
  <c r="K5592" i="1"/>
  <c r="K5591" i="1" s="1"/>
  <c r="J5592" i="1"/>
  <c r="J5591" i="1" s="1"/>
  <c r="I5592" i="1"/>
  <c r="I5591" i="1" s="1"/>
  <c r="H5592" i="1"/>
  <c r="H5591" i="1" s="1"/>
  <c r="G5592" i="1"/>
  <c r="G5591" i="1" s="1"/>
  <c r="F5592" i="1"/>
  <c r="F5591" i="1" s="1"/>
  <c r="M5588" i="1"/>
  <c r="L5587" i="1"/>
  <c r="K5587" i="1"/>
  <c r="K5586" i="1" s="1"/>
  <c r="K5585" i="1" s="1"/>
  <c r="J5587" i="1"/>
  <c r="J5586" i="1" s="1"/>
  <c r="J5585" i="1" s="1"/>
  <c r="I5587" i="1"/>
  <c r="I5586" i="1" s="1"/>
  <c r="I5585" i="1" s="1"/>
  <c r="H5587" i="1"/>
  <c r="H5586" i="1" s="1"/>
  <c r="H5585" i="1" s="1"/>
  <c r="G5587" i="1"/>
  <c r="G5586" i="1" s="1"/>
  <c r="G5585" i="1" s="1"/>
  <c r="F5587" i="1"/>
  <c r="F5586" i="1" s="1"/>
  <c r="F5585" i="1" s="1"/>
  <c r="M5584" i="1"/>
  <c r="L5583" i="1"/>
  <c r="K5583" i="1"/>
  <c r="K5582" i="1" s="1"/>
  <c r="K5581" i="1" s="1"/>
  <c r="J5583" i="1"/>
  <c r="J5582" i="1" s="1"/>
  <c r="J5581" i="1" s="1"/>
  <c r="J5580" i="1" s="1"/>
  <c r="I5583" i="1"/>
  <c r="I5582" i="1" s="1"/>
  <c r="I5581" i="1" s="1"/>
  <c r="I5580" i="1" s="1"/>
  <c r="H5583" i="1"/>
  <c r="H5582" i="1" s="1"/>
  <c r="H5581" i="1" s="1"/>
  <c r="G5583" i="1"/>
  <c r="G5582" i="1" s="1"/>
  <c r="G5581" i="1" s="1"/>
  <c r="F5583" i="1"/>
  <c r="F5582" i="1" s="1"/>
  <c r="F5581" i="1" s="1"/>
  <c r="M5579" i="1"/>
  <c r="L5578" i="1"/>
  <c r="K5578" i="1"/>
  <c r="K5577" i="1" s="1"/>
  <c r="K5576" i="1" s="1"/>
  <c r="J5578" i="1"/>
  <c r="J5577" i="1" s="1"/>
  <c r="J5576" i="1" s="1"/>
  <c r="I5578" i="1"/>
  <c r="I5577" i="1" s="1"/>
  <c r="I5576" i="1" s="1"/>
  <c r="H5578" i="1"/>
  <c r="H5577" i="1" s="1"/>
  <c r="H5576" i="1" s="1"/>
  <c r="G5578" i="1"/>
  <c r="G5577" i="1" s="1"/>
  <c r="G5576" i="1" s="1"/>
  <c r="F5578" i="1"/>
  <c r="F5577" i="1" s="1"/>
  <c r="F5576" i="1" s="1"/>
  <c r="M5575" i="1"/>
  <c r="L5574" i="1"/>
  <c r="K5574" i="1"/>
  <c r="K5573" i="1" s="1"/>
  <c r="K5572" i="1" s="1"/>
  <c r="J5574" i="1"/>
  <c r="J5573" i="1" s="1"/>
  <c r="J5572" i="1" s="1"/>
  <c r="I5574" i="1"/>
  <c r="I5573" i="1" s="1"/>
  <c r="I5572" i="1" s="1"/>
  <c r="H5574" i="1"/>
  <c r="H5573" i="1" s="1"/>
  <c r="H5572" i="1" s="1"/>
  <c r="G5574" i="1"/>
  <c r="G5573" i="1" s="1"/>
  <c r="G5572" i="1" s="1"/>
  <c r="F5574" i="1"/>
  <c r="F5573" i="1" s="1"/>
  <c r="F5572" i="1" s="1"/>
  <c r="M5568" i="1"/>
  <c r="L5567" i="1"/>
  <c r="K5567" i="1"/>
  <c r="K5566" i="1" s="1"/>
  <c r="J5567" i="1"/>
  <c r="J5566" i="1" s="1"/>
  <c r="I5567" i="1"/>
  <c r="I5566" i="1" s="1"/>
  <c r="H5567" i="1"/>
  <c r="H5566" i="1" s="1"/>
  <c r="G5567" i="1"/>
  <c r="G5566" i="1" s="1"/>
  <c r="F5567" i="1"/>
  <c r="F5566" i="1" s="1"/>
  <c r="M5565" i="1"/>
  <c r="L5564" i="1"/>
  <c r="K5564" i="1"/>
  <c r="K5563" i="1" s="1"/>
  <c r="J5564" i="1"/>
  <c r="J5563" i="1" s="1"/>
  <c r="I5564" i="1"/>
  <c r="I5563" i="1" s="1"/>
  <c r="H5564" i="1"/>
  <c r="H5563" i="1" s="1"/>
  <c r="G5564" i="1"/>
  <c r="G5563" i="1" s="1"/>
  <c r="F5564" i="1"/>
  <c r="F5563" i="1" s="1"/>
  <c r="M5562" i="1"/>
  <c r="L5561" i="1"/>
  <c r="L5560" i="1" s="1"/>
  <c r="K5561" i="1"/>
  <c r="K5560" i="1" s="1"/>
  <c r="J5561" i="1"/>
  <c r="J5560" i="1" s="1"/>
  <c r="I5561" i="1"/>
  <c r="I5560" i="1" s="1"/>
  <c r="H5561" i="1"/>
  <c r="H5560" i="1" s="1"/>
  <c r="H5559" i="1" s="1"/>
  <c r="H5558" i="1" s="1"/>
  <c r="H5534" i="1" s="1"/>
  <c r="H5533" i="1" s="1"/>
  <c r="G5561" i="1"/>
  <c r="G5560" i="1" s="1"/>
  <c r="F5561" i="1"/>
  <c r="F5560" i="1" s="1"/>
  <c r="M5532" i="1"/>
  <c r="L5531" i="1"/>
  <c r="K5531" i="1"/>
  <c r="K5530" i="1" s="1"/>
  <c r="K5529" i="1" s="1"/>
  <c r="K5528" i="1" s="1"/>
  <c r="J5531" i="1"/>
  <c r="J5530" i="1" s="1"/>
  <c r="J5529" i="1" s="1"/>
  <c r="J5528" i="1" s="1"/>
  <c r="I5531" i="1"/>
  <c r="I5530" i="1" s="1"/>
  <c r="I5529" i="1" s="1"/>
  <c r="H5531" i="1"/>
  <c r="H5530" i="1" s="1"/>
  <c r="H5529" i="1" s="1"/>
  <c r="H5528" i="1" s="1"/>
  <c r="G5531" i="1"/>
  <c r="G5530" i="1" s="1"/>
  <c r="G5529" i="1" s="1"/>
  <c r="G5528" i="1" s="1"/>
  <c r="F5531" i="1"/>
  <c r="F5530" i="1" s="1"/>
  <c r="F5529" i="1" s="1"/>
  <c r="F5528" i="1" s="1"/>
  <c r="M5527" i="1"/>
  <c r="L5526" i="1"/>
  <c r="K5526" i="1"/>
  <c r="J5526" i="1"/>
  <c r="I5526" i="1"/>
  <c r="H5526" i="1"/>
  <c r="G5526" i="1"/>
  <c r="F5526" i="1"/>
  <c r="M5525" i="1"/>
  <c r="L5524" i="1"/>
  <c r="K5524" i="1"/>
  <c r="J5524" i="1"/>
  <c r="I5524" i="1"/>
  <c r="H5524" i="1"/>
  <c r="G5524" i="1"/>
  <c r="F5524" i="1"/>
  <c r="M5523" i="1"/>
  <c r="L5522" i="1"/>
  <c r="K5522" i="1"/>
  <c r="J5522" i="1"/>
  <c r="I5522" i="1"/>
  <c r="I5521" i="1" s="1"/>
  <c r="I5520" i="1" s="1"/>
  <c r="I5519" i="1" s="1"/>
  <c r="H5522" i="1"/>
  <c r="H5521" i="1" s="1"/>
  <c r="H5520" i="1" s="1"/>
  <c r="H5519" i="1" s="1"/>
  <c r="G5522" i="1"/>
  <c r="F5522" i="1"/>
  <c r="F5521" i="1" s="1"/>
  <c r="F5520" i="1" s="1"/>
  <c r="M5518" i="1"/>
  <c r="K5517" i="1"/>
  <c r="K5516" i="1" s="1"/>
  <c r="K5515" i="1" s="1"/>
  <c r="J5517" i="1"/>
  <c r="J5516" i="1" s="1"/>
  <c r="J5515" i="1" s="1"/>
  <c r="I5517" i="1"/>
  <c r="I5516" i="1" s="1"/>
  <c r="I5515" i="1" s="1"/>
  <c r="M5514" i="1"/>
  <c r="L5513" i="1"/>
  <c r="K5513" i="1"/>
  <c r="J5513" i="1"/>
  <c r="I5513" i="1"/>
  <c r="H5513" i="1"/>
  <c r="G5513" i="1"/>
  <c r="F5513" i="1"/>
  <c r="M5512" i="1"/>
  <c r="L5511" i="1"/>
  <c r="K5511" i="1"/>
  <c r="K5510" i="1" s="1"/>
  <c r="J5511" i="1"/>
  <c r="J5510" i="1" s="1"/>
  <c r="I5511" i="1"/>
  <c r="H5511" i="1"/>
  <c r="H5510" i="1" s="1"/>
  <c r="G5511" i="1"/>
  <c r="F5511" i="1"/>
  <c r="F5510" i="1" s="1"/>
  <c r="M5509" i="1"/>
  <c r="L5507" i="1"/>
  <c r="K5507" i="1"/>
  <c r="J5507" i="1"/>
  <c r="I5507" i="1"/>
  <c r="H5507" i="1"/>
  <c r="G5507" i="1"/>
  <c r="F5507" i="1"/>
  <c r="M5506" i="1"/>
  <c r="L5505" i="1"/>
  <c r="K5505" i="1"/>
  <c r="J5505" i="1"/>
  <c r="I5505" i="1"/>
  <c r="H5505" i="1"/>
  <c r="G5505" i="1"/>
  <c r="F5505" i="1"/>
  <c r="M5504" i="1"/>
  <c r="L5503" i="1"/>
  <c r="K5503" i="1"/>
  <c r="J5503" i="1"/>
  <c r="I5503" i="1"/>
  <c r="I5502" i="1" s="1"/>
  <c r="H5503" i="1"/>
  <c r="H5502" i="1" s="1"/>
  <c r="G5503" i="1"/>
  <c r="F5503" i="1"/>
  <c r="F5502" i="1" s="1"/>
  <c r="M5500" i="1"/>
  <c r="L5499" i="1"/>
  <c r="K5499" i="1"/>
  <c r="K5498" i="1" s="1"/>
  <c r="K5497" i="1" s="1"/>
  <c r="J5499" i="1"/>
  <c r="J5498" i="1" s="1"/>
  <c r="J5497" i="1" s="1"/>
  <c r="I5499" i="1"/>
  <c r="I5498" i="1" s="1"/>
  <c r="I5497" i="1" s="1"/>
  <c r="H5499" i="1"/>
  <c r="H5498" i="1" s="1"/>
  <c r="H5497" i="1" s="1"/>
  <c r="G5499" i="1"/>
  <c r="G5498" i="1" s="1"/>
  <c r="G5497" i="1" s="1"/>
  <c r="F5499" i="1"/>
  <c r="F5498" i="1" s="1"/>
  <c r="F5497" i="1" s="1"/>
  <c r="M5496" i="1"/>
  <c r="L5495" i="1"/>
  <c r="K5495" i="1"/>
  <c r="J5495" i="1"/>
  <c r="I5495" i="1"/>
  <c r="H5495" i="1"/>
  <c r="G5495" i="1"/>
  <c r="F5495" i="1"/>
  <c r="M5494" i="1"/>
  <c r="L5493" i="1"/>
  <c r="K5493" i="1"/>
  <c r="J5493" i="1"/>
  <c r="I5493" i="1"/>
  <c r="I5492" i="1" s="1"/>
  <c r="H5493" i="1"/>
  <c r="G5493" i="1"/>
  <c r="F5493" i="1"/>
  <c r="F5492" i="1" s="1"/>
  <c r="M5491" i="1"/>
  <c r="L5490" i="1"/>
  <c r="K5490" i="1"/>
  <c r="J5490" i="1"/>
  <c r="I5490" i="1"/>
  <c r="H5490" i="1"/>
  <c r="G5490" i="1"/>
  <c r="F5490" i="1"/>
  <c r="M5489" i="1"/>
  <c r="L5488" i="1"/>
  <c r="K5488" i="1"/>
  <c r="J5488" i="1"/>
  <c r="I5488" i="1"/>
  <c r="H5488" i="1"/>
  <c r="G5488" i="1"/>
  <c r="F5488" i="1"/>
  <c r="M5487" i="1"/>
  <c r="L5486" i="1"/>
  <c r="K5486" i="1"/>
  <c r="K5485" i="1" s="1"/>
  <c r="J5486" i="1"/>
  <c r="I5486" i="1"/>
  <c r="H5486" i="1"/>
  <c r="H5485" i="1" s="1"/>
  <c r="G5486" i="1"/>
  <c r="F5486" i="1"/>
  <c r="F5485" i="1" s="1"/>
  <c r="M5479" i="1"/>
  <c r="L5478" i="1"/>
  <c r="K5478" i="1"/>
  <c r="K5477" i="1" s="1"/>
  <c r="K5476" i="1" s="1"/>
  <c r="K5475" i="1" s="1"/>
  <c r="K5474" i="1" s="1"/>
  <c r="K5473" i="1" s="1"/>
  <c r="J5478" i="1"/>
  <c r="J5477" i="1" s="1"/>
  <c r="J5476" i="1" s="1"/>
  <c r="J5475" i="1" s="1"/>
  <c r="J5474" i="1" s="1"/>
  <c r="J5473" i="1" s="1"/>
  <c r="I5478" i="1"/>
  <c r="I5477" i="1" s="1"/>
  <c r="I5476" i="1" s="1"/>
  <c r="I5475" i="1" s="1"/>
  <c r="I5474" i="1" s="1"/>
  <c r="I5473" i="1" s="1"/>
  <c r="H5478" i="1"/>
  <c r="H5477" i="1" s="1"/>
  <c r="H5476" i="1" s="1"/>
  <c r="H5475" i="1" s="1"/>
  <c r="H5474" i="1" s="1"/>
  <c r="H5473" i="1" s="1"/>
  <c r="G5478" i="1"/>
  <c r="G5477" i="1" s="1"/>
  <c r="G5476" i="1" s="1"/>
  <c r="G5475" i="1" s="1"/>
  <c r="G5474" i="1" s="1"/>
  <c r="G5473" i="1" s="1"/>
  <c r="F5478" i="1"/>
  <c r="F5477" i="1" s="1"/>
  <c r="F5476" i="1" s="1"/>
  <c r="F5475" i="1" s="1"/>
  <c r="F5474" i="1" s="1"/>
  <c r="F5473" i="1" s="1"/>
  <c r="M5470" i="1"/>
  <c r="M5469" i="1" s="1"/>
  <c r="M5468" i="1" s="1"/>
  <c r="M5463" i="1" s="1"/>
  <c r="M5462" i="1"/>
  <c r="L5461" i="1"/>
  <c r="K5461" i="1"/>
  <c r="J5461" i="1"/>
  <c r="I5461" i="1"/>
  <c r="H5461" i="1"/>
  <c r="G5461" i="1"/>
  <c r="F5461" i="1"/>
  <c r="M5460" i="1"/>
  <c r="L5459" i="1"/>
  <c r="K5459" i="1"/>
  <c r="J5459" i="1"/>
  <c r="I5459" i="1"/>
  <c r="H5459" i="1"/>
  <c r="H5458" i="1" s="1"/>
  <c r="G5459" i="1"/>
  <c r="F5459" i="1"/>
  <c r="F5458" i="1" s="1"/>
  <c r="M5457" i="1"/>
  <c r="L5456" i="1"/>
  <c r="L5455" i="1" s="1"/>
  <c r="K5456" i="1"/>
  <c r="K5455" i="1" s="1"/>
  <c r="J5456" i="1"/>
  <c r="J5455" i="1" s="1"/>
  <c r="I5456" i="1"/>
  <c r="H5456" i="1"/>
  <c r="H5455" i="1" s="1"/>
  <c r="G5456" i="1"/>
  <c r="G5455" i="1" s="1"/>
  <c r="F5456" i="1"/>
  <c r="F5455" i="1" s="1"/>
  <c r="M5452" i="1"/>
  <c r="M5451" i="1"/>
  <c r="L5450" i="1"/>
  <c r="L5447" i="1" s="1"/>
  <c r="L5446" i="1" s="1"/>
  <c r="L5445" i="1" s="1"/>
  <c r="L5444" i="1" s="1"/>
  <c r="K5450" i="1"/>
  <c r="K5447" i="1" s="1"/>
  <c r="K5446" i="1" s="1"/>
  <c r="K5445" i="1" s="1"/>
  <c r="K5444" i="1" s="1"/>
  <c r="J5450" i="1"/>
  <c r="J5447" i="1" s="1"/>
  <c r="J5446" i="1" s="1"/>
  <c r="J5445" i="1" s="1"/>
  <c r="J5444" i="1" s="1"/>
  <c r="I5450" i="1"/>
  <c r="H5450" i="1"/>
  <c r="H5447" i="1" s="1"/>
  <c r="H5446" i="1" s="1"/>
  <c r="H5445" i="1" s="1"/>
  <c r="H5444" i="1" s="1"/>
  <c r="G5450" i="1"/>
  <c r="G5447" i="1" s="1"/>
  <c r="G5446" i="1" s="1"/>
  <c r="G5445" i="1" s="1"/>
  <c r="G5444" i="1" s="1"/>
  <c r="F5450" i="1"/>
  <c r="F5447" i="1" s="1"/>
  <c r="F5446" i="1" s="1"/>
  <c r="M5449" i="1"/>
  <c r="M5448" i="1"/>
  <c r="M5443" i="1"/>
  <c r="L5442" i="1"/>
  <c r="K5442" i="1"/>
  <c r="J5442" i="1"/>
  <c r="I5442" i="1"/>
  <c r="H5442" i="1"/>
  <c r="G5442" i="1"/>
  <c r="F5442" i="1"/>
  <c r="M5441" i="1"/>
  <c r="L5440" i="1"/>
  <c r="K5440" i="1"/>
  <c r="K5439" i="1" s="1"/>
  <c r="K5438" i="1" s="1"/>
  <c r="K5437" i="1" s="1"/>
  <c r="J5440" i="1"/>
  <c r="I5440" i="1"/>
  <c r="I5439" i="1" s="1"/>
  <c r="I5438" i="1" s="1"/>
  <c r="I5437" i="1" s="1"/>
  <c r="H5440" i="1"/>
  <c r="H5439" i="1" s="1"/>
  <c r="H5438" i="1" s="1"/>
  <c r="H5437" i="1" s="1"/>
  <c r="G5440" i="1"/>
  <c r="F5440" i="1"/>
  <c r="M5436" i="1"/>
  <c r="L5435" i="1"/>
  <c r="K5435" i="1"/>
  <c r="J5435" i="1"/>
  <c r="I5435" i="1"/>
  <c r="H5435" i="1"/>
  <c r="G5435" i="1"/>
  <c r="F5435" i="1"/>
  <c r="M5434" i="1"/>
  <c r="L5433" i="1"/>
  <c r="K5433" i="1"/>
  <c r="K5432" i="1" s="1"/>
  <c r="K5431" i="1" s="1"/>
  <c r="K5430" i="1" s="1"/>
  <c r="J5433" i="1"/>
  <c r="J5432" i="1" s="1"/>
  <c r="J5431" i="1" s="1"/>
  <c r="J5430" i="1" s="1"/>
  <c r="I5433" i="1"/>
  <c r="H5433" i="1"/>
  <c r="G5433" i="1"/>
  <c r="F5433" i="1"/>
  <c r="F5432" i="1" s="1"/>
  <c r="F5431" i="1" s="1"/>
  <c r="F5430" i="1" s="1"/>
  <c r="M5429" i="1"/>
  <c r="L5428" i="1"/>
  <c r="L5427" i="1" s="1"/>
  <c r="L5426" i="1" s="1"/>
  <c r="L5425" i="1" s="1"/>
  <c r="K5428" i="1"/>
  <c r="K5427" i="1" s="1"/>
  <c r="K5426" i="1" s="1"/>
  <c r="K5425" i="1" s="1"/>
  <c r="J5428" i="1"/>
  <c r="J5427" i="1" s="1"/>
  <c r="J5426" i="1" s="1"/>
  <c r="J5425" i="1" s="1"/>
  <c r="I5428" i="1"/>
  <c r="I5427" i="1" s="1"/>
  <c r="I5426" i="1" s="1"/>
  <c r="H5428" i="1"/>
  <c r="H5427" i="1" s="1"/>
  <c r="H5426" i="1" s="1"/>
  <c r="H5425" i="1" s="1"/>
  <c r="G5428" i="1"/>
  <c r="G5427" i="1" s="1"/>
  <c r="G5426" i="1" s="1"/>
  <c r="G5425" i="1" s="1"/>
  <c r="F5428" i="1"/>
  <c r="M5424" i="1"/>
  <c r="L5423" i="1"/>
  <c r="K5423" i="1"/>
  <c r="K5422" i="1" s="1"/>
  <c r="J5423" i="1"/>
  <c r="J5422" i="1" s="1"/>
  <c r="I5423" i="1"/>
  <c r="I5422" i="1" s="1"/>
  <c r="H5423" i="1"/>
  <c r="H5422" i="1" s="1"/>
  <c r="G5423" i="1"/>
  <c r="G5422" i="1" s="1"/>
  <c r="F5423" i="1"/>
  <c r="F5422" i="1" s="1"/>
  <c r="M5421" i="1"/>
  <c r="L5420" i="1"/>
  <c r="L5419" i="1" s="1"/>
  <c r="K5420" i="1"/>
  <c r="K5419" i="1" s="1"/>
  <c r="K5418" i="1" s="1"/>
  <c r="J5420" i="1"/>
  <c r="J5419" i="1" s="1"/>
  <c r="I5420" i="1"/>
  <c r="I5419" i="1" s="1"/>
  <c r="H5420" i="1"/>
  <c r="H5419" i="1" s="1"/>
  <c r="G5420" i="1"/>
  <c r="G5419" i="1" s="1"/>
  <c r="F5420" i="1"/>
  <c r="F5419" i="1" s="1"/>
  <c r="F5418" i="1" s="1"/>
  <c r="M5417" i="1"/>
  <c r="L5416" i="1"/>
  <c r="K5416" i="1"/>
  <c r="K5415" i="1" s="1"/>
  <c r="J5416" i="1"/>
  <c r="J5415" i="1" s="1"/>
  <c r="I5416" i="1"/>
  <c r="I5415" i="1" s="1"/>
  <c r="H5416" i="1"/>
  <c r="H5415" i="1" s="1"/>
  <c r="G5416" i="1"/>
  <c r="G5415" i="1" s="1"/>
  <c r="F5416" i="1"/>
  <c r="F5415" i="1" s="1"/>
  <c r="M5414" i="1"/>
  <c r="L5413" i="1"/>
  <c r="L5412" i="1" s="1"/>
  <c r="K5413" i="1"/>
  <c r="K5412" i="1" s="1"/>
  <c r="J5413" i="1"/>
  <c r="J5412" i="1" s="1"/>
  <c r="I5413" i="1"/>
  <c r="I5412" i="1" s="1"/>
  <c r="H5413" i="1"/>
  <c r="H5412" i="1" s="1"/>
  <c r="G5413" i="1"/>
  <c r="G5412" i="1" s="1"/>
  <c r="F5413" i="1"/>
  <c r="M5411" i="1"/>
  <c r="L5410" i="1"/>
  <c r="K5410" i="1"/>
  <c r="K5409" i="1" s="1"/>
  <c r="J5410" i="1"/>
  <c r="J5409" i="1" s="1"/>
  <c r="I5410" i="1"/>
  <c r="I5409" i="1" s="1"/>
  <c r="H5410" i="1"/>
  <c r="H5409" i="1" s="1"/>
  <c r="G5410" i="1"/>
  <c r="G5409" i="1" s="1"/>
  <c r="F5410" i="1"/>
  <c r="F5409" i="1" s="1"/>
  <c r="M5408" i="1"/>
  <c r="L5407" i="1"/>
  <c r="L5406" i="1" s="1"/>
  <c r="K5407" i="1"/>
  <c r="K5406" i="1" s="1"/>
  <c r="J5407" i="1"/>
  <c r="J5406" i="1" s="1"/>
  <c r="I5407" i="1"/>
  <c r="I5406" i="1" s="1"/>
  <c r="H5407" i="1"/>
  <c r="H5406" i="1" s="1"/>
  <c r="H5405" i="1" s="1"/>
  <c r="G5407" i="1"/>
  <c r="G5406" i="1" s="1"/>
  <c r="F5407" i="1"/>
  <c r="M5401" i="1"/>
  <c r="L5400" i="1"/>
  <c r="L5399" i="1" s="1"/>
  <c r="L5398" i="1" s="1"/>
  <c r="K5400" i="1"/>
  <c r="K5399" i="1" s="1"/>
  <c r="K5398" i="1" s="1"/>
  <c r="J5400" i="1"/>
  <c r="J5399" i="1" s="1"/>
  <c r="J5398" i="1" s="1"/>
  <c r="I5400" i="1"/>
  <c r="I5399" i="1" s="1"/>
  <c r="I5398" i="1" s="1"/>
  <c r="H5400" i="1"/>
  <c r="H5399" i="1" s="1"/>
  <c r="H5398" i="1" s="1"/>
  <c r="G5400" i="1"/>
  <c r="G5399" i="1" s="1"/>
  <c r="G5398" i="1" s="1"/>
  <c r="F5400" i="1"/>
  <c r="M5397" i="1"/>
  <c r="L5396" i="1"/>
  <c r="L5395" i="1" s="1"/>
  <c r="K5396" i="1"/>
  <c r="K5395" i="1" s="1"/>
  <c r="J5396" i="1"/>
  <c r="J5395" i="1" s="1"/>
  <c r="I5396" i="1"/>
  <c r="I5395" i="1" s="1"/>
  <c r="H5396" i="1"/>
  <c r="H5395" i="1" s="1"/>
  <c r="G5396" i="1"/>
  <c r="G5395" i="1" s="1"/>
  <c r="F5396" i="1"/>
  <c r="M5393" i="1"/>
  <c r="L5392" i="1"/>
  <c r="L5391" i="1" s="1"/>
  <c r="K5392" i="1"/>
  <c r="K5391" i="1" s="1"/>
  <c r="J5392" i="1"/>
  <c r="J5391" i="1" s="1"/>
  <c r="I5392" i="1"/>
  <c r="I5391" i="1" s="1"/>
  <c r="H5392" i="1"/>
  <c r="H5391" i="1" s="1"/>
  <c r="G5392" i="1"/>
  <c r="G5391" i="1" s="1"/>
  <c r="F5392" i="1"/>
  <c r="F5391" i="1" s="1"/>
  <c r="M5390" i="1"/>
  <c r="L5389" i="1"/>
  <c r="K5389" i="1"/>
  <c r="K5388" i="1" s="1"/>
  <c r="J5389" i="1"/>
  <c r="J5388" i="1" s="1"/>
  <c r="I5389" i="1"/>
  <c r="I5388" i="1" s="1"/>
  <c r="H5389" i="1"/>
  <c r="H5388" i="1" s="1"/>
  <c r="G5389" i="1"/>
  <c r="G5388" i="1" s="1"/>
  <c r="F5389" i="1"/>
  <c r="F5388" i="1" s="1"/>
  <c r="M5387" i="1"/>
  <c r="L5386" i="1"/>
  <c r="L5385" i="1" s="1"/>
  <c r="K5386" i="1"/>
  <c r="K5385" i="1" s="1"/>
  <c r="J5386" i="1"/>
  <c r="J5385" i="1" s="1"/>
  <c r="I5386" i="1"/>
  <c r="I5385" i="1" s="1"/>
  <c r="H5386" i="1"/>
  <c r="H5385" i="1" s="1"/>
  <c r="G5386" i="1"/>
  <c r="G5385" i="1" s="1"/>
  <c r="G5384" i="1" s="1"/>
  <c r="F5386" i="1"/>
  <c r="M5380" i="1"/>
  <c r="L5379" i="1"/>
  <c r="K5379" i="1"/>
  <c r="J5379" i="1"/>
  <c r="I5379" i="1"/>
  <c r="H5379" i="1"/>
  <c r="G5379" i="1"/>
  <c r="F5379" i="1"/>
  <c r="M5378" i="1"/>
  <c r="L5377" i="1"/>
  <c r="L5376" i="1" s="1"/>
  <c r="L5375" i="1" s="1"/>
  <c r="L5374" i="1" s="1"/>
  <c r="L5373" i="1" s="1"/>
  <c r="K5377" i="1"/>
  <c r="J5377" i="1"/>
  <c r="J5376" i="1" s="1"/>
  <c r="J5375" i="1" s="1"/>
  <c r="J5374" i="1" s="1"/>
  <c r="J5373" i="1" s="1"/>
  <c r="I5377" i="1"/>
  <c r="I5376" i="1" s="1"/>
  <c r="I5375" i="1" s="1"/>
  <c r="I5374" i="1" s="1"/>
  <c r="I5373" i="1" s="1"/>
  <c r="H5377" i="1"/>
  <c r="H5376" i="1" s="1"/>
  <c r="H5375" i="1" s="1"/>
  <c r="H5374" i="1" s="1"/>
  <c r="H5373" i="1" s="1"/>
  <c r="G5377" i="1"/>
  <c r="F5377" i="1"/>
  <c r="M5371" i="1"/>
  <c r="L5370" i="1"/>
  <c r="K5370" i="1"/>
  <c r="J5370" i="1"/>
  <c r="I5370" i="1"/>
  <c r="H5370" i="1"/>
  <c r="G5370" i="1"/>
  <c r="F5370" i="1"/>
  <c r="M5369" i="1"/>
  <c r="L5368" i="1"/>
  <c r="K5368" i="1"/>
  <c r="J5368" i="1"/>
  <c r="I5368" i="1"/>
  <c r="I5367" i="1" s="1"/>
  <c r="I5366" i="1" s="1"/>
  <c r="H5368" i="1"/>
  <c r="H5367" i="1" s="1"/>
  <c r="H5366" i="1" s="1"/>
  <c r="G5368" i="1"/>
  <c r="G5367" i="1" s="1"/>
  <c r="G5366" i="1" s="1"/>
  <c r="F5368" i="1"/>
  <c r="M5365" i="1"/>
  <c r="L5364" i="1"/>
  <c r="K5364" i="1"/>
  <c r="J5364" i="1"/>
  <c r="I5364" i="1"/>
  <c r="H5364" i="1"/>
  <c r="G5364" i="1"/>
  <c r="F5364" i="1"/>
  <c r="M5363" i="1"/>
  <c r="L5362" i="1"/>
  <c r="K5362" i="1"/>
  <c r="J5362" i="1"/>
  <c r="I5362" i="1"/>
  <c r="H5362" i="1"/>
  <c r="G5362" i="1"/>
  <c r="F5362" i="1"/>
  <c r="M5360" i="1"/>
  <c r="L5359" i="1"/>
  <c r="L5358" i="1" s="1"/>
  <c r="K5359" i="1"/>
  <c r="K5358" i="1" s="1"/>
  <c r="J5359" i="1"/>
  <c r="J5358" i="1" s="1"/>
  <c r="I5359" i="1"/>
  <c r="I5358" i="1" s="1"/>
  <c r="H5359" i="1"/>
  <c r="H5358" i="1" s="1"/>
  <c r="G5359" i="1"/>
  <c r="G5358" i="1" s="1"/>
  <c r="F5359" i="1"/>
  <c r="F5358" i="1" s="1"/>
  <c r="M5356" i="1"/>
  <c r="L5355" i="1"/>
  <c r="K5355" i="1"/>
  <c r="J5355" i="1"/>
  <c r="I5355" i="1"/>
  <c r="H5355" i="1"/>
  <c r="G5355" i="1"/>
  <c r="F5355" i="1"/>
  <c r="M5354" i="1"/>
  <c r="L5353" i="1"/>
  <c r="K5353" i="1"/>
  <c r="J5353" i="1"/>
  <c r="I5353" i="1"/>
  <c r="H5353" i="1"/>
  <c r="G5353" i="1"/>
  <c r="F5353" i="1"/>
  <c r="M5352" i="1"/>
  <c r="L5351" i="1"/>
  <c r="K5351" i="1"/>
  <c r="K5350" i="1" s="1"/>
  <c r="K5349" i="1" s="1"/>
  <c r="J5351" i="1"/>
  <c r="J5350" i="1" s="1"/>
  <c r="J5349" i="1" s="1"/>
  <c r="I5351" i="1"/>
  <c r="I5350" i="1" s="1"/>
  <c r="I5349" i="1" s="1"/>
  <c r="H5351" i="1"/>
  <c r="H5350" i="1" s="1"/>
  <c r="H5349" i="1" s="1"/>
  <c r="G5351" i="1"/>
  <c r="G5350" i="1" s="1"/>
  <c r="G5349" i="1" s="1"/>
  <c r="F5351" i="1"/>
  <c r="M5344" i="1"/>
  <c r="L5343" i="1"/>
  <c r="K5343" i="1"/>
  <c r="J5343" i="1"/>
  <c r="I5343" i="1"/>
  <c r="H5343" i="1"/>
  <c r="G5343" i="1"/>
  <c r="F5343" i="1"/>
  <c r="M5342" i="1"/>
  <c r="L5341" i="1"/>
  <c r="K5341" i="1"/>
  <c r="J5341" i="1"/>
  <c r="I5341" i="1"/>
  <c r="H5341" i="1"/>
  <c r="G5341" i="1"/>
  <c r="F5341" i="1"/>
  <c r="F5340" i="1" s="1"/>
  <c r="F5339" i="1" s="1"/>
  <c r="F5338" i="1" s="1"/>
  <c r="F5337" i="1" s="1"/>
  <c r="F5336" i="1" s="1"/>
  <c r="F5335" i="1" s="1"/>
  <c r="M5333" i="1"/>
  <c r="L5332" i="1"/>
  <c r="L5331" i="1" s="1"/>
  <c r="L5330" i="1" s="1"/>
  <c r="F5328" i="1"/>
  <c r="M5328" i="1" s="1"/>
  <c r="L5327" i="1"/>
  <c r="K5327" i="1"/>
  <c r="J5327" i="1"/>
  <c r="I5327" i="1"/>
  <c r="H5327" i="1"/>
  <c r="G5327" i="1"/>
  <c r="M5326" i="1"/>
  <c r="L5325" i="1"/>
  <c r="K5325" i="1"/>
  <c r="J5325" i="1"/>
  <c r="I5325" i="1"/>
  <c r="H5325" i="1"/>
  <c r="G5325" i="1"/>
  <c r="F5325" i="1"/>
  <c r="M5320" i="1"/>
  <c r="L5319" i="1"/>
  <c r="L5318" i="1" s="1"/>
  <c r="K5319" i="1"/>
  <c r="K5318" i="1" s="1"/>
  <c r="J5319" i="1"/>
  <c r="J5318" i="1" s="1"/>
  <c r="I5319" i="1"/>
  <c r="I5318" i="1" s="1"/>
  <c r="H5319" i="1"/>
  <c r="H5318" i="1" s="1"/>
  <c r="G5319" i="1"/>
  <c r="G5318" i="1" s="1"/>
  <c r="F5319" i="1"/>
  <c r="F5316" i="1"/>
  <c r="M5316" i="1" s="1"/>
  <c r="L5315" i="1"/>
  <c r="L5314" i="1" s="1"/>
  <c r="L5313" i="1" s="1"/>
  <c r="K5315" i="1"/>
  <c r="K5314" i="1" s="1"/>
  <c r="K5313" i="1" s="1"/>
  <c r="J5315" i="1"/>
  <c r="J5314" i="1" s="1"/>
  <c r="J5313" i="1" s="1"/>
  <c r="I5315" i="1"/>
  <c r="I5314" i="1" s="1"/>
  <c r="I5313" i="1" s="1"/>
  <c r="H5315" i="1"/>
  <c r="H5314" i="1" s="1"/>
  <c r="H5313" i="1" s="1"/>
  <c r="G5315" i="1"/>
  <c r="G5314" i="1" s="1"/>
  <c r="G5313" i="1" s="1"/>
  <c r="M5311" i="1"/>
  <c r="L5310" i="1"/>
  <c r="L5309" i="1" s="1"/>
  <c r="K5310" i="1"/>
  <c r="K5309" i="1" s="1"/>
  <c r="J5310" i="1"/>
  <c r="J5309" i="1" s="1"/>
  <c r="I5310" i="1"/>
  <c r="I5309" i="1" s="1"/>
  <c r="H5310" i="1"/>
  <c r="H5309" i="1" s="1"/>
  <c r="G5310" i="1"/>
  <c r="G5309" i="1" s="1"/>
  <c r="F5310" i="1"/>
  <c r="M5308" i="1"/>
  <c r="L5307" i="1"/>
  <c r="L5306" i="1" s="1"/>
  <c r="K5307" i="1"/>
  <c r="K5306" i="1" s="1"/>
  <c r="J5307" i="1"/>
  <c r="J5306" i="1" s="1"/>
  <c r="I5307" i="1"/>
  <c r="I5306" i="1" s="1"/>
  <c r="H5307" i="1"/>
  <c r="H5306" i="1" s="1"/>
  <c r="G5307" i="1"/>
  <c r="G5306" i="1" s="1"/>
  <c r="F5307" i="1"/>
  <c r="F5305" i="1"/>
  <c r="M5305" i="1" s="1"/>
  <c r="L5304" i="1"/>
  <c r="L5301" i="1" s="1"/>
  <c r="K5304" i="1"/>
  <c r="K5301" i="1" s="1"/>
  <c r="J5304" i="1"/>
  <c r="J5301" i="1" s="1"/>
  <c r="I5304" i="1"/>
  <c r="I5301" i="1" s="1"/>
  <c r="H5304" i="1"/>
  <c r="H5301" i="1" s="1"/>
  <c r="G5304" i="1"/>
  <c r="G5301" i="1" s="1"/>
  <c r="M5299" i="1"/>
  <c r="L5298" i="1"/>
  <c r="K5298" i="1"/>
  <c r="J5298" i="1"/>
  <c r="I5298" i="1"/>
  <c r="H5298" i="1"/>
  <c r="G5298" i="1"/>
  <c r="F5298" i="1"/>
  <c r="M5297" i="1"/>
  <c r="L5296" i="1"/>
  <c r="K5296" i="1"/>
  <c r="J5296" i="1"/>
  <c r="I5296" i="1"/>
  <c r="H5296" i="1"/>
  <c r="G5296" i="1"/>
  <c r="F5296" i="1"/>
  <c r="M5294" i="1"/>
  <c r="L5293" i="1"/>
  <c r="K5293" i="1"/>
  <c r="J5293" i="1"/>
  <c r="I5293" i="1"/>
  <c r="H5293" i="1"/>
  <c r="G5293" i="1"/>
  <c r="F5293" i="1"/>
  <c r="M5292" i="1"/>
  <c r="L5291" i="1"/>
  <c r="K5291" i="1"/>
  <c r="J5291" i="1"/>
  <c r="I5291" i="1"/>
  <c r="H5291" i="1"/>
  <c r="G5291" i="1"/>
  <c r="F5291" i="1"/>
  <c r="M5290" i="1"/>
  <c r="L5289" i="1"/>
  <c r="L5288" i="1" s="1"/>
  <c r="K5289" i="1"/>
  <c r="K5288" i="1" s="1"/>
  <c r="J5289" i="1"/>
  <c r="I5289" i="1"/>
  <c r="I5288" i="1" s="1"/>
  <c r="H5289" i="1"/>
  <c r="G5289" i="1"/>
  <c r="F5289" i="1"/>
  <c r="F5285" i="1"/>
  <c r="M5285" i="1" s="1"/>
  <c r="L5284" i="1"/>
  <c r="L5283" i="1" s="1"/>
  <c r="L5282" i="1" s="1"/>
  <c r="K5284" i="1"/>
  <c r="K5283" i="1" s="1"/>
  <c r="K5282" i="1" s="1"/>
  <c r="J5284" i="1"/>
  <c r="J5283" i="1" s="1"/>
  <c r="J5282" i="1" s="1"/>
  <c r="I5284" i="1"/>
  <c r="I5283" i="1" s="1"/>
  <c r="H5284" i="1"/>
  <c r="H5283" i="1" s="1"/>
  <c r="H5282" i="1" s="1"/>
  <c r="G5284" i="1"/>
  <c r="G5283" i="1" s="1"/>
  <c r="G5282" i="1" s="1"/>
  <c r="M5281" i="1"/>
  <c r="L5280" i="1"/>
  <c r="K5280" i="1"/>
  <c r="J5280" i="1"/>
  <c r="I5280" i="1"/>
  <c r="H5280" i="1"/>
  <c r="G5280" i="1"/>
  <c r="F5280" i="1"/>
  <c r="M5279" i="1"/>
  <c r="L5278" i="1"/>
  <c r="K5278" i="1"/>
  <c r="K5277" i="1" s="1"/>
  <c r="K5276" i="1" s="1"/>
  <c r="J5278" i="1"/>
  <c r="I5278" i="1"/>
  <c r="H5278" i="1"/>
  <c r="H5277" i="1" s="1"/>
  <c r="H5276" i="1" s="1"/>
  <c r="G5278" i="1"/>
  <c r="F5278" i="1"/>
  <c r="M5275" i="1"/>
  <c r="L5274" i="1"/>
  <c r="L5273" i="1" s="1"/>
  <c r="K5274" i="1"/>
  <c r="K5273" i="1" s="1"/>
  <c r="K5272" i="1" s="1"/>
  <c r="J5274" i="1"/>
  <c r="J5273" i="1" s="1"/>
  <c r="J5272" i="1" s="1"/>
  <c r="I5274" i="1"/>
  <c r="H5274" i="1"/>
  <c r="H5273" i="1" s="1"/>
  <c r="H5272" i="1" s="1"/>
  <c r="G5274" i="1"/>
  <c r="G5273" i="1" s="1"/>
  <c r="G5272" i="1" s="1"/>
  <c r="F5274" i="1"/>
  <c r="F5273" i="1" s="1"/>
  <c r="F5272" i="1" s="1"/>
  <c r="M5267" i="1"/>
  <c r="L5266" i="1"/>
  <c r="L5265" i="1" s="1"/>
  <c r="L5264" i="1" s="1"/>
  <c r="L5263" i="1" s="1"/>
  <c r="K5266" i="1"/>
  <c r="K5265" i="1" s="1"/>
  <c r="K5264" i="1" s="1"/>
  <c r="K5263" i="1" s="1"/>
  <c r="K5262" i="1" s="1"/>
  <c r="K5261" i="1" s="1"/>
  <c r="J5266" i="1"/>
  <c r="J5265" i="1" s="1"/>
  <c r="J5264" i="1" s="1"/>
  <c r="J5263" i="1" s="1"/>
  <c r="J5262" i="1" s="1"/>
  <c r="J5261" i="1" s="1"/>
  <c r="I5266" i="1"/>
  <c r="H5266" i="1"/>
  <c r="H5265" i="1" s="1"/>
  <c r="H5264" i="1" s="1"/>
  <c r="H5263" i="1" s="1"/>
  <c r="H5262" i="1" s="1"/>
  <c r="H5261" i="1" s="1"/>
  <c r="G5266" i="1"/>
  <c r="G5265" i="1" s="1"/>
  <c r="G5264" i="1" s="1"/>
  <c r="G5263" i="1" s="1"/>
  <c r="G5262" i="1" s="1"/>
  <c r="G5261" i="1" s="1"/>
  <c r="F5266" i="1"/>
  <c r="F5265" i="1" s="1"/>
  <c r="F5264" i="1" s="1"/>
  <c r="F5263" i="1" s="1"/>
  <c r="F5262" i="1" s="1"/>
  <c r="F5261" i="1" s="1"/>
  <c r="L5259" i="1"/>
  <c r="L5258" i="1" s="1"/>
  <c r="L5257" i="1" s="1"/>
  <c r="K5259" i="1"/>
  <c r="K5258" i="1" s="1"/>
  <c r="K5257" i="1" s="1"/>
  <c r="K5256" i="1" s="1"/>
  <c r="K5255" i="1" s="1"/>
  <c r="K5254" i="1" s="1"/>
  <c r="J5259" i="1"/>
  <c r="J5258" i="1" s="1"/>
  <c r="J5257" i="1" s="1"/>
  <c r="J5256" i="1" s="1"/>
  <c r="J5255" i="1" s="1"/>
  <c r="J5254" i="1" s="1"/>
  <c r="I5259" i="1"/>
  <c r="H5259" i="1"/>
  <c r="H5258" i="1" s="1"/>
  <c r="H5257" i="1" s="1"/>
  <c r="H5256" i="1" s="1"/>
  <c r="H5255" i="1" s="1"/>
  <c r="H5254" i="1" s="1"/>
  <c r="G5259" i="1"/>
  <c r="G5258" i="1" s="1"/>
  <c r="G5257" i="1" s="1"/>
  <c r="G5256" i="1" s="1"/>
  <c r="G5255" i="1" s="1"/>
  <c r="G5254" i="1" s="1"/>
  <c r="F5259" i="1"/>
  <c r="F5258" i="1" s="1"/>
  <c r="F5257" i="1" s="1"/>
  <c r="F5256" i="1" s="1"/>
  <c r="F5255" i="1" s="1"/>
  <c r="F5254" i="1" s="1"/>
  <c r="M5252" i="1"/>
  <c r="L5251" i="1"/>
  <c r="K5251" i="1"/>
  <c r="K5250" i="1" s="1"/>
  <c r="K5249" i="1" s="1"/>
  <c r="K5248" i="1" s="1"/>
  <c r="J5251" i="1"/>
  <c r="J5250" i="1" s="1"/>
  <c r="J5249" i="1" s="1"/>
  <c r="J5248" i="1" s="1"/>
  <c r="I5251" i="1"/>
  <c r="I5250" i="1" s="1"/>
  <c r="I5249" i="1" s="1"/>
  <c r="I5248" i="1" s="1"/>
  <c r="H5251" i="1"/>
  <c r="H5250" i="1" s="1"/>
  <c r="H5249" i="1" s="1"/>
  <c r="H5248" i="1" s="1"/>
  <c r="G5251" i="1"/>
  <c r="G5250" i="1" s="1"/>
  <c r="G5249" i="1" s="1"/>
  <c r="G5248" i="1" s="1"/>
  <c r="F5251" i="1"/>
  <c r="F5250" i="1" s="1"/>
  <c r="F5249" i="1" s="1"/>
  <c r="F5248" i="1" s="1"/>
  <c r="M5245" i="1"/>
  <c r="L5244" i="1"/>
  <c r="K5244" i="1"/>
  <c r="J5244" i="1"/>
  <c r="I5244" i="1"/>
  <c r="H5244" i="1"/>
  <c r="G5244" i="1"/>
  <c r="F5244" i="1"/>
  <c r="M5243" i="1"/>
  <c r="L5242" i="1"/>
  <c r="K5242" i="1"/>
  <c r="J5242" i="1"/>
  <c r="I5242" i="1"/>
  <c r="H5242" i="1"/>
  <c r="G5242" i="1"/>
  <c r="F5242" i="1"/>
  <c r="F5241" i="1" s="1"/>
  <c r="M5240" i="1"/>
  <c r="L5239" i="1"/>
  <c r="L5238" i="1" s="1"/>
  <c r="K5239" i="1"/>
  <c r="K5238" i="1" s="1"/>
  <c r="J5239" i="1"/>
  <c r="J5238" i="1" s="1"/>
  <c r="I5239" i="1"/>
  <c r="H5239" i="1"/>
  <c r="H5238" i="1" s="1"/>
  <c r="G5239" i="1"/>
  <c r="G5238" i="1" s="1"/>
  <c r="F5239" i="1"/>
  <c r="F5238" i="1" s="1"/>
  <c r="F5237" i="1" s="1"/>
  <c r="F5236" i="1" s="1"/>
  <c r="M5235" i="1"/>
  <c r="L5234" i="1"/>
  <c r="L5233" i="1" s="1"/>
  <c r="L5232" i="1" s="1"/>
  <c r="L5231" i="1" s="1"/>
  <c r="K5234" i="1"/>
  <c r="K5233" i="1" s="1"/>
  <c r="K5232" i="1" s="1"/>
  <c r="K5231" i="1" s="1"/>
  <c r="J5234" i="1"/>
  <c r="J5233" i="1" s="1"/>
  <c r="J5232" i="1" s="1"/>
  <c r="J5231" i="1" s="1"/>
  <c r="I5234" i="1"/>
  <c r="H5234" i="1"/>
  <c r="H5233" i="1" s="1"/>
  <c r="H5232" i="1" s="1"/>
  <c r="H5231" i="1" s="1"/>
  <c r="G5234" i="1"/>
  <c r="G5233" i="1" s="1"/>
  <c r="G5232" i="1" s="1"/>
  <c r="G5231" i="1" s="1"/>
  <c r="F5234" i="1"/>
  <c r="F5233" i="1" s="1"/>
  <c r="F5232" i="1" s="1"/>
  <c r="F5231" i="1" s="1"/>
  <c r="M5227" i="1"/>
  <c r="L5226" i="1"/>
  <c r="L5225" i="1" s="1"/>
  <c r="L5224" i="1" s="1"/>
  <c r="L5223" i="1" s="1"/>
  <c r="K5226" i="1"/>
  <c r="K5225" i="1" s="1"/>
  <c r="K5224" i="1" s="1"/>
  <c r="K5223" i="1" s="1"/>
  <c r="K5222" i="1" s="1"/>
  <c r="K5221" i="1" s="1"/>
  <c r="J5226" i="1"/>
  <c r="J5225" i="1" s="1"/>
  <c r="J5224" i="1" s="1"/>
  <c r="J5223" i="1" s="1"/>
  <c r="J5222" i="1" s="1"/>
  <c r="J5221" i="1" s="1"/>
  <c r="I5226" i="1"/>
  <c r="H5226" i="1"/>
  <c r="H5225" i="1" s="1"/>
  <c r="H5224" i="1" s="1"/>
  <c r="H5223" i="1" s="1"/>
  <c r="H5222" i="1" s="1"/>
  <c r="H5221" i="1" s="1"/>
  <c r="G5226" i="1"/>
  <c r="G5225" i="1" s="1"/>
  <c r="G5224" i="1" s="1"/>
  <c r="G5223" i="1" s="1"/>
  <c r="G5222" i="1" s="1"/>
  <c r="G5221" i="1" s="1"/>
  <c r="F5226" i="1"/>
  <c r="F5225" i="1" s="1"/>
  <c r="F5224" i="1" s="1"/>
  <c r="F5223" i="1" s="1"/>
  <c r="F5222" i="1" s="1"/>
  <c r="F5221" i="1" s="1"/>
  <c r="M5220" i="1"/>
  <c r="L5219" i="1"/>
  <c r="L5218" i="1" s="1"/>
  <c r="L5217" i="1" s="1"/>
  <c r="K5219" i="1"/>
  <c r="K5218" i="1" s="1"/>
  <c r="K5217" i="1" s="1"/>
  <c r="K5216" i="1" s="1"/>
  <c r="J5219" i="1"/>
  <c r="J5218" i="1" s="1"/>
  <c r="J5217" i="1" s="1"/>
  <c r="J5216" i="1" s="1"/>
  <c r="I5219" i="1"/>
  <c r="H5219" i="1"/>
  <c r="H5218" i="1" s="1"/>
  <c r="H5217" i="1" s="1"/>
  <c r="H5216" i="1" s="1"/>
  <c r="G5219" i="1"/>
  <c r="G5218" i="1" s="1"/>
  <c r="G5217" i="1" s="1"/>
  <c r="G5216" i="1" s="1"/>
  <c r="F5219" i="1"/>
  <c r="F5218" i="1" s="1"/>
  <c r="F5217" i="1" s="1"/>
  <c r="F5216" i="1" s="1"/>
  <c r="M5215" i="1"/>
  <c r="L5214" i="1"/>
  <c r="K5214" i="1"/>
  <c r="J5214" i="1"/>
  <c r="I5214" i="1"/>
  <c r="H5214" i="1"/>
  <c r="G5214" i="1"/>
  <c r="F5214" i="1"/>
  <c r="M5213" i="1"/>
  <c r="L5212" i="1"/>
  <c r="K5212" i="1"/>
  <c r="J5212" i="1"/>
  <c r="I5212" i="1"/>
  <c r="H5212" i="1"/>
  <c r="G5212" i="1"/>
  <c r="F5212" i="1"/>
  <c r="M5210" i="1"/>
  <c r="L5209" i="1"/>
  <c r="L5208" i="1" s="1"/>
  <c r="K5209" i="1"/>
  <c r="K5208" i="1" s="1"/>
  <c r="J5209" i="1"/>
  <c r="J5208" i="1" s="1"/>
  <c r="I5209" i="1"/>
  <c r="H5209" i="1"/>
  <c r="H5208" i="1" s="1"/>
  <c r="G5209" i="1"/>
  <c r="G5208" i="1" s="1"/>
  <c r="F5209" i="1"/>
  <c r="F5208" i="1" s="1"/>
  <c r="M5205" i="1"/>
  <c r="L5204" i="1"/>
  <c r="K5204" i="1"/>
  <c r="J5204" i="1"/>
  <c r="I5204" i="1"/>
  <c r="H5204" i="1"/>
  <c r="G5204" i="1"/>
  <c r="F5204" i="1"/>
  <c r="M5203" i="1"/>
  <c r="L5202" i="1"/>
  <c r="K5202" i="1"/>
  <c r="J5202" i="1"/>
  <c r="I5202" i="1"/>
  <c r="H5202" i="1"/>
  <c r="G5202" i="1"/>
  <c r="F5202" i="1"/>
  <c r="M5201" i="1"/>
  <c r="L5200" i="1"/>
  <c r="L5199" i="1" s="1"/>
  <c r="L5198" i="1" s="1"/>
  <c r="L5197" i="1" s="1"/>
  <c r="K5200" i="1"/>
  <c r="J5200" i="1"/>
  <c r="I5200" i="1"/>
  <c r="H5200" i="1"/>
  <c r="G5200" i="1"/>
  <c r="F5200" i="1"/>
  <c r="M5188" i="1"/>
  <c r="L5187" i="1"/>
  <c r="M5181" i="1"/>
  <c r="L5180" i="1"/>
  <c r="L5179" i="1" s="1"/>
  <c r="K5180" i="1"/>
  <c r="K5179" i="1" s="1"/>
  <c r="J5180" i="1"/>
  <c r="J5179" i="1" s="1"/>
  <c r="I5180" i="1"/>
  <c r="I5179" i="1" s="1"/>
  <c r="H5180" i="1"/>
  <c r="H5179" i="1" s="1"/>
  <c r="G5180" i="1"/>
  <c r="G5179" i="1" s="1"/>
  <c r="F5180" i="1"/>
  <c r="F5179" i="1" s="1"/>
  <c r="M5178" i="1"/>
  <c r="L5177" i="1"/>
  <c r="L5176" i="1" s="1"/>
  <c r="K5177" i="1"/>
  <c r="K5176" i="1" s="1"/>
  <c r="J5177" i="1"/>
  <c r="J5176" i="1" s="1"/>
  <c r="I5177" i="1"/>
  <c r="I5176" i="1" s="1"/>
  <c r="H5177" i="1"/>
  <c r="H5176" i="1" s="1"/>
  <c r="G5177" i="1"/>
  <c r="G5176" i="1" s="1"/>
  <c r="F5177" i="1"/>
  <c r="M5175" i="1"/>
  <c r="L5174" i="1"/>
  <c r="L5173" i="1" s="1"/>
  <c r="K5174" i="1"/>
  <c r="K5173" i="1" s="1"/>
  <c r="J5174" i="1"/>
  <c r="J5173" i="1" s="1"/>
  <c r="I5174" i="1"/>
  <c r="I5173" i="1" s="1"/>
  <c r="H5174" i="1"/>
  <c r="H5173" i="1" s="1"/>
  <c r="G5174" i="1"/>
  <c r="G5173" i="1" s="1"/>
  <c r="F5174" i="1"/>
  <c r="F5173" i="1" s="1"/>
  <c r="M5172" i="1"/>
  <c r="L5171" i="1"/>
  <c r="L5170" i="1" s="1"/>
  <c r="K5171" i="1"/>
  <c r="K5170" i="1" s="1"/>
  <c r="J5171" i="1"/>
  <c r="J5170" i="1" s="1"/>
  <c r="I5171" i="1"/>
  <c r="I5170" i="1" s="1"/>
  <c r="H5171" i="1"/>
  <c r="H5170" i="1" s="1"/>
  <c r="G5171" i="1"/>
  <c r="G5170" i="1" s="1"/>
  <c r="F5171" i="1"/>
  <c r="M5157" i="1"/>
  <c r="L5156" i="1"/>
  <c r="L5155" i="1" s="1"/>
  <c r="K5156" i="1"/>
  <c r="K5155" i="1" s="1"/>
  <c r="J5156" i="1"/>
  <c r="J5155" i="1" s="1"/>
  <c r="I5156" i="1"/>
  <c r="I5155" i="1" s="1"/>
  <c r="H5156" i="1"/>
  <c r="H5155" i="1" s="1"/>
  <c r="G5156" i="1"/>
  <c r="G5155" i="1" s="1"/>
  <c r="F5156" i="1"/>
  <c r="M5154" i="1"/>
  <c r="L5153" i="1"/>
  <c r="K5153" i="1"/>
  <c r="K5152" i="1" s="1"/>
  <c r="J5153" i="1"/>
  <c r="J5152" i="1" s="1"/>
  <c r="I5153" i="1"/>
  <c r="I5152" i="1" s="1"/>
  <c r="H5153" i="1"/>
  <c r="H5152" i="1" s="1"/>
  <c r="G5153" i="1"/>
  <c r="G5152" i="1" s="1"/>
  <c r="F5153" i="1"/>
  <c r="F5152" i="1" s="1"/>
  <c r="M5151" i="1"/>
  <c r="L5150" i="1"/>
  <c r="L5149" i="1" s="1"/>
  <c r="K5150" i="1"/>
  <c r="K5149" i="1" s="1"/>
  <c r="K5148" i="1" s="1"/>
  <c r="K5147" i="1" s="1"/>
  <c r="K5146" i="1" s="1"/>
  <c r="K5145" i="1" s="1"/>
  <c r="J5150" i="1"/>
  <c r="J5149" i="1" s="1"/>
  <c r="I5150" i="1"/>
  <c r="I5149" i="1" s="1"/>
  <c r="H5150" i="1"/>
  <c r="H5149" i="1" s="1"/>
  <c r="H5148" i="1" s="1"/>
  <c r="H5147" i="1" s="1"/>
  <c r="H5146" i="1" s="1"/>
  <c r="H5145" i="1" s="1"/>
  <c r="G5150" i="1"/>
  <c r="G5149" i="1" s="1"/>
  <c r="F5150" i="1"/>
  <c r="M5144" i="1"/>
  <c r="L5143" i="1"/>
  <c r="L5142" i="1" s="1"/>
  <c r="L5141" i="1" s="1"/>
  <c r="L5136" i="1" s="1"/>
  <c r="K5143" i="1"/>
  <c r="K5142" i="1" s="1"/>
  <c r="K5141" i="1" s="1"/>
  <c r="K5136" i="1" s="1"/>
  <c r="J5143" i="1"/>
  <c r="J5142" i="1" s="1"/>
  <c r="J5141" i="1" s="1"/>
  <c r="J5136" i="1" s="1"/>
  <c r="I5143" i="1"/>
  <c r="I5142" i="1" s="1"/>
  <c r="I5141" i="1" s="1"/>
  <c r="I5136" i="1" s="1"/>
  <c r="H5143" i="1"/>
  <c r="H5142" i="1" s="1"/>
  <c r="H5141" i="1" s="1"/>
  <c r="H5136" i="1" s="1"/>
  <c r="G5143" i="1"/>
  <c r="G5142" i="1" s="1"/>
  <c r="G5141" i="1" s="1"/>
  <c r="G5136" i="1" s="1"/>
  <c r="F5143" i="1"/>
  <c r="F5142" i="1" s="1"/>
  <c r="F5141" i="1" s="1"/>
  <c r="F5136" i="1" s="1"/>
  <c r="M5135" i="1"/>
  <c r="L5134" i="1"/>
  <c r="K5134" i="1"/>
  <c r="J5134" i="1"/>
  <c r="I5134" i="1"/>
  <c r="H5134" i="1"/>
  <c r="G5134" i="1"/>
  <c r="F5134" i="1"/>
  <c r="M5133" i="1"/>
  <c r="L5132" i="1"/>
  <c r="K5132" i="1"/>
  <c r="J5132" i="1"/>
  <c r="I5132" i="1"/>
  <c r="H5132" i="1"/>
  <c r="G5132" i="1"/>
  <c r="F5132" i="1"/>
  <c r="M5131" i="1"/>
  <c r="L5130" i="1"/>
  <c r="K5130" i="1"/>
  <c r="K5129" i="1" s="1"/>
  <c r="J5130" i="1"/>
  <c r="I5130" i="1"/>
  <c r="H5130" i="1"/>
  <c r="G5130" i="1"/>
  <c r="G5129" i="1" s="1"/>
  <c r="F5130" i="1"/>
  <c r="M5128" i="1"/>
  <c r="L5127" i="1"/>
  <c r="L5126" i="1" s="1"/>
  <c r="K5127" i="1"/>
  <c r="K5126" i="1" s="1"/>
  <c r="K5125" i="1" s="1"/>
  <c r="K5124" i="1" s="1"/>
  <c r="J5127" i="1"/>
  <c r="J5126" i="1" s="1"/>
  <c r="I5127" i="1"/>
  <c r="I5126" i="1" s="1"/>
  <c r="H5127" i="1"/>
  <c r="H5126" i="1" s="1"/>
  <c r="G5127" i="1"/>
  <c r="G5126" i="1" s="1"/>
  <c r="F5127" i="1"/>
  <c r="M5123" i="1"/>
  <c r="L5122" i="1"/>
  <c r="K5122" i="1"/>
  <c r="K5121" i="1" s="1"/>
  <c r="K5120" i="1" s="1"/>
  <c r="K5119" i="1" s="1"/>
  <c r="J5122" i="1"/>
  <c r="J5121" i="1" s="1"/>
  <c r="J5120" i="1" s="1"/>
  <c r="J5119" i="1" s="1"/>
  <c r="I5122" i="1"/>
  <c r="I5121" i="1" s="1"/>
  <c r="I5120" i="1" s="1"/>
  <c r="I5119" i="1" s="1"/>
  <c r="H5122" i="1"/>
  <c r="H5121" i="1" s="1"/>
  <c r="H5120" i="1" s="1"/>
  <c r="H5119" i="1" s="1"/>
  <c r="G5122" i="1"/>
  <c r="G5121" i="1" s="1"/>
  <c r="G5120" i="1" s="1"/>
  <c r="G5119" i="1" s="1"/>
  <c r="F5122" i="1"/>
  <c r="F5121" i="1" s="1"/>
  <c r="F5120" i="1" s="1"/>
  <c r="F5119" i="1" s="1"/>
  <c r="M5118" i="1"/>
  <c r="K5117" i="1"/>
  <c r="K5116" i="1" s="1"/>
  <c r="J5117" i="1"/>
  <c r="J5116" i="1" s="1"/>
  <c r="I5117" i="1"/>
  <c r="I5116" i="1" s="1"/>
  <c r="L5115" i="1"/>
  <c r="M5115" i="1" s="1"/>
  <c r="K5114" i="1"/>
  <c r="J5114" i="1"/>
  <c r="I5114" i="1"/>
  <c r="H5114" i="1"/>
  <c r="G5114" i="1"/>
  <c r="F5114" i="1"/>
  <c r="M5113" i="1"/>
  <c r="L5112" i="1"/>
  <c r="K5112" i="1"/>
  <c r="K5111" i="1" s="1"/>
  <c r="J5112" i="1"/>
  <c r="I5112" i="1"/>
  <c r="I5111" i="1" s="1"/>
  <c r="H5112" i="1"/>
  <c r="H5111" i="1" s="1"/>
  <c r="H5110" i="1" s="1"/>
  <c r="G5112" i="1"/>
  <c r="F5112" i="1"/>
  <c r="F5111" i="1" s="1"/>
  <c r="F5110" i="1" s="1"/>
  <c r="M5109" i="1"/>
  <c r="L5108" i="1"/>
  <c r="L5107" i="1" s="1"/>
  <c r="L5106" i="1" s="1"/>
  <c r="K5108" i="1"/>
  <c r="K5107" i="1" s="1"/>
  <c r="K5106" i="1" s="1"/>
  <c r="J5108" i="1"/>
  <c r="J5107" i="1" s="1"/>
  <c r="J5106" i="1" s="1"/>
  <c r="I5108" i="1"/>
  <c r="I5107" i="1" s="1"/>
  <c r="I5106" i="1" s="1"/>
  <c r="H5108" i="1"/>
  <c r="H5107" i="1" s="1"/>
  <c r="H5106" i="1" s="1"/>
  <c r="G5108" i="1"/>
  <c r="G5107" i="1" s="1"/>
  <c r="G5106" i="1" s="1"/>
  <c r="F5108" i="1"/>
  <c r="F5107" i="1" s="1"/>
  <c r="F5106" i="1" s="1"/>
  <c r="M5104" i="1"/>
  <c r="M5103" i="1" s="1"/>
  <c r="M5102" i="1"/>
  <c r="L5101" i="1"/>
  <c r="K5101" i="1"/>
  <c r="K5100" i="1" s="1"/>
  <c r="J5101" i="1"/>
  <c r="J5100" i="1" s="1"/>
  <c r="I5101" i="1"/>
  <c r="I5100" i="1" s="1"/>
  <c r="H5101" i="1"/>
  <c r="H5100" i="1" s="1"/>
  <c r="G5101" i="1"/>
  <c r="G5100" i="1" s="1"/>
  <c r="F5101" i="1"/>
  <c r="F5100" i="1" s="1"/>
  <c r="M5098" i="1"/>
  <c r="M5097" i="1"/>
  <c r="L5096" i="1"/>
  <c r="L5095" i="1" s="1"/>
  <c r="K5096" i="1"/>
  <c r="K5095" i="1" s="1"/>
  <c r="J5096" i="1"/>
  <c r="J5095" i="1" s="1"/>
  <c r="I5096" i="1"/>
  <c r="H5096" i="1"/>
  <c r="H5095" i="1" s="1"/>
  <c r="G5096" i="1"/>
  <c r="G5095" i="1" s="1"/>
  <c r="F5096" i="1"/>
  <c r="F5095" i="1" s="1"/>
  <c r="M5094" i="1"/>
  <c r="L5093" i="1"/>
  <c r="K5093" i="1"/>
  <c r="K5092" i="1" s="1"/>
  <c r="J5093" i="1"/>
  <c r="J5092" i="1" s="1"/>
  <c r="I5093" i="1"/>
  <c r="I5092" i="1" s="1"/>
  <c r="H5093" i="1"/>
  <c r="H5092" i="1" s="1"/>
  <c r="G5093" i="1"/>
  <c r="G5092" i="1" s="1"/>
  <c r="F5093" i="1"/>
  <c r="F5092" i="1" s="1"/>
  <c r="L5091" i="1"/>
  <c r="L5090" i="1" s="1"/>
  <c r="K5090" i="1"/>
  <c r="J5090" i="1"/>
  <c r="I5090" i="1"/>
  <c r="H5090" i="1"/>
  <c r="G5090" i="1"/>
  <c r="F5090" i="1"/>
  <c r="M5089" i="1"/>
  <c r="L5088" i="1"/>
  <c r="K5088" i="1"/>
  <c r="J5088" i="1"/>
  <c r="I5088" i="1"/>
  <c r="H5088" i="1"/>
  <c r="G5088" i="1"/>
  <c r="F5088" i="1"/>
  <c r="M5087" i="1"/>
  <c r="L5086" i="1"/>
  <c r="K5086" i="1"/>
  <c r="K5085" i="1" s="1"/>
  <c r="J5086" i="1"/>
  <c r="I5086" i="1"/>
  <c r="H5086" i="1"/>
  <c r="G5086" i="1"/>
  <c r="F5086" i="1"/>
  <c r="M5083" i="1"/>
  <c r="L5082" i="1"/>
  <c r="K5082" i="1"/>
  <c r="K5081" i="1" s="1"/>
  <c r="J5082" i="1"/>
  <c r="J5081" i="1" s="1"/>
  <c r="I5082" i="1"/>
  <c r="I5081" i="1" s="1"/>
  <c r="H5082" i="1"/>
  <c r="H5081" i="1" s="1"/>
  <c r="G5082" i="1"/>
  <c r="G5081" i="1" s="1"/>
  <c r="F5082" i="1"/>
  <c r="F5081" i="1" s="1"/>
  <c r="M5080" i="1"/>
  <c r="L5079" i="1"/>
  <c r="K5079" i="1"/>
  <c r="K5078" i="1" s="1"/>
  <c r="J5079" i="1"/>
  <c r="J5078" i="1" s="1"/>
  <c r="I5079" i="1"/>
  <c r="I5078" i="1" s="1"/>
  <c r="H5079" i="1"/>
  <c r="H5078" i="1" s="1"/>
  <c r="G5079" i="1"/>
  <c r="G5078" i="1" s="1"/>
  <c r="F5079" i="1"/>
  <c r="F5078" i="1" s="1"/>
  <c r="M5077" i="1"/>
  <c r="L5076" i="1"/>
  <c r="K5076" i="1"/>
  <c r="K5075" i="1" s="1"/>
  <c r="J5076" i="1"/>
  <c r="J5075" i="1" s="1"/>
  <c r="I5076" i="1"/>
  <c r="I5075" i="1" s="1"/>
  <c r="H5076" i="1"/>
  <c r="H5075" i="1" s="1"/>
  <c r="G5076" i="1"/>
  <c r="G5075" i="1" s="1"/>
  <c r="F5076" i="1"/>
  <c r="F5075" i="1" s="1"/>
  <c r="M5074" i="1"/>
  <c r="L5073" i="1"/>
  <c r="K5073" i="1"/>
  <c r="K5072" i="1" s="1"/>
  <c r="J5073" i="1"/>
  <c r="J5072" i="1" s="1"/>
  <c r="I5073" i="1"/>
  <c r="I5072" i="1" s="1"/>
  <c r="H5073" i="1"/>
  <c r="H5072" i="1" s="1"/>
  <c r="G5073" i="1"/>
  <c r="G5072" i="1" s="1"/>
  <c r="F5073" i="1"/>
  <c r="F5072" i="1" s="1"/>
  <c r="I5071" i="1"/>
  <c r="I5070" i="1" s="1"/>
  <c r="I5069" i="1" s="1"/>
  <c r="L5070" i="1"/>
  <c r="L5069" i="1" s="1"/>
  <c r="K5070" i="1"/>
  <c r="K5069" i="1" s="1"/>
  <c r="J5070" i="1"/>
  <c r="J5069" i="1" s="1"/>
  <c r="H5070" i="1"/>
  <c r="H5069" i="1" s="1"/>
  <c r="G5070" i="1"/>
  <c r="G5069" i="1" s="1"/>
  <c r="F5070" i="1"/>
  <c r="M5068" i="1"/>
  <c r="K5067" i="1"/>
  <c r="K5066" i="1" s="1"/>
  <c r="J5067" i="1"/>
  <c r="J5066" i="1" s="1"/>
  <c r="I5067" i="1"/>
  <c r="M5063" i="1"/>
  <c r="L5062" i="1"/>
  <c r="K5062" i="1"/>
  <c r="K5061" i="1" s="1"/>
  <c r="J5062" i="1"/>
  <c r="J5061" i="1" s="1"/>
  <c r="I5062" i="1"/>
  <c r="I5061" i="1" s="1"/>
  <c r="H5062" i="1"/>
  <c r="H5061" i="1" s="1"/>
  <c r="G5062" i="1"/>
  <c r="G5061" i="1" s="1"/>
  <c r="F5062" i="1"/>
  <c r="M5060" i="1"/>
  <c r="L5059" i="1"/>
  <c r="L5058" i="1" s="1"/>
  <c r="K5059" i="1"/>
  <c r="K5058" i="1" s="1"/>
  <c r="J5059" i="1"/>
  <c r="J5058" i="1" s="1"/>
  <c r="I5059" i="1"/>
  <c r="I5058" i="1" s="1"/>
  <c r="H5059" i="1"/>
  <c r="H5058" i="1" s="1"/>
  <c r="G5059" i="1"/>
  <c r="G5058" i="1" s="1"/>
  <c r="F5059" i="1"/>
  <c r="M5051" i="1"/>
  <c r="M5050" i="1"/>
  <c r="M5049" i="1"/>
  <c r="M5048" i="1"/>
  <c r="M5043" i="1"/>
  <c r="M5042" i="1"/>
  <c r="L5041" i="1"/>
  <c r="K5041" i="1"/>
  <c r="J5041" i="1"/>
  <c r="I5041" i="1"/>
  <c r="H5041" i="1"/>
  <c r="G5041" i="1"/>
  <c r="F5041" i="1"/>
  <c r="M5040" i="1"/>
  <c r="L5039" i="1"/>
  <c r="K5039" i="1"/>
  <c r="J5039" i="1"/>
  <c r="I5039" i="1"/>
  <c r="H5039" i="1"/>
  <c r="G5039" i="1"/>
  <c r="F5039" i="1"/>
  <c r="M5038" i="1"/>
  <c r="L5037" i="1"/>
  <c r="K5037" i="1"/>
  <c r="J5037" i="1"/>
  <c r="I5037" i="1"/>
  <c r="H5037" i="1"/>
  <c r="H5036" i="1" s="1"/>
  <c r="G5037" i="1"/>
  <c r="F5037" i="1"/>
  <c r="M5035" i="1"/>
  <c r="L5034" i="1"/>
  <c r="K5034" i="1"/>
  <c r="K5033" i="1" s="1"/>
  <c r="J5034" i="1"/>
  <c r="J5033" i="1" s="1"/>
  <c r="I5034" i="1"/>
  <c r="I5033" i="1" s="1"/>
  <c r="H5034" i="1"/>
  <c r="H5033" i="1" s="1"/>
  <c r="G5034" i="1"/>
  <c r="G5033" i="1" s="1"/>
  <c r="F5034" i="1"/>
  <c r="F5033" i="1" s="1"/>
  <c r="M5030" i="1"/>
  <c r="M5029" i="1"/>
  <c r="L5028" i="1"/>
  <c r="K5028" i="1"/>
  <c r="J5028" i="1"/>
  <c r="I5028" i="1"/>
  <c r="H5028" i="1"/>
  <c r="G5028" i="1"/>
  <c r="F5028" i="1"/>
  <c r="M5027" i="1"/>
  <c r="L5026" i="1"/>
  <c r="K5026" i="1"/>
  <c r="J5026" i="1"/>
  <c r="I5026" i="1"/>
  <c r="H5026" i="1"/>
  <c r="G5026" i="1"/>
  <c r="F5026" i="1"/>
  <c r="M5025" i="1"/>
  <c r="L5024" i="1"/>
  <c r="K5024" i="1"/>
  <c r="J5024" i="1"/>
  <c r="I5024" i="1"/>
  <c r="H5024" i="1"/>
  <c r="H5023" i="1" s="1"/>
  <c r="H5022" i="1" s="1"/>
  <c r="H5021" i="1" s="1"/>
  <c r="H5020" i="1" s="1"/>
  <c r="G5024" i="1"/>
  <c r="G5023" i="1" s="1"/>
  <c r="G5022" i="1" s="1"/>
  <c r="G5021" i="1" s="1"/>
  <c r="G5020" i="1" s="1"/>
  <c r="F5024" i="1"/>
  <c r="F5023" i="1" s="1"/>
  <c r="F5022" i="1" s="1"/>
  <c r="F5021" i="1" s="1"/>
  <c r="F5020" i="1" s="1"/>
  <c r="M5018" i="1"/>
  <c r="L5017" i="1"/>
  <c r="K5017" i="1"/>
  <c r="K5016" i="1" s="1"/>
  <c r="K5015" i="1" s="1"/>
  <c r="J5017" i="1"/>
  <c r="J5016" i="1" s="1"/>
  <c r="J5015" i="1" s="1"/>
  <c r="I5017" i="1"/>
  <c r="I5016" i="1" s="1"/>
  <c r="H5017" i="1"/>
  <c r="H5016" i="1" s="1"/>
  <c r="H5015" i="1" s="1"/>
  <c r="G5017" i="1"/>
  <c r="G5016" i="1" s="1"/>
  <c r="G5015" i="1" s="1"/>
  <c r="F5017" i="1"/>
  <c r="F5016" i="1" s="1"/>
  <c r="F5015" i="1" s="1"/>
  <c r="M5014" i="1"/>
  <c r="L5013" i="1"/>
  <c r="L5012" i="1" s="1"/>
  <c r="K5013" i="1"/>
  <c r="K5012" i="1" s="1"/>
  <c r="J5013" i="1"/>
  <c r="J5012" i="1" s="1"/>
  <c r="I5013" i="1"/>
  <c r="H5013" i="1"/>
  <c r="H5012" i="1" s="1"/>
  <c r="G5013" i="1"/>
  <c r="G5012" i="1" s="1"/>
  <c r="F5013" i="1"/>
  <c r="F5012" i="1" s="1"/>
  <c r="M5011" i="1"/>
  <c r="L5010" i="1"/>
  <c r="L5009" i="1" s="1"/>
  <c r="L5008" i="1" s="1"/>
  <c r="K5010" i="1"/>
  <c r="K5009" i="1" s="1"/>
  <c r="J5010" i="1"/>
  <c r="J5009" i="1" s="1"/>
  <c r="I5010" i="1"/>
  <c r="H5010" i="1"/>
  <c r="H5009" i="1" s="1"/>
  <c r="G5010" i="1"/>
  <c r="G5009" i="1" s="1"/>
  <c r="F5010" i="1"/>
  <c r="F5009" i="1" s="1"/>
  <c r="M5005" i="1"/>
  <c r="L5004" i="1"/>
  <c r="L5003" i="1" s="1"/>
  <c r="L5002" i="1" s="1"/>
  <c r="L5001" i="1" s="1"/>
  <c r="L5000" i="1" s="1"/>
  <c r="K5004" i="1"/>
  <c r="K5003" i="1" s="1"/>
  <c r="K5002" i="1" s="1"/>
  <c r="K5001" i="1" s="1"/>
  <c r="K5000" i="1" s="1"/>
  <c r="J5004" i="1"/>
  <c r="J5003" i="1" s="1"/>
  <c r="J5002" i="1" s="1"/>
  <c r="J5001" i="1" s="1"/>
  <c r="J5000" i="1" s="1"/>
  <c r="I5004" i="1"/>
  <c r="H5004" i="1"/>
  <c r="H5003" i="1" s="1"/>
  <c r="H5002" i="1" s="1"/>
  <c r="H5001" i="1" s="1"/>
  <c r="H5000" i="1" s="1"/>
  <c r="G5004" i="1"/>
  <c r="G5003" i="1" s="1"/>
  <c r="G5002" i="1" s="1"/>
  <c r="G5001" i="1" s="1"/>
  <c r="G5000" i="1" s="1"/>
  <c r="F5004" i="1"/>
  <c r="F5003" i="1" s="1"/>
  <c r="F5002" i="1" s="1"/>
  <c r="F5001" i="1" s="1"/>
  <c r="F5000" i="1" s="1"/>
  <c r="M4999" i="1"/>
  <c r="L4998" i="1"/>
  <c r="L4997" i="1" s="1"/>
  <c r="K4998" i="1"/>
  <c r="K4997" i="1" s="1"/>
  <c r="J4998" i="1"/>
  <c r="J4997" i="1" s="1"/>
  <c r="I4998" i="1"/>
  <c r="H4998" i="1"/>
  <c r="H4997" i="1" s="1"/>
  <c r="G4998" i="1"/>
  <c r="G4997" i="1" s="1"/>
  <c r="F4998" i="1"/>
  <c r="F4997" i="1" s="1"/>
  <c r="M4996" i="1"/>
  <c r="L4995" i="1"/>
  <c r="L4994" i="1" s="1"/>
  <c r="L4993" i="1" s="1"/>
  <c r="K4995" i="1"/>
  <c r="K4994" i="1" s="1"/>
  <c r="J4995" i="1"/>
  <c r="J4994" i="1" s="1"/>
  <c r="J4993" i="1" s="1"/>
  <c r="I4995" i="1"/>
  <c r="H4995" i="1"/>
  <c r="H4994" i="1" s="1"/>
  <c r="G4995" i="1"/>
  <c r="G4994" i="1" s="1"/>
  <c r="G4993" i="1" s="1"/>
  <c r="F4995" i="1"/>
  <c r="F4994" i="1" s="1"/>
  <c r="K4991" i="1"/>
  <c r="K4990" i="1" s="1"/>
  <c r="J4991" i="1"/>
  <c r="J4990" i="1" s="1"/>
  <c r="I4991" i="1"/>
  <c r="H4991" i="1"/>
  <c r="H4990" i="1" s="1"/>
  <c r="G4991" i="1"/>
  <c r="G4990" i="1" s="1"/>
  <c r="F4991" i="1"/>
  <c r="F4990" i="1" s="1"/>
  <c r="M4989" i="1"/>
  <c r="L4988" i="1"/>
  <c r="L4987" i="1" s="1"/>
  <c r="K4988" i="1"/>
  <c r="K4987" i="1" s="1"/>
  <c r="K4986" i="1" s="1"/>
  <c r="J4988" i="1"/>
  <c r="J4987" i="1" s="1"/>
  <c r="J4986" i="1" s="1"/>
  <c r="I4988" i="1"/>
  <c r="H4988" i="1"/>
  <c r="H4987" i="1" s="1"/>
  <c r="H4986" i="1" s="1"/>
  <c r="G4988" i="1"/>
  <c r="G4987" i="1" s="1"/>
  <c r="F4988" i="1"/>
  <c r="F4987" i="1" s="1"/>
  <c r="M4983" i="1"/>
  <c r="L4982" i="1"/>
  <c r="L4981" i="1" s="1"/>
  <c r="K4982" i="1"/>
  <c r="K4981" i="1" s="1"/>
  <c r="J4982" i="1"/>
  <c r="J4981" i="1" s="1"/>
  <c r="I4982" i="1"/>
  <c r="H4982" i="1"/>
  <c r="H4981" i="1" s="1"/>
  <c r="G4982" i="1"/>
  <c r="G4981" i="1" s="1"/>
  <c r="F4982" i="1"/>
  <c r="F4981" i="1" s="1"/>
  <c r="M4980" i="1"/>
  <c r="L4979" i="1"/>
  <c r="L4978" i="1" s="1"/>
  <c r="K4979" i="1"/>
  <c r="K4978" i="1" s="1"/>
  <c r="J4979" i="1"/>
  <c r="J4978" i="1" s="1"/>
  <c r="I4979" i="1"/>
  <c r="H4979" i="1"/>
  <c r="H4978" i="1" s="1"/>
  <c r="G4979" i="1"/>
  <c r="G4978" i="1" s="1"/>
  <c r="G4974" i="1" s="1"/>
  <c r="F4979" i="1"/>
  <c r="F4978" i="1" s="1"/>
  <c r="F4974" i="1" s="1"/>
  <c r="M4973" i="1"/>
  <c r="L4972" i="1"/>
  <c r="L4971" i="1" s="1"/>
  <c r="L4970" i="1" s="1"/>
  <c r="K4972" i="1"/>
  <c r="K4971" i="1" s="1"/>
  <c r="K4970" i="1" s="1"/>
  <c r="J4972" i="1"/>
  <c r="J4971" i="1" s="1"/>
  <c r="J4970" i="1" s="1"/>
  <c r="I4972" i="1"/>
  <c r="H4972" i="1"/>
  <c r="H4971" i="1" s="1"/>
  <c r="H4970" i="1" s="1"/>
  <c r="G4972" i="1"/>
  <c r="G4971" i="1" s="1"/>
  <c r="G4970" i="1" s="1"/>
  <c r="F4972" i="1"/>
  <c r="F4971" i="1" s="1"/>
  <c r="F4970" i="1" s="1"/>
  <c r="M4969" i="1"/>
  <c r="L4968" i="1"/>
  <c r="L4967" i="1" s="1"/>
  <c r="L4966" i="1" s="1"/>
  <c r="K4968" i="1"/>
  <c r="K4967" i="1" s="1"/>
  <c r="K4966" i="1" s="1"/>
  <c r="J4968" i="1"/>
  <c r="J4967" i="1" s="1"/>
  <c r="J4966" i="1" s="1"/>
  <c r="I4968" i="1"/>
  <c r="H4968" i="1"/>
  <c r="H4967" i="1" s="1"/>
  <c r="H4966" i="1" s="1"/>
  <c r="G4968" i="1"/>
  <c r="G4967" i="1" s="1"/>
  <c r="G4966" i="1" s="1"/>
  <c r="F4968" i="1"/>
  <c r="F4967" i="1" s="1"/>
  <c r="F4966" i="1" s="1"/>
  <c r="M4965" i="1"/>
  <c r="L4964" i="1"/>
  <c r="L4963" i="1" s="1"/>
  <c r="K4964" i="1"/>
  <c r="K4963" i="1" s="1"/>
  <c r="J4964" i="1"/>
  <c r="J4963" i="1" s="1"/>
  <c r="I4964" i="1"/>
  <c r="I4963" i="1" s="1"/>
  <c r="H4964" i="1"/>
  <c r="H4963" i="1" s="1"/>
  <c r="G4964" i="1"/>
  <c r="G4963" i="1" s="1"/>
  <c r="F4964" i="1"/>
  <c r="F4963" i="1" s="1"/>
  <c r="M4962" i="1"/>
  <c r="L4961" i="1"/>
  <c r="L4960" i="1" s="1"/>
  <c r="K4961" i="1"/>
  <c r="K4960" i="1" s="1"/>
  <c r="K4959" i="1" s="1"/>
  <c r="J4961" i="1"/>
  <c r="J4960" i="1" s="1"/>
  <c r="I4961" i="1"/>
  <c r="H4961" i="1"/>
  <c r="H4960" i="1" s="1"/>
  <c r="H4959" i="1" s="1"/>
  <c r="G4961" i="1"/>
  <c r="G4960" i="1" s="1"/>
  <c r="F4961" i="1"/>
  <c r="F4960" i="1" s="1"/>
  <c r="F4959" i="1" s="1"/>
  <c r="M4957" i="1"/>
  <c r="L4956" i="1"/>
  <c r="L4955" i="1" s="1"/>
  <c r="K4956" i="1"/>
  <c r="K4955" i="1" s="1"/>
  <c r="J4956" i="1"/>
  <c r="J4955" i="1" s="1"/>
  <c r="I4956" i="1"/>
  <c r="H4956" i="1"/>
  <c r="H4955" i="1" s="1"/>
  <c r="G4956" i="1"/>
  <c r="G4955" i="1" s="1"/>
  <c r="F4956" i="1"/>
  <c r="F4955" i="1" s="1"/>
  <c r="M4954" i="1"/>
  <c r="L4953" i="1"/>
  <c r="L4952" i="1" s="1"/>
  <c r="K4953" i="1"/>
  <c r="K4952" i="1" s="1"/>
  <c r="J4953" i="1"/>
  <c r="J4952" i="1" s="1"/>
  <c r="I4953" i="1"/>
  <c r="I4952" i="1" s="1"/>
  <c r="H4953" i="1"/>
  <c r="H4952" i="1" s="1"/>
  <c r="G4953" i="1"/>
  <c r="G4952" i="1" s="1"/>
  <c r="F4953" i="1"/>
  <c r="F4952" i="1" s="1"/>
  <c r="M4951" i="1"/>
  <c r="L4950" i="1"/>
  <c r="L4949" i="1" s="1"/>
  <c r="K4950" i="1"/>
  <c r="K4949" i="1" s="1"/>
  <c r="J4950" i="1"/>
  <c r="J4949" i="1" s="1"/>
  <c r="I4950" i="1"/>
  <c r="H4950" i="1"/>
  <c r="H4949" i="1" s="1"/>
  <c r="G4950" i="1"/>
  <c r="G4949" i="1" s="1"/>
  <c r="F4950" i="1"/>
  <c r="F4949" i="1" s="1"/>
  <c r="M4948" i="1"/>
  <c r="L4947" i="1"/>
  <c r="L4946" i="1" s="1"/>
  <c r="K4947" i="1"/>
  <c r="K4946" i="1" s="1"/>
  <c r="J4947" i="1"/>
  <c r="J4946" i="1" s="1"/>
  <c r="I4947" i="1"/>
  <c r="H4947" i="1"/>
  <c r="H4946" i="1" s="1"/>
  <c r="G4947" i="1"/>
  <c r="G4946" i="1" s="1"/>
  <c r="F4947" i="1"/>
  <c r="F4946" i="1" s="1"/>
  <c r="M4945" i="1"/>
  <c r="L4944" i="1"/>
  <c r="L4943" i="1" s="1"/>
  <c r="K4944" i="1"/>
  <c r="K4943" i="1" s="1"/>
  <c r="J4944" i="1"/>
  <c r="J4943" i="1" s="1"/>
  <c r="I4944" i="1"/>
  <c r="H4944" i="1"/>
  <c r="H4943" i="1" s="1"/>
  <c r="G4944" i="1"/>
  <c r="G4943" i="1" s="1"/>
  <c r="F4944" i="1"/>
  <c r="F4943" i="1" s="1"/>
  <c r="M4942" i="1"/>
  <c r="L4941" i="1"/>
  <c r="L4940" i="1" s="1"/>
  <c r="K4941" i="1"/>
  <c r="K4940" i="1" s="1"/>
  <c r="J4941" i="1"/>
  <c r="J4940" i="1" s="1"/>
  <c r="I4941" i="1"/>
  <c r="H4941" i="1"/>
  <c r="H4940" i="1" s="1"/>
  <c r="G4941" i="1"/>
  <c r="G4940" i="1" s="1"/>
  <c r="F4941" i="1"/>
  <c r="F4940" i="1" s="1"/>
  <c r="M4939" i="1"/>
  <c r="L4938" i="1"/>
  <c r="L4937" i="1" s="1"/>
  <c r="K4938" i="1"/>
  <c r="K4937" i="1" s="1"/>
  <c r="J4938" i="1"/>
  <c r="J4937" i="1" s="1"/>
  <c r="I4938" i="1"/>
  <c r="H4938" i="1"/>
  <c r="H4937" i="1" s="1"/>
  <c r="G4938" i="1"/>
  <c r="G4937" i="1" s="1"/>
  <c r="F4938" i="1"/>
  <c r="F4937" i="1" s="1"/>
  <c r="M4936" i="1"/>
  <c r="L4935" i="1"/>
  <c r="L4934" i="1" s="1"/>
  <c r="K4935" i="1"/>
  <c r="K4934" i="1" s="1"/>
  <c r="J4935" i="1"/>
  <c r="J4934" i="1" s="1"/>
  <c r="I4935" i="1"/>
  <c r="H4935" i="1"/>
  <c r="H4934" i="1" s="1"/>
  <c r="G4935" i="1"/>
  <c r="G4934" i="1" s="1"/>
  <c r="F4935" i="1"/>
  <c r="F4934" i="1" s="1"/>
  <c r="M4933" i="1"/>
  <c r="L4932" i="1"/>
  <c r="L4931" i="1" s="1"/>
  <c r="K4932" i="1"/>
  <c r="K4931" i="1" s="1"/>
  <c r="J4932" i="1"/>
  <c r="J4931" i="1" s="1"/>
  <c r="I4932" i="1"/>
  <c r="H4932" i="1"/>
  <c r="H4931" i="1" s="1"/>
  <c r="G4932" i="1"/>
  <c r="G4931" i="1" s="1"/>
  <c r="F4932" i="1"/>
  <c r="F4931" i="1" s="1"/>
  <c r="M4930" i="1"/>
  <c r="L4929" i="1"/>
  <c r="L4928" i="1" s="1"/>
  <c r="K4929" i="1"/>
  <c r="K4928" i="1" s="1"/>
  <c r="J4929" i="1"/>
  <c r="J4928" i="1" s="1"/>
  <c r="I4929" i="1"/>
  <c r="H4929" i="1"/>
  <c r="H4928" i="1" s="1"/>
  <c r="G4929" i="1"/>
  <c r="G4928" i="1" s="1"/>
  <c r="F4929" i="1"/>
  <c r="F4928" i="1" s="1"/>
  <c r="M4927" i="1"/>
  <c r="L4926" i="1"/>
  <c r="L4925" i="1" s="1"/>
  <c r="K4926" i="1"/>
  <c r="K4925" i="1" s="1"/>
  <c r="J4926" i="1"/>
  <c r="J4925" i="1" s="1"/>
  <c r="I4926" i="1"/>
  <c r="H4926" i="1"/>
  <c r="H4925" i="1" s="1"/>
  <c r="G4926" i="1"/>
  <c r="G4925" i="1" s="1"/>
  <c r="F4926" i="1"/>
  <c r="F4925" i="1" s="1"/>
  <c r="M4923" i="1"/>
  <c r="L4922" i="1"/>
  <c r="L4921" i="1" s="1"/>
  <c r="K4922" i="1"/>
  <c r="K4921" i="1" s="1"/>
  <c r="J4922" i="1"/>
  <c r="J4921" i="1" s="1"/>
  <c r="I4922" i="1"/>
  <c r="H4922" i="1"/>
  <c r="H4921" i="1" s="1"/>
  <c r="G4922" i="1"/>
  <c r="G4921" i="1" s="1"/>
  <c r="F4922" i="1"/>
  <c r="F4921" i="1" s="1"/>
  <c r="M4920" i="1"/>
  <c r="L4919" i="1"/>
  <c r="L4918" i="1" s="1"/>
  <c r="K4919" i="1"/>
  <c r="K4918" i="1" s="1"/>
  <c r="J4919" i="1"/>
  <c r="J4918" i="1" s="1"/>
  <c r="I4919" i="1"/>
  <c r="H4919" i="1"/>
  <c r="H4918" i="1" s="1"/>
  <c r="G4919" i="1"/>
  <c r="G4918" i="1" s="1"/>
  <c r="F4919" i="1"/>
  <c r="F4918" i="1" s="1"/>
  <c r="M4916" i="1"/>
  <c r="G4916" i="1"/>
  <c r="G4915" i="1" s="1"/>
  <c r="G4914" i="1" s="1"/>
  <c r="G4913" i="1" s="1"/>
  <c r="L4915" i="1"/>
  <c r="L4914" i="1" s="1"/>
  <c r="L4913" i="1" s="1"/>
  <c r="K4915" i="1"/>
  <c r="K4914" i="1" s="1"/>
  <c r="K4913" i="1" s="1"/>
  <c r="J4915" i="1"/>
  <c r="J4914" i="1" s="1"/>
  <c r="J4913" i="1" s="1"/>
  <c r="I4915" i="1"/>
  <c r="I4914" i="1" s="1"/>
  <c r="I4913" i="1" s="1"/>
  <c r="H4915" i="1"/>
  <c r="H4914" i="1" s="1"/>
  <c r="H4913" i="1" s="1"/>
  <c r="F4915" i="1"/>
  <c r="M4910" i="1"/>
  <c r="L4909" i="1"/>
  <c r="L4908" i="1" s="1"/>
  <c r="L4907" i="1" s="1"/>
  <c r="K4909" i="1"/>
  <c r="K4908" i="1" s="1"/>
  <c r="K4907" i="1" s="1"/>
  <c r="J4909" i="1"/>
  <c r="J4908" i="1" s="1"/>
  <c r="J4907" i="1" s="1"/>
  <c r="I4909" i="1"/>
  <c r="I4908" i="1" s="1"/>
  <c r="I4907" i="1" s="1"/>
  <c r="H4909" i="1"/>
  <c r="H4908" i="1" s="1"/>
  <c r="H4907" i="1" s="1"/>
  <c r="G4909" i="1"/>
  <c r="G4908" i="1" s="1"/>
  <c r="G4907" i="1" s="1"/>
  <c r="F4909" i="1"/>
  <c r="M4906" i="1"/>
  <c r="L4905" i="1"/>
  <c r="L4904" i="1" s="1"/>
  <c r="K4905" i="1"/>
  <c r="K4904" i="1" s="1"/>
  <c r="J4905" i="1"/>
  <c r="J4904" i="1" s="1"/>
  <c r="I4905" i="1"/>
  <c r="I4904" i="1" s="1"/>
  <c r="H4905" i="1"/>
  <c r="H4904" i="1" s="1"/>
  <c r="G4905" i="1"/>
  <c r="G4904" i="1" s="1"/>
  <c r="F4905" i="1"/>
  <c r="M4903" i="1"/>
  <c r="L4902" i="1"/>
  <c r="L4901" i="1" s="1"/>
  <c r="K4902" i="1"/>
  <c r="K4901" i="1" s="1"/>
  <c r="J4902" i="1"/>
  <c r="J4901" i="1" s="1"/>
  <c r="I4902" i="1"/>
  <c r="I4901" i="1" s="1"/>
  <c r="I4900" i="1" s="1"/>
  <c r="I4899" i="1" s="1"/>
  <c r="H4902" i="1"/>
  <c r="H4901" i="1" s="1"/>
  <c r="G4902" i="1"/>
  <c r="G4901" i="1" s="1"/>
  <c r="G4900" i="1" s="1"/>
  <c r="G4899" i="1" s="1"/>
  <c r="F4902" i="1"/>
  <c r="L4897" i="1"/>
  <c r="L4896" i="1" s="1"/>
  <c r="K4897" i="1"/>
  <c r="K4896" i="1" s="1"/>
  <c r="J4897" i="1"/>
  <c r="J4896" i="1" s="1"/>
  <c r="I4897" i="1"/>
  <c r="I4896" i="1" s="1"/>
  <c r="H4897" i="1"/>
  <c r="H4896" i="1" s="1"/>
  <c r="G4897" i="1"/>
  <c r="G4896" i="1" s="1"/>
  <c r="F4897" i="1"/>
  <c r="M4895" i="1"/>
  <c r="L4894" i="1"/>
  <c r="L4893" i="1" s="1"/>
  <c r="K4894" i="1"/>
  <c r="K4893" i="1" s="1"/>
  <c r="J4894" i="1"/>
  <c r="J4893" i="1" s="1"/>
  <c r="I4894" i="1"/>
  <c r="I4893" i="1" s="1"/>
  <c r="H4894" i="1"/>
  <c r="H4893" i="1" s="1"/>
  <c r="G4894" i="1"/>
  <c r="G4893" i="1" s="1"/>
  <c r="F4894" i="1"/>
  <c r="M4892" i="1"/>
  <c r="L4891" i="1"/>
  <c r="L4890" i="1" s="1"/>
  <c r="K4891" i="1"/>
  <c r="K4890" i="1" s="1"/>
  <c r="J4891" i="1"/>
  <c r="J4890" i="1" s="1"/>
  <c r="I4891" i="1"/>
  <c r="I4890" i="1" s="1"/>
  <c r="H4891" i="1"/>
  <c r="H4890" i="1" s="1"/>
  <c r="G4891" i="1"/>
  <c r="G4890" i="1" s="1"/>
  <c r="F4891" i="1"/>
  <c r="M4889" i="1"/>
  <c r="L4888" i="1"/>
  <c r="L4887" i="1" s="1"/>
  <c r="K4888" i="1"/>
  <c r="K4887" i="1" s="1"/>
  <c r="J4888" i="1"/>
  <c r="J4887" i="1" s="1"/>
  <c r="I4888" i="1"/>
  <c r="I4887" i="1" s="1"/>
  <c r="H4888" i="1"/>
  <c r="H4887" i="1" s="1"/>
  <c r="G4888" i="1"/>
  <c r="G4887" i="1" s="1"/>
  <c r="F4888" i="1"/>
  <c r="M4886" i="1"/>
  <c r="L4885" i="1"/>
  <c r="L4884" i="1" s="1"/>
  <c r="K4885" i="1"/>
  <c r="K4884" i="1" s="1"/>
  <c r="K4883" i="1" s="1"/>
  <c r="J4885" i="1"/>
  <c r="J4884" i="1" s="1"/>
  <c r="J4883" i="1" s="1"/>
  <c r="I4885" i="1"/>
  <c r="I4884" i="1" s="1"/>
  <c r="H4885" i="1"/>
  <c r="H4884" i="1" s="1"/>
  <c r="G4885" i="1"/>
  <c r="G4884" i="1" s="1"/>
  <c r="F4885" i="1"/>
  <c r="M4882" i="1"/>
  <c r="L4881" i="1"/>
  <c r="L4880" i="1" s="1"/>
  <c r="K4881" i="1"/>
  <c r="K4880" i="1" s="1"/>
  <c r="J4881" i="1"/>
  <c r="J4880" i="1" s="1"/>
  <c r="I4881" i="1"/>
  <c r="I4880" i="1" s="1"/>
  <c r="H4881" i="1"/>
  <c r="H4880" i="1" s="1"/>
  <c r="G4881" i="1"/>
  <c r="G4880" i="1" s="1"/>
  <c r="F4881" i="1"/>
  <c r="M4879" i="1"/>
  <c r="G4879" i="1"/>
  <c r="G4878" i="1" s="1"/>
  <c r="G4877" i="1" s="1"/>
  <c r="L4878" i="1"/>
  <c r="K4878" i="1"/>
  <c r="K4877" i="1" s="1"/>
  <c r="J4878" i="1"/>
  <c r="J4877" i="1" s="1"/>
  <c r="I4878" i="1"/>
  <c r="I4877" i="1" s="1"/>
  <c r="H4878" i="1"/>
  <c r="H4877" i="1" s="1"/>
  <c r="F4878" i="1"/>
  <c r="F4877" i="1" s="1"/>
  <c r="M4876" i="1"/>
  <c r="L4875" i="1"/>
  <c r="K4875" i="1"/>
  <c r="K4874" i="1" s="1"/>
  <c r="J4875" i="1"/>
  <c r="J4874" i="1" s="1"/>
  <c r="I4875" i="1"/>
  <c r="I4874" i="1" s="1"/>
  <c r="H4875" i="1"/>
  <c r="H4874" i="1" s="1"/>
  <c r="G4875" i="1"/>
  <c r="G4874" i="1" s="1"/>
  <c r="F4875" i="1"/>
  <c r="F4874" i="1" s="1"/>
  <c r="M4863" i="1"/>
  <c r="L4862" i="1"/>
  <c r="L4861" i="1" s="1"/>
  <c r="K4862" i="1"/>
  <c r="K4861" i="1" s="1"/>
  <c r="J4862" i="1"/>
  <c r="J4861" i="1" s="1"/>
  <c r="I4862" i="1"/>
  <c r="I4861" i="1" s="1"/>
  <c r="H4862" i="1"/>
  <c r="H4861" i="1" s="1"/>
  <c r="G4862" i="1"/>
  <c r="G4861" i="1" s="1"/>
  <c r="F4862" i="1"/>
  <c r="F4861" i="1" s="1"/>
  <c r="I4860" i="1"/>
  <c r="I4859" i="1" s="1"/>
  <c r="I4858" i="1" s="1"/>
  <c r="L4859" i="1"/>
  <c r="L4858" i="1" s="1"/>
  <c r="K4859" i="1"/>
  <c r="K4858" i="1" s="1"/>
  <c r="J4859" i="1"/>
  <c r="J4858" i="1" s="1"/>
  <c r="H4859" i="1"/>
  <c r="H4858" i="1" s="1"/>
  <c r="G4859" i="1"/>
  <c r="G4858" i="1" s="1"/>
  <c r="F4859" i="1"/>
  <c r="F4858" i="1" s="1"/>
  <c r="M4855" i="1"/>
  <c r="L4854" i="1"/>
  <c r="L4853" i="1" s="1"/>
  <c r="K4854" i="1"/>
  <c r="K4853" i="1" s="1"/>
  <c r="J4854" i="1"/>
  <c r="J4853" i="1" s="1"/>
  <c r="I4854" i="1"/>
  <c r="I4853" i="1" s="1"/>
  <c r="H4854" i="1"/>
  <c r="H4853" i="1" s="1"/>
  <c r="G4854" i="1"/>
  <c r="G4853" i="1" s="1"/>
  <c r="F4854" i="1"/>
  <c r="F4853" i="1" s="1"/>
  <c r="M4852" i="1"/>
  <c r="L4851" i="1"/>
  <c r="K4851" i="1"/>
  <c r="K4850" i="1" s="1"/>
  <c r="J4851" i="1"/>
  <c r="J4850" i="1" s="1"/>
  <c r="I4851" i="1"/>
  <c r="I4850" i="1" s="1"/>
  <c r="H4851" i="1"/>
  <c r="H4850" i="1" s="1"/>
  <c r="G4851" i="1"/>
  <c r="G4850" i="1" s="1"/>
  <c r="F4851" i="1"/>
  <c r="F4850" i="1" s="1"/>
  <c r="M4848" i="1"/>
  <c r="L4847" i="1"/>
  <c r="K4847" i="1"/>
  <c r="K4846" i="1" s="1"/>
  <c r="J4847" i="1"/>
  <c r="J4846" i="1" s="1"/>
  <c r="I4847" i="1"/>
  <c r="I4846" i="1" s="1"/>
  <c r="H4847" i="1"/>
  <c r="H4846" i="1" s="1"/>
  <c r="G4847" i="1"/>
  <c r="G4846" i="1" s="1"/>
  <c r="F4847" i="1"/>
  <c r="F4846" i="1" s="1"/>
  <c r="M4845" i="1"/>
  <c r="L4844" i="1"/>
  <c r="L4843" i="1" s="1"/>
  <c r="K4844" i="1"/>
  <c r="K4843" i="1" s="1"/>
  <c r="J4844" i="1"/>
  <c r="J4843" i="1" s="1"/>
  <c r="I4844" i="1"/>
  <c r="I4843" i="1" s="1"/>
  <c r="H4844" i="1"/>
  <c r="H4843" i="1" s="1"/>
  <c r="G4844" i="1"/>
  <c r="G4843" i="1" s="1"/>
  <c r="F4844" i="1"/>
  <c r="F4843" i="1" s="1"/>
  <c r="M4842" i="1"/>
  <c r="L4841" i="1"/>
  <c r="K4841" i="1"/>
  <c r="K4840" i="1" s="1"/>
  <c r="J4841" i="1"/>
  <c r="J4840" i="1" s="1"/>
  <c r="I4841" i="1"/>
  <c r="I4840" i="1" s="1"/>
  <c r="H4841" i="1"/>
  <c r="H4840" i="1" s="1"/>
  <c r="G4841" i="1"/>
  <c r="G4840" i="1" s="1"/>
  <c r="F4841" i="1"/>
  <c r="F4840" i="1" s="1"/>
  <c r="M4839" i="1"/>
  <c r="L4838" i="1"/>
  <c r="L4837" i="1" s="1"/>
  <c r="M4837" i="1" s="1"/>
  <c r="M4836" i="1"/>
  <c r="L4835" i="1"/>
  <c r="L4834" i="1" s="1"/>
  <c r="K4835" i="1"/>
  <c r="K4834" i="1" s="1"/>
  <c r="J4835" i="1"/>
  <c r="J4834" i="1" s="1"/>
  <c r="I4835" i="1"/>
  <c r="H4835" i="1"/>
  <c r="H4834" i="1" s="1"/>
  <c r="G4835" i="1"/>
  <c r="G4834" i="1" s="1"/>
  <c r="F4835" i="1"/>
  <c r="F4834" i="1" s="1"/>
  <c r="M4833" i="1"/>
  <c r="L4832" i="1"/>
  <c r="L4831" i="1" s="1"/>
  <c r="K4832" i="1"/>
  <c r="K4831" i="1" s="1"/>
  <c r="J4832" i="1"/>
  <c r="J4831" i="1" s="1"/>
  <c r="I4832" i="1"/>
  <c r="H4832" i="1"/>
  <c r="H4831" i="1" s="1"/>
  <c r="G4832" i="1"/>
  <c r="G4831" i="1" s="1"/>
  <c r="F4832" i="1"/>
  <c r="F4831" i="1" s="1"/>
  <c r="M4830" i="1"/>
  <c r="L4829" i="1"/>
  <c r="L4828" i="1" s="1"/>
  <c r="K4829" i="1"/>
  <c r="K4828" i="1" s="1"/>
  <c r="J4829" i="1"/>
  <c r="J4828" i="1" s="1"/>
  <c r="I4829" i="1"/>
  <c r="H4829" i="1"/>
  <c r="H4828" i="1" s="1"/>
  <c r="G4829" i="1"/>
  <c r="G4828" i="1" s="1"/>
  <c r="F4829" i="1"/>
  <c r="F4828" i="1" s="1"/>
  <c r="M4827" i="1"/>
  <c r="L4826" i="1"/>
  <c r="K4826" i="1"/>
  <c r="K4823" i="1" s="1"/>
  <c r="J4826" i="1"/>
  <c r="J4823" i="1" s="1"/>
  <c r="I4826" i="1"/>
  <c r="H4826" i="1"/>
  <c r="H4823" i="1" s="1"/>
  <c r="G4826" i="1"/>
  <c r="G4823" i="1" s="1"/>
  <c r="F4826" i="1"/>
  <c r="F4823" i="1" s="1"/>
  <c r="M4822" i="1"/>
  <c r="L4821" i="1"/>
  <c r="L4820" i="1" s="1"/>
  <c r="K4821" i="1"/>
  <c r="K4820" i="1" s="1"/>
  <c r="J4821" i="1"/>
  <c r="J4820" i="1" s="1"/>
  <c r="I4821" i="1"/>
  <c r="H4821" i="1"/>
  <c r="H4820" i="1" s="1"/>
  <c r="G4821" i="1"/>
  <c r="G4820" i="1" s="1"/>
  <c r="F4821" i="1"/>
  <c r="F4820" i="1" s="1"/>
  <c r="K4818" i="1"/>
  <c r="K4817" i="1" s="1"/>
  <c r="J4818" i="1"/>
  <c r="J4817" i="1" s="1"/>
  <c r="I4818" i="1"/>
  <c r="H4818" i="1"/>
  <c r="H4817" i="1" s="1"/>
  <c r="G4818" i="1"/>
  <c r="G4817" i="1" s="1"/>
  <c r="F4818" i="1"/>
  <c r="F4817" i="1" s="1"/>
  <c r="M4816" i="1"/>
  <c r="L4815" i="1"/>
  <c r="L4814" i="1" s="1"/>
  <c r="K4815" i="1"/>
  <c r="K4814" i="1" s="1"/>
  <c r="J4815" i="1"/>
  <c r="J4814" i="1" s="1"/>
  <c r="I4815" i="1"/>
  <c r="H4815" i="1"/>
  <c r="H4814" i="1" s="1"/>
  <c r="G4815" i="1"/>
  <c r="G4814" i="1" s="1"/>
  <c r="F4815" i="1"/>
  <c r="F4814" i="1" s="1"/>
  <c r="M4813" i="1"/>
  <c r="L4812" i="1"/>
  <c r="L4811" i="1" s="1"/>
  <c r="K4812" i="1"/>
  <c r="K4811" i="1" s="1"/>
  <c r="J4812" i="1"/>
  <c r="J4811" i="1" s="1"/>
  <c r="I4812" i="1"/>
  <c r="H4812" i="1"/>
  <c r="H4811" i="1" s="1"/>
  <c r="G4812" i="1"/>
  <c r="G4811" i="1" s="1"/>
  <c r="F4812" i="1"/>
  <c r="F4811" i="1" s="1"/>
  <c r="M4810" i="1"/>
  <c r="L4809" i="1"/>
  <c r="L4808" i="1" s="1"/>
  <c r="K4809" i="1"/>
  <c r="K4808" i="1" s="1"/>
  <c r="J4809" i="1"/>
  <c r="J4808" i="1" s="1"/>
  <c r="I4809" i="1"/>
  <c r="I4808" i="1" s="1"/>
  <c r="H4809" i="1"/>
  <c r="H4808" i="1" s="1"/>
  <c r="G4809" i="1"/>
  <c r="G4808" i="1" s="1"/>
  <c r="F4809" i="1"/>
  <c r="F4808" i="1" s="1"/>
  <c r="M4807" i="1"/>
  <c r="L4806" i="1"/>
  <c r="L4805" i="1" s="1"/>
  <c r="K4806" i="1"/>
  <c r="K4805" i="1" s="1"/>
  <c r="J4806" i="1"/>
  <c r="J4805" i="1" s="1"/>
  <c r="I4806" i="1"/>
  <c r="H4806" i="1"/>
  <c r="H4805" i="1" s="1"/>
  <c r="G4806" i="1"/>
  <c r="G4805" i="1" s="1"/>
  <c r="F4806" i="1"/>
  <c r="F4805" i="1" s="1"/>
  <c r="M4804" i="1"/>
  <c r="L4803" i="1"/>
  <c r="L4802" i="1" s="1"/>
  <c r="M4802" i="1" s="1"/>
  <c r="M4801" i="1"/>
  <c r="L4800" i="1"/>
  <c r="L4799" i="1" s="1"/>
  <c r="K4800" i="1"/>
  <c r="K4799" i="1" s="1"/>
  <c r="J4800" i="1"/>
  <c r="J4799" i="1" s="1"/>
  <c r="I4800" i="1"/>
  <c r="I4799" i="1" s="1"/>
  <c r="H4800" i="1"/>
  <c r="H4799" i="1" s="1"/>
  <c r="G4800" i="1"/>
  <c r="G4799" i="1" s="1"/>
  <c r="F4800" i="1"/>
  <c r="F4799" i="1" s="1"/>
  <c r="M4798" i="1"/>
  <c r="K4797" i="1"/>
  <c r="K4796" i="1" s="1"/>
  <c r="J4797" i="1"/>
  <c r="J4796" i="1" s="1"/>
  <c r="I4797" i="1"/>
  <c r="M4797" i="1" s="1"/>
  <c r="M4795" i="1"/>
  <c r="L4794" i="1"/>
  <c r="L4793" i="1" s="1"/>
  <c r="K4794" i="1"/>
  <c r="K4793" i="1" s="1"/>
  <c r="J4794" i="1"/>
  <c r="J4793" i="1" s="1"/>
  <c r="I4794" i="1"/>
  <c r="I4793" i="1" s="1"/>
  <c r="H4794" i="1"/>
  <c r="H4793" i="1" s="1"/>
  <c r="G4794" i="1"/>
  <c r="G4793" i="1" s="1"/>
  <c r="F4794" i="1"/>
  <c r="F4793" i="1" s="1"/>
  <c r="M4787" i="1"/>
  <c r="L4786" i="1"/>
  <c r="M4786" i="1" s="1"/>
  <c r="M4781" i="1"/>
  <c r="L4780" i="1"/>
  <c r="K4780" i="1"/>
  <c r="J4780" i="1"/>
  <c r="I4780" i="1"/>
  <c r="H4780" i="1"/>
  <c r="G4780" i="1"/>
  <c r="F4780" i="1"/>
  <c r="K4778" i="1"/>
  <c r="J4778" i="1"/>
  <c r="I4778" i="1"/>
  <c r="H4778" i="1"/>
  <c r="G4778" i="1"/>
  <c r="F4778" i="1"/>
  <c r="M4775" i="1"/>
  <c r="L4774" i="1"/>
  <c r="L4773" i="1" s="1"/>
  <c r="K4774" i="1"/>
  <c r="K4773" i="1" s="1"/>
  <c r="J4774" i="1"/>
  <c r="J4773" i="1" s="1"/>
  <c r="I4774" i="1"/>
  <c r="H4774" i="1"/>
  <c r="H4773" i="1" s="1"/>
  <c r="G4774" i="1"/>
  <c r="G4773" i="1" s="1"/>
  <c r="F4774" i="1"/>
  <c r="F4773" i="1" s="1"/>
  <c r="M4772" i="1"/>
  <c r="L4771" i="1"/>
  <c r="L4770" i="1" s="1"/>
  <c r="K4771" i="1"/>
  <c r="K4770" i="1" s="1"/>
  <c r="J4771" i="1"/>
  <c r="J4770" i="1" s="1"/>
  <c r="I4771" i="1"/>
  <c r="H4771" i="1"/>
  <c r="H4770" i="1" s="1"/>
  <c r="G4771" i="1"/>
  <c r="G4770" i="1" s="1"/>
  <c r="F4771" i="1"/>
  <c r="F4770" i="1" s="1"/>
  <c r="M4769" i="1"/>
  <c r="L4768" i="1"/>
  <c r="L4767" i="1" s="1"/>
  <c r="K4768" i="1"/>
  <c r="K4767" i="1" s="1"/>
  <c r="K4766" i="1" s="1"/>
  <c r="J4768" i="1"/>
  <c r="J4767" i="1" s="1"/>
  <c r="I4768" i="1"/>
  <c r="H4768" i="1"/>
  <c r="H4767" i="1" s="1"/>
  <c r="H4766" i="1" s="1"/>
  <c r="G4768" i="1"/>
  <c r="G4767" i="1" s="1"/>
  <c r="G4766" i="1" s="1"/>
  <c r="F4768" i="1"/>
  <c r="F4767" i="1" s="1"/>
  <c r="M4765" i="1"/>
  <c r="L4764" i="1"/>
  <c r="L4763" i="1" s="1"/>
  <c r="L4762" i="1" s="1"/>
  <c r="K4764" i="1"/>
  <c r="K4763" i="1" s="1"/>
  <c r="K4762" i="1" s="1"/>
  <c r="J4764" i="1"/>
  <c r="J4763" i="1" s="1"/>
  <c r="J4762" i="1" s="1"/>
  <c r="I4764" i="1"/>
  <c r="H4764" i="1"/>
  <c r="H4763" i="1" s="1"/>
  <c r="H4762" i="1" s="1"/>
  <c r="G4764" i="1"/>
  <c r="G4763" i="1" s="1"/>
  <c r="G4762" i="1" s="1"/>
  <c r="F4764" i="1"/>
  <c r="F4763" i="1" s="1"/>
  <c r="F4762" i="1" s="1"/>
  <c r="M4760" i="1"/>
  <c r="L4759" i="1"/>
  <c r="K4759" i="1"/>
  <c r="J4759" i="1"/>
  <c r="I4759" i="1"/>
  <c r="H4759" i="1"/>
  <c r="G4759" i="1"/>
  <c r="F4759" i="1"/>
  <c r="M4758" i="1"/>
  <c r="L4757" i="1"/>
  <c r="K4757" i="1"/>
  <c r="J4757" i="1"/>
  <c r="I4757" i="1"/>
  <c r="H4757" i="1"/>
  <c r="G4757" i="1"/>
  <c r="F4757" i="1"/>
  <c r="M4756" i="1"/>
  <c r="L4755" i="1"/>
  <c r="K4755" i="1"/>
  <c r="K4754" i="1" s="1"/>
  <c r="K4753" i="1" s="1"/>
  <c r="K4752" i="1" s="1"/>
  <c r="J4755" i="1"/>
  <c r="J4754" i="1" s="1"/>
  <c r="J4753" i="1" s="1"/>
  <c r="J4752" i="1" s="1"/>
  <c r="I4755" i="1"/>
  <c r="H4755" i="1"/>
  <c r="G4755" i="1"/>
  <c r="F4755" i="1"/>
  <c r="F4754" i="1" s="1"/>
  <c r="F4753" i="1" s="1"/>
  <c r="F4752" i="1" s="1"/>
  <c r="M4748" i="1"/>
  <c r="L4747" i="1"/>
  <c r="L4746" i="1" s="1"/>
  <c r="L4745" i="1" s="1"/>
  <c r="K4747" i="1"/>
  <c r="K4746" i="1" s="1"/>
  <c r="K4745" i="1" s="1"/>
  <c r="J4747" i="1"/>
  <c r="J4746" i="1" s="1"/>
  <c r="J4745" i="1" s="1"/>
  <c r="I4747" i="1"/>
  <c r="H4747" i="1"/>
  <c r="H4746" i="1" s="1"/>
  <c r="H4745" i="1" s="1"/>
  <c r="G4747" i="1"/>
  <c r="G4746" i="1" s="1"/>
  <c r="G4745" i="1" s="1"/>
  <c r="F4747" i="1"/>
  <c r="F4746" i="1" s="1"/>
  <c r="F4745" i="1" s="1"/>
  <c r="M4743" i="1"/>
  <c r="M4742" i="1" s="1"/>
  <c r="M4741" i="1" s="1"/>
  <c r="M4740" i="1"/>
  <c r="L4739" i="1"/>
  <c r="L4738" i="1" s="1"/>
  <c r="L4737" i="1" s="1"/>
  <c r="K4739" i="1"/>
  <c r="K4738" i="1" s="1"/>
  <c r="K4737" i="1" s="1"/>
  <c r="J4739" i="1"/>
  <c r="J4738" i="1" s="1"/>
  <c r="J4737" i="1" s="1"/>
  <c r="I4739" i="1"/>
  <c r="I4738" i="1" s="1"/>
  <c r="I4737" i="1" s="1"/>
  <c r="H4739" i="1"/>
  <c r="H4738" i="1" s="1"/>
  <c r="H4737" i="1" s="1"/>
  <c r="G4739" i="1"/>
  <c r="G4738" i="1" s="1"/>
  <c r="G4737" i="1" s="1"/>
  <c r="F4739" i="1"/>
  <c r="M4736" i="1"/>
  <c r="L4735" i="1"/>
  <c r="L4734" i="1" s="1"/>
  <c r="K4735" i="1"/>
  <c r="K4734" i="1" s="1"/>
  <c r="J4735" i="1"/>
  <c r="J4734" i="1" s="1"/>
  <c r="I4735" i="1"/>
  <c r="I4734" i="1" s="1"/>
  <c r="H4735" i="1"/>
  <c r="H4734" i="1" s="1"/>
  <c r="G4735" i="1"/>
  <c r="G4734" i="1" s="1"/>
  <c r="F4735" i="1"/>
  <c r="M4733" i="1"/>
  <c r="L4732" i="1"/>
  <c r="L4731" i="1" s="1"/>
  <c r="K4732" i="1"/>
  <c r="K4731" i="1" s="1"/>
  <c r="J4732" i="1"/>
  <c r="J4731" i="1" s="1"/>
  <c r="I4732" i="1"/>
  <c r="I4731" i="1" s="1"/>
  <c r="H4732" i="1"/>
  <c r="H4731" i="1" s="1"/>
  <c r="G4732" i="1"/>
  <c r="G4731" i="1" s="1"/>
  <c r="G4730" i="1" s="1"/>
  <c r="F4732" i="1"/>
  <c r="M4724" i="1"/>
  <c r="L4723" i="1"/>
  <c r="L4722" i="1" s="1"/>
  <c r="K4723" i="1"/>
  <c r="K4722" i="1" s="1"/>
  <c r="K4718" i="1" s="1"/>
  <c r="K4717" i="1" s="1"/>
  <c r="J4723" i="1"/>
  <c r="J4722" i="1" s="1"/>
  <c r="J4718" i="1" s="1"/>
  <c r="J4717" i="1" s="1"/>
  <c r="I4723" i="1"/>
  <c r="I4722" i="1" s="1"/>
  <c r="I4718" i="1" s="1"/>
  <c r="I4717" i="1" s="1"/>
  <c r="H4723" i="1"/>
  <c r="H4722" i="1" s="1"/>
  <c r="H4718" i="1" s="1"/>
  <c r="H4717" i="1" s="1"/>
  <c r="G4723" i="1"/>
  <c r="G4722" i="1" s="1"/>
  <c r="G4718" i="1" s="1"/>
  <c r="G4717" i="1" s="1"/>
  <c r="F4723" i="1"/>
  <c r="M4721" i="1"/>
  <c r="L4720" i="1"/>
  <c r="M4720" i="1" s="1"/>
  <c r="M4713" i="1"/>
  <c r="L4712" i="1"/>
  <c r="K4712" i="1"/>
  <c r="K4711" i="1" s="1"/>
  <c r="K4710" i="1" s="1"/>
  <c r="K4709" i="1" s="1"/>
  <c r="J4712" i="1"/>
  <c r="J4711" i="1" s="1"/>
  <c r="J4710" i="1" s="1"/>
  <c r="J4709" i="1" s="1"/>
  <c r="I4712" i="1"/>
  <c r="I4711" i="1" s="1"/>
  <c r="I4710" i="1" s="1"/>
  <c r="I4709" i="1" s="1"/>
  <c r="H4712" i="1"/>
  <c r="H4711" i="1" s="1"/>
  <c r="H4710" i="1" s="1"/>
  <c r="H4709" i="1" s="1"/>
  <c r="G4712" i="1"/>
  <c r="G4711" i="1" s="1"/>
  <c r="G4710" i="1" s="1"/>
  <c r="G4709" i="1" s="1"/>
  <c r="F4712" i="1"/>
  <c r="F4711" i="1" s="1"/>
  <c r="F4710" i="1" s="1"/>
  <c r="F4709" i="1" s="1"/>
  <c r="M4706" i="1"/>
  <c r="L4705" i="1"/>
  <c r="K4705" i="1"/>
  <c r="K4704" i="1" s="1"/>
  <c r="K4703" i="1" s="1"/>
  <c r="J4705" i="1"/>
  <c r="J4704" i="1" s="1"/>
  <c r="J4703" i="1" s="1"/>
  <c r="I4705" i="1"/>
  <c r="I4704" i="1" s="1"/>
  <c r="I4703" i="1" s="1"/>
  <c r="H4705" i="1"/>
  <c r="H4704" i="1" s="1"/>
  <c r="H4703" i="1" s="1"/>
  <c r="G4705" i="1"/>
  <c r="G4704" i="1" s="1"/>
  <c r="G4703" i="1" s="1"/>
  <c r="F4705" i="1"/>
  <c r="F4704" i="1" s="1"/>
  <c r="F4703" i="1" s="1"/>
  <c r="M4702" i="1"/>
  <c r="L4701" i="1"/>
  <c r="K4701" i="1"/>
  <c r="K4700" i="1" s="1"/>
  <c r="J4701" i="1"/>
  <c r="J4700" i="1" s="1"/>
  <c r="I4701" i="1"/>
  <c r="I4700" i="1" s="1"/>
  <c r="H4701" i="1"/>
  <c r="H4700" i="1" s="1"/>
  <c r="G4701" i="1"/>
  <c r="G4700" i="1" s="1"/>
  <c r="F4701" i="1"/>
  <c r="F4700" i="1" s="1"/>
  <c r="M4699" i="1"/>
  <c r="L4698" i="1"/>
  <c r="K4698" i="1"/>
  <c r="K4697" i="1" s="1"/>
  <c r="J4698" i="1"/>
  <c r="J4697" i="1" s="1"/>
  <c r="I4698" i="1"/>
  <c r="I4697" i="1" s="1"/>
  <c r="H4698" i="1"/>
  <c r="H4697" i="1" s="1"/>
  <c r="G4698" i="1"/>
  <c r="G4697" i="1" s="1"/>
  <c r="F4698" i="1"/>
  <c r="F4697" i="1" s="1"/>
  <c r="M4696" i="1"/>
  <c r="L4695" i="1"/>
  <c r="K4695" i="1"/>
  <c r="K4694" i="1" s="1"/>
  <c r="K4693" i="1" s="1"/>
  <c r="K4692" i="1" s="1"/>
  <c r="K4691" i="1" s="1"/>
  <c r="J4695" i="1"/>
  <c r="J4694" i="1" s="1"/>
  <c r="I4695" i="1"/>
  <c r="H4695" i="1"/>
  <c r="H4694" i="1" s="1"/>
  <c r="H4693" i="1" s="1"/>
  <c r="H4692" i="1" s="1"/>
  <c r="H4691" i="1" s="1"/>
  <c r="G4695" i="1"/>
  <c r="G4694" i="1" s="1"/>
  <c r="G4693" i="1" s="1"/>
  <c r="G4692" i="1" s="1"/>
  <c r="G4691" i="1" s="1"/>
  <c r="F4695" i="1"/>
  <c r="M4689" i="1"/>
  <c r="L4688" i="1"/>
  <c r="K4688" i="1"/>
  <c r="J4688" i="1"/>
  <c r="I4688" i="1"/>
  <c r="H4688" i="1"/>
  <c r="G4688" i="1"/>
  <c r="F4688" i="1"/>
  <c r="M4687" i="1"/>
  <c r="L4686" i="1"/>
  <c r="K4686" i="1"/>
  <c r="J4686" i="1"/>
  <c r="I4686" i="1"/>
  <c r="H4686" i="1"/>
  <c r="G4686" i="1"/>
  <c r="F4686" i="1"/>
  <c r="K4671" i="1"/>
  <c r="K4670" i="1" s="1"/>
  <c r="K4669" i="1" s="1"/>
  <c r="K4668" i="1" s="1"/>
  <c r="K4667" i="1" s="1"/>
  <c r="K4666" i="1" s="1"/>
  <c r="J4671" i="1"/>
  <c r="J4670" i="1" s="1"/>
  <c r="J4669" i="1" s="1"/>
  <c r="J4668" i="1" s="1"/>
  <c r="J4667" i="1" s="1"/>
  <c r="J4666" i="1" s="1"/>
  <c r="I4671" i="1"/>
  <c r="I4670" i="1" s="1"/>
  <c r="I4669" i="1" s="1"/>
  <c r="I4668" i="1" s="1"/>
  <c r="H4671" i="1"/>
  <c r="H4670" i="1" s="1"/>
  <c r="H4669" i="1" s="1"/>
  <c r="H4668" i="1" s="1"/>
  <c r="H4667" i="1" s="1"/>
  <c r="H4666" i="1" s="1"/>
  <c r="G4671" i="1"/>
  <c r="G4670" i="1" s="1"/>
  <c r="G4669" i="1" s="1"/>
  <c r="G4668" i="1" s="1"/>
  <c r="G4667" i="1" s="1"/>
  <c r="G4666" i="1" s="1"/>
  <c r="F4671" i="1"/>
  <c r="F4670" i="1" s="1"/>
  <c r="F4669" i="1" s="1"/>
  <c r="F4668" i="1" s="1"/>
  <c r="F4667" i="1" s="1"/>
  <c r="F4666" i="1" s="1"/>
  <c r="M4665" i="1"/>
  <c r="L4664" i="1"/>
  <c r="K4664" i="1"/>
  <c r="K4663" i="1" s="1"/>
  <c r="J4664" i="1"/>
  <c r="J4663" i="1" s="1"/>
  <c r="I4664" i="1"/>
  <c r="I4663" i="1" s="1"/>
  <c r="H4664" i="1"/>
  <c r="H4663" i="1" s="1"/>
  <c r="G4664" i="1"/>
  <c r="G4663" i="1" s="1"/>
  <c r="F4664" i="1"/>
  <c r="F4663" i="1" s="1"/>
  <c r="M4662" i="1"/>
  <c r="L4661" i="1"/>
  <c r="K4661" i="1"/>
  <c r="K4660" i="1" s="1"/>
  <c r="J4661" i="1"/>
  <c r="J4660" i="1" s="1"/>
  <c r="I4661" i="1"/>
  <c r="I4660" i="1" s="1"/>
  <c r="H4661" i="1"/>
  <c r="H4660" i="1" s="1"/>
  <c r="G4661" i="1"/>
  <c r="G4660" i="1" s="1"/>
  <c r="F4661" i="1"/>
  <c r="F4660" i="1" s="1"/>
  <c r="M4659" i="1"/>
  <c r="L4658" i="1"/>
  <c r="K4658" i="1"/>
  <c r="K4657" i="1" s="1"/>
  <c r="J4658" i="1"/>
  <c r="J4657" i="1" s="1"/>
  <c r="I4658" i="1"/>
  <c r="I4657" i="1" s="1"/>
  <c r="H4658" i="1"/>
  <c r="H4657" i="1" s="1"/>
  <c r="G4658" i="1"/>
  <c r="G4657" i="1" s="1"/>
  <c r="F4658" i="1"/>
  <c r="F4657" i="1" s="1"/>
  <c r="M4656" i="1"/>
  <c r="L4655" i="1"/>
  <c r="L4654" i="1" s="1"/>
  <c r="K4655" i="1"/>
  <c r="K4654" i="1" s="1"/>
  <c r="J4655" i="1"/>
  <c r="J4654" i="1" s="1"/>
  <c r="I4655" i="1"/>
  <c r="I4654" i="1" s="1"/>
  <c r="H4655" i="1"/>
  <c r="H4654" i="1" s="1"/>
  <c r="G4655" i="1"/>
  <c r="G4654" i="1" s="1"/>
  <c r="F4655" i="1"/>
  <c r="F4654" i="1" s="1"/>
  <c r="M4653" i="1"/>
  <c r="L4652" i="1"/>
  <c r="K4652" i="1"/>
  <c r="K4651" i="1" s="1"/>
  <c r="J4652" i="1"/>
  <c r="J4651" i="1" s="1"/>
  <c r="I4652" i="1"/>
  <c r="I4651" i="1" s="1"/>
  <c r="H4652" i="1"/>
  <c r="H4651" i="1" s="1"/>
  <c r="G4652" i="1"/>
  <c r="G4651" i="1" s="1"/>
  <c r="F4652" i="1"/>
  <c r="F4651" i="1" s="1"/>
  <c r="M4650" i="1"/>
  <c r="L4649" i="1"/>
  <c r="K4649" i="1"/>
  <c r="K4648" i="1" s="1"/>
  <c r="J4649" i="1"/>
  <c r="J4648" i="1" s="1"/>
  <c r="I4649" i="1"/>
  <c r="I4648" i="1" s="1"/>
  <c r="H4649" i="1"/>
  <c r="H4648" i="1" s="1"/>
  <c r="G4649" i="1"/>
  <c r="G4648" i="1" s="1"/>
  <c r="F4649" i="1"/>
  <c r="F4648" i="1" s="1"/>
  <c r="M4647" i="1"/>
  <c r="L4646" i="1"/>
  <c r="K4646" i="1"/>
  <c r="K4645" i="1" s="1"/>
  <c r="J4646" i="1"/>
  <c r="J4645" i="1" s="1"/>
  <c r="I4646" i="1"/>
  <c r="I4645" i="1" s="1"/>
  <c r="H4646" i="1"/>
  <c r="H4645" i="1" s="1"/>
  <c r="G4646" i="1"/>
  <c r="G4645" i="1" s="1"/>
  <c r="F4646" i="1"/>
  <c r="F4645" i="1" s="1"/>
  <c r="M4641" i="1"/>
  <c r="L4640" i="1"/>
  <c r="K4640" i="1"/>
  <c r="K4639" i="1" s="1"/>
  <c r="J4640" i="1"/>
  <c r="J4639" i="1" s="1"/>
  <c r="I4640" i="1"/>
  <c r="I4639" i="1" s="1"/>
  <c r="H4640" i="1"/>
  <c r="H4639" i="1" s="1"/>
  <c r="G4640" i="1"/>
  <c r="G4639" i="1" s="1"/>
  <c r="F4640" i="1"/>
  <c r="F4639" i="1" s="1"/>
  <c r="M4633" i="1"/>
  <c r="L4632" i="1"/>
  <c r="L4631" i="1" s="1"/>
  <c r="L4630" i="1" s="1"/>
  <c r="K4632" i="1"/>
  <c r="K4631" i="1" s="1"/>
  <c r="K4630" i="1" s="1"/>
  <c r="K4629" i="1" s="1"/>
  <c r="K4628" i="1" s="1"/>
  <c r="K4627" i="1" s="1"/>
  <c r="J4632" i="1"/>
  <c r="J4631" i="1" s="1"/>
  <c r="J4630" i="1" s="1"/>
  <c r="J4629" i="1" s="1"/>
  <c r="J4628" i="1" s="1"/>
  <c r="J4627" i="1" s="1"/>
  <c r="I4632" i="1"/>
  <c r="I4631" i="1" s="1"/>
  <c r="I4630" i="1" s="1"/>
  <c r="I4629" i="1" s="1"/>
  <c r="I4628" i="1" s="1"/>
  <c r="I4627" i="1" s="1"/>
  <c r="H4632" i="1"/>
  <c r="H4631" i="1" s="1"/>
  <c r="H4630" i="1" s="1"/>
  <c r="H4629" i="1" s="1"/>
  <c r="H4628" i="1" s="1"/>
  <c r="H4627" i="1" s="1"/>
  <c r="G4632" i="1"/>
  <c r="G4631" i="1" s="1"/>
  <c r="G4630" i="1" s="1"/>
  <c r="G4629" i="1" s="1"/>
  <c r="G4628" i="1" s="1"/>
  <c r="G4627" i="1" s="1"/>
  <c r="F4632" i="1"/>
  <c r="F4631" i="1" s="1"/>
  <c r="F4630" i="1" s="1"/>
  <c r="F4629" i="1" s="1"/>
  <c r="F4628" i="1" s="1"/>
  <c r="F4627" i="1" s="1"/>
  <c r="M4626" i="1"/>
  <c r="L4625" i="1"/>
  <c r="L4624" i="1" s="1"/>
  <c r="L4623" i="1" s="1"/>
  <c r="K4625" i="1"/>
  <c r="K4624" i="1" s="1"/>
  <c r="K4623" i="1" s="1"/>
  <c r="K4622" i="1" s="1"/>
  <c r="K4621" i="1" s="1"/>
  <c r="K4620" i="1" s="1"/>
  <c r="K4619" i="1" s="1"/>
  <c r="J4625" i="1"/>
  <c r="J4624" i="1" s="1"/>
  <c r="J4623" i="1" s="1"/>
  <c r="J4622" i="1" s="1"/>
  <c r="J4621" i="1" s="1"/>
  <c r="J4620" i="1" s="1"/>
  <c r="J4619" i="1" s="1"/>
  <c r="I4625" i="1"/>
  <c r="I4624" i="1" s="1"/>
  <c r="I4623" i="1" s="1"/>
  <c r="I4622" i="1" s="1"/>
  <c r="I4621" i="1" s="1"/>
  <c r="I4620" i="1" s="1"/>
  <c r="I4619" i="1" s="1"/>
  <c r="H4625" i="1"/>
  <c r="H4624" i="1" s="1"/>
  <c r="H4623" i="1" s="1"/>
  <c r="H4622" i="1" s="1"/>
  <c r="H4621" i="1" s="1"/>
  <c r="H4620" i="1" s="1"/>
  <c r="H4619" i="1" s="1"/>
  <c r="G4625" i="1"/>
  <c r="G4624" i="1" s="1"/>
  <c r="G4623" i="1" s="1"/>
  <c r="G4622" i="1" s="1"/>
  <c r="G4621" i="1" s="1"/>
  <c r="G4620" i="1" s="1"/>
  <c r="G4619" i="1" s="1"/>
  <c r="F4625" i="1"/>
  <c r="F4624" i="1" s="1"/>
  <c r="F4623" i="1" s="1"/>
  <c r="F4622" i="1" s="1"/>
  <c r="F4621" i="1" s="1"/>
  <c r="F4620" i="1" s="1"/>
  <c r="F4619" i="1" s="1"/>
  <c r="M4618" i="1"/>
  <c r="L4617" i="1"/>
  <c r="K4617" i="1"/>
  <c r="K4616" i="1" s="1"/>
  <c r="K4615" i="1" s="1"/>
  <c r="K4614" i="1" s="1"/>
  <c r="K4613" i="1" s="1"/>
  <c r="K4612" i="1" s="1"/>
  <c r="J4617" i="1"/>
  <c r="J4616" i="1" s="1"/>
  <c r="J4615" i="1" s="1"/>
  <c r="J4614" i="1" s="1"/>
  <c r="J4613" i="1" s="1"/>
  <c r="J4612" i="1" s="1"/>
  <c r="I4617" i="1"/>
  <c r="I4616" i="1" s="1"/>
  <c r="I4615" i="1" s="1"/>
  <c r="I4614" i="1" s="1"/>
  <c r="I4613" i="1" s="1"/>
  <c r="I4612" i="1" s="1"/>
  <c r="H4617" i="1"/>
  <c r="H4616" i="1" s="1"/>
  <c r="H4615" i="1" s="1"/>
  <c r="H4614" i="1" s="1"/>
  <c r="H4613" i="1" s="1"/>
  <c r="H4612" i="1" s="1"/>
  <c r="G4617" i="1"/>
  <c r="G4616" i="1" s="1"/>
  <c r="G4615" i="1" s="1"/>
  <c r="G4614" i="1" s="1"/>
  <c r="G4613" i="1" s="1"/>
  <c r="G4612" i="1" s="1"/>
  <c r="F4617" i="1"/>
  <c r="F4616" i="1" s="1"/>
  <c r="F4615" i="1" s="1"/>
  <c r="F4614" i="1" s="1"/>
  <c r="F4613" i="1" s="1"/>
  <c r="F4612" i="1" s="1"/>
  <c r="M4608" i="1"/>
  <c r="L4607" i="1"/>
  <c r="K4607" i="1"/>
  <c r="K4606" i="1" s="1"/>
  <c r="K4605" i="1" s="1"/>
  <c r="K4604" i="1" s="1"/>
  <c r="K4603" i="1" s="1"/>
  <c r="K4602" i="1" s="1"/>
  <c r="J4607" i="1"/>
  <c r="J4606" i="1" s="1"/>
  <c r="J4605" i="1" s="1"/>
  <c r="J4604" i="1" s="1"/>
  <c r="J4603" i="1" s="1"/>
  <c r="J4602" i="1" s="1"/>
  <c r="I4607" i="1"/>
  <c r="I4606" i="1" s="1"/>
  <c r="I4605" i="1" s="1"/>
  <c r="I4604" i="1" s="1"/>
  <c r="I4603" i="1" s="1"/>
  <c r="I4602" i="1" s="1"/>
  <c r="H4607" i="1"/>
  <c r="H4606" i="1" s="1"/>
  <c r="H4605" i="1" s="1"/>
  <c r="H4604" i="1" s="1"/>
  <c r="H4603" i="1" s="1"/>
  <c r="H4602" i="1" s="1"/>
  <c r="G4607" i="1"/>
  <c r="G4606" i="1" s="1"/>
  <c r="G4605" i="1" s="1"/>
  <c r="G4604" i="1" s="1"/>
  <c r="G4603" i="1" s="1"/>
  <c r="G4602" i="1" s="1"/>
  <c r="F4607" i="1"/>
  <c r="F4606" i="1" s="1"/>
  <c r="F4605" i="1" s="1"/>
  <c r="F4604" i="1" s="1"/>
  <c r="F4603" i="1" s="1"/>
  <c r="F4602" i="1" s="1"/>
  <c r="M4601" i="1"/>
  <c r="L4600" i="1"/>
  <c r="K4600" i="1"/>
  <c r="K4599" i="1" s="1"/>
  <c r="K4598" i="1" s="1"/>
  <c r="J4600" i="1"/>
  <c r="J4599" i="1" s="1"/>
  <c r="J4598" i="1" s="1"/>
  <c r="I4600" i="1"/>
  <c r="I4599" i="1" s="1"/>
  <c r="I4598" i="1" s="1"/>
  <c r="H4600" i="1"/>
  <c r="H4599" i="1" s="1"/>
  <c r="H4598" i="1" s="1"/>
  <c r="G4600" i="1"/>
  <c r="G4599" i="1" s="1"/>
  <c r="G4598" i="1" s="1"/>
  <c r="F4600" i="1"/>
  <c r="F4599" i="1" s="1"/>
  <c r="F4598" i="1" s="1"/>
  <c r="M4597" i="1"/>
  <c r="L4596" i="1"/>
  <c r="K4596" i="1"/>
  <c r="K4595" i="1" s="1"/>
  <c r="K4591" i="1" s="1"/>
  <c r="J4596" i="1"/>
  <c r="J4595" i="1" s="1"/>
  <c r="J4591" i="1" s="1"/>
  <c r="I4596" i="1"/>
  <c r="I4595" i="1" s="1"/>
  <c r="I4591" i="1" s="1"/>
  <c r="H4596" i="1"/>
  <c r="H4595" i="1" s="1"/>
  <c r="H4591" i="1" s="1"/>
  <c r="G4596" i="1"/>
  <c r="G4595" i="1" s="1"/>
  <c r="G4591" i="1" s="1"/>
  <c r="F4596" i="1"/>
  <c r="F4595" i="1" s="1"/>
  <c r="F4591" i="1" s="1"/>
  <c r="M4590" i="1"/>
  <c r="L4589" i="1"/>
  <c r="K4589" i="1"/>
  <c r="K4588" i="1" s="1"/>
  <c r="J4589" i="1"/>
  <c r="J4588" i="1" s="1"/>
  <c r="I4589" i="1"/>
  <c r="I4588" i="1" s="1"/>
  <c r="H4589" i="1"/>
  <c r="H4588" i="1" s="1"/>
  <c r="G4589" i="1"/>
  <c r="G4588" i="1" s="1"/>
  <c r="F4589" i="1"/>
  <c r="F4588" i="1" s="1"/>
  <c r="M4587" i="1"/>
  <c r="L4586" i="1"/>
  <c r="K4586" i="1"/>
  <c r="K4585" i="1" s="1"/>
  <c r="J4586" i="1"/>
  <c r="J4585" i="1" s="1"/>
  <c r="I4586" i="1"/>
  <c r="I4585" i="1" s="1"/>
  <c r="H4586" i="1"/>
  <c r="H4585" i="1" s="1"/>
  <c r="G4586" i="1"/>
  <c r="G4585" i="1" s="1"/>
  <c r="F4586" i="1"/>
  <c r="F4585" i="1" s="1"/>
  <c r="M4584" i="1"/>
  <c r="L4583" i="1"/>
  <c r="L4582" i="1" s="1"/>
  <c r="K4583" i="1"/>
  <c r="K4582" i="1" s="1"/>
  <c r="J4583" i="1"/>
  <c r="J4582" i="1" s="1"/>
  <c r="I4583" i="1"/>
  <c r="I4582" i="1" s="1"/>
  <c r="H4583" i="1"/>
  <c r="H4582" i="1" s="1"/>
  <c r="G4583" i="1"/>
  <c r="G4582" i="1" s="1"/>
  <c r="F4583" i="1"/>
  <c r="F4582" i="1" s="1"/>
  <c r="M4581" i="1"/>
  <c r="L4580" i="1"/>
  <c r="L4579" i="1" s="1"/>
  <c r="K4580" i="1"/>
  <c r="K4579" i="1" s="1"/>
  <c r="J4580" i="1"/>
  <c r="J4579" i="1" s="1"/>
  <c r="I4580" i="1"/>
  <c r="I4579" i="1" s="1"/>
  <c r="H4580" i="1"/>
  <c r="H4579" i="1" s="1"/>
  <c r="G4580" i="1"/>
  <c r="G4579" i="1" s="1"/>
  <c r="F4580" i="1"/>
  <c r="F4579" i="1" s="1"/>
  <c r="M4577" i="1"/>
  <c r="L4576" i="1"/>
  <c r="L4575" i="1" s="1"/>
  <c r="K4576" i="1"/>
  <c r="K4575" i="1" s="1"/>
  <c r="J4576" i="1"/>
  <c r="J4575" i="1" s="1"/>
  <c r="I4576" i="1"/>
  <c r="I4575" i="1" s="1"/>
  <c r="H4576" i="1"/>
  <c r="H4575" i="1" s="1"/>
  <c r="G4576" i="1"/>
  <c r="G4575" i="1" s="1"/>
  <c r="F4576" i="1"/>
  <c r="F4575" i="1" s="1"/>
  <c r="M4574" i="1"/>
  <c r="L4573" i="1"/>
  <c r="K4573" i="1"/>
  <c r="K4572" i="1" s="1"/>
  <c r="J4573" i="1"/>
  <c r="J4572" i="1" s="1"/>
  <c r="I4573" i="1"/>
  <c r="I4572" i="1" s="1"/>
  <c r="H4573" i="1"/>
  <c r="H4572" i="1" s="1"/>
  <c r="G4573" i="1"/>
  <c r="G4572" i="1" s="1"/>
  <c r="F4573" i="1"/>
  <c r="F4572" i="1" s="1"/>
  <c r="M4571" i="1"/>
  <c r="L4570" i="1"/>
  <c r="L4569" i="1" s="1"/>
  <c r="K4570" i="1"/>
  <c r="K4569" i="1" s="1"/>
  <c r="J4570" i="1"/>
  <c r="J4569" i="1" s="1"/>
  <c r="I4570" i="1"/>
  <c r="I4569" i="1" s="1"/>
  <c r="H4570" i="1"/>
  <c r="H4569" i="1" s="1"/>
  <c r="G4570" i="1"/>
  <c r="G4569" i="1" s="1"/>
  <c r="F4570" i="1"/>
  <c r="F4569" i="1" s="1"/>
  <c r="M4568" i="1"/>
  <c r="L4567" i="1"/>
  <c r="K4567" i="1"/>
  <c r="K4566" i="1" s="1"/>
  <c r="J4567" i="1"/>
  <c r="J4566" i="1" s="1"/>
  <c r="I4567" i="1"/>
  <c r="I4566" i="1" s="1"/>
  <c r="H4567" i="1"/>
  <c r="H4566" i="1" s="1"/>
  <c r="G4567" i="1"/>
  <c r="G4566" i="1" s="1"/>
  <c r="F4567" i="1"/>
  <c r="F4566" i="1" s="1"/>
  <c r="M4565" i="1"/>
  <c r="L4564" i="1"/>
  <c r="K4564" i="1"/>
  <c r="K4563" i="1" s="1"/>
  <c r="J4564" i="1"/>
  <c r="J4563" i="1" s="1"/>
  <c r="I4564" i="1"/>
  <c r="I4563" i="1" s="1"/>
  <c r="H4564" i="1"/>
  <c r="H4563" i="1" s="1"/>
  <c r="G4564" i="1"/>
  <c r="G4563" i="1" s="1"/>
  <c r="F4564" i="1"/>
  <c r="F4563" i="1" s="1"/>
  <c r="M4562" i="1"/>
  <c r="J4562" i="1"/>
  <c r="J4561" i="1" s="1"/>
  <c r="J4560" i="1" s="1"/>
  <c r="L4561" i="1"/>
  <c r="L4560" i="1" s="1"/>
  <c r="K4561" i="1"/>
  <c r="K4560" i="1" s="1"/>
  <c r="I4561" i="1"/>
  <c r="H4561" i="1"/>
  <c r="H4560" i="1" s="1"/>
  <c r="G4561" i="1"/>
  <c r="G4560" i="1" s="1"/>
  <c r="F4561" i="1"/>
  <c r="F4560" i="1" s="1"/>
  <c r="M4559" i="1"/>
  <c r="L4558" i="1"/>
  <c r="L4557" i="1" s="1"/>
  <c r="K4558" i="1"/>
  <c r="K4557" i="1" s="1"/>
  <c r="J4558" i="1"/>
  <c r="J4557" i="1" s="1"/>
  <c r="I4558" i="1"/>
  <c r="H4558" i="1"/>
  <c r="H4557" i="1" s="1"/>
  <c r="G4558" i="1"/>
  <c r="G4557" i="1" s="1"/>
  <c r="F4558" i="1"/>
  <c r="F4557" i="1" s="1"/>
  <c r="M4556" i="1"/>
  <c r="L4555" i="1"/>
  <c r="L4554" i="1" s="1"/>
  <c r="K4555" i="1"/>
  <c r="K4554" i="1" s="1"/>
  <c r="J4555" i="1"/>
  <c r="J4554" i="1" s="1"/>
  <c r="I4555" i="1"/>
  <c r="H4555" i="1"/>
  <c r="H4554" i="1" s="1"/>
  <c r="G4555" i="1"/>
  <c r="G4554" i="1" s="1"/>
  <c r="F4555" i="1"/>
  <c r="F4554" i="1" s="1"/>
  <c r="M4553" i="1"/>
  <c r="L4552" i="1"/>
  <c r="L4551" i="1" s="1"/>
  <c r="K4552" i="1"/>
  <c r="K4551" i="1" s="1"/>
  <c r="J4552" i="1"/>
  <c r="J4551" i="1" s="1"/>
  <c r="I4552" i="1"/>
  <c r="H4552" i="1"/>
  <c r="H4551" i="1" s="1"/>
  <c r="G4552" i="1"/>
  <c r="G4551" i="1" s="1"/>
  <c r="F4552" i="1"/>
  <c r="F4551" i="1" s="1"/>
  <c r="M4550" i="1"/>
  <c r="L4549" i="1"/>
  <c r="L4548" i="1" s="1"/>
  <c r="K4549" i="1"/>
  <c r="K4548" i="1" s="1"/>
  <c r="J4549" i="1"/>
  <c r="J4548" i="1" s="1"/>
  <c r="I4549" i="1"/>
  <c r="I4548" i="1" s="1"/>
  <c r="H4549" i="1"/>
  <c r="H4548" i="1" s="1"/>
  <c r="G4549" i="1"/>
  <c r="G4548" i="1" s="1"/>
  <c r="F4549" i="1"/>
  <c r="F4548" i="1" s="1"/>
  <c r="M4547" i="1"/>
  <c r="L4546" i="1"/>
  <c r="L4545" i="1" s="1"/>
  <c r="K4546" i="1"/>
  <c r="K4545" i="1" s="1"/>
  <c r="J4546" i="1"/>
  <c r="J4545" i="1" s="1"/>
  <c r="I4546" i="1"/>
  <c r="H4546" i="1"/>
  <c r="H4545" i="1" s="1"/>
  <c r="G4546" i="1"/>
  <c r="G4545" i="1" s="1"/>
  <c r="F4546" i="1"/>
  <c r="F4545" i="1" s="1"/>
  <c r="M4544" i="1"/>
  <c r="L4543" i="1"/>
  <c r="L4542" i="1" s="1"/>
  <c r="K4543" i="1"/>
  <c r="K4542" i="1" s="1"/>
  <c r="J4543" i="1"/>
  <c r="J4542" i="1" s="1"/>
  <c r="I4543" i="1"/>
  <c r="H4543" i="1"/>
  <c r="H4542" i="1" s="1"/>
  <c r="G4543" i="1"/>
  <c r="G4542" i="1" s="1"/>
  <c r="F4543" i="1"/>
  <c r="F4542" i="1" s="1"/>
  <c r="M4541" i="1"/>
  <c r="L4540" i="1"/>
  <c r="L4539" i="1" s="1"/>
  <c r="K4540" i="1"/>
  <c r="K4539" i="1" s="1"/>
  <c r="J4540" i="1"/>
  <c r="J4539" i="1" s="1"/>
  <c r="I4540" i="1"/>
  <c r="H4540" i="1"/>
  <c r="H4539" i="1" s="1"/>
  <c r="G4540" i="1"/>
  <c r="G4539" i="1" s="1"/>
  <c r="F4540" i="1"/>
  <c r="F4539" i="1" s="1"/>
  <c r="M4538" i="1"/>
  <c r="L4537" i="1"/>
  <c r="L4536" i="1" s="1"/>
  <c r="K4537" i="1"/>
  <c r="K4536" i="1" s="1"/>
  <c r="J4537" i="1"/>
  <c r="J4536" i="1" s="1"/>
  <c r="I4537" i="1"/>
  <c r="H4537" i="1"/>
  <c r="H4536" i="1" s="1"/>
  <c r="G4537" i="1"/>
  <c r="G4536" i="1" s="1"/>
  <c r="F4537" i="1"/>
  <c r="F4536" i="1" s="1"/>
  <c r="M4535" i="1"/>
  <c r="L4534" i="1"/>
  <c r="L4533" i="1" s="1"/>
  <c r="K4534" i="1"/>
  <c r="K4533" i="1" s="1"/>
  <c r="J4534" i="1"/>
  <c r="J4533" i="1" s="1"/>
  <c r="I4534" i="1"/>
  <c r="H4534" i="1"/>
  <c r="H4533" i="1" s="1"/>
  <c r="G4534" i="1"/>
  <c r="G4533" i="1" s="1"/>
  <c r="F4534" i="1"/>
  <c r="F4533" i="1" s="1"/>
  <c r="M4532" i="1"/>
  <c r="L4531" i="1"/>
  <c r="L4530" i="1" s="1"/>
  <c r="K4531" i="1"/>
  <c r="K4530" i="1" s="1"/>
  <c r="J4531" i="1"/>
  <c r="J4530" i="1" s="1"/>
  <c r="I4531" i="1"/>
  <c r="H4531" i="1"/>
  <c r="H4530" i="1" s="1"/>
  <c r="G4531" i="1"/>
  <c r="G4530" i="1" s="1"/>
  <c r="F4531" i="1"/>
  <c r="F4530" i="1" s="1"/>
  <c r="M4529" i="1"/>
  <c r="L4528" i="1"/>
  <c r="K4528" i="1"/>
  <c r="J4528" i="1"/>
  <c r="I4528" i="1"/>
  <c r="H4528" i="1"/>
  <c r="G4528" i="1"/>
  <c r="F4528" i="1"/>
  <c r="M4527" i="1"/>
  <c r="L4526" i="1"/>
  <c r="K4526" i="1"/>
  <c r="J4526" i="1"/>
  <c r="J4525" i="1" s="1"/>
  <c r="I4526" i="1"/>
  <c r="H4526" i="1"/>
  <c r="G4526" i="1"/>
  <c r="F4526" i="1"/>
  <c r="M4524" i="1"/>
  <c r="L4523" i="1"/>
  <c r="L4522" i="1" s="1"/>
  <c r="K4523" i="1"/>
  <c r="K4522" i="1" s="1"/>
  <c r="J4523" i="1"/>
  <c r="J4522" i="1" s="1"/>
  <c r="I4523" i="1"/>
  <c r="H4523" i="1"/>
  <c r="H4522" i="1" s="1"/>
  <c r="G4523" i="1"/>
  <c r="G4522" i="1" s="1"/>
  <c r="F4523" i="1"/>
  <c r="F4522" i="1" s="1"/>
  <c r="I4521" i="1"/>
  <c r="I4520" i="1" s="1"/>
  <c r="I4519" i="1" s="1"/>
  <c r="L4520" i="1"/>
  <c r="L4519" i="1" s="1"/>
  <c r="K4520" i="1"/>
  <c r="K4519" i="1" s="1"/>
  <c r="J4520" i="1"/>
  <c r="J4519" i="1" s="1"/>
  <c r="H4520" i="1"/>
  <c r="H4519" i="1" s="1"/>
  <c r="G4520" i="1"/>
  <c r="G4519" i="1" s="1"/>
  <c r="F4520" i="1"/>
  <c r="M4514" i="1"/>
  <c r="L4513" i="1"/>
  <c r="L4512" i="1" s="1"/>
  <c r="L4511" i="1" s="1"/>
  <c r="K4513" i="1"/>
  <c r="K4512" i="1" s="1"/>
  <c r="K4511" i="1" s="1"/>
  <c r="J4513" i="1"/>
  <c r="J4512" i="1" s="1"/>
  <c r="J4511" i="1" s="1"/>
  <c r="I4513" i="1"/>
  <c r="H4513" i="1"/>
  <c r="H4512" i="1" s="1"/>
  <c r="H4511" i="1" s="1"/>
  <c r="G4513" i="1"/>
  <c r="G4512" i="1" s="1"/>
  <c r="G4511" i="1" s="1"/>
  <c r="F4513" i="1"/>
  <c r="F4512" i="1" s="1"/>
  <c r="F4511" i="1" s="1"/>
  <c r="M4510" i="1"/>
  <c r="L4509" i="1"/>
  <c r="L4508" i="1" s="1"/>
  <c r="K4509" i="1"/>
  <c r="K4508" i="1" s="1"/>
  <c r="J4509" i="1"/>
  <c r="J4508" i="1" s="1"/>
  <c r="I4509" i="1"/>
  <c r="H4509" i="1"/>
  <c r="H4508" i="1" s="1"/>
  <c r="G4509" i="1"/>
  <c r="G4508" i="1" s="1"/>
  <c r="F4509" i="1"/>
  <c r="F4508" i="1" s="1"/>
  <c r="M4507" i="1"/>
  <c r="L4506" i="1"/>
  <c r="L4505" i="1" s="1"/>
  <c r="K4506" i="1"/>
  <c r="K4505" i="1" s="1"/>
  <c r="J4506" i="1"/>
  <c r="J4505" i="1" s="1"/>
  <c r="I4506" i="1"/>
  <c r="H4506" i="1"/>
  <c r="H4505" i="1" s="1"/>
  <c r="G4506" i="1"/>
  <c r="G4505" i="1" s="1"/>
  <c r="F4506" i="1"/>
  <c r="F4505" i="1" s="1"/>
  <c r="M4504" i="1"/>
  <c r="L4503" i="1"/>
  <c r="L4502" i="1" s="1"/>
  <c r="K4503" i="1"/>
  <c r="K4502" i="1" s="1"/>
  <c r="J4503" i="1"/>
  <c r="J4502" i="1" s="1"/>
  <c r="I4503" i="1"/>
  <c r="H4503" i="1"/>
  <c r="H4502" i="1" s="1"/>
  <c r="G4503" i="1"/>
  <c r="G4502" i="1" s="1"/>
  <c r="F4503" i="1"/>
  <c r="F4502" i="1" s="1"/>
  <c r="M4501" i="1"/>
  <c r="L4500" i="1"/>
  <c r="L4499" i="1" s="1"/>
  <c r="K4500" i="1"/>
  <c r="K4499" i="1" s="1"/>
  <c r="J4500" i="1"/>
  <c r="J4499" i="1" s="1"/>
  <c r="I4500" i="1"/>
  <c r="I4499" i="1" s="1"/>
  <c r="H4500" i="1"/>
  <c r="H4499" i="1" s="1"/>
  <c r="G4500" i="1"/>
  <c r="G4499" i="1" s="1"/>
  <c r="F4500" i="1"/>
  <c r="F4499" i="1" s="1"/>
  <c r="M4495" i="1"/>
  <c r="L4494" i="1"/>
  <c r="L4493" i="1" s="1"/>
  <c r="K4494" i="1"/>
  <c r="K4493" i="1" s="1"/>
  <c r="J4494" i="1"/>
  <c r="J4493" i="1" s="1"/>
  <c r="I4494" i="1"/>
  <c r="H4494" i="1"/>
  <c r="H4493" i="1" s="1"/>
  <c r="G4494" i="1"/>
  <c r="G4493" i="1" s="1"/>
  <c r="F4494" i="1"/>
  <c r="F4493" i="1" s="1"/>
  <c r="M4492" i="1"/>
  <c r="L4491" i="1"/>
  <c r="L4490" i="1" s="1"/>
  <c r="K4491" i="1"/>
  <c r="K4490" i="1" s="1"/>
  <c r="J4491" i="1"/>
  <c r="J4490" i="1" s="1"/>
  <c r="I4491" i="1"/>
  <c r="H4491" i="1"/>
  <c r="H4490" i="1" s="1"/>
  <c r="G4491" i="1"/>
  <c r="G4490" i="1" s="1"/>
  <c r="F4491" i="1"/>
  <c r="F4490" i="1" s="1"/>
  <c r="M4489" i="1"/>
  <c r="L4488" i="1"/>
  <c r="L4487" i="1" s="1"/>
  <c r="K4488" i="1"/>
  <c r="K4487" i="1" s="1"/>
  <c r="J4488" i="1"/>
  <c r="J4487" i="1" s="1"/>
  <c r="I4488" i="1"/>
  <c r="H4488" i="1"/>
  <c r="H4487" i="1" s="1"/>
  <c r="G4488" i="1"/>
  <c r="G4487" i="1" s="1"/>
  <c r="F4488" i="1"/>
  <c r="F4487" i="1" s="1"/>
  <c r="M4486" i="1"/>
  <c r="L4485" i="1"/>
  <c r="L4484" i="1" s="1"/>
  <c r="K4485" i="1"/>
  <c r="K4484" i="1" s="1"/>
  <c r="J4485" i="1"/>
  <c r="J4484" i="1" s="1"/>
  <c r="I4485" i="1"/>
  <c r="H4485" i="1"/>
  <c r="H4484" i="1" s="1"/>
  <c r="G4485" i="1"/>
  <c r="G4484" i="1" s="1"/>
  <c r="F4485" i="1"/>
  <c r="F4484" i="1" s="1"/>
  <c r="M4483" i="1"/>
  <c r="L4482" i="1"/>
  <c r="L4481" i="1" s="1"/>
  <c r="K4482" i="1"/>
  <c r="K4481" i="1" s="1"/>
  <c r="J4482" i="1"/>
  <c r="J4481" i="1" s="1"/>
  <c r="I4482" i="1"/>
  <c r="H4482" i="1"/>
  <c r="H4481" i="1" s="1"/>
  <c r="G4482" i="1"/>
  <c r="G4481" i="1" s="1"/>
  <c r="F4482" i="1"/>
  <c r="F4481" i="1" s="1"/>
  <c r="M4480" i="1"/>
  <c r="L4479" i="1"/>
  <c r="L4478" i="1" s="1"/>
  <c r="K4479" i="1"/>
  <c r="K4478" i="1" s="1"/>
  <c r="J4479" i="1"/>
  <c r="J4478" i="1" s="1"/>
  <c r="I4479" i="1"/>
  <c r="I4478" i="1" s="1"/>
  <c r="H4479" i="1"/>
  <c r="H4478" i="1" s="1"/>
  <c r="G4479" i="1"/>
  <c r="G4478" i="1" s="1"/>
  <c r="F4479" i="1"/>
  <c r="F4478" i="1" s="1"/>
  <c r="M4477" i="1"/>
  <c r="L4476" i="1"/>
  <c r="L4475" i="1" s="1"/>
  <c r="K4476" i="1"/>
  <c r="K4475" i="1" s="1"/>
  <c r="J4476" i="1"/>
  <c r="J4475" i="1" s="1"/>
  <c r="I4476" i="1"/>
  <c r="I4475" i="1" s="1"/>
  <c r="H4476" i="1"/>
  <c r="H4475" i="1" s="1"/>
  <c r="G4476" i="1"/>
  <c r="G4475" i="1" s="1"/>
  <c r="F4476" i="1"/>
  <c r="F4475" i="1" s="1"/>
  <c r="M4474" i="1"/>
  <c r="L4473" i="1"/>
  <c r="L4472" i="1" s="1"/>
  <c r="K4473" i="1"/>
  <c r="K4472" i="1" s="1"/>
  <c r="J4473" i="1"/>
  <c r="J4472" i="1" s="1"/>
  <c r="I4473" i="1"/>
  <c r="I4472" i="1" s="1"/>
  <c r="H4473" i="1"/>
  <c r="H4472" i="1" s="1"/>
  <c r="G4473" i="1"/>
  <c r="G4472" i="1" s="1"/>
  <c r="F4473" i="1"/>
  <c r="F4472" i="1" s="1"/>
  <c r="M4466" i="1"/>
  <c r="L4465" i="1"/>
  <c r="L4464" i="1" s="1"/>
  <c r="L4463" i="1" s="1"/>
  <c r="K4465" i="1"/>
  <c r="K4464" i="1" s="1"/>
  <c r="K4463" i="1" s="1"/>
  <c r="K4462" i="1" s="1"/>
  <c r="K4461" i="1" s="1"/>
  <c r="K4460" i="1" s="1"/>
  <c r="J4465" i="1"/>
  <c r="J4464" i="1" s="1"/>
  <c r="J4463" i="1" s="1"/>
  <c r="J4462" i="1" s="1"/>
  <c r="J4461" i="1" s="1"/>
  <c r="J4460" i="1" s="1"/>
  <c r="I4465" i="1"/>
  <c r="H4465" i="1"/>
  <c r="H4464" i="1" s="1"/>
  <c r="H4463" i="1" s="1"/>
  <c r="H4462" i="1" s="1"/>
  <c r="H4461" i="1" s="1"/>
  <c r="H4460" i="1" s="1"/>
  <c r="G4465" i="1"/>
  <c r="G4464" i="1" s="1"/>
  <c r="G4463" i="1" s="1"/>
  <c r="G4462" i="1" s="1"/>
  <c r="G4461" i="1" s="1"/>
  <c r="G4460" i="1" s="1"/>
  <c r="F4465" i="1"/>
  <c r="F4464" i="1" s="1"/>
  <c r="F4463" i="1" s="1"/>
  <c r="F4462" i="1" s="1"/>
  <c r="F4461" i="1" s="1"/>
  <c r="F4460" i="1" s="1"/>
  <c r="M4459" i="1"/>
  <c r="L4458" i="1"/>
  <c r="L4457" i="1" s="1"/>
  <c r="L4456" i="1" s="1"/>
  <c r="K4458" i="1"/>
  <c r="K4457" i="1" s="1"/>
  <c r="K4456" i="1" s="1"/>
  <c r="J4458" i="1"/>
  <c r="J4457" i="1" s="1"/>
  <c r="J4456" i="1" s="1"/>
  <c r="I4458" i="1"/>
  <c r="H4458" i="1"/>
  <c r="H4457" i="1" s="1"/>
  <c r="H4456" i="1" s="1"/>
  <c r="G4458" i="1"/>
  <c r="G4457" i="1" s="1"/>
  <c r="G4456" i="1" s="1"/>
  <c r="F4458" i="1"/>
  <c r="F4457" i="1" s="1"/>
  <c r="F4456" i="1" s="1"/>
  <c r="M4455" i="1"/>
  <c r="L4454" i="1"/>
  <c r="L4453" i="1" s="1"/>
  <c r="K4454" i="1"/>
  <c r="K4453" i="1" s="1"/>
  <c r="K4452" i="1" s="1"/>
  <c r="K4451" i="1" s="1"/>
  <c r="J4454" i="1"/>
  <c r="J4453" i="1" s="1"/>
  <c r="J4452" i="1" s="1"/>
  <c r="J4451" i="1" s="1"/>
  <c r="I4454" i="1"/>
  <c r="I4453" i="1" s="1"/>
  <c r="I4452" i="1" s="1"/>
  <c r="H4454" i="1"/>
  <c r="H4453" i="1" s="1"/>
  <c r="H4452" i="1" s="1"/>
  <c r="G4454" i="1"/>
  <c r="G4453" i="1" s="1"/>
  <c r="G4452" i="1" s="1"/>
  <c r="F4454" i="1"/>
  <c r="F4453" i="1" s="1"/>
  <c r="F4452" i="1" s="1"/>
  <c r="F4451" i="1" s="1"/>
  <c r="M4450" i="1"/>
  <c r="L4449" i="1"/>
  <c r="M4442" i="1"/>
  <c r="L4441" i="1"/>
  <c r="K4441" i="1"/>
  <c r="K4440" i="1" s="1"/>
  <c r="J4441" i="1"/>
  <c r="J4440" i="1" s="1"/>
  <c r="I4441" i="1"/>
  <c r="I4440" i="1" s="1"/>
  <c r="H4441" i="1"/>
  <c r="H4440" i="1" s="1"/>
  <c r="G4441" i="1"/>
  <c r="G4440" i="1" s="1"/>
  <c r="F4441" i="1"/>
  <c r="F4440" i="1" s="1"/>
  <c r="M4439" i="1"/>
  <c r="L4438" i="1"/>
  <c r="K4438" i="1"/>
  <c r="K4437" i="1" s="1"/>
  <c r="K4436" i="1" s="1"/>
  <c r="J4438" i="1"/>
  <c r="J4437" i="1" s="1"/>
  <c r="I4438" i="1"/>
  <c r="I4437" i="1" s="1"/>
  <c r="H4438" i="1"/>
  <c r="H4437" i="1" s="1"/>
  <c r="H4436" i="1" s="1"/>
  <c r="G4438" i="1"/>
  <c r="G4437" i="1" s="1"/>
  <c r="G4436" i="1" s="1"/>
  <c r="F4438" i="1"/>
  <c r="F4437" i="1" s="1"/>
  <c r="F4436" i="1" s="1"/>
  <c r="M4435" i="1"/>
  <c r="L4434" i="1"/>
  <c r="K4434" i="1"/>
  <c r="K4431" i="1" s="1"/>
  <c r="K4430" i="1" s="1"/>
  <c r="J4434" i="1"/>
  <c r="J4431" i="1" s="1"/>
  <c r="J4430" i="1" s="1"/>
  <c r="I4434" i="1"/>
  <c r="I4431" i="1" s="1"/>
  <c r="I4430" i="1" s="1"/>
  <c r="H4434" i="1"/>
  <c r="H4431" i="1" s="1"/>
  <c r="H4430" i="1" s="1"/>
  <c r="G4434" i="1"/>
  <c r="G4431" i="1" s="1"/>
  <c r="G4430" i="1" s="1"/>
  <c r="F4434" i="1"/>
  <c r="F4431" i="1" s="1"/>
  <c r="F4430" i="1" s="1"/>
  <c r="M4429" i="1"/>
  <c r="L4428" i="1"/>
  <c r="L4427" i="1" s="1"/>
  <c r="K4428" i="1"/>
  <c r="K4427" i="1" s="1"/>
  <c r="J4428" i="1"/>
  <c r="J4427" i="1" s="1"/>
  <c r="I4428" i="1"/>
  <c r="I4427" i="1" s="1"/>
  <c r="H4428" i="1"/>
  <c r="H4427" i="1" s="1"/>
  <c r="G4428" i="1"/>
  <c r="G4427" i="1" s="1"/>
  <c r="F4428" i="1"/>
  <c r="F4427" i="1" s="1"/>
  <c r="M4426" i="1"/>
  <c r="L4425" i="1"/>
  <c r="K4425" i="1"/>
  <c r="K4424" i="1" s="1"/>
  <c r="J4425" i="1"/>
  <c r="J4424" i="1" s="1"/>
  <c r="I4425" i="1"/>
  <c r="I4424" i="1" s="1"/>
  <c r="H4425" i="1"/>
  <c r="H4424" i="1" s="1"/>
  <c r="G4425" i="1"/>
  <c r="G4424" i="1" s="1"/>
  <c r="F4425" i="1"/>
  <c r="F4424" i="1" s="1"/>
  <c r="M4423" i="1"/>
  <c r="L4422" i="1"/>
  <c r="L4421" i="1" s="1"/>
  <c r="K4422" i="1"/>
  <c r="K4421" i="1" s="1"/>
  <c r="J4422" i="1"/>
  <c r="J4421" i="1" s="1"/>
  <c r="I4422" i="1"/>
  <c r="I4421" i="1" s="1"/>
  <c r="H4422" i="1"/>
  <c r="H4421" i="1" s="1"/>
  <c r="G4422" i="1"/>
  <c r="G4421" i="1" s="1"/>
  <c r="F4422" i="1"/>
  <c r="F4421" i="1" s="1"/>
  <c r="M4420" i="1"/>
  <c r="L4419" i="1"/>
  <c r="K4419" i="1"/>
  <c r="K4418" i="1" s="1"/>
  <c r="J4419" i="1"/>
  <c r="J4418" i="1" s="1"/>
  <c r="I4419" i="1"/>
  <c r="I4418" i="1" s="1"/>
  <c r="H4419" i="1"/>
  <c r="H4418" i="1" s="1"/>
  <c r="G4419" i="1"/>
  <c r="G4418" i="1" s="1"/>
  <c r="F4419" i="1"/>
  <c r="F4418" i="1" s="1"/>
  <c r="M4417" i="1"/>
  <c r="L4416" i="1"/>
  <c r="L4415" i="1" s="1"/>
  <c r="K4416" i="1"/>
  <c r="K4415" i="1" s="1"/>
  <c r="J4416" i="1"/>
  <c r="J4415" i="1" s="1"/>
  <c r="I4416" i="1"/>
  <c r="I4415" i="1" s="1"/>
  <c r="H4416" i="1"/>
  <c r="H4415" i="1" s="1"/>
  <c r="G4416" i="1"/>
  <c r="G4415" i="1" s="1"/>
  <c r="F4416" i="1"/>
  <c r="F4415" i="1" s="1"/>
  <c r="M4414" i="1"/>
  <c r="L4413" i="1"/>
  <c r="K4413" i="1"/>
  <c r="K4412" i="1" s="1"/>
  <c r="J4413" i="1"/>
  <c r="J4412" i="1" s="1"/>
  <c r="I4413" i="1"/>
  <c r="I4412" i="1" s="1"/>
  <c r="H4413" i="1"/>
  <c r="H4412" i="1" s="1"/>
  <c r="G4413" i="1"/>
  <c r="G4412" i="1" s="1"/>
  <c r="F4413" i="1"/>
  <c r="F4412" i="1" s="1"/>
  <c r="M4411" i="1"/>
  <c r="L4410" i="1"/>
  <c r="L4407" i="1" s="1"/>
  <c r="K4410" i="1"/>
  <c r="K4407" i="1" s="1"/>
  <c r="J4410" i="1"/>
  <c r="J4407" i="1" s="1"/>
  <c r="I4410" i="1"/>
  <c r="I4407" i="1" s="1"/>
  <c r="H4410" i="1"/>
  <c r="H4407" i="1" s="1"/>
  <c r="G4410" i="1"/>
  <c r="G4407" i="1" s="1"/>
  <c r="F4410" i="1"/>
  <c r="F4407" i="1" s="1"/>
  <c r="M4406" i="1"/>
  <c r="L4405" i="1"/>
  <c r="L4404" i="1" s="1"/>
  <c r="K4405" i="1"/>
  <c r="K4404" i="1" s="1"/>
  <c r="J4405" i="1"/>
  <c r="J4404" i="1" s="1"/>
  <c r="I4405" i="1"/>
  <c r="I4404" i="1" s="1"/>
  <c r="H4405" i="1"/>
  <c r="H4404" i="1" s="1"/>
  <c r="G4405" i="1"/>
  <c r="G4404" i="1" s="1"/>
  <c r="F4405" i="1"/>
  <c r="F4404" i="1" s="1"/>
  <c r="M4403" i="1"/>
  <c r="L4402" i="1"/>
  <c r="K4402" i="1"/>
  <c r="K4401" i="1" s="1"/>
  <c r="J4402" i="1"/>
  <c r="J4401" i="1" s="1"/>
  <c r="I4402" i="1"/>
  <c r="I4401" i="1" s="1"/>
  <c r="H4402" i="1"/>
  <c r="H4401" i="1" s="1"/>
  <c r="G4402" i="1"/>
  <c r="G4401" i="1" s="1"/>
  <c r="F4402" i="1"/>
  <c r="F4401" i="1" s="1"/>
  <c r="M4400" i="1"/>
  <c r="L4399" i="1"/>
  <c r="K4399" i="1"/>
  <c r="K4398" i="1" s="1"/>
  <c r="J4399" i="1"/>
  <c r="J4398" i="1" s="1"/>
  <c r="I4399" i="1"/>
  <c r="I4398" i="1" s="1"/>
  <c r="H4399" i="1"/>
  <c r="H4398" i="1" s="1"/>
  <c r="G4399" i="1"/>
  <c r="G4398" i="1" s="1"/>
  <c r="F4399" i="1"/>
  <c r="F4398" i="1" s="1"/>
  <c r="M4397" i="1"/>
  <c r="L4396" i="1"/>
  <c r="K4396" i="1"/>
  <c r="K4395" i="1" s="1"/>
  <c r="J4396" i="1"/>
  <c r="J4395" i="1" s="1"/>
  <c r="I4396" i="1"/>
  <c r="I4395" i="1" s="1"/>
  <c r="H4396" i="1"/>
  <c r="H4395" i="1" s="1"/>
  <c r="G4396" i="1"/>
  <c r="G4395" i="1" s="1"/>
  <c r="F4396" i="1"/>
  <c r="F4395" i="1" s="1"/>
  <c r="M4394" i="1"/>
  <c r="L4393" i="1"/>
  <c r="K4393" i="1"/>
  <c r="K4392" i="1" s="1"/>
  <c r="J4393" i="1"/>
  <c r="J4392" i="1" s="1"/>
  <c r="I4393" i="1"/>
  <c r="I4392" i="1" s="1"/>
  <c r="H4393" i="1"/>
  <c r="H4392" i="1" s="1"/>
  <c r="G4393" i="1"/>
  <c r="G4392" i="1" s="1"/>
  <c r="F4393" i="1"/>
  <c r="F4392" i="1" s="1"/>
  <c r="M4386" i="1"/>
  <c r="L4385" i="1"/>
  <c r="M4383" i="1"/>
  <c r="L4382" i="1"/>
  <c r="M4380" i="1"/>
  <c r="K4379" i="1"/>
  <c r="K4378" i="1" s="1"/>
  <c r="J4379" i="1"/>
  <c r="J4378" i="1" s="1"/>
  <c r="I4379" i="1"/>
  <c r="M4377" i="1"/>
  <c r="K4376" i="1"/>
  <c r="K4375" i="1" s="1"/>
  <c r="J4376" i="1"/>
  <c r="J4375" i="1" s="1"/>
  <c r="I4376" i="1"/>
  <c r="M4376" i="1" s="1"/>
  <c r="M4374" i="1"/>
  <c r="K4373" i="1"/>
  <c r="K4372" i="1" s="1"/>
  <c r="J4373" i="1"/>
  <c r="J4372" i="1" s="1"/>
  <c r="I4373" i="1"/>
  <c r="M4373" i="1" s="1"/>
  <c r="M4371" i="1"/>
  <c r="K4370" i="1"/>
  <c r="K4369" i="1" s="1"/>
  <c r="J4370" i="1"/>
  <c r="J4369" i="1" s="1"/>
  <c r="I4370" i="1"/>
  <c r="I4369" i="1" s="1"/>
  <c r="M4369" i="1" s="1"/>
  <c r="M4368" i="1"/>
  <c r="K4367" i="1"/>
  <c r="K4366" i="1" s="1"/>
  <c r="J4367" i="1"/>
  <c r="J4366" i="1" s="1"/>
  <c r="I4367" i="1"/>
  <c r="I4366" i="1" s="1"/>
  <c r="M4365" i="1"/>
  <c r="L4364" i="1"/>
  <c r="K4364" i="1"/>
  <c r="K4363" i="1" s="1"/>
  <c r="J4364" i="1"/>
  <c r="J4363" i="1" s="1"/>
  <c r="I4364" i="1"/>
  <c r="I4363" i="1" s="1"/>
  <c r="M4362" i="1"/>
  <c r="L4361" i="1"/>
  <c r="K4361" i="1"/>
  <c r="K4360" i="1" s="1"/>
  <c r="J4361" i="1"/>
  <c r="J4360" i="1" s="1"/>
  <c r="I4361" i="1"/>
  <c r="I4360" i="1" s="1"/>
  <c r="M4359" i="1"/>
  <c r="L4358" i="1"/>
  <c r="L4357" i="1" s="1"/>
  <c r="K4358" i="1"/>
  <c r="K4357" i="1" s="1"/>
  <c r="J4358" i="1"/>
  <c r="J4357" i="1" s="1"/>
  <c r="I4358" i="1"/>
  <c r="L4355" i="1"/>
  <c r="K4355" i="1"/>
  <c r="K4354" i="1" s="1"/>
  <c r="J4355" i="1"/>
  <c r="J4354" i="1" s="1"/>
  <c r="I4355" i="1"/>
  <c r="I4354" i="1" s="1"/>
  <c r="M4353" i="1"/>
  <c r="L4352" i="1"/>
  <c r="K4352" i="1"/>
  <c r="K4351" i="1" s="1"/>
  <c r="J4352" i="1"/>
  <c r="J4351" i="1" s="1"/>
  <c r="I4352" i="1"/>
  <c r="I4351" i="1" s="1"/>
  <c r="M4350" i="1"/>
  <c r="L4349" i="1"/>
  <c r="L4348" i="1" s="1"/>
  <c r="K4349" i="1"/>
  <c r="K4348" i="1" s="1"/>
  <c r="J4349" i="1"/>
  <c r="J4348" i="1" s="1"/>
  <c r="I4349" i="1"/>
  <c r="M4347" i="1"/>
  <c r="L4346" i="1"/>
  <c r="L4345" i="1" s="1"/>
  <c r="K4346" i="1"/>
  <c r="K4345" i="1" s="1"/>
  <c r="J4346" i="1"/>
  <c r="J4345" i="1" s="1"/>
  <c r="I4346" i="1"/>
  <c r="M4344" i="1"/>
  <c r="L4343" i="1"/>
  <c r="L4342" i="1" s="1"/>
  <c r="K4343" i="1"/>
  <c r="K4342" i="1" s="1"/>
  <c r="J4343" i="1"/>
  <c r="J4342" i="1" s="1"/>
  <c r="I4343" i="1"/>
  <c r="I4342" i="1" s="1"/>
  <c r="H4343" i="1"/>
  <c r="H4342" i="1" s="1"/>
  <c r="H4341" i="1" s="1"/>
  <c r="H4340" i="1" s="1"/>
  <c r="H4339" i="1" s="1"/>
  <c r="H4338" i="1" s="1"/>
  <c r="G4343" i="1"/>
  <c r="G4342" i="1" s="1"/>
  <c r="G4341" i="1" s="1"/>
  <c r="G4340" i="1" s="1"/>
  <c r="G4339" i="1" s="1"/>
  <c r="G4338" i="1" s="1"/>
  <c r="F4343" i="1"/>
  <c r="M4337" i="1"/>
  <c r="L4336" i="1"/>
  <c r="L4335" i="1" s="1"/>
  <c r="K4336" i="1"/>
  <c r="K4335" i="1" s="1"/>
  <c r="J4336" i="1"/>
  <c r="J4335" i="1" s="1"/>
  <c r="I4336" i="1"/>
  <c r="I4335" i="1" s="1"/>
  <c r="H4336" i="1"/>
  <c r="H4335" i="1" s="1"/>
  <c r="G4336" i="1"/>
  <c r="G4335" i="1" s="1"/>
  <c r="F4336" i="1"/>
  <c r="I4334" i="1"/>
  <c r="I4333" i="1" s="1"/>
  <c r="I4332" i="1" s="1"/>
  <c r="L4333" i="1"/>
  <c r="L4332" i="1" s="1"/>
  <c r="K4333" i="1"/>
  <c r="K4332" i="1" s="1"/>
  <c r="K4331" i="1" s="1"/>
  <c r="J4333" i="1"/>
  <c r="J4332" i="1" s="1"/>
  <c r="H4333" i="1"/>
  <c r="H4332" i="1" s="1"/>
  <c r="G4333" i="1"/>
  <c r="G4332" i="1" s="1"/>
  <c r="F4333" i="1"/>
  <c r="M4330" i="1"/>
  <c r="L4329" i="1"/>
  <c r="L4328" i="1" s="1"/>
  <c r="L4327" i="1" s="1"/>
  <c r="K4329" i="1"/>
  <c r="K4328" i="1" s="1"/>
  <c r="K4327" i="1" s="1"/>
  <c r="J4329" i="1"/>
  <c r="J4328" i="1" s="1"/>
  <c r="J4327" i="1" s="1"/>
  <c r="I4329" i="1"/>
  <c r="H4329" i="1"/>
  <c r="H4328" i="1" s="1"/>
  <c r="H4327" i="1" s="1"/>
  <c r="G4329" i="1"/>
  <c r="G4328" i="1" s="1"/>
  <c r="G4327" i="1" s="1"/>
  <c r="F4329" i="1"/>
  <c r="F4328" i="1" s="1"/>
  <c r="F4327" i="1" s="1"/>
  <c r="M4322" i="1"/>
  <c r="L4320" i="1"/>
  <c r="K4320" i="1"/>
  <c r="J4320" i="1"/>
  <c r="I4320" i="1"/>
  <c r="H4320" i="1"/>
  <c r="G4320" i="1"/>
  <c r="F4320" i="1"/>
  <c r="M4319" i="1"/>
  <c r="L4318" i="1"/>
  <c r="K4318" i="1"/>
  <c r="J4318" i="1"/>
  <c r="I4318" i="1"/>
  <c r="H4318" i="1"/>
  <c r="G4318" i="1"/>
  <c r="F4318" i="1"/>
  <c r="M4317" i="1"/>
  <c r="L4316" i="1"/>
  <c r="L4315" i="1" s="1"/>
  <c r="L4314" i="1" s="1"/>
  <c r="L4313" i="1" s="1"/>
  <c r="K4316" i="1"/>
  <c r="J4316" i="1"/>
  <c r="J4315" i="1" s="1"/>
  <c r="J4314" i="1" s="1"/>
  <c r="J4313" i="1" s="1"/>
  <c r="I4316" i="1"/>
  <c r="H4316" i="1"/>
  <c r="H4315" i="1" s="1"/>
  <c r="H4314" i="1" s="1"/>
  <c r="H4313" i="1" s="1"/>
  <c r="G4316" i="1"/>
  <c r="F4316" i="1"/>
  <c r="F4315" i="1" s="1"/>
  <c r="F4314" i="1" s="1"/>
  <c r="F4313" i="1" s="1"/>
  <c r="M4307" i="1"/>
  <c r="L4306" i="1"/>
  <c r="K4306" i="1"/>
  <c r="J4306" i="1"/>
  <c r="I4306" i="1"/>
  <c r="H4306" i="1"/>
  <c r="G4306" i="1"/>
  <c r="F4306" i="1"/>
  <c r="M4305" i="1"/>
  <c r="L4304" i="1"/>
  <c r="L4303" i="1" s="1"/>
  <c r="K4304" i="1"/>
  <c r="J4304" i="1"/>
  <c r="J4303" i="1" s="1"/>
  <c r="I4304" i="1"/>
  <c r="H4304" i="1"/>
  <c r="G4304" i="1"/>
  <c r="F4304" i="1"/>
  <c r="F4303" i="1" s="1"/>
  <c r="M4302" i="1"/>
  <c r="L4301" i="1"/>
  <c r="L4300" i="1" s="1"/>
  <c r="K4301" i="1"/>
  <c r="K4300" i="1" s="1"/>
  <c r="J4301" i="1"/>
  <c r="J4300" i="1" s="1"/>
  <c r="J4299" i="1" s="1"/>
  <c r="J4298" i="1" s="1"/>
  <c r="I4301" i="1"/>
  <c r="H4301" i="1"/>
  <c r="H4300" i="1" s="1"/>
  <c r="G4301" i="1"/>
  <c r="G4300" i="1" s="1"/>
  <c r="F4301" i="1"/>
  <c r="F4300" i="1" s="1"/>
  <c r="F4299" i="1" s="1"/>
  <c r="F4298" i="1" s="1"/>
  <c r="M4297" i="1"/>
  <c r="L4296" i="1"/>
  <c r="L4295" i="1" s="1"/>
  <c r="K4296" i="1"/>
  <c r="K4295" i="1" s="1"/>
  <c r="J4296" i="1"/>
  <c r="J4295" i="1" s="1"/>
  <c r="I4296" i="1"/>
  <c r="I4295" i="1" s="1"/>
  <c r="H4296" i="1"/>
  <c r="H4295" i="1" s="1"/>
  <c r="G4296" i="1"/>
  <c r="G4295" i="1" s="1"/>
  <c r="F4296" i="1"/>
  <c r="F4295" i="1" s="1"/>
  <c r="M4294" i="1"/>
  <c r="L4293" i="1"/>
  <c r="L4292" i="1" s="1"/>
  <c r="K4293" i="1"/>
  <c r="K4292" i="1" s="1"/>
  <c r="J4293" i="1"/>
  <c r="J4292" i="1" s="1"/>
  <c r="I4293" i="1"/>
  <c r="H4293" i="1"/>
  <c r="H4292" i="1" s="1"/>
  <c r="G4293" i="1"/>
  <c r="G4292" i="1" s="1"/>
  <c r="F4293" i="1"/>
  <c r="F4292" i="1" s="1"/>
  <c r="M4286" i="1"/>
  <c r="L4285" i="1"/>
  <c r="L4284" i="1" s="1"/>
  <c r="L4283" i="1" s="1"/>
  <c r="L4282" i="1" s="1"/>
  <c r="L4281" i="1" s="1"/>
  <c r="L4280" i="1" s="1"/>
  <c r="L4279" i="1" s="1"/>
  <c r="K4285" i="1"/>
  <c r="K4284" i="1" s="1"/>
  <c r="K4283" i="1" s="1"/>
  <c r="K4282" i="1" s="1"/>
  <c r="K4281" i="1" s="1"/>
  <c r="K4280" i="1" s="1"/>
  <c r="K4279" i="1" s="1"/>
  <c r="J4285" i="1"/>
  <c r="J4284" i="1" s="1"/>
  <c r="J4283" i="1" s="1"/>
  <c r="J4282" i="1" s="1"/>
  <c r="J4281" i="1" s="1"/>
  <c r="J4280" i="1" s="1"/>
  <c r="J4279" i="1" s="1"/>
  <c r="I4285" i="1"/>
  <c r="H4285" i="1"/>
  <c r="H4284" i="1" s="1"/>
  <c r="H4283" i="1" s="1"/>
  <c r="H4282" i="1" s="1"/>
  <c r="H4281" i="1" s="1"/>
  <c r="H4280" i="1" s="1"/>
  <c r="H4279" i="1" s="1"/>
  <c r="G4285" i="1"/>
  <c r="G4284" i="1" s="1"/>
  <c r="G4283" i="1" s="1"/>
  <c r="G4282" i="1" s="1"/>
  <c r="G4281" i="1" s="1"/>
  <c r="G4280" i="1" s="1"/>
  <c r="G4279" i="1" s="1"/>
  <c r="F4285" i="1"/>
  <c r="F4284" i="1" s="1"/>
  <c r="F4283" i="1" s="1"/>
  <c r="F4282" i="1" s="1"/>
  <c r="F4281" i="1" s="1"/>
  <c r="F4280" i="1" s="1"/>
  <c r="F4279" i="1" s="1"/>
  <c r="M4278" i="1"/>
  <c r="L4277" i="1"/>
  <c r="L4276" i="1" s="1"/>
  <c r="L4275" i="1" s="1"/>
  <c r="K4277" i="1"/>
  <c r="K4276" i="1" s="1"/>
  <c r="K4275" i="1" s="1"/>
  <c r="J4277" i="1"/>
  <c r="J4276" i="1" s="1"/>
  <c r="J4275" i="1" s="1"/>
  <c r="I4277" i="1"/>
  <c r="H4277" i="1"/>
  <c r="H4276" i="1" s="1"/>
  <c r="H4275" i="1" s="1"/>
  <c r="G4277" i="1"/>
  <c r="G4276" i="1" s="1"/>
  <c r="G4275" i="1" s="1"/>
  <c r="F4277" i="1"/>
  <c r="F4276" i="1" s="1"/>
  <c r="F4275" i="1" s="1"/>
  <c r="M4274" i="1"/>
  <c r="L4273" i="1"/>
  <c r="L4272" i="1" s="1"/>
  <c r="L4271" i="1" s="1"/>
  <c r="K4273" i="1"/>
  <c r="K4272" i="1" s="1"/>
  <c r="K4271" i="1" s="1"/>
  <c r="J4273" i="1"/>
  <c r="J4272" i="1" s="1"/>
  <c r="J4271" i="1" s="1"/>
  <c r="I4273" i="1"/>
  <c r="I4272" i="1" s="1"/>
  <c r="I4271" i="1" s="1"/>
  <c r="H4273" i="1"/>
  <c r="H4272" i="1" s="1"/>
  <c r="H4271" i="1" s="1"/>
  <c r="G4273" i="1"/>
  <c r="G4272" i="1" s="1"/>
  <c r="G4271" i="1" s="1"/>
  <c r="F4273" i="1"/>
  <c r="F4272" i="1" s="1"/>
  <c r="F4271" i="1" s="1"/>
  <c r="M4267" i="1"/>
  <c r="L4266" i="1"/>
  <c r="K4266" i="1"/>
  <c r="J4266" i="1"/>
  <c r="I4266" i="1"/>
  <c r="H4266" i="1"/>
  <c r="G4266" i="1"/>
  <c r="F4266" i="1"/>
  <c r="M4265" i="1"/>
  <c r="L4264" i="1"/>
  <c r="L4263" i="1" s="1"/>
  <c r="K4264" i="1"/>
  <c r="K4263" i="1" s="1"/>
  <c r="J4264" i="1"/>
  <c r="J4263" i="1" s="1"/>
  <c r="I4264" i="1"/>
  <c r="H4264" i="1"/>
  <c r="G4264" i="1"/>
  <c r="F4264" i="1"/>
  <c r="F4263" i="1" s="1"/>
  <c r="M4262" i="1"/>
  <c r="L4261" i="1"/>
  <c r="L4260" i="1" s="1"/>
  <c r="K4261" i="1"/>
  <c r="K4260" i="1" s="1"/>
  <c r="J4261" i="1"/>
  <c r="J4260" i="1" s="1"/>
  <c r="J4259" i="1" s="1"/>
  <c r="J4258" i="1" s="1"/>
  <c r="I4261" i="1"/>
  <c r="H4261" i="1"/>
  <c r="H4260" i="1" s="1"/>
  <c r="G4261" i="1"/>
  <c r="G4260" i="1" s="1"/>
  <c r="F4261" i="1"/>
  <c r="F4260" i="1" s="1"/>
  <c r="F4259" i="1" s="1"/>
  <c r="F4258" i="1" s="1"/>
  <c r="M4257" i="1"/>
  <c r="L4256" i="1"/>
  <c r="K4256" i="1"/>
  <c r="J4256" i="1"/>
  <c r="I4256" i="1"/>
  <c r="H4256" i="1"/>
  <c r="G4256" i="1"/>
  <c r="F4256" i="1"/>
  <c r="M4255" i="1"/>
  <c r="L4254" i="1"/>
  <c r="K4254" i="1"/>
  <c r="J4254" i="1"/>
  <c r="I4254" i="1"/>
  <c r="H4254" i="1"/>
  <c r="G4254" i="1"/>
  <c r="F4254" i="1"/>
  <c r="M4253" i="1"/>
  <c r="L4252" i="1"/>
  <c r="K4252" i="1"/>
  <c r="J4252" i="1"/>
  <c r="I4252" i="1"/>
  <c r="H4252" i="1"/>
  <c r="H4251" i="1" s="1"/>
  <c r="H4250" i="1" s="1"/>
  <c r="H4249" i="1" s="1"/>
  <c r="G4252" i="1"/>
  <c r="F4252" i="1"/>
  <c r="F4251" i="1" s="1"/>
  <c r="F4250" i="1" s="1"/>
  <c r="M4248" i="1"/>
  <c r="L4247" i="1"/>
  <c r="L4246" i="1" s="1"/>
  <c r="K4247" i="1"/>
  <c r="K4246" i="1" s="1"/>
  <c r="J4247" i="1"/>
  <c r="J4246" i="1" s="1"/>
  <c r="I4247" i="1"/>
  <c r="H4247" i="1"/>
  <c r="H4246" i="1" s="1"/>
  <c r="G4247" i="1"/>
  <c r="G4246" i="1" s="1"/>
  <c r="F4247" i="1"/>
  <c r="F4246" i="1" s="1"/>
  <c r="M4245" i="1"/>
  <c r="L4244" i="1"/>
  <c r="L4243" i="1" s="1"/>
  <c r="K4244" i="1"/>
  <c r="K4243" i="1" s="1"/>
  <c r="J4244" i="1"/>
  <c r="J4243" i="1" s="1"/>
  <c r="J4242" i="1" s="1"/>
  <c r="J4241" i="1" s="1"/>
  <c r="I4244" i="1"/>
  <c r="I4243" i="1" s="1"/>
  <c r="H4244" i="1"/>
  <c r="H4243" i="1" s="1"/>
  <c r="G4244" i="1"/>
  <c r="G4243" i="1" s="1"/>
  <c r="G4242" i="1" s="1"/>
  <c r="G4241" i="1" s="1"/>
  <c r="F4244" i="1"/>
  <c r="F4243" i="1" s="1"/>
  <c r="F4242" i="1" s="1"/>
  <c r="M4238" i="1"/>
  <c r="L4237" i="1"/>
  <c r="L4234" i="1" s="1"/>
  <c r="L4233" i="1" s="1"/>
  <c r="K4237" i="1"/>
  <c r="K4234" i="1" s="1"/>
  <c r="K4233" i="1" s="1"/>
  <c r="J4237" i="1"/>
  <c r="J4234" i="1" s="1"/>
  <c r="J4233" i="1" s="1"/>
  <c r="I4237" i="1"/>
  <c r="H4237" i="1"/>
  <c r="H4234" i="1" s="1"/>
  <c r="H4233" i="1" s="1"/>
  <c r="G4237" i="1"/>
  <c r="G4234" i="1" s="1"/>
  <c r="G4233" i="1" s="1"/>
  <c r="F4237" i="1"/>
  <c r="F4234" i="1" s="1"/>
  <c r="F4233" i="1" s="1"/>
  <c r="M4236" i="1"/>
  <c r="M4235" i="1"/>
  <c r="M4232" i="1"/>
  <c r="L4231" i="1"/>
  <c r="K4231" i="1"/>
  <c r="K4230" i="1" s="1"/>
  <c r="K4229" i="1" s="1"/>
  <c r="K4228" i="1" s="1"/>
  <c r="J4231" i="1"/>
  <c r="J4230" i="1" s="1"/>
  <c r="J4229" i="1" s="1"/>
  <c r="J4228" i="1" s="1"/>
  <c r="I4231" i="1"/>
  <c r="I4230" i="1" s="1"/>
  <c r="I4229" i="1" s="1"/>
  <c r="I4228" i="1" s="1"/>
  <c r="H4231" i="1"/>
  <c r="H4230" i="1" s="1"/>
  <c r="H4229" i="1" s="1"/>
  <c r="H4228" i="1" s="1"/>
  <c r="G4231" i="1"/>
  <c r="G4230" i="1" s="1"/>
  <c r="G4229" i="1" s="1"/>
  <c r="G4228" i="1" s="1"/>
  <c r="F4231" i="1"/>
  <c r="F4230" i="1" s="1"/>
  <c r="F4229" i="1" s="1"/>
  <c r="F4228" i="1" s="1"/>
  <c r="M4227" i="1"/>
  <c r="L4226" i="1"/>
  <c r="K4226" i="1"/>
  <c r="K4225" i="1" s="1"/>
  <c r="K4224" i="1" s="1"/>
  <c r="K4223" i="1" s="1"/>
  <c r="J4226" i="1"/>
  <c r="J4225" i="1" s="1"/>
  <c r="J4224" i="1" s="1"/>
  <c r="J4223" i="1" s="1"/>
  <c r="I4226" i="1"/>
  <c r="I4225" i="1" s="1"/>
  <c r="I4224" i="1" s="1"/>
  <c r="I4223" i="1" s="1"/>
  <c r="H4226" i="1"/>
  <c r="H4225" i="1" s="1"/>
  <c r="H4224" i="1" s="1"/>
  <c r="H4223" i="1" s="1"/>
  <c r="G4226" i="1"/>
  <c r="G4225" i="1" s="1"/>
  <c r="G4224" i="1" s="1"/>
  <c r="G4223" i="1" s="1"/>
  <c r="F4226" i="1"/>
  <c r="F4225" i="1" s="1"/>
  <c r="F4224" i="1" s="1"/>
  <c r="F4223" i="1" s="1"/>
  <c r="M4222" i="1"/>
  <c r="L4221" i="1"/>
  <c r="L4220" i="1" s="1"/>
  <c r="L4219" i="1" s="1"/>
  <c r="L4218" i="1" s="1"/>
  <c r="K4221" i="1"/>
  <c r="K4220" i="1" s="1"/>
  <c r="K4219" i="1" s="1"/>
  <c r="K4218" i="1" s="1"/>
  <c r="J4221" i="1"/>
  <c r="J4220" i="1" s="1"/>
  <c r="J4219" i="1" s="1"/>
  <c r="J4218" i="1" s="1"/>
  <c r="I4221" i="1"/>
  <c r="I4220" i="1" s="1"/>
  <c r="I4219" i="1" s="1"/>
  <c r="I4218" i="1" s="1"/>
  <c r="H4221" i="1"/>
  <c r="H4220" i="1" s="1"/>
  <c r="H4219" i="1" s="1"/>
  <c r="H4218" i="1" s="1"/>
  <c r="G4221" i="1"/>
  <c r="G4220" i="1" s="1"/>
  <c r="G4219" i="1" s="1"/>
  <c r="G4218" i="1" s="1"/>
  <c r="F4221" i="1"/>
  <c r="M4216" i="1"/>
  <c r="L4215" i="1"/>
  <c r="K4215" i="1"/>
  <c r="K4214" i="1" s="1"/>
  <c r="K4213" i="1" s="1"/>
  <c r="J4215" i="1"/>
  <c r="J4214" i="1" s="1"/>
  <c r="J4213" i="1" s="1"/>
  <c r="I4215" i="1"/>
  <c r="I4214" i="1" s="1"/>
  <c r="I4213" i="1" s="1"/>
  <c r="H4215" i="1"/>
  <c r="H4214" i="1" s="1"/>
  <c r="H4213" i="1" s="1"/>
  <c r="G4215" i="1"/>
  <c r="G4214" i="1" s="1"/>
  <c r="G4213" i="1" s="1"/>
  <c r="F4215" i="1"/>
  <c r="F4214" i="1" s="1"/>
  <c r="F4213" i="1" s="1"/>
  <c r="M4212" i="1"/>
  <c r="L4211" i="1"/>
  <c r="K4211" i="1"/>
  <c r="K4210" i="1" s="1"/>
  <c r="K4209" i="1" s="1"/>
  <c r="J4211" i="1"/>
  <c r="J4210" i="1" s="1"/>
  <c r="J4209" i="1" s="1"/>
  <c r="I4211" i="1"/>
  <c r="I4210" i="1" s="1"/>
  <c r="I4209" i="1" s="1"/>
  <c r="H4211" i="1"/>
  <c r="H4210" i="1" s="1"/>
  <c r="H4209" i="1" s="1"/>
  <c r="G4211" i="1"/>
  <c r="G4210" i="1" s="1"/>
  <c r="G4209" i="1" s="1"/>
  <c r="F4211" i="1"/>
  <c r="F4210" i="1" s="1"/>
  <c r="F4209" i="1" s="1"/>
  <c r="M4205" i="1"/>
  <c r="L4202" i="1"/>
  <c r="M4195" i="1"/>
  <c r="L4194" i="1"/>
  <c r="L4193" i="1" s="1"/>
  <c r="K4194" i="1"/>
  <c r="K4193" i="1" s="1"/>
  <c r="K4192" i="1" s="1"/>
  <c r="K4191" i="1" s="1"/>
  <c r="J4194" i="1"/>
  <c r="J4193" i="1" s="1"/>
  <c r="J4192" i="1" s="1"/>
  <c r="J4191" i="1" s="1"/>
  <c r="I4194" i="1"/>
  <c r="I4193" i="1" s="1"/>
  <c r="I4192" i="1" s="1"/>
  <c r="I4191" i="1" s="1"/>
  <c r="H4194" i="1"/>
  <c r="H4193" i="1" s="1"/>
  <c r="H4192" i="1" s="1"/>
  <c r="H4191" i="1" s="1"/>
  <c r="G4194" i="1"/>
  <c r="G4193" i="1" s="1"/>
  <c r="G4192" i="1" s="1"/>
  <c r="G4191" i="1" s="1"/>
  <c r="F4194" i="1"/>
  <c r="F4193" i="1" s="1"/>
  <c r="M4184" i="1"/>
  <c r="L4183" i="1"/>
  <c r="L4182" i="1" s="1"/>
  <c r="L4181" i="1" s="1"/>
  <c r="K4183" i="1"/>
  <c r="K4182" i="1" s="1"/>
  <c r="K4181" i="1" s="1"/>
  <c r="J4183" i="1"/>
  <c r="J4182" i="1" s="1"/>
  <c r="J4181" i="1" s="1"/>
  <c r="I4183" i="1"/>
  <c r="I4182" i="1" s="1"/>
  <c r="I4181" i="1" s="1"/>
  <c r="H4183" i="1"/>
  <c r="H4182" i="1" s="1"/>
  <c r="H4181" i="1" s="1"/>
  <c r="G4183" i="1"/>
  <c r="G4182" i="1" s="1"/>
  <c r="G4181" i="1" s="1"/>
  <c r="F4183" i="1"/>
  <c r="M4180" i="1"/>
  <c r="L4179" i="1"/>
  <c r="L4178" i="1" s="1"/>
  <c r="K4179" i="1"/>
  <c r="K4178" i="1" s="1"/>
  <c r="J4179" i="1"/>
  <c r="J4178" i="1" s="1"/>
  <c r="I4179" i="1"/>
  <c r="I4178" i="1" s="1"/>
  <c r="H4179" i="1"/>
  <c r="H4178" i="1" s="1"/>
  <c r="G4179" i="1"/>
  <c r="G4178" i="1" s="1"/>
  <c r="F4179" i="1"/>
  <c r="F4178" i="1" s="1"/>
  <c r="M4177" i="1"/>
  <c r="L4176" i="1"/>
  <c r="L4175" i="1" s="1"/>
  <c r="K4176" i="1"/>
  <c r="K4175" i="1" s="1"/>
  <c r="J4176" i="1"/>
  <c r="J4175" i="1" s="1"/>
  <c r="I4176" i="1"/>
  <c r="I4175" i="1" s="1"/>
  <c r="H4176" i="1"/>
  <c r="H4175" i="1" s="1"/>
  <c r="G4176" i="1"/>
  <c r="G4175" i="1" s="1"/>
  <c r="F4176" i="1"/>
  <c r="F4175" i="1" s="1"/>
  <c r="M4173" i="1"/>
  <c r="L4172" i="1"/>
  <c r="L4171" i="1" s="1"/>
  <c r="K4172" i="1"/>
  <c r="K4171" i="1" s="1"/>
  <c r="J4172" i="1"/>
  <c r="J4171" i="1" s="1"/>
  <c r="I4172" i="1"/>
  <c r="I4171" i="1" s="1"/>
  <c r="H4172" i="1"/>
  <c r="H4171" i="1" s="1"/>
  <c r="G4172" i="1"/>
  <c r="G4171" i="1" s="1"/>
  <c r="F4172" i="1"/>
  <c r="F4171" i="1" s="1"/>
  <c r="M4168" i="1"/>
  <c r="L4167" i="1"/>
  <c r="L4166" i="1" s="1"/>
  <c r="K4167" i="1"/>
  <c r="K4166" i="1" s="1"/>
  <c r="K4165" i="1" s="1"/>
  <c r="J4167" i="1"/>
  <c r="J4166" i="1" s="1"/>
  <c r="J4165" i="1" s="1"/>
  <c r="I4167" i="1"/>
  <c r="I4166" i="1" s="1"/>
  <c r="H4167" i="1"/>
  <c r="H4166" i="1" s="1"/>
  <c r="H4165" i="1" s="1"/>
  <c r="G4167" i="1"/>
  <c r="G4166" i="1" s="1"/>
  <c r="F4167" i="1"/>
  <c r="M4164" i="1"/>
  <c r="L4163" i="1"/>
  <c r="L4162" i="1" s="1"/>
  <c r="L4161" i="1" s="1"/>
  <c r="K4163" i="1"/>
  <c r="K4162" i="1" s="1"/>
  <c r="K4161" i="1" s="1"/>
  <c r="J4163" i="1"/>
  <c r="J4162" i="1" s="1"/>
  <c r="J4161" i="1" s="1"/>
  <c r="I4163" i="1"/>
  <c r="I4162" i="1" s="1"/>
  <c r="I4161" i="1" s="1"/>
  <c r="H4163" i="1"/>
  <c r="H4162" i="1" s="1"/>
  <c r="H4161" i="1" s="1"/>
  <c r="G4163" i="1"/>
  <c r="G4162" i="1" s="1"/>
  <c r="G4161" i="1" s="1"/>
  <c r="F4163" i="1"/>
  <c r="M4160" i="1"/>
  <c r="L4159" i="1"/>
  <c r="L4158" i="1" s="1"/>
  <c r="K4159" i="1"/>
  <c r="K4158" i="1" s="1"/>
  <c r="J4159" i="1"/>
  <c r="J4158" i="1" s="1"/>
  <c r="I4159" i="1"/>
  <c r="I4158" i="1" s="1"/>
  <c r="H4159" i="1"/>
  <c r="H4158" i="1" s="1"/>
  <c r="G4159" i="1"/>
  <c r="G4158" i="1" s="1"/>
  <c r="F4159" i="1"/>
  <c r="F4158" i="1" s="1"/>
  <c r="M4157" i="1"/>
  <c r="L4156" i="1"/>
  <c r="L4155" i="1" s="1"/>
  <c r="K4156" i="1"/>
  <c r="K4155" i="1" s="1"/>
  <c r="J4156" i="1"/>
  <c r="J4155" i="1" s="1"/>
  <c r="I4156" i="1"/>
  <c r="I4155" i="1" s="1"/>
  <c r="H4156" i="1"/>
  <c r="H4155" i="1" s="1"/>
  <c r="G4156" i="1"/>
  <c r="G4155" i="1" s="1"/>
  <c r="F4156" i="1"/>
  <c r="M4154" i="1"/>
  <c r="L4153" i="1"/>
  <c r="L4152" i="1" s="1"/>
  <c r="K4153" i="1"/>
  <c r="K4152" i="1" s="1"/>
  <c r="J4153" i="1"/>
  <c r="J4152" i="1" s="1"/>
  <c r="I4153" i="1"/>
  <c r="I4152" i="1" s="1"/>
  <c r="H4153" i="1"/>
  <c r="H4152" i="1" s="1"/>
  <c r="G4153" i="1"/>
  <c r="G4152" i="1" s="1"/>
  <c r="F4153" i="1"/>
  <c r="F4152" i="1" s="1"/>
  <c r="M4151" i="1"/>
  <c r="L4150" i="1"/>
  <c r="L4149" i="1" s="1"/>
  <c r="K4150" i="1"/>
  <c r="K4149" i="1" s="1"/>
  <c r="J4150" i="1"/>
  <c r="J4149" i="1" s="1"/>
  <c r="I4150" i="1"/>
  <c r="I4149" i="1" s="1"/>
  <c r="H4150" i="1"/>
  <c r="H4149" i="1" s="1"/>
  <c r="G4150" i="1"/>
  <c r="G4149" i="1" s="1"/>
  <c r="F4150" i="1"/>
  <c r="M4148" i="1"/>
  <c r="L4147" i="1"/>
  <c r="L4146" i="1" s="1"/>
  <c r="K4147" i="1"/>
  <c r="K4146" i="1" s="1"/>
  <c r="J4147" i="1"/>
  <c r="J4146" i="1" s="1"/>
  <c r="I4147" i="1"/>
  <c r="I4146" i="1" s="1"/>
  <c r="H4147" i="1"/>
  <c r="H4146" i="1" s="1"/>
  <c r="G4147" i="1"/>
  <c r="G4146" i="1" s="1"/>
  <c r="F4147" i="1"/>
  <c r="M4141" i="1"/>
  <c r="L4140" i="1"/>
  <c r="L4139" i="1" s="1"/>
  <c r="L4138" i="1" s="1"/>
  <c r="L4137" i="1" s="1"/>
  <c r="K4140" i="1"/>
  <c r="K4139" i="1" s="1"/>
  <c r="K4138" i="1" s="1"/>
  <c r="K4137" i="1" s="1"/>
  <c r="J4140" i="1"/>
  <c r="J4139" i="1" s="1"/>
  <c r="J4138" i="1" s="1"/>
  <c r="J4137" i="1" s="1"/>
  <c r="I4140" i="1"/>
  <c r="I4139" i="1" s="1"/>
  <c r="H4140" i="1"/>
  <c r="H4139" i="1" s="1"/>
  <c r="H4138" i="1" s="1"/>
  <c r="H4137" i="1" s="1"/>
  <c r="G4140" i="1"/>
  <c r="G4139" i="1" s="1"/>
  <c r="G4138" i="1" s="1"/>
  <c r="G4137" i="1" s="1"/>
  <c r="F4140" i="1"/>
  <c r="F4139" i="1" s="1"/>
  <c r="F4138" i="1" s="1"/>
  <c r="F4137" i="1" s="1"/>
  <c r="M4134" i="1"/>
  <c r="L4133" i="1"/>
  <c r="L4132" i="1" s="1"/>
  <c r="L4131" i="1" s="1"/>
  <c r="K4133" i="1"/>
  <c r="K4132" i="1" s="1"/>
  <c r="K4131" i="1" s="1"/>
  <c r="J4133" i="1"/>
  <c r="J4132" i="1" s="1"/>
  <c r="J4131" i="1" s="1"/>
  <c r="I4133" i="1"/>
  <c r="I4132" i="1" s="1"/>
  <c r="H4133" i="1"/>
  <c r="H4132" i="1" s="1"/>
  <c r="H4131" i="1" s="1"/>
  <c r="G4133" i="1"/>
  <c r="G4132" i="1" s="1"/>
  <c r="G4131" i="1" s="1"/>
  <c r="F4133" i="1"/>
  <c r="M4130" i="1"/>
  <c r="L4129" i="1"/>
  <c r="L4126" i="1" s="1"/>
  <c r="K4129" i="1"/>
  <c r="K4126" i="1" s="1"/>
  <c r="J4129" i="1"/>
  <c r="J4126" i="1" s="1"/>
  <c r="I4129" i="1"/>
  <c r="I4126" i="1" s="1"/>
  <c r="H4129" i="1"/>
  <c r="H4126" i="1" s="1"/>
  <c r="G4129" i="1"/>
  <c r="G4126" i="1" s="1"/>
  <c r="F4129" i="1"/>
  <c r="F4126" i="1" s="1"/>
  <c r="M4127" i="1"/>
  <c r="M4125" i="1"/>
  <c r="L4124" i="1"/>
  <c r="L4123" i="1" s="1"/>
  <c r="K4124" i="1"/>
  <c r="K4123" i="1" s="1"/>
  <c r="J4124" i="1"/>
  <c r="J4123" i="1" s="1"/>
  <c r="I4124" i="1"/>
  <c r="I4123" i="1" s="1"/>
  <c r="H4124" i="1"/>
  <c r="H4123" i="1" s="1"/>
  <c r="G4124" i="1"/>
  <c r="G4123" i="1" s="1"/>
  <c r="F4124" i="1"/>
  <c r="F4123" i="1" s="1"/>
  <c r="M4122" i="1"/>
  <c r="L4121" i="1"/>
  <c r="K4121" i="1"/>
  <c r="J4121" i="1"/>
  <c r="I4121" i="1"/>
  <c r="H4121" i="1"/>
  <c r="G4121" i="1"/>
  <c r="F4121" i="1"/>
  <c r="M4120" i="1"/>
  <c r="L4119" i="1"/>
  <c r="K4119" i="1"/>
  <c r="J4119" i="1"/>
  <c r="I4119" i="1"/>
  <c r="H4119" i="1"/>
  <c r="G4119" i="1"/>
  <c r="F4119" i="1"/>
  <c r="M4116" i="1"/>
  <c r="L4115" i="1"/>
  <c r="K4115" i="1"/>
  <c r="K4114" i="1" s="1"/>
  <c r="K4113" i="1" s="1"/>
  <c r="J4115" i="1"/>
  <c r="J4114" i="1" s="1"/>
  <c r="J4113" i="1" s="1"/>
  <c r="I4115" i="1"/>
  <c r="I4114" i="1" s="1"/>
  <c r="I4113" i="1" s="1"/>
  <c r="H4115" i="1"/>
  <c r="H4114" i="1" s="1"/>
  <c r="H4113" i="1" s="1"/>
  <c r="G4115" i="1"/>
  <c r="G4114" i="1" s="1"/>
  <c r="G4113" i="1" s="1"/>
  <c r="F4115" i="1"/>
  <c r="F4114" i="1" s="1"/>
  <c r="F4113" i="1" s="1"/>
  <c r="M4108" i="1"/>
  <c r="L4107" i="1"/>
  <c r="L4106" i="1" s="1"/>
  <c r="K4107" i="1"/>
  <c r="K4106" i="1" s="1"/>
  <c r="K4105" i="1" s="1"/>
  <c r="K4104" i="1" s="1"/>
  <c r="K4103" i="1" s="1"/>
  <c r="K4102" i="1" s="1"/>
  <c r="K4101" i="1" s="1"/>
  <c r="J4107" i="1"/>
  <c r="J4106" i="1" s="1"/>
  <c r="J4105" i="1" s="1"/>
  <c r="J4104" i="1" s="1"/>
  <c r="J4103" i="1" s="1"/>
  <c r="J4102" i="1" s="1"/>
  <c r="J4101" i="1" s="1"/>
  <c r="I4107" i="1"/>
  <c r="I4106" i="1" s="1"/>
  <c r="I4105" i="1" s="1"/>
  <c r="I4104" i="1" s="1"/>
  <c r="I4103" i="1" s="1"/>
  <c r="I4102" i="1" s="1"/>
  <c r="I4101" i="1" s="1"/>
  <c r="H4107" i="1"/>
  <c r="H4106" i="1" s="1"/>
  <c r="H4105" i="1" s="1"/>
  <c r="H4104" i="1" s="1"/>
  <c r="H4103" i="1" s="1"/>
  <c r="H4102" i="1" s="1"/>
  <c r="H4101" i="1" s="1"/>
  <c r="G4107" i="1"/>
  <c r="G4106" i="1" s="1"/>
  <c r="G4105" i="1" s="1"/>
  <c r="G4104" i="1" s="1"/>
  <c r="G4103" i="1" s="1"/>
  <c r="G4102" i="1" s="1"/>
  <c r="G4101" i="1" s="1"/>
  <c r="F4107" i="1"/>
  <c r="F4106" i="1" s="1"/>
  <c r="F4105" i="1" s="1"/>
  <c r="F4104" i="1" s="1"/>
  <c r="F4103" i="1" s="1"/>
  <c r="F4102" i="1" s="1"/>
  <c r="F4101" i="1" s="1"/>
  <c r="M4099" i="1"/>
  <c r="M4098" i="1"/>
  <c r="M4097" i="1"/>
  <c r="M4096" i="1"/>
  <c r="M4095" i="1"/>
  <c r="L4094" i="1"/>
  <c r="L4093" i="1" s="1"/>
  <c r="L4092" i="1" s="1"/>
  <c r="K4094" i="1"/>
  <c r="K4093" i="1" s="1"/>
  <c r="K4092" i="1" s="1"/>
  <c r="K4091" i="1" s="1"/>
  <c r="K4090" i="1" s="1"/>
  <c r="K4089" i="1" s="1"/>
  <c r="K4088" i="1" s="1"/>
  <c r="J4094" i="1"/>
  <c r="J4093" i="1" s="1"/>
  <c r="J4092" i="1" s="1"/>
  <c r="J4091" i="1" s="1"/>
  <c r="J4090" i="1" s="1"/>
  <c r="J4089" i="1" s="1"/>
  <c r="J4088" i="1" s="1"/>
  <c r="I4094" i="1"/>
  <c r="I4093" i="1" s="1"/>
  <c r="I4092" i="1" s="1"/>
  <c r="I4091" i="1" s="1"/>
  <c r="I4090" i="1" s="1"/>
  <c r="I4089" i="1" s="1"/>
  <c r="I4088" i="1" s="1"/>
  <c r="H4094" i="1"/>
  <c r="H4093" i="1" s="1"/>
  <c r="H4092" i="1" s="1"/>
  <c r="H4091" i="1" s="1"/>
  <c r="H4090" i="1" s="1"/>
  <c r="H4089" i="1" s="1"/>
  <c r="H4088" i="1" s="1"/>
  <c r="G4094" i="1"/>
  <c r="G4093" i="1" s="1"/>
  <c r="G4092" i="1" s="1"/>
  <c r="G4091" i="1" s="1"/>
  <c r="G4090" i="1" s="1"/>
  <c r="G4089" i="1" s="1"/>
  <c r="G4088" i="1" s="1"/>
  <c r="F4094" i="1"/>
  <c r="F4093" i="1" s="1"/>
  <c r="F4092" i="1" s="1"/>
  <c r="F4091" i="1" s="1"/>
  <c r="F4090" i="1" s="1"/>
  <c r="M4087" i="1"/>
  <c r="L4086" i="1"/>
  <c r="K4086" i="1"/>
  <c r="K4085" i="1" s="1"/>
  <c r="J4086" i="1"/>
  <c r="J4085" i="1" s="1"/>
  <c r="I4086" i="1"/>
  <c r="I4085" i="1" s="1"/>
  <c r="H4086" i="1"/>
  <c r="H4085" i="1" s="1"/>
  <c r="G4086" i="1"/>
  <c r="G4085" i="1" s="1"/>
  <c r="F4086" i="1"/>
  <c r="F4085" i="1" s="1"/>
  <c r="M4084" i="1"/>
  <c r="L4083" i="1"/>
  <c r="K4083" i="1"/>
  <c r="K4082" i="1" s="1"/>
  <c r="K4081" i="1" s="1"/>
  <c r="K4080" i="1" s="1"/>
  <c r="K4079" i="1" s="1"/>
  <c r="K4078" i="1" s="1"/>
  <c r="J4083" i="1"/>
  <c r="J4082" i="1" s="1"/>
  <c r="I4083" i="1"/>
  <c r="I4082" i="1" s="1"/>
  <c r="I4081" i="1" s="1"/>
  <c r="I4080" i="1" s="1"/>
  <c r="H4083" i="1"/>
  <c r="H4082" i="1" s="1"/>
  <c r="H4081" i="1" s="1"/>
  <c r="H4080" i="1" s="1"/>
  <c r="H4079" i="1" s="1"/>
  <c r="H4078" i="1" s="1"/>
  <c r="G4083" i="1"/>
  <c r="G4082" i="1" s="1"/>
  <c r="F4083" i="1"/>
  <c r="F4082" i="1" s="1"/>
  <c r="M4077" i="1"/>
  <c r="M4076" i="1"/>
  <c r="M4075" i="1"/>
  <c r="M4074" i="1"/>
  <c r="M4073" i="1"/>
  <c r="L4072" i="1"/>
  <c r="L4071" i="1" s="1"/>
  <c r="K4072" i="1"/>
  <c r="K4071" i="1" s="1"/>
  <c r="K4070" i="1" s="1"/>
  <c r="K4069" i="1" s="1"/>
  <c r="K4068" i="1" s="1"/>
  <c r="K4067" i="1" s="1"/>
  <c r="K4066" i="1" s="1"/>
  <c r="J4072" i="1"/>
  <c r="J4071" i="1" s="1"/>
  <c r="J4070" i="1" s="1"/>
  <c r="J4069" i="1" s="1"/>
  <c r="J4068" i="1" s="1"/>
  <c r="J4067" i="1" s="1"/>
  <c r="J4066" i="1" s="1"/>
  <c r="I4072" i="1"/>
  <c r="I4071" i="1" s="1"/>
  <c r="I4070" i="1" s="1"/>
  <c r="I4069" i="1" s="1"/>
  <c r="I4068" i="1" s="1"/>
  <c r="I4067" i="1" s="1"/>
  <c r="I4066" i="1" s="1"/>
  <c r="H4072" i="1"/>
  <c r="H4071" i="1" s="1"/>
  <c r="H4070" i="1" s="1"/>
  <c r="H4069" i="1" s="1"/>
  <c r="H4068" i="1" s="1"/>
  <c r="H4067" i="1" s="1"/>
  <c r="H4066" i="1" s="1"/>
  <c r="G4072" i="1"/>
  <c r="G4071" i="1" s="1"/>
  <c r="G4070" i="1" s="1"/>
  <c r="G4069" i="1" s="1"/>
  <c r="G4068" i="1" s="1"/>
  <c r="G4067" i="1" s="1"/>
  <c r="G4066" i="1" s="1"/>
  <c r="F4072" i="1"/>
  <c r="F4071" i="1" s="1"/>
  <c r="F4070" i="1" s="1"/>
  <c r="F4069" i="1" s="1"/>
  <c r="F4068" i="1" s="1"/>
  <c r="M4065" i="1"/>
  <c r="L4064" i="1"/>
  <c r="K4064" i="1"/>
  <c r="K4063" i="1" s="1"/>
  <c r="K4062" i="1" s="1"/>
  <c r="K4061" i="1" s="1"/>
  <c r="K4060" i="1" s="1"/>
  <c r="K4059" i="1" s="1"/>
  <c r="K4058" i="1" s="1"/>
  <c r="J4064" i="1"/>
  <c r="J4063" i="1" s="1"/>
  <c r="J4062" i="1" s="1"/>
  <c r="J4061" i="1" s="1"/>
  <c r="J4060" i="1" s="1"/>
  <c r="J4059" i="1" s="1"/>
  <c r="J4058" i="1" s="1"/>
  <c r="I4064" i="1"/>
  <c r="I4063" i="1" s="1"/>
  <c r="I4062" i="1" s="1"/>
  <c r="H4064" i="1"/>
  <c r="H4063" i="1" s="1"/>
  <c r="H4062" i="1" s="1"/>
  <c r="H4061" i="1" s="1"/>
  <c r="H4060" i="1" s="1"/>
  <c r="H4059" i="1" s="1"/>
  <c r="H4058" i="1" s="1"/>
  <c r="G4064" i="1"/>
  <c r="G4063" i="1" s="1"/>
  <c r="G4062" i="1" s="1"/>
  <c r="G4061" i="1" s="1"/>
  <c r="G4060" i="1" s="1"/>
  <c r="G4059" i="1" s="1"/>
  <c r="G4058" i="1" s="1"/>
  <c r="F4064" i="1"/>
  <c r="F4063" i="1" s="1"/>
  <c r="F4062" i="1" s="1"/>
  <c r="F4061" i="1" s="1"/>
  <c r="F4060" i="1" s="1"/>
  <c r="F4059" i="1" s="1"/>
  <c r="F4058" i="1" s="1"/>
  <c r="M4057" i="1"/>
  <c r="L4056" i="1"/>
  <c r="K4056" i="1"/>
  <c r="K4055" i="1" s="1"/>
  <c r="K4054" i="1" s="1"/>
  <c r="J4056" i="1"/>
  <c r="J4055" i="1" s="1"/>
  <c r="J4054" i="1" s="1"/>
  <c r="I4056" i="1"/>
  <c r="I4055" i="1" s="1"/>
  <c r="I4054" i="1" s="1"/>
  <c r="H4056" i="1"/>
  <c r="H4055" i="1" s="1"/>
  <c r="H4054" i="1" s="1"/>
  <c r="G4056" i="1"/>
  <c r="G4055" i="1" s="1"/>
  <c r="G4054" i="1" s="1"/>
  <c r="F4056" i="1"/>
  <c r="F4055" i="1" s="1"/>
  <c r="M4053" i="1"/>
  <c r="L4052" i="1"/>
  <c r="K4052" i="1"/>
  <c r="K4051" i="1" s="1"/>
  <c r="K4050" i="1" s="1"/>
  <c r="J4052" i="1"/>
  <c r="J4051" i="1" s="1"/>
  <c r="J4050" i="1" s="1"/>
  <c r="I4052" i="1"/>
  <c r="I4051" i="1" s="1"/>
  <c r="I4050" i="1" s="1"/>
  <c r="H4052" i="1"/>
  <c r="H4051" i="1" s="1"/>
  <c r="H4050" i="1" s="1"/>
  <c r="G4052" i="1"/>
  <c r="G4051" i="1" s="1"/>
  <c r="G4050" i="1" s="1"/>
  <c r="F4052" i="1"/>
  <c r="F4051" i="1" s="1"/>
  <c r="F4050" i="1" s="1"/>
  <c r="M4045" i="1"/>
  <c r="L4044" i="1"/>
  <c r="K4044" i="1"/>
  <c r="J4044" i="1"/>
  <c r="I4044" i="1"/>
  <c r="H4044" i="1"/>
  <c r="G4044" i="1"/>
  <c r="F4044" i="1"/>
  <c r="M4043" i="1"/>
  <c r="L4042" i="1"/>
  <c r="K4042" i="1"/>
  <c r="J4042" i="1"/>
  <c r="I4042" i="1"/>
  <c r="H4042" i="1"/>
  <c r="G4042" i="1"/>
  <c r="F4042" i="1"/>
  <c r="M4041" i="1"/>
  <c r="L4040" i="1"/>
  <c r="K4040" i="1"/>
  <c r="J4040" i="1"/>
  <c r="J4039" i="1" s="1"/>
  <c r="J4038" i="1" s="1"/>
  <c r="J4037" i="1" s="1"/>
  <c r="J4036" i="1" s="1"/>
  <c r="J4035" i="1" s="1"/>
  <c r="I4040" i="1"/>
  <c r="H4040" i="1"/>
  <c r="H4039" i="1" s="1"/>
  <c r="H4038" i="1" s="1"/>
  <c r="H4037" i="1" s="1"/>
  <c r="H4036" i="1" s="1"/>
  <c r="H4035" i="1" s="1"/>
  <c r="G4040" i="1"/>
  <c r="G4039" i="1" s="1"/>
  <c r="G4038" i="1" s="1"/>
  <c r="G4037" i="1" s="1"/>
  <c r="G4036" i="1" s="1"/>
  <c r="G4035" i="1" s="1"/>
  <c r="F4040" i="1"/>
  <c r="F4039" i="1" s="1"/>
  <c r="F4038" i="1" s="1"/>
  <c r="M4034" i="1"/>
  <c r="L4033" i="1"/>
  <c r="K4033" i="1"/>
  <c r="K4032" i="1" s="1"/>
  <c r="K4031" i="1" s="1"/>
  <c r="J4033" i="1"/>
  <c r="J4032" i="1" s="1"/>
  <c r="J4031" i="1" s="1"/>
  <c r="I4033" i="1"/>
  <c r="I4032" i="1" s="1"/>
  <c r="I4031" i="1" s="1"/>
  <c r="H4033" i="1"/>
  <c r="H4032" i="1" s="1"/>
  <c r="H4031" i="1" s="1"/>
  <c r="G4033" i="1"/>
  <c r="G4032" i="1" s="1"/>
  <c r="G4031" i="1" s="1"/>
  <c r="F4033" i="1"/>
  <c r="F4032" i="1" s="1"/>
  <c r="F4031" i="1" s="1"/>
  <c r="M4030" i="1"/>
  <c r="L4029" i="1"/>
  <c r="K4029" i="1"/>
  <c r="K4028" i="1" s="1"/>
  <c r="K4027" i="1" s="1"/>
  <c r="K4026" i="1" s="1"/>
  <c r="J4029" i="1"/>
  <c r="J4028" i="1" s="1"/>
  <c r="J4027" i="1" s="1"/>
  <c r="J4026" i="1" s="1"/>
  <c r="I4029" i="1"/>
  <c r="I4028" i="1" s="1"/>
  <c r="I4027" i="1" s="1"/>
  <c r="I4026" i="1" s="1"/>
  <c r="H4029" i="1"/>
  <c r="H4028" i="1" s="1"/>
  <c r="H4027" i="1" s="1"/>
  <c r="H4026" i="1" s="1"/>
  <c r="G4029" i="1"/>
  <c r="G4028" i="1" s="1"/>
  <c r="G4027" i="1" s="1"/>
  <c r="G4026" i="1" s="1"/>
  <c r="F4029" i="1"/>
  <c r="F4028" i="1" s="1"/>
  <c r="F4027" i="1" s="1"/>
  <c r="F4026" i="1" s="1"/>
  <c r="M4020" i="1"/>
  <c r="L4019" i="1"/>
  <c r="K4019" i="1"/>
  <c r="K4018" i="1" s="1"/>
  <c r="K4017" i="1" s="1"/>
  <c r="J4019" i="1"/>
  <c r="J4018" i="1" s="1"/>
  <c r="J4017" i="1" s="1"/>
  <c r="I4019" i="1"/>
  <c r="I4018" i="1" s="1"/>
  <c r="I4017" i="1" s="1"/>
  <c r="H4019" i="1"/>
  <c r="H4018" i="1" s="1"/>
  <c r="H4017" i="1" s="1"/>
  <c r="G4019" i="1"/>
  <c r="G4018" i="1" s="1"/>
  <c r="G4017" i="1" s="1"/>
  <c r="F4019" i="1"/>
  <c r="F4018" i="1" s="1"/>
  <c r="F4017" i="1" s="1"/>
  <c r="M4016" i="1"/>
  <c r="L4015" i="1"/>
  <c r="L4014" i="1" s="1"/>
  <c r="L4013" i="1" s="1"/>
  <c r="K4015" i="1"/>
  <c r="K4014" i="1" s="1"/>
  <c r="K4013" i="1" s="1"/>
  <c r="J4015" i="1"/>
  <c r="J4014" i="1" s="1"/>
  <c r="J4013" i="1" s="1"/>
  <c r="I4015" i="1"/>
  <c r="I4014" i="1" s="1"/>
  <c r="I4013" i="1" s="1"/>
  <c r="H4015" i="1"/>
  <c r="H4014" i="1" s="1"/>
  <c r="H4013" i="1" s="1"/>
  <c r="G4015" i="1"/>
  <c r="G4014" i="1" s="1"/>
  <c r="G4013" i="1" s="1"/>
  <c r="G4012" i="1" s="1"/>
  <c r="G4011" i="1" s="1"/>
  <c r="F4015" i="1"/>
  <c r="F4014" i="1" s="1"/>
  <c r="F4013" i="1" s="1"/>
  <c r="M4010" i="1"/>
  <c r="L4009" i="1"/>
  <c r="K4009" i="1"/>
  <c r="K4008" i="1" s="1"/>
  <c r="K4007" i="1" s="1"/>
  <c r="J4009" i="1"/>
  <c r="J4008" i="1" s="1"/>
  <c r="J4007" i="1" s="1"/>
  <c r="I4009" i="1"/>
  <c r="I4008" i="1" s="1"/>
  <c r="I4007" i="1" s="1"/>
  <c r="H4009" i="1"/>
  <c r="H4008" i="1" s="1"/>
  <c r="H4007" i="1" s="1"/>
  <c r="G4009" i="1"/>
  <c r="G4008" i="1" s="1"/>
  <c r="G4007" i="1" s="1"/>
  <c r="F4009" i="1"/>
  <c r="F4008" i="1" s="1"/>
  <c r="F4007" i="1" s="1"/>
  <c r="M4006" i="1"/>
  <c r="L4005" i="1"/>
  <c r="K4005" i="1"/>
  <c r="J4005" i="1"/>
  <c r="I4005" i="1"/>
  <c r="H4005" i="1"/>
  <c r="G4005" i="1"/>
  <c r="F4005" i="1"/>
  <c r="M4004" i="1"/>
  <c r="L4003" i="1"/>
  <c r="K4003" i="1"/>
  <c r="J4003" i="1"/>
  <c r="I4003" i="1"/>
  <c r="H4003" i="1"/>
  <c r="G4003" i="1"/>
  <c r="G4002" i="1" s="1"/>
  <c r="G4001" i="1" s="1"/>
  <c r="F4003" i="1"/>
  <c r="F4002" i="1" s="1"/>
  <c r="F4001" i="1" s="1"/>
  <c r="F4000" i="1" s="1"/>
  <c r="F3999" i="1" s="1"/>
  <c r="M3998" i="1"/>
  <c r="L3997" i="1"/>
  <c r="K3997" i="1"/>
  <c r="K3996" i="1" s="1"/>
  <c r="K3995" i="1" s="1"/>
  <c r="K3994" i="1" s="1"/>
  <c r="K3993" i="1" s="1"/>
  <c r="J3997" i="1"/>
  <c r="J3996" i="1" s="1"/>
  <c r="J3995" i="1" s="1"/>
  <c r="J3994" i="1" s="1"/>
  <c r="J3993" i="1" s="1"/>
  <c r="I3997" i="1"/>
  <c r="I3996" i="1" s="1"/>
  <c r="I3995" i="1" s="1"/>
  <c r="I3994" i="1" s="1"/>
  <c r="I3993" i="1" s="1"/>
  <c r="H3997" i="1"/>
  <c r="H3996" i="1" s="1"/>
  <c r="H3995" i="1" s="1"/>
  <c r="H3994" i="1" s="1"/>
  <c r="H3993" i="1" s="1"/>
  <c r="G3997" i="1"/>
  <c r="G3996" i="1" s="1"/>
  <c r="G3995" i="1" s="1"/>
  <c r="G3994" i="1" s="1"/>
  <c r="G3993" i="1" s="1"/>
  <c r="F3997" i="1"/>
  <c r="F3996" i="1" s="1"/>
  <c r="F3995" i="1" s="1"/>
  <c r="M3985" i="1"/>
  <c r="L3984" i="1"/>
  <c r="K3984" i="1"/>
  <c r="K3983" i="1" s="1"/>
  <c r="K3982" i="1" s="1"/>
  <c r="K3981" i="1" s="1"/>
  <c r="K3980" i="1" s="1"/>
  <c r="K3979" i="1" s="1"/>
  <c r="J3984" i="1"/>
  <c r="J3983" i="1" s="1"/>
  <c r="J3982" i="1" s="1"/>
  <c r="J3981" i="1" s="1"/>
  <c r="J3980" i="1" s="1"/>
  <c r="J3979" i="1" s="1"/>
  <c r="I3984" i="1"/>
  <c r="I3983" i="1" s="1"/>
  <c r="I3982" i="1" s="1"/>
  <c r="I3981" i="1" s="1"/>
  <c r="I3980" i="1" s="1"/>
  <c r="I3979" i="1" s="1"/>
  <c r="H3984" i="1"/>
  <c r="H3983" i="1" s="1"/>
  <c r="H3982" i="1" s="1"/>
  <c r="H3981" i="1" s="1"/>
  <c r="H3980" i="1" s="1"/>
  <c r="H3979" i="1" s="1"/>
  <c r="G3984" i="1"/>
  <c r="G3983" i="1" s="1"/>
  <c r="G3982" i="1" s="1"/>
  <c r="G3981" i="1" s="1"/>
  <c r="G3980" i="1" s="1"/>
  <c r="G3979" i="1" s="1"/>
  <c r="F3984" i="1"/>
  <c r="F3983" i="1" s="1"/>
  <c r="F3982" i="1" s="1"/>
  <c r="F3981" i="1" s="1"/>
  <c r="M3977" i="1"/>
  <c r="L3976" i="1"/>
  <c r="K3976" i="1"/>
  <c r="K3975" i="1" s="1"/>
  <c r="K3974" i="1" s="1"/>
  <c r="K3973" i="1" s="1"/>
  <c r="K3972" i="1" s="1"/>
  <c r="K3971" i="1" s="1"/>
  <c r="J3976" i="1"/>
  <c r="J3975" i="1" s="1"/>
  <c r="J3974" i="1" s="1"/>
  <c r="J3973" i="1" s="1"/>
  <c r="J3972" i="1" s="1"/>
  <c r="J3971" i="1" s="1"/>
  <c r="I3976" i="1"/>
  <c r="I3975" i="1" s="1"/>
  <c r="I3974" i="1" s="1"/>
  <c r="I3973" i="1" s="1"/>
  <c r="H3976" i="1"/>
  <c r="H3975" i="1" s="1"/>
  <c r="H3974" i="1" s="1"/>
  <c r="H3973" i="1" s="1"/>
  <c r="H3972" i="1" s="1"/>
  <c r="H3971" i="1" s="1"/>
  <c r="G3976" i="1"/>
  <c r="G3975" i="1" s="1"/>
  <c r="G3974" i="1" s="1"/>
  <c r="G3973" i="1" s="1"/>
  <c r="G3972" i="1" s="1"/>
  <c r="G3971" i="1" s="1"/>
  <c r="F3976" i="1"/>
  <c r="F3975" i="1" s="1"/>
  <c r="M3970" i="1"/>
  <c r="M3969" i="1"/>
  <c r="M3968" i="1"/>
  <c r="M3967" i="1"/>
  <c r="M3961" i="1"/>
  <c r="L3960" i="1"/>
  <c r="K3960" i="1"/>
  <c r="K3957" i="1" s="1"/>
  <c r="K3956" i="1" s="1"/>
  <c r="K3955" i="1" s="1"/>
  <c r="K3954" i="1" s="1"/>
  <c r="J3960" i="1"/>
  <c r="J3957" i="1" s="1"/>
  <c r="J3956" i="1" s="1"/>
  <c r="J3955" i="1" s="1"/>
  <c r="J3954" i="1" s="1"/>
  <c r="I3960" i="1"/>
  <c r="I3957" i="1" s="1"/>
  <c r="I3956" i="1" s="1"/>
  <c r="I3955" i="1" s="1"/>
  <c r="I3954" i="1" s="1"/>
  <c r="H3960" i="1"/>
  <c r="H3957" i="1" s="1"/>
  <c r="H3956" i="1" s="1"/>
  <c r="H3955" i="1" s="1"/>
  <c r="H3954" i="1" s="1"/>
  <c r="G3960" i="1"/>
  <c r="G3957" i="1" s="1"/>
  <c r="G3956" i="1" s="1"/>
  <c r="G3955" i="1" s="1"/>
  <c r="G3954" i="1" s="1"/>
  <c r="F3960" i="1"/>
  <c r="F3957" i="1" s="1"/>
  <c r="F3956" i="1" s="1"/>
  <c r="F3955" i="1" s="1"/>
  <c r="F3954" i="1" s="1"/>
  <c r="M3953" i="1"/>
  <c r="L3952" i="1"/>
  <c r="K3952" i="1"/>
  <c r="K3951" i="1" s="1"/>
  <c r="K3950" i="1" s="1"/>
  <c r="K3949" i="1" s="1"/>
  <c r="K3948" i="1" s="1"/>
  <c r="J3952" i="1"/>
  <c r="J3951" i="1" s="1"/>
  <c r="J3950" i="1" s="1"/>
  <c r="J3949" i="1" s="1"/>
  <c r="J3948" i="1" s="1"/>
  <c r="I3952" i="1"/>
  <c r="I3951" i="1" s="1"/>
  <c r="I3950" i="1" s="1"/>
  <c r="I3949" i="1" s="1"/>
  <c r="I3948" i="1" s="1"/>
  <c r="H3952" i="1"/>
  <c r="H3951" i="1" s="1"/>
  <c r="H3950" i="1" s="1"/>
  <c r="H3949" i="1" s="1"/>
  <c r="H3948" i="1" s="1"/>
  <c r="G3952" i="1"/>
  <c r="G3951" i="1" s="1"/>
  <c r="G3950" i="1" s="1"/>
  <c r="G3949" i="1" s="1"/>
  <c r="G3948" i="1" s="1"/>
  <c r="F3952" i="1"/>
  <c r="F3951" i="1" s="1"/>
  <c r="F3950" i="1" s="1"/>
  <c r="F3949" i="1" s="1"/>
  <c r="M3947" i="1"/>
  <c r="L3946" i="1"/>
  <c r="L3945" i="1" s="1"/>
  <c r="K3946" i="1"/>
  <c r="K3945" i="1" s="1"/>
  <c r="K3944" i="1" s="1"/>
  <c r="K3943" i="1" s="1"/>
  <c r="K3942" i="1" s="1"/>
  <c r="J3946" i="1"/>
  <c r="J3945" i="1" s="1"/>
  <c r="J3944" i="1" s="1"/>
  <c r="J3943" i="1" s="1"/>
  <c r="J3942" i="1" s="1"/>
  <c r="I3946" i="1"/>
  <c r="I3945" i="1" s="1"/>
  <c r="I3944" i="1" s="1"/>
  <c r="I3943" i="1" s="1"/>
  <c r="I3942" i="1" s="1"/>
  <c r="H3946" i="1"/>
  <c r="H3945" i="1" s="1"/>
  <c r="H3944" i="1" s="1"/>
  <c r="H3943" i="1" s="1"/>
  <c r="H3942" i="1" s="1"/>
  <c r="G3946" i="1"/>
  <c r="G3945" i="1" s="1"/>
  <c r="G3944" i="1" s="1"/>
  <c r="G3943" i="1" s="1"/>
  <c r="G3942" i="1" s="1"/>
  <c r="F3946" i="1"/>
  <c r="F3945" i="1" s="1"/>
  <c r="F3944" i="1" s="1"/>
  <c r="F3943" i="1" s="1"/>
  <c r="M3941" i="1"/>
  <c r="L3940" i="1"/>
  <c r="L3939" i="1" s="1"/>
  <c r="L3938" i="1" s="1"/>
  <c r="L3937" i="1" s="1"/>
  <c r="K3940" i="1"/>
  <c r="K3939" i="1" s="1"/>
  <c r="K3938" i="1" s="1"/>
  <c r="K3937" i="1" s="1"/>
  <c r="J3940" i="1"/>
  <c r="J3939" i="1" s="1"/>
  <c r="J3938" i="1" s="1"/>
  <c r="J3937" i="1" s="1"/>
  <c r="I3940" i="1"/>
  <c r="I3939" i="1" s="1"/>
  <c r="I3938" i="1" s="1"/>
  <c r="I3937" i="1" s="1"/>
  <c r="H3940" i="1"/>
  <c r="H3939" i="1" s="1"/>
  <c r="H3938" i="1" s="1"/>
  <c r="H3937" i="1" s="1"/>
  <c r="G3940" i="1"/>
  <c r="G3939" i="1" s="1"/>
  <c r="G3938" i="1" s="1"/>
  <c r="G3937" i="1" s="1"/>
  <c r="F3940" i="1"/>
  <c r="F3939" i="1" s="1"/>
  <c r="M3936" i="1"/>
  <c r="L3935" i="1"/>
  <c r="K3935" i="1"/>
  <c r="K3934" i="1" s="1"/>
  <c r="K3933" i="1" s="1"/>
  <c r="J3935" i="1"/>
  <c r="J3934" i="1" s="1"/>
  <c r="J3933" i="1" s="1"/>
  <c r="I3935" i="1"/>
  <c r="I3934" i="1" s="1"/>
  <c r="I3933" i="1" s="1"/>
  <c r="H3935" i="1"/>
  <c r="H3934" i="1" s="1"/>
  <c r="H3933" i="1" s="1"/>
  <c r="G3935" i="1"/>
  <c r="G3934" i="1" s="1"/>
  <c r="G3933" i="1" s="1"/>
  <c r="F3935" i="1"/>
  <c r="F3934" i="1" s="1"/>
  <c r="F3933" i="1" s="1"/>
  <c r="M3932" i="1"/>
  <c r="L3931" i="1"/>
  <c r="K3931" i="1"/>
  <c r="K3930" i="1" s="1"/>
  <c r="K3929" i="1" s="1"/>
  <c r="J3931" i="1"/>
  <c r="J3930" i="1" s="1"/>
  <c r="J3929" i="1" s="1"/>
  <c r="I3931" i="1"/>
  <c r="I3930" i="1" s="1"/>
  <c r="I3929" i="1" s="1"/>
  <c r="H3931" i="1"/>
  <c r="H3930" i="1" s="1"/>
  <c r="H3929" i="1" s="1"/>
  <c r="G3931" i="1"/>
  <c r="G3930" i="1" s="1"/>
  <c r="G3929" i="1" s="1"/>
  <c r="F3931" i="1"/>
  <c r="F3930" i="1" s="1"/>
  <c r="F3929" i="1" s="1"/>
  <c r="M3928" i="1"/>
  <c r="L3927" i="1"/>
  <c r="K3927" i="1"/>
  <c r="K3926" i="1" s="1"/>
  <c r="J3927" i="1"/>
  <c r="J3926" i="1" s="1"/>
  <c r="I3927" i="1"/>
  <c r="I3926" i="1" s="1"/>
  <c r="H3927" i="1"/>
  <c r="H3926" i="1" s="1"/>
  <c r="G3927" i="1"/>
  <c r="G3926" i="1" s="1"/>
  <c r="F3927" i="1"/>
  <c r="F3926" i="1" s="1"/>
  <c r="M3925" i="1"/>
  <c r="L3924" i="1"/>
  <c r="K3924" i="1"/>
  <c r="K3923" i="1" s="1"/>
  <c r="J3924" i="1"/>
  <c r="J3923" i="1" s="1"/>
  <c r="J3922" i="1" s="1"/>
  <c r="J3921" i="1" s="1"/>
  <c r="J3920" i="1" s="1"/>
  <c r="I3924" i="1"/>
  <c r="I3923" i="1" s="1"/>
  <c r="H3924" i="1"/>
  <c r="H3923" i="1" s="1"/>
  <c r="H3922" i="1" s="1"/>
  <c r="H3921" i="1" s="1"/>
  <c r="H3920" i="1" s="1"/>
  <c r="G3924" i="1"/>
  <c r="G3923" i="1" s="1"/>
  <c r="G3922" i="1" s="1"/>
  <c r="F3924" i="1"/>
  <c r="F3923" i="1" s="1"/>
  <c r="M3917" i="1"/>
  <c r="M3916" i="1" s="1"/>
  <c r="M3915" i="1" s="1"/>
  <c r="M3914" i="1" s="1"/>
  <c r="M3913" i="1" s="1"/>
  <c r="M3912" i="1" s="1"/>
  <c r="M3910" i="1"/>
  <c r="L3909" i="1"/>
  <c r="L3908" i="1" s="1"/>
  <c r="L3907" i="1" s="1"/>
  <c r="L3906" i="1" s="1"/>
  <c r="K3909" i="1"/>
  <c r="K3908" i="1" s="1"/>
  <c r="K3907" i="1" s="1"/>
  <c r="K3906" i="1" s="1"/>
  <c r="J3909" i="1"/>
  <c r="J3908" i="1" s="1"/>
  <c r="J3907" i="1" s="1"/>
  <c r="J3906" i="1" s="1"/>
  <c r="I3909" i="1"/>
  <c r="I3908" i="1" s="1"/>
  <c r="H3909" i="1"/>
  <c r="H3908" i="1" s="1"/>
  <c r="H3907" i="1" s="1"/>
  <c r="H3906" i="1" s="1"/>
  <c r="G3909" i="1"/>
  <c r="G3908" i="1" s="1"/>
  <c r="G3907" i="1" s="1"/>
  <c r="G3906" i="1" s="1"/>
  <c r="F3909" i="1"/>
  <c r="F3908" i="1" s="1"/>
  <c r="F3907" i="1" s="1"/>
  <c r="M3905" i="1"/>
  <c r="L3904" i="1"/>
  <c r="K3904" i="1"/>
  <c r="J3904" i="1"/>
  <c r="I3904" i="1"/>
  <c r="H3904" i="1"/>
  <c r="G3904" i="1"/>
  <c r="F3904" i="1"/>
  <c r="M3903" i="1"/>
  <c r="L3902" i="1"/>
  <c r="L3901" i="1" s="1"/>
  <c r="L3900" i="1" s="1"/>
  <c r="L3899" i="1" s="1"/>
  <c r="L3898" i="1" s="1"/>
  <c r="L3897" i="1" s="1"/>
  <c r="K3902" i="1"/>
  <c r="K3901" i="1" s="1"/>
  <c r="K3900" i="1" s="1"/>
  <c r="K3899" i="1" s="1"/>
  <c r="K3898" i="1" s="1"/>
  <c r="K3897" i="1" s="1"/>
  <c r="J3902" i="1"/>
  <c r="I3902" i="1"/>
  <c r="I3901" i="1" s="1"/>
  <c r="I3900" i="1" s="1"/>
  <c r="I3899" i="1" s="1"/>
  <c r="I3898" i="1" s="1"/>
  <c r="H3902" i="1"/>
  <c r="H3901" i="1" s="1"/>
  <c r="H3900" i="1" s="1"/>
  <c r="H3899" i="1" s="1"/>
  <c r="H3898" i="1" s="1"/>
  <c r="H3897" i="1" s="1"/>
  <c r="G3902" i="1"/>
  <c r="F3902" i="1"/>
  <c r="F3901" i="1" s="1"/>
  <c r="M3882" i="1"/>
  <c r="L3881" i="1"/>
  <c r="L3880" i="1" s="1"/>
  <c r="L3879" i="1" s="1"/>
  <c r="L3878" i="1" s="1"/>
  <c r="L3877" i="1" s="1"/>
  <c r="L3876" i="1" s="1"/>
  <c r="K3881" i="1"/>
  <c r="K3880" i="1" s="1"/>
  <c r="K3879" i="1" s="1"/>
  <c r="K3878" i="1" s="1"/>
  <c r="K3877" i="1" s="1"/>
  <c r="K3876" i="1" s="1"/>
  <c r="J3881" i="1"/>
  <c r="J3880" i="1" s="1"/>
  <c r="J3879" i="1" s="1"/>
  <c r="J3878" i="1" s="1"/>
  <c r="J3877" i="1" s="1"/>
  <c r="J3876" i="1" s="1"/>
  <c r="I3881" i="1"/>
  <c r="H3881" i="1"/>
  <c r="H3880" i="1" s="1"/>
  <c r="H3879" i="1" s="1"/>
  <c r="H3878" i="1" s="1"/>
  <c r="H3877" i="1" s="1"/>
  <c r="H3876" i="1" s="1"/>
  <c r="H3875" i="1" s="1"/>
  <c r="G3881" i="1"/>
  <c r="G3880" i="1" s="1"/>
  <c r="G3879" i="1" s="1"/>
  <c r="G3878" i="1" s="1"/>
  <c r="G3877" i="1" s="1"/>
  <c r="G3876" i="1" s="1"/>
  <c r="F3881" i="1"/>
  <c r="F3880" i="1" s="1"/>
  <c r="F3879" i="1" s="1"/>
  <c r="F3878" i="1" s="1"/>
  <c r="F3877" i="1" s="1"/>
  <c r="F3876" i="1" s="1"/>
  <c r="M3874" i="1"/>
  <c r="L3873" i="1"/>
  <c r="L3872" i="1" s="1"/>
  <c r="K3873" i="1"/>
  <c r="K3872" i="1" s="1"/>
  <c r="J3873" i="1"/>
  <c r="J3872" i="1" s="1"/>
  <c r="I3873" i="1"/>
  <c r="H3873" i="1"/>
  <c r="H3872" i="1" s="1"/>
  <c r="G3873" i="1"/>
  <c r="G3872" i="1" s="1"/>
  <c r="F3873" i="1"/>
  <c r="F3872" i="1" s="1"/>
  <c r="M3871" i="1"/>
  <c r="L3870" i="1"/>
  <c r="L3869" i="1" s="1"/>
  <c r="K3870" i="1"/>
  <c r="K3869" i="1" s="1"/>
  <c r="J3870" i="1"/>
  <c r="J3869" i="1" s="1"/>
  <c r="I3870" i="1"/>
  <c r="I3869" i="1" s="1"/>
  <c r="H3870" i="1"/>
  <c r="H3869" i="1" s="1"/>
  <c r="H3868" i="1" s="1"/>
  <c r="H3867" i="1" s="1"/>
  <c r="G3870" i="1"/>
  <c r="G3869" i="1" s="1"/>
  <c r="G3868" i="1" s="1"/>
  <c r="G3867" i="1" s="1"/>
  <c r="F3870" i="1"/>
  <c r="F3869" i="1" s="1"/>
  <c r="M3866" i="1"/>
  <c r="L3865" i="1"/>
  <c r="K3865" i="1"/>
  <c r="K3864" i="1" s="1"/>
  <c r="K3863" i="1" s="1"/>
  <c r="J3865" i="1"/>
  <c r="J3864" i="1" s="1"/>
  <c r="J3863" i="1" s="1"/>
  <c r="I3865" i="1"/>
  <c r="I3864" i="1" s="1"/>
  <c r="I3863" i="1" s="1"/>
  <c r="H3865" i="1"/>
  <c r="H3864" i="1" s="1"/>
  <c r="H3863" i="1" s="1"/>
  <c r="G3865" i="1"/>
  <c r="G3864" i="1" s="1"/>
  <c r="G3863" i="1" s="1"/>
  <c r="F3865" i="1"/>
  <c r="F3864" i="1" s="1"/>
  <c r="F3863" i="1" s="1"/>
  <c r="M3862" i="1"/>
  <c r="L3861" i="1"/>
  <c r="K3861" i="1"/>
  <c r="K3860" i="1" s="1"/>
  <c r="J3861" i="1"/>
  <c r="J3860" i="1" s="1"/>
  <c r="I3861" i="1"/>
  <c r="I3860" i="1" s="1"/>
  <c r="H3861" i="1"/>
  <c r="H3860" i="1" s="1"/>
  <c r="G3861" i="1"/>
  <c r="G3860" i="1" s="1"/>
  <c r="F3861" i="1"/>
  <c r="F3860" i="1" s="1"/>
  <c r="M3859" i="1"/>
  <c r="L3858" i="1"/>
  <c r="K3858" i="1"/>
  <c r="K3857" i="1" s="1"/>
  <c r="J3858" i="1"/>
  <c r="J3857" i="1" s="1"/>
  <c r="I3858" i="1"/>
  <c r="I3857" i="1" s="1"/>
  <c r="H3858" i="1"/>
  <c r="H3857" i="1" s="1"/>
  <c r="H3856" i="1" s="1"/>
  <c r="G3858" i="1"/>
  <c r="G3857" i="1" s="1"/>
  <c r="F3858" i="1"/>
  <c r="F3857" i="1" s="1"/>
  <c r="M3855" i="1"/>
  <c r="L3854" i="1"/>
  <c r="K3854" i="1"/>
  <c r="K3853" i="1" s="1"/>
  <c r="J3854" i="1"/>
  <c r="J3853" i="1" s="1"/>
  <c r="I3854" i="1"/>
  <c r="I3853" i="1" s="1"/>
  <c r="H3854" i="1"/>
  <c r="H3853" i="1" s="1"/>
  <c r="G3854" i="1"/>
  <c r="G3853" i="1" s="1"/>
  <c r="F3854" i="1"/>
  <c r="F3853" i="1" s="1"/>
  <c r="M3852" i="1"/>
  <c r="L3851" i="1"/>
  <c r="L3850" i="1" s="1"/>
  <c r="K3851" i="1"/>
  <c r="K3850" i="1" s="1"/>
  <c r="J3851" i="1"/>
  <c r="J3850" i="1" s="1"/>
  <c r="I3851" i="1"/>
  <c r="I3850" i="1" s="1"/>
  <c r="H3851" i="1"/>
  <c r="H3850" i="1" s="1"/>
  <c r="G3851" i="1"/>
  <c r="G3850" i="1" s="1"/>
  <c r="F3851" i="1"/>
  <c r="F3850" i="1" s="1"/>
  <c r="M3849" i="1"/>
  <c r="L3848" i="1"/>
  <c r="K3848" i="1"/>
  <c r="K3847" i="1" s="1"/>
  <c r="J3848" i="1"/>
  <c r="J3847" i="1" s="1"/>
  <c r="I3848" i="1"/>
  <c r="I3847" i="1" s="1"/>
  <c r="H3848" i="1"/>
  <c r="H3847" i="1" s="1"/>
  <c r="G3848" i="1"/>
  <c r="G3847" i="1" s="1"/>
  <c r="F3848" i="1"/>
  <c r="F3847" i="1" s="1"/>
  <c r="M3841" i="1"/>
  <c r="M3840" i="1"/>
  <c r="L3839" i="1"/>
  <c r="K3839" i="1"/>
  <c r="J3839" i="1"/>
  <c r="I3839" i="1"/>
  <c r="H3839" i="1"/>
  <c r="G3839" i="1"/>
  <c r="F3839" i="1"/>
  <c r="M3838" i="1"/>
  <c r="L3837" i="1"/>
  <c r="K3837" i="1"/>
  <c r="J3837" i="1"/>
  <c r="I3837" i="1"/>
  <c r="H3837" i="1"/>
  <c r="G3837" i="1"/>
  <c r="F3837" i="1"/>
  <c r="M3835" i="1"/>
  <c r="L3834" i="1"/>
  <c r="L3833" i="1" s="1"/>
  <c r="K3834" i="1"/>
  <c r="K3833" i="1" s="1"/>
  <c r="J3834" i="1"/>
  <c r="J3833" i="1" s="1"/>
  <c r="I3834" i="1"/>
  <c r="H3834" i="1"/>
  <c r="H3833" i="1" s="1"/>
  <c r="G3834" i="1"/>
  <c r="G3833" i="1" s="1"/>
  <c r="F3834" i="1"/>
  <c r="F3833" i="1" s="1"/>
  <c r="M3830" i="1"/>
  <c r="L3829" i="1"/>
  <c r="K3829" i="1"/>
  <c r="J3829" i="1"/>
  <c r="I3829" i="1"/>
  <c r="H3829" i="1"/>
  <c r="G3829" i="1"/>
  <c r="F3829" i="1"/>
  <c r="M3828" i="1"/>
  <c r="L3827" i="1"/>
  <c r="L3826" i="1" s="1"/>
  <c r="L3825" i="1" s="1"/>
  <c r="L3824" i="1" s="1"/>
  <c r="K3827" i="1"/>
  <c r="K3826" i="1" s="1"/>
  <c r="K3825" i="1" s="1"/>
  <c r="K3824" i="1" s="1"/>
  <c r="K3823" i="1" s="1"/>
  <c r="J3827" i="1"/>
  <c r="J3826" i="1" s="1"/>
  <c r="J3825" i="1" s="1"/>
  <c r="J3824" i="1" s="1"/>
  <c r="J3823" i="1" s="1"/>
  <c r="I3827" i="1"/>
  <c r="H3827" i="1"/>
  <c r="H3826" i="1" s="1"/>
  <c r="H3825" i="1" s="1"/>
  <c r="H3824" i="1" s="1"/>
  <c r="H3823" i="1" s="1"/>
  <c r="G3827" i="1"/>
  <c r="F3827" i="1"/>
  <c r="F3826" i="1" s="1"/>
  <c r="F3825" i="1" s="1"/>
  <c r="F3824" i="1" s="1"/>
  <c r="F3823" i="1" s="1"/>
  <c r="M3819" i="1"/>
  <c r="M3818" i="1"/>
  <c r="M3817" i="1"/>
  <c r="M3816" i="1"/>
  <c r="K3814" i="1"/>
  <c r="K3813" i="1" s="1"/>
  <c r="K3812" i="1" s="1"/>
  <c r="K3811" i="1" s="1"/>
  <c r="K3810" i="1" s="1"/>
  <c r="K3809" i="1" s="1"/>
  <c r="K3808" i="1" s="1"/>
  <c r="J3814" i="1"/>
  <c r="J3813" i="1" s="1"/>
  <c r="J3812" i="1" s="1"/>
  <c r="J3811" i="1" s="1"/>
  <c r="J3810" i="1" s="1"/>
  <c r="J3809" i="1" s="1"/>
  <c r="J3808" i="1" s="1"/>
  <c r="I3814" i="1"/>
  <c r="I3813" i="1" s="1"/>
  <c r="I3812" i="1" s="1"/>
  <c r="I3811" i="1" s="1"/>
  <c r="I3810" i="1" s="1"/>
  <c r="I3809" i="1" s="1"/>
  <c r="I3808" i="1" s="1"/>
  <c r="H3814" i="1"/>
  <c r="H3813" i="1" s="1"/>
  <c r="H3812" i="1" s="1"/>
  <c r="H3811" i="1" s="1"/>
  <c r="H3810" i="1" s="1"/>
  <c r="H3809" i="1" s="1"/>
  <c r="H3808" i="1" s="1"/>
  <c r="G3814" i="1"/>
  <c r="G3813" i="1" s="1"/>
  <c r="G3812" i="1" s="1"/>
  <c r="G3811" i="1" s="1"/>
  <c r="G3810" i="1" s="1"/>
  <c r="G3809" i="1" s="1"/>
  <c r="G3808" i="1" s="1"/>
  <c r="F3814" i="1"/>
  <c r="F3813" i="1" s="1"/>
  <c r="F3812" i="1" s="1"/>
  <c r="F3811" i="1" s="1"/>
  <c r="F3810" i="1" s="1"/>
  <c r="F3809" i="1" s="1"/>
  <c r="F3808" i="1" s="1"/>
  <c r="M3807" i="1"/>
  <c r="M3806" i="1"/>
  <c r="M3803" i="1"/>
  <c r="M3802" i="1"/>
  <c r="M3801" i="1"/>
  <c r="L3800" i="1"/>
  <c r="L3799" i="1" s="1"/>
  <c r="L3798" i="1" s="1"/>
  <c r="L3797" i="1" s="1"/>
  <c r="L3796" i="1" s="1"/>
  <c r="L3795" i="1" s="1"/>
  <c r="L3794" i="1" s="1"/>
  <c r="K3800" i="1"/>
  <c r="K3799" i="1" s="1"/>
  <c r="K3798" i="1" s="1"/>
  <c r="K3797" i="1" s="1"/>
  <c r="K3796" i="1" s="1"/>
  <c r="K3795" i="1" s="1"/>
  <c r="K3794" i="1" s="1"/>
  <c r="J3800" i="1"/>
  <c r="J3799" i="1" s="1"/>
  <c r="J3798" i="1" s="1"/>
  <c r="J3797" i="1" s="1"/>
  <c r="J3796" i="1" s="1"/>
  <c r="J3795" i="1" s="1"/>
  <c r="J3794" i="1" s="1"/>
  <c r="I3800" i="1"/>
  <c r="H3800" i="1"/>
  <c r="H3799" i="1" s="1"/>
  <c r="H3798" i="1" s="1"/>
  <c r="H3797" i="1" s="1"/>
  <c r="H3796" i="1" s="1"/>
  <c r="H3795" i="1" s="1"/>
  <c r="H3794" i="1" s="1"/>
  <c r="G3800" i="1"/>
  <c r="G3799" i="1" s="1"/>
  <c r="G3798" i="1" s="1"/>
  <c r="G3797" i="1" s="1"/>
  <c r="G3796" i="1" s="1"/>
  <c r="G3795" i="1" s="1"/>
  <c r="G3794" i="1" s="1"/>
  <c r="F3800" i="1"/>
  <c r="F3799" i="1" s="1"/>
  <c r="F3798" i="1" s="1"/>
  <c r="F3797" i="1" s="1"/>
  <c r="F3796" i="1" s="1"/>
  <c r="M3793" i="1"/>
  <c r="L3792" i="1"/>
  <c r="L3791" i="1" s="1"/>
  <c r="L3790" i="1" s="1"/>
  <c r="L3789" i="1" s="1"/>
  <c r="K3792" i="1"/>
  <c r="K3791" i="1" s="1"/>
  <c r="K3790" i="1" s="1"/>
  <c r="K3789" i="1" s="1"/>
  <c r="K3788" i="1" s="1"/>
  <c r="J3792" i="1"/>
  <c r="J3791" i="1" s="1"/>
  <c r="J3790" i="1" s="1"/>
  <c r="J3789" i="1" s="1"/>
  <c r="J3788" i="1" s="1"/>
  <c r="I3792" i="1"/>
  <c r="H3792" i="1"/>
  <c r="H3791" i="1" s="1"/>
  <c r="H3790" i="1" s="1"/>
  <c r="H3789" i="1" s="1"/>
  <c r="H3788" i="1" s="1"/>
  <c r="G3792" i="1"/>
  <c r="G3791" i="1" s="1"/>
  <c r="G3790" i="1" s="1"/>
  <c r="G3789" i="1" s="1"/>
  <c r="G3788" i="1" s="1"/>
  <c r="F3792" i="1"/>
  <c r="F3791" i="1" s="1"/>
  <c r="F3790" i="1" s="1"/>
  <c r="F3789" i="1" s="1"/>
  <c r="F3788" i="1" s="1"/>
  <c r="M3787" i="1"/>
  <c r="L3786" i="1"/>
  <c r="L3785" i="1" s="1"/>
  <c r="L3784" i="1" s="1"/>
  <c r="K3786" i="1"/>
  <c r="K3785" i="1" s="1"/>
  <c r="K3784" i="1" s="1"/>
  <c r="K3783" i="1" s="1"/>
  <c r="K3782" i="1" s="1"/>
  <c r="J3786" i="1"/>
  <c r="J3785" i="1" s="1"/>
  <c r="J3784" i="1" s="1"/>
  <c r="J3783" i="1" s="1"/>
  <c r="J3782" i="1" s="1"/>
  <c r="J3781" i="1" s="1"/>
  <c r="J3780" i="1" s="1"/>
  <c r="I3786" i="1"/>
  <c r="I3785" i="1" s="1"/>
  <c r="H3786" i="1"/>
  <c r="H3785" i="1" s="1"/>
  <c r="H3784" i="1" s="1"/>
  <c r="H3783" i="1" s="1"/>
  <c r="H3782" i="1" s="1"/>
  <c r="G3786" i="1"/>
  <c r="G3785" i="1" s="1"/>
  <c r="G3784" i="1" s="1"/>
  <c r="G3783" i="1" s="1"/>
  <c r="G3782" i="1" s="1"/>
  <c r="F3786" i="1"/>
  <c r="F3785" i="1" s="1"/>
  <c r="F3784" i="1" s="1"/>
  <c r="F3783" i="1" s="1"/>
  <c r="F3782" i="1" s="1"/>
  <c r="M3779" i="1"/>
  <c r="L3778" i="1"/>
  <c r="L3777" i="1" s="1"/>
  <c r="L3776" i="1" s="1"/>
  <c r="K3778" i="1"/>
  <c r="K3777" i="1" s="1"/>
  <c r="K3776" i="1" s="1"/>
  <c r="J3778" i="1"/>
  <c r="J3777" i="1" s="1"/>
  <c r="J3776" i="1" s="1"/>
  <c r="I3778" i="1"/>
  <c r="H3778" i="1"/>
  <c r="H3777" i="1" s="1"/>
  <c r="H3776" i="1" s="1"/>
  <c r="G3778" i="1"/>
  <c r="G3777" i="1" s="1"/>
  <c r="G3776" i="1" s="1"/>
  <c r="F3778" i="1"/>
  <c r="F3777" i="1" s="1"/>
  <c r="F3776" i="1" s="1"/>
  <c r="M3775" i="1"/>
  <c r="L3774" i="1"/>
  <c r="L3773" i="1" s="1"/>
  <c r="L3772" i="1" s="1"/>
  <c r="K3774" i="1"/>
  <c r="K3773" i="1" s="1"/>
  <c r="K3772" i="1" s="1"/>
  <c r="J3774" i="1"/>
  <c r="J3773" i="1" s="1"/>
  <c r="J3772" i="1" s="1"/>
  <c r="I3774" i="1"/>
  <c r="H3774" i="1"/>
  <c r="H3773" i="1" s="1"/>
  <c r="H3772" i="1" s="1"/>
  <c r="G3774" i="1"/>
  <c r="G3773" i="1" s="1"/>
  <c r="G3772" i="1" s="1"/>
  <c r="F3774" i="1"/>
  <c r="F3773" i="1" s="1"/>
  <c r="F3772" i="1" s="1"/>
  <c r="M3771" i="1"/>
  <c r="L3770" i="1"/>
  <c r="L3769" i="1" s="1"/>
  <c r="L3768" i="1" s="1"/>
  <c r="K3770" i="1"/>
  <c r="K3769" i="1" s="1"/>
  <c r="K3768" i="1" s="1"/>
  <c r="J3770" i="1"/>
  <c r="J3769" i="1" s="1"/>
  <c r="J3768" i="1" s="1"/>
  <c r="I3770" i="1"/>
  <c r="H3770" i="1"/>
  <c r="H3769" i="1" s="1"/>
  <c r="H3768" i="1" s="1"/>
  <c r="G3770" i="1"/>
  <c r="G3769" i="1" s="1"/>
  <c r="G3768" i="1" s="1"/>
  <c r="F3770" i="1"/>
  <c r="F3769" i="1" s="1"/>
  <c r="F3768" i="1" s="1"/>
  <c r="M3756" i="1"/>
  <c r="L3755" i="1"/>
  <c r="K3755" i="1"/>
  <c r="J3755" i="1"/>
  <c r="I3755" i="1"/>
  <c r="H3755" i="1"/>
  <c r="G3755" i="1"/>
  <c r="F3755" i="1"/>
  <c r="M3754" i="1"/>
  <c r="L3753" i="1"/>
  <c r="L3752" i="1" s="1"/>
  <c r="L3751" i="1" s="1"/>
  <c r="K3753" i="1"/>
  <c r="K3752" i="1" s="1"/>
  <c r="K3751" i="1" s="1"/>
  <c r="K3750" i="1" s="1"/>
  <c r="K3749" i="1" s="1"/>
  <c r="K3748" i="1" s="1"/>
  <c r="J3753" i="1"/>
  <c r="I3753" i="1"/>
  <c r="H3753" i="1"/>
  <c r="G3753" i="1"/>
  <c r="F3753" i="1"/>
  <c r="M3747" i="1"/>
  <c r="L3746" i="1"/>
  <c r="K3746" i="1"/>
  <c r="J3746" i="1"/>
  <c r="I3746" i="1"/>
  <c r="H3746" i="1"/>
  <c r="G3746" i="1"/>
  <c r="F3746" i="1"/>
  <c r="M3743" i="1"/>
  <c r="L3742" i="1"/>
  <c r="L3741" i="1" s="1"/>
  <c r="L3740" i="1" s="1"/>
  <c r="K3742" i="1"/>
  <c r="K3741" i="1" s="1"/>
  <c r="K3740" i="1" s="1"/>
  <c r="J3742" i="1"/>
  <c r="I3742" i="1"/>
  <c r="H3742" i="1"/>
  <c r="H3741" i="1" s="1"/>
  <c r="H3740" i="1" s="1"/>
  <c r="G3742" i="1"/>
  <c r="G3741" i="1" s="1"/>
  <c r="G3740" i="1" s="1"/>
  <c r="F3742" i="1"/>
  <c r="F3741" i="1" s="1"/>
  <c r="F3740" i="1" s="1"/>
  <c r="M3739" i="1"/>
  <c r="L3738" i="1"/>
  <c r="L3737" i="1" s="1"/>
  <c r="L3736" i="1" s="1"/>
  <c r="L3735" i="1" s="1"/>
  <c r="K3738" i="1"/>
  <c r="K3737" i="1" s="1"/>
  <c r="K3736" i="1" s="1"/>
  <c r="K3735" i="1" s="1"/>
  <c r="J3738" i="1"/>
  <c r="J3737" i="1" s="1"/>
  <c r="J3736" i="1" s="1"/>
  <c r="J3735" i="1" s="1"/>
  <c r="I3738" i="1"/>
  <c r="H3738" i="1"/>
  <c r="H3737" i="1" s="1"/>
  <c r="H3736" i="1" s="1"/>
  <c r="H3735" i="1" s="1"/>
  <c r="G3738" i="1"/>
  <c r="G3737" i="1" s="1"/>
  <c r="G3736" i="1" s="1"/>
  <c r="G3735" i="1" s="1"/>
  <c r="F3738" i="1"/>
  <c r="F3737" i="1" s="1"/>
  <c r="K3733" i="1"/>
  <c r="K3732" i="1" s="1"/>
  <c r="K3728" i="1" s="1"/>
  <c r="J3733" i="1"/>
  <c r="J3732" i="1" s="1"/>
  <c r="J3728" i="1" s="1"/>
  <c r="I3733" i="1"/>
  <c r="H3733" i="1"/>
  <c r="H3732" i="1" s="1"/>
  <c r="H3728" i="1" s="1"/>
  <c r="G3733" i="1"/>
  <c r="G3732" i="1" s="1"/>
  <c r="G3728" i="1" s="1"/>
  <c r="F3733" i="1"/>
  <c r="F3732" i="1" s="1"/>
  <c r="F3728" i="1" s="1"/>
  <c r="M3727" i="1"/>
  <c r="L3726" i="1"/>
  <c r="L3725" i="1" s="1"/>
  <c r="L3724" i="1" s="1"/>
  <c r="K3726" i="1"/>
  <c r="K3725" i="1" s="1"/>
  <c r="K3724" i="1" s="1"/>
  <c r="K3723" i="1" s="1"/>
  <c r="J3726" i="1"/>
  <c r="J3725" i="1" s="1"/>
  <c r="J3724" i="1" s="1"/>
  <c r="J3723" i="1" s="1"/>
  <c r="I3726" i="1"/>
  <c r="H3726" i="1"/>
  <c r="H3725" i="1" s="1"/>
  <c r="H3724" i="1" s="1"/>
  <c r="G3726" i="1"/>
  <c r="G3725" i="1" s="1"/>
  <c r="G3724" i="1" s="1"/>
  <c r="G3723" i="1" s="1"/>
  <c r="F3726" i="1"/>
  <c r="F3725" i="1" s="1"/>
  <c r="M3721" i="1"/>
  <c r="L3720" i="1"/>
  <c r="L3719" i="1" s="1"/>
  <c r="L3718" i="1" s="1"/>
  <c r="K3720" i="1"/>
  <c r="K3719" i="1" s="1"/>
  <c r="K3718" i="1" s="1"/>
  <c r="K3717" i="1" s="1"/>
  <c r="K3716" i="1" s="1"/>
  <c r="J3720" i="1"/>
  <c r="J3719" i="1" s="1"/>
  <c r="J3718" i="1" s="1"/>
  <c r="J3717" i="1" s="1"/>
  <c r="J3716" i="1" s="1"/>
  <c r="I3720" i="1"/>
  <c r="I3719" i="1" s="1"/>
  <c r="I3718" i="1" s="1"/>
  <c r="I3717" i="1" s="1"/>
  <c r="I3716" i="1" s="1"/>
  <c r="H3720" i="1"/>
  <c r="H3719" i="1" s="1"/>
  <c r="H3718" i="1" s="1"/>
  <c r="H3717" i="1" s="1"/>
  <c r="H3716" i="1" s="1"/>
  <c r="G3720" i="1"/>
  <c r="G3719" i="1" s="1"/>
  <c r="G3718" i="1" s="1"/>
  <c r="G3717" i="1" s="1"/>
  <c r="G3716" i="1" s="1"/>
  <c r="F3720" i="1"/>
  <c r="F3719" i="1" s="1"/>
  <c r="F3718" i="1" s="1"/>
  <c r="F3717" i="1" s="1"/>
  <c r="F3716" i="1" s="1"/>
  <c r="M3715" i="1"/>
  <c r="L3714" i="1"/>
  <c r="L3713" i="1" s="1"/>
  <c r="L3712" i="1" s="1"/>
  <c r="K3714" i="1"/>
  <c r="K3713" i="1" s="1"/>
  <c r="K3712" i="1" s="1"/>
  <c r="J3714" i="1"/>
  <c r="J3713" i="1" s="1"/>
  <c r="J3712" i="1" s="1"/>
  <c r="I3714" i="1"/>
  <c r="H3714" i="1"/>
  <c r="H3713" i="1" s="1"/>
  <c r="H3712" i="1" s="1"/>
  <c r="G3714" i="1"/>
  <c r="G3713" i="1" s="1"/>
  <c r="G3712" i="1" s="1"/>
  <c r="F3714" i="1"/>
  <c r="F3713" i="1" s="1"/>
  <c r="F3712" i="1" s="1"/>
  <c r="M3711" i="1"/>
  <c r="L3710" i="1"/>
  <c r="L3709" i="1" s="1"/>
  <c r="L3708" i="1" s="1"/>
  <c r="K3710" i="1"/>
  <c r="K3709" i="1" s="1"/>
  <c r="K3708" i="1" s="1"/>
  <c r="J3710" i="1"/>
  <c r="J3709" i="1" s="1"/>
  <c r="J3708" i="1" s="1"/>
  <c r="I3710" i="1"/>
  <c r="H3710" i="1"/>
  <c r="H3709" i="1" s="1"/>
  <c r="H3708" i="1" s="1"/>
  <c r="G3710" i="1"/>
  <c r="G3709" i="1" s="1"/>
  <c r="G3708" i="1" s="1"/>
  <c r="G3707" i="1" s="1"/>
  <c r="G3706" i="1" s="1"/>
  <c r="F3710" i="1"/>
  <c r="F3709" i="1" s="1"/>
  <c r="F3708" i="1" s="1"/>
  <c r="F3707" i="1" s="1"/>
  <c r="F3706" i="1" s="1"/>
  <c r="K3704" i="1"/>
  <c r="K3703" i="1" s="1"/>
  <c r="K3702" i="1" s="1"/>
  <c r="K3701" i="1" s="1"/>
  <c r="K3700" i="1" s="1"/>
  <c r="J3704" i="1"/>
  <c r="J3703" i="1" s="1"/>
  <c r="J3702" i="1" s="1"/>
  <c r="J3701" i="1" s="1"/>
  <c r="J3700" i="1" s="1"/>
  <c r="I3704" i="1"/>
  <c r="H3704" i="1"/>
  <c r="H3703" i="1" s="1"/>
  <c r="H3702" i="1" s="1"/>
  <c r="H3701" i="1" s="1"/>
  <c r="H3700" i="1" s="1"/>
  <c r="G3704" i="1"/>
  <c r="G3703" i="1" s="1"/>
  <c r="G3702" i="1" s="1"/>
  <c r="G3701" i="1" s="1"/>
  <c r="G3700" i="1" s="1"/>
  <c r="F3704" i="1"/>
  <c r="F3703" i="1" s="1"/>
  <c r="F3702" i="1" s="1"/>
  <c r="F3701" i="1" s="1"/>
  <c r="F3700" i="1" s="1"/>
  <c r="M3699" i="1"/>
  <c r="M3698" i="1"/>
  <c r="M3697" i="1"/>
  <c r="M3693" i="1"/>
  <c r="M3692" i="1"/>
  <c r="M3691" i="1"/>
  <c r="M3689" i="1"/>
  <c r="L3688" i="1"/>
  <c r="K3688" i="1"/>
  <c r="K3687" i="1" s="1"/>
  <c r="K3686" i="1" s="1"/>
  <c r="K3685" i="1" s="1"/>
  <c r="K3684" i="1" s="1"/>
  <c r="K3683" i="1" s="1"/>
  <c r="J3688" i="1"/>
  <c r="J3687" i="1" s="1"/>
  <c r="J3686" i="1" s="1"/>
  <c r="J3685" i="1" s="1"/>
  <c r="J3684" i="1" s="1"/>
  <c r="J3683" i="1" s="1"/>
  <c r="I3688" i="1"/>
  <c r="I3687" i="1" s="1"/>
  <c r="I3686" i="1" s="1"/>
  <c r="I3685" i="1" s="1"/>
  <c r="I3684" i="1" s="1"/>
  <c r="I3683" i="1" s="1"/>
  <c r="H3688" i="1"/>
  <c r="H3687" i="1" s="1"/>
  <c r="H3686" i="1" s="1"/>
  <c r="H3685" i="1" s="1"/>
  <c r="H3684" i="1" s="1"/>
  <c r="H3683" i="1" s="1"/>
  <c r="G3688" i="1"/>
  <c r="G3687" i="1" s="1"/>
  <c r="G3686" i="1" s="1"/>
  <c r="G3685" i="1" s="1"/>
  <c r="G3684" i="1" s="1"/>
  <c r="G3683" i="1" s="1"/>
  <c r="F3688" i="1"/>
  <c r="F3687" i="1" s="1"/>
  <c r="M3676" i="1"/>
  <c r="K3675" i="1"/>
  <c r="K3674" i="1" s="1"/>
  <c r="J3675" i="1"/>
  <c r="J3674" i="1" s="1"/>
  <c r="I3675" i="1"/>
  <c r="M3675" i="1" s="1"/>
  <c r="I3673" i="1"/>
  <c r="I3672" i="1" s="1"/>
  <c r="L3672" i="1"/>
  <c r="L3671" i="1" s="1"/>
  <c r="L3670" i="1" s="1"/>
  <c r="L3669" i="1" s="1"/>
  <c r="K3672" i="1"/>
  <c r="J3672" i="1"/>
  <c r="H3672" i="1"/>
  <c r="H3671" i="1" s="1"/>
  <c r="H3670" i="1" s="1"/>
  <c r="H3669" i="1" s="1"/>
  <c r="G3672" i="1"/>
  <c r="G3671" i="1" s="1"/>
  <c r="G3670" i="1" s="1"/>
  <c r="G3669" i="1" s="1"/>
  <c r="F3672" i="1"/>
  <c r="F3671" i="1" s="1"/>
  <c r="F3670" i="1" s="1"/>
  <c r="F3669" i="1" s="1"/>
  <c r="M3668" i="1"/>
  <c r="L3667" i="1"/>
  <c r="K3667" i="1"/>
  <c r="K3666" i="1" s="1"/>
  <c r="K3665" i="1" s="1"/>
  <c r="K3664" i="1" s="1"/>
  <c r="K3663" i="1" s="1"/>
  <c r="J3667" i="1"/>
  <c r="J3666" i="1" s="1"/>
  <c r="J3665" i="1" s="1"/>
  <c r="J3664" i="1" s="1"/>
  <c r="J3663" i="1" s="1"/>
  <c r="I3667" i="1"/>
  <c r="I3666" i="1" s="1"/>
  <c r="I3665" i="1" s="1"/>
  <c r="I3664" i="1" s="1"/>
  <c r="H3667" i="1"/>
  <c r="H3666" i="1" s="1"/>
  <c r="H3665" i="1" s="1"/>
  <c r="H3664" i="1" s="1"/>
  <c r="H3663" i="1" s="1"/>
  <c r="G3667" i="1"/>
  <c r="G3666" i="1" s="1"/>
  <c r="G3665" i="1" s="1"/>
  <c r="G3664" i="1" s="1"/>
  <c r="G3663" i="1" s="1"/>
  <c r="F3667" i="1"/>
  <c r="F3666" i="1" s="1"/>
  <c r="F3665" i="1" s="1"/>
  <c r="F3664" i="1" s="1"/>
  <c r="F3663" i="1" s="1"/>
  <c r="M3661" i="1"/>
  <c r="L3660" i="1"/>
  <c r="K3660" i="1"/>
  <c r="K3659" i="1" s="1"/>
  <c r="K3658" i="1" s="1"/>
  <c r="K3657" i="1" s="1"/>
  <c r="J3660" i="1"/>
  <c r="J3659" i="1" s="1"/>
  <c r="J3658" i="1" s="1"/>
  <c r="J3657" i="1" s="1"/>
  <c r="I3660" i="1"/>
  <c r="I3659" i="1" s="1"/>
  <c r="I3658" i="1" s="1"/>
  <c r="H3660" i="1"/>
  <c r="H3659" i="1" s="1"/>
  <c r="H3658" i="1" s="1"/>
  <c r="H3657" i="1" s="1"/>
  <c r="G3660" i="1"/>
  <c r="G3659" i="1" s="1"/>
  <c r="G3658" i="1" s="1"/>
  <c r="G3657" i="1" s="1"/>
  <c r="F3660" i="1"/>
  <c r="F3659" i="1" s="1"/>
  <c r="F3658" i="1" s="1"/>
  <c r="F3657" i="1" s="1"/>
  <c r="M3656" i="1"/>
  <c r="L3655" i="1"/>
  <c r="M3652" i="1"/>
  <c r="L3651" i="1"/>
  <c r="K3651" i="1"/>
  <c r="K3650" i="1" s="1"/>
  <c r="K3649" i="1" s="1"/>
  <c r="J3651" i="1"/>
  <c r="J3650" i="1" s="1"/>
  <c r="J3649" i="1" s="1"/>
  <c r="I3651" i="1"/>
  <c r="I3650" i="1" s="1"/>
  <c r="I3649" i="1" s="1"/>
  <c r="H3651" i="1"/>
  <c r="H3650" i="1" s="1"/>
  <c r="H3649" i="1" s="1"/>
  <c r="G3651" i="1"/>
  <c r="G3650" i="1" s="1"/>
  <c r="G3649" i="1" s="1"/>
  <c r="F3651" i="1"/>
  <c r="M3643" i="1"/>
  <c r="L3642" i="1"/>
  <c r="K3642" i="1"/>
  <c r="J3642" i="1"/>
  <c r="I3642" i="1"/>
  <c r="H3642" i="1"/>
  <c r="G3642" i="1"/>
  <c r="F3642" i="1"/>
  <c r="M3641" i="1"/>
  <c r="L3640" i="1"/>
  <c r="K3640" i="1"/>
  <c r="J3640" i="1"/>
  <c r="I3640" i="1"/>
  <c r="H3640" i="1"/>
  <c r="G3640" i="1"/>
  <c r="F3640" i="1"/>
  <c r="M3627" i="1"/>
  <c r="L3626" i="1"/>
  <c r="L3625" i="1" s="1"/>
  <c r="K3626" i="1"/>
  <c r="K3625" i="1" s="1"/>
  <c r="J3626" i="1"/>
  <c r="J3625" i="1" s="1"/>
  <c r="I3626" i="1"/>
  <c r="H3626" i="1"/>
  <c r="H3625" i="1" s="1"/>
  <c r="G3626" i="1"/>
  <c r="G3625" i="1" s="1"/>
  <c r="F3626" i="1"/>
  <c r="F3625" i="1" s="1"/>
  <c r="M3624" i="1"/>
  <c r="L3623" i="1"/>
  <c r="L3622" i="1" s="1"/>
  <c r="K3623" i="1"/>
  <c r="K3622" i="1" s="1"/>
  <c r="J3623" i="1"/>
  <c r="J3622" i="1" s="1"/>
  <c r="I3623" i="1"/>
  <c r="H3623" i="1"/>
  <c r="H3622" i="1" s="1"/>
  <c r="G3623" i="1"/>
  <c r="G3622" i="1" s="1"/>
  <c r="F3623" i="1"/>
  <c r="F3622" i="1" s="1"/>
  <c r="M3618" i="1"/>
  <c r="L3617" i="1"/>
  <c r="L3616" i="1" s="1"/>
  <c r="L3615" i="1" s="1"/>
  <c r="L3614" i="1" s="1"/>
  <c r="L3613" i="1" s="1"/>
  <c r="K3617" i="1"/>
  <c r="K3616" i="1" s="1"/>
  <c r="K3615" i="1" s="1"/>
  <c r="K3614" i="1" s="1"/>
  <c r="K3613" i="1" s="1"/>
  <c r="J3617" i="1"/>
  <c r="J3616" i="1" s="1"/>
  <c r="J3615" i="1" s="1"/>
  <c r="J3614" i="1" s="1"/>
  <c r="J3613" i="1" s="1"/>
  <c r="I3617" i="1"/>
  <c r="H3617" i="1"/>
  <c r="H3616" i="1" s="1"/>
  <c r="H3615" i="1" s="1"/>
  <c r="H3614" i="1" s="1"/>
  <c r="H3613" i="1" s="1"/>
  <c r="G3617" i="1"/>
  <c r="G3616" i="1" s="1"/>
  <c r="G3615" i="1" s="1"/>
  <c r="G3614" i="1" s="1"/>
  <c r="G3613" i="1" s="1"/>
  <c r="F3617" i="1"/>
  <c r="F3616" i="1" s="1"/>
  <c r="F3615" i="1" s="1"/>
  <c r="F3614" i="1" s="1"/>
  <c r="M3612" i="1"/>
  <c r="L3611" i="1"/>
  <c r="L3610" i="1" s="1"/>
  <c r="L3609" i="1" s="1"/>
  <c r="L3608" i="1" s="1"/>
  <c r="K3611" i="1"/>
  <c r="K3610" i="1" s="1"/>
  <c r="K3609" i="1" s="1"/>
  <c r="K3608" i="1" s="1"/>
  <c r="J3611" i="1"/>
  <c r="J3610" i="1" s="1"/>
  <c r="J3609" i="1" s="1"/>
  <c r="J3608" i="1" s="1"/>
  <c r="I3611" i="1"/>
  <c r="H3611" i="1"/>
  <c r="H3610" i="1" s="1"/>
  <c r="H3609" i="1" s="1"/>
  <c r="H3608" i="1" s="1"/>
  <c r="G3611" i="1"/>
  <c r="G3610" i="1" s="1"/>
  <c r="G3609" i="1" s="1"/>
  <c r="G3608" i="1" s="1"/>
  <c r="F3611" i="1"/>
  <c r="F3610" i="1" s="1"/>
  <c r="F3609" i="1" s="1"/>
  <c r="M3607" i="1"/>
  <c r="L3606" i="1"/>
  <c r="L3605" i="1" s="1"/>
  <c r="L3604" i="1" s="1"/>
  <c r="K3606" i="1"/>
  <c r="K3605" i="1" s="1"/>
  <c r="K3604" i="1" s="1"/>
  <c r="J3606" i="1"/>
  <c r="J3605" i="1" s="1"/>
  <c r="J3604" i="1" s="1"/>
  <c r="I3606" i="1"/>
  <c r="H3606" i="1"/>
  <c r="H3605" i="1" s="1"/>
  <c r="H3604" i="1" s="1"/>
  <c r="G3606" i="1"/>
  <c r="G3605" i="1" s="1"/>
  <c r="G3604" i="1" s="1"/>
  <c r="F3606" i="1"/>
  <c r="F3605" i="1" s="1"/>
  <c r="F3604" i="1" s="1"/>
  <c r="M3603" i="1"/>
  <c r="L3602" i="1"/>
  <c r="L3601" i="1" s="1"/>
  <c r="K3602" i="1"/>
  <c r="K3601" i="1" s="1"/>
  <c r="K3600" i="1" s="1"/>
  <c r="J3602" i="1"/>
  <c r="J3601" i="1" s="1"/>
  <c r="J3600" i="1" s="1"/>
  <c r="I3602" i="1"/>
  <c r="I3601" i="1" s="1"/>
  <c r="I3600" i="1" s="1"/>
  <c r="H3602" i="1"/>
  <c r="H3601" i="1" s="1"/>
  <c r="H3600" i="1" s="1"/>
  <c r="G3602" i="1"/>
  <c r="G3601" i="1" s="1"/>
  <c r="G3600" i="1" s="1"/>
  <c r="F3602" i="1"/>
  <c r="M3599" i="1"/>
  <c r="L3598" i="1"/>
  <c r="L3597" i="1" s="1"/>
  <c r="K3598" i="1"/>
  <c r="K3597" i="1" s="1"/>
  <c r="J3598" i="1"/>
  <c r="J3597" i="1" s="1"/>
  <c r="I3598" i="1"/>
  <c r="H3598" i="1"/>
  <c r="H3597" i="1" s="1"/>
  <c r="G3598" i="1"/>
  <c r="G3597" i="1" s="1"/>
  <c r="F3598" i="1"/>
  <c r="F3597" i="1" s="1"/>
  <c r="M3596" i="1"/>
  <c r="L3595" i="1"/>
  <c r="L3594" i="1" s="1"/>
  <c r="K3595" i="1"/>
  <c r="K3594" i="1" s="1"/>
  <c r="J3595" i="1"/>
  <c r="J3594" i="1" s="1"/>
  <c r="J3593" i="1" s="1"/>
  <c r="J3592" i="1" s="1"/>
  <c r="J3591" i="1" s="1"/>
  <c r="I3595" i="1"/>
  <c r="H3595" i="1"/>
  <c r="H3594" i="1" s="1"/>
  <c r="G3595" i="1"/>
  <c r="G3594" i="1" s="1"/>
  <c r="F3595" i="1"/>
  <c r="F3594" i="1" s="1"/>
  <c r="M3583" i="1"/>
  <c r="M3582" i="1" s="1"/>
  <c r="M3581" i="1" s="1"/>
  <c r="M3580" i="1" s="1"/>
  <c r="M3579" i="1" s="1"/>
  <c r="M3576" i="1"/>
  <c r="L3575" i="1"/>
  <c r="K3575" i="1"/>
  <c r="J3575" i="1"/>
  <c r="I3575" i="1"/>
  <c r="H3575" i="1"/>
  <c r="G3575" i="1"/>
  <c r="F3575" i="1"/>
  <c r="M3574" i="1"/>
  <c r="L3573" i="1"/>
  <c r="K3573" i="1"/>
  <c r="J3573" i="1"/>
  <c r="I3573" i="1"/>
  <c r="H3573" i="1"/>
  <c r="G3573" i="1"/>
  <c r="F3573" i="1"/>
  <c r="M3571" i="1"/>
  <c r="L3570" i="1"/>
  <c r="L3569" i="1" s="1"/>
  <c r="K3570" i="1"/>
  <c r="K3569" i="1" s="1"/>
  <c r="J3570" i="1"/>
  <c r="J3569" i="1" s="1"/>
  <c r="I3570" i="1"/>
  <c r="I3569" i="1" s="1"/>
  <c r="H3570" i="1"/>
  <c r="H3569" i="1" s="1"/>
  <c r="G3570" i="1"/>
  <c r="G3569" i="1" s="1"/>
  <c r="F3570" i="1"/>
  <c r="M3564" i="1"/>
  <c r="L3563" i="1"/>
  <c r="K3563" i="1"/>
  <c r="K3562" i="1" s="1"/>
  <c r="K3561" i="1" s="1"/>
  <c r="K3560" i="1" s="1"/>
  <c r="K3559" i="1" s="1"/>
  <c r="J3563" i="1"/>
  <c r="J3562" i="1" s="1"/>
  <c r="J3561" i="1" s="1"/>
  <c r="J3560" i="1" s="1"/>
  <c r="J3559" i="1" s="1"/>
  <c r="I3563" i="1"/>
  <c r="I3562" i="1" s="1"/>
  <c r="I3561" i="1" s="1"/>
  <c r="I3560" i="1" s="1"/>
  <c r="I3559" i="1" s="1"/>
  <c r="H3563" i="1"/>
  <c r="H3562" i="1" s="1"/>
  <c r="H3561" i="1" s="1"/>
  <c r="H3560" i="1" s="1"/>
  <c r="H3559" i="1" s="1"/>
  <c r="G3563" i="1"/>
  <c r="G3562" i="1" s="1"/>
  <c r="G3561" i="1" s="1"/>
  <c r="G3560" i="1" s="1"/>
  <c r="G3559" i="1" s="1"/>
  <c r="F3563" i="1"/>
  <c r="M3543" i="1"/>
  <c r="L3542" i="1"/>
  <c r="L3541" i="1" s="1"/>
  <c r="L3540" i="1" s="1"/>
  <c r="L3539" i="1" s="1"/>
  <c r="L3538" i="1" s="1"/>
  <c r="K3542" i="1"/>
  <c r="K3541" i="1" s="1"/>
  <c r="K3540" i="1" s="1"/>
  <c r="K3539" i="1" s="1"/>
  <c r="K3538" i="1" s="1"/>
  <c r="K3537" i="1" s="1"/>
  <c r="J3542" i="1"/>
  <c r="J3541" i="1" s="1"/>
  <c r="J3540" i="1" s="1"/>
  <c r="J3539" i="1" s="1"/>
  <c r="J3538" i="1" s="1"/>
  <c r="J3537" i="1" s="1"/>
  <c r="I3542" i="1"/>
  <c r="I3541" i="1" s="1"/>
  <c r="I3540" i="1" s="1"/>
  <c r="I3539" i="1" s="1"/>
  <c r="I3538" i="1" s="1"/>
  <c r="I3537" i="1" s="1"/>
  <c r="H3542" i="1"/>
  <c r="H3541" i="1" s="1"/>
  <c r="H3540" i="1" s="1"/>
  <c r="H3539" i="1" s="1"/>
  <c r="H3538" i="1" s="1"/>
  <c r="H3537" i="1" s="1"/>
  <c r="G3542" i="1"/>
  <c r="G3541" i="1" s="1"/>
  <c r="G3540" i="1" s="1"/>
  <c r="G3539" i="1" s="1"/>
  <c r="G3538" i="1" s="1"/>
  <c r="G3537" i="1" s="1"/>
  <c r="F3542" i="1"/>
  <c r="M3531" i="1"/>
  <c r="M3530" i="1"/>
  <c r="M3529" i="1"/>
  <c r="M3528" i="1"/>
  <c r="M3527" i="1"/>
  <c r="L3526" i="1"/>
  <c r="L3525" i="1" s="1"/>
  <c r="K3526" i="1"/>
  <c r="K3525" i="1" s="1"/>
  <c r="J3526" i="1"/>
  <c r="J3525" i="1" s="1"/>
  <c r="I3526" i="1"/>
  <c r="I3525" i="1" s="1"/>
  <c r="H3526" i="1"/>
  <c r="H3525" i="1" s="1"/>
  <c r="G3526" i="1"/>
  <c r="G3525" i="1" s="1"/>
  <c r="F3526" i="1"/>
  <c r="M3524" i="1"/>
  <c r="L3523" i="1"/>
  <c r="L3522" i="1" s="1"/>
  <c r="K3523" i="1"/>
  <c r="K3522" i="1" s="1"/>
  <c r="J3523" i="1"/>
  <c r="J3522" i="1" s="1"/>
  <c r="I3523" i="1"/>
  <c r="I3522" i="1" s="1"/>
  <c r="I3521" i="1" s="1"/>
  <c r="I3520" i="1" s="1"/>
  <c r="H3523" i="1"/>
  <c r="H3522" i="1" s="1"/>
  <c r="G3523" i="1"/>
  <c r="G3522" i="1" s="1"/>
  <c r="F3523" i="1"/>
  <c r="M3519" i="1"/>
  <c r="L3518" i="1"/>
  <c r="K3518" i="1"/>
  <c r="J3518" i="1"/>
  <c r="I3518" i="1"/>
  <c r="H3518" i="1"/>
  <c r="G3518" i="1"/>
  <c r="F3518" i="1"/>
  <c r="M3517" i="1"/>
  <c r="L3516" i="1"/>
  <c r="L3515" i="1" s="1"/>
  <c r="L3514" i="1" s="1"/>
  <c r="K3516" i="1"/>
  <c r="K3515" i="1" s="1"/>
  <c r="K3514" i="1" s="1"/>
  <c r="J3516" i="1"/>
  <c r="J3515" i="1" s="1"/>
  <c r="J3514" i="1" s="1"/>
  <c r="I3516" i="1"/>
  <c r="I3515" i="1" s="1"/>
  <c r="I3514" i="1" s="1"/>
  <c r="H3516" i="1"/>
  <c r="G3516" i="1"/>
  <c r="G3515" i="1" s="1"/>
  <c r="G3514" i="1" s="1"/>
  <c r="F3516" i="1"/>
  <c r="M3513" i="1"/>
  <c r="L3512" i="1"/>
  <c r="L3511" i="1" s="1"/>
  <c r="K3512" i="1"/>
  <c r="K3511" i="1" s="1"/>
  <c r="J3512" i="1"/>
  <c r="J3511" i="1" s="1"/>
  <c r="I3512" i="1"/>
  <c r="I3511" i="1" s="1"/>
  <c r="H3512" i="1"/>
  <c r="H3511" i="1" s="1"/>
  <c r="G3512" i="1"/>
  <c r="G3511" i="1" s="1"/>
  <c r="F3512" i="1"/>
  <c r="M3510" i="1"/>
  <c r="L3509" i="1"/>
  <c r="L3508" i="1" s="1"/>
  <c r="K3509" i="1"/>
  <c r="K3508" i="1" s="1"/>
  <c r="K3507" i="1" s="1"/>
  <c r="J3509" i="1"/>
  <c r="J3508" i="1" s="1"/>
  <c r="J3507" i="1" s="1"/>
  <c r="I3509" i="1"/>
  <c r="I3508" i="1" s="1"/>
  <c r="H3509" i="1"/>
  <c r="H3508" i="1" s="1"/>
  <c r="H3507" i="1" s="1"/>
  <c r="G3509" i="1"/>
  <c r="G3508" i="1" s="1"/>
  <c r="F3509" i="1"/>
  <c r="M3506" i="1"/>
  <c r="L3505" i="1"/>
  <c r="L3504" i="1" s="1"/>
  <c r="K3505" i="1"/>
  <c r="K3504" i="1" s="1"/>
  <c r="J3505" i="1"/>
  <c r="J3504" i="1" s="1"/>
  <c r="I3505" i="1"/>
  <c r="I3504" i="1" s="1"/>
  <c r="H3505" i="1"/>
  <c r="H3504" i="1" s="1"/>
  <c r="G3505" i="1"/>
  <c r="G3504" i="1" s="1"/>
  <c r="F3505" i="1"/>
  <c r="M3503" i="1"/>
  <c r="L3502" i="1"/>
  <c r="L3501" i="1" s="1"/>
  <c r="K3502" i="1"/>
  <c r="K3501" i="1" s="1"/>
  <c r="J3502" i="1"/>
  <c r="J3501" i="1" s="1"/>
  <c r="I3502" i="1"/>
  <c r="I3501" i="1" s="1"/>
  <c r="H3502" i="1"/>
  <c r="H3501" i="1" s="1"/>
  <c r="G3502" i="1"/>
  <c r="G3501" i="1" s="1"/>
  <c r="F3502" i="1"/>
  <c r="M3500" i="1"/>
  <c r="L3499" i="1"/>
  <c r="L3498" i="1" s="1"/>
  <c r="K3499" i="1"/>
  <c r="K3498" i="1" s="1"/>
  <c r="J3499" i="1"/>
  <c r="J3498" i="1" s="1"/>
  <c r="I3499" i="1"/>
  <c r="I3498" i="1" s="1"/>
  <c r="H3499" i="1"/>
  <c r="H3498" i="1" s="1"/>
  <c r="G3499" i="1"/>
  <c r="G3498" i="1" s="1"/>
  <c r="F3499" i="1"/>
  <c r="M3497" i="1"/>
  <c r="L3496" i="1"/>
  <c r="L3495" i="1" s="1"/>
  <c r="K3496" i="1"/>
  <c r="K3495" i="1" s="1"/>
  <c r="J3496" i="1"/>
  <c r="J3495" i="1" s="1"/>
  <c r="J3494" i="1" s="1"/>
  <c r="I3496" i="1"/>
  <c r="I3495" i="1" s="1"/>
  <c r="H3496" i="1"/>
  <c r="H3495" i="1" s="1"/>
  <c r="G3496" i="1"/>
  <c r="G3495" i="1" s="1"/>
  <c r="F3496" i="1"/>
  <c r="M3490" i="1"/>
  <c r="L3489" i="1"/>
  <c r="L3488" i="1" s="1"/>
  <c r="L3487" i="1" s="1"/>
  <c r="K3489" i="1"/>
  <c r="K3488" i="1" s="1"/>
  <c r="K3487" i="1" s="1"/>
  <c r="K3486" i="1" s="1"/>
  <c r="J3489" i="1"/>
  <c r="J3488" i="1" s="1"/>
  <c r="J3487" i="1" s="1"/>
  <c r="J3486" i="1" s="1"/>
  <c r="I3489" i="1"/>
  <c r="I3488" i="1" s="1"/>
  <c r="I3487" i="1" s="1"/>
  <c r="I3486" i="1" s="1"/>
  <c r="H3489" i="1"/>
  <c r="H3488" i="1" s="1"/>
  <c r="H3487" i="1" s="1"/>
  <c r="H3486" i="1" s="1"/>
  <c r="G3489" i="1"/>
  <c r="G3488" i="1" s="1"/>
  <c r="G3487" i="1" s="1"/>
  <c r="G3486" i="1" s="1"/>
  <c r="F3489" i="1"/>
  <c r="M3483" i="1"/>
  <c r="L3482" i="1"/>
  <c r="K3482" i="1"/>
  <c r="J3482" i="1"/>
  <c r="I3482" i="1"/>
  <c r="H3482" i="1"/>
  <c r="G3482" i="1"/>
  <c r="F3482" i="1"/>
  <c r="M3481" i="1"/>
  <c r="L3480" i="1"/>
  <c r="L3479" i="1" s="1"/>
  <c r="K3480" i="1"/>
  <c r="J3480" i="1"/>
  <c r="J3479" i="1" s="1"/>
  <c r="I3480" i="1"/>
  <c r="H3480" i="1"/>
  <c r="G3480" i="1"/>
  <c r="F3480" i="1"/>
  <c r="M3478" i="1"/>
  <c r="L3477" i="1"/>
  <c r="L3476" i="1" s="1"/>
  <c r="K3477" i="1"/>
  <c r="K3476" i="1" s="1"/>
  <c r="J3477" i="1"/>
  <c r="J3476" i="1" s="1"/>
  <c r="I3477" i="1"/>
  <c r="I3476" i="1" s="1"/>
  <c r="H3477" i="1"/>
  <c r="H3476" i="1" s="1"/>
  <c r="G3477" i="1"/>
  <c r="G3476" i="1" s="1"/>
  <c r="F3477" i="1"/>
  <c r="M3473" i="1"/>
  <c r="L3472" i="1"/>
  <c r="K3472" i="1"/>
  <c r="J3472" i="1"/>
  <c r="I3472" i="1"/>
  <c r="H3472" i="1"/>
  <c r="G3472" i="1"/>
  <c r="F3472" i="1"/>
  <c r="M3471" i="1"/>
  <c r="L3470" i="1"/>
  <c r="K3470" i="1"/>
  <c r="K3469" i="1" s="1"/>
  <c r="K3468" i="1" s="1"/>
  <c r="K3467" i="1" s="1"/>
  <c r="K3466" i="1" s="1"/>
  <c r="J3470" i="1"/>
  <c r="J3469" i="1" s="1"/>
  <c r="J3468" i="1" s="1"/>
  <c r="J3467" i="1" s="1"/>
  <c r="J3466" i="1" s="1"/>
  <c r="I3470" i="1"/>
  <c r="H3470" i="1"/>
  <c r="G3470" i="1"/>
  <c r="G3469" i="1" s="1"/>
  <c r="G3468" i="1" s="1"/>
  <c r="G3467" i="1" s="1"/>
  <c r="G3466" i="1" s="1"/>
  <c r="F3470" i="1"/>
  <c r="M3462" i="1"/>
  <c r="M3461" i="1"/>
  <c r="M3460" i="1"/>
  <c r="M3459" i="1"/>
  <c r="M3458" i="1"/>
  <c r="L3457" i="1"/>
  <c r="L3456" i="1" s="1"/>
  <c r="L3455" i="1" s="1"/>
  <c r="K3457" i="1"/>
  <c r="K3456" i="1" s="1"/>
  <c r="K3455" i="1" s="1"/>
  <c r="K3454" i="1" s="1"/>
  <c r="K3453" i="1" s="1"/>
  <c r="K3452" i="1" s="1"/>
  <c r="K3451" i="1" s="1"/>
  <c r="J3457" i="1"/>
  <c r="J3456" i="1" s="1"/>
  <c r="J3455" i="1" s="1"/>
  <c r="J3454" i="1" s="1"/>
  <c r="J3453" i="1" s="1"/>
  <c r="J3452" i="1" s="1"/>
  <c r="J3451" i="1" s="1"/>
  <c r="I3457" i="1"/>
  <c r="I3456" i="1" s="1"/>
  <c r="I3455" i="1" s="1"/>
  <c r="I3454" i="1" s="1"/>
  <c r="I3453" i="1" s="1"/>
  <c r="I3452" i="1" s="1"/>
  <c r="I3451" i="1" s="1"/>
  <c r="H3457" i="1"/>
  <c r="H3456" i="1" s="1"/>
  <c r="H3455" i="1" s="1"/>
  <c r="H3454" i="1" s="1"/>
  <c r="H3453" i="1" s="1"/>
  <c r="H3452" i="1" s="1"/>
  <c r="H3451" i="1" s="1"/>
  <c r="G3457" i="1"/>
  <c r="G3456" i="1" s="1"/>
  <c r="G3455" i="1" s="1"/>
  <c r="G3454" i="1" s="1"/>
  <c r="G3453" i="1" s="1"/>
  <c r="G3452" i="1" s="1"/>
  <c r="G3451" i="1" s="1"/>
  <c r="F3457" i="1"/>
  <c r="M3450" i="1"/>
  <c r="L3449" i="1"/>
  <c r="L3448" i="1" s="1"/>
  <c r="K3449" i="1"/>
  <c r="K3448" i="1" s="1"/>
  <c r="J3449" i="1"/>
  <c r="J3448" i="1" s="1"/>
  <c r="I3449" i="1"/>
  <c r="I3448" i="1" s="1"/>
  <c r="H3449" i="1"/>
  <c r="H3448" i="1" s="1"/>
  <c r="G3449" i="1"/>
  <c r="G3448" i="1" s="1"/>
  <c r="F3449" i="1"/>
  <c r="M3447" i="1"/>
  <c r="L3446" i="1"/>
  <c r="L3445" i="1" s="1"/>
  <c r="K3446" i="1"/>
  <c r="K3445" i="1" s="1"/>
  <c r="J3446" i="1"/>
  <c r="J3445" i="1" s="1"/>
  <c r="I3446" i="1"/>
  <c r="I3445" i="1" s="1"/>
  <c r="I3444" i="1" s="1"/>
  <c r="I3443" i="1" s="1"/>
  <c r="I3442" i="1" s="1"/>
  <c r="I3441" i="1" s="1"/>
  <c r="H3446" i="1"/>
  <c r="H3445" i="1" s="1"/>
  <c r="G3446" i="1"/>
  <c r="G3445" i="1" s="1"/>
  <c r="F3446" i="1"/>
  <c r="M3438" i="1"/>
  <c r="L3437" i="1"/>
  <c r="L3436" i="1" s="1"/>
  <c r="L3435" i="1" s="1"/>
  <c r="M3435" i="1" s="1"/>
  <c r="M3434" i="1"/>
  <c r="L3433" i="1"/>
  <c r="L3432" i="1" s="1"/>
  <c r="L3431" i="1" s="1"/>
  <c r="L3430" i="1" s="1"/>
  <c r="L3429" i="1" s="1"/>
  <c r="K3433" i="1"/>
  <c r="K3432" i="1" s="1"/>
  <c r="K3431" i="1" s="1"/>
  <c r="K3430" i="1" s="1"/>
  <c r="K3429" i="1" s="1"/>
  <c r="K3428" i="1" s="1"/>
  <c r="K3427" i="1" s="1"/>
  <c r="J3433" i="1"/>
  <c r="J3432" i="1" s="1"/>
  <c r="J3431" i="1" s="1"/>
  <c r="J3430" i="1" s="1"/>
  <c r="J3429" i="1" s="1"/>
  <c r="J3428" i="1" s="1"/>
  <c r="J3427" i="1" s="1"/>
  <c r="I3433" i="1"/>
  <c r="H3433" i="1"/>
  <c r="H3432" i="1" s="1"/>
  <c r="H3431" i="1" s="1"/>
  <c r="H3430" i="1" s="1"/>
  <c r="H3429" i="1" s="1"/>
  <c r="H3428" i="1" s="1"/>
  <c r="H3427" i="1" s="1"/>
  <c r="G3433" i="1"/>
  <c r="G3432" i="1" s="1"/>
  <c r="G3431" i="1" s="1"/>
  <c r="G3430" i="1" s="1"/>
  <c r="G3429" i="1" s="1"/>
  <c r="G3428" i="1" s="1"/>
  <c r="G3427" i="1" s="1"/>
  <c r="F3433" i="1"/>
  <c r="F3432" i="1" s="1"/>
  <c r="F3431" i="1" s="1"/>
  <c r="M3426" i="1"/>
  <c r="L3425" i="1"/>
  <c r="K3425" i="1"/>
  <c r="K3424" i="1" s="1"/>
  <c r="K3423" i="1" s="1"/>
  <c r="K3422" i="1" s="1"/>
  <c r="K3421" i="1" s="1"/>
  <c r="J3425" i="1"/>
  <c r="J3424" i="1" s="1"/>
  <c r="J3423" i="1" s="1"/>
  <c r="J3422" i="1" s="1"/>
  <c r="J3421" i="1" s="1"/>
  <c r="I3425" i="1"/>
  <c r="I3424" i="1" s="1"/>
  <c r="H3425" i="1"/>
  <c r="H3424" i="1" s="1"/>
  <c r="H3423" i="1" s="1"/>
  <c r="H3422" i="1" s="1"/>
  <c r="H3421" i="1" s="1"/>
  <c r="G3425" i="1"/>
  <c r="G3424" i="1" s="1"/>
  <c r="G3423" i="1" s="1"/>
  <c r="G3422" i="1" s="1"/>
  <c r="G3421" i="1" s="1"/>
  <c r="F3425" i="1"/>
  <c r="F3424" i="1" s="1"/>
  <c r="F3423" i="1" s="1"/>
  <c r="F3422" i="1" s="1"/>
  <c r="F3421" i="1" s="1"/>
  <c r="M3420" i="1"/>
  <c r="L3419" i="1"/>
  <c r="K3419" i="1"/>
  <c r="K3418" i="1" s="1"/>
  <c r="K3417" i="1" s="1"/>
  <c r="K3416" i="1" s="1"/>
  <c r="K3415" i="1" s="1"/>
  <c r="J3419" i="1"/>
  <c r="J3418" i="1" s="1"/>
  <c r="J3417" i="1" s="1"/>
  <c r="J3416" i="1" s="1"/>
  <c r="J3415" i="1" s="1"/>
  <c r="I3419" i="1"/>
  <c r="I3418" i="1" s="1"/>
  <c r="I3417" i="1" s="1"/>
  <c r="I3416" i="1" s="1"/>
  <c r="I3415" i="1" s="1"/>
  <c r="H3419" i="1"/>
  <c r="H3418" i="1" s="1"/>
  <c r="H3417" i="1" s="1"/>
  <c r="H3416" i="1" s="1"/>
  <c r="H3415" i="1" s="1"/>
  <c r="H3414" i="1" s="1"/>
  <c r="H3413" i="1" s="1"/>
  <c r="G3419" i="1"/>
  <c r="G3418" i="1" s="1"/>
  <c r="G3417" i="1" s="1"/>
  <c r="G3416" i="1" s="1"/>
  <c r="G3415" i="1" s="1"/>
  <c r="F3419" i="1"/>
  <c r="F3418" i="1" s="1"/>
  <c r="F3417" i="1" s="1"/>
  <c r="F3416" i="1" s="1"/>
  <c r="F3415" i="1" s="1"/>
  <c r="F3414" i="1" s="1"/>
  <c r="F3413" i="1" s="1"/>
  <c r="M3412" i="1"/>
  <c r="L3411" i="1"/>
  <c r="L3410" i="1" s="1"/>
  <c r="L3409" i="1" s="1"/>
  <c r="K3411" i="1"/>
  <c r="K3410" i="1" s="1"/>
  <c r="K3409" i="1" s="1"/>
  <c r="J3411" i="1"/>
  <c r="J3410" i="1" s="1"/>
  <c r="J3409" i="1" s="1"/>
  <c r="I3411" i="1"/>
  <c r="H3411" i="1"/>
  <c r="H3410" i="1" s="1"/>
  <c r="H3409" i="1" s="1"/>
  <c r="G3411" i="1"/>
  <c r="G3410" i="1" s="1"/>
  <c r="G3409" i="1" s="1"/>
  <c r="F3411" i="1"/>
  <c r="F3410" i="1" s="1"/>
  <c r="F3409" i="1" s="1"/>
  <c r="M3408" i="1"/>
  <c r="L3407" i="1"/>
  <c r="K3407" i="1"/>
  <c r="K3406" i="1" s="1"/>
  <c r="K3405" i="1" s="1"/>
  <c r="J3407" i="1"/>
  <c r="J3406" i="1" s="1"/>
  <c r="J3405" i="1" s="1"/>
  <c r="I3407" i="1"/>
  <c r="I3406" i="1" s="1"/>
  <c r="H3407" i="1"/>
  <c r="H3406" i="1" s="1"/>
  <c r="H3405" i="1" s="1"/>
  <c r="G3407" i="1"/>
  <c r="G3406" i="1" s="1"/>
  <c r="G3405" i="1" s="1"/>
  <c r="F3407" i="1"/>
  <c r="F3406" i="1" s="1"/>
  <c r="F3405" i="1" s="1"/>
  <c r="M3399" i="1"/>
  <c r="M3398" i="1" s="1"/>
  <c r="M3397" i="1" s="1"/>
  <c r="M3396" i="1" s="1"/>
  <c r="M3395" i="1"/>
  <c r="L3393" i="1"/>
  <c r="K3393" i="1"/>
  <c r="J3393" i="1"/>
  <c r="I3393" i="1"/>
  <c r="H3393" i="1"/>
  <c r="G3393" i="1"/>
  <c r="F3393" i="1"/>
  <c r="M3392" i="1"/>
  <c r="L3391" i="1"/>
  <c r="K3391" i="1"/>
  <c r="J3391" i="1"/>
  <c r="I3391" i="1"/>
  <c r="H3391" i="1"/>
  <c r="G3391" i="1"/>
  <c r="F3391" i="1"/>
  <c r="M3390" i="1"/>
  <c r="L3389" i="1"/>
  <c r="K3389" i="1"/>
  <c r="K3388" i="1" s="1"/>
  <c r="K3387" i="1" s="1"/>
  <c r="K3386" i="1" s="1"/>
  <c r="K3385" i="1" s="1"/>
  <c r="K3384" i="1" s="1"/>
  <c r="J3389" i="1"/>
  <c r="I3389" i="1"/>
  <c r="H3389" i="1"/>
  <c r="G3389" i="1"/>
  <c r="F3389" i="1"/>
  <c r="M3383" i="1"/>
  <c r="L3382" i="1"/>
  <c r="L3381" i="1" s="1"/>
  <c r="L3380" i="1" s="1"/>
  <c r="L3379" i="1" s="1"/>
  <c r="K3382" i="1"/>
  <c r="K3381" i="1" s="1"/>
  <c r="K3380" i="1" s="1"/>
  <c r="K3379" i="1" s="1"/>
  <c r="J3382" i="1"/>
  <c r="J3381" i="1" s="1"/>
  <c r="J3380" i="1" s="1"/>
  <c r="J3379" i="1" s="1"/>
  <c r="I3382" i="1"/>
  <c r="I3381" i="1" s="1"/>
  <c r="I3380" i="1" s="1"/>
  <c r="I3379" i="1" s="1"/>
  <c r="H3382" i="1"/>
  <c r="H3381" i="1" s="1"/>
  <c r="H3380" i="1" s="1"/>
  <c r="H3379" i="1" s="1"/>
  <c r="G3382" i="1"/>
  <c r="G3381" i="1" s="1"/>
  <c r="G3380" i="1" s="1"/>
  <c r="G3379" i="1" s="1"/>
  <c r="F3382" i="1"/>
  <c r="M3373" i="1"/>
  <c r="L3372" i="1"/>
  <c r="L3371" i="1" s="1"/>
  <c r="L3370" i="1" s="1"/>
  <c r="K3372" i="1"/>
  <c r="K3371" i="1" s="1"/>
  <c r="K3370" i="1" s="1"/>
  <c r="J3372" i="1"/>
  <c r="J3371" i="1" s="1"/>
  <c r="J3370" i="1" s="1"/>
  <c r="I3372" i="1"/>
  <c r="I3371" i="1" s="1"/>
  <c r="I3370" i="1" s="1"/>
  <c r="H3372" i="1"/>
  <c r="H3371" i="1" s="1"/>
  <c r="H3370" i="1" s="1"/>
  <c r="G3372" i="1"/>
  <c r="G3371" i="1" s="1"/>
  <c r="G3370" i="1" s="1"/>
  <c r="F3372" i="1"/>
  <c r="M3369" i="1"/>
  <c r="L3368" i="1"/>
  <c r="L3367" i="1" s="1"/>
  <c r="L3366" i="1" s="1"/>
  <c r="K3368" i="1"/>
  <c r="K3367" i="1" s="1"/>
  <c r="K3366" i="1" s="1"/>
  <c r="J3368" i="1"/>
  <c r="J3367" i="1" s="1"/>
  <c r="J3366" i="1" s="1"/>
  <c r="J3365" i="1" s="1"/>
  <c r="J3364" i="1" s="1"/>
  <c r="I3368" i="1"/>
  <c r="H3368" i="1"/>
  <c r="H3367" i="1" s="1"/>
  <c r="H3366" i="1" s="1"/>
  <c r="H3365" i="1" s="1"/>
  <c r="H3364" i="1" s="1"/>
  <c r="G3368" i="1"/>
  <c r="G3367" i="1" s="1"/>
  <c r="G3366" i="1" s="1"/>
  <c r="F3368" i="1"/>
  <c r="F3367" i="1" s="1"/>
  <c r="F3366" i="1" s="1"/>
  <c r="M3363" i="1"/>
  <c r="L3362" i="1"/>
  <c r="L3359" i="1" s="1"/>
  <c r="L3358" i="1" s="1"/>
  <c r="L3357" i="1" s="1"/>
  <c r="L3356" i="1" s="1"/>
  <c r="K3362" i="1"/>
  <c r="K3359" i="1" s="1"/>
  <c r="K3358" i="1" s="1"/>
  <c r="K3357" i="1" s="1"/>
  <c r="K3356" i="1" s="1"/>
  <c r="J3362" i="1"/>
  <c r="J3359" i="1" s="1"/>
  <c r="J3358" i="1" s="1"/>
  <c r="J3357" i="1" s="1"/>
  <c r="J3356" i="1" s="1"/>
  <c r="I3362" i="1"/>
  <c r="I3359" i="1" s="1"/>
  <c r="H3362" i="1"/>
  <c r="H3359" i="1" s="1"/>
  <c r="H3358" i="1" s="1"/>
  <c r="H3357" i="1" s="1"/>
  <c r="H3356" i="1" s="1"/>
  <c r="G3362" i="1"/>
  <c r="G3359" i="1" s="1"/>
  <c r="G3358" i="1" s="1"/>
  <c r="G3357" i="1" s="1"/>
  <c r="G3356" i="1" s="1"/>
  <c r="F3362" i="1"/>
  <c r="M3355" i="1"/>
  <c r="L3354" i="1"/>
  <c r="L3353" i="1" s="1"/>
  <c r="L3352" i="1" s="1"/>
  <c r="K3354" i="1"/>
  <c r="K3353" i="1" s="1"/>
  <c r="K3352" i="1" s="1"/>
  <c r="J3354" i="1"/>
  <c r="J3353" i="1" s="1"/>
  <c r="J3352" i="1" s="1"/>
  <c r="I3354" i="1"/>
  <c r="I3353" i="1" s="1"/>
  <c r="I3352" i="1" s="1"/>
  <c r="H3354" i="1"/>
  <c r="H3353" i="1" s="1"/>
  <c r="H3352" i="1" s="1"/>
  <c r="G3354" i="1"/>
  <c r="G3353" i="1" s="1"/>
  <c r="G3352" i="1" s="1"/>
  <c r="F3354" i="1"/>
  <c r="M3351" i="1"/>
  <c r="L3350" i="1"/>
  <c r="L3349" i="1" s="1"/>
  <c r="L3348" i="1" s="1"/>
  <c r="K3350" i="1"/>
  <c r="K3349" i="1" s="1"/>
  <c r="K3348" i="1" s="1"/>
  <c r="K3347" i="1" s="1"/>
  <c r="K3346" i="1" s="1"/>
  <c r="J3350" i="1"/>
  <c r="J3349" i="1" s="1"/>
  <c r="J3348" i="1" s="1"/>
  <c r="J3347" i="1" s="1"/>
  <c r="J3346" i="1" s="1"/>
  <c r="I3350" i="1"/>
  <c r="H3350" i="1"/>
  <c r="H3349" i="1" s="1"/>
  <c r="H3348" i="1" s="1"/>
  <c r="G3350" i="1"/>
  <c r="G3349" i="1" s="1"/>
  <c r="G3348" i="1" s="1"/>
  <c r="F3350" i="1"/>
  <c r="F3349" i="1" s="1"/>
  <c r="M3345" i="1"/>
  <c r="L3344" i="1"/>
  <c r="L3343" i="1" s="1"/>
  <c r="L3342" i="1" s="1"/>
  <c r="L3341" i="1" s="1"/>
  <c r="L3340" i="1" s="1"/>
  <c r="K3344" i="1"/>
  <c r="K3343" i="1" s="1"/>
  <c r="K3342" i="1" s="1"/>
  <c r="K3341" i="1" s="1"/>
  <c r="K3340" i="1" s="1"/>
  <c r="J3344" i="1"/>
  <c r="J3343" i="1" s="1"/>
  <c r="J3342" i="1" s="1"/>
  <c r="J3341" i="1" s="1"/>
  <c r="J3340" i="1" s="1"/>
  <c r="I3344" i="1"/>
  <c r="H3344" i="1"/>
  <c r="H3343" i="1" s="1"/>
  <c r="H3342" i="1" s="1"/>
  <c r="H3341" i="1" s="1"/>
  <c r="H3340" i="1" s="1"/>
  <c r="G3344" i="1"/>
  <c r="G3343" i="1" s="1"/>
  <c r="G3342" i="1" s="1"/>
  <c r="G3341" i="1" s="1"/>
  <c r="G3340" i="1" s="1"/>
  <c r="F3344" i="1"/>
  <c r="F3343" i="1" s="1"/>
  <c r="F3342" i="1" s="1"/>
  <c r="K3331" i="1"/>
  <c r="K3330" i="1" s="1"/>
  <c r="K3329" i="1" s="1"/>
  <c r="K3328" i="1" s="1"/>
  <c r="K3327" i="1" s="1"/>
  <c r="K3326" i="1" s="1"/>
  <c r="J3331" i="1"/>
  <c r="J3330" i="1" s="1"/>
  <c r="J3329" i="1" s="1"/>
  <c r="J3328" i="1" s="1"/>
  <c r="J3327" i="1" s="1"/>
  <c r="J3326" i="1" s="1"/>
  <c r="I3331" i="1"/>
  <c r="H3331" i="1"/>
  <c r="H3330" i="1" s="1"/>
  <c r="H3329" i="1" s="1"/>
  <c r="H3328" i="1" s="1"/>
  <c r="H3327" i="1" s="1"/>
  <c r="H3326" i="1" s="1"/>
  <c r="G3331" i="1"/>
  <c r="G3330" i="1" s="1"/>
  <c r="G3329" i="1" s="1"/>
  <c r="G3328" i="1" s="1"/>
  <c r="G3327" i="1" s="1"/>
  <c r="G3326" i="1" s="1"/>
  <c r="F3331" i="1"/>
  <c r="F3330" i="1" s="1"/>
  <c r="F3329" i="1" s="1"/>
  <c r="F3328" i="1" s="1"/>
  <c r="F3327" i="1" s="1"/>
  <c r="F3326" i="1" s="1"/>
  <c r="M3322" i="1"/>
  <c r="K3321" i="1"/>
  <c r="K3320" i="1" s="1"/>
  <c r="J3321" i="1"/>
  <c r="J3320" i="1" s="1"/>
  <c r="I3321" i="1"/>
  <c r="M3319" i="1"/>
  <c r="L3318" i="1"/>
  <c r="K3318" i="1"/>
  <c r="J3318" i="1"/>
  <c r="I3318" i="1"/>
  <c r="H3318" i="1"/>
  <c r="G3318" i="1"/>
  <c r="F3318" i="1"/>
  <c r="M3317" i="1"/>
  <c r="L3316" i="1"/>
  <c r="K3316" i="1"/>
  <c r="J3316" i="1"/>
  <c r="I3316" i="1"/>
  <c r="H3316" i="1"/>
  <c r="G3316" i="1"/>
  <c r="G3315" i="1" s="1"/>
  <c r="G3314" i="1" s="1"/>
  <c r="G3313" i="1" s="1"/>
  <c r="F3316" i="1"/>
  <c r="F3315" i="1" s="1"/>
  <c r="F3314" i="1" s="1"/>
  <c r="F3313" i="1" s="1"/>
  <c r="M3312" i="1"/>
  <c r="L3311" i="1"/>
  <c r="L3310" i="1" s="1"/>
  <c r="L3309" i="1" s="1"/>
  <c r="L3308" i="1" s="1"/>
  <c r="L3307" i="1" s="1"/>
  <c r="K3311" i="1"/>
  <c r="K3310" i="1" s="1"/>
  <c r="K3309" i="1" s="1"/>
  <c r="K3308" i="1" s="1"/>
  <c r="K3307" i="1" s="1"/>
  <c r="J3311" i="1"/>
  <c r="J3310" i="1" s="1"/>
  <c r="J3309" i="1" s="1"/>
  <c r="J3308" i="1" s="1"/>
  <c r="J3307" i="1" s="1"/>
  <c r="I3311" i="1"/>
  <c r="H3311" i="1"/>
  <c r="H3310" i="1" s="1"/>
  <c r="H3309" i="1" s="1"/>
  <c r="H3308" i="1" s="1"/>
  <c r="H3307" i="1" s="1"/>
  <c r="G3311" i="1"/>
  <c r="G3310" i="1" s="1"/>
  <c r="G3309" i="1" s="1"/>
  <c r="G3308" i="1" s="1"/>
  <c r="G3307" i="1" s="1"/>
  <c r="F3311" i="1"/>
  <c r="F3310" i="1" s="1"/>
  <c r="F3309" i="1" s="1"/>
  <c r="M3305" i="1"/>
  <c r="L3304" i="1"/>
  <c r="L3303" i="1" s="1"/>
  <c r="L3302" i="1" s="1"/>
  <c r="K3304" i="1"/>
  <c r="K3303" i="1" s="1"/>
  <c r="K3302" i="1" s="1"/>
  <c r="J3304" i="1"/>
  <c r="J3303" i="1" s="1"/>
  <c r="J3302" i="1" s="1"/>
  <c r="I3304" i="1"/>
  <c r="H3304" i="1"/>
  <c r="H3303" i="1" s="1"/>
  <c r="H3302" i="1" s="1"/>
  <c r="G3304" i="1"/>
  <c r="G3303" i="1" s="1"/>
  <c r="G3302" i="1" s="1"/>
  <c r="F3304" i="1"/>
  <c r="F3303" i="1" s="1"/>
  <c r="F3302" i="1" s="1"/>
  <c r="M3296" i="1"/>
  <c r="L3295" i="1"/>
  <c r="L3292" i="1" s="1"/>
  <c r="L3291" i="1" s="1"/>
  <c r="L3290" i="1" s="1"/>
  <c r="L3289" i="1" s="1"/>
  <c r="K3295" i="1"/>
  <c r="K3292" i="1" s="1"/>
  <c r="K3291" i="1" s="1"/>
  <c r="K3290" i="1" s="1"/>
  <c r="K3289" i="1" s="1"/>
  <c r="J3295" i="1"/>
  <c r="J3292" i="1" s="1"/>
  <c r="J3291" i="1" s="1"/>
  <c r="J3290" i="1" s="1"/>
  <c r="J3289" i="1" s="1"/>
  <c r="I3295" i="1"/>
  <c r="H3295" i="1"/>
  <c r="H3292" i="1" s="1"/>
  <c r="H3291" i="1" s="1"/>
  <c r="H3290" i="1" s="1"/>
  <c r="H3289" i="1" s="1"/>
  <c r="G3295" i="1"/>
  <c r="G3292" i="1" s="1"/>
  <c r="G3291" i="1" s="1"/>
  <c r="G3290" i="1" s="1"/>
  <c r="G3289" i="1" s="1"/>
  <c r="F3295" i="1"/>
  <c r="F3292" i="1" s="1"/>
  <c r="F3291" i="1" s="1"/>
  <c r="F3290" i="1" s="1"/>
  <c r="M3280" i="1"/>
  <c r="L3279" i="1"/>
  <c r="L3278" i="1" s="1"/>
  <c r="K3279" i="1"/>
  <c r="K3278" i="1" s="1"/>
  <c r="J3279" i="1"/>
  <c r="J3278" i="1" s="1"/>
  <c r="I3279" i="1"/>
  <c r="H3279" i="1"/>
  <c r="H3278" i="1" s="1"/>
  <c r="G3279" i="1"/>
  <c r="G3278" i="1" s="1"/>
  <c r="F3279" i="1"/>
  <c r="F3278" i="1" s="1"/>
  <c r="M3277" i="1"/>
  <c r="L3276" i="1"/>
  <c r="L3275" i="1" s="1"/>
  <c r="K3276" i="1"/>
  <c r="K3275" i="1" s="1"/>
  <c r="J3276" i="1"/>
  <c r="J3275" i="1" s="1"/>
  <c r="I3276" i="1"/>
  <c r="I3275" i="1" s="1"/>
  <c r="H3276" i="1"/>
  <c r="H3275" i="1" s="1"/>
  <c r="G3276" i="1"/>
  <c r="G3275" i="1" s="1"/>
  <c r="F3276" i="1"/>
  <c r="F3275" i="1" s="1"/>
  <c r="M3271" i="1"/>
  <c r="L3270" i="1"/>
  <c r="L3269" i="1" s="1"/>
  <c r="L3268" i="1" s="1"/>
  <c r="L3267" i="1" s="1"/>
  <c r="L3266" i="1" s="1"/>
  <c r="K3270" i="1"/>
  <c r="K3269" i="1" s="1"/>
  <c r="K3268" i="1" s="1"/>
  <c r="K3267" i="1" s="1"/>
  <c r="K3266" i="1" s="1"/>
  <c r="J3270" i="1"/>
  <c r="J3269" i="1" s="1"/>
  <c r="J3268" i="1" s="1"/>
  <c r="J3267" i="1" s="1"/>
  <c r="J3266" i="1" s="1"/>
  <c r="I3270" i="1"/>
  <c r="I3269" i="1" s="1"/>
  <c r="I3268" i="1" s="1"/>
  <c r="I3267" i="1" s="1"/>
  <c r="I3266" i="1" s="1"/>
  <c r="H3270" i="1"/>
  <c r="H3269" i="1" s="1"/>
  <c r="H3268" i="1" s="1"/>
  <c r="H3267" i="1" s="1"/>
  <c r="H3266" i="1" s="1"/>
  <c r="G3270" i="1"/>
  <c r="G3269" i="1" s="1"/>
  <c r="G3268" i="1" s="1"/>
  <c r="G3267" i="1" s="1"/>
  <c r="G3266" i="1" s="1"/>
  <c r="F3270" i="1"/>
  <c r="M3265" i="1"/>
  <c r="L3264" i="1"/>
  <c r="L3263" i="1" s="1"/>
  <c r="L3262" i="1" s="1"/>
  <c r="L3261" i="1" s="1"/>
  <c r="K3264" i="1"/>
  <c r="K3263" i="1" s="1"/>
  <c r="K3262" i="1" s="1"/>
  <c r="K3261" i="1" s="1"/>
  <c r="J3264" i="1"/>
  <c r="J3263" i="1" s="1"/>
  <c r="J3262" i="1" s="1"/>
  <c r="J3261" i="1" s="1"/>
  <c r="I3264" i="1"/>
  <c r="H3264" i="1"/>
  <c r="H3263" i="1" s="1"/>
  <c r="H3262" i="1" s="1"/>
  <c r="H3261" i="1" s="1"/>
  <c r="G3264" i="1"/>
  <c r="G3263" i="1" s="1"/>
  <c r="G3262" i="1" s="1"/>
  <c r="G3261" i="1" s="1"/>
  <c r="F3264" i="1"/>
  <c r="F3263" i="1" s="1"/>
  <c r="F3262" i="1" s="1"/>
  <c r="F3261" i="1" s="1"/>
  <c r="M3260" i="1"/>
  <c r="L3259" i="1"/>
  <c r="L3258" i="1" s="1"/>
  <c r="L3257" i="1" s="1"/>
  <c r="K3259" i="1"/>
  <c r="K3258" i="1" s="1"/>
  <c r="K3257" i="1" s="1"/>
  <c r="J3259" i="1"/>
  <c r="J3258" i="1" s="1"/>
  <c r="J3257" i="1" s="1"/>
  <c r="I3259" i="1"/>
  <c r="H3259" i="1"/>
  <c r="H3258" i="1" s="1"/>
  <c r="H3257" i="1" s="1"/>
  <c r="G3259" i="1"/>
  <c r="G3258" i="1" s="1"/>
  <c r="G3257" i="1" s="1"/>
  <c r="F3259" i="1"/>
  <c r="F3258" i="1" s="1"/>
  <c r="M3256" i="1"/>
  <c r="L3255" i="1"/>
  <c r="L3254" i="1" s="1"/>
  <c r="L3253" i="1" s="1"/>
  <c r="K3255" i="1"/>
  <c r="K3254" i="1" s="1"/>
  <c r="K3253" i="1" s="1"/>
  <c r="J3255" i="1"/>
  <c r="J3254" i="1" s="1"/>
  <c r="J3253" i="1" s="1"/>
  <c r="I3255" i="1"/>
  <c r="I3254" i="1" s="1"/>
  <c r="I3253" i="1" s="1"/>
  <c r="H3255" i="1"/>
  <c r="H3254" i="1" s="1"/>
  <c r="H3253" i="1" s="1"/>
  <c r="G3255" i="1"/>
  <c r="G3254" i="1" s="1"/>
  <c r="G3253" i="1" s="1"/>
  <c r="F3255" i="1"/>
  <c r="M3252" i="1"/>
  <c r="L3251" i="1"/>
  <c r="L3250" i="1" s="1"/>
  <c r="K3251" i="1"/>
  <c r="K3250" i="1" s="1"/>
  <c r="J3251" i="1"/>
  <c r="J3250" i="1" s="1"/>
  <c r="I3251" i="1"/>
  <c r="I3250" i="1" s="1"/>
  <c r="H3251" i="1"/>
  <c r="H3250" i="1" s="1"/>
  <c r="G3251" i="1"/>
  <c r="G3250" i="1" s="1"/>
  <c r="F3251" i="1"/>
  <c r="F3250" i="1" s="1"/>
  <c r="M3249" i="1"/>
  <c r="L3248" i="1"/>
  <c r="L3247" i="1" s="1"/>
  <c r="L3246" i="1" s="1"/>
  <c r="K3248" i="1"/>
  <c r="K3247" i="1" s="1"/>
  <c r="J3248" i="1"/>
  <c r="J3247" i="1" s="1"/>
  <c r="J3246" i="1" s="1"/>
  <c r="I3248" i="1"/>
  <c r="I3247" i="1" s="1"/>
  <c r="I3246" i="1" s="1"/>
  <c r="H3248" i="1"/>
  <c r="H3247" i="1" s="1"/>
  <c r="G3248" i="1"/>
  <c r="G3247" i="1" s="1"/>
  <c r="F3248" i="1"/>
  <c r="F3247" i="1" s="1"/>
  <c r="M3229" i="1"/>
  <c r="M3228" i="1" s="1"/>
  <c r="M3227" i="1" s="1"/>
  <c r="M3226" i="1" s="1"/>
  <c r="M3225" i="1" s="1"/>
  <c r="M3222" i="1"/>
  <c r="L3221" i="1"/>
  <c r="K3221" i="1"/>
  <c r="J3221" i="1"/>
  <c r="I3221" i="1"/>
  <c r="H3221" i="1"/>
  <c r="G3221" i="1"/>
  <c r="F3221" i="1"/>
  <c r="M3220" i="1"/>
  <c r="L3219" i="1"/>
  <c r="K3219" i="1"/>
  <c r="J3219" i="1"/>
  <c r="I3219" i="1"/>
  <c r="H3219" i="1"/>
  <c r="G3219" i="1"/>
  <c r="F3219" i="1"/>
  <c r="M3217" i="1"/>
  <c r="L3216" i="1"/>
  <c r="K3216" i="1"/>
  <c r="K3215" i="1" s="1"/>
  <c r="J3216" i="1"/>
  <c r="J3215" i="1" s="1"/>
  <c r="I3216" i="1"/>
  <c r="I3215" i="1" s="1"/>
  <c r="H3216" i="1"/>
  <c r="H3215" i="1" s="1"/>
  <c r="G3216" i="1"/>
  <c r="G3215" i="1" s="1"/>
  <c r="F3216" i="1"/>
  <c r="F3215" i="1" s="1"/>
  <c r="M3210" i="1"/>
  <c r="L3209" i="1"/>
  <c r="K3209" i="1"/>
  <c r="K3208" i="1" s="1"/>
  <c r="K3207" i="1" s="1"/>
  <c r="K3206" i="1" s="1"/>
  <c r="K3205" i="1" s="1"/>
  <c r="J3209" i="1"/>
  <c r="J3208" i="1" s="1"/>
  <c r="J3207" i="1" s="1"/>
  <c r="J3206" i="1" s="1"/>
  <c r="J3205" i="1" s="1"/>
  <c r="I3209" i="1"/>
  <c r="I3208" i="1" s="1"/>
  <c r="I3207" i="1" s="1"/>
  <c r="I3206" i="1" s="1"/>
  <c r="I3205" i="1" s="1"/>
  <c r="H3209" i="1"/>
  <c r="H3208" i="1" s="1"/>
  <c r="H3207" i="1" s="1"/>
  <c r="H3206" i="1" s="1"/>
  <c r="H3205" i="1" s="1"/>
  <c r="G3209" i="1"/>
  <c r="G3208" i="1" s="1"/>
  <c r="G3207" i="1" s="1"/>
  <c r="G3206" i="1" s="1"/>
  <c r="G3205" i="1" s="1"/>
  <c r="F3209" i="1"/>
  <c r="F3208" i="1" s="1"/>
  <c r="F3207" i="1" s="1"/>
  <c r="F3206" i="1" s="1"/>
  <c r="F3205" i="1" s="1"/>
  <c r="M3189" i="1"/>
  <c r="L3188" i="1"/>
  <c r="K3188" i="1"/>
  <c r="K3187" i="1" s="1"/>
  <c r="K3186" i="1" s="1"/>
  <c r="K3185" i="1" s="1"/>
  <c r="J3188" i="1"/>
  <c r="J3187" i="1" s="1"/>
  <c r="J3186" i="1" s="1"/>
  <c r="J3185" i="1" s="1"/>
  <c r="I3188" i="1"/>
  <c r="I3187" i="1" s="1"/>
  <c r="I3186" i="1" s="1"/>
  <c r="I3185" i="1" s="1"/>
  <c r="H3188" i="1"/>
  <c r="H3187" i="1" s="1"/>
  <c r="H3186" i="1" s="1"/>
  <c r="H3185" i="1" s="1"/>
  <c r="G3188" i="1"/>
  <c r="G3187" i="1" s="1"/>
  <c r="G3186" i="1" s="1"/>
  <c r="G3185" i="1" s="1"/>
  <c r="F3188" i="1"/>
  <c r="F3187" i="1" s="1"/>
  <c r="F3186" i="1" s="1"/>
  <c r="F3185" i="1" s="1"/>
  <c r="M3184" i="1"/>
  <c r="L3183" i="1"/>
  <c r="K3183" i="1"/>
  <c r="K3182" i="1" s="1"/>
  <c r="K3181" i="1" s="1"/>
  <c r="K3180" i="1" s="1"/>
  <c r="K3179" i="1" s="1"/>
  <c r="J3183" i="1"/>
  <c r="J3182" i="1" s="1"/>
  <c r="J3181" i="1" s="1"/>
  <c r="J3180" i="1" s="1"/>
  <c r="J3179" i="1" s="1"/>
  <c r="J3178" i="1" s="1"/>
  <c r="I3183" i="1"/>
  <c r="I3182" i="1" s="1"/>
  <c r="I3181" i="1" s="1"/>
  <c r="I3180" i="1" s="1"/>
  <c r="I3179" i="1" s="1"/>
  <c r="H3183" i="1"/>
  <c r="H3182" i="1" s="1"/>
  <c r="H3181" i="1" s="1"/>
  <c r="H3180" i="1" s="1"/>
  <c r="H3179" i="1" s="1"/>
  <c r="G3183" i="1"/>
  <c r="G3182" i="1" s="1"/>
  <c r="G3181" i="1" s="1"/>
  <c r="G3180" i="1" s="1"/>
  <c r="G3179" i="1" s="1"/>
  <c r="F3183" i="1"/>
  <c r="F3182" i="1" s="1"/>
  <c r="F3181" i="1" s="1"/>
  <c r="F3180" i="1" s="1"/>
  <c r="F3179" i="1" s="1"/>
  <c r="M3166" i="1"/>
  <c r="L3165" i="1"/>
  <c r="L3164" i="1" s="1"/>
  <c r="K3165" i="1"/>
  <c r="K3164" i="1" s="1"/>
  <c r="J3165" i="1"/>
  <c r="J3164" i="1" s="1"/>
  <c r="I3165" i="1"/>
  <c r="I3164" i="1" s="1"/>
  <c r="H3165" i="1"/>
  <c r="H3164" i="1" s="1"/>
  <c r="G3165" i="1"/>
  <c r="G3164" i="1" s="1"/>
  <c r="F3165" i="1"/>
  <c r="F3164" i="1" s="1"/>
  <c r="M3163" i="1"/>
  <c r="L3162" i="1"/>
  <c r="K3162" i="1"/>
  <c r="K3161" i="1" s="1"/>
  <c r="K3160" i="1" s="1"/>
  <c r="K3159" i="1" s="1"/>
  <c r="J3162" i="1"/>
  <c r="J3161" i="1" s="1"/>
  <c r="J3160" i="1" s="1"/>
  <c r="J3159" i="1" s="1"/>
  <c r="I3162" i="1"/>
  <c r="I3161" i="1" s="1"/>
  <c r="H3162" i="1"/>
  <c r="H3161" i="1" s="1"/>
  <c r="G3162" i="1"/>
  <c r="G3161" i="1" s="1"/>
  <c r="F3162" i="1"/>
  <c r="F3161" i="1" s="1"/>
  <c r="F3160" i="1" s="1"/>
  <c r="F3159" i="1" s="1"/>
  <c r="M3158" i="1"/>
  <c r="L3157" i="1"/>
  <c r="L3156" i="1" s="1"/>
  <c r="L3155" i="1" s="1"/>
  <c r="K3157" i="1"/>
  <c r="K3156" i="1" s="1"/>
  <c r="K3155" i="1" s="1"/>
  <c r="J3157" i="1"/>
  <c r="J3156" i="1" s="1"/>
  <c r="J3155" i="1" s="1"/>
  <c r="I3157" i="1"/>
  <c r="I3156" i="1" s="1"/>
  <c r="I3155" i="1" s="1"/>
  <c r="H3157" i="1"/>
  <c r="H3156" i="1" s="1"/>
  <c r="H3155" i="1" s="1"/>
  <c r="G3157" i="1"/>
  <c r="G3156" i="1" s="1"/>
  <c r="G3155" i="1" s="1"/>
  <c r="F3157" i="1"/>
  <c r="F3156" i="1" s="1"/>
  <c r="M3154" i="1"/>
  <c r="L3153" i="1"/>
  <c r="K3153" i="1"/>
  <c r="K3152" i="1" s="1"/>
  <c r="J3153" i="1"/>
  <c r="J3152" i="1" s="1"/>
  <c r="I3153" i="1"/>
  <c r="I3152" i="1" s="1"/>
  <c r="H3153" i="1"/>
  <c r="H3152" i="1" s="1"/>
  <c r="G3153" i="1"/>
  <c r="G3152" i="1" s="1"/>
  <c r="F3153" i="1"/>
  <c r="F3152" i="1" s="1"/>
  <c r="M3151" i="1"/>
  <c r="L3150" i="1"/>
  <c r="K3150" i="1"/>
  <c r="K3149" i="1" s="1"/>
  <c r="K3148" i="1" s="1"/>
  <c r="J3150" i="1"/>
  <c r="J3149" i="1" s="1"/>
  <c r="J3148" i="1" s="1"/>
  <c r="I3150" i="1"/>
  <c r="I3149" i="1" s="1"/>
  <c r="H3150" i="1"/>
  <c r="H3149" i="1" s="1"/>
  <c r="G3150" i="1"/>
  <c r="G3149" i="1" s="1"/>
  <c r="F3150" i="1"/>
  <c r="F3149" i="1" s="1"/>
  <c r="M3147" i="1"/>
  <c r="L3146" i="1"/>
  <c r="L3145" i="1" s="1"/>
  <c r="K3146" i="1"/>
  <c r="K3145" i="1" s="1"/>
  <c r="J3146" i="1"/>
  <c r="J3145" i="1" s="1"/>
  <c r="I3146" i="1"/>
  <c r="I3145" i="1" s="1"/>
  <c r="H3146" i="1"/>
  <c r="H3145" i="1" s="1"/>
  <c r="G3146" i="1"/>
  <c r="G3145" i="1" s="1"/>
  <c r="F3146" i="1"/>
  <c r="F3145" i="1" s="1"/>
  <c r="M3144" i="1"/>
  <c r="L3143" i="1"/>
  <c r="L3142" i="1" s="1"/>
  <c r="K3143" i="1"/>
  <c r="K3142" i="1" s="1"/>
  <c r="J3143" i="1"/>
  <c r="J3142" i="1" s="1"/>
  <c r="I3143" i="1"/>
  <c r="I3142" i="1" s="1"/>
  <c r="H3143" i="1"/>
  <c r="H3142" i="1" s="1"/>
  <c r="G3143" i="1"/>
  <c r="G3142" i="1" s="1"/>
  <c r="F3143" i="1"/>
  <c r="F3142" i="1" s="1"/>
  <c r="M3141" i="1"/>
  <c r="L3140" i="1"/>
  <c r="K3140" i="1"/>
  <c r="K3139" i="1" s="1"/>
  <c r="J3140" i="1"/>
  <c r="J3139" i="1" s="1"/>
  <c r="I3140" i="1"/>
  <c r="I3139" i="1" s="1"/>
  <c r="H3140" i="1"/>
  <c r="H3139" i="1" s="1"/>
  <c r="G3140" i="1"/>
  <c r="G3139" i="1" s="1"/>
  <c r="F3140" i="1"/>
  <c r="F3139" i="1" s="1"/>
  <c r="M3138" i="1"/>
  <c r="L3137" i="1"/>
  <c r="K3137" i="1"/>
  <c r="K3136" i="1" s="1"/>
  <c r="J3137" i="1"/>
  <c r="J3136" i="1" s="1"/>
  <c r="I3137" i="1"/>
  <c r="I3136" i="1" s="1"/>
  <c r="H3137" i="1"/>
  <c r="H3136" i="1" s="1"/>
  <c r="G3137" i="1"/>
  <c r="G3136" i="1" s="1"/>
  <c r="G3135" i="1" s="1"/>
  <c r="F3137" i="1"/>
  <c r="F3136" i="1" s="1"/>
  <c r="F3135" i="1" s="1"/>
  <c r="M3131" i="1"/>
  <c r="L3130" i="1"/>
  <c r="K3130" i="1"/>
  <c r="K3129" i="1" s="1"/>
  <c r="K3128" i="1" s="1"/>
  <c r="K3127" i="1" s="1"/>
  <c r="J3130" i="1"/>
  <c r="J3129" i="1" s="1"/>
  <c r="J3128" i="1" s="1"/>
  <c r="J3127" i="1" s="1"/>
  <c r="I3130" i="1"/>
  <c r="I3129" i="1" s="1"/>
  <c r="I3128" i="1" s="1"/>
  <c r="I3127" i="1" s="1"/>
  <c r="H3130" i="1"/>
  <c r="H3129" i="1" s="1"/>
  <c r="H3128" i="1" s="1"/>
  <c r="H3127" i="1" s="1"/>
  <c r="G3130" i="1"/>
  <c r="G3129" i="1" s="1"/>
  <c r="G3128" i="1" s="1"/>
  <c r="G3127" i="1" s="1"/>
  <c r="F3130" i="1"/>
  <c r="F3129" i="1" s="1"/>
  <c r="F3128" i="1" s="1"/>
  <c r="F3127" i="1" s="1"/>
  <c r="M3124" i="1"/>
  <c r="L3123" i="1"/>
  <c r="K3123" i="1"/>
  <c r="J3123" i="1"/>
  <c r="I3123" i="1"/>
  <c r="H3123" i="1"/>
  <c r="G3123" i="1"/>
  <c r="F3123" i="1"/>
  <c r="M3122" i="1"/>
  <c r="L3121" i="1"/>
  <c r="K3121" i="1"/>
  <c r="J3121" i="1"/>
  <c r="I3121" i="1"/>
  <c r="H3121" i="1"/>
  <c r="G3121" i="1"/>
  <c r="F3121" i="1"/>
  <c r="M3119" i="1"/>
  <c r="L3118" i="1"/>
  <c r="K3118" i="1"/>
  <c r="K3117" i="1" s="1"/>
  <c r="J3118" i="1"/>
  <c r="J3117" i="1" s="1"/>
  <c r="I3118" i="1"/>
  <c r="I3117" i="1" s="1"/>
  <c r="H3118" i="1"/>
  <c r="H3117" i="1" s="1"/>
  <c r="G3118" i="1"/>
  <c r="G3117" i="1" s="1"/>
  <c r="F3118" i="1"/>
  <c r="F3117" i="1" s="1"/>
  <c r="M3114" i="1"/>
  <c r="L3113" i="1"/>
  <c r="K3113" i="1"/>
  <c r="J3113" i="1"/>
  <c r="I3113" i="1"/>
  <c r="H3113" i="1"/>
  <c r="G3113" i="1"/>
  <c r="F3113" i="1"/>
  <c r="M3112" i="1"/>
  <c r="L3111" i="1"/>
  <c r="K3111" i="1"/>
  <c r="K3110" i="1" s="1"/>
  <c r="K3109" i="1" s="1"/>
  <c r="K3108" i="1" s="1"/>
  <c r="K3107" i="1" s="1"/>
  <c r="J3111" i="1"/>
  <c r="J3110" i="1" s="1"/>
  <c r="J3109" i="1" s="1"/>
  <c r="J3108" i="1" s="1"/>
  <c r="J3107" i="1" s="1"/>
  <c r="I3111" i="1"/>
  <c r="H3111" i="1"/>
  <c r="G3111" i="1"/>
  <c r="F3111" i="1"/>
  <c r="F3110" i="1" s="1"/>
  <c r="F3109" i="1" s="1"/>
  <c r="F3108" i="1" s="1"/>
  <c r="F3107" i="1" s="1"/>
  <c r="M3103" i="1"/>
  <c r="L3102" i="1"/>
  <c r="L3101" i="1" s="1"/>
  <c r="L3100" i="1" s="1"/>
  <c r="K3102" i="1"/>
  <c r="K3101" i="1" s="1"/>
  <c r="K3100" i="1" s="1"/>
  <c r="K3099" i="1" s="1"/>
  <c r="K3098" i="1" s="1"/>
  <c r="K3097" i="1" s="1"/>
  <c r="K3096" i="1" s="1"/>
  <c r="J3102" i="1"/>
  <c r="J3101" i="1" s="1"/>
  <c r="J3100" i="1" s="1"/>
  <c r="J3099" i="1" s="1"/>
  <c r="J3098" i="1" s="1"/>
  <c r="J3097" i="1" s="1"/>
  <c r="J3096" i="1" s="1"/>
  <c r="I3102" i="1"/>
  <c r="I3101" i="1" s="1"/>
  <c r="H3102" i="1"/>
  <c r="H3101" i="1" s="1"/>
  <c r="H3100" i="1" s="1"/>
  <c r="H3099" i="1" s="1"/>
  <c r="H3098" i="1" s="1"/>
  <c r="H3097" i="1" s="1"/>
  <c r="H3096" i="1" s="1"/>
  <c r="G3102" i="1"/>
  <c r="G3101" i="1" s="1"/>
  <c r="G3100" i="1" s="1"/>
  <c r="G3099" i="1" s="1"/>
  <c r="G3098" i="1" s="1"/>
  <c r="G3097" i="1" s="1"/>
  <c r="G3096" i="1" s="1"/>
  <c r="F3102" i="1"/>
  <c r="F3101" i="1" s="1"/>
  <c r="F3100" i="1" s="1"/>
  <c r="F3099" i="1" s="1"/>
  <c r="F3098" i="1" s="1"/>
  <c r="F3097" i="1" s="1"/>
  <c r="F3096" i="1" s="1"/>
  <c r="M3095" i="1"/>
  <c r="L3094" i="1"/>
  <c r="K3094" i="1"/>
  <c r="K3093" i="1" s="1"/>
  <c r="J3094" i="1"/>
  <c r="J3093" i="1" s="1"/>
  <c r="I3094" i="1"/>
  <c r="I3093" i="1" s="1"/>
  <c r="H3094" i="1"/>
  <c r="H3093" i="1" s="1"/>
  <c r="G3094" i="1"/>
  <c r="G3093" i="1" s="1"/>
  <c r="F3094" i="1"/>
  <c r="F3093" i="1" s="1"/>
  <c r="M3092" i="1"/>
  <c r="L3091" i="1"/>
  <c r="K3091" i="1"/>
  <c r="K3090" i="1" s="1"/>
  <c r="J3091" i="1"/>
  <c r="J3090" i="1" s="1"/>
  <c r="I3091" i="1"/>
  <c r="I3090" i="1" s="1"/>
  <c r="H3091" i="1"/>
  <c r="H3090" i="1" s="1"/>
  <c r="H3089" i="1" s="1"/>
  <c r="H3088" i="1" s="1"/>
  <c r="H3087" i="1" s="1"/>
  <c r="H3086" i="1" s="1"/>
  <c r="G3091" i="1"/>
  <c r="G3090" i="1" s="1"/>
  <c r="G3089" i="1" s="1"/>
  <c r="G3088" i="1" s="1"/>
  <c r="G3087" i="1" s="1"/>
  <c r="G3086" i="1" s="1"/>
  <c r="F3091" i="1"/>
  <c r="F3090" i="1" s="1"/>
  <c r="M3084" i="1"/>
  <c r="M3083" i="1"/>
  <c r="L3082" i="1"/>
  <c r="L3081" i="1" s="1"/>
  <c r="K3082" i="1"/>
  <c r="K3081" i="1" s="1"/>
  <c r="K3080" i="1" s="1"/>
  <c r="J3082" i="1"/>
  <c r="J3081" i="1" s="1"/>
  <c r="J3080" i="1" s="1"/>
  <c r="I3082" i="1"/>
  <c r="I3081" i="1" s="1"/>
  <c r="I3080" i="1" s="1"/>
  <c r="H3082" i="1"/>
  <c r="H3081" i="1" s="1"/>
  <c r="H3080" i="1" s="1"/>
  <c r="G3082" i="1"/>
  <c r="G3081" i="1" s="1"/>
  <c r="G3080" i="1" s="1"/>
  <c r="F3082" i="1"/>
  <c r="M3074" i="1"/>
  <c r="L3073" i="1"/>
  <c r="L3072" i="1" s="1"/>
  <c r="L3071" i="1" s="1"/>
  <c r="L3070" i="1" s="1"/>
  <c r="L3069" i="1" s="1"/>
  <c r="K3073" i="1"/>
  <c r="K3072" i="1" s="1"/>
  <c r="K3071" i="1" s="1"/>
  <c r="K3070" i="1" s="1"/>
  <c r="K3069" i="1" s="1"/>
  <c r="J3073" i="1"/>
  <c r="J3072" i="1" s="1"/>
  <c r="J3071" i="1" s="1"/>
  <c r="J3070" i="1" s="1"/>
  <c r="J3069" i="1" s="1"/>
  <c r="J3068" i="1" s="1"/>
  <c r="J3067" i="1" s="1"/>
  <c r="I3073" i="1"/>
  <c r="I3072" i="1" s="1"/>
  <c r="I3071" i="1" s="1"/>
  <c r="H3073" i="1"/>
  <c r="H3072" i="1" s="1"/>
  <c r="H3071" i="1" s="1"/>
  <c r="H3070" i="1" s="1"/>
  <c r="H3069" i="1" s="1"/>
  <c r="G3073" i="1"/>
  <c r="G3072" i="1" s="1"/>
  <c r="G3071" i="1" s="1"/>
  <c r="G3070" i="1" s="1"/>
  <c r="G3069" i="1" s="1"/>
  <c r="F3073" i="1"/>
  <c r="M3066" i="1"/>
  <c r="L3065" i="1"/>
  <c r="L3064" i="1" s="1"/>
  <c r="L3063" i="1" s="1"/>
  <c r="L3062" i="1" s="1"/>
  <c r="K3065" i="1"/>
  <c r="K3064" i="1" s="1"/>
  <c r="K3063" i="1" s="1"/>
  <c r="K3062" i="1" s="1"/>
  <c r="K3061" i="1" s="1"/>
  <c r="J3065" i="1"/>
  <c r="J3064" i="1" s="1"/>
  <c r="J3063" i="1" s="1"/>
  <c r="J3062" i="1" s="1"/>
  <c r="J3061" i="1" s="1"/>
  <c r="I3065" i="1"/>
  <c r="H3065" i="1"/>
  <c r="H3064" i="1" s="1"/>
  <c r="H3063" i="1" s="1"/>
  <c r="H3062" i="1" s="1"/>
  <c r="H3061" i="1" s="1"/>
  <c r="G3065" i="1"/>
  <c r="G3064" i="1" s="1"/>
  <c r="G3063" i="1" s="1"/>
  <c r="G3062" i="1" s="1"/>
  <c r="G3061" i="1" s="1"/>
  <c r="F3065" i="1"/>
  <c r="F3064" i="1" s="1"/>
  <c r="F3063" i="1" s="1"/>
  <c r="F3062" i="1" s="1"/>
  <c r="F3061" i="1" s="1"/>
  <c r="M3060" i="1"/>
  <c r="L3059" i="1"/>
  <c r="L3058" i="1" s="1"/>
  <c r="L3057" i="1" s="1"/>
  <c r="L3056" i="1" s="1"/>
  <c r="L3055" i="1" s="1"/>
  <c r="K3059" i="1"/>
  <c r="K3058" i="1" s="1"/>
  <c r="K3057" i="1" s="1"/>
  <c r="K3056" i="1" s="1"/>
  <c r="K3055" i="1" s="1"/>
  <c r="J3059" i="1"/>
  <c r="J3058" i="1" s="1"/>
  <c r="J3057" i="1" s="1"/>
  <c r="J3056" i="1" s="1"/>
  <c r="J3055" i="1" s="1"/>
  <c r="I3059" i="1"/>
  <c r="H3059" i="1"/>
  <c r="H3058" i="1" s="1"/>
  <c r="H3057" i="1" s="1"/>
  <c r="H3056" i="1" s="1"/>
  <c r="H3055" i="1" s="1"/>
  <c r="G3059" i="1"/>
  <c r="G3058" i="1" s="1"/>
  <c r="G3057" i="1" s="1"/>
  <c r="G3056" i="1" s="1"/>
  <c r="G3055" i="1" s="1"/>
  <c r="F3059" i="1"/>
  <c r="F3058" i="1" s="1"/>
  <c r="F3057" i="1" s="1"/>
  <c r="F3056" i="1" s="1"/>
  <c r="F3055" i="1" s="1"/>
  <c r="M3052" i="1"/>
  <c r="L3051" i="1"/>
  <c r="L3050" i="1" s="1"/>
  <c r="L3049" i="1" s="1"/>
  <c r="K3051" i="1"/>
  <c r="K3050" i="1" s="1"/>
  <c r="K3049" i="1" s="1"/>
  <c r="J3051" i="1"/>
  <c r="J3050" i="1" s="1"/>
  <c r="J3049" i="1" s="1"/>
  <c r="I3051" i="1"/>
  <c r="H3051" i="1"/>
  <c r="H3050" i="1" s="1"/>
  <c r="H3049" i="1" s="1"/>
  <c r="G3051" i="1"/>
  <c r="G3050" i="1" s="1"/>
  <c r="G3049" i="1" s="1"/>
  <c r="F3051" i="1"/>
  <c r="F3050" i="1" s="1"/>
  <c r="F3049" i="1" s="1"/>
  <c r="M3048" i="1"/>
  <c r="L3047" i="1"/>
  <c r="L3046" i="1" s="1"/>
  <c r="L3045" i="1" s="1"/>
  <c r="K3047" i="1"/>
  <c r="K3046" i="1" s="1"/>
  <c r="K3045" i="1" s="1"/>
  <c r="J3047" i="1"/>
  <c r="J3046" i="1" s="1"/>
  <c r="J3045" i="1" s="1"/>
  <c r="I3047" i="1"/>
  <c r="H3047" i="1"/>
  <c r="H3046" i="1" s="1"/>
  <c r="H3045" i="1" s="1"/>
  <c r="G3047" i="1"/>
  <c r="G3046" i="1" s="1"/>
  <c r="G3045" i="1" s="1"/>
  <c r="F3047" i="1"/>
  <c r="F3046" i="1" s="1"/>
  <c r="F3045" i="1" s="1"/>
  <c r="M3044" i="1"/>
  <c r="L3043" i="1"/>
  <c r="L3042" i="1" s="1"/>
  <c r="L3041" i="1" s="1"/>
  <c r="K3043" i="1"/>
  <c r="K3042" i="1" s="1"/>
  <c r="K3041" i="1" s="1"/>
  <c r="J3043" i="1"/>
  <c r="J3042" i="1" s="1"/>
  <c r="J3041" i="1" s="1"/>
  <c r="I3043" i="1"/>
  <c r="H3043" i="1"/>
  <c r="H3042" i="1" s="1"/>
  <c r="H3041" i="1" s="1"/>
  <c r="G3043" i="1"/>
  <c r="G3042" i="1" s="1"/>
  <c r="G3041" i="1" s="1"/>
  <c r="F3043" i="1"/>
  <c r="F3042" i="1" s="1"/>
  <c r="F3041" i="1" s="1"/>
  <c r="M3031" i="1"/>
  <c r="L3030" i="1"/>
  <c r="K3030" i="1"/>
  <c r="J3030" i="1"/>
  <c r="I3030" i="1"/>
  <c r="H3030" i="1"/>
  <c r="G3030" i="1"/>
  <c r="F3030" i="1"/>
  <c r="M3029" i="1"/>
  <c r="L3028" i="1"/>
  <c r="K3028" i="1"/>
  <c r="J3028" i="1"/>
  <c r="I3028" i="1"/>
  <c r="H3028" i="1"/>
  <c r="G3028" i="1"/>
  <c r="F3028" i="1"/>
  <c r="M3027" i="1"/>
  <c r="L3026" i="1"/>
  <c r="L3025" i="1" s="1"/>
  <c r="L3024" i="1" s="1"/>
  <c r="L3023" i="1" s="1"/>
  <c r="L3022" i="1" s="1"/>
  <c r="L3021" i="1" s="1"/>
  <c r="K3026" i="1"/>
  <c r="J3026" i="1"/>
  <c r="I3026" i="1"/>
  <c r="H3026" i="1"/>
  <c r="H3025" i="1" s="1"/>
  <c r="H3024" i="1" s="1"/>
  <c r="H3023" i="1" s="1"/>
  <c r="H3022" i="1" s="1"/>
  <c r="H3021" i="1" s="1"/>
  <c r="G3026" i="1"/>
  <c r="G3025" i="1" s="1"/>
  <c r="G3024" i="1" s="1"/>
  <c r="G3023" i="1" s="1"/>
  <c r="G3022" i="1" s="1"/>
  <c r="G3021" i="1" s="1"/>
  <c r="F3026" i="1"/>
  <c r="M3020" i="1"/>
  <c r="M3019" i="1"/>
  <c r="M3016" i="1"/>
  <c r="L3015" i="1"/>
  <c r="L3014" i="1" s="1"/>
  <c r="M3014" i="1" s="1"/>
  <c r="M3012" i="1"/>
  <c r="L3011" i="1"/>
  <c r="L3010" i="1" s="1"/>
  <c r="L3009" i="1" s="1"/>
  <c r="K3011" i="1"/>
  <c r="K3010" i="1" s="1"/>
  <c r="K3009" i="1" s="1"/>
  <c r="K3008" i="1" s="1"/>
  <c r="J3011" i="1"/>
  <c r="J3010" i="1" s="1"/>
  <c r="J3009" i="1" s="1"/>
  <c r="J3008" i="1" s="1"/>
  <c r="I3011" i="1"/>
  <c r="H3011" i="1"/>
  <c r="H3010" i="1" s="1"/>
  <c r="H3009" i="1" s="1"/>
  <c r="H3008" i="1" s="1"/>
  <c r="G3011" i="1"/>
  <c r="G3010" i="1" s="1"/>
  <c r="G3009" i="1" s="1"/>
  <c r="G3008" i="1" s="1"/>
  <c r="F3011" i="1"/>
  <c r="F3010" i="1" s="1"/>
  <c r="F3009" i="1" s="1"/>
  <c r="F3008" i="1" s="1"/>
  <c r="M3002" i="1"/>
  <c r="L3001" i="1"/>
  <c r="L3000" i="1" s="1"/>
  <c r="K3001" i="1"/>
  <c r="K3000" i="1" s="1"/>
  <c r="K2996" i="1" s="1"/>
  <c r="J3001" i="1"/>
  <c r="J3000" i="1" s="1"/>
  <c r="J2996" i="1" s="1"/>
  <c r="I3001" i="1"/>
  <c r="H3001" i="1"/>
  <c r="H3000" i="1" s="1"/>
  <c r="H2996" i="1" s="1"/>
  <c r="G3001" i="1"/>
  <c r="G3000" i="1" s="1"/>
  <c r="G2996" i="1" s="1"/>
  <c r="F3001" i="1"/>
  <c r="F3000" i="1" s="1"/>
  <c r="F2996" i="1" s="1"/>
  <c r="M2995" i="1"/>
  <c r="L2994" i="1"/>
  <c r="L2993" i="1" s="1"/>
  <c r="L2992" i="1" s="1"/>
  <c r="K2994" i="1"/>
  <c r="K2993" i="1" s="1"/>
  <c r="K2992" i="1" s="1"/>
  <c r="K2991" i="1" s="1"/>
  <c r="K2990" i="1" s="1"/>
  <c r="J2994" i="1"/>
  <c r="J2993" i="1" s="1"/>
  <c r="J2992" i="1" s="1"/>
  <c r="I2994" i="1"/>
  <c r="H2994" i="1"/>
  <c r="H2993" i="1" s="1"/>
  <c r="H2992" i="1" s="1"/>
  <c r="H2991" i="1" s="1"/>
  <c r="G2994" i="1"/>
  <c r="G2993" i="1" s="1"/>
  <c r="G2992" i="1" s="1"/>
  <c r="F2994" i="1"/>
  <c r="F2993" i="1" s="1"/>
  <c r="F2992" i="1" s="1"/>
  <c r="M2989" i="1"/>
  <c r="L2988" i="1"/>
  <c r="L2985" i="1" s="1"/>
  <c r="L2984" i="1" s="1"/>
  <c r="L2983" i="1" s="1"/>
  <c r="L2982" i="1" s="1"/>
  <c r="K2988" i="1"/>
  <c r="K2985" i="1" s="1"/>
  <c r="K2984" i="1" s="1"/>
  <c r="K2983" i="1" s="1"/>
  <c r="K2982" i="1" s="1"/>
  <c r="J2988" i="1"/>
  <c r="J2985" i="1" s="1"/>
  <c r="J2984" i="1" s="1"/>
  <c r="J2983" i="1" s="1"/>
  <c r="J2982" i="1" s="1"/>
  <c r="I2988" i="1"/>
  <c r="I2985" i="1" s="1"/>
  <c r="H2988" i="1"/>
  <c r="H2985" i="1" s="1"/>
  <c r="H2984" i="1" s="1"/>
  <c r="H2983" i="1" s="1"/>
  <c r="H2982" i="1" s="1"/>
  <c r="G2988" i="1"/>
  <c r="G2985" i="1" s="1"/>
  <c r="G2984" i="1" s="1"/>
  <c r="G2983" i="1" s="1"/>
  <c r="G2982" i="1" s="1"/>
  <c r="F2988" i="1"/>
  <c r="F2985" i="1" s="1"/>
  <c r="F2984" i="1" s="1"/>
  <c r="F2983" i="1" s="1"/>
  <c r="F2982" i="1" s="1"/>
  <c r="M2981" i="1"/>
  <c r="L2980" i="1"/>
  <c r="L2979" i="1" s="1"/>
  <c r="L2978" i="1" s="1"/>
  <c r="K2980" i="1"/>
  <c r="K2979" i="1" s="1"/>
  <c r="K2978" i="1" s="1"/>
  <c r="J2980" i="1"/>
  <c r="J2979" i="1" s="1"/>
  <c r="J2978" i="1" s="1"/>
  <c r="I2980" i="1"/>
  <c r="H2980" i="1"/>
  <c r="H2979" i="1" s="1"/>
  <c r="H2978" i="1" s="1"/>
  <c r="G2980" i="1"/>
  <c r="G2979" i="1" s="1"/>
  <c r="G2978" i="1" s="1"/>
  <c r="F2980" i="1"/>
  <c r="F2979" i="1" s="1"/>
  <c r="F2978" i="1" s="1"/>
  <c r="M2977" i="1"/>
  <c r="L2976" i="1"/>
  <c r="L2975" i="1" s="1"/>
  <c r="L2974" i="1" s="1"/>
  <c r="K2976" i="1"/>
  <c r="K2975" i="1" s="1"/>
  <c r="K2974" i="1" s="1"/>
  <c r="K2973" i="1" s="1"/>
  <c r="K2972" i="1" s="1"/>
  <c r="J2976" i="1"/>
  <c r="J2975" i="1" s="1"/>
  <c r="J2974" i="1" s="1"/>
  <c r="J2973" i="1" s="1"/>
  <c r="J2972" i="1" s="1"/>
  <c r="I2976" i="1"/>
  <c r="H2976" i="1"/>
  <c r="H2975" i="1" s="1"/>
  <c r="H2974" i="1" s="1"/>
  <c r="H2973" i="1" s="1"/>
  <c r="H2972" i="1" s="1"/>
  <c r="G2976" i="1"/>
  <c r="G2975" i="1" s="1"/>
  <c r="G2974" i="1" s="1"/>
  <c r="F2976" i="1"/>
  <c r="F2975" i="1" s="1"/>
  <c r="F2974" i="1" s="1"/>
  <c r="M2964" i="1"/>
  <c r="L2963" i="1"/>
  <c r="L2962" i="1" s="1"/>
  <c r="K2963" i="1"/>
  <c r="K2962" i="1" s="1"/>
  <c r="K2961" i="1" s="1"/>
  <c r="K2960" i="1" s="1"/>
  <c r="K2959" i="1" s="1"/>
  <c r="K2958" i="1" s="1"/>
  <c r="J2963" i="1"/>
  <c r="J2962" i="1" s="1"/>
  <c r="J2961" i="1" s="1"/>
  <c r="J2960" i="1" s="1"/>
  <c r="J2959" i="1" s="1"/>
  <c r="J2958" i="1" s="1"/>
  <c r="I2963" i="1"/>
  <c r="H2963" i="1"/>
  <c r="H2962" i="1" s="1"/>
  <c r="H2961" i="1" s="1"/>
  <c r="H2960" i="1" s="1"/>
  <c r="H2959" i="1" s="1"/>
  <c r="H2958" i="1" s="1"/>
  <c r="G2963" i="1"/>
  <c r="G2962" i="1" s="1"/>
  <c r="G2961" i="1" s="1"/>
  <c r="G2960" i="1" s="1"/>
  <c r="G2959" i="1" s="1"/>
  <c r="G2958" i="1" s="1"/>
  <c r="F2963" i="1"/>
  <c r="F2962" i="1" s="1"/>
  <c r="F2961" i="1" s="1"/>
  <c r="F2960" i="1" s="1"/>
  <c r="F2959" i="1" s="1"/>
  <c r="F2958" i="1" s="1"/>
  <c r="M2951" i="1"/>
  <c r="L2950" i="1"/>
  <c r="L2949" i="1" s="1"/>
  <c r="L2948" i="1" s="1"/>
  <c r="K2950" i="1"/>
  <c r="K2949" i="1" s="1"/>
  <c r="K2948" i="1" s="1"/>
  <c r="K2947" i="1" s="1"/>
  <c r="K2946" i="1" s="1"/>
  <c r="J2950" i="1"/>
  <c r="J2949" i="1" s="1"/>
  <c r="J2948" i="1" s="1"/>
  <c r="J2947" i="1" s="1"/>
  <c r="J2946" i="1" s="1"/>
  <c r="I2950" i="1"/>
  <c r="H2950" i="1"/>
  <c r="H2949" i="1" s="1"/>
  <c r="H2948" i="1" s="1"/>
  <c r="H2947" i="1" s="1"/>
  <c r="H2946" i="1" s="1"/>
  <c r="G2950" i="1"/>
  <c r="G2949" i="1" s="1"/>
  <c r="G2948" i="1" s="1"/>
  <c r="G2947" i="1" s="1"/>
  <c r="G2946" i="1" s="1"/>
  <c r="F2950" i="1"/>
  <c r="F2949" i="1" s="1"/>
  <c r="F2948" i="1" s="1"/>
  <c r="F2947" i="1" s="1"/>
  <c r="F2946" i="1" s="1"/>
  <c r="M2945" i="1"/>
  <c r="K2944" i="1"/>
  <c r="K2943" i="1" s="1"/>
  <c r="J2944" i="1"/>
  <c r="J2943" i="1" s="1"/>
  <c r="I2944" i="1"/>
  <c r="M2944" i="1" s="1"/>
  <c r="K2942" i="1"/>
  <c r="K2941" i="1" s="1"/>
  <c r="I2942" i="1"/>
  <c r="M2942" i="1" s="1"/>
  <c r="L2941" i="1"/>
  <c r="L2940" i="1" s="1"/>
  <c r="L2939" i="1" s="1"/>
  <c r="L2938" i="1" s="1"/>
  <c r="J2941" i="1"/>
  <c r="H2941" i="1"/>
  <c r="H2940" i="1" s="1"/>
  <c r="H2939" i="1" s="1"/>
  <c r="H2938" i="1" s="1"/>
  <c r="G2941" i="1"/>
  <c r="G2940" i="1" s="1"/>
  <c r="G2939" i="1" s="1"/>
  <c r="G2938" i="1" s="1"/>
  <c r="F2941" i="1"/>
  <c r="F2940" i="1" s="1"/>
  <c r="F2939" i="1" s="1"/>
  <c r="F2938" i="1" s="1"/>
  <c r="M2937" i="1"/>
  <c r="L2936" i="1"/>
  <c r="L2935" i="1" s="1"/>
  <c r="L2934" i="1" s="1"/>
  <c r="L2933" i="1" s="1"/>
  <c r="L2932" i="1" s="1"/>
  <c r="K2936" i="1"/>
  <c r="K2935" i="1" s="1"/>
  <c r="K2934" i="1" s="1"/>
  <c r="K2933" i="1" s="1"/>
  <c r="K2932" i="1" s="1"/>
  <c r="J2936" i="1"/>
  <c r="J2935" i="1" s="1"/>
  <c r="J2934" i="1" s="1"/>
  <c r="J2933" i="1" s="1"/>
  <c r="J2932" i="1" s="1"/>
  <c r="I2936" i="1"/>
  <c r="I2935" i="1" s="1"/>
  <c r="I2934" i="1" s="1"/>
  <c r="H2936" i="1"/>
  <c r="H2935" i="1" s="1"/>
  <c r="H2934" i="1" s="1"/>
  <c r="H2933" i="1" s="1"/>
  <c r="H2932" i="1" s="1"/>
  <c r="G2936" i="1"/>
  <c r="G2935" i="1" s="1"/>
  <c r="G2934" i="1" s="1"/>
  <c r="G2933" i="1" s="1"/>
  <c r="G2932" i="1" s="1"/>
  <c r="F2936" i="1"/>
  <c r="M2930" i="1"/>
  <c r="L2929" i="1"/>
  <c r="L2928" i="1" s="1"/>
  <c r="L2927" i="1" s="1"/>
  <c r="L2926" i="1" s="1"/>
  <c r="K2929" i="1"/>
  <c r="K2928" i="1" s="1"/>
  <c r="K2927" i="1" s="1"/>
  <c r="K2926" i="1" s="1"/>
  <c r="J2929" i="1"/>
  <c r="J2928" i="1" s="1"/>
  <c r="J2927" i="1" s="1"/>
  <c r="J2926" i="1" s="1"/>
  <c r="I2929" i="1"/>
  <c r="I2928" i="1" s="1"/>
  <c r="I2927" i="1" s="1"/>
  <c r="H2929" i="1"/>
  <c r="H2928" i="1" s="1"/>
  <c r="H2927" i="1" s="1"/>
  <c r="H2926" i="1" s="1"/>
  <c r="G2929" i="1"/>
  <c r="G2928" i="1" s="1"/>
  <c r="G2927" i="1" s="1"/>
  <c r="G2926" i="1" s="1"/>
  <c r="F2929" i="1"/>
  <c r="F2928" i="1" s="1"/>
  <c r="F2927" i="1" s="1"/>
  <c r="F2926" i="1" s="1"/>
  <c r="M2925" i="1"/>
  <c r="M2924" i="1"/>
  <c r="M2921" i="1"/>
  <c r="L2920" i="1"/>
  <c r="L2919" i="1" s="1"/>
  <c r="L2918" i="1" s="1"/>
  <c r="K2920" i="1"/>
  <c r="K2919" i="1" s="1"/>
  <c r="K2918" i="1" s="1"/>
  <c r="J2920" i="1"/>
  <c r="J2919" i="1" s="1"/>
  <c r="J2918" i="1" s="1"/>
  <c r="I2920" i="1"/>
  <c r="I2919" i="1" s="1"/>
  <c r="I2918" i="1" s="1"/>
  <c r="H2920" i="1"/>
  <c r="H2919" i="1" s="1"/>
  <c r="H2918" i="1" s="1"/>
  <c r="G2920" i="1"/>
  <c r="G2919" i="1" s="1"/>
  <c r="G2918" i="1" s="1"/>
  <c r="F2920" i="1"/>
  <c r="M2916" i="1"/>
  <c r="M2915" i="1" s="1"/>
  <c r="M2914" i="1" s="1"/>
  <c r="M2913" i="1" s="1"/>
  <c r="M2912" i="1"/>
  <c r="L2911" i="1"/>
  <c r="L2910" i="1" s="1"/>
  <c r="L2909" i="1" s="1"/>
  <c r="K2911" i="1"/>
  <c r="K2910" i="1" s="1"/>
  <c r="K2909" i="1" s="1"/>
  <c r="K2908" i="1" s="1"/>
  <c r="K2907" i="1" s="1"/>
  <c r="J2911" i="1"/>
  <c r="J2910" i="1" s="1"/>
  <c r="J2909" i="1" s="1"/>
  <c r="J2908" i="1" s="1"/>
  <c r="J2907" i="1" s="1"/>
  <c r="I2911" i="1"/>
  <c r="H2911" i="1"/>
  <c r="H2910" i="1" s="1"/>
  <c r="H2909" i="1" s="1"/>
  <c r="H2908" i="1" s="1"/>
  <c r="H2907" i="1" s="1"/>
  <c r="G2911" i="1"/>
  <c r="G2910" i="1" s="1"/>
  <c r="G2909" i="1" s="1"/>
  <c r="G2908" i="1" s="1"/>
  <c r="G2907" i="1" s="1"/>
  <c r="F2911" i="1"/>
  <c r="F2910" i="1" s="1"/>
  <c r="F2909" i="1" s="1"/>
  <c r="F2908" i="1" s="1"/>
  <c r="F2907" i="1" s="1"/>
  <c r="M2898" i="1"/>
  <c r="L2897" i="1"/>
  <c r="L2896" i="1" s="1"/>
  <c r="K2897" i="1"/>
  <c r="K2896" i="1" s="1"/>
  <c r="J2897" i="1"/>
  <c r="J2896" i="1" s="1"/>
  <c r="I2897" i="1"/>
  <c r="H2897" i="1"/>
  <c r="H2896" i="1" s="1"/>
  <c r="G2897" i="1"/>
  <c r="G2896" i="1" s="1"/>
  <c r="F2897" i="1"/>
  <c r="F2896" i="1" s="1"/>
  <c r="M2895" i="1"/>
  <c r="L2894" i="1"/>
  <c r="L2893" i="1" s="1"/>
  <c r="K2894" i="1"/>
  <c r="K2893" i="1" s="1"/>
  <c r="J2894" i="1"/>
  <c r="J2893" i="1" s="1"/>
  <c r="I2894" i="1"/>
  <c r="H2894" i="1"/>
  <c r="H2893" i="1" s="1"/>
  <c r="G2894" i="1"/>
  <c r="G2893" i="1" s="1"/>
  <c r="F2894" i="1"/>
  <c r="F2893" i="1" s="1"/>
  <c r="M2889" i="1"/>
  <c r="L2888" i="1"/>
  <c r="L2887" i="1" s="1"/>
  <c r="K2888" i="1"/>
  <c r="K2887" i="1" s="1"/>
  <c r="K2886" i="1" s="1"/>
  <c r="K2885" i="1" s="1"/>
  <c r="K2884" i="1" s="1"/>
  <c r="J2888" i="1"/>
  <c r="J2887" i="1" s="1"/>
  <c r="J2886" i="1" s="1"/>
  <c r="J2885" i="1" s="1"/>
  <c r="J2884" i="1" s="1"/>
  <c r="I2888" i="1"/>
  <c r="H2888" i="1"/>
  <c r="H2887" i="1" s="1"/>
  <c r="H2886" i="1" s="1"/>
  <c r="H2885" i="1" s="1"/>
  <c r="H2884" i="1" s="1"/>
  <c r="G2888" i="1"/>
  <c r="G2887" i="1" s="1"/>
  <c r="G2886" i="1" s="1"/>
  <c r="G2885" i="1" s="1"/>
  <c r="G2884" i="1" s="1"/>
  <c r="F2888" i="1"/>
  <c r="F2887" i="1" s="1"/>
  <c r="F2886" i="1" s="1"/>
  <c r="F2885" i="1" s="1"/>
  <c r="F2884" i="1" s="1"/>
  <c r="M2883" i="1"/>
  <c r="L2882" i="1"/>
  <c r="L2881" i="1" s="1"/>
  <c r="L2880" i="1" s="1"/>
  <c r="L2879" i="1" s="1"/>
  <c r="K2882" i="1"/>
  <c r="K2881" i="1" s="1"/>
  <c r="K2880" i="1" s="1"/>
  <c r="K2879" i="1" s="1"/>
  <c r="J2882" i="1"/>
  <c r="J2881" i="1" s="1"/>
  <c r="J2880" i="1" s="1"/>
  <c r="J2879" i="1" s="1"/>
  <c r="I2882" i="1"/>
  <c r="I2881" i="1" s="1"/>
  <c r="I2880" i="1" s="1"/>
  <c r="I2879" i="1" s="1"/>
  <c r="H2882" i="1"/>
  <c r="H2881" i="1" s="1"/>
  <c r="H2880" i="1" s="1"/>
  <c r="H2879" i="1" s="1"/>
  <c r="G2882" i="1"/>
  <c r="G2881" i="1" s="1"/>
  <c r="G2880" i="1" s="1"/>
  <c r="G2879" i="1" s="1"/>
  <c r="F2882" i="1"/>
  <c r="F2881" i="1" s="1"/>
  <c r="F2880" i="1" s="1"/>
  <c r="F2879" i="1" s="1"/>
  <c r="M2878" i="1"/>
  <c r="L2877" i="1"/>
  <c r="L2876" i="1" s="1"/>
  <c r="L2875" i="1" s="1"/>
  <c r="K2877" i="1"/>
  <c r="K2876" i="1" s="1"/>
  <c r="K2875" i="1" s="1"/>
  <c r="J2877" i="1"/>
  <c r="J2876" i="1" s="1"/>
  <c r="J2875" i="1" s="1"/>
  <c r="I2877" i="1"/>
  <c r="I2876" i="1" s="1"/>
  <c r="I2875" i="1" s="1"/>
  <c r="H2877" i="1"/>
  <c r="H2876" i="1" s="1"/>
  <c r="H2875" i="1" s="1"/>
  <c r="G2877" i="1"/>
  <c r="G2876" i="1" s="1"/>
  <c r="G2875" i="1" s="1"/>
  <c r="F2877" i="1"/>
  <c r="F2876" i="1" s="1"/>
  <c r="F2875" i="1" s="1"/>
  <c r="M2874" i="1"/>
  <c r="L2873" i="1"/>
  <c r="L2872" i="1" s="1"/>
  <c r="L2871" i="1" s="1"/>
  <c r="K2873" i="1"/>
  <c r="K2872" i="1" s="1"/>
  <c r="K2871" i="1" s="1"/>
  <c r="J2873" i="1"/>
  <c r="J2872" i="1" s="1"/>
  <c r="J2871" i="1" s="1"/>
  <c r="I2873" i="1"/>
  <c r="H2873" i="1"/>
  <c r="H2872" i="1" s="1"/>
  <c r="H2871" i="1" s="1"/>
  <c r="G2873" i="1"/>
  <c r="G2872" i="1" s="1"/>
  <c r="G2871" i="1" s="1"/>
  <c r="F2873" i="1"/>
  <c r="F2872" i="1" s="1"/>
  <c r="F2871" i="1" s="1"/>
  <c r="M2870" i="1"/>
  <c r="L2869" i="1"/>
  <c r="L2868" i="1" s="1"/>
  <c r="K2869" i="1"/>
  <c r="K2868" i="1" s="1"/>
  <c r="J2869" i="1"/>
  <c r="J2868" i="1" s="1"/>
  <c r="I2869" i="1"/>
  <c r="I2868" i="1" s="1"/>
  <c r="H2869" i="1"/>
  <c r="H2868" i="1" s="1"/>
  <c r="G2869" i="1"/>
  <c r="G2868" i="1" s="1"/>
  <c r="F2869" i="1"/>
  <c r="F2868" i="1" s="1"/>
  <c r="M2867" i="1"/>
  <c r="L2866" i="1"/>
  <c r="L2865" i="1" s="1"/>
  <c r="K2866" i="1"/>
  <c r="K2865" i="1" s="1"/>
  <c r="J2866" i="1"/>
  <c r="J2865" i="1" s="1"/>
  <c r="J2864" i="1" s="1"/>
  <c r="I2866" i="1"/>
  <c r="H2866" i="1"/>
  <c r="H2865" i="1" s="1"/>
  <c r="H2864" i="1" s="1"/>
  <c r="G2866" i="1"/>
  <c r="G2865" i="1" s="1"/>
  <c r="F2866" i="1"/>
  <c r="F2865" i="1" s="1"/>
  <c r="M2854" i="1"/>
  <c r="M2853" i="1" s="1"/>
  <c r="M2852" i="1" s="1"/>
  <c r="M2851" i="1" s="1"/>
  <c r="M2850" i="1" s="1"/>
  <c r="M2847" i="1"/>
  <c r="L2846" i="1"/>
  <c r="K2846" i="1"/>
  <c r="J2846" i="1"/>
  <c r="I2846" i="1"/>
  <c r="H2846" i="1"/>
  <c r="G2846" i="1"/>
  <c r="F2846" i="1"/>
  <c r="M2845" i="1"/>
  <c r="L2844" i="1"/>
  <c r="K2844" i="1"/>
  <c r="J2844" i="1"/>
  <c r="I2844" i="1"/>
  <c r="H2844" i="1"/>
  <c r="G2844" i="1"/>
  <c r="F2844" i="1"/>
  <c r="M2842" i="1"/>
  <c r="L2841" i="1"/>
  <c r="L2840" i="1" s="1"/>
  <c r="K2841" i="1"/>
  <c r="K2840" i="1" s="1"/>
  <c r="J2841" i="1"/>
  <c r="J2840" i="1" s="1"/>
  <c r="I2841" i="1"/>
  <c r="I2840" i="1" s="1"/>
  <c r="H2841" i="1"/>
  <c r="H2840" i="1" s="1"/>
  <c r="G2841" i="1"/>
  <c r="G2840" i="1" s="1"/>
  <c r="F2841" i="1"/>
  <c r="M2837" i="1"/>
  <c r="L2836" i="1"/>
  <c r="L2835" i="1" s="1"/>
  <c r="L2834" i="1" s="1"/>
  <c r="K2836" i="1"/>
  <c r="K2835" i="1" s="1"/>
  <c r="K2834" i="1" s="1"/>
  <c r="K2833" i="1" s="1"/>
  <c r="K2832" i="1" s="1"/>
  <c r="J2836" i="1"/>
  <c r="J2835" i="1" s="1"/>
  <c r="J2834" i="1" s="1"/>
  <c r="J2833" i="1" s="1"/>
  <c r="J2832" i="1" s="1"/>
  <c r="I2836" i="1"/>
  <c r="I2835" i="1" s="1"/>
  <c r="I2834" i="1" s="1"/>
  <c r="I2833" i="1" s="1"/>
  <c r="I2832" i="1" s="1"/>
  <c r="H2836" i="1"/>
  <c r="H2835" i="1" s="1"/>
  <c r="H2834" i="1" s="1"/>
  <c r="H2833" i="1" s="1"/>
  <c r="H2832" i="1" s="1"/>
  <c r="G2836" i="1"/>
  <c r="G2835" i="1" s="1"/>
  <c r="G2834" i="1" s="1"/>
  <c r="G2833" i="1" s="1"/>
  <c r="G2832" i="1" s="1"/>
  <c r="F2836" i="1"/>
  <c r="M2816" i="1"/>
  <c r="L2815" i="1"/>
  <c r="L2814" i="1" s="1"/>
  <c r="L2813" i="1" s="1"/>
  <c r="L2812" i="1" s="1"/>
  <c r="K2815" i="1"/>
  <c r="K2814" i="1" s="1"/>
  <c r="K2813" i="1" s="1"/>
  <c r="K2812" i="1" s="1"/>
  <c r="J2815" i="1"/>
  <c r="J2814" i="1" s="1"/>
  <c r="J2813" i="1" s="1"/>
  <c r="J2812" i="1" s="1"/>
  <c r="I2815" i="1"/>
  <c r="I2814" i="1" s="1"/>
  <c r="I2813" i="1" s="1"/>
  <c r="I2812" i="1" s="1"/>
  <c r="H2815" i="1"/>
  <c r="H2814" i="1" s="1"/>
  <c r="H2813" i="1" s="1"/>
  <c r="H2812" i="1" s="1"/>
  <c r="G2815" i="1"/>
  <c r="G2814" i="1" s="1"/>
  <c r="G2813" i="1" s="1"/>
  <c r="G2812" i="1" s="1"/>
  <c r="F2815" i="1"/>
  <c r="M2811" i="1"/>
  <c r="L2810" i="1"/>
  <c r="L2809" i="1" s="1"/>
  <c r="L2808" i="1" s="1"/>
  <c r="L2807" i="1" s="1"/>
  <c r="L2806" i="1" s="1"/>
  <c r="L2805" i="1" s="1"/>
  <c r="K2810" i="1"/>
  <c r="K2809" i="1" s="1"/>
  <c r="K2808" i="1" s="1"/>
  <c r="K2807" i="1" s="1"/>
  <c r="K2806" i="1" s="1"/>
  <c r="K2805" i="1" s="1"/>
  <c r="J2810" i="1"/>
  <c r="J2809" i="1" s="1"/>
  <c r="J2808" i="1" s="1"/>
  <c r="J2807" i="1" s="1"/>
  <c r="J2806" i="1" s="1"/>
  <c r="I2810" i="1"/>
  <c r="I2809" i="1" s="1"/>
  <c r="I2808" i="1" s="1"/>
  <c r="H2810" i="1"/>
  <c r="H2809" i="1" s="1"/>
  <c r="H2808" i="1" s="1"/>
  <c r="H2807" i="1" s="1"/>
  <c r="H2806" i="1" s="1"/>
  <c r="G2810" i="1"/>
  <c r="G2809" i="1" s="1"/>
  <c r="G2808" i="1" s="1"/>
  <c r="G2807" i="1" s="1"/>
  <c r="G2806" i="1" s="1"/>
  <c r="G2805" i="1" s="1"/>
  <c r="F2810" i="1"/>
  <c r="M2794" i="1"/>
  <c r="L2793" i="1"/>
  <c r="L2792" i="1" s="1"/>
  <c r="L2791" i="1" s="1"/>
  <c r="K2793" i="1"/>
  <c r="K2792" i="1" s="1"/>
  <c r="K2791" i="1" s="1"/>
  <c r="J2793" i="1"/>
  <c r="J2792" i="1" s="1"/>
  <c r="J2791" i="1" s="1"/>
  <c r="I2793" i="1"/>
  <c r="I2792" i="1" s="1"/>
  <c r="I2791" i="1" s="1"/>
  <c r="H2793" i="1"/>
  <c r="H2792" i="1" s="1"/>
  <c r="H2791" i="1" s="1"/>
  <c r="G2793" i="1"/>
  <c r="G2792" i="1" s="1"/>
  <c r="G2791" i="1" s="1"/>
  <c r="F2793" i="1"/>
  <c r="M2790" i="1"/>
  <c r="L2789" i="1"/>
  <c r="L2788" i="1" s="1"/>
  <c r="K2789" i="1"/>
  <c r="K2788" i="1" s="1"/>
  <c r="J2789" i="1"/>
  <c r="J2788" i="1" s="1"/>
  <c r="I2789" i="1"/>
  <c r="I2788" i="1" s="1"/>
  <c r="H2789" i="1"/>
  <c r="H2788" i="1" s="1"/>
  <c r="G2789" i="1"/>
  <c r="G2788" i="1" s="1"/>
  <c r="F2789" i="1"/>
  <c r="F2788" i="1" s="1"/>
  <c r="M2787" i="1"/>
  <c r="L2786" i="1"/>
  <c r="L2785" i="1" s="1"/>
  <c r="K2786" i="1"/>
  <c r="K2785" i="1" s="1"/>
  <c r="K2784" i="1" s="1"/>
  <c r="K2783" i="1" s="1"/>
  <c r="J2786" i="1"/>
  <c r="J2785" i="1" s="1"/>
  <c r="J2784" i="1" s="1"/>
  <c r="J2783" i="1" s="1"/>
  <c r="I2786" i="1"/>
  <c r="I2785" i="1" s="1"/>
  <c r="H2786" i="1"/>
  <c r="H2785" i="1" s="1"/>
  <c r="G2786" i="1"/>
  <c r="G2785" i="1" s="1"/>
  <c r="G2784" i="1" s="1"/>
  <c r="G2783" i="1" s="1"/>
  <c r="F2786" i="1"/>
  <c r="M2782" i="1"/>
  <c r="L2781" i="1"/>
  <c r="K2781" i="1"/>
  <c r="J2781" i="1"/>
  <c r="I2781" i="1"/>
  <c r="H2781" i="1"/>
  <c r="G2781" i="1"/>
  <c r="F2781" i="1"/>
  <c r="M2780" i="1"/>
  <c r="L2779" i="1"/>
  <c r="K2779" i="1"/>
  <c r="K2778" i="1" s="1"/>
  <c r="K2777" i="1" s="1"/>
  <c r="J2779" i="1"/>
  <c r="J2778" i="1" s="1"/>
  <c r="J2777" i="1" s="1"/>
  <c r="I2779" i="1"/>
  <c r="H2779" i="1"/>
  <c r="G2779" i="1"/>
  <c r="G2778" i="1" s="1"/>
  <c r="G2777" i="1" s="1"/>
  <c r="F2779" i="1"/>
  <c r="M2776" i="1"/>
  <c r="L2775" i="1"/>
  <c r="L2774" i="1" s="1"/>
  <c r="K2775" i="1"/>
  <c r="K2774" i="1" s="1"/>
  <c r="J2775" i="1"/>
  <c r="J2774" i="1" s="1"/>
  <c r="I2775" i="1"/>
  <c r="I2774" i="1" s="1"/>
  <c r="H2775" i="1"/>
  <c r="H2774" i="1" s="1"/>
  <c r="G2775" i="1"/>
  <c r="G2774" i="1" s="1"/>
  <c r="F2775" i="1"/>
  <c r="M2773" i="1"/>
  <c r="L2772" i="1"/>
  <c r="L2771" i="1" s="1"/>
  <c r="K2772" i="1"/>
  <c r="K2771" i="1" s="1"/>
  <c r="J2772" i="1"/>
  <c r="J2771" i="1" s="1"/>
  <c r="I2772" i="1"/>
  <c r="I2771" i="1" s="1"/>
  <c r="I2770" i="1" s="1"/>
  <c r="H2772" i="1"/>
  <c r="H2771" i="1" s="1"/>
  <c r="G2772" i="1"/>
  <c r="G2771" i="1" s="1"/>
  <c r="F2772" i="1"/>
  <c r="M2769" i="1"/>
  <c r="L2768" i="1"/>
  <c r="L2767" i="1" s="1"/>
  <c r="K2768" i="1"/>
  <c r="K2767" i="1" s="1"/>
  <c r="J2768" i="1"/>
  <c r="J2767" i="1" s="1"/>
  <c r="I2768" i="1"/>
  <c r="I2767" i="1" s="1"/>
  <c r="H2768" i="1"/>
  <c r="H2767" i="1" s="1"/>
  <c r="G2768" i="1"/>
  <c r="G2767" i="1" s="1"/>
  <c r="F2768" i="1"/>
  <c r="M2766" i="1"/>
  <c r="L2765" i="1"/>
  <c r="L2764" i="1" s="1"/>
  <c r="K2765" i="1"/>
  <c r="K2764" i="1" s="1"/>
  <c r="J2765" i="1"/>
  <c r="J2764" i="1" s="1"/>
  <c r="I2765" i="1"/>
  <c r="I2764" i="1" s="1"/>
  <c r="H2765" i="1"/>
  <c r="H2764" i="1" s="1"/>
  <c r="G2765" i="1"/>
  <c r="G2764" i="1" s="1"/>
  <c r="F2765" i="1"/>
  <c r="M2763" i="1"/>
  <c r="L2762" i="1"/>
  <c r="L2761" i="1" s="1"/>
  <c r="K2762" i="1"/>
  <c r="K2761" i="1" s="1"/>
  <c r="J2762" i="1"/>
  <c r="J2761" i="1" s="1"/>
  <c r="I2762" i="1"/>
  <c r="I2761" i="1" s="1"/>
  <c r="H2762" i="1"/>
  <c r="H2761" i="1" s="1"/>
  <c r="G2762" i="1"/>
  <c r="G2761" i="1" s="1"/>
  <c r="F2762" i="1"/>
  <c r="M2760" i="1"/>
  <c r="L2759" i="1"/>
  <c r="L2758" i="1" s="1"/>
  <c r="K2759" i="1"/>
  <c r="K2758" i="1" s="1"/>
  <c r="K2757" i="1" s="1"/>
  <c r="J2759" i="1"/>
  <c r="J2758" i="1" s="1"/>
  <c r="I2759" i="1"/>
  <c r="I2758" i="1" s="1"/>
  <c r="H2759" i="1"/>
  <c r="H2758" i="1" s="1"/>
  <c r="G2759" i="1"/>
  <c r="G2758" i="1" s="1"/>
  <c r="F2759" i="1"/>
  <c r="M2751" i="1"/>
  <c r="L2750" i="1"/>
  <c r="K2750" i="1"/>
  <c r="J2750" i="1"/>
  <c r="I2750" i="1"/>
  <c r="H2750" i="1"/>
  <c r="G2750" i="1"/>
  <c r="F2750" i="1"/>
  <c r="M2749" i="1"/>
  <c r="L2748" i="1"/>
  <c r="L2747" i="1" s="1"/>
  <c r="K2748" i="1"/>
  <c r="K2747" i="1" s="1"/>
  <c r="J2748" i="1"/>
  <c r="J2747" i="1" s="1"/>
  <c r="I2748" i="1"/>
  <c r="H2748" i="1"/>
  <c r="G2748" i="1"/>
  <c r="G2747" i="1" s="1"/>
  <c r="F2748" i="1"/>
  <c r="M2746" i="1"/>
  <c r="L2745" i="1"/>
  <c r="L2744" i="1" s="1"/>
  <c r="L2743" i="1" s="1"/>
  <c r="L2742" i="1" s="1"/>
  <c r="K2745" i="1"/>
  <c r="K2744" i="1" s="1"/>
  <c r="J2745" i="1"/>
  <c r="J2744" i="1" s="1"/>
  <c r="I2745" i="1"/>
  <c r="I2744" i="1" s="1"/>
  <c r="H2745" i="1"/>
  <c r="H2744" i="1" s="1"/>
  <c r="G2745" i="1"/>
  <c r="G2744" i="1" s="1"/>
  <c r="F2745" i="1"/>
  <c r="M2741" i="1"/>
  <c r="L2740" i="1"/>
  <c r="K2740" i="1"/>
  <c r="J2740" i="1"/>
  <c r="I2740" i="1"/>
  <c r="H2740" i="1"/>
  <c r="G2740" i="1"/>
  <c r="F2740" i="1"/>
  <c r="M2739" i="1"/>
  <c r="L2738" i="1"/>
  <c r="L2737" i="1" s="1"/>
  <c r="L2736" i="1" s="1"/>
  <c r="L2735" i="1" s="1"/>
  <c r="L2734" i="1" s="1"/>
  <c r="K2738" i="1"/>
  <c r="K2737" i="1" s="1"/>
  <c r="K2736" i="1" s="1"/>
  <c r="K2735" i="1" s="1"/>
  <c r="K2734" i="1" s="1"/>
  <c r="J2738" i="1"/>
  <c r="J2737" i="1" s="1"/>
  <c r="J2736" i="1" s="1"/>
  <c r="J2735" i="1" s="1"/>
  <c r="J2734" i="1" s="1"/>
  <c r="I2738" i="1"/>
  <c r="H2738" i="1"/>
  <c r="H2737" i="1" s="1"/>
  <c r="H2736" i="1" s="1"/>
  <c r="H2735" i="1" s="1"/>
  <c r="H2734" i="1" s="1"/>
  <c r="G2738" i="1"/>
  <c r="G2737" i="1" s="1"/>
  <c r="G2736" i="1" s="1"/>
  <c r="G2735" i="1" s="1"/>
  <c r="G2734" i="1" s="1"/>
  <c r="F2738" i="1"/>
  <c r="K2725" i="1"/>
  <c r="K2724" i="1" s="1"/>
  <c r="K2723" i="1" s="1"/>
  <c r="K2722" i="1" s="1"/>
  <c r="K2721" i="1" s="1"/>
  <c r="K2720" i="1" s="1"/>
  <c r="K2719" i="1" s="1"/>
  <c r="J2725" i="1"/>
  <c r="J2724" i="1" s="1"/>
  <c r="J2723" i="1" s="1"/>
  <c r="J2722" i="1" s="1"/>
  <c r="J2721" i="1" s="1"/>
  <c r="J2720" i="1" s="1"/>
  <c r="J2719" i="1" s="1"/>
  <c r="I2725" i="1"/>
  <c r="I2724" i="1" s="1"/>
  <c r="I2723" i="1" s="1"/>
  <c r="I2722" i="1" s="1"/>
  <c r="I2721" i="1" s="1"/>
  <c r="I2720" i="1" s="1"/>
  <c r="I2719" i="1" s="1"/>
  <c r="H2725" i="1"/>
  <c r="H2724" i="1" s="1"/>
  <c r="H2723" i="1" s="1"/>
  <c r="H2722" i="1" s="1"/>
  <c r="H2721" i="1" s="1"/>
  <c r="H2720" i="1" s="1"/>
  <c r="H2719" i="1" s="1"/>
  <c r="G2725" i="1"/>
  <c r="G2724" i="1" s="1"/>
  <c r="G2723" i="1" s="1"/>
  <c r="G2722" i="1" s="1"/>
  <c r="G2721" i="1" s="1"/>
  <c r="G2720" i="1" s="1"/>
  <c r="G2719" i="1" s="1"/>
  <c r="F2725" i="1"/>
  <c r="M2718" i="1"/>
  <c r="L2717" i="1"/>
  <c r="L2716" i="1" s="1"/>
  <c r="K2717" i="1"/>
  <c r="K2716" i="1" s="1"/>
  <c r="J2717" i="1"/>
  <c r="J2716" i="1" s="1"/>
  <c r="I2717" i="1"/>
  <c r="I2716" i="1" s="1"/>
  <c r="H2717" i="1"/>
  <c r="H2716" i="1" s="1"/>
  <c r="G2717" i="1"/>
  <c r="G2716" i="1" s="1"/>
  <c r="F2717" i="1"/>
  <c r="M2715" i="1"/>
  <c r="L2714" i="1"/>
  <c r="L2713" i="1" s="1"/>
  <c r="L2712" i="1" s="1"/>
  <c r="L2711" i="1" s="1"/>
  <c r="L2710" i="1" s="1"/>
  <c r="L2709" i="1" s="1"/>
  <c r="K2714" i="1"/>
  <c r="K2713" i="1" s="1"/>
  <c r="K2712" i="1" s="1"/>
  <c r="K2711" i="1" s="1"/>
  <c r="K2710" i="1" s="1"/>
  <c r="K2709" i="1" s="1"/>
  <c r="J2714" i="1"/>
  <c r="J2713" i="1" s="1"/>
  <c r="I2714" i="1"/>
  <c r="I2713" i="1" s="1"/>
  <c r="H2714" i="1"/>
  <c r="H2713" i="1" s="1"/>
  <c r="H2712" i="1" s="1"/>
  <c r="H2711" i="1" s="1"/>
  <c r="H2710" i="1" s="1"/>
  <c r="H2709" i="1" s="1"/>
  <c r="G2714" i="1"/>
  <c r="G2713" i="1" s="1"/>
  <c r="G2712" i="1" s="1"/>
  <c r="G2711" i="1" s="1"/>
  <c r="G2710" i="1" s="1"/>
  <c r="G2709" i="1" s="1"/>
  <c r="F2714" i="1"/>
  <c r="M2708" i="1"/>
  <c r="L2707" i="1"/>
  <c r="M2707" i="1" s="1"/>
  <c r="M2706" i="1"/>
  <c r="L2705" i="1"/>
  <c r="K2705" i="1"/>
  <c r="K2704" i="1" s="1"/>
  <c r="K2703" i="1" s="1"/>
  <c r="J2705" i="1"/>
  <c r="J2704" i="1" s="1"/>
  <c r="J2703" i="1" s="1"/>
  <c r="I2705" i="1"/>
  <c r="I2704" i="1" s="1"/>
  <c r="I2703" i="1" s="1"/>
  <c r="H2705" i="1"/>
  <c r="H2704" i="1" s="1"/>
  <c r="H2703" i="1" s="1"/>
  <c r="G2705" i="1"/>
  <c r="G2704" i="1" s="1"/>
  <c r="G2703" i="1" s="1"/>
  <c r="F2705" i="1"/>
  <c r="F2704" i="1" s="1"/>
  <c r="F2703" i="1" s="1"/>
  <c r="M2702" i="1"/>
  <c r="L2701" i="1"/>
  <c r="L2700" i="1" s="1"/>
  <c r="L2699" i="1" s="1"/>
  <c r="L2698" i="1" s="1"/>
  <c r="L2697" i="1" s="1"/>
  <c r="K2701" i="1"/>
  <c r="K2700" i="1" s="1"/>
  <c r="K2699" i="1" s="1"/>
  <c r="K2698" i="1" s="1"/>
  <c r="K2697" i="1" s="1"/>
  <c r="K2696" i="1" s="1"/>
  <c r="K2695" i="1" s="1"/>
  <c r="J2701" i="1"/>
  <c r="J2700" i="1" s="1"/>
  <c r="J2699" i="1" s="1"/>
  <c r="J2698" i="1" s="1"/>
  <c r="J2697" i="1" s="1"/>
  <c r="I2701" i="1"/>
  <c r="I2700" i="1" s="1"/>
  <c r="I2699" i="1" s="1"/>
  <c r="I2698" i="1" s="1"/>
  <c r="I2697" i="1" s="1"/>
  <c r="H2701" i="1"/>
  <c r="H2700" i="1" s="1"/>
  <c r="H2699" i="1" s="1"/>
  <c r="H2698" i="1" s="1"/>
  <c r="H2697" i="1" s="1"/>
  <c r="G2701" i="1"/>
  <c r="G2700" i="1" s="1"/>
  <c r="G2699" i="1" s="1"/>
  <c r="G2698" i="1" s="1"/>
  <c r="G2697" i="1" s="1"/>
  <c r="G2696" i="1" s="1"/>
  <c r="G2695" i="1" s="1"/>
  <c r="F2701" i="1"/>
  <c r="M2694" i="1"/>
  <c r="L2693" i="1"/>
  <c r="K2693" i="1"/>
  <c r="K2692" i="1" s="1"/>
  <c r="K2691" i="1" s="1"/>
  <c r="K2690" i="1" s="1"/>
  <c r="K2689" i="1" s="1"/>
  <c r="J2693" i="1"/>
  <c r="J2692" i="1" s="1"/>
  <c r="J2691" i="1" s="1"/>
  <c r="J2690" i="1" s="1"/>
  <c r="J2689" i="1" s="1"/>
  <c r="I2693" i="1"/>
  <c r="I2692" i="1" s="1"/>
  <c r="I2691" i="1" s="1"/>
  <c r="I2690" i="1" s="1"/>
  <c r="I2689" i="1" s="1"/>
  <c r="H2693" i="1"/>
  <c r="H2692" i="1" s="1"/>
  <c r="H2691" i="1" s="1"/>
  <c r="H2690" i="1" s="1"/>
  <c r="H2689" i="1" s="1"/>
  <c r="G2693" i="1"/>
  <c r="G2692" i="1" s="1"/>
  <c r="G2691" i="1" s="1"/>
  <c r="G2690" i="1" s="1"/>
  <c r="G2689" i="1" s="1"/>
  <c r="F2693" i="1"/>
  <c r="F2692" i="1" s="1"/>
  <c r="F2691" i="1" s="1"/>
  <c r="F2690" i="1" s="1"/>
  <c r="F2689" i="1" s="1"/>
  <c r="M2688" i="1"/>
  <c r="L2687" i="1"/>
  <c r="K2687" i="1"/>
  <c r="K2686" i="1" s="1"/>
  <c r="K2685" i="1" s="1"/>
  <c r="K2684" i="1" s="1"/>
  <c r="K2683" i="1" s="1"/>
  <c r="J2687" i="1"/>
  <c r="J2686" i="1" s="1"/>
  <c r="J2685" i="1" s="1"/>
  <c r="J2684" i="1" s="1"/>
  <c r="J2683" i="1" s="1"/>
  <c r="J2682" i="1" s="1"/>
  <c r="J2681" i="1" s="1"/>
  <c r="I2687" i="1"/>
  <c r="I2686" i="1" s="1"/>
  <c r="I2685" i="1" s="1"/>
  <c r="I2684" i="1" s="1"/>
  <c r="I2683" i="1" s="1"/>
  <c r="H2687" i="1"/>
  <c r="H2686" i="1" s="1"/>
  <c r="H2685" i="1" s="1"/>
  <c r="H2684" i="1" s="1"/>
  <c r="H2683" i="1" s="1"/>
  <c r="G2687" i="1"/>
  <c r="G2686" i="1" s="1"/>
  <c r="G2685" i="1" s="1"/>
  <c r="G2684" i="1" s="1"/>
  <c r="G2683" i="1" s="1"/>
  <c r="F2687" i="1"/>
  <c r="F2686" i="1" s="1"/>
  <c r="F2685" i="1" s="1"/>
  <c r="F2684" i="1" s="1"/>
  <c r="F2683" i="1" s="1"/>
  <c r="M2680" i="1"/>
  <c r="L2679" i="1"/>
  <c r="L2678" i="1" s="1"/>
  <c r="L2677" i="1" s="1"/>
  <c r="K2679" i="1"/>
  <c r="K2678" i="1" s="1"/>
  <c r="K2677" i="1" s="1"/>
  <c r="J2679" i="1"/>
  <c r="J2678" i="1" s="1"/>
  <c r="J2677" i="1" s="1"/>
  <c r="I2679" i="1"/>
  <c r="I2678" i="1" s="1"/>
  <c r="I2677" i="1" s="1"/>
  <c r="H2679" i="1"/>
  <c r="H2678" i="1" s="1"/>
  <c r="H2677" i="1" s="1"/>
  <c r="G2679" i="1"/>
  <c r="G2678" i="1" s="1"/>
  <c r="G2677" i="1" s="1"/>
  <c r="F2679" i="1"/>
  <c r="F2678" i="1" s="1"/>
  <c r="F2677" i="1" s="1"/>
  <c r="M2676" i="1"/>
  <c r="L2675" i="1"/>
  <c r="K2675" i="1"/>
  <c r="K2674" i="1" s="1"/>
  <c r="K2673" i="1" s="1"/>
  <c r="J2675" i="1"/>
  <c r="J2674" i="1" s="1"/>
  <c r="J2673" i="1" s="1"/>
  <c r="I2675" i="1"/>
  <c r="I2674" i="1" s="1"/>
  <c r="I2673" i="1" s="1"/>
  <c r="H2675" i="1"/>
  <c r="H2674" i="1" s="1"/>
  <c r="H2673" i="1" s="1"/>
  <c r="G2675" i="1"/>
  <c r="G2674" i="1" s="1"/>
  <c r="G2673" i="1" s="1"/>
  <c r="F2675" i="1"/>
  <c r="F2674" i="1" s="1"/>
  <c r="F2673" i="1" s="1"/>
  <c r="M2672" i="1"/>
  <c r="L2671" i="1"/>
  <c r="L2670" i="1" s="1"/>
  <c r="L2669" i="1" s="1"/>
  <c r="K2671" i="1"/>
  <c r="K2670" i="1" s="1"/>
  <c r="K2669" i="1" s="1"/>
  <c r="J2671" i="1"/>
  <c r="J2670" i="1" s="1"/>
  <c r="J2669" i="1" s="1"/>
  <c r="J2668" i="1" s="1"/>
  <c r="J2667" i="1" s="1"/>
  <c r="J2666" i="1" s="1"/>
  <c r="J2665" i="1" s="1"/>
  <c r="I2671" i="1"/>
  <c r="H2671" i="1"/>
  <c r="H2670" i="1" s="1"/>
  <c r="H2669" i="1" s="1"/>
  <c r="G2671" i="1"/>
  <c r="G2670" i="1" s="1"/>
  <c r="G2669" i="1" s="1"/>
  <c r="F2671" i="1"/>
  <c r="F2670" i="1" s="1"/>
  <c r="F2669" i="1" s="1"/>
  <c r="M2659" i="1"/>
  <c r="L2658" i="1"/>
  <c r="K2658" i="1"/>
  <c r="J2658" i="1"/>
  <c r="I2658" i="1"/>
  <c r="H2658" i="1"/>
  <c r="G2658" i="1"/>
  <c r="F2658" i="1"/>
  <c r="M2657" i="1"/>
  <c r="L2656" i="1"/>
  <c r="K2656" i="1"/>
  <c r="J2656" i="1"/>
  <c r="I2656" i="1"/>
  <c r="H2656" i="1"/>
  <c r="G2656" i="1"/>
  <c r="F2656" i="1"/>
  <c r="M2655" i="1"/>
  <c r="L2654" i="1"/>
  <c r="K2654" i="1"/>
  <c r="J2654" i="1"/>
  <c r="I2654" i="1"/>
  <c r="H2654" i="1"/>
  <c r="H2653" i="1" s="1"/>
  <c r="H2652" i="1" s="1"/>
  <c r="H2651" i="1" s="1"/>
  <c r="H2650" i="1" s="1"/>
  <c r="H2649" i="1" s="1"/>
  <c r="G2654" i="1"/>
  <c r="F2654" i="1"/>
  <c r="F2653" i="1" s="1"/>
  <c r="F2652" i="1" s="1"/>
  <c r="F2651" i="1" s="1"/>
  <c r="F2650" i="1" s="1"/>
  <c r="F2649" i="1" s="1"/>
  <c r="M2648" i="1"/>
  <c r="L2647" i="1"/>
  <c r="M2643" i="1"/>
  <c r="M2640" i="1"/>
  <c r="L2639" i="1"/>
  <c r="L2638" i="1" s="1"/>
  <c r="L2637" i="1" s="1"/>
  <c r="K2639" i="1"/>
  <c r="K2638" i="1" s="1"/>
  <c r="K2637" i="1" s="1"/>
  <c r="K2636" i="1" s="1"/>
  <c r="J2639" i="1"/>
  <c r="J2638" i="1" s="1"/>
  <c r="J2637" i="1" s="1"/>
  <c r="J2636" i="1" s="1"/>
  <c r="I2639" i="1"/>
  <c r="I2638" i="1" s="1"/>
  <c r="I2637" i="1" s="1"/>
  <c r="I2636" i="1" s="1"/>
  <c r="H2639" i="1"/>
  <c r="H2638" i="1" s="1"/>
  <c r="H2637" i="1" s="1"/>
  <c r="H2636" i="1" s="1"/>
  <c r="G2639" i="1"/>
  <c r="G2638" i="1" s="1"/>
  <c r="G2637" i="1" s="1"/>
  <c r="G2636" i="1" s="1"/>
  <c r="F2639" i="1"/>
  <c r="F2638" i="1" s="1"/>
  <c r="F2637" i="1" s="1"/>
  <c r="F2636" i="1" s="1"/>
  <c r="M2635" i="1"/>
  <c r="L2634" i="1"/>
  <c r="L2633" i="1" s="1"/>
  <c r="K2634" i="1"/>
  <c r="K2633" i="1" s="1"/>
  <c r="K2629" i="1" s="1"/>
  <c r="J2634" i="1"/>
  <c r="J2633" i="1" s="1"/>
  <c r="J2629" i="1" s="1"/>
  <c r="I2634" i="1"/>
  <c r="I2633" i="1" s="1"/>
  <c r="I2629" i="1" s="1"/>
  <c r="H2634" i="1"/>
  <c r="H2633" i="1" s="1"/>
  <c r="H2629" i="1" s="1"/>
  <c r="G2634" i="1"/>
  <c r="G2633" i="1" s="1"/>
  <c r="G2629" i="1" s="1"/>
  <c r="F2634" i="1"/>
  <c r="F2633" i="1" s="1"/>
  <c r="F2629" i="1" s="1"/>
  <c r="M2628" i="1"/>
  <c r="L2627" i="1"/>
  <c r="L2626" i="1" s="1"/>
  <c r="L2625" i="1" s="1"/>
  <c r="K2627" i="1"/>
  <c r="K2626" i="1" s="1"/>
  <c r="K2625" i="1" s="1"/>
  <c r="J2627" i="1"/>
  <c r="J2626" i="1" s="1"/>
  <c r="J2625" i="1" s="1"/>
  <c r="I2627" i="1"/>
  <c r="I2626" i="1" s="1"/>
  <c r="I2625" i="1" s="1"/>
  <c r="I2624" i="1" s="1"/>
  <c r="I2623" i="1" s="1"/>
  <c r="H2627" i="1"/>
  <c r="H2626" i="1" s="1"/>
  <c r="H2625" i="1" s="1"/>
  <c r="H2624" i="1" s="1"/>
  <c r="H2623" i="1" s="1"/>
  <c r="G2627" i="1"/>
  <c r="G2626" i="1" s="1"/>
  <c r="G2625" i="1" s="1"/>
  <c r="F2627" i="1"/>
  <c r="F2626" i="1" s="1"/>
  <c r="F2625" i="1" s="1"/>
  <c r="M2622" i="1"/>
  <c r="L2621" i="1"/>
  <c r="L2620" i="1" s="1"/>
  <c r="L2619" i="1" s="1"/>
  <c r="L2618" i="1" s="1"/>
  <c r="K2621" i="1"/>
  <c r="K2620" i="1" s="1"/>
  <c r="K2619" i="1" s="1"/>
  <c r="K2618" i="1" s="1"/>
  <c r="K2617" i="1" s="1"/>
  <c r="J2621" i="1"/>
  <c r="J2620" i="1" s="1"/>
  <c r="J2619" i="1" s="1"/>
  <c r="J2618" i="1" s="1"/>
  <c r="J2617" i="1" s="1"/>
  <c r="I2621" i="1"/>
  <c r="I2620" i="1" s="1"/>
  <c r="I2619" i="1" s="1"/>
  <c r="I2618" i="1" s="1"/>
  <c r="I2617" i="1" s="1"/>
  <c r="H2621" i="1"/>
  <c r="H2620" i="1" s="1"/>
  <c r="H2619" i="1" s="1"/>
  <c r="H2618" i="1" s="1"/>
  <c r="H2617" i="1" s="1"/>
  <c r="G2621" i="1"/>
  <c r="G2620" i="1" s="1"/>
  <c r="G2619" i="1" s="1"/>
  <c r="G2618" i="1" s="1"/>
  <c r="G2617" i="1" s="1"/>
  <c r="F2621" i="1"/>
  <c r="F2620" i="1" s="1"/>
  <c r="F2619" i="1" s="1"/>
  <c r="F2618" i="1" s="1"/>
  <c r="F2617" i="1" s="1"/>
  <c r="M2616" i="1"/>
  <c r="L2615" i="1"/>
  <c r="L2614" i="1" s="1"/>
  <c r="L2613" i="1" s="1"/>
  <c r="K2615" i="1"/>
  <c r="K2614" i="1" s="1"/>
  <c r="K2613" i="1" s="1"/>
  <c r="J2615" i="1"/>
  <c r="J2614" i="1" s="1"/>
  <c r="J2613" i="1" s="1"/>
  <c r="I2615" i="1"/>
  <c r="I2614" i="1" s="1"/>
  <c r="I2613" i="1" s="1"/>
  <c r="H2615" i="1"/>
  <c r="H2614" i="1" s="1"/>
  <c r="H2613" i="1" s="1"/>
  <c r="G2615" i="1"/>
  <c r="G2614" i="1" s="1"/>
  <c r="G2613" i="1" s="1"/>
  <c r="F2615" i="1"/>
  <c r="F2614" i="1" s="1"/>
  <c r="F2613" i="1" s="1"/>
  <c r="M2612" i="1"/>
  <c r="L2611" i="1"/>
  <c r="L2610" i="1" s="1"/>
  <c r="K2611" i="1"/>
  <c r="K2610" i="1" s="1"/>
  <c r="K2609" i="1" s="1"/>
  <c r="K2608" i="1" s="1"/>
  <c r="K2607" i="1" s="1"/>
  <c r="J2611" i="1"/>
  <c r="J2610" i="1" s="1"/>
  <c r="J2609" i="1" s="1"/>
  <c r="I2611" i="1"/>
  <c r="I2610" i="1" s="1"/>
  <c r="I2609" i="1" s="1"/>
  <c r="I2608" i="1" s="1"/>
  <c r="I2607" i="1" s="1"/>
  <c r="H2611" i="1"/>
  <c r="H2610" i="1" s="1"/>
  <c r="H2609" i="1" s="1"/>
  <c r="H2608" i="1" s="1"/>
  <c r="H2607" i="1" s="1"/>
  <c r="G2611" i="1"/>
  <c r="G2610" i="1" s="1"/>
  <c r="G2609" i="1" s="1"/>
  <c r="F2611" i="1"/>
  <c r="F2610" i="1" s="1"/>
  <c r="F2609" i="1" s="1"/>
  <c r="M2599" i="1"/>
  <c r="L2598" i="1"/>
  <c r="L2597" i="1" s="1"/>
  <c r="L2596" i="1" s="1"/>
  <c r="L2595" i="1" s="1"/>
  <c r="K2598" i="1"/>
  <c r="K2597" i="1" s="1"/>
  <c r="K2596" i="1" s="1"/>
  <c r="K2595" i="1" s="1"/>
  <c r="K2594" i="1" s="1"/>
  <c r="K2593" i="1" s="1"/>
  <c r="J2598" i="1"/>
  <c r="J2597" i="1" s="1"/>
  <c r="J2596" i="1" s="1"/>
  <c r="J2595" i="1" s="1"/>
  <c r="J2594" i="1" s="1"/>
  <c r="J2593" i="1" s="1"/>
  <c r="I2598" i="1"/>
  <c r="I2597" i="1" s="1"/>
  <c r="I2596" i="1" s="1"/>
  <c r="I2595" i="1" s="1"/>
  <c r="I2594" i="1" s="1"/>
  <c r="I2593" i="1" s="1"/>
  <c r="H2598" i="1"/>
  <c r="H2597" i="1" s="1"/>
  <c r="H2596" i="1" s="1"/>
  <c r="H2595" i="1" s="1"/>
  <c r="H2594" i="1" s="1"/>
  <c r="H2593" i="1" s="1"/>
  <c r="G2598" i="1"/>
  <c r="G2597" i="1" s="1"/>
  <c r="G2596" i="1" s="1"/>
  <c r="G2595" i="1" s="1"/>
  <c r="G2594" i="1" s="1"/>
  <c r="G2593" i="1" s="1"/>
  <c r="F2598" i="1"/>
  <c r="F2597" i="1" s="1"/>
  <c r="F2596" i="1" s="1"/>
  <c r="F2595" i="1" s="1"/>
  <c r="F2594" i="1" s="1"/>
  <c r="F2593" i="1" s="1"/>
  <c r="M2580" i="1"/>
  <c r="K2579" i="1"/>
  <c r="K2578" i="1" s="1"/>
  <c r="J2579" i="1"/>
  <c r="J2578" i="1" s="1"/>
  <c r="I2579" i="1"/>
  <c r="M2579" i="1" s="1"/>
  <c r="K2577" i="1"/>
  <c r="K2576" i="1" s="1"/>
  <c r="I2577" i="1"/>
  <c r="M2577" i="1" s="1"/>
  <c r="L2576" i="1"/>
  <c r="L2575" i="1" s="1"/>
  <c r="L2574" i="1" s="1"/>
  <c r="L2573" i="1" s="1"/>
  <c r="J2576" i="1"/>
  <c r="H2576" i="1"/>
  <c r="H2575" i="1" s="1"/>
  <c r="H2574" i="1" s="1"/>
  <c r="H2573" i="1" s="1"/>
  <c r="G2576" i="1"/>
  <c r="G2575" i="1" s="1"/>
  <c r="G2574" i="1" s="1"/>
  <c r="G2573" i="1" s="1"/>
  <c r="F2576" i="1"/>
  <c r="F2575" i="1" s="1"/>
  <c r="F2574" i="1" s="1"/>
  <c r="F2573" i="1" s="1"/>
  <c r="M2572" i="1"/>
  <c r="L2571" i="1"/>
  <c r="L2570" i="1" s="1"/>
  <c r="L2569" i="1" s="1"/>
  <c r="K2571" i="1"/>
  <c r="K2570" i="1" s="1"/>
  <c r="K2569" i="1" s="1"/>
  <c r="K2568" i="1" s="1"/>
  <c r="K2567" i="1" s="1"/>
  <c r="J2571" i="1"/>
  <c r="J2570" i="1" s="1"/>
  <c r="J2569" i="1" s="1"/>
  <c r="J2568" i="1" s="1"/>
  <c r="J2567" i="1" s="1"/>
  <c r="I2571" i="1"/>
  <c r="I2570" i="1" s="1"/>
  <c r="I2569" i="1" s="1"/>
  <c r="I2568" i="1" s="1"/>
  <c r="I2567" i="1" s="1"/>
  <c r="H2571" i="1"/>
  <c r="H2570" i="1" s="1"/>
  <c r="H2569" i="1" s="1"/>
  <c r="H2568" i="1" s="1"/>
  <c r="H2567" i="1" s="1"/>
  <c r="G2571" i="1"/>
  <c r="G2570" i="1" s="1"/>
  <c r="G2569" i="1" s="1"/>
  <c r="G2568" i="1" s="1"/>
  <c r="G2567" i="1" s="1"/>
  <c r="F2571" i="1"/>
  <c r="F2570" i="1" s="1"/>
  <c r="F2569" i="1" s="1"/>
  <c r="F2568" i="1" s="1"/>
  <c r="M2565" i="1"/>
  <c r="L2564" i="1"/>
  <c r="K2564" i="1"/>
  <c r="J2564" i="1"/>
  <c r="I2564" i="1"/>
  <c r="H2564" i="1"/>
  <c r="G2564" i="1"/>
  <c r="F2564" i="1"/>
  <c r="M2561" i="1"/>
  <c r="L2560" i="1"/>
  <c r="L2559" i="1" s="1"/>
  <c r="L2558" i="1" s="1"/>
  <c r="K2560" i="1"/>
  <c r="K2559" i="1" s="1"/>
  <c r="K2558" i="1" s="1"/>
  <c r="J2560" i="1"/>
  <c r="I2560" i="1"/>
  <c r="H2560" i="1"/>
  <c r="H2559" i="1" s="1"/>
  <c r="H2558" i="1" s="1"/>
  <c r="G2560" i="1"/>
  <c r="F2560" i="1"/>
  <c r="F2559" i="1" s="1"/>
  <c r="F2558" i="1" s="1"/>
  <c r="M2552" i="1"/>
  <c r="L2551" i="1"/>
  <c r="L2548" i="1" s="1"/>
  <c r="L2547" i="1" s="1"/>
  <c r="L2546" i="1" s="1"/>
  <c r="L2545" i="1" s="1"/>
  <c r="K2551" i="1"/>
  <c r="K2548" i="1" s="1"/>
  <c r="K2547" i="1" s="1"/>
  <c r="K2546" i="1" s="1"/>
  <c r="K2545" i="1" s="1"/>
  <c r="J2551" i="1"/>
  <c r="J2548" i="1" s="1"/>
  <c r="J2547" i="1" s="1"/>
  <c r="J2546" i="1" s="1"/>
  <c r="J2545" i="1" s="1"/>
  <c r="I2551" i="1"/>
  <c r="H2551" i="1"/>
  <c r="H2548" i="1" s="1"/>
  <c r="H2547" i="1" s="1"/>
  <c r="H2546" i="1" s="1"/>
  <c r="H2545" i="1" s="1"/>
  <c r="G2551" i="1"/>
  <c r="G2548" i="1" s="1"/>
  <c r="G2547" i="1" s="1"/>
  <c r="G2546" i="1" s="1"/>
  <c r="G2545" i="1" s="1"/>
  <c r="F2551" i="1"/>
  <c r="F2548" i="1" s="1"/>
  <c r="F2547" i="1" s="1"/>
  <c r="F2546" i="1" s="1"/>
  <c r="F2545" i="1" s="1"/>
  <c r="M2536" i="1"/>
  <c r="L2535" i="1"/>
  <c r="L2534" i="1" s="1"/>
  <c r="K2535" i="1"/>
  <c r="K2534" i="1" s="1"/>
  <c r="J2535" i="1"/>
  <c r="J2534" i="1" s="1"/>
  <c r="I2535" i="1"/>
  <c r="H2535" i="1"/>
  <c r="H2534" i="1" s="1"/>
  <c r="G2535" i="1"/>
  <c r="G2534" i="1" s="1"/>
  <c r="F2535" i="1"/>
  <c r="F2534" i="1" s="1"/>
  <c r="M2533" i="1"/>
  <c r="L2532" i="1"/>
  <c r="K2532" i="1"/>
  <c r="K2531" i="1" s="1"/>
  <c r="J2532" i="1"/>
  <c r="J2531" i="1" s="1"/>
  <c r="I2532" i="1"/>
  <c r="I2531" i="1" s="1"/>
  <c r="H2532" i="1"/>
  <c r="H2531" i="1" s="1"/>
  <c r="G2532" i="1"/>
  <c r="G2531" i="1" s="1"/>
  <c r="F2532" i="1"/>
  <c r="F2531" i="1" s="1"/>
  <c r="M2527" i="1"/>
  <c r="L2526" i="1"/>
  <c r="L2525" i="1" s="1"/>
  <c r="K2526" i="1"/>
  <c r="K2525" i="1" s="1"/>
  <c r="K2524" i="1" s="1"/>
  <c r="K2523" i="1" s="1"/>
  <c r="K2522" i="1" s="1"/>
  <c r="J2526" i="1"/>
  <c r="J2525" i="1" s="1"/>
  <c r="J2524" i="1" s="1"/>
  <c r="J2523" i="1" s="1"/>
  <c r="J2522" i="1" s="1"/>
  <c r="I2526" i="1"/>
  <c r="I2525" i="1" s="1"/>
  <c r="I2524" i="1" s="1"/>
  <c r="I2523" i="1" s="1"/>
  <c r="I2522" i="1" s="1"/>
  <c r="H2526" i="1"/>
  <c r="H2525" i="1" s="1"/>
  <c r="H2524" i="1" s="1"/>
  <c r="H2523" i="1" s="1"/>
  <c r="H2522" i="1" s="1"/>
  <c r="G2526" i="1"/>
  <c r="G2525" i="1" s="1"/>
  <c r="G2524" i="1" s="1"/>
  <c r="G2523" i="1" s="1"/>
  <c r="G2522" i="1" s="1"/>
  <c r="F2526" i="1"/>
  <c r="F2525" i="1" s="1"/>
  <c r="F2524" i="1" s="1"/>
  <c r="M2521" i="1"/>
  <c r="L2520" i="1"/>
  <c r="L2519" i="1" s="1"/>
  <c r="L2518" i="1" s="1"/>
  <c r="L2517" i="1" s="1"/>
  <c r="K2520" i="1"/>
  <c r="K2519" i="1" s="1"/>
  <c r="K2518" i="1" s="1"/>
  <c r="K2517" i="1" s="1"/>
  <c r="J2520" i="1"/>
  <c r="J2519" i="1" s="1"/>
  <c r="J2518" i="1" s="1"/>
  <c r="J2517" i="1" s="1"/>
  <c r="I2520" i="1"/>
  <c r="H2520" i="1"/>
  <c r="H2519" i="1" s="1"/>
  <c r="H2518" i="1" s="1"/>
  <c r="H2517" i="1" s="1"/>
  <c r="G2520" i="1"/>
  <c r="G2519" i="1" s="1"/>
  <c r="G2518" i="1" s="1"/>
  <c r="G2517" i="1" s="1"/>
  <c r="F2520" i="1"/>
  <c r="F2519" i="1" s="1"/>
  <c r="F2518" i="1" s="1"/>
  <c r="F2517" i="1" s="1"/>
  <c r="M2516" i="1"/>
  <c r="L2515" i="1"/>
  <c r="L2514" i="1" s="1"/>
  <c r="L2513" i="1" s="1"/>
  <c r="K2515" i="1"/>
  <c r="K2514" i="1" s="1"/>
  <c r="K2513" i="1" s="1"/>
  <c r="J2515" i="1"/>
  <c r="J2514" i="1" s="1"/>
  <c r="J2513" i="1" s="1"/>
  <c r="I2515" i="1"/>
  <c r="H2515" i="1"/>
  <c r="H2514" i="1" s="1"/>
  <c r="H2513" i="1" s="1"/>
  <c r="G2515" i="1"/>
  <c r="G2514" i="1" s="1"/>
  <c r="G2513" i="1" s="1"/>
  <c r="F2515" i="1"/>
  <c r="F2514" i="1" s="1"/>
  <c r="F2513" i="1" s="1"/>
  <c r="M2512" i="1"/>
  <c r="L2511" i="1"/>
  <c r="L2510" i="1" s="1"/>
  <c r="L2509" i="1" s="1"/>
  <c r="K2511" i="1"/>
  <c r="K2510" i="1" s="1"/>
  <c r="K2509" i="1" s="1"/>
  <c r="J2511" i="1"/>
  <c r="J2510" i="1" s="1"/>
  <c r="J2509" i="1" s="1"/>
  <c r="I2511" i="1"/>
  <c r="I2510" i="1" s="1"/>
  <c r="I2509" i="1" s="1"/>
  <c r="H2511" i="1"/>
  <c r="H2510" i="1" s="1"/>
  <c r="H2509" i="1" s="1"/>
  <c r="G2511" i="1"/>
  <c r="G2510" i="1" s="1"/>
  <c r="G2509" i="1" s="1"/>
  <c r="F2511" i="1"/>
  <c r="F2510" i="1" s="1"/>
  <c r="F2509" i="1" s="1"/>
  <c r="M2508" i="1"/>
  <c r="L2507" i="1"/>
  <c r="L2506" i="1" s="1"/>
  <c r="K2507" i="1"/>
  <c r="K2506" i="1" s="1"/>
  <c r="J2507" i="1"/>
  <c r="J2506" i="1" s="1"/>
  <c r="I2507" i="1"/>
  <c r="I2506" i="1" s="1"/>
  <c r="H2507" i="1"/>
  <c r="H2506" i="1" s="1"/>
  <c r="G2507" i="1"/>
  <c r="G2506" i="1" s="1"/>
  <c r="F2507" i="1"/>
  <c r="F2506" i="1" s="1"/>
  <c r="K2505" i="1"/>
  <c r="K2504" i="1" s="1"/>
  <c r="K2503" i="1" s="1"/>
  <c r="J2505" i="1"/>
  <c r="J2504" i="1" s="1"/>
  <c r="J2503" i="1" s="1"/>
  <c r="I2505" i="1"/>
  <c r="I2504" i="1" s="1"/>
  <c r="I2503" i="1" s="1"/>
  <c r="L2504" i="1"/>
  <c r="L2503" i="1" s="1"/>
  <c r="H2504" i="1"/>
  <c r="H2503" i="1" s="1"/>
  <c r="G2504" i="1"/>
  <c r="G2503" i="1" s="1"/>
  <c r="F2504" i="1"/>
  <c r="M2492" i="1"/>
  <c r="M2491" i="1" s="1"/>
  <c r="M2490" i="1" s="1"/>
  <c r="M2489" i="1" s="1"/>
  <c r="M2488" i="1" s="1"/>
  <c r="M2485" i="1"/>
  <c r="L2484" i="1"/>
  <c r="K2484" i="1"/>
  <c r="J2484" i="1"/>
  <c r="I2484" i="1"/>
  <c r="H2484" i="1"/>
  <c r="G2484" i="1"/>
  <c r="F2484" i="1"/>
  <c r="M2483" i="1"/>
  <c r="L2482" i="1"/>
  <c r="K2482" i="1"/>
  <c r="J2482" i="1"/>
  <c r="I2482" i="1"/>
  <c r="H2482" i="1"/>
  <c r="G2482" i="1"/>
  <c r="F2482" i="1"/>
  <c r="M2480" i="1"/>
  <c r="L2479" i="1"/>
  <c r="K2479" i="1"/>
  <c r="K2478" i="1" s="1"/>
  <c r="J2479" i="1"/>
  <c r="J2478" i="1" s="1"/>
  <c r="I2479" i="1"/>
  <c r="I2478" i="1" s="1"/>
  <c r="H2479" i="1"/>
  <c r="H2478" i="1" s="1"/>
  <c r="G2479" i="1"/>
  <c r="G2478" i="1" s="1"/>
  <c r="F2479" i="1"/>
  <c r="F2478" i="1" s="1"/>
  <c r="M2475" i="1"/>
  <c r="L2474" i="1"/>
  <c r="K2474" i="1"/>
  <c r="K2473" i="1" s="1"/>
  <c r="K2472" i="1" s="1"/>
  <c r="K2471" i="1" s="1"/>
  <c r="K2470" i="1" s="1"/>
  <c r="J2474" i="1"/>
  <c r="J2473" i="1" s="1"/>
  <c r="J2472" i="1" s="1"/>
  <c r="J2471" i="1" s="1"/>
  <c r="J2470" i="1" s="1"/>
  <c r="I2474" i="1"/>
  <c r="I2473" i="1" s="1"/>
  <c r="I2472" i="1" s="1"/>
  <c r="I2471" i="1" s="1"/>
  <c r="I2470" i="1" s="1"/>
  <c r="H2474" i="1"/>
  <c r="H2473" i="1" s="1"/>
  <c r="H2472" i="1" s="1"/>
  <c r="H2471" i="1" s="1"/>
  <c r="H2470" i="1" s="1"/>
  <c r="G2474" i="1"/>
  <c r="G2473" i="1" s="1"/>
  <c r="G2472" i="1" s="1"/>
  <c r="G2471" i="1" s="1"/>
  <c r="G2470" i="1" s="1"/>
  <c r="F2474" i="1"/>
  <c r="F2473" i="1" s="1"/>
  <c r="F2472" i="1" s="1"/>
  <c r="F2471" i="1" s="1"/>
  <c r="F2470" i="1" s="1"/>
  <c r="M2454" i="1"/>
  <c r="L2453" i="1"/>
  <c r="L2452" i="1" s="1"/>
  <c r="L2451" i="1" s="1"/>
  <c r="L2450" i="1" s="1"/>
  <c r="K2453" i="1"/>
  <c r="K2452" i="1" s="1"/>
  <c r="K2451" i="1" s="1"/>
  <c r="K2450" i="1" s="1"/>
  <c r="J2453" i="1"/>
  <c r="J2452" i="1" s="1"/>
  <c r="J2451" i="1" s="1"/>
  <c r="J2450" i="1" s="1"/>
  <c r="I2453" i="1"/>
  <c r="I2452" i="1" s="1"/>
  <c r="I2451" i="1" s="1"/>
  <c r="I2450" i="1" s="1"/>
  <c r="H2453" i="1"/>
  <c r="H2452" i="1" s="1"/>
  <c r="H2451" i="1" s="1"/>
  <c r="H2450" i="1" s="1"/>
  <c r="G2453" i="1"/>
  <c r="G2452" i="1" s="1"/>
  <c r="G2451" i="1" s="1"/>
  <c r="G2450" i="1" s="1"/>
  <c r="F2453" i="1"/>
  <c r="F2452" i="1" s="1"/>
  <c r="M2449" i="1"/>
  <c r="L2448" i="1"/>
  <c r="K2448" i="1"/>
  <c r="K2447" i="1" s="1"/>
  <c r="K2446" i="1" s="1"/>
  <c r="K2445" i="1" s="1"/>
  <c r="K2444" i="1" s="1"/>
  <c r="K2443" i="1" s="1"/>
  <c r="J2448" i="1"/>
  <c r="J2447" i="1" s="1"/>
  <c r="J2446" i="1" s="1"/>
  <c r="J2445" i="1" s="1"/>
  <c r="J2444" i="1" s="1"/>
  <c r="I2448" i="1"/>
  <c r="I2447" i="1" s="1"/>
  <c r="I2446" i="1" s="1"/>
  <c r="I2445" i="1" s="1"/>
  <c r="I2444" i="1" s="1"/>
  <c r="I2443" i="1" s="1"/>
  <c r="H2448" i="1"/>
  <c r="H2447" i="1" s="1"/>
  <c r="H2446" i="1" s="1"/>
  <c r="H2445" i="1" s="1"/>
  <c r="H2444" i="1" s="1"/>
  <c r="H2443" i="1" s="1"/>
  <c r="G2448" i="1"/>
  <c r="G2447" i="1" s="1"/>
  <c r="G2446" i="1" s="1"/>
  <c r="G2445" i="1" s="1"/>
  <c r="G2444" i="1" s="1"/>
  <c r="F2448" i="1"/>
  <c r="F2447" i="1" s="1"/>
  <c r="F2446" i="1" s="1"/>
  <c r="F2445" i="1" s="1"/>
  <c r="F2444" i="1" s="1"/>
  <c r="M2431" i="1"/>
  <c r="L2430" i="1"/>
  <c r="K2430" i="1"/>
  <c r="K2429" i="1" s="1"/>
  <c r="J2430" i="1"/>
  <c r="J2429" i="1" s="1"/>
  <c r="I2430" i="1"/>
  <c r="I2429" i="1" s="1"/>
  <c r="H2430" i="1"/>
  <c r="H2429" i="1" s="1"/>
  <c r="G2430" i="1"/>
  <c r="G2429" i="1" s="1"/>
  <c r="F2430" i="1"/>
  <c r="F2429" i="1" s="1"/>
  <c r="M2428" i="1"/>
  <c r="L2427" i="1"/>
  <c r="K2427" i="1"/>
  <c r="K2426" i="1" s="1"/>
  <c r="J2427" i="1"/>
  <c r="J2426" i="1" s="1"/>
  <c r="J2425" i="1" s="1"/>
  <c r="J2424" i="1" s="1"/>
  <c r="I2427" i="1"/>
  <c r="I2426" i="1" s="1"/>
  <c r="H2427" i="1"/>
  <c r="H2426" i="1" s="1"/>
  <c r="G2427" i="1"/>
  <c r="G2426" i="1" s="1"/>
  <c r="F2427" i="1"/>
  <c r="F2426" i="1" s="1"/>
  <c r="F2425" i="1" s="1"/>
  <c r="F2424" i="1" s="1"/>
  <c r="M2423" i="1"/>
  <c r="L2422" i="1"/>
  <c r="K2422" i="1"/>
  <c r="J2422" i="1"/>
  <c r="I2422" i="1"/>
  <c r="H2422" i="1"/>
  <c r="G2422" i="1"/>
  <c r="F2422" i="1"/>
  <c r="M2421" i="1"/>
  <c r="L2420" i="1"/>
  <c r="L2419" i="1" s="1"/>
  <c r="L2418" i="1" s="1"/>
  <c r="K2420" i="1"/>
  <c r="J2420" i="1"/>
  <c r="I2420" i="1"/>
  <c r="H2420" i="1"/>
  <c r="G2420" i="1"/>
  <c r="G2419" i="1" s="1"/>
  <c r="G2418" i="1" s="1"/>
  <c r="F2420" i="1"/>
  <c r="M2417" i="1"/>
  <c r="L2416" i="1"/>
  <c r="L2415" i="1" s="1"/>
  <c r="K2416" i="1"/>
  <c r="K2415" i="1" s="1"/>
  <c r="J2416" i="1"/>
  <c r="J2415" i="1" s="1"/>
  <c r="I2416" i="1"/>
  <c r="I2415" i="1" s="1"/>
  <c r="H2416" i="1"/>
  <c r="H2415" i="1" s="1"/>
  <c r="G2416" i="1"/>
  <c r="G2415" i="1" s="1"/>
  <c r="F2416" i="1"/>
  <c r="M2414" i="1"/>
  <c r="L2413" i="1"/>
  <c r="K2413" i="1"/>
  <c r="K2412" i="1" s="1"/>
  <c r="J2413" i="1"/>
  <c r="J2412" i="1" s="1"/>
  <c r="I2413" i="1"/>
  <c r="I2412" i="1" s="1"/>
  <c r="H2413" i="1"/>
  <c r="H2412" i="1" s="1"/>
  <c r="G2413" i="1"/>
  <c r="G2412" i="1" s="1"/>
  <c r="F2413" i="1"/>
  <c r="F2412" i="1" s="1"/>
  <c r="M2410" i="1"/>
  <c r="L2409" i="1"/>
  <c r="K2409" i="1"/>
  <c r="K2408" i="1" s="1"/>
  <c r="J2409" i="1"/>
  <c r="J2408" i="1" s="1"/>
  <c r="I2409" i="1"/>
  <c r="I2408" i="1" s="1"/>
  <c r="H2409" i="1"/>
  <c r="H2408" i="1" s="1"/>
  <c r="G2409" i="1"/>
  <c r="G2408" i="1" s="1"/>
  <c r="F2409" i="1"/>
  <c r="F2408" i="1" s="1"/>
  <c r="M2407" i="1"/>
  <c r="L2406" i="1"/>
  <c r="K2406" i="1"/>
  <c r="K2405" i="1" s="1"/>
  <c r="J2406" i="1"/>
  <c r="J2405" i="1" s="1"/>
  <c r="I2406" i="1"/>
  <c r="I2405" i="1" s="1"/>
  <c r="H2406" i="1"/>
  <c r="H2405" i="1" s="1"/>
  <c r="G2406" i="1"/>
  <c r="G2405" i="1" s="1"/>
  <c r="F2406" i="1"/>
  <c r="F2405" i="1" s="1"/>
  <c r="M2404" i="1"/>
  <c r="L2403" i="1"/>
  <c r="L2402" i="1" s="1"/>
  <c r="K2403" i="1"/>
  <c r="K2402" i="1" s="1"/>
  <c r="J2403" i="1"/>
  <c r="J2402" i="1" s="1"/>
  <c r="I2403" i="1"/>
  <c r="H2403" i="1"/>
  <c r="H2402" i="1" s="1"/>
  <c r="G2403" i="1"/>
  <c r="G2402" i="1" s="1"/>
  <c r="F2403" i="1"/>
  <c r="F2402" i="1" s="1"/>
  <c r="M2401" i="1"/>
  <c r="L2400" i="1"/>
  <c r="K2400" i="1"/>
  <c r="K2399" i="1" s="1"/>
  <c r="J2400" i="1"/>
  <c r="J2399" i="1" s="1"/>
  <c r="I2400" i="1"/>
  <c r="I2399" i="1" s="1"/>
  <c r="H2400" i="1"/>
  <c r="H2399" i="1" s="1"/>
  <c r="G2400" i="1"/>
  <c r="G2399" i="1" s="1"/>
  <c r="F2400" i="1"/>
  <c r="F2399" i="1" s="1"/>
  <c r="M2392" i="1"/>
  <c r="L2391" i="1"/>
  <c r="L2390" i="1" s="1"/>
  <c r="K2391" i="1"/>
  <c r="K2390" i="1" s="1"/>
  <c r="J2391" i="1"/>
  <c r="J2390" i="1" s="1"/>
  <c r="I2391" i="1"/>
  <c r="I2390" i="1" s="1"/>
  <c r="H2391" i="1"/>
  <c r="H2390" i="1" s="1"/>
  <c r="G2391" i="1"/>
  <c r="G2390" i="1" s="1"/>
  <c r="F2391" i="1"/>
  <c r="F2390" i="1" s="1"/>
  <c r="M2387" i="1"/>
  <c r="L2386" i="1"/>
  <c r="K2386" i="1"/>
  <c r="K2385" i="1" s="1"/>
  <c r="J2386" i="1"/>
  <c r="J2385" i="1" s="1"/>
  <c r="J2384" i="1" s="1"/>
  <c r="J2383" i="1" s="1"/>
  <c r="I2386" i="1"/>
  <c r="I2385" i="1" s="1"/>
  <c r="H2386" i="1"/>
  <c r="H2385" i="1" s="1"/>
  <c r="H2384" i="1" s="1"/>
  <c r="H2383" i="1" s="1"/>
  <c r="G2386" i="1"/>
  <c r="G2385" i="1" s="1"/>
  <c r="F2386" i="1"/>
  <c r="F2385" i="1" s="1"/>
  <c r="M2382" i="1"/>
  <c r="L2381" i="1"/>
  <c r="K2381" i="1"/>
  <c r="J2381" i="1"/>
  <c r="I2381" i="1"/>
  <c r="H2381" i="1"/>
  <c r="G2381" i="1"/>
  <c r="F2381" i="1"/>
  <c r="M2380" i="1"/>
  <c r="L2379" i="1"/>
  <c r="K2379" i="1"/>
  <c r="J2379" i="1"/>
  <c r="J2378" i="1" s="1"/>
  <c r="J2377" i="1" s="1"/>
  <c r="J2376" i="1" s="1"/>
  <c r="J2375" i="1" s="1"/>
  <c r="I2379" i="1"/>
  <c r="H2379" i="1"/>
  <c r="G2379" i="1"/>
  <c r="F2379" i="1"/>
  <c r="F2378" i="1" s="1"/>
  <c r="F2377" i="1" s="1"/>
  <c r="F2376" i="1" s="1"/>
  <c r="F2375" i="1" s="1"/>
  <c r="M2370" i="1"/>
  <c r="M2369" i="1" s="1"/>
  <c r="M2368" i="1" s="1"/>
  <c r="M2367" i="1"/>
  <c r="L2366" i="1"/>
  <c r="L2365" i="1" s="1"/>
  <c r="L2364" i="1" s="1"/>
  <c r="L2363" i="1" s="1"/>
  <c r="L2362" i="1" s="1"/>
  <c r="K2366" i="1"/>
  <c r="K2365" i="1" s="1"/>
  <c r="K2364" i="1" s="1"/>
  <c r="K2363" i="1" s="1"/>
  <c r="K2362" i="1" s="1"/>
  <c r="K2361" i="1" s="1"/>
  <c r="K2360" i="1" s="1"/>
  <c r="J2366" i="1"/>
  <c r="J2365" i="1" s="1"/>
  <c r="J2364" i="1" s="1"/>
  <c r="J2363" i="1" s="1"/>
  <c r="J2362" i="1" s="1"/>
  <c r="J2361" i="1" s="1"/>
  <c r="J2360" i="1" s="1"/>
  <c r="I2366" i="1"/>
  <c r="H2366" i="1"/>
  <c r="H2365" i="1" s="1"/>
  <c r="H2364" i="1" s="1"/>
  <c r="H2363" i="1" s="1"/>
  <c r="H2362" i="1" s="1"/>
  <c r="H2361" i="1" s="1"/>
  <c r="H2360" i="1" s="1"/>
  <c r="G2366" i="1"/>
  <c r="G2365" i="1" s="1"/>
  <c r="G2364" i="1" s="1"/>
  <c r="G2363" i="1" s="1"/>
  <c r="G2362" i="1" s="1"/>
  <c r="G2361" i="1" s="1"/>
  <c r="G2360" i="1" s="1"/>
  <c r="F2366" i="1"/>
  <c r="F2365" i="1" s="1"/>
  <c r="F2364" i="1" s="1"/>
  <c r="F2363" i="1" s="1"/>
  <c r="F2362" i="1" s="1"/>
  <c r="F2361" i="1" s="1"/>
  <c r="F2360" i="1" s="1"/>
  <c r="M2359" i="1"/>
  <c r="L2358" i="1"/>
  <c r="M2357" i="1"/>
  <c r="M2356" i="1"/>
  <c r="M2353" i="1"/>
  <c r="L2352" i="1"/>
  <c r="L2351" i="1" s="1"/>
  <c r="L2350" i="1" s="1"/>
  <c r="L2349" i="1" s="1"/>
  <c r="L2348" i="1" s="1"/>
  <c r="K2352" i="1"/>
  <c r="K2351" i="1" s="1"/>
  <c r="K2350" i="1" s="1"/>
  <c r="K2349" i="1" s="1"/>
  <c r="K2348" i="1" s="1"/>
  <c r="K2347" i="1" s="1"/>
  <c r="K2346" i="1" s="1"/>
  <c r="J2352" i="1"/>
  <c r="J2351" i="1" s="1"/>
  <c r="J2350" i="1" s="1"/>
  <c r="J2349" i="1" s="1"/>
  <c r="J2348" i="1" s="1"/>
  <c r="J2347" i="1" s="1"/>
  <c r="J2346" i="1" s="1"/>
  <c r="I2352" i="1"/>
  <c r="H2352" i="1"/>
  <c r="H2351" i="1" s="1"/>
  <c r="H2350" i="1" s="1"/>
  <c r="H2349" i="1" s="1"/>
  <c r="H2348" i="1" s="1"/>
  <c r="H2347" i="1" s="1"/>
  <c r="H2346" i="1" s="1"/>
  <c r="G2352" i="1"/>
  <c r="G2351" i="1" s="1"/>
  <c r="G2350" i="1" s="1"/>
  <c r="G2349" i="1" s="1"/>
  <c r="G2348" i="1" s="1"/>
  <c r="G2347" i="1" s="1"/>
  <c r="G2346" i="1" s="1"/>
  <c r="F2352" i="1"/>
  <c r="F2351" i="1" s="1"/>
  <c r="F2350" i="1" s="1"/>
  <c r="F2349" i="1" s="1"/>
  <c r="F2348" i="1" s="1"/>
  <c r="F2347" i="1" s="1"/>
  <c r="F2346" i="1" s="1"/>
  <c r="M2345" i="1"/>
  <c r="L2344" i="1"/>
  <c r="K2344" i="1"/>
  <c r="K2343" i="1" s="1"/>
  <c r="K2342" i="1" s="1"/>
  <c r="K2341" i="1" s="1"/>
  <c r="K2340" i="1" s="1"/>
  <c r="J2344" i="1"/>
  <c r="J2343" i="1" s="1"/>
  <c r="J2342" i="1" s="1"/>
  <c r="J2341" i="1" s="1"/>
  <c r="J2340" i="1" s="1"/>
  <c r="I2344" i="1"/>
  <c r="I2343" i="1" s="1"/>
  <c r="I2342" i="1" s="1"/>
  <c r="I2341" i="1" s="1"/>
  <c r="I2340" i="1" s="1"/>
  <c r="H2344" i="1"/>
  <c r="H2343" i="1" s="1"/>
  <c r="H2342" i="1" s="1"/>
  <c r="H2341" i="1" s="1"/>
  <c r="H2340" i="1" s="1"/>
  <c r="G2344" i="1"/>
  <c r="G2343" i="1" s="1"/>
  <c r="G2342" i="1" s="1"/>
  <c r="G2341" i="1" s="1"/>
  <c r="G2340" i="1" s="1"/>
  <c r="F2344" i="1"/>
  <c r="F2343" i="1" s="1"/>
  <c r="F2342" i="1" s="1"/>
  <c r="F2341" i="1" s="1"/>
  <c r="F2340" i="1" s="1"/>
  <c r="M2339" i="1"/>
  <c r="L2338" i="1"/>
  <c r="K2338" i="1"/>
  <c r="K2337" i="1" s="1"/>
  <c r="K2336" i="1" s="1"/>
  <c r="K2335" i="1" s="1"/>
  <c r="K2334" i="1" s="1"/>
  <c r="J2338" i="1"/>
  <c r="J2337" i="1" s="1"/>
  <c r="J2336" i="1" s="1"/>
  <c r="J2335" i="1" s="1"/>
  <c r="J2334" i="1" s="1"/>
  <c r="I2338" i="1"/>
  <c r="I2337" i="1" s="1"/>
  <c r="I2336" i="1" s="1"/>
  <c r="I2335" i="1" s="1"/>
  <c r="H2338" i="1"/>
  <c r="H2337" i="1" s="1"/>
  <c r="H2336" i="1" s="1"/>
  <c r="H2335" i="1" s="1"/>
  <c r="H2334" i="1" s="1"/>
  <c r="G2338" i="1"/>
  <c r="G2337" i="1" s="1"/>
  <c r="G2336" i="1" s="1"/>
  <c r="G2335" i="1" s="1"/>
  <c r="G2334" i="1" s="1"/>
  <c r="F2338" i="1"/>
  <c r="F2337" i="1" s="1"/>
  <c r="F2336" i="1" s="1"/>
  <c r="F2335" i="1" s="1"/>
  <c r="F2334" i="1" s="1"/>
  <c r="M2331" i="1"/>
  <c r="L2330" i="1"/>
  <c r="L2329" i="1" s="1"/>
  <c r="L2328" i="1" s="1"/>
  <c r="K2330" i="1"/>
  <c r="K2329" i="1" s="1"/>
  <c r="K2328" i="1" s="1"/>
  <c r="J2330" i="1"/>
  <c r="J2329" i="1" s="1"/>
  <c r="J2328" i="1" s="1"/>
  <c r="I2330" i="1"/>
  <c r="I2329" i="1" s="1"/>
  <c r="I2328" i="1" s="1"/>
  <c r="H2330" i="1"/>
  <c r="H2329" i="1" s="1"/>
  <c r="H2328" i="1" s="1"/>
  <c r="G2330" i="1"/>
  <c r="G2329" i="1" s="1"/>
  <c r="G2328" i="1" s="1"/>
  <c r="F2330" i="1"/>
  <c r="F2329" i="1" s="1"/>
  <c r="F2328" i="1" s="1"/>
  <c r="M2327" i="1"/>
  <c r="L2326" i="1"/>
  <c r="L2325" i="1" s="1"/>
  <c r="L2324" i="1" s="1"/>
  <c r="K2326" i="1"/>
  <c r="K2325" i="1" s="1"/>
  <c r="K2324" i="1" s="1"/>
  <c r="J2326" i="1"/>
  <c r="J2325" i="1" s="1"/>
  <c r="J2324" i="1" s="1"/>
  <c r="I2326" i="1"/>
  <c r="I2325" i="1" s="1"/>
  <c r="I2324" i="1" s="1"/>
  <c r="H2326" i="1"/>
  <c r="H2325" i="1" s="1"/>
  <c r="H2324" i="1" s="1"/>
  <c r="G2326" i="1"/>
  <c r="G2325" i="1" s="1"/>
  <c r="G2324" i="1" s="1"/>
  <c r="F2326" i="1"/>
  <c r="F2325" i="1" s="1"/>
  <c r="F2324" i="1" s="1"/>
  <c r="M2323" i="1"/>
  <c r="L2322" i="1"/>
  <c r="L2321" i="1" s="1"/>
  <c r="L2320" i="1" s="1"/>
  <c r="K2322" i="1"/>
  <c r="K2321" i="1" s="1"/>
  <c r="K2320" i="1" s="1"/>
  <c r="J2322" i="1"/>
  <c r="J2321" i="1" s="1"/>
  <c r="J2320" i="1" s="1"/>
  <c r="I2322" i="1"/>
  <c r="H2322" i="1"/>
  <c r="H2321" i="1" s="1"/>
  <c r="H2320" i="1" s="1"/>
  <c r="G2322" i="1"/>
  <c r="G2321" i="1" s="1"/>
  <c r="G2320" i="1" s="1"/>
  <c r="F2322" i="1"/>
  <c r="F2321" i="1" s="1"/>
  <c r="F2320" i="1" s="1"/>
  <c r="M2315" i="1"/>
  <c r="L2314" i="1"/>
  <c r="K2314" i="1"/>
  <c r="J2314" i="1"/>
  <c r="I2314" i="1"/>
  <c r="H2314" i="1"/>
  <c r="G2314" i="1"/>
  <c r="F2314" i="1"/>
  <c r="M2313" i="1"/>
  <c r="L2312" i="1"/>
  <c r="K2312" i="1"/>
  <c r="J2312" i="1"/>
  <c r="I2312" i="1"/>
  <c r="H2312" i="1"/>
  <c r="G2312" i="1"/>
  <c r="F2312" i="1"/>
  <c r="M2311" i="1"/>
  <c r="L2310" i="1"/>
  <c r="K2310" i="1"/>
  <c r="J2310" i="1"/>
  <c r="I2310" i="1"/>
  <c r="I2309" i="1" s="1"/>
  <c r="I2308" i="1" s="1"/>
  <c r="I2307" i="1" s="1"/>
  <c r="I2306" i="1" s="1"/>
  <c r="I2305" i="1" s="1"/>
  <c r="H2310" i="1"/>
  <c r="H2309" i="1" s="1"/>
  <c r="H2308" i="1" s="1"/>
  <c r="H2307" i="1" s="1"/>
  <c r="H2306" i="1" s="1"/>
  <c r="H2305" i="1" s="1"/>
  <c r="G2310" i="1"/>
  <c r="F2310" i="1"/>
  <c r="M2304" i="1"/>
  <c r="L2303" i="1"/>
  <c r="M2303" i="1" s="1"/>
  <c r="M2300" i="1"/>
  <c r="L2299" i="1"/>
  <c r="K2299" i="1"/>
  <c r="K2298" i="1" s="1"/>
  <c r="K2297" i="1" s="1"/>
  <c r="J2299" i="1"/>
  <c r="J2298" i="1" s="1"/>
  <c r="J2297" i="1" s="1"/>
  <c r="I2299" i="1"/>
  <c r="I2298" i="1" s="1"/>
  <c r="I2297" i="1" s="1"/>
  <c r="H2299" i="1"/>
  <c r="H2298" i="1" s="1"/>
  <c r="H2297" i="1" s="1"/>
  <c r="G2299" i="1"/>
  <c r="G2298" i="1" s="1"/>
  <c r="G2297" i="1" s="1"/>
  <c r="F2299" i="1"/>
  <c r="M2296" i="1"/>
  <c r="L2295" i="1"/>
  <c r="L2294" i="1" s="1"/>
  <c r="L2293" i="1" s="1"/>
  <c r="L2292" i="1" s="1"/>
  <c r="K2295" i="1"/>
  <c r="K2294" i="1" s="1"/>
  <c r="K2293" i="1" s="1"/>
  <c r="K2292" i="1" s="1"/>
  <c r="J2295" i="1"/>
  <c r="J2294" i="1" s="1"/>
  <c r="J2293" i="1" s="1"/>
  <c r="J2292" i="1" s="1"/>
  <c r="I2295" i="1"/>
  <c r="I2294" i="1" s="1"/>
  <c r="I2293" i="1" s="1"/>
  <c r="I2292" i="1" s="1"/>
  <c r="H2295" i="1"/>
  <c r="H2294" i="1" s="1"/>
  <c r="H2293" i="1" s="1"/>
  <c r="H2292" i="1" s="1"/>
  <c r="G2295" i="1"/>
  <c r="G2294" i="1" s="1"/>
  <c r="G2293" i="1" s="1"/>
  <c r="G2292" i="1" s="1"/>
  <c r="F2295" i="1"/>
  <c r="M2284" i="1"/>
  <c r="L2283" i="1"/>
  <c r="L2282" i="1" s="1"/>
  <c r="K2283" i="1"/>
  <c r="K2282" i="1" s="1"/>
  <c r="K2278" i="1" s="1"/>
  <c r="J2283" i="1"/>
  <c r="J2282" i="1" s="1"/>
  <c r="J2278" i="1" s="1"/>
  <c r="I2283" i="1"/>
  <c r="I2282" i="1" s="1"/>
  <c r="I2278" i="1" s="1"/>
  <c r="H2283" i="1"/>
  <c r="H2282" i="1" s="1"/>
  <c r="H2278" i="1" s="1"/>
  <c r="G2283" i="1"/>
  <c r="G2282" i="1" s="1"/>
  <c r="G2278" i="1" s="1"/>
  <c r="F2283" i="1"/>
  <c r="M2277" i="1"/>
  <c r="L2276" i="1"/>
  <c r="L2275" i="1" s="1"/>
  <c r="L2274" i="1" s="1"/>
  <c r="K2276" i="1"/>
  <c r="K2275" i="1" s="1"/>
  <c r="K2274" i="1" s="1"/>
  <c r="K2273" i="1" s="1"/>
  <c r="K2272" i="1" s="1"/>
  <c r="J2276" i="1"/>
  <c r="J2275" i="1" s="1"/>
  <c r="J2274" i="1" s="1"/>
  <c r="I2276" i="1"/>
  <c r="I2275" i="1" s="1"/>
  <c r="I2274" i="1" s="1"/>
  <c r="I2273" i="1" s="1"/>
  <c r="H2276" i="1"/>
  <c r="H2275" i="1" s="1"/>
  <c r="H2274" i="1" s="1"/>
  <c r="H2273" i="1" s="1"/>
  <c r="G2276" i="1"/>
  <c r="G2275" i="1" s="1"/>
  <c r="G2274" i="1" s="1"/>
  <c r="G2273" i="1" s="1"/>
  <c r="G2272" i="1" s="1"/>
  <c r="F2276" i="1"/>
  <c r="M2271" i="1"/>
  <c r="L2270" i="1"/>
  <c r="L2267" i="1" s="1"/>
  <c r="L2266" i="1" s="1"/>
  <c r="L2265" i="1" s="1"/>
  <c r="L2264" i="1" s="1"/>
  <c r="K2270" i="1"/>
  <c r="K2267" i="1" s="1"/>
  <c r="K2266" i="1" s="1"/>
  <c r="K2265" i="1" s="1"/>
  <c r="K2264" i="1" s="1"/>
  <c r="J2270" i="1"/>
  <c r="J2267" i="1" s="1"/>
  <c r="J2266" i="1" s="1"/>
  <c r="J2265" i="1" s="1"/>
  <c r="J2264" i="1" s="1"/>
  <c r="I2270" i="1"/>
  <c r="I2267" i="1" s="1"/>
  <c r="I2266" i="1" s="1"/>
  <c r="I2265" i="1" s="1"/>
  <c r="I2264" i="1" s="1"/>
  <c r="H2270" i="1"/>
  <c r="H2267" i="1" s="1"/>
  <c r="H2266" i="1" s="1"/>
  <c r="H2265" i="1" s="1"/>
  <c r="H2264" i="1" s="1"/>
  <c r="G2270" i="1"/>
  <c r="G2267" i="1" s="1"/>
  <c r="G2266" i="1" s="1"/>
  <c r="G2265" i="1" s="1"/>
  <c r="G2264" i="1" s="1"/>
  <c r="F2270" i="1"/>
  <c r="M2263" i="1"/>
  <c r="L2262" i="1"/>
  <c r="L2261" i="1" s="1"/>
  <c r="L2260" i="1" s="1"/>
  <c r="K2262" i="1"/>
  <c r="K2261" i="1" s="1"/>
  <c r="K2260" i="1" s="1"/>
  <c r="J2262" i="1"/>
  <c r="J2261" i="1" s="1"/>
  <c r="J2260" i="1" s="1"/>
  <c r="I2262" i="1"/>
  <c r="I2261" i="1" s="1"/>
  <c r="I2260" i="1" s="1"/>
  <c r="H2262" i="1"/>
  <c r="H2261" i="1" s="1"/>
  <c r="H2260" i="1" s="1"/>
  <c r="G2262" i="1"/>
  <c r="G2261" i="1" s="1"/>
  <c r="G2260" i="1" s="1"/>
  <c r="F2262" i="1"/>
  <c r="M2259" i="1"/>
  <c r="L2258" i="1"/>
  <c r="L2257" i="1" s="1"/>
  <c r="L2256" i="1" s="1"/>
  <c r="K2258" i="1"/>
  <c r="K2257" i="1" s="1"/>
  <c r="K2256" i="1" s="1"/>
  <c r="J2258" i="1"/>
  <c r="J2257" i="1" s="1"/>
  <c r="J2256" i="1" s="1"/>
  <c r="I2258" i="1"/>
  <c r="I2257" i="1" s="1"/>
  <c r="I2256" i="1" s="1"/>
  <c r="I2255" i="1" s="1"/>
  <c r="I2254" i="1" s="1"/>
  <c r="H2258" i="1"/>
  <c r="H2257" i="1" s="1"/>
  <c r="H2256" i="1" s="1"/>
  <c r="G2258" i="1"/>
  <c r="G2257" i="1" s="1"/>
  <c r="G2256" i="1" s="1"/>
  <c r="F2258" i="1"/>
  <c r="F2257" i="1" s="1"/>
  <c r="F2256" i="1" s="1"/>
  <c r="M2253" i="1"/>
  <c r="L2252" i="1"/>
  <c r="L2251" i="1" s="1"/>
  <c r="L2250" i="1" s="1"/>
  <c r="L2249" i="1" s="1"/>
  <c r="L2248" i="1" s="1"/>
  <c r="K2252" i="1"/>
  <c r="K2251" i="1" s="1"/>
  <c r="K2250" i="1" s="1"/>
  <c r="K2249" i="1" s="1"/>
  <c r="K2248" i="1" s="1"/>
  <c r="J2252" i="1"/>
  <c r="J2251" i="1" s="1"/>
  <c r="J2250" i="1" s="1"/>
  <c r="J2249" i="1" s="1"/>
  <c r="J2248" i="1" s="1"/>
  <c r="I2252" i="1"/>
  <c r="I2251" i="1" s="1"/>
  <c r="I2250" i="1" s="1"/>
  <c r="I2249" i="1" s="1"/>
  <c r="I2248" i="1" s="1"/>
  <c r="H2252" i="1"/>
  <c r="H2251" i="1" s="1"/>
  <c r="H2250" i="1" s="1"/>
  <c r="H2249" i="1" s="1"/>
  <c r="H2248" i="1" s="1"/>
  <c r="G2252" i="1"/>
  <c r="G2251" i="1" s="1"/>
  <c r="G2250" i="1" s="1"/>
  <c r="G2249" i="1" s="1"/>
  <c r="G2248" i="1" s="1"/>
  <c r="F2252" i="1"/>
  <c r="F2251" i="1" s="1"/>
  <c r="F2250" i="1" s="1"/>
  <c r="M2240" i="1"/>
  <c r="L2239" i="1"/>
  <c r="L2238" i="1" s="1"/>
  <c r="L2237" i="1" s="1"/>
  <c r="L2236" i="1" s="1"/>
  <c r="L2235" i="1" s="1"/>
  <c r="L2234" i="1" s="1"/>
  <c r="K2239" i="1"/>
  <c r="K2238" i="1" s="1"/>
  <c r="K2237" i="1" s="1"/>
  <c r="K2236" i="1" s="1"/>
  <c r="K2235" i="1" s="1"/>
  <c r="K2234" i="1" s="1"/>
  <c r="J2239" i="1"/>
  <c r="J2238" i="1" s="1"/>
  <c r="J2237" i="1" s="1"/>
  <c r="J2236" i="1" s="1"/>
  <c r="J2235" i="1" s="1"/>
  <c r="J2234" i="1" s="1"/>
  <c r="I2239" i="1"/>
  <c r="I2238" i="1" s="1"/>
  <c r="I2237" i="1" s="1"/>
  <c r="I2236" i="1" s="1"/>
  <c r="I2235" i="1" s="1"/>
  <c r="I2234" i="1" s="1"/>
  <c r="H2239" i="1"/>
  <c r="H2238" i="1" s="1"/>
  <c r="H2237" i="1" s="1"/>
  <c r="H2236" i="1" s="1"/>
  <c r="H2235" i="1" s="1"/>
  <c r="H2234" i="1" s="1"/>
  <c r="G2239" i="1"/>
  <c r="G2238" i="1" s="1"/>
  <c r="G2237" i="1" s="1"/>
  <c r="G2236" i="1" s="1"/>
  <c r="G2235" i="1" s="1"/>
  <c r="G2234" i="1" s="1"/>
  <c r="F2239" i="1"/>
  <c r="M2227" i="1"/>
  <c r="L2226" i="1"/>
  <c r="L2225" i="1" s="1"/>
  <c r="L2224" i="1" s="1"/>
  <c r="L2223" i="1" s="1"/>
  <c r="L2222" i="1" s="1"/>
  <c r="K2226" i="1"/>
  <c r="K2225" i="1" s="1"/>
  <c r="K2224" i="1" s="1"/>
  <c r="K2223" i="1" s="1"/>
  <c r="K2222" i="1" s="1"/>
  <c r="J2226" i="1"/>
  <c r="J2225" i="1" s="1"/>
  <c r="J2224" i="1" s="1"/>
  <c r="J2223" i="1" s="1"/>
  <c r="J2222" i="1" s="1"/>
  <c r="I2226" i="1"/>
  <c r="I2225" i="1" s="1"/>
  <c r="I2224" i="1" s="1"/>
  <c r="I2223" i="1" s="1"/>
  <c r="I2222" i="1" s="1"/>
  <c r="H2226" i="1"/>
  <c r="H2225" i="1" s="1"/>
  <c r="H2224" i="1" s="1"/>
  <c r="H2223" i="1" s="1"/>
  <c r="H2222" i="1" s="1"/>
  <c r="G2226" i="1"/>
  <c r="G2225" i="1" s="1"/>
  <c r="G2224" i="1" s="1"/>
  <c r="G2223" i="1" s="1"/>
  <c r="G2222" i="1" s="1"/>
  <c r="F2226" i="1"/>
  <c r="M2221" i="1"/>
  <c r="K2220" i="1"/>
  <c r="K2219" i="1" s="1"/>
  <c r="J2220" i="1"/>
  <c r="J2219" i="1" s="1"/>
  <c r="I2220" i="1"/>
  <c r="K2218" i="1"/>
  <c r="K2217" i="1" s="1"/>
  <c r="J2218" i="1"/>
  <c r="J2217" i="1" s="1"/>
  <c r="I2218" i="1"/>
  <c r="M2218" i="1" s="1"/>
  <c r="L2217" i="1"/>
  <c r="H2217" i="1"/>
  <c r="H2216" i="1" s="1"/>
  <c r="H2215" i="1" s="1"/>
  <c r="G2217" i="1"/>
  <c r="G2216" i="1" s="1"/>
  <c r="G2215" i="1" s="1"/>
  <c r="F2217" i="1"/>
  <c r="F2216" i="1" s="1"/>
  <c r="F2215" i="1" s="1"/>
  <c r="M2214" i="1"/>
  <c r="L2213" i="1"/>
  <c r="L2212" i="1" s="1"/>
  <c r="L2211" i="1" s="1"/>
  <c r="L2210" i="1" s="1"/>
  <c r="K2213" i="1"/>
  <c r="K2212" i="1" s="1"/>
  <c r="K2211" i="1" s="1"/>
  <c r="K2210" i="1" s="1"/>
  <c r="J2213" i="1"/>
  <c r="J2212" i="1" s="1"/>
  <c r="J2211" i="1" s="1"/>
  <c r="J2210" i="1" s="1"/>
  <c r="I2213" i="1"/>
  <c r="I2212" i="1" s="1"/>
  <c r="I2211" i="1" s="1"/>
  <c r="I2210" i="1" s="1"/>
  <c r="H2213" i="1"/>
  <c r="H2212" i="1" s="1"/>
  <c r="H2211" i="1" s="1"/>
  <c r="H2210" i="1" s="1"/>
  <c r="G2213" i="1"/>
  <c r="G2212" i="1" s="1"/>
  <c r="G2211" i="1" s="1"/>
  <c r="G2210" i="1" s="1"/>
  <c r="F2213" i="1"/>
  <c r="F2212" i="1" s="1"/>
  <c r="F2211" i="1" s="1"/>
  <c r="F2210" i="1" s="1"/>
  <c r="M2208" i="1"/>
  <c r="L2207" i="1"/>
  <c r="L2206" i="1" s="1"/>
  <c r="L2205" i="1" s="1"/>
  <c r="L2204" i="1" s="1"/>
  <c r="L2203" i="1" s="1"/>
  <c r="K2207" i="1"/>
  <c r="K2206" i="1" s="1"/>
  <c r="K2205" i="1" s="1"/>
  <c r="K2204" i="1" s="1"/>
  <c r="K2203" i="1" s="1"/>
  <c r="J2207" i="1"/>
  <c r="J2206" i="1" s="1"/>
  <c r="J2205" i="1" s="1"/>
  <c r="J2204" i="1" s="1"/>
  <c r="J2203" i="1" s="1"/>
  <c r="I2207" i="1"/>
  <c r="I2206" i="1" s="1"/>
  <c r="I2205" i="1" s="1"/>
  <c r="H2207" i="1"/>
  <c r="H2206" i="1" s="1"/>
  <c r="H2205" i="1" s="1"/>
  <c r="H2204" i="1" s="1"/>
  <c r="H2203" i="1" s="1"/>
  <c r="G2207" i="1"/>
  <c r="G2206" i="1" s="1"/>
  <c r="G2205" i="1" s="1"/>
  <c r="G2204" i="1" s="1"/>
  <c r="G2203" i="1" s="1"/>
  <c r="F2207" i="1"/>
  <c r="F2206" i="1" s="1"/>
  <c r="F2205" i="1" s="1"/>
  <c r="F2204" i="1" s="1"/>
  <c r="F2203" i="1" s="1"/>
  <c r="M2201" i="1"/>
  <c r="L2200" i="1"/>
  <c r="M2200" i="1" s="1"/>
  <c r="M2198" i="1"/>
  <c r="M2197" i="1"/>
  <c r="L2196" i="1"/>
  <c r="K2196" i="1"/>
  <c r="K2195" i="1" s="1"/>
  <c r="K2194" i="1" s="1"/>
  <c r="J2196" i="1"/>
  <c r="J2195" i="1" s="1"/>
  <c r="J2194" i="1" s="1"/>
  <c r="I2196" i="1"/>
  <c r="I2195" i="1" s="1"/>
  <c r="I2194" i="1" s="1"/>
  <c r="H2196" i="1"/>
  <c r="H2195" i="1" s="1"/>
  <c r="H2194" i="1" s="1"/>
  <c r="G2196" i="1"/>
  <c r="G2195" i="1" s="1"/>
  <c r="G2194" i="1" s="1"/>
  <c r="F2196" i="1"/>
  <c r="M2188" i="1"/>
  <c r="L2187" i="1"/>
  <c r="L2184" i="1" s="1"/>
  <c r="L2183" i="1" s="1"/>
  <c r="K2187" i="1"/>
  <c r="K2184" i="1" s="1"/>
  <c r="K2183" i="1" s="1"/>
  <c r="K2182" i="1" s="1"/>
  <c r="K2181" i="1" s="1"/>
  <c r="J2187" i="1"/>
  <c r="J2184" i="1" s="1"/>
  <c r="J2183" i="1" s="1"/>
  <c r="J2182" i="1" s="1"/>
  <c r="J2181" i="1" s="1"/>
  <c r="I2187" i="1"/>
  <c r="I2184" i="1" s="1"/>
  <c r="I2183" i="1" s="1"/>
  <c r="I2182" i="1" s="1"/>
  <c r="I2181" i="1" s="1"/>
  <c r="H2187" i="1"/>
  <c r="H2184" i="1" s="1"/>
  <c r="H2183" i="1" s="1"/>
  <c r="H2182" i="1" s="1"/>
  <c r="H2181" i="1" s="1"/>
  <c r="G2187" i="1"/>
  <c r="G2184" i="1" s="1"/>
  <c r="G2183" i="1" s="1"/>
  <c r="G2182" i="1" s="1"/>
  <c r="G2181" i="1" s="1"/>
  <c r="F2187" i="1"/>
  <c r="M2172" i="1"/>
  <c r="L2171" i="1"/>
  <c r="L2170" i="1" s="1"/>
  <c r="K2171" i="1"/>
  <c r="K2170" i="1" s="1"/>
  <c r="J2171" i="1"/>
  <c r="J2170" i="1" s="1"/>
  <c r="I2171" i="1"/>
  <c r="I2170" i="1" s="1"/>
  <c r="H2171" i="1"/>
  <c r="H2170" i="1" s="1"/>
  <c r="G2171" i="1"/>
  <c r="G2170" i="1" s="1"/>
  <c r="F2171" i="1"/>
  <c r="M2169" i="1"/>
  <c r="L2168" i="1"/>
  <c r="L2167" i="1" s="1"/>
  <c r="K2168" i="1"/>
  <c r="K2167" i="1" s="1"/>
  <c r="J2168" i="1"/>
  <c r="J2167" i="1" s="1"/>
  <c r="I2168" i="1"/>
  <c r="I2167" i="1" s="1"/>
  <c r="H2168" i="1"/>
  <c r="H2167" i="1" s="1"/>
  <c r="G2168" i="1"/>
  <c r="G2167" i="1" s="1"/>
  <c r="F2168" i="1"/>
  <c r="F2167" i="1" s="1"/>
  <c r="M2163" i="1"/>
  <c r="L2162" i="1"/>
  <c r="L2161" i="1" s="1"/>
  <c r="L2160" i="1" s="1"/>
  <c r="L2159" i="1" s="1"/>
  <c r="L2158" i="1" s="1"/>
  <c r="K2162" i="1"/>
  <c r="K2161" i="1" s="1"/>
  <c r="K2160" i="1" s="1"/>
  <c r="K2159" i="1" s="1"/>
  <c r="K2158" i="1" s="1"/>
  <c r="J2162" i="1"/>
  <c r="J2161" i="1" s="1"/>
  <c r="J2160" i="1" s="1"/>
  <c r="J2159" i="1" s="1"/>
  <c r="J2158" i="1" s="1"/>
  <c r="I2162" i="1"/>
  <c r="I2161" i="1" s="1"/>
  <c r="I2160" i="1" s="1"/>
  <c r="I2159" i="1" s="1"/>
  <c r="I2158" i="1" s="1"/>
  <c r="H2162" i="1"/>
  <c r="H2161" i="1" s="1"/>
  <c r="H2160" i="1" s="1"/>
  <c r="H2159" i="1" s="1"/>
  <c r="H2158" i="1" s="1"/>
  <c r="G2162" i="1"/>
  <c r="G2161" i="1" s="1"/>
  <c r="G2160" i="1" s="1"/>
  <c r="G2159" i="1" s="1"/>
  <c r="G2158" i="1" s="1"/>
  <c r="F2162" i="1"/>
  <c r="F2161" i="1" s="1"/>
  <c r="F2160" i="1" s="1"/>
  <c r="M2157" i="1"/>
  <c r="L2156" i="1"/>
  <c r="L2155" i="1" s="1"/>
  <c r="L2154" i="1" s="1"/>
  <c r="K2156" i="1"/>
  <c r="K2155" i="1" s="1"/>
  <c r="K2154" i="1" s="1"/>
  <c r="K2153" i="1" s="1"/>
  <c r="J2156" i="1"/>
  <c r="J2155" i="1" s="1"/>
  <c r="J2154" i="1" s="1"/>
  <c r="J2153" i="1" s="1"/>
  <c r="I2156" i="1"/>
  <c r="H2156" i="1"/>
  <c r="H2155" i="1" s="1"/>
  <c r="H2154" i="1" s="1"/>
  <c r="H2153" i="1" s="1"/>
  <c r="G2156" i="1"/>
  <c r="G2155" i="1" s="1"/>
  <c r="G2154" i="1" s="1"/>
  <c r="G2153" i="1" s="1"/>
  <c r="F2156" i="1"/>
  <c r="F2155" i="1" s="1"/>
  <c r="F2154" i="1" s="1"/>
  <c r="F2153" i="1" s="1"/>
  <c r="M2152" i="1"/>
  <c r="L2151" i="1"/>
  <c r="L2150" i="1" s="1"/>
  <c r="K2151" i="1"/>
  <c r="K2150" i="1" s="1"/>
  <c r="K2149" i="1" s="1"/>
  <c r="J2151" i="1"/>
  <c r="J2150" i="1" s="1"/>
  <c r="J2149" i="1" s="1"/>
  <c r="I2151" i="1"/>
  <c r="I2150" i="1" s="1"/>
  <c r="I2149" i="1" s="1"/>
  <c r="H2151" i="1"/>
  <c r="H2150" i="1" s="1"/>
  <c r="H2149" i="1" s="1"/>
  <c r="G2151" i="1"/>
  <c r="G2150" i="1" s="1"/>
  <c r="G2149" i="1" s="1"/>
  <c r="F2151" i="1"/>
  <c r="F2150" i="1" s="1"/>
  <c r="F2149" i="1" s="1"/>
  <c r="M2148" i="1"/>
  <c r="L2147" i="1"/>
  <c r="L2146" i="1" s="1"/>
  <c r="L2145" i="1" s="1"/>
  <c r="K2147" i="1"/>
  <c r="K2146" i="1" s="1"/>
  <c r="K2145" i="1" s="1"/>
  <c r="J2147" i="1"/>
  <c r="J2146" i="1" s="1"/>
  <c r="J2145" i="1" s="1"/>
  <c r="I2147" i="1"/>
  <c r="I2146" i="1" s="1"/>
  <c r="I2145" i="1" s="1"/>
  <c r="H2147" i="1"/>
  <c r="H2146" i="1" s="1"/>
  <c r="H2145" i="1" s="1"/>
  <c r="G2147" i="1"/>
  <c r="G2146" i="1" s="1"/>
  <c r="G2145" i="1" s="1"/>
  <c r="F2147" i="1"/>
  <c r="F2146" i="1" s="1"/>
  <c r="M2144" i="1"/>
  <c r="L2143" i="1"/>
  <c r="L2142" i="1" s="1"/>
  <c r="K2143" i="1"/>
  <c r="K2142" i="1" s="1"/>
  <c r="J2143" i="1"/>
  <c r="J2142" i="1" s="1"/>
  <c r="I2143" i="1"/>
  <c r="I2142" i="1" s="1"/>
  <c r="H2143" i="1"/>
  <c r="H2142" i="1" s="1"/>
  <c r="G2143" i="1"/>
  <c r="G2142" i="1" s="1"/>
  <c r="F2143" i="1"/>
  <c r="M2141" i="1"/>
  <c r="L2140" i="1"/>
  <c r="L2139" i="1" s="1"/>
  <c r="L2138" i="1" s="1"/>
  <c r="K2140" i="1"/>
  <c r="K2139" i="1" s="1"/>
  <c r="J2140" i="1"/>
  <c r="J2139" i="1" s="1"/>
  <c r="I2140" i="1"/>
  <c r="I2139" i="1" s="1"/>
  <c r="H2140" i="1"/>
  <c r="H2139" i="1" s="1"/>
  <c r="H2138" i="1" s="1"/>
  <c r="H2137" i="1" s="1"/>
  <c r="H2136" i="1" s="1"/>
  <c r="G2140" i="1"/>
  <c r="G2139" i="1" s="1"/>
  <c r="G2138" i="1" s="1"/>
  <c r="F2140" i="1"/>
  <c r="F2139" i="1" s="1"/>
  <c r="M2128" i="1"/>
  <c r="M2127" i="1" s="1"/>
  <c r="M2126" i="1" s="1"/>
  <c r="M2125" i="1" s="1"/>
  <c r="M2124" i="1" s="1"/>
  <c r="M2121" i="1"/>
  <c r="L2120" i="1"/>
  <c r="K2120" i="1"/>
  <c r="J2120" i="1"/>
  <c r="I2120" i="1"/>
  <c r="H2120" i="1"/>
  <c r="G2120" i="1"/>
  <c r="F2120" i="1"/>
  <c r="M2119" i="1"/>
  <c r="L2118" i="1"/>
  <c r="K2118" i="1"/>
  <c r="J2118" i="1"/>
  <c r="I2118" i="1"/>
  <c r="H2118" i="1"/>
  <c r="G2118" i="1"/>
  <c r="F2118" i="1"/>
  <c r="M2116" i="1"/>
  <c r="L2115" i="1"/>
  <c r="L2114" i="1" s="1"/>
  <c r="K2115" i="1"/>
  <c r="K2114" i="1" s="1"/>
  <c r="J2115" i="1"/>
  <c r="J2114" i="1" s="1"/>
  <c r="I2115" i="1"/>
  <c r="I2114" i="1" s="1"/>
  <c r="H2115" i="1"/>
  <c r="H2114" i="1" s="1"/>
  <c r="G2115" i="1"/>
  <c r="G2114" i="1" s="1"/>
  <c r="F2115" i="1"/>
  <c r="M2111" i="1"/>
  <c r="L2110" i="1"/>
  <c r="K2110" i="1"/>
  <c r="J2110" i="1"/>
  <c r="I2110" i="1"/>
  <c r="H2110" i="1"/>
  <c r="G2110" i="1"/>
  <c r="F2110" i="1"/>
  <c r="M2109" i="1"/>
  <c r="L2108" i="1"/>
  <c r="L2107" i="1" s="1"/>
  <c r="L2106" i="1" s="1"/>
  <c r="L2105" i="1" s="1"/>
  <c r="L2104" i="1" s="1"/>
  <c r="K2108" i="1"/>
  <c r="J2108" i="1"/>
  <c r="J2107" i="1" s="1"/>
  <c r="J2106" i="1" s="1"/>
  <c r="J2105" i="1" s="1"/>
  <c r="J2104" i="1" s="1"/>
  <c r="I2108" i="1"/>
  <c r="H2108" i="1"/>
  <c r="H2107" i="1" s="1"/>
  <c r="H2106" i="1" s="1"/>
  <c r="H2105" i="1" s="1"/>
  <c r="H2104" i="1" s="1"/>
  <c r="G2108" i="1"/>
  <c r="F2108" i="1"/>
  <c r="F2107" i="1" s="1"/>
  <c r="F2106" i="1" s="1"/>
  <c r="F2105" i="1" s="1"/>
  <c r="F2104" i="1" s="1"/>
  <c r="M2088" i="1"/>
  <c r="M2087" i="1"/>
  <c r="M2086" i="1"/>
  <c r="M2085" i="1"/>
  <c r="M2084" i="1"/>
  <c r="M2083" i="1"/>
  <c r="L2082" i="1"/>
  <c r="L2081" i="1" s="1"/>
  <c r="L2080" i="1" s="1"/>
  <c r="L2079" i="1" s="1"/>
  <c r="L2078" i="1" s="1"/>
  <c r="L2077" i="1" s="1"/>
  <c r="K2082" i="1"/>
  <c r="K2081" i="1" s="1"/>
  <c r="K2080" i="1" s="1"/>
  <c r="K2079" i="1" s="1"/>
  <c r="K2078" i="1" s="1"/>
  <c r="K2077" i="1" s="1"/>
  <c r="J2082" i="1"/>
  <c r="J2081" i="1" s="1"/>
  <c r="J2080" i="1" s="1"/>
  <c r="J2079" i="1" s="1"/>
  <c r="J2078" i="1" s="1"/>
  <c r="J2077" i="1" s="1"/>
  <c r="I2082" i="1"/>
  <c r="I2081" i="1" s="1"/>
  <c r="I2080" i="1" s="1"/>
  <c r="I2079" i="1" s="1"/>
  <c r="H2082" i="1"/>
  <c r="H2081" i="1" s="1"/>
  <c r="H2080" i="1" s="1"/>
  <c r="H2079" i="1" s="1"/>
  <c r="H2078" i="1" s="1"/>
  <c r="H2077" i="1" s="1"/>
  <c r="G2082" i="1"/>
  <c r="G2081" i="1" s="1"/>
  <c r="G2080" i="1" s="1"/>
  <c r="G2079" i="1" s="1"/>
  <c r="G2078" i="1" s="1"/>
  <c r="G2077" i="1" s="1"/>
  <c r="F2082" i="1"/>
  <c r="F2081" i="1" s="1"/>
  <c r="F2080" i="1" s="1"/>
  <c r="F2079" i="1" s="1"/>
  <c r="F2078" i="1" s="1"/>
  <c r="F2077" i="1" s="1"/>
  <c r="M2070" i="1"/>
  <c r="L2069" i="1"/>
  <c r="L2068" i="1" s="1"/>
  <c r="K2069" i="1"/>
  <c r="K2068" i="1" s="1"/>
  <c r="J2069" i="1"/>
  <c r="J2068" i="1" s="1"/>
  <c r="I2069" i="1"/>
  <c r="I2068" i="1" s="1"/>
  <c r="H2069" i="1"/>
  <c r="H2068" i="1" s="1"/>
  <c r="G2069" i="1"/>
  <c r="G2068" i="1" s="1"/>
  <c r="F2069" i="1"/>
  <c r="F2068" i="1" s="1"/>
  <c r="M2067" i="1"/>
  <c r="L2066" i="1"/>
  <c r="L2065" i="1" s="1"/>
  <c r="K2066" i="1"/>
  <c r="K2065" i="1" s="1"/>
  <c r="K2064" i="1" s="1"/>
  <c r="K2063" i="1" s="1"/>
  <c r="J2066" i="1"/>
  <c r="J2065" i="1" s="1"/>
  <c r="I2066" i="1"/>
  <c r="I2065" i="1" s="1"/>
  <c r="I2064" i="1" s="1"/>
  <c r="I2063" i="1" s="1"/>
  <c r="H2066" i="1"/>
  <c r="H2065" i="1" s="1"/>
  <c r="G2066" i="1"/>
  <c r="G2065" i="1" s="1"/>
  <c r="F2066" i="1"/>
  <c r="F2065" i="1" s="1"/>
  <c r="F2064" i="1" s="1"/>
  <c r="F2063" i="1" s="1"/>
  <c r="M2062" i="1"/>
  <c r="L2061" i="1"/>
  <c r="L2060" i="1" s="1"/>
  <c r="K2061" i="1"/>
  <c r="K2060" i="1" s="1"/>
  <c r="J2061" i="1"/>
  <c r="J2060" i="1" s="1"/>
  <c r="I2061" i="1"/>
  <c r="I2060" i="1" s="1"/>
  <c r="H2061" i="1"/>
  <c r="H2060" i="1" s="1"/>
  <c r="G2061" i="1"/>
  <c r="G2060" i="1" s="1"/>
  <c r="F2061" i="1"/>
  <c r="F2060" i="1" s="1"/>
  <c r="M2059" i="1"/>
  <c r="L2058" i="1"/>
  <c r="K2058" i="1"/>
  <c r="J2058" i="1"/>
  <c r="I2058" i="1"/>
  <c r="H2058" i="1"/>
  <c r="G2058" i="1"/>
  <c r="F2058" i="1"/>
  <c r="M2057" i="1"/>
  <c r="L2056" i="1"/>
  <c r="K2056" i="1"/>
  <c r="K2055" i="1" s="1"/>
  <c r="J2056" i="1"/>
  <c r="J2055" i="1" s="1"/>
  <c r="I2056" i="1"/>
  <c r="H2056" i="1"/>
  <c r="H2055" i="1" s="1"/>
  <c r="H2054" i="1" s="1"/>
  <c r="G2056" i="1"/>
  <c r="G2055" i="1" s="1"/>
  <c r="G2054" i="1" s="1"/>
  <c r="F2056" i="1"/>
  <c r="F2055" i="1" s="1"/>
  <c r="M2053" i="1"/>
  <c r="L2052" i="1"/>
  <c r="L2051" i="1" s="1"/>
  <c r="K2052" i="1"/>
  <c r="K2051" i="1" s="1"/>
  <c r="J2052" i="1"/>
  <c r="J2051" i="1" s="1"/>
  <c r="I2052" i="1"/>
  <c r="I2051" i="1" s="1"/>
  <c r="H2052" i="1"/>
  <c r="H2051" i="1" s="1"/>
  <c r="G2052" i="1"/>
  <c r="G2051" i="1" s="1"/>
  <c r="F2052" i="1"/>
  <c r="F2051" i="1" s="1"/>
  <c r="M2050" i="1"/>
  <c r="L2049" i="1"/>
  <c r="L2048" i="1" s="1"/>
  <c r="K2049" i="1"/>
  <c r="K2048" i="1" s="1"/>
  <c r="J2049" i="1"/>
  <c r="J2048" i="1" s="1"/>
  <c r="J2047" i="1" s="1"/>
  <c r="I2049" i="1"/>
  <c r="I2048" i="1" s="1"/>
  <c r="I2047" i="1" s="1"/>
  <c r="H2049" i="1"/>
  <c r="H2048" i="1" s="1"/>
  <c r="G2049" i="1"/>
  <c r="G2048" i="1" s="1"/>
  <c r="F2049" i="1"/>
  <c r="F2048" i="1" s="1"/>
  <c r="M2046" i="1"/>
  <c r="L2045" i="1"/>
  <c r="L2044" i="1" s="1"/>
  <c r="K2045" i="1"/>
  <c r="K2044" i="1" s="1"/>
  <c r="J2045" i="1"/>
  <c r="J2044" i="1" s="1"/>
  <c r="I2045" i="1"/>
  <c r="I2044" i="1" s="1"/>
  <c r="H2045" i="1"/>
  <c r="H2044" i="1" s="1"/>
  <c r="G2045" i="1"/>
  <c r="G2044" i="1" s="1"/>
  <c r="F2045" i="1"/>
  <c r="F2044" i="1" s="1"/>
  <c r="M2043" i="1"/>
  <c r="L2042" i="1"/>
  <c r="L2041" i="1" s="1"/>
  <c r="K2042" i="1"/>
  <c r="K2041" i="1" s="1"/>
  <c r="J2042" i="1"/>
  <c r="J2041" i="1" s="1"/>
  <c r="I2042" i="1"/>
  <c r="I2041" i="1" s="1"/>
  <c r="H2042" i="1"/>
  <c r="H2041" i="1" s="1"/>
  <c r="G2042" i="1"/>
  <c r="G2041" i="1" s="1"/>
  <c r="F2042" i="1"/>
  <c r="F2041" i="1" s="1"/>
  <c r="M2040" i="1"/>
  <c r="L2039" i="1"/>
  <c r="L2038" i="1" s="1"/>
  <c r="K2039" i="1"/>
  <c r="K2038" i="1" s="1"/>
  <c r="J2039" i="1"/>
  <c r="J2038" i="1" s="1"/>
  <c r="I2039" i="1"/>
  <c r="I2038" i="1" s="1"/>
  <c r="H2039" i="1"/>
  <c r="H2038" i="1" s="1"/>
  <c r="G2039" i="1"/>
  <c r="G2038" i="1" s="1"/>
  <c r="F2039" i="1"/>
  <c r="F2038" i="1" s="1"/>
  <c r="M2037" i="1"/>
  <c r="L2036" i="1"/>
  <c r="L2035" i="1" s="1"/>
  <c r="K2036" i="1"/>
  <c r="K2035" i="1" s="1"/>
  <c r="J2036" i="1"/>
  <c r="J2035" i="1" s="1"/>
  <c r="I2036" i="1"/>
  <c r="I2035" i="1" s="1"/>
  <c r="H2036" i="1"/>
  <c r="H2035" i="1" s="1"/>
  <c r="G2036" i="1"/>
  <c r="G2035" i="1" s="1"/>
  <c r="F2036" i="1"/>
  <c r="F2035" i="1" s="1"/>
  <c r="M2030" i="1"/>
  <c r="L2029" i="1"/>
  <c r="L2028" i="1" s="1"/>
  <c r="L2027" i="1" s="1"/>
  <c r="L2026" i="1" s="1"/>
  <c r="K2029" i="1"/>
  <c r="K2028" i="1" s="1"/>
  <c r="K2027" i="1" s="1"/>
  <c r="K2026" i="1" s="1"/>
  <c r="J2029" i="1"/>
  <c r="J2028" i="1" s="1"/>
  <c r="J2027" i="1" s="1"/>
  <c r="J2026" i="1" s="1"/>
  <c r="I2029" i="1"/>
  <c r="I2028" i="1" s="1"/>
  <c r="I2027" i="1" s="1"/>
  <c r="I2026" i="1" s="1"/>
  <c r="H2029" i="1"/>
  <c r="H2028" i="1" s="1"/>
  <c r="H2027" i="1" s="1"/>
  <c r="H2026" i="1" s="1"/>
  <c r="G2029" i="1"/>
  <c r="G2028" i="1" s="1"/>
  <c r="G2027" i="1" s="1"/>
  <c r="G2026" i="1" s="1"/>
  <c r="F2029" i="1"/>
  <c r="F2028" i="1" s="1"/>
  <c r="F2027" i="1" s="1"/>
  <c r="F2026" i="1" s="1"/>
  <c r="M2023" i="1"/>
  <c r="L2022" i="1"/>
  <c r="K2022" i="1"/>
  <c r="J2022" i="1"/>
  <c r="I2022" i="1"/>
  <c r="H2022" i="1"/>
  <c r="G2022" i="1"/>
  <c r="F2022" i="1"/>
  <c r="M2021" i="1"/>
  <c r="L2020" i="1"/>
  <c r="K2020" i="1"/>
  <c r="J2020" i="1"/>
  <c r="I2020" i="1"/>
  <c r="H2020" i="1"/>
  <c r="G2020" i="1"/>
  <c r="F2020" i="1"/>
  <c r="M2018" i="1"/>
  <c r="L2017" i="1"/>
  <c r="L2016" i="1" s="1"/>
  <c r="K2017" i="1"/>
  <c r="K2016" i="1" s="1"/>
  <c r="J2017" i="1"/>
  <c r="J2016" i="1" s="1"/>
  <c r="I2017" i="1"/>
  <c r="I2016" i="1" s="1"/>
  <c r="H2017" i="1"/>
  <c r="H2016" i="1" s="1"/>
  <c r="G2017" i="1"/>
  <c r="G2016" i="1" s="1"/>
  <c r="F2017" i="1"/>
  <c r="F2016" i="1" s="1"/>
  <c r="M2013" i="1"/>
  <c r="L2012" i="1"/>
  <c r="K2012" i="1"/>
  <c r="J2012" i="1"/>
  <c r="I2012" i="1"/>
  <c r="H2012" i="1"/>
  <c r="G2012" i="1"/>
  <c r="F2012" i="1"/>
  <c r="M2011" i="1"/>
  <c r="L2010" i="1"/>
  <c r="K2010" i="1"/>
  <c r="K2009" i="1" s="1"/>
  <c r="K2008" i="1" s="1"/>
  <c r="K2007" i="1" s="1"/>
  <c r="K2006" i="1" s="1"/>
  <c r="J2010" i="1"/>
  <c r="I2010" i="1"/>
  <c r="H2010" i="1"/>
  <c r="G2010" i="1"/>
  <c r="G2009" i="1" s="1"/>
  <c r="G2008" i="1" s="1"/>
  <c r="G2007" i="1" s="1"/>
  <c r="G2006" i="1" s="1"/>
  <c r="F2010" i="1"/>
  <c r="F2009" i="1" s="1"/>
  <c r="F2008" i="1" s="1"/>
  <c r="F2007" i="1" s="1"/>
  <c r="F2006" i="1" s="1"/>
  <c r="M2001" i="1"/>
  <c r="M2000" i="1"/>
  <c r="M1999" i="1"/>
  <c r="M1998" i="1"/>
  <c r="M1997" i="1"/>
  <c r="M1996" i="1"/>
  <c r="L1995" i="1"/>
  <c r="L1994" i="1" s="1"/>
  <c r="L1993" i="1" s="1"/>
  <c r="L1992" i="1" s="1"/>
  <c r="L1991" i="1" s="1"/>
  <c r="L1990" i="1" s="1"/>
  <c r="L1989" i="1" s="1"/>
  <c r="K1995" i="1"/>
  <c r="K1994" i="1" s="1"/>
  <c r="K1993" i="1" s="1"/>
  <c r="K1992" i="1" s="1"/>
  <c r="K1991" i="1" s="1"/>
  <c r="K1990" i="1" s="1"/>
  <c r="K1989" i="1" s="1"/>
  <c r="J1995" i="1"/>
  <c r="J1994" i="1" s="1"/>
  <c r="J1993" i="1" s="1"/>
  <c r="J1992" i="1" s="1"/>
  <c r="J1991" i="1" s="1"/>
  <c r="J1990" i="1" s="1"/>
  <c r="J1989" i="1" s="1"/>
  <c r="I1995" i="1"/>
  <c r="H1995" i="1"/>
  <c r="H1994" i="1" s="1"/>
  <c r="H1993" i="1" s="1"/>
  <c r="H1992" i="1" s="1"/>
  <c r="H1991" i="1" s="1"/>
  <c r="H1990" i="1" s="1"/>
  <c r="H1989" i="1" s="1"/>
  <c r="G1995" i="1"/>
  <c r="G1994" i="1" s="1"/>
  <c r="G1993" i="1" s="1"/>
  <c r="G1992" i="1" s="1"/>
  <c r="G1991" i="1" s="1"/>
  <c r="G1990" i="1" s="1"/>
  <c r="G1989" i="1" s="1"/>
  <c r="F1995" i="1"/>
  <c r="F1994" i="1" s="1"/>
  <c r="F1993" i="1" s="1"/>
  <c r="F1992" i="1" s="1"/>
  <c r="F1991" i="1" s="1"/>
  <c r="M1988" i="1"/>
  <c r="L1987" i="1"/>
  <c r="L1986" i="1" s="1"/>
  <c r="K1987" i="1"/>
  <c r="K1986" i="1" s="1"/>
  <c r="J1987" i="1"/>
  <c r="J1986" i="1" s="1"/>
  <c r="I1987" i="1"/>
  <c r="H1987" i="1"/>
  <c r="H1986" i="1" s="1"/>
  <c r="G1987" i="1"/>
  <c r="G1986" i="1" s="1"/>
  <c r="F1987" i="1"/>
  <c r="F1986" i="1" s="1"/>
  <c r="M1985" i="1"/>
  <c r="L1984" i="1"/>
  <c r="L1983" i="1" s="1"/>
  <c r="K1984" i="1"/>
  <c r="K1983" i="1" s="1"/>
  <c r="K1982" i="1" s="1"/>
  <c r="K1981" i="1" s="1"/>
  <c r="K1980" i="1" s="1"/>
  <c r="K1979" i="1" s="1"/>
  <c r="J1984" i="1"/>
  <c r="J1983" i="1" s="1"/>
  <c r="I1984" i="1"/>
  <c r="H1984" i="1"/>
  <c r="H1983" i="1" s="1"/>
  <c r="G1984" i="1"/>
  <c r="G1983" i="1" s="1"/>
  <c r="F1984" i="1"/>
  <c r="F1983" i="1" s="1"/>
  <c r="M1978" i="1"/>
  <c r="L1977" i="1"/>
  <c r="M1977" i="1" s="1"/>
  <c r="M1976" i="1"/>
  <c r="L1975" i="1"/>
  <c r="K1975" i="1"/>
  <c r="K1974" i="1" s="1"/>
  <c r="K1973" i="1" s="1"/>
  <c r="J1975" i="1"/>
  <c r="J1974" i="1" s="1"/>
  <c r="J1973" i="1" s="1"/>
  <c r="I1975" i="1"/>
  <c r="I1974" i="1" s="1"/>
  <c r="H1975" i="1"/>
  <c r="H1974" i="1" s="1"/>
  <c r="H1973" i="1" s="1"/>
  <c r="G1975" i="1"/>
  <c r="G1974" i="1" s="1"/>
  <c r="G1973" i="1" s="1"/>
  <c r="F1975" i="1"/>
  <c r="F1974" i="1" s="1"/>
  <c r="F1973" i="1" s="1"/>
  <c r="M1972" i="1"/>
  <c r="L1971" i="1"/>
  <c r="L1970" i="1" s="1"/>
  <c r="L1969" i="1" s="1"/>
  <c r="L1968" i="1" s="1"/>
  <c r="L1967" i="1" s="1"/>
  <c r="K1971" i="1"/>
  <c r="K1970" i="1" s="1"/>
  <c r="K1969" i="1" s="1"/>
  <c r="K1968" i="1" s="1"/>
  <c r="K1967" i="1" s="1"/>
  <c r="J1971" i="1"/>
  <c r="J1970" i="1" s="1"/>
  <c r="J1969" i="1" s="1"/>
  <c r="J1968" i="1" s="1"/>
  <c r="J1967" i="1" s="1"/>
  <c r="J1966" i="1" s="1"/>
  <c r="J1965" i="1" s="1"/>
  <c r="I1971" i="1"/>
  <c r="I1970" i="1" s="1"/>
  <c r="I1969" i="1" s="1"/>
  <c r="H1971" i="1"/>
  <c r="H1970" i="1" s="1"/>
  <c r="H1969" i="1" s="1"/>
  <c r="H1968" i="1" s="1"/>
  <c r="H1967" i="1" s="1"/>
  <c r="H1966" i="1" s="1"/>
  <c r="H1965" i="1" s="1"/>
  <c r="G1971" i="1"/>
  <c r="G1970" i="1" s="1"/>
  <c r="G1969" i="1" s="1"/>
  <c r="G1968" i="1" s="1"/>
  <c r="G1967" i="1" s="1"/>
  <c r="G1966" i="1" s="1"/>
  <c r="G1965" i="1" s="1"/>
  <c r="F1971" i="1"/>
  <c r="F1970" i="1" s="1"/>
  <c r="F1969" i="1" s="1"/>
  <c r="F1968" i="1" s="1"/>
  <c r="F1967" i="1" s="1"/>
  <c r="F1966" i="1" s="1"/>
  <c r="F1965" i="1" s="1"/>
  <c r="M1964" i="1"/>
  <c r="L1963" i="1"/>
  <c r="L1962" i="1" s="1"/>
  <c r="K1963" i="1"/>
  <c r="K1962" i="1" s="1"/>
  <c r="K1961" i="1" s="1"/>
  <c r="K1960" i="1" s="1"/>
  <c r="K1959" i="1" s="1"/>
  <c r="J1963" i="1"/>
  <c r="J1962" i="1" s="1"/>
  <c r="J1961" i="1" s="1"/>
  <c r="J1960" i="1" s="1"/>
  <c r="J1959" i="1" s="1"/>
  <c r="I1963" i="1"/>
  <c r="I1962" i="1" s="1"/>
  <c r="I1961" i="1" s="1"/>
  <c r="H1963" i="1"/>
  <c r="H1962" i="1" s="1"/>
  <c r="H1961" i="1" s="1"/>
  <c r="H1960" i="1" s="1"/>
  <c r="H1959" i="1" s="1"/>
  <c r="G1963" i="1"/>
  <c r="G1962" i="1" s="1"/>
  <c r="G1961" i="1" s="1"/>
  <c r="G1960" i="1" s="1"/>
  <c r="G1959" i="1" s="1"/>
  <c r="F1963" i="1"/>
  <c r="F1962" i="1" s="1"/>
  <c r="F1961" i="1" s="1"/>
  <c r="F1960" i="1" s="1"/>
  <c r="F1959" i="1" s="1"/>
  <c r="M1958" i="1"/>
  <c r="L1957" i="1"/>
  <c r="L1956" i="1" s="1"/>
  <c r="K1957" i="1"/>
  <c r="K1956" i="1" s="1"/>
  <c r="K1955" i="1" s="1"/>
  <c r="K1954" i="1" s="1"/>
  <c r="K1953" i="1" s="1"/>
  <c r="J1957" i="1"/>
  <c r="J1956" i="1" s="1"/>
  <c r="J1955" i="1" s="1"/>
  <c r="J1954" i="1" s="1"/>
  <c r="J1953" i="1" s="1"/>
  <c r="I1957" i="1"/>
  <c r="I1956" i="1" s="1"/>
  <c r="I1955" i="1" s="1"/>
  <c r="H1957" i="1"/>
  <c r="H1956" i="1" s="1"/>
  <c r="H1955" i="1" s="1"/>
  <c r="H1954" i="1" s="1"/>
  <c r="H1953" i="1" s="1"/>
  <c r="H1952" i="1" s="1"/>
  <c r="H1951" i="1" s="1"/>
  <c r="G1957" i="1"/>
  <c r="G1956" i="1" s="1"/>
  <c r="G1955" i="1" s="1"/>
  <c r="G1954" i="1" s="1"/>
  <c r="G1953" i="1" s="1"/>
  <c r="F1957" i="1"/>
  <c r="F1956" i="1" s="1"/>
  <c r="F1955" i="1" s="1"/>
  <c r="F1954" i="1" s="1"/>
  <c r="F1953" i="1" s="1"/>
  <c r="M1950" i="1"/>
  <c r="L1949" i="1"/>
  <c r="L1948" i="1" s="1"/>
  <c r="L1947" i="1" s="1"/>
  <c r="K1949" i="1"/>
  <c r="K1948" i="1" s="1"/>
  <c r="K1947" i="1" s="1"/>
  <c r="J1949" i="1"/>
  <c r="J1948" i="1" s="1"/>
  <c r="J1947" i="1" s="1"/>
  <c r="I1949" i="1"/>
  <c r="I1948" i="1" s="1"/>
  <c r="I1947" i="1" s="1"/>
  <c r="H1949" i="1"/>
  <c r="H1948" i="1" s="1"/>
  <c r="H1947" i="1" s="1"/>
  <c r="G1949" i="1"/>
  <c r="G1948" i="1" s="1"/>
  <c r="G1947" i="1" s="1"/>
  <c r="F1949" i="1"/>
  <c r="F1948" i="1" s="1"/>
  <c r="F1947" i="1" s="1"/>
  <c r="M1946" i="1"/>
  <c r="L1945" i="1"/>
  <c r="L1944" i="1" s="1"/>
  <c r="L1943" i="1" s="1"/>
  <c r="K1945" i="1"/>
  <c r="K1944" i="1" s="1"/>
  <c r="K1943" i="1" s="1"/>
  <c r="J1945" i="1"/>
  <c r="J1944" i="1" s="1"/>
  <c r="J1943" i="1" s="1"/>
  <c r="I1945" i="1"/>
  <c r="H1945" i="1"/>
  <c r="H1944" i="1" s="1"/>
  <c r="H1943" i="1" s="1"/>
  <c r="G1945" i="1"/>
  <c r="G1944" i="1" s="1"/>
  <c r="G1943" i="1" s="1"/>
  <c r="F1945" i="1"/>
  <c r="F1944" i="1" s="1"/>
  <c r="F1943" i="1" s="1"/>
  <c r="M1942" i="1"/>
  <c r="L1941" i="1"/>
  <c r="L1940" i="1" s="1"/>
  <c r="L1939" i="1" s="1"/>
  <c r="K1941" i="1"/>
  <c r="K1940" i="1" s="1"/>
  <c r="K1939" i="1" s="1"/>
  <c r="J1941" i="1"/>
  <c r="J1940" i="1" s="1"/>
  <c r="J1939" i="1" s="1"/>
  <c r="J1938" i="1" s="1"/>
  <c r="J1937" i="1" s="1"/>
  <c r="J1936" i="1" s="1"/>
  <c r="J1935" i="1" s="1"/>
  <c r="I1941" i="1"/>
  <c r="I1940" i="1" s="1"/>
  <c r="I1939" i="1" s="1"/>
  <c r="H1941" i="1"/>
  <c r="H1940" i="1" s="1"/>
  <c r="H1939" i="1" s="1"/>
  <c r="G1941" i="1"/>
  <c r="G1940" i="1" s="1"/>
  <c r="G1939" i="1" s="1"/>
  <c r="F1941" i="1"/>
  <c r="F1940" i="1" s="1"/>
  <c r="F1939" i="1" s="1"/>
  <c r="M1933" i="1"/>
  <c r="M1932" i="1" s="1"/>
  <c r="M1931" i="1" s="1"/>
  <c r="M1930" i="1" s="1"/>
  <c r="M1929" i="1"/>
  <c r="L1928" i="1"/>
  <c r="K1928" i="1"/>
  <c r="J1928" i="1"/>
  <c r="I1928" i="1"/>
  <c r="H1928" i="1"/>
  <c r="G1928" i="1"/>
  <c r="F1928" i="1"/>
  <c r="M1927" i="1"/>
  <c r="L1926" i="1"/>
  <c r="K1926" i="1"/>
  <c r="J1926" i="1"/>
  <c r="I1926" i="1"/>
  <c r="H1926" i="1"/>
  <c r="G1926" i="1"/>
  <c r="F1926" i="1"/>
  <c r="M1925" i="1"/>
  <c r="L1924" i="1"/>
  <c r="K1924" i="1"/>
  <c r="J1924" i="1"/>
  <c r="I1924" i="1"/>
  <c r="H1924" i="1"/>
  <c r="G1924" i="1"/>
  <c r="F1924" i="1"/>
  <c r="M1918" i="1"/>
  <c r="L1917" i="1"/>
  <c r="L1916" i="1" s="1"/>
  <c r="K1917" i="1"/>
  <c r="K1916" i="1" s="1"/>
  <c r="K1915" i="1" s="1"/>
  <c r="J1917" i="1"/>
  <c r="J1916" i="1" s="1"/>
  <c r="J1915" i="1" s="1"/>
  <c r="I1917" i="1"/>
  <c r="I1916" i="1" s="1"/>
  <c r="I1915" i="1" s="1"/>
  <c r="H1917" i="1"/>
  <c r="H1916" i="1" s="1"/>
  <c r="H1915" i="1" s="1"/>
  <c r="G1917" i="1"/>
  <c r="G1916" i="1" s="1"/>
  <c r="G1915" i="1" s="1"/>
  <c r="F1917" i="1"/>
  <c r="F1916" i="1" s="1"/>
  <c r="F1915" i="1" s="1"/>
  <c r="M1914" i="1"/>
  <c r="L1913" i="1"/>
  <c r="M1910" i="1"/>
  <c r="L1909" i="1"/>
  <c r="K1909" i="1"/>
  <c r="K1908" i="1" s="1"/>
  <c r="J1909" i="1"/>
  <c r="J1908" i="1" s="1"/>
  <c r="I1909" i="1"/>
  <c r="I1908" i="1" s="1"/>
  <c r="H1909" i="1"/>
  <c r="H1908" i="1" s="1"/>
  <c r="G1909" i="1"/>
  <c r="G1908" i="1" s="1"/>
  <c r="F1909" i="1"/>
  <c r="F1908" i="1" s="1"/>
  <c r="M1906" i="1"/>
  <c r="L1905" i="1"/>
  <c r="L1904" i="1" s="1"/>
  <c r="L1903" i="1" s="1"/>
  <c r="L1902" i="1" s="1"/>
  <c r="K1905" i="1"/>
  <c r="K1904" i="1" s="1"/>
  <c r="K1903" i="1" s="1"/>
  <c r="K1902" i="1" s="1"/>
  <c r="J1905" i="1"/>
  <c r="J1904" i="1" s="1"/>
  <c r="J1903" i="1" s="1"/>
  <c r="J1902" i="1" s="1"/>
  <c r="I1905" i="1"/>
  <c r="I1904" i="1" s="1"/>
  <c r="I1903" i="1" s="1"/>
  <c r="I1902" i="1" s="1"/>
  <c r="H1905" i="1"/>
  <c r="H1904" i="1" s="1"/>
  <c r="H1903" i="1" s="1"/>
  <c r="H1902" i="1" s="1"/>
  <c r="G1905" i="1"/>
  <c r="G1904" i="1" s="1"/>
  <c r="G1903" i="1" s="1"/>
  <c r="G1902" i="1" s="1"/>
  <c r="F1905" i="1"/>
  <c r="M1894" i="1"/>
  <c r="L1893" i="1"/>
  <c r="L1892" i="1" s="1"/>
  <c r="K1893" i="1"/>
  <c r="K1892" i="1" s="1"/>
  <c r="K1888" i="1" s="1"/>
  <c r="J1893" i="1"/>
  <c r="J1892" i="1" s="1"/>
  <c r="J1888" i="1" s="1"/>
  <c r="I1893" i="1"/>
  <c r="I1892" i="1" s="1"/>
  <c r="I1888" i="1" s="1"/>
  <c r="H1893" i="1"/>
  <c r="H1892" i="1" s="1"/>
  <c r="H1888" i="1" s="1"/>
  <c r="G1893" i="1"/>
  <c r="G1892" i="1" s="1"/>
  <c r="G1888" i="1" s="1"/>
  <c r="F1893" i="1"/>
  <c r="F1892" i="1" s="1"/>
  <c r="F1888" i="1" s="1"/>
  <c r="M1887" i="1"/>
  <c r="L1886" i="1"/>
  <c r="L1885" i="1" s="1"/>
  <c r="L1884" i="1" s="1"/>
  <c r="K1886" i="1"/>
  <c r="K1885" i="1" s="1"/>
  <c r="K1884" i="1" s="1"/>
  <c r="K1883" i="1" s="1"/>
  <c r="J1886" i="1"/>
  <c r="J1885" i="1" s="1"/>
  <c r="J1884" i="1" s="1"/>
  <c r="I1886" i="1"/>
  <c r="I1885" i="1" s="1"/>
  <c r="I1884" i="1" s="1"/>
  <c r="H1886" i="1"/>
  <c r="H1885" i="1" s="1"/>
  <c r="H1884" i="1" s="1"/>
  <c r="H1883" i="1" s="1"/>
  <c r="H1882" i="1" s="1"/>
  <c r="G1886" i="1"/>
  <c r="G1885" i="1" s="1"/>
  <c r="G1884" i="1" s="1"/>
  <c r="G1883" i="1" s="1"/>
  <c r="G1882" i="1" s="1"/>
  <c r="F1886" i="1"/>
  <c r="F1885" i="1" s="1"/>
  <c r="M1881" i="1"/>
  <c r="L1880" i="1"/>
  <c r="L1877" i="1" s="1"/>
  <c r="L1876" i="1" s="1"/>
  <c r="L1875" i="1" s="1"/>
  <c r="K1880" i="1"/>
  <c r="K1877" i="1" s="1"/>
  <c r="K1876" i="1" s="1"/>
  <c r="K1875" i="1" s="1"/>
  <c r="K1874" i="1" s="1"/>
  <c r="J1880" i="1"/>
  <c r="J1877" i="1" s="1"/>
  <c r="J1876" i="1" s="1"/>
  <c r="J1875" i="1" s="1"/>
  <c r="J1874" i="1" s="1"/>
  <c r="I1880" i="1"/>
  <c r="I1877" i="1" s="1"/>
  <c r="I1876" i="1" s="1"/>
  <c r="I1875" i="1" s="1"/>
  <c r="I1874" i="1" s="1"/>
  <c r="H1880" i="1"/>
  <c r="H1877" i="1" s="1"/>
  <c r="H1876" i="1" s="1"/>
  <c r="H1875" i="1" s="1"/>
  <c r="H1874" i="1" s="1"/>
  <c r="G1880" i="1"/>
  <c r="G1877" i="1" s="1"/>
  <c r="G1876" i="1" s="1"/>
  <c r="G1875" i="1" s="1"/>
  <c r="G1874" i="1" s="1"/>
  <c r="F1880" i="1"/>
  <c r="F1877" i="1" s="1"/>
  <c r="F1876" i="1" s="1"/>
  <c r="F1875" i="1" s="1"/>
  <c r="F1874" i="1" s="1"/>
  <c r="M1873" i="1"/>
  <c r="L1872" i="1"/>
  <c r="L1871" i="1" s="1"/>
  <c r="L1870" i="1" s="1"/>
  <c r="K1872" i="1"/>
  <c r="K1871" i="1" s="1"/>
  <c r="K1870" i="1" s="1"/>
  <c r="J1872" i="1"/>
  <c r="J1871" i="1" s="1"/>
  <c r="J1870" i="1" s="1"/>
  <c r="I1872" i="1"/>
  <c r="I1871" i="1" s="1"/>
  <c r="I1870" i="1" s="1"/>
  <c r="H1872" i="1"/>
  <c r="H1871" i="1" s="1"/>
  <c r="H1870" i="1" s="1"/>
  <c r="G1872" i="1"/>
  <c r="G1871" i="1" s="1"/>
  <c r="G1870" i="1" s="1"/>
  <c r="F1872" i="1"/>
  <c r="F1871" i="1" s="1"/>
  <c r="F1870" i="1" s="1"/>
  <c r="M1869" i="1"/>
  <c r="L1868" i="1"/>
  <c r="L1867" i="1" s="1"/>
  <c r="L1866" i="1" s="1"/>
  <c r="K1868" i="1"/>
  <c r="K1867" i="1" s="1"/>
  <c r="K1866" i="1" s="1"/>
  <c r="J1868" i="1"/>
  <c r="J1867" i="1" s="1"/>
  <c r="J1866" i="1" s="1"/>
  <c r="I1868" i="1"/>
  <c r="I1867" i="1" s="1"/>
  <c r="I1866" i="1" s="1"/>
  <c r="I1865" i="1" s="1"/>
  <c r="I1864" i="1" s="1"/>
  <c r="H1868" i="1"/>
  <c r="H1867" i="1" s="1"/>
  <c r="H1866" i="1" s="1"/>
  <c r="H1865" i="1" s="1"/>
  <c r="H1864" i="1" s="1"/>
  <c r="G1868" i="1"/>
  <c r="G1867" i="1" s="1"/>
  <c r="G1866" i="1" s="1"/>
  <c r="F1868" i="1"/>
  <c r="F1867" i="1" s="1"/>
  <c r="F1866" i="1" s="1"/>
  <c r="M1842" i="1"/>
  <c r="L1841" i="1"/>
  <c r="L1840" i="1" s="1"/>
  <c r="L1839" i="1" s="1"/>
  <c r="L1838" i="1" s="1"/>
  <c r="L1837" i="1" s="1"/>
  <c r="L1836" i="1" s="1"/>
  <c r="K1841" i="1"/>
  <c r="K1840" i="1" s="1"/>
  <c r="K1839" i="1" s="1"/>
  <c r="K1838" i="1" s="1"/>
  <c r="K1837" i="1" s="1"/>
  <c r="K1836" i="1" s="1"/>
  <c r="J1841" i="1"/>
  <c r="J1840" i="1" s="1"/>
  <c r="J1839" i="1" s="1"/>
  <c r="J1838" i="1" s="1"/>
  <c r="J1837" i="1" s="1"/>
  <c r="J1836" i="1" s="1"/>
  <c r="I1841" i="1"/>
  <c r="I1840" i="1" s="1"/>
  <c r="I1839" i="1" s="1"/>
  <c r="I1838" i="1" s="1"/>
  <c r="I1837" i="1" s="1"/>
  <c r="I1836" i="1" s="1"/>
  <c r="H1841" i="1"/>
  <c r="H1840" i="1" s="1"/>
  <c r="H1839" i="1" s="1"/>
  <c r="H1838" i="1" s="1"/>
  <c r="H1837" i="1" s="1"/>
  <c r="H1836" i="1" s="1"/>
  <c r="G1841" i="1"/>
  <c r="G1840" i="1" s="1"/>
  <c r="G1839" i="1" s="1"/>
  <c r="G1838" i="1" s="1"/>
  <c r="G1837" i="1" s="1"/>
  <c r="G1836" i="1" s="1"/>
  <c r="F1841" i="1"/>
  <c r="M1833" i="1"/>
  <c r="M1832" i="1" s="1"/>
  <c r="M1831" i="1" s="1"/>
  <c r="M1830" i="1" s="1"/>
  <c r="K1827" i="1"/>
  <c r="K1826" i="1" s="1"/>
  <c r="K1825" i="1" s="1"/>
  <c r="J1827" i="1"/>
  <c r="J1826" i="1" s="1"/>
  <c r="J1825" i="1" s="1"/>
  <c r="I1827" i="1"/>
  <c r="I1826" i="1" s="1"/>
  <c r="I1825" i="1" s="1"/>
  <c r="L1823" i="1"/>
  <c r="M1823" i="1" s="1"/>
  <c r="K1823" i="1"/>
  <c r="J1823" i="1"/>
  <c r="I1823" i="1"/>
  <c r="H1823" i="1"/>
  <c r="G1823" i="1"/>
  <c r="F1823" i="1"/>
  <c r="K1822" i="1"/>
  <c r="K1821" i="1" s="1"/>
  <c r="J1822" i="1"/>
  <c r="J1821" i="1" s="1"/>
  <c r="I1822" i="1"/>
  <c r="L1821" i="1"/>
  <c r="M1821" i="1" s="1"/>
  <c r="H1821" i="1"/>
  <c r="G1821" i="1"/>
  <c r="F1821" i="1"/>
  <c r="L1816" i="1"/>
  <c r="K1816" i="1"/>
  <c r="K1815" i="1" s="1"/>
  <c r="K1814" i="1" s="1"/>
  <c r="K1813" i="1" s="1"/>
  <c r="K1812" i="1" s="1"/>
  <c r="J1816" i="1"/>
  <c r="J1815" i="1" s="1"/>
  <c r="J1814" i="1" s="1"/>
  <c r="J1813" i="1" s="1"/>
  <c r="J1812" i="1" s="1"/>
  <c r="I1816" i="1"/>
  <c r="I1815" i="1" s="1"/>
  <c r="I1814" i="1" s="1"/>
  <c r="I1813" i="1" s="1"/>
  <c r="I1812" i="1" s="1"/>
  <c r="H1816" i="1"/>
  <c r="H1815" i="1" s="1"/>
  <c r="H1814" i="1" s="1"/>
  <c r="H1813" i="1" s="1"/>
  <c r="H1812" i="1" s="1"/>
  <c r="G1816" i="1"/>
  <c r="G1815" i="1" s="1"/>
  <c r="G1814" i="1" s="1"/>
  <c r="G1813" i="1" s="1"/>
  <c r="G1812" i="1" s="1"/>
  <c r="F1816" i="1"/>
  <c r="F1815" i="1" s="1"/>
  <c r="F1814" i="1" s="1"/>
  <c r="F1813" i="1" s="1"/>
  <c r="F1812" i="1" s="1"/>
  <c r="M1810" i="1"/>
  <c r="M1809" i="1"/>
  <c r="M1808" i="1"/>
  <c r="L1807" i="1"/>
  <c r="L1806" i="1" s="1"/>
  <c r="L1805" i="1" s="1"/>
  <c r="K1807" i="1"/>
  <c r="K1806" i="1" s="1"/>
  <c r="K1805" i="1" s="1"/>
  <c r="J1807" i="1"/>
  <c r="J1806" i="1" s="1"/>
  <c r="J1805" i="1" s="1"/>
  <c r="I1807" i="1"/>
  <c r="H1807" i="1"/>
  <c r="H1806" i="1" s="1"/>
  <c r="H1805" i="1" s="1"/>
  <c r="G1807" i="1"/>
  <c r="G1806" i="1" s="1"/>
  <c r="G1805" i="1" s="1"/>
  <c r="F1807" i="1"/>
  <c r="F1806" i="1" s="1"/>
  <c r="F1805" i="1" s="1"/>
  <c r="M1799" i="1"/>
  <c r="L1798" i="1"/>
  <c r="L1795" i="1" s="1"/>
  <c r="L1794" i="1" s="1"/>
  <c r="L1793" i="1" s="1"/>
  <c r="K1798" i="1"/>
  <c r="K1795" i="1" s="1"/>
  <c r="K1794" i="1" s="1"/>
  <c r="K1793" i="1" s="1"/>
  <c r="K1792" i="1" s="1"/>
  <c r="J1798" i="1"/>
  <c r="J1795" i="1" s="1"/>
  <c r="J1794" i="1" s="1"/>
  <c r="J1793" i="1" s="1"/>
  <c r="J1792" i="1" s="1"/>
  <c r="I1798" i="1"/>
  <c r="I1795" i="1" s="1"/>
  <c r="I1794" i="1" s="1"/>
  <c r="I1793" i="1" s="1"/>
  <c r="I1792" i="1" s="1"/>
  <c r="H1798" i="1"/>
  <c r="H1795" i="1" s="1"/>
  <c r="H1794" i="1" s="1"/>
  <c r="H1793" i="1" s="1"/>
  <c r="H1792" i="1" s="1"/>
  <c r="G1798" i="1"/>
  <c r="G1795" i="1" s="1"/>
  <c r="G1794" i="1" s="1"/>
  <c r="G1793" i="1" s="1"/>
  <c r="G1792" i="1" s="1"/>
  <c r="F1798" i="1"/>
  <c r="F1795" i="1" s="1"/>
  <c r="F1794" i="1" s="1"/>
  <c r="F1793" i="1" s="1"/>
  <c r="F1792" i="1" s="1"/>
  <c r="M1783" i="1"/>
  <c r="L1782" i="1"/>
  <c r="L1781" i="1" s="1"/>
  <c r="K1782" i="1"/>
  <c r="K1781" i="1" s="1"/>
  <c r="J1782" i="1"/>
  <c r="J1781" i="1" s="1"/>
  <c r="I1782" i="1"/>
  <c r="I1781" i="1" s="1"/>
  <c r="H1782" i="1"/>
  <c r="H1781" i="1" s="1"/>
  <c r="G1782" i="1"/>
  <c r="G1781" i="1" s="1"/>
  <c r="F1782" i="1"/>
  <c r="F1781" i="1" s="1"/>
  <c r="M1780" i="1"/>
  <c r="L1779" i="1"/>
  <c r="L1778" i="1" s="1"/>
  <c r="K1779" i="1"/>
  <c r="K1778" i="1" s="1"/>
  <c r="J1779" i="1"/>
  <c r="J1778" i="1" s="1"/>
  <c r="I1779" i="1"/>
  <c r="I1778" i="1" s="1"/>
  <c r="H1779" i="1"/>
  <c r="H1778" i="1" s="1"/>
  <c r="G1779" i="1"/>
  <c r="G1778" i="1" s="1"/>
  <c r="F1779" i="1"/>
  <c r="F1778" i="1" s="1"/>
  <c r="M1774" i="1"/>
  <c r="L1773" i="1"/>
  <c r="L1772" i="1" s="1"/>
  <c r="L1771" i="1" s="1"/>
  <c r="L1770" i="1" s="1"/>
  <c r="L1769" i="1" s="1"/>
  <c r="K1773" i="1"/>
  <c r="K1772" i="1" s="1"/>
  <c r="K1771" i="1" s="1"/>
  <c r="K1770" i="1" s="1"/>
  <c r="K1769" i="1" s="1"/>
  <c r="J1773" i="1"/>
  <c r="J1772" i="1" s="1"/>
  <c r="J1771" i="1" s="1"/>
  <c r="J1770" i="1" s="1"/>
  <c r="J1769" i="1" s="1"/>
  <c r="I1773" i="1"/>
  <c r="I1772" i="1" s="1"/>
  <c r="I1771" i="1" s="1"/>
  <c r="I1770" i="1" s="1"/>
  <c r="I1769" i="1" s="1"/>
  <c r="H1773" i="1"/>
  <c r="H1772" i="1" s="1"/>
  <c r="H1771" i="1" s="1"/>
  <c r="H1770" i="1" s="1"/>
  <c r="H1769" i="1" s="1"/>
  <c r="G1773" i="1"/>
  <c r="G1772" i="1" s="1"/>
  <c r="G1771" i="1" s="1"/>
  <c r="G1770" i="1" s="1"/>
  <c r="G1769" i="1" s="1"/>
  <c r="F1773" i="1"/>
  <c r="F1772" i="1" s="1"/>
  <c r="F1771" i="1" s="1"/>
  <c r="F1770" i="1" s="1"/>
  <c r="F1769" i="1" s="1"/>
  <c r="M1768" i="1"/>
  <c r="L1767" i="1"/>
  <c r="L1766" i="1" s="1"/>
  <c r="L1765" i="1" s="1"/>
  <c r="L1764" i="1" s="1"/>
  <c r="K1767" i="1"/>
  <c r="K1766" i="1" s="1"/>
  <c r="K1765" i="1" s="1"/>
  <c r="K1764" i="1" s="1"/>
  <c r="J1767" i="1"/>
  <c r="J1766" i="1" s="1"/>
  <c r="J1765" i="1" s="1"/>
  <c r="J1764" i="1" s="1"/>
  <c r="I1767" i="1"/>
  <c r="I1766" i="1" s="1"/>
  <c r="I1765" i="1" s="1"/>
  <c r="I1764" i="1" s="1"/>
  <c r="H1767" i="1"/>
  <c r="H1766" i="1" s="1"/>
  <c r="H1765" i="1" s="1"/>
  <c r="H1764" i="1" s="1"/>
  <c r="G1767" i="1"/>
  <c r="G1766" i="1" s="1"/>
  <c r="G1765" i="1" s="1"/>
  <c r="G1764" i="1" s="1"/>
  <c r="F1767" i="1"/>
  <c r="F1766" i="1" s="1"/>
  <c r="F1765" i="1" s="1"/>
  <c r="F1764" i="1" s="1"/>
  <c r="M1763" i="1"/>
  <c r="L1762" i="1"/>
  <c r="L1761" i="1" s="1"/>
  <c r="L1760" i="1" s="1"/>
  <c r="K1762" i="1"/>
  <c r="K1761" i="1" s="1"/>
  <c r="K1760" i="1" s="1"/>
  <c r="J1762" i="1"/>
  <c r="J1761" i="1" s="1"/>
  <c r="J1760" i="1" s="1"/>
  <c r="I1762" i="1"/>
  <c r="H1762" i="1"/>
  <c r="H1761" i="1" s="1"/>
  <c r="H1760" i="1" s="1"/>
  <c r="G1762" i="1"/>
  <c r="G1761" i="1" s="1"/>
  <c r="G1760" i="1" s="1"/>
  <c r="F1762" i="1"/>
  <c r="F1761" i="1" s="1"/>
  <c r="F1760" i="1" s="1"/>
  <c r="M1759" i="1"/>
  <c r="L1758" i="1"/>
  <c r="L1757" i="1" s="1"/>
  <c r="L1756" i="1" s="1"/>
  <c r="K1758" i="1"/>
  <c r="K1757" i="1" s="1"/>
  <c r="K1756" i="1" s="1"/>
  <c r="J1758" i="1"/>
  <c r="J1757" i="1" s="1"/>
  <c r="J1756" i="1" s="1"/>
  <c r="I1758" i="1"/>
  <c r="I1757" i="1" s="1"/>
  <c r="I1756" i="1" s="1"/>
  <c r="H1758" i="1"/>
  <c r="H1757" i="1" s="1"/>
  <c r="H1756" i="1" s="1"/>
  <c r="G1758" i="1"/>
  <c r="G1757" i="1" s="1"/>
  <c r="G1756" i="1" s="1"/>
  <c r="F1758" i="1"/>
  <c r="F1757" i="1" s="1"/>
  <c r="F1756" i="1" s="1"/>
  <c r="M1755" i="1"/>
  <c r="L1754" i="1"/>
  <c r="K1754" i="1"/>
  <c r="K1753" i="1" s="1"/>
  <c r="J1754" i="1"/>
  <c r="J1753" i="1" s="1"/>
  <c r="I1754" i="1"/>
  <c r="I1753" i="1" s="1"/>
  <c r="H1754" i="1"/>
  <c r="H1753" i="1" s="1"/>
  <c r="G1754" i="1"/>
  <c r="G1753" i="1" s="1"/>
  <c r="F1754" i="1"/>
  <c r="F1753" i="1" s="1"/>
  <c r="M1752" i="1"/>
  <c r="L1751" i="1"/>
  <c r="L1750" i="1" s="1"/>
  <c r="K1751" i="1"/>
  <c r="K1750" i="1" s="1"/>
  <c r="K1749" i="1" s="1"/>
  <c r="K1748" i="1" s="1"/>
  <c r="J1751" i="1"/>
  <c r="J1750" i="1" s="1"/>
  <c r="I1751" i="1"/>
  <c r="I1750" i="1" s="1"/>
  <c r="H1751" i="1"/>
  <c r="H1750" i="1" s="1"/>
  <c r="H1749" i="1" s="1"/>
  <c r="H1748" i="1" s="1"/>
  <c r="H1747" i="1" s="1"/>
  <c r="G1751" i="1"/>
  <c r="G1750" i="1" s="1"/>
  <c r="F1751" i="1"/>
  <c r="F1750" i="1" s="1"/>
  <c r="F1749" i="1" s="1"/>
  <c r="F1748" i="1" s="1"/>
  <c r="F1747" i="1" s="1"/>
  <c r="M1739" i="1"/>
  <c r="M1738" i="1" s="1"/>
  <c r="M1737" i="1" s="1"/>
  <c r="M1736" i="1" s="1"/>
  <c r="M1735" i="1" s="1"/>
  <c r="M1732" i="1"/>
  <c r="L1731" i="1"/>
  <c r="K1731" i="1"/>
  <c r="J1731" i="1"/>
  <c r="I1731" i="1"/>
  <c r="H1731" i="1"/>
  <c r="G1731" i="1"/>
  <c r="F1731" i="1"/>
  <c r="M1730" i="1"/>
  <c r="L1729" i="1"/>
  <c r="K1729" i="1"/>
  <c r="J1729" i="1"/>
  <c r="I1729" i="1"/>
  <c r="H1729" i="1"/>
  <c r="G1729" i="1"/>
  <c r="F1729" i="1"/>
  <c r="M1727" i="1"/>
  <c r="L1726" i="1"/>
  <c r="L1725" i="1" s="1"/>
  <c r="K1726" i="1"/>
  <c r="K1725" i="1" s="1"/>
  <c r="J1726" i="1"/>
  <c r="J1725" i="1" s="1"/>
  <c r="I1726" i="1"/>
  <c r="I1725" i="1" s="1"/>
  <c r="H1726" i="1"/>
  <c r="H1725" i="1" s="1"/>
  <c r="G1726" i="1"/>
  <c r="G1725" i="1" s="1"/>
  <c r="F1726" i="1"/>
  <c r="F1725" i="1" s="1"/>
  <c r="M1722" i="1"/>
  <c r="L1721" i="1"/>
  <c r="K1721" i="1"/>
  <c r="J1721" i="1"/>
  <c r="I1721" i="1"/>
  <c r="H1721" i="1"/>
  <c r="G1721" i="1"/>
  <c r="F1721" i="1"/>
  <c r="M1720" i="1"/>
  <c r="L1719" i="1"/>
  <c r="L1718" i="1" s="1"/>
  <c r="L1717" i="1" s="1"/>
  <c r="L1716" i="1" s="1"/>
  <c r="L1715" i="1" s="1"/>
  <c r="K1719" i="1"/>
  <c r="J1719" i="1"/>
  <c r="J1718" i="1" s="1"/>
  <c r="J1717" i="1" s="1"/>
  <c r="J1716" i="1" s="1"/>
  <c r="J1715" i="1" s="1"/>
  <c r="I1719" i="1"/>
  <c r="H1719" i="1"/>
  <c r="H1718" i="1" s="1"/>
  <c r="H1717" i="1" s="1"/>
  <c r="H1716" i="1" s="1"/>
  <c r="H1715" i="1" s="1"/>
  <c r="G1719" i="1"/>
  <c r="G1718" i="1" s="1"/>
  <c r="G1717" i="1" s="1"/>
  <c r="G1716" i="1" s="1"/>
  <c r="G1715" i="1" s="1"/>
  <c r="F1719" i="1"/>
  <c r="M1698" i="1"/>
  <c r="M1697" i="1" s="1"/>
  <c r="M1696" i="1" s="1"/>
  <c r="M1695" i="1" s="1"/>
  <c r="M1694" i="1"/>
  <c r="L1693" i="1"/>
  <c r="K1693" i="1"/>
  <c r="K1692" i="1" s="1"/>
  <c r="K1691" i="1" s="1"/>
  <c r="K1690" i="1" s="1"/>
  <c r="J1693" i="1"/>
  <c r="J1692" i="1" s="1"/>
  <c r="J1691" i="1" s="1"/>
  <c r="J1690" i="1" s="1"/>
  <c r="I1693" i="1"/>
  <c r="I1692" i="1" s="1"/>
  <c r="I1691" i="1" s="1"/>
  <c r="I1690" i="1" s="1"/>
  <c r="H1693" i="1"/>
  <c r="H1692" i="1" s="1"/>
  <c r="H1691" i="1" s="1"/>
  <c r="H1690" i="1" s="1"/>
  <c r="G1693" i="1"/>
  <c r="G1692" i="1" s="1"/>
  <c r="G1691" i="1" s="1"/>
  <c r="G1690" i="1" s="1"/>
  <c r="F1693" i="1"/>
  <c r="F1692" i="1" s="1"/>
  <c r="M1689" i="1"/>
  <c r="L1688" i="1"/>
  <c r="K1688" i="1"/>
  <c r="K1687" i="1" s="1"/>
  <c r="K1686" i="1" s="1"/>
  <c r="K1685" i="1" s="1"/>
  <c r="K1684" i="1" s="1"/>
  <c r="K1683" i="1" s="1"/>
  <c r="J1688" i="1"/>
  <c r="J1687" i="1" s="1"/>
  <c r="J1686" i="1" s="1"/>
  <c r="J1685" i="1" s="1"/>
  <c r="J1684" i="1" s="1"/>
  <c r="I1688" i="1"/>
  <c r="I1687" i="1" s="1"/>
  <c r="I1686" i="1" s="1"/>
  <c r="I1685" i="1" s="1"/>
  <c r="I1684" i="1" s="1"/>
  <c r="H1688" i="1"/>
  <c r="H1687" i="1" s="1"/>
  <c r="H1686" i="1" s="1"/>
  <c r="H1685" i="1" s="1"/>
  <c r="H1684" i="1" s="1"/>
  <c r="G1688" i="1"/>
  <c r="G1687" i="1" s="1"/>
  <c r="G1686" i="1" s="1"/>
  <c r="G1685" i="1" s="1"/>
  <c r="G1684" i="1" s="1"/>
  <c r="F1688" i="1"/>
  <c r="F1687" i="1" s="1"/>
  <c r="F1686" i="1" s="1"/>
  <c r="F1685" i="1" s="1"/>
  <c r="F1684" i="1" s="1"/>
  <c r="M1672" i="1"/>
  <c r="L1671" i="1"/>
  <c r="M1671" i="1" s="1"/>
  <c r="M1668" i="1"/>
  <c r="L1667" i="1"/>
  <c r="L1666" i="1" s="1"/>
  <c r="K1667" i="1"/>
  <c r="K1666" i="1" s="1"/>
  <c r="J1667" i="1"/>
  <c r="J1666" i="1" s="1"/>
  <c r="I1667" i="1"/>
  <c r="I1666" i="1" s="1"/>
  <c r="H1667" i="1"/>
  <c r="H1666" i="1" s="1"/>
  <c r="G1667" i="1"/>
  <c r="G1666" i="1" s="1"/>
  <c r="F1667" i="1"/>
  <c r="F1666" i="1" s="1"/>
  <c r="M1665" i="1"/>
  <c r="L1664" i="1"/>
  <c r="L1663" i="1" s="1"/>
  <c r="L1662" i="1" s="1"/>
  <c r="L1661" i="1" s="1"/>
  <c r="K1664" i="1"/>
  <c r="K1663" i="1" s="1"/>
  <c r="J1664" i="1"/>
  <c r="J1663" i="1" s="1"/>
  <c r="J1662" i="1" s="1"/>
  <c r="J1661" i="1" s="1"/>
  <c r="I1664" i="1"/>
  <c r="I1663" i="1" s="1"/>
  <c r="H1664" i="1"/>
  <c r="H1663" i="1" s="1"/>
  <c r="H1662" i="1" s="1"/>
  <c r="H1661" i="1" s="1"/>
  <c r="G1664" i="1"/>
  <c r="G1663" i="1" s="1"/>
  <c r="G1662" i="1" s="1"/>
  <c r="G1661" i="1" s="1"/>
  <c r="F1664" i="1"/>
  <c r="F1663" i="1" s="1"/>
  <c r="M1660" i="1"/>
  <c r="L1659" i="1"/>
  <c r="K1659" i="1"/>
  <c r="J1659" i="1"/>
  <c r="I1659" i="1"/>
  <c r="H1659" i="1"/>
  <c r="G1659" i="1"/>
  <c r="F1659" i="1"/>
  <c r="M1658" i="1"/>
  <c r="L1657" i="1"/>
  <c r="K1657" i="1"/>
  <c r="J1657" i="1"/>
  <c r="I1657" i="1"/>
  <c r="I1656" i="1" s="1"/>
  <c r="I1655" i="1" s="1"/>
  <c r="H1657" i="1"/>
  <c r="G1657" i="1"/>
  <c r="F1657" i="1"/>
  <c r="M1654" i="1"/>
  <c r="L1653" i="1"/>
  <c r="L1652" i="1" s="1"/>
  <c r="K1653" i="1"/>
  <c r="K1652" i="1" s="1"/>
  <c r="J1653" i="1"/>
  <c r="J1652" i="1" s="1"/>
  <c r="I1653" i="1"/>
  <c r="I1652" i="1" s="1"/>
  <c r="H1653" i="1"/>
  <c r="H1652" i="1" s="1"/>
  <c r="G1653" i="1"/>
  <c r="G1652" i="1" s="1"/>
  <c r="F1653" i="1"/>
  <c r="F1652" i="1" s="1"/>
  <c r="M1651" i="1"/>
  <c r="L1650" i="1"/>
  <c r="L1649" i="1" s="1"/>
  <c r="K1650" i="1"/>
  <c r="K1649" i="1" s="1"/>
  <c r="K1648" i="1" s="1"/>
  <c r="J1650" i="1"/>
  <c r="J1649" i="1" s="1"/>
  <c r="J1648" i="1" s="1"/>
  <c r="I1650" i="1"/>
  <c r="I1649" i="1" s="1"/>
  <c r="I1648" i="1" s="1"/>
  <c r="H1650" i="1"/>
  <c r="H1649" i="1" s="1"/>
  <c r="H1648" i="1" s="1"/>
  <c r="G1650" i="1"/>
  <c r="G1649" i="1" s="1"/>
  <c r="F1650" i="1"/>
  <c r="M1647" i="1"/>
  <c r="L1646" i="1"/>
  <c r="L1645" i="1" s="1"/>
  <c r="K1646" i="1"/>
  <c r="K1645" i="1" s="1"/>
  <c r="J1646" i="1"/>
  <c r="J1645" i="1" s="1"/>
  <c r="I1646" i="1"/>
  <c r="I1645" i="1" s="1"/>
  <c r="H1646" i="1"/>
  <c r="H1645" i="1" s="1"/>
  <c r="G1646" i="1"/>
  <c r="G1645" i="1" s="1"/>
  <c r="F1646" i="1"/>
  <c r="F1645" i="1" s="1"/>
  <c r="M1644" i="1"/>
  <c r="L1643" i="1"/>
  <c r="L1642" i="1" s="1"/>
  <c r="K1643" i="1"/>
  <c r="K1642" i="1" s="1"/>
  <c r="J1643" i="1"/>
  <c r="J1642" i="1" s="1"/>
  <c r="I1643" i="1"/>
  <c r="H1643" i="1"/>
  <c r="H1642" i="1" s="1"/>
  <c r="G1643" i="1"/>
  <c r="G1642" i="1" s="1"/>
  <c r="F1643" i="1"/>
  <c r="F1642" i="1" s="1"/>
  <c r="M1641" i="1"/>
  <c r="M1640" i="1"/>
  <c r="M1639" i="1"/>
  <c r="M1638" i="1"/>
  <c r="L1637" i="1"/>
  <c r="L1636" i="1" s="1"/>
  <c r="K1637" i="1"/>
  <c r="K1636" i="1" s="1"/>
  <c r="J1637" i="1"/>
  <c r="J1636" i="1" s="1"/>
  <c r="I1637" i="1"/>
  <c r="I1636" i="1" s="1"/>
  <c r="H1637" i="1"/>
  <c r="H1636" i="1" s="1"/>
  <c r="G1637" i="1"/>
  <c r="G1636" i="1" s="1"/>
  <c r="F1637" i="1"/>
  <c r="F1636" i="1" s="1"/>
  <c r="M1635" i="1"/>
  <c r="L1634" i="1"/>
  <c r="L1633" i="1" s="1"/>
  <c r="K1634" i="1"/>
  <c r="K1633" i="1" s="1"/>
  <c r="J1634" i="1"/>
  <c r="J1633" i="1" s="1"/>
  <c r="I1634" i="1"/>
  <c r="I1633" i="1" s="1"/>
  <c r="H1634" i="1"/>
  <c r="H1633" i="1" s="1"/>
  <c r="G1634" i="1"/>
  <c r="G1633" i="1" s="1"/>
  <c r="F1634" i="1"/>
  <c r="F1633" i="1" s="1"/>
  <c r="M1628" i="1"/>
  <c r="L1627" i="1"/>
  <c r="K1627" i="1"/>
  <c r="J1627" i="1"/>
  <c r="I1627" i="1"/>
  <c r="H1627" i="1"/>
  <c r="G1627" i="1"/>
  <c r="F1627" i="1"/>
  <c r="M1626" i="1"/>
  <c r="L1625" i="1"/>
  <c r="K1625" i="1"/>
  <c r="J1625" i="1"/>
  <c r="I1625" i="1"/>
  <c r="H1625" i="1"/>
  <c r="G1625" i="1"/>
  <c r="F1625" i="1"/>
  <c r="M1624" i="1"/>
  <c r="L1623" i="1"/>
  <c r="L1622" i="1" s="1"/>
  <c r="K1623" i="1"/>
  <c r="K1622" i="1" s="1"/>
  <c r="J1623" i="1"/>
  <c r="J1622" i="1" s="1"/>
  <c r="I1623" i="1"/>
  <c r="H1623" i="1"/>
  <c r="G1623" i="1"/>
  <c r="F1623" i="1"/>
  <c r="M1619" i="1"/>
  <c r="L1618" i="1"/>
  <c r="L1617" i="1" s="1"/>
  <c r="K1618" i="1"/>
  <c r="K1617" i="1" s="1"/>
  <c r="J1618" i="1"/>
  <c r="J1617" i="1" s="1"/>
  <c r="I1618" i="1"/>
  <c r="H1618" i="1"/>
  <c r="H1617" i="1" s="1"/>
  <c r="G1618" i="1"/>
  <c r="G1617" i="1" s="1"/>
  <c r="F1618" i="1"/>
  <c r="F1617" i="1" s="1"/>
  <c r="M1614" i="1"/>
  <c r="L1613" i="1"/>
  <c r="K1613" i="1"/>
  <c r="J1613" i="1"/>
  <c r="I1613" i="1"/>
  <c r="H1613" i="1"/>
  <c r="G1613" i="1"/>
  <c r="F1613" i="1"/>
  <c r="M1612" i="1"/>
  <c r="L1611" i="1"/>
  <c r="K1611" i="1"/>
  <c r="K1610" i="1" s="1"/>
  <c r="K1609" i="1" s="1"/>
  <c r="K1608" i="1" s="1"/>
  <c r="K1607" i="1" s="1"/>
  <c r="J1611" i="1"/>
  <c r="J1610" i="1" s="1"/>
  <c r="J1609" i="1" s="1"/>
  <c r="J1608" i="1" s="1"/>
  <c r="J1607" i="1" s="1"/>
  <c r="I1611" i="1"/>
  <c r="H1611" i="1"/>
  <c r="H1610" i="1" s="1"/>
  <c r="H1609" i="1" s="1"/>
  <c r="H1608" i="1" s="1"/>
  <c r="H1607" i="1" s="1"/>
  <c r="G1611" i="1"/>
  <c r="G1610" i="1" s="1"/>
  <c r="G1609" i="1" s="1"/>
  <c r="G1608" i="1" s="1"/>
  <c r="G1607" i="1" s="1"/>
  <c r="F1611" i="1"/>
  <c r="M1603" i="1"/>
  <c r="L1602" i="1"/>
  <c r="K1602" i="1"/>
  <c r="K1601" i="1" s="1"/>
  <c r="K1600" i="1" s="1"/>
  <c r="K1599" i="1" s="1"/>
  <c r="K1598" i="1" s="1"/>
  <c r="K1597" i="1" s="1"/>
  <c r="K1596" i="1" s="1"/>
  <c r="J1602" i="1"/>
  <c r="J1601" i="1" s="1"/>
  <c r="J1600" i="1" s="1"/>
  <c r="J1599" i="1" s="1"/>
  <c r="J1598" i="1" s="1"/>
  <c r="J1597" i="1" s="1"/>
  <c r="J1596" i="1" s="1"/>
  <c r="I1602" i="1"/>
  <c r="I1601" i="1" s="1"/>
  <c r="I1600" i="1" s="1"/>
  <c r="I1599" i="1" s="1"/>
  <c r="I1598" i="1" s="1"/>
  <c r="I1597" i="1" s="1"/>
  <c r="I1596" i="1" s="1"/>
  <c r="H1602" i="1"/>
  <c r="H1601" i="1" s="1"/>
  <c r="H1600" i="1" s="1"/>
  <c r="H1599" i="1" s="1"/>
  <c r="H1598" i="1" s="1"/>
  <c r="H1597" i="1" s="1"/>
  <c r="H1596" i="1" s="1"/>
  <c r="G1602" i="1"/>
  <c r="G1601" i="1" s="1"/>
  <c r="G1600" i="1" s="1"/>
  <c r="G1599" i="1" s="1"/>
  <c r="G1598" i="1" s="1"/>
  <c r="G1597" i="1" s="1"/>
  <c r="G1596" i="1" s="1"/>
  <c r="F1602" i="1"/>
  <c r="F1601" i="1" s="1"/>
  <c r="F1600" i="1" s="1"/>
  <c r="F1599" i="1" s="1"/>
  <c r="M1595" i="1"/>
  <c r="L1594" i="1"/>
  <c r="L1593" i="1" s="1"/>
  <c r="K1594" i="1"/>
  <c r="K1593" i="1" s="1"/>
  <c r="J1594" i="1"/>
  <c r="J1593" i="1" s="1"/>
  <c r="I1594" i="1"/>
  <c r="I1593" i="1" s="1"/>
  <c r="H1594" i="1"/>
  <c r="H1593" i="1" s="1"/>
  <c r="G1594" i="1"/>
  <c r="G1593" i="1" s="1"/>
  <c r="F1594" i="1"/>
  <c r="F1593" i="1" s="1"/>
  <c r="M1592" i="1"/>
  <c r="L1591" i="1"/>
  <c r="L1590" i="1" s="1"/>
  <c r="K1591" i="1"/>
  <c r="K1590" i="1" s="1"/>
  <c r="K1589" i="1" s="1"/>
  <c r="K1588" i="1" s="1"/>
  <c r="J1591" i="1"/>
  <c r="J1590" i="1" s="1"/>
  <c r="J1589" i="1" s="1"/>
  <c r="J1588" i="1" s="1"/>
  <c r="I1591" i="1"/>
  <c r="I1590" i="1" s="1"/>
  <c r="H1591" i="1"/>
  <c r="H1590" i="1" s="1"/>
  <c r="G1591" i="1"/>
  <c r="G1590" i="1" s="1"/>
  <c r="F1591" i="1"/>
  <c r="F1590" i="1" s="1"/>
  <c r="F1589" i="1" s="1"/>
  <c r="F1588" i="1" s="1"/>
  <c r="M1587" i="1"/>
  <c r="L1586" i="1"/>
  <c r="L1585" i="1" s="1"/>
  <c r="L1584" i="1" s="1"/>
  <c r="L1583" i="1" s="1"/>
  <c r="L1582" i="1" s="1"/>
  <c r="K1586" i="1"/>
  <c r="K1585" i="1" s="1"/>
  <c r="K1584" i="1" s="1"/>
  <c r="K1583" i="1" s="1"/>
  <c r="K1582" i="1" s="1"/>
  <c r="K1581" i="1" s="1"/>
  <c r="K1580" i="1" s="1"/>
  <c r="J1586" i="1"/>
  <c r="J1585" i="1" s="1"/>
  <c r="J1584" i="1" s="1"/>
  <c r="J1583" i="1" s="1"/>
  <c r="J1582" i="1" s="1"/>
  <c r="J1581" i="1" s="1"/>
  <c r="J1580" i="1" s="1"/>
  <c r="I1586" i="1"/>
  <c r="H1586" i="1"/>
  <c r="H1585" i="1" s="1"/>
  <c r="H1584" i="1" s="1"/>
  <c r="H1583" i="1" s="1"/>
  <c r="H1582" i="1" s="1"/>
  <c r="G1586" i="1"/>
  <c r="G1585" i="1" s="1"/>
  <c r="G1584" i="1" s="1"/>
  <c r="G1583" i="1" s="1"/>
  <c r="G1582" i="1" s="1"/>
  <c r="F1586" i="1"/>
  <c r="F1585" i="1" s="1"/>
  <c r="F1584" i="1" s="1"/>
  <c r="F1583" i="1" s="1"/>
  <c r="M1579" i="1"/>
  <c r="L1578" i="1"/>
  <c r="M1577" i="1"/>
  <c r="M1576" i="1"/>
  <c r="M1573" i="1"/>
  <c r="L1572" i="1"/>
  <c r="L1571" i="1" s="1"/>
  <c r="L1570" i="1" s="1"/>
  <c r="L1569" i="1" s="1"/>
  <c r="K1572" i="1"/>
  <c r="K1571" i="1" s="1"/>
  <c r="K1570" i="1" s="1"/>
  <c r="K1569" i="1" s="1"/>
  <c r="K1568" i="1" s="1"/>
  <c r="K1567" i="1" s="1"/>
  <c r="K1566" i="1" s="1"/>
  <c r="J1572" i="1"/>
  <c r="J1571" i="1" s="1"/>
  <c r="J1570" i="1" s="1"/>
  <c r="J1569" i="1" s="1"/>
  <c r="J1568" i="1" s="1"/>
  <c r="J1567" i="1" s="1"/>
  <c r="J1566" i="1" s="1"/>
  <c r="I1572" i="1"/>
  <c r="I1571" i="1" s="1"/>
  <c r="I1570" i="1" s="1"/>
  <c r="H1572" i="1"/>
  <c r="H1571" i="1" s="1"/>
  <c r="H1570" i="1" s="1"/>
  <c r="H1569" i="1" s="1"/>
  <c r="H1568" i="1" s="1"/>
  <c r="H1567" i="1" s="1"/>
  <c r="H1566" i="1" s="1"/>
  <c r="G1572" i="1"/>
  <c r="G1571" i="1" s="1"/>
  <c r="G1570" i="1" s="1"/>
  <c r="G1569" i="1" s="1"/>
  <c r="G1568" i="1" s="1"/>
  <c r="G1567" i="1" s="1"/>
  <c r="G1566" i="1" s="1"/>
  <c r="F1572" i="1"/>
  <c r="F1571" i="1" s="1"/>
  <c r="F1570" i="1" s="1"/>
  <c r="F1569" i="1" s="1"/>
  <c r="F1568" i="1" s="1"/>
  <c r="F1567" i="1" s="1"/>
  <c r="F1566" i="1" s="1"/>
  <c r="M1565" i="1"/>
  <c r="L1564" i="1"/>
  <c r="K1564" i="1"/>
  <c r="K1563" i="1" s="1"/>
  <c r="K1562" i="1" s="1"/>
  <c r="K1561" i="1" s="1"/>
  <c r="K1560" i="1" s="1"/>
  <c r="J1564" i="1"/>
  <c r="J1563" i="1" s="1"/>
  <c r="J1562" i="1" s="1"/>
  <c r="J1561" i="1" s="1"/>
  <c r="J1560" i="1" s="1"/>
  <c r="I1564" i="1"/>
  <c r="I1563" i="1" s="1"/>
  <c r="I1562" i="1" s="1"/>
  <c r="H1564" i="1"/>
  <c r="H1563" i="1" s="1"/>
  <c r="H1562" i="1" s="1"/>
  <c r="H1561" i="1" s="1"/>
  <c r="H1560" i="1" s="1"/>
  <c r="G1564" i="1"/>
  <c r="G1563" i="1" s="1"/>
  <c r="G1562" i="1" s="1"/>
  <c r="G1561" i="1" s="1"/>
  <c r="G1560" i="1" s="1"/>
  <c r="F1564" i="1"/>
  <c r="F1563" i="1" s="1"/>
  <c r="F1562" i="1" s="1"/>
  <c r="F1561" i="1" s="1"/>
  <c r="F1560" i="1" s="1"/>
  <c r="M1559" i="1"/>
  <c r="L1558" i="1"/>
  <c r="K1558" i="1"/>
  <c r="K1557" i="1" s="1"/>
  <c r="K1556" i="1" s="1"/>
  <c r="K1555" i="1" s="1"/>
  <c r="K1554" i="1" s="1"/>
  <c r="J1558" i="1"/>
  <c r="J1557" i="1" s="1"/>
  <c r="J1556" i="1" s="1"/>
  <c r="J1555" i="1" s="1"/>
  <c r="J1554" i="1" s="1"/>
  <c r="I1558" i="1"/>
  <c r="I1557" i="1" s="1"/>
  <c r="I1556" i="1" s="1"/>
  <c r="I1555" i="1" s="1"/>
  <c r="I1554" i="1" s="1"/>
  <c r="H1558" i="1"/>
  <c r="H1557" i="1" s="1"/>
  <c r="H1556" i="1" s="1"/>
  <c r="H1555" i="1" s="1"/>
  <c r="H1554" i="1" s="1"/>
  <c r="G1558" i="1"/>
  <c r="G1557" i="1" s="1"/>
  <c r="G1556" i="1" s="1"/>
  <c r="G1555" i="1" s="1"/>
  <c r="G1554" i="1" s="1"/>
  <c r="F1558" i="1"/>
  <c r="F1557" i="1" s="1"/>
  <c r="F1556" i="1" s="1"/>
  <c r="F1555" i="1" s="1"/>
  <c r="F1554" i="1" s="1"/>
  <c r="M1551" i="1"/>
  <c r="L1550" i="1"/>
  <c r="L1549" i="1" s="1"/>
  <c r="L1548" i="1" s="1"/>
  <c r="K1550" i="1"/>
  <c r="K1549" i="1" s="1"/>
  <c r="K1548" i="1" s="1"/>
  <c r="J1550" i="1"/>
  <c r="J1549" i="1" s="1"/>
  <c r="J1548" i="1" s="1"/>
  <c r="I1550" i="1"/>
  <c r="I1549" i="1" s="1"/>
  <c r="I1548" i="1" s="1"/>
  <c r="H1550" i="1"/>
  <c r="H1549" i="1" s="1"/>
  <c r="H1548" i="1" s="1"/>
  <c r="G1550" i="1"/>
  <c r="G1549" i="1" s="1"/>
  <c r="G1548" i="1" s="1"/>
  <c r="F1550" i="1"/>
  <c r="F1549" i="1" s="1"/>
  <c r="F1548" i="1" s="1"/>
  <c r="M1547" i="1"/>
  <c r="L1546" i="1"/>
  <c r="L1545" i="1" s="1"/>
  <c r="L1544" i="1" s="1"/>
  <c r="K1546" i="1"/>
  <c r="K1545" i="1" s="1"/>
  <c r="K1544" i="1" s="1"/>
  <c r="J1546" i="1"/>
  <c r="J1545" i="1" s="1"/>
  <c r="J1544" i="1" s="1"/>
  <c r="I1546" i="1"/>
  <c r="H1546" i="1"/>
  <c r="H1545" i="1" s="1"/>
  <c r="H1544" i="1" s="1"/>
  <c r="G1546" i="1"/>
  <c r="G1545" i="1" s="1"/>
  <c r="G1544" i="1" s="1"/>
  <c r="F1546" i="1"/>
  <c r="F1545" i="1" s="1"/>
  <c r="M1534" i="1"/>
  <c r="L1533" i="1"/>
  <c r="K1533" i="1"/>
  <c r="J1533" i="1"/>
  <c r="I1533" i="1"/>
  <c r="H1533" i="1"/>
  <c r="G1533" i="1"/>
  <c r="F1533" i="1"/>
  <c r="M1532" i="1"/>
  <c r="L1531" i="1"/>
  <c r="K1531" i="1"/>
  <c r="J1531" i="1"/>
  <c r="I1531" i="1"/>
  <c r="H1531" i="1"/>
  <c r="G1531" i="1"/>
  <c r="F1531" i="1"/>
  <c r="M1530" i="1"/>
  <c r="L1529" i="1"/>
  <c r="K1529" i="1"/>
  <c r="J1529" i="1"/>
  <c r="J1528" i="1" s="1"/>
  <c r="J1527" i="1" s="1"/>
  <c r="J1526" i="1" s="1"/>
  <c r="J1525" i="1" s="1"/>
  <c r="J1524" i="1" s="1"/>
  <c r="I1529" i="1"/>
  <c r="H1529" i="1"/>
  <c r="H1528" i="1" s="1"/>
  <c r="H1527" i="1" s="1"/>
  <c r="H1526" i="1" s="1"/>
  <c r="H1525" i="1" s="1"/>
  <c r="H1524" i="1" s="1"/>
  <c r="G1529" i="1"/>
  <c r="F1529" i="1"/>
  <c r="F1528" i="1" s="1"/>
  <c r="F1527" i="1" s="1"/>
  <c r="F1526" i="1" s="1"/>
  <c r="F1525" i="1" s="1"/>
  <c r="F1524" i="1" s="1"/>
  <c r="M1519" i="1"/>
  <c r="L1518" i="1"/>
  <c r="L1517" i="1" s="1"/>
  <c r="L1516" i="1" s="1"/>
  <c r="L1515" i="1" s="1"/>
  <c r="K1518" i="1"/>
  <c r="K1517" i="1" s="1"/>
  <c r="K1516" i="1" s="1"/>
  <c r="K1515" i="1" s="1"/>
  <c r="J1518" i="1"/>
  <c r="J1517" i="1" s="1"/>
  <c r="J1516" i="1" s="1"/>
  <c r="J1515" i="1" s="1"/>
  <c r="I1518" i="1"/>
  <c r="H1518" i="1"/>
  <c r="H1517" i="1" s="1"/>
  <c r="H1516" i="1" s="1"/>
  <c r="H1515" i="1" s="1"/>
  <c r="G1518" i="1"/>
  <c r="G1517" i="1" s="1"/>
  <c r="G1516" i="1" s="1"/>
  <c r="G1515" i="1" s="1"/>
  <c r="F1518" i="1"/>
  <c r="F1517" i="1" s="1"/>
  <c r="F1516" i="1" s="1"/>
  <c r="F1515" i="1" s="1"/>
  <c r="M1507" i="1"/>
  <c r="L1506" i="1"/>
  <c r="L1505" i="1" s="1"/>
  <c r="L1504" i="1" s="1"/>
  <c r="K1506" i="1"/>
  <c r="K1505" i="1" s="1"/>
  <c r="K1504" i="1" s="1"/>
  <c r="J1506" i="1"/>
  <c r="J1505" i="1" s="1"/>
  <c r="J1504" i="1" s="1"/>
  <c r="I1506" i="1"/>
  <c r="I1505" i="1" s="1"/>
  <c r="I1504" i="1" s="1"/>
  <c r="H1506" i="1"/>
  <c r="H1505" i="1" s="1"/>
  <c r="H1504" i="1" s="1"/>
  <c r="G1506" i="1"/>
  <c r="G1505" i="1" s="1"/>
  <c r="G1504" i="1" s="1"/>
  <c r="F1506" i="1"/>
  <c r="F1505" i="1" s="1"/>
  <c r="M1503" i="1"/>
  <c r="L1502" i="1"/>
  <c r="L1501" i="1" s="1"/>
  <c r="L1500" i="1" s="1"/>
  <c r="K1502" i="1"/>
  <c r="K1501" i="1" s="1"/>
  <c r="K1500" i="1" s="1"/>
  <c r="J1502" i="1"/>
  <c r="J1501" i="1" s="1"/>
  <c r="J1500" i="1" s="1"/>
  <c r="I1502" i="1"/>
  <c r="H1502" i="1"/>
  <c r="H1501" i="1" s="1"/>
  <c r="H1500" i="1" s="1"/>
  <c r="G1502" i="1"/>
  <c r="G1501" i="1" s="1"/>
  <c r="G1500" i="1" s="1"/>
  <c r="G1499" i="1" s="1"/>
  <c r="G1498" i="1" s="1"/>
  <c r="F1502" i="1"/>
  <c r="F1501" i="1" s="1"/>
  <c r="F1500" i="1" s="1"/>
  <c r="M1497" i="1"/>
  <c r="L1496" i="1"/>
  <c r="L1493" i="1" s="1"/>
  <c r="K1496" i="1"/>
  <c r="K1493" i="1" s="1"/>
  <c r="K1492" i="1" s="1"/>
  <c r="K1491" i="1" s="1"/>
  <c r="K1490" i="1" s="1"/>
  <c r="J1496" i="1"/>
  <c r="J1493" i="1" s="1"/>
  <c r="J1492" i="1" s="1"/>
  <c r="J1491" i="1" s="1"/>
  <c r="J1490" i="1" s="1"/>
  <c r="I1496" i="1"/>
  <c r="I1493" i="1" s="1"/>
  <c r="I1492" i="1" s="1"/>
  <c r="I1491" i="1" s="1"/>
  <c r="I1490" i="1" s="1"/>
  <c r="H1496" i="1"/>
  <c r="H1493" i="1" s="1"/>
  <c r="H1492" i="1" s="1"/>
  <c r="H1491" i="1" s="1"/>
  <c r="H1490" i="1" s="1"/>
  <c r="G1496" i="1"/>
  <c r="G1493" i="1" s="1"/>
  <c r="G1492" i="1" s="1"/>
  <c r="G1491" i="1" s="1"/>
  <c r="G1490" i="1" s="1"/>
  <c r="F1496" i="1"/>
  <c r="F1493" i="1" s="1"/>
  <c r="F1492" i="1" s="1"/>
  <c r="F1491" i="1" s="1"/>
  <c r="F1490" i="1" s="1"/>
  <c r="M1489" i="1"/>
  <c r="L1488" i="1"/>
  <c r="L1487" i="1" s="1"/>
  <c r="K1488" i="1"/>
  <c r="K1487" i="1" s="1"/>
  <c r="K1486" i="1" s="1"/>
  <c r="J1488" i="1"/>
  <c r="J1487" i="1" s="1"/>
  <c r="J1486" i="1" s="1"/>
  <c r="I1488" i="1"/>
  <c r="I1487" i="1" s="1"/>
  <c r="I1486" i="1" s="1"/>
  <c r="H1488" i="1"/>
  <c r="H1487" i="1" s="1"/>
  <c r="H1486" i="1" s="1"/>
  <c r="G1488" i="1"/>
  <c r="G1487" i="1" s="1"/>
  <c r="G1486" i="1" s="1"/>
  <c r="F1488" i="1"/>
  <c r="F1487" i="1" s="1"/>
  <c r="F1486" i="1" s="1"/>
  <c r="M1482" i="1"/>
  <c r="L1481" i="1"/>
  <c r="L1480" i="1" s="1"/>
  <c r="K1481" i="1"/>
  <c r="K1480" i="1" s="1"/>
  <c r="K1479" i="1" s="1"/>
  <c r="J1481" i="1"/>
  <c r="J1480" i="1" s="1"/>
  <c r="J1479" i="1" s="1"/>
  <c r="I1481" i="1"/>
  <c r="I1480" i="1" s="1"/>
  <c r="I1479" i="1" s="1"/>
  <c r="H1481" i="1"/>
  <c r="H1480" i="1" s="1"/>
  <c r="H1479" i="1" s="1"/>
  <c r="H1478" i="1" s="1"/>
  <c r="H1477" i="1" s="1"/>
  <c r="G1481" i="1"/>
  <c r="G1480" i="1" s="1"/>
  <c r="G1479" i="1" s="1"/>
  <c r="G1478" i="1" s="1"/>
  <c r="G1477" i="1" s="1"/>
  <c r="F1481" i="1"/>
  <c r="F1480" i="1" s="1"/>
  <c r="F1479" i="1" s="1"/>
  <c r="F1478" i="1" s="1"/>
  <c r="F1477" i="1" s="1"/>
  <c r="M1476" i="1"/>
  <c r="L1475" i="1"/>
  <c r="L1474" i="1" s="1"/>
  <c r="L1473" i="1" s="1"/>
  <c r="L1472" i="1" s="1"/>
  <c r="L1471" i="1" s="1"/>
  <c r="K1475" i="1"/>
  <c r="K1474" i="1" s="1"/>
  <c r="K1473" i="1" s="1"/>
  <c r="K1472" i="1" s="1"/>
  <c r="K1471" i="1" s="1"/>
  <c r="J1475" i="1"/>
  <c r="J1474" i="1" s="1"/>
  <c r="J1473" i="1" s="1"/>
  <c r="J1472" i="1" s="1"/>
  <c r="J1471" i="1" s="1"/>
  <c r="I1475" i="1"/>
  <c r="I1474" i="1" s="1"/>
  <c r="I1473" i="1" s="1"/>
  <c r="I1472" i="1" s="1"/>
  <c r="I1471" i="1" s="1"/>
  <c r="H1475" i="1"/>
  <c r="H1474" i="1" s="1"/>
  <c r="H1473" i="1" s="1"/>
  <c r="H1472" i="1" s="1"/>
  <c r="H1471" i="1" s="1"/>
  <c r="G1475" i="1"/>
  <c r="G1474" i="1" s="1"/>
  <c r="G1473" i="1" s="1"/>
  <c r="G1472" i="1" s="1"/>
  <c r="G1471" i="1" s="1"/>
  <c r="F1475" i="1"/>
  <c r="M1463" i="1"/>
  <c r="L1462" i="1"/>
  <c r="K1462" i="1"/>
  <c r="K1461" i="1" s="1"/>
  <c r="K1460" i="1" s="1"/>
  <c r="K1459" i="1" s="1"/>
  <c r="K1458" i="1" s="1"/>
  <c r="K1457" i="1" s="1"/>
  <c r="J1462" i="1"/>
  <c r="J1461" i="1" s="1"/>
  <c r="J1460" i="1" s="1"/>
  <c r="J1459" i="1" s="1"/>
  <c r="J1458" i="1" s="1"/>
  <c r="J1457" i="1" s="1"/>
  <c r="I1462" i="1"/>
  <c r="I1461" i="1" s="1"/>
  <c r="I1460" i="1" s="1"/>
  <c r="I1459" i="1" s="1"/>
  <c r="I1458" i="1" s="1"/>
  <c r="I1457" i="1" s="1"/>
  <c r="H1462" i="1"/>
  <c r="H1461" i="1" s="1"/>
  <c r="H1460" i="1" s="1"/>
  <c r="H1459" i="1" s="1"/>
  <c r="H1458" i="1" s="1"/>
  <c r="H1457" i="1" s="1"/>
  <c r="G1462" i="1"/>
  <c r="G1461" i="1" s="1"/>
  <c r="G1460" i="1" s="1"/>
  <c r="G1459" i="1" s="1"/>
  <c r="G1458" i="1" s="1"/>
  <c r="G1457" i="1" s="1"/>
  <c r="F1462" i="1"/>
  <c r="F1461" i="1" s="1"/>
  <c r="F1460" i="1" s="1"/>
  <c r="F1459" i="1" s="1"/>
  <c r="F1458" i="1" s="1"/>
  <c r="F1457" i="1" s="1"/>
  <c r="M1450" i="1"/>
  <c r="L1449" i="1"/>
  <c r="L1448" i="1" s="1"/>
  <c r="K1449" i="1"/>
  <c r="K1448" i="1" s="1"/>
  <c r="K1447" i="1" s="1"/>
  <c r="K1446" i="1" s="1"/>
  <c r="K1445" i="1" s="1"/>
  <c r="K1444" i="1" s="1"/>
  <c r="J1449" i="1"/>
  <c r="J1448" i="1" s="1"/>
  <c r="J1447" i="1" s="1"/>
  <c r="J1446" i="1" s="1"/>
  <c r="J1445" i="1" s="1"/>
  <c r="J1444" i="1" s="1"/>
  <c r="I1449" i="1"/>
  <c r="I1448" i="1" s="1"/>
  <c r="I1447" i="1" s="1"/>
  <c r="I1446" i="1" s="1"/>
  <c r="I1445" i="1" s="1"/>
  <c r="I1444" i="1" s="1"/>
  <c r="H1449" i="1"/>
  <c r="H1448" i="1" s="1"/>
  <c r="H1447" i="1" s="1"/>
  <c r="H1446" i="1" s="1"/>
  <c r="H1445" i="1" s="1"/>
  <c r="H1444" i="1" s="1"/>
  <c r="G1449" i="1"/>
  <c r="G1448" i="1" s="1"/>
  <c r="G1447" i="1" s="1"/>
  <c r="G1446" i="1" s="1"/>
  <c r="G1445" i="1" s="1"/>
  <c r="G1444" i="1" s="1"/>
  <c r="F1449" i="1"/>
  <c r="F1448" i="1" s="1"/>
  <c r="F1447" i="1" s="1"/>
  <c r="F1446" i="1" s="1"/>
  <c r="M1443" i="1"/>
  <c r="M1442" i="1"/>
  <c r="M1441" i="1"/>
  <c r="M1440" i="1"/>
  <c r="M1434" i="1"/>
  <c r="L1433" i="1"/>
  <c r="L1430" i="1" s="1"/>
  <c r="L1429" i="1" s="1"/>
  <c r="L1428" i="1" s="1"/>
  <c r="L1427" i="1" s="1"/>
  <c r="K1433" i="1"/>
  <c r="K1430" i="1" s="1"/>
  <c r="K1429" i="1" s="1"/>
  <c r="K1428" i="1" s="1"/>
  <c r="K1427" i="1" s="1"/>
  <c r="J1433" i="1"/>
  <c r="J1430" i="1" s="1"/>
  <c r="J1429" i="1" s="1"/>
  <c r="J1428" i="1" s="1"/>
  <c r="J1427" i="1" s="1"/>
  <c r="I1433" i="1"/>
  <c r="I1430" i="1" s="1"/>
  <c r="I1429" i="1" s="1"/>
  <c r="I1428" i="1" s="1"/>
  <c r="I1427" i="1" s="1"/>
  <c r="H1433" i="1"/>
  <c r="H1430" i="1" s="1"/>
  <c r="H1429" i="1" s="1"/>
  <c r="H1428" i="1" s="1"/>
  <c r="H1427" i="1" s="1"/>
  <c r="G1433" i="1"/>
  <c r="G1430" i="1" s="1"/>
  <c r="G1429" i="1" s="1"/>
  <c r="G1428" i="1" s="1"/>
  <c r="G1427" i="1" s="1"/>
  <c r="F1433" i="1"/>
  <c r="M1418" i="1"/>
  <c r="L1417" i="1"/>
  <c r="L1416" i="1" s="1"/>
  <c r="K1417" i="1"/>
  <c r="K1416" i="1" s="1"/>
  <c r="J1417" i="1"/>
  <c r="J1416" i="1" s="1"/>
  <c r="I1417" i="1"/>
  <c r="I1416" i="1" s="1"/>
  <c r="H1417" i="1"/>
  <c r="H1416" i="1" s="1"/>
  <c r="G1417" i="1"/>
  <c r="G1416" i="1" s="1"/>
  <c r="F1417" i="1"/>
  <c r="F1416" i="1" s="1"/>
  <c r="M1415" i="1"/>
  <c r="L1414" i="1"/>
  <c r="L1413" i="1" s="1"/>
  <c r="K1414" i="1"/>
  <c r="K1413" i="1" s="1"/>
  <c r="J1414" i="1"/>
  <c r="J1413" i="1" s="1"/>
  <c r="J1412" i="1" s="1"/>
  <c r="J1411" i="1" s="1"/>
  <c r="J1410" i="1" s="1"/>
  <c r="I1414" i="1"/>
  <c r="I1413" i="1" s="1"/>
  <c r="H1414" i="1"/>
  <c r="H1413" i="1" s="1"/>
  <c r="G1414" i="1"/>
  <c r="G1413" i="1" s="1"/>
  <c r="F1414" i="1"/>
  <c r="M1409" i="1"/>
  <c r="L1408" i="1"/>
  <c r="L1407" i="1" s="1"/>
  <c r="L1406" i="1" s="1"/>
  <c r="L1405" i="1" s="1"/>
  <c r="L1404" i="1" s="1"/>
  <c r="K1408" i="1"/>
  <c r="K1407" i="1" s="1"/>
  <c r="K1406" i="1" s="1"/>
  <c r="K1405" i="1" s="1"/>
  <c r="K1404" i="1" s="1"/>
  <c r="J1408" i="1"/>
  <c r="J1407" i="1" s="1"/>
  <c r="J1406" i="1" s="1"/>
  <c r="J1405" i="1" s="1"/>
  <c r="J1404" i="1" s="1"/>
  <c r="I1408" i="1"/>
  <c r="I1407" i="1" s="1"/>
  <c r="I1406" i="1" s="1"/>
  <c r="I1405" i="1" s="1"/>
  <c r="I1404" i="1" s="1"/>
  <c r="H1408" i="1"/>
  <c r="H1407" i="1" s="1"/>
  <c r="H1406" i="1" s="1"/>
  <c r="H1405" i="1" s="1"/>
  <c r="H1404" i="1" s="1"/>
  <c r="G1408" i="1"/>
  <c r="G1407" i="1" s="1"/>
  <c r="G1406" i="1" s="1"/>
  <c r="G1405" i="1" s="1"/>
  <c r="G1404" i="1" s="1"/>
  <c r="F1408" i="1"/>
  <c r="M1403" i="1"/>
  <c r="L1402" i="1"/>
  <c r="L1401" i="1" s="1"/>
  <c r="L1400" i="1" s="1"/>
  <c r="L1399" i="1" s="1"/>
  <c r="K1402" i="1"/>
  <c r="K1401" i="1" s="1"/>
  <c r="K1400" i="1" s="1"/>
  <c r="K1399" i="1" s="1"/>
  <c r="J1402" i="1"/>
  <c r="J1401" i="1" s="1"/>
  <c r="J1400" i="1" s="1"/>
  <c r="J1399" i="1" s="1"/>
  <c r="I1402" i="1"/>
  <c r="I1401" i="1" s="1"/>
  <c r="I1400" i="1" s="1"/>
  <c r="I1399" i="1" s="1"/>
  <c r="H1402" i="1"/>
  <c r="H1401" i="1" s="1"/>
  <c r="H1400" i="1" s="1"/>
  <c r="H1399" i="1" s="1"/>
  <c r="G1402" i="1"/>
  <c r="G1401" i="1" s="1"/>
  <c r="G1400" i="1" s="1"/>
  <c r="G1399" i="1" s="1"/>
  <c r="F1402" i="1"/>
  <c r="F1401" i="1" s="1"/>
  <c r="F1400" i="1" s="1"/>
  <c r="F1399" i="1" s="1"/>
  <c r="M1398" i="1"/>
  <c r="L1397" i="1"/>
  <c r="L1396" i="1" s="1"/>
  <c r="L1395" i="1" s="1"/>
  <c r="K1397" i="1"/>
  <c r="K1396" i="1" s="1"/>
  <c r="K1395" i="1" s="1"/>
  <c r="J1397" i="1"/>
  <c r="J1396" i="1" s="1"/>
  <c r="J1395" i="1" s="1"/>
  <c r="I1397" i="1"/>
  <c r="I1396" i="1" s="1"/>
  <c r="I1395" i="1" s="1"/>
  <c r="H1397" i="1"/>
  <c r="H1396" i="1" s="1"/>
  <c r="H1395" i="1" s="1"/>
  <c r="G1397" i="1"/>
  <c r="G1396" i="1" s="1"/>
  <c r="G1395" i="1" s="1"/>
  <c r="F1397" i="1"/>
  <c r="F1394" i="1"/>
  <c r="M1394" i="1" s="1"/>
  <c r="L1393" i="1"/>
  <c r="L1392" i="1" s="1"/>
  <c r="L1391" i="1" s="1"/>
  <c r="K1393" i="1"/>
  <c r="K1392" i="1" s="1"/>
  <c r="K1391" i="1" s="1"/>
  <c r="J1393" i="1"/>
  <c r="J1392" i="1" s="1"/>
  <c r="J1391" i="1" s="1"/>
  <c r="I1393" i="1"/>
  <c r="I1392" i="1" s="1"/>
  <c r="I1391" i="1" s="1"/>
  <c r="H1393" i="1"/>
  <c r="H1392" i="1" s="1"/>
  <c r="H1391" i="1" s="1"/>
  <c r="G1393" i="1"/>
  <c r="G1392" i="1" s="1"/>
  <c r="G1391" i="1" s="1"/>
  <c r="M1390" i="1"/>
  <c r="L1389" i="1"/>
  <c r="L1388" i="1" s="1"/>
  <c r="K1389" i="1"/>
  <c r="K1388" i="1" s="1"/>
  <c r="J1389" i="1"/>
  <c r="J1388" i="1" s="1"/>
  <c r="I1389" i="1"/>
  <c r="I1388" i="1" s="1"/>
  <c r="H1389" i="1"/>
  <c r="H1388" i="1" s="1"/>
  <c r="G1389" i="1"/>
  <c r="G1388" i="1" s="1"/>
  <c r="F1389" i="1"/>
  <c r="M1387" i="1"/>
  <c r="L1386" i="1"/>
  <c r="L1385" i="1" s="1"/>
  <c r="K1386" i="1"/>
  <c r="K1385" i="1" s="1"/>
  <c r="K1384" i="1" s="1"/>
  <c r="J1386" i="1"/>
  <c r="J1385" i="1" s="1"/>
  <c r="I1386" i="1"/>
  <c r="H1386" i="1"/>
  <c r="H1385" i="1" s="1"/>
  <c r="G1386" i="1"/>
  <c r="G1385" i="1" s="1"/>
  <c r="G1384" i="1" s="1"/>
  <c r="F1386" i="1"/>
  <c r="F1385" i="1" s="1"/>
  <c r="M1374" i="1"/>
  <c r="M1373" i="1" s="1"/>
  <c r="M1372" i="1" s="1"/>
  <c r="M1371" i="1" s="1"/>
  <c r="M1370" i="1" s="1"/>
  <c r="M1367" i="1"/>
  <c r="L1366" i="1"/>
  <c r="K1366" i="1"/>
  <c r="J1366" i="1"/>
  <c r="I1366" i="1"/>
  <c r="H1366" i="1"/>
  <c r="G1366" i="1"/>
  <c r="F1366" i="1"/>
  <c r="M1365" i="1"/>
  <c r="L1364" i="1"/>
  <c r="K1364" i="1"/>
  <c r="J1364" i="1"/>
  <c r="I1364" i="1"/>
  <c r="H1364" i="1"/>
  <c r="G1364" i="1"/>
  <c r="F1364" i="1"/>
  <c r="M1362" i="1"/>
  <c r="L1361" i="1"/>
  <c r="L1360" i="1" s="1"/>
  <c r="K1361" i="1"/>
  <c r="K1360" i="1" s="1"/>
  <c r="J1361" i="1"/>
  <c r="J1360" i="1" s="1"/>
  <c r="I1361" i="1"/>
  <c r="I1360" i="1" s="1"/>
  <c r="H1361" i="1"/>
  <c r="H1360" i="1" s="1"/>
  <c r="G1361" i="1"/>
  <c r="G1360" i="1" s="1"/>
  <c r="F1361" i="1"/>
  <c r="F1360" i="1" s="1"/>
  <c r="M1357" i="1"/>
  <c r="L1356" i="1"/>
  <c r="K1356" i="1"/>
  <c r="J1356" i="1"/>
  <c r="I1356" i="1"/>
  <c r="H1356" i="1"/>
  <c r="G1356" i="1"/>
  <c r="F1356" i="1"/>
  <c r="M1355" i="1"/>
  <c r="L1354" i="1"/>
  <c r="L1353" i="1" s="1"/>
  <c r="L1352" i="1" s="1"/>
  <c r="L1351" i="1" s="1"/>
  <c r="L1350" i="1" s="1"/>
  <c r="K1354" i="1"/>
  <c r="K1353" i="1" s="1"/>
  <c r="K1352" i="1" s="1"/>
  <c r="K1351" i="1" s="1"/>
  <c r="K1350" i="1" s="1"/>
  <c r="J1354" i="1"/>
  <c r="J1353" i="1" s="1"/>
  <c r="J1352" i="1" s="1"/>
  <c r="J1351" i="1" s="1"/>
  <c r="J1350" i="1" s="1"/>
  <c r="I1354" i="1"/>
  <c r="H1354" i="1"/>
  <c r="H1353" i="1" s="1"/>
  <c r="H1352" i="1" s="1"/>
  <c r="H1351" i="1" s="1"/>
  <c r="H1350" i="1" s="1"/>
  <c r="G1354" i="1"/>
  <c r="F1354" i="1"/>
  <c r="M1332" i="1"/>
  <c r="L1331" i="1"/>
  <c r="L1330" i="1" s="1"/>
  <c r="L1329" i="1" s="1"/>
  <c r="L1328" i="1" s="1"/>
  <c r="K1331" i="1"/>
  <c r="K1330" i="1" s="1"/>
  <c r="K1329" i="1" s="1"/>
  <c r="K1328" i="1" s="1"/>
  <c r="J1331" i="1"/>
  <c r="J1330" i="1" s="1"/>
  <c r="J1329" i="1" s="1"/>
  <c r="J1328" i="1" s="1"/>
  <c r="I1331" i="1"/>
  <c r="H1331" i="1"/>
  <c r="H1330" i="1" s="1"/>
  <c r="H1329" i="1" s="1"/>
  <c r="H1328" i="1" s="1"/>
  <c r="G1331" i="1"/>
  <c r="G1330" i="1" s="1"/>
  <c r="G1329" i="1" s="1"/>
  <c r="G1328" i="1" s="1"/>
  <c r="F1331" i="1"/>
  <c r="F1330" i="1" s="1"/>
  <c r="F1329" i="1" s="1"/>
  <c r="F1328" i="1" s="1"/>
  <c r="M1327" i="1"/>
  <c r="L1326" i="1"/>
  <c r="L1325" i="1" s="1"/>
  <c r="L1324" i="1" s="1"/>
  <c r="K1326" i="1"/>
  <c r="K1325" i="1" s="1"/>
  <c r="K1324" i="1" s="1"/>
  <c r="K1323" i="1" s="1"/>
  <c r="K1322" i="1" s="1"/>
  <c r="J1326" i="1"/>
  <c r="J1325" i="1" s="1"/>
  <c r="J1324" i="1" s="1"/>
  <c r="J1323" i="1" s="1"/>
  <c r="J1322" i="1" s="1"/>
  <c r="J1321" i="1" s="1"/>
  <c r="I1326" i="1"/>
  <c r="I1325" i="1" s="1"/>
  <c r="H1326" i="1"/>
  <c r="H1325" i="1" s="1"/>
  <c r="H1324" i="1" s="1"/>
  <c r="H1323" i="1" s="1"/>
  <c r="H1322" i="1" s="1"/>
  <c r="G1326" i="1"/>
  <c r="G1325" i="1" s="1"/>
  <c r="G1324" i="1" s="1"/>
  <c r="G1323" i="1" s="1"/>
  <c r="G1322" i="1" s="1"/>
  <c r="F1326" i="1"/>
  <c r="F1325" i="1" s="1"/>
  <c r="F1324" i="1" s="1"/>
  <c r="F1323" i="1" s="1"/>
  <c r="F1322" i="1" s="1"/>
  <c r="M1309" i="1"/>
  <c r="L1308" i="1"/>
  <c r="L1307" i="1" s="1"/>
  <c r="K1308" i="1"/>
  <c r="K1307" i="1" s="1"/>
  <c r="J1308" i="1"/>
  <c r="J1307" i="1" s="1"/>
  <c r="I1308" i="1"/>
  <c r="I1307" i="1" s="1"/>
  <c r="H1308" i="1"/>
  <c r="H1307" i="1" s="1"/>
  <c r="G1308" i="1"/>
  <c r="G1307" i="1" s="1"/>
  <c r="F1308" i="1"/>
  <c r="F1307" i="1" s="1"/>
  <c r="M1306" i="1"/>
  <c r="L1305" i="1"/>
  <c r="L1304" i="1" s="1"/>
  <c r="K1305" i="1"/>
  <c r="K1304" i="1" s="1"/>
  <c r="J1305" i="1"/>
  <c r="J1304" i="1" s="1"/>
  <c r="I1305" i="1"/>
  <c r="I1304" i="1" s="1"/>
  <c r="I1303" i="1" s="1"/>
  <c r="I1302" i="1" s="1"/>
  <c r="H1305" i="1"/>
  <c r="H1304" i="1" s="1"/>
  <c r="G1305" i="1"/>
  <c r="G1304" i="1" s="1"/>
  <c r="F1305" i="1"/>
  <c r="F1304" i="1" s="1"/>
  <c r="F1303" i="1" s="1"/>
  <c r="F1302" i="1" s="1"/>
  <c r="M1301" i="1"/>
  <c r="L1300" i="1"/>
  <c r="K1300" i="1"/>
  <c r="J1300" i="1"/>
  <c r="I1300" i="1"/>
  <c r="H1300" i="1"/>
  <c r="G1300" i="1"/>
  <c r="F1300" i="1"/>
  <c r="M1299" i="1"/>
  <c r="L1298" i="1"/>
  <c r="K1298" i="1"/>
  <c r="K1297" i="1" s="1"/>
  <c r="K1296" i="1" s="1"/>
  <c r="J1298" i="1"/>
  <c r="J1297" i="1" s="1"/>
  <c r="J1296" i="1" s="1"/>
  <c r="I1298" i="1"/>
  <c r="H1298" i="1"/>
  <c r="G1298" i="1"/>
  <c r="F1298" i="1"/>
  <c r="F1297" i="1" s="1"/>
  <c r="F1296" i="1" s="1"/>
  <c r="M1295" i="1"/>
  <c r="L1294" i="1"/>
  <c r="L1293" i="1" s="1"/>
  <c r="K1294" i="1"/>
  <c r="K1293" i="1" s="1"/>
  <c r="J1294" i="1"/>
  <c r="J1293" i="1" s="1"/>
  <c r="I1294" i="1"/>
  <c r="I1293" i="1" s="1"/>
  <c r="H1294" i="1"/>
  <c r="H1293" i="1" s="1"/>
  <c r="G1294" i="1"/>
  <c r="G1293" i="1" s="1"/>
  <c r="F1294" i="1"/>
  <c r="F1293" i="1" s="1"/>
  <c r="M1292" i="1"/>
  <c r="L1291" i="1"/>
  <c r="L1290" i="1" s="1"/>
  <c r="L1289" i="1" s="1"/>
  <c r="K1291" i="1"/>
  <c r="K1290" i="1" s="1"/>
  <c r="J1291" i="1"/>
  <c r="J1290" i="1" s="1"/>
  <c r="I1291" i="1"/>
  <c r="H1291" i="1"/>
  <c r="H1290" i="1" s="1"/>
  <c r="G1291" i="1"/>
  <c r="G1290" i="1" s="1"/>
  <c r="G1289" i="1" s="1"/>
  <c r="F1291" i="1"/>
  <c r="F1290" i="1" s="1"/>
  <c r="M1288" i="1"/>
  <c r="L1287" i="1"/>
  <c r="L1286" i="1" s="1"/>
  <c r="K1287" i="1"/>
  <c r="K1286" i="1" s="1"/>
  <c r="J1287" i="1"/>
  <c r="J1286" i="1" s="1"/>
  <c r="I1287" i="1"/>
  <c r="I1286" i="1" s="1"/>
  <c r="H1287" i="1"/>
  <c r="H1286" i="1" s="1"/>
  <c r="G1287" i="1"/>
  <c r="G1286" i="1" s="1"/>
  <c r="F1287" i="1"/>
  <c r="F1286" i="1" s="1"/>
  <c r="M1285" i="1"/>
  <c r="L1284" i="1"/>
  <c r="L1283" i="1" s="1"/>
  <c r="K1284" i="1"/>
  <c r="K1283" i="1" s="1"/>
  <c r="J1284" i="1"/>
  <c r="J1283" i="1" s="1"/>
  <c r="I1284" i="1"/>
  <c r="I1283" i="1" s="1"/>
  <c r="H1284" i="1"/>
  <c r="H1283" i="1" s="1"/>
  <c r="G1284" i="1"/>
  <c r="G1283" i="1" s="1"/>
  <c r="F1284" i="1"/>
  <c r="F1283" i="1" s="1"/>
  <c r="M1282" i="1"/>
  <c r="L1281" i="1"/>
  <c r="L1280" i="1" s="1"/>
  <c r="K1281" i="1"/>
  <c r="K1280" i="1" s="1"/>
  <c r="J1281" i="1"/>
  <c r="J1280" i="1" s="1"/>
  <c r="I1281" i="1"/>
  <c r="H1281" i="1"/>
  <c r="H1280" i="1" s="1"/>
  <c r="G1281" i="1"/>
  <c r="G1280" i="1" s="1"/>
  <c r="F1281" i="1"/>
  <c r="F1280" i="1" s="1"/>
  <c r="M1279" i="1"/>
  <c r="L1278" i="1"/>
  <c r="L1277" i="1" s="1"/>
  <c r="K1278" i="1"/>
  <c r="K1277" i="1" s="1"/>
  <c r="J1278" i="1"/>
  <c r="J1277" i="1" s="1"/>
  <c r="I1278" i="1"/>
  <c r="I1277" i="1" s="1"/>
  <c r="H1278" i="1"/>
  <c r="H1277" i="1" s="1"/>
  <c r="H1276" i="1" s="1"/>
  <c r="G1278" i="1"/>
  <c r="G1277" i="1" s="1"/>
  <c r="G1276" i="1" s="1"/>
  <c r="F1278" i="1"/>
  <c r="F1277" i="1" s="1"/>
  <c r="M1272" i="1"/>
  <c r="L1271" i="1"/>
  <c r="K1271" i="1"/>
  <c r="J1271" i="1"/>
  <c r="I1271" i="1"/>
  <c r="H1271" i="1"/>
  <c r="G1271" i="1"/>
  <c r="F1271" i="1"/>
  <c r="M1270" i="1"/>
  <c r="L1269" i="1"/>
  <c r="K1269" i="1"/>
  <c r="K1268" i="1" s="1"/>
  <c r="J1269" i="1"/>
  <c r="I1269" i="1"/>
  <c r="H1269" i="1"/>
  <c r="G1269" i="1"/>
  <c r="G1268" i="1" s="1"/>
  <c r="F1269" i="1"/>
  <c r="M1267" i="1"/>
  <c r="L1266" i="1"/>
  <c r="L1265" i="1" s="1"/>
  <c r="K1266" i="1"/>
  <c r="K1265" i="1" s="1"/>
  <c r="J1266" i="1"/>
  <c r="J1265" i="1" s="1"/>
  <c r="I1266" i="1"/>
  <c r="I1265" i="1" s="1"/>
  <c r="H1266" i="1"/>
  <c r="H1265" i="1" s="1"/>
  <c r="G1266" i="1"/>
  <c r="G1265" i="1" s="1"/>
  <c r="F1266" i="1"/>
  <c r="F1265" i="1" s="1"/>
  <c r="M1262" i="1"/>
  <c r="L1261" i="1"/>
  <c r="K1261" i="1"/>
  <c r="J1261" i="1"/>
  <c r="I1261" i="1"/>
  <c r="H1261" i="1"/>
  <c r="G1261" i="1"/>
  <c r="F1261" i="1"/>
  <c r="M1260" i="1"/>
  <c r="L1259" i="1"/>
  <c r="K1259" i="1"/>
  <c r="K1258" i="1" s="1"/>
  <c r="K1257" i="1" s="1"/>
  <c r="K1256" i="1" s="1"/>
  <c r="K1255" i="1" s="1"/>
  <c r="J1259" i="1"/>
  <c r="J1258" i="1" s="1"/>
  <c r="J1257" i="1" s="1"/>
  <c r="J1256" i="1" s="1"/>
  <c r="J1255" i="1" s="1"/>
  <c r="I1259" i="1"/>
  <c r="H1259" i="1"/>
  <c r="G1259" i="1"/>
  <c r="G1258" i="1" s="1"/>
  <c r="G1257" i="1" s="1"/>
  <c r="G1256" i="1" s="1"/>
  <c r="G1255" i="1" s="1"/>
  <c r="F1259" i="1"/>
  <c r="M1251" i="1"/>
  <c r="M1250" i="1"/>
  <c r="M1249" i="1"/>
  <c r="M1248" i="1"/>
  <c r="M1247" i="1"/>
  <c r="M1246" i="1"/>
  <c r="M1245" i="1"/>
  <c r="M1241" i="1"/>
  <c r="L1240" i="1"/>
  <c r="L1239" i="1" s="1"/>
  <c r="K1240" i="1"/>
  <c r="K1239" i="1" s="1"/>
  <c r="K1238" i="1" s="1"/>
  <c r="K1237" i="1" s="1"/>
  <c r="K1236" i="1" s="1"/>
  <c r="K1235" i="1" s="1"/>
  <c r="K1234" i="1" s="1"/>
  <c r="J1240" i="1"/>
  <c r="J1239" i="1" s="1"/>
  <c r="J1238" i="1" s="1"/>
  <c r="J1237" i="1" s="1"/>
  <c r="J1236" i="1" s="1"/>
  <c r="J1235" i="1" s="1"/>
  <c r="J1234" i="1" s="1"/>
  <c r="I1240" i="1"/>
  <c r="I1239" i="1" s="1"/>
  <c r="I1238" i="1" s="1"/>
  <c r="I1237" i="1" s="1"/>
  <c r="I1236" i="1" s="1"/>
  <c r="I1235" i="1" s="1"/>
  <c r="I1234" i="1" s="1"/>
  <c r="H1240" i="1"/>
  <c r="H1239" i="1" s="1"/>
  <c r="H1238" i="1" s="1"/>
  <c r="H1237" i="1" s="1"/>
  <c r="H1236" i="1" s="1"/>
  <c r="H1235" i="1" s="1"/>
  <c r="H1234" i="1" s="1"/>
  <c r="G1240" i="1"/>
  <c r="G1239" i="1" s="1"/>
  <c r="G1238" i="1" s="1"/>
  <c r="G1237" i="1" s="1"/>
  <c r="G1236" i="1" s="1"/>
  <c r="G1235" i="1" s="1"/>
  <c r="G1234" i="1" s="1"/>
  <c r="F1240" i="1"/>
  <c r="F1239" i="1" s="1"/>
  <c r="F1238" i="1" s="1"/>
  <c r="F1237" i="1" s="1"/>
  <c r="F1236" i="1" s="1"/>
  <c r="F1235" i="1" s="1"/>
  <c r="F1234" i="1" s="1"/>
  <c r="M1233" i="1"/>
  <c r="L1232" i="1"/>
  <c r="L1231" i="1" s="1"/>
  <c r="K1232" i="1"/>
  <c r="K1231" i="1" s="1"/>
  <c r="J1232" i="1"/>
  <c r="J1231" i="1" s="1"/>
  <c r="I1232" i="1"/>
  <c r="I1231" i="1" s="1"/>
  <c r="H1232" i="1"/>
  <c r="H1231" i="1" s="1"/>
  <c r="G1232" i="1"/>
  <c r="G1231" i="1" s="1"/>
  <c r="F1232" i="1"/>
  <c r="M1230" i="1"/>
  <c r="L1229" i="1"/>
  <c r="L1228" i="1" s="1"/>
  <c r="K1229" i="1"/>
  <c r="K1228" i="1" s="1"/>
  <c r="J1229" i="1"/>
  <c r="J1228" i="1" s="1"/>
  <c r="I1229" i="1"/>
  <c r="H1229" i="1"/>
  <c r="H1228" i="1" s="1"/>
  <c r="H1227" i="1" s="1"/>
  <c r="H1226" i="1" s="1"/>
  <c r="G1229" i="1"/>
  <c r="G1228" i="1" s="1"/>
  <c r="F1229" i="1"/>
  <c r="F1228" i="1" s="1"/>
  <c r="M1225" i="1"/>
  <c r="M1224" i="1"/>
  <c r="L1223" i="1"/>
  <c r="L1222" i="1" s="1"/>
  <c r="K1223" i="1"/>
  <c r="K1222" i="1" s="1"/>
  <c r="J1223" i="1"/>
  <c r="J1222" i="1" s="1"/>
  <c r="I1223" i="1"/>
  <c r="H1223" i="1"/>
  <c r="H1222" i="1" s="1"/>
  <c r="G1223" i="1"/>
  <c r="G1222" i="1" s="1"/>
  <c r="F1223" i="1"/>
  <c r="F1222" i="1" s="1"/>
  <c r="M1221" i="1"/>
  <c r="M1220" i="1"/>
  <c r="L1219" i="1"/>
  <c r="K1219" i="1"/>
  <c r="K1218" i="1" s="1"/>
  <c r="J1219" i="1"/>
  <c r="J1218" i="1" s="1"/>
  <c r="I1219" i="1"/>
  <c r="I1218" i="1" s="1"/>
  <c r="H1219" i="1"/>
  <c r="H1218" i="1" s="1"/>
  <c r="G1219" i="1"/>
  <c r="G1218" i="1" s="1"/>
  <c r="F1219" i="1"/>
  <c r="F1218" i="1" s="1"/>
  <c r="M1217" i="1"/>
  <c r="L1216" i="1"/>
  <c r="L1215" i="1" s="1"/>
  <c r="K1216" i="1"/>
  <c r="K1215" i="1" s="1"/>
  <c r="J1216" i="1"/>
  <c r="J1215" i="1" s="1"/>
  <c r="I1216" i="1"/>
  <c r="H1216" i="1"/>
  <c r="H1215" i="1" s="1"/>
  <c r="G1216" i="1"/>
  <c r="G1215" i="1" s="1"/>
  <c r="F1216" i="1"/>
  <c r="F1215" i="1" s="1"/>
  <c r="M1210" i="1"/>
  <c r="M1209" i="1"/>
  <c r="L1208" i="1"/>
  <c r="K1208" i="1"/>
  <c r="J1208" i="1"/>
  <c r="I1208" i="1"/>
  <c r="H1208" i="1"/>
  <c r="G1208" i="1"/>
  <c r="F1208" i="1"/>
  <c r="M1207" i="1"/>
  <c r="L1206" i="1"/>
  <c r="L1205" i="1" s="1"/>
  <c r="L1204" i="1" s="1"/>
  <c r="L1203" i="1" s="1"/>
  <c r="L1202" i="1" s="1"/>
  <c r="L1201" i="1" s="1"/>
  <c r="K1206" i="1"/>
  <c r="J1206" i="1"/>
  <c r="I1206" i="1"/>
  <c r="H1206" i="1"/>
  <c r="H1205" i="1" s="1"/>
  <c r="H1204" i="1" s="1"/>
  <c r="H1203" i="1" s="1"/>
  <c r="H1202" i="1" s="1"/>
  <c r="H1201" i="1" s="1"/>
  <c r="G1206" i="1"/>
  <c r="F1206" i="1"/>
  <c r="M1200" i="1"/>
  <c r="M1199" i="1"/>
  <c r="M1198" i="1"/>
  <c r="L1197" i="1"/>
  <c r="L1196" i="1" s="1"/>
  <c r="L1195" i="1" s="1"/>
  <c r="L1194" i="1" s="1"/>
  <c r="K1197" i="1"/>
  <c r="K1196" i="1" s="1"/>
  <c r="K1195" i="1" s="1"/>
  <c r="K1194" i="1" s="1"/>
  <c r="J1197" i="1"/>
  <c r="J1196" i="1" s="1"/>
  <c r="J1195" i="1" s="1"/>
  <c r="J1194" i="1" s="1"/>
  <c r="I1197" i="1"/>
  <c r="I1196" i="1" s="1"/>
  <c r="H1197" i="1"/>
  <c r="H1196" i="1" s="1"/>
  <c r="H1195" i="1" s="1"/>
  <c r="H1194" i="1" s="1"/>
  <c r="G1197" i="1"/>
  <c r="G1196" i="1" s="1"/>
  <c r="G1195" i="1" s="1"/>
  <c r="G1194" i="1" s="1"/>
  <c r="F1197" i="1"/>
  <c r="F1196" i="1" s="1"/>
  <c r="F1195" i="1" s="1"/>
  <c r="F1194" i="1" s="1"/>
  <c r="M1193" i="1"/>
  <c r="L1192" i="1"/>
  <c r="L1191" i="1" s="1"/>
  <c r="K1192" i="1"/>
  <c r="K1191" i="1" s="1"/>
  <c r="K1190" i="1" s="1"/>
  <c r="K1189" i="1" s="1"/>
  <c r="J1192" i="1"/>
  <c r="J1191" i="1" s="1"/>
  <c r="J1190" i="1" s="1"/>
  <c r="J1189" i="1" s="1"/>
  <c r="I1192" i="1"/>
  <c r="H1192" i="1"/>
  <c r="H1191" i="1" s="1"/>
  <c r="H1190" i="1" s="1"/>
  <c r="H1189" i="1" s="1"/>
  <c r="G1192" i="1"/>
  <c r="G1191" i="1" s="1"/>
  <c r="G1190" i="1" s="1"/>
  <c r="G1189" i="1" s="1"/>
  <c r="F1192" i="1"/>
  <c r="F1191" i="1" s="1"/>
  <c r="F1190" i="1" s="1"/>
  <c r="F1189" i="1" s="1"/>
  <c r="M1188" i="1"/>
  <c r="L1187" i="1"/>
  <c r="K1187" i="1"/>
  <c r="J1187" i="1"/>
  <c r="I1187" i="1"/>
  <c r="H1187" i="1"/>
  <c r="G1187" i="1"/>
  <c r="F1187" i="1"/>
  <c r="M1186" i="1"/>
  <c r="L1185" i="1"/>
  <c r="K1185" i="1"/>
  <c r="K1184" i="1" s="1"/>
  <c r="J1185" i="1"/>
  <c r="I1185" i="1"/>
  <c r="H1185" i="1"/>
  <c r="G1185" i="1"/>
  <c r="F1185" i="1"/>
  <c r="F1184" i="1" s="1"/>
  <c r="M1183" i="1"/>
  <c r="M1182" i="1"/>
  <c r="M1181" i="1"/>
  <c r="L1180" i="1"/>
  <c r="L1179" i="1" s="1"/>
  <c r="K1180" i="1"/>
  <c r="K1179" i="1" s="1"/>
  <c r="J1180" i="1"/>
  <c r="J1179" i="1" s="1"/>
  <c r="I1180" i="1"/>
  <c r="H1180" i="1"/>
  <c r="H1179" i="1" s="1"/>
  <c r="G1180" i="1"/>
  <c r="G1179" i="1" s="1"/>
  <c r="F1180" i="1"/>
  <c r="F1179" i="1" s="1"/>
  <c r="M1176" i="1"/>
  <c r="M1175" i="1"/>
  <c r="L1174" i="1"/>
  <c r="L1173" i="1" s="1"/>
  <c r="L1172" i="1" s="1"/>
  <c r="L1171" i="1" s="1"/>
  <c r="K1174" i="1"/>
  <c r="K1173" i="1" s="1"/>
  <c r="K1172" i="1" s="1"/>
  <c r="K1171" i="1" s="1"/>
  <c r="J1174" i="1"/>
  <c r="J1173" i="1" s="1"/>
  <c r="J1172" i="1" s="1"/>
  <c r="J1171" i="1" s="1"/>
  <c r="I1174" i="1"/>
  <c r="I1173" i="1" s="1"/>
  <c r="I1172" i="1" s="1"/>
  <c r="H1174" i="1"/>
  <c r="H1173" i="1" s="1"/>
  <c r="H1172" i="1" s="1"/>
  <c r="H1171" i="1" s="1"/>
  <c r="G1174" i="1"/>
  <c r="G1173" i="1" s="1"/>
  <c r="G1172" i="1" s="1"/>
  <c r="G1171" i="1" s="1"/>
  <c r="F1174" i="1"/>
  <c r="M1169" i="1"/>
  <c r="M1168" i="1"/>
  <c r="L1167" i="1"/>
  <c r="K1167" i="1"/>
  <c r="J1167" i="1"/>
  <c r="I1167" i="1"/>
  <c r="H1167" i="1"/>
  <c r="G1167" i="1"/>
  <c r="F1167" i="1"/>
  <c r="M1164" i="1"/>
  <c r="L1163" i="1"/>
  <c r="K1163" i="1"/>
  <c r="J1163" i="1"/>
  <c r="I1163" i="1"/>
  <c r="H1163" i="1"/>
  <c r="G1163" i="1"/>
  <c r="F1163" i="1"/>
  <c r="M1152" i="1"/>
  <c r="L1151" i="1"/>
  <c r="L1150" i="1" s="1"/>
  <c r="L1149" i="1" s="1"/>
  <c r="L1148" i="1" s="1"/>
  <c r="K1151" i="1"/>
  <c r="K1150" i="1" s="1"/>
  <c r="K1149" i="1" s="1"/>
  <c r="K1148" i="1" s="1"/>
  <c r="J1151" i="1"/>
  <c r="J1150" i="1" s="1"/>
  <c r="J1149" i="1" s="1"/>
  <c r="J1148" i="1" s="1"/>
  <c r="I1151" i="1"/>
  <c r="H1151" i="1"/>
  <c r="H1150" i="1" s="1"/>
  <c r="H1149" i="1" s="1"/>
  <c r="H1148" i="1" s="1"/>
  <c r="G1151" i="1"/>
  <c r="G1150" i="1" s="1"/>
  <c r="G1149" i="1" s="1"/>
  <c r="G1148" i="1" s="1"/>
  <c r="F1151" i="1"/>
  <c r="F1150" i="1" s="1"/>
  <c r="F1149" i="1" s="1"/>
  <c r="F1148" i="1" s="1"/>
  <c r="M1147" i="1"/>
  <c r="L1146" i="1"/>
  <c r="K1146" i="1"/>
  <c r="J1146" i="1"/>
  <c r="I1146" i="1"/>
  <c r="H1146" i="1"/>
  <c r="G1146" i="1"/>
  <c r="F1146" i="1"/>
  <c r="M1145" i="1"/>
  <c r="L1144" i="1"/>
  <c r="L1143" i="1" s="1"/>
  <c r="K1144" i="1"/>
  <c r="J1144" i="1"/>
  <c r="I1144" i="1"/>
  <c r="H1144" i="1"/>
  <c r="G1144" i="1"/>
  <c r="F1144" i="1"/>
  <c r="M1142" i="1"/>
  <c r="L1141" i="1"/>
  <c r="L1140" i="1" s="1"/>
  <c r="L1139" i="1" s="1"/>
  <c r="L1138" i="1" s="1"/>
  <c r="K1141" i="1"/>
  <c r="K1140" i="1" s="1"/>
  <c r="J1141" i="1"/>
  <c r="J1140" i="1" s="1"/>
  <c r="I1141" i="1"/>
  <c r="H1141" i="1"/>
  <c r="H1140" i="1" s="1"/>
  <c r="G1141" i="1"/>
  <c r="G1140" i="1" s="1"/>
  <c r="F1141" i="1"/>
  <c r="F1140" i="1" s="1"/>
  <c r="M1133" i="1"/>
  <c r="M1132" i="1"/>
  <c r="L1131" i="1"/>
  <c r="M1129" i="1"/>
  <c r="L1128" i="1"/>
  <c r="K1128" i="1"/>
  <c r="J1128" i="1"/>
  <c r="I1128" i="1"/>
  <c r="H1128" i="1"/>
  <c r="G1128" i="1"/>
  <c r="F1128" i="1"/>
  <c r="M1127" i="1"/>
  <c r="L1126" i="1"/>
  <c r="K1126" i="1"/>
  <c r="J1126" i="1"/>
  <c r="I1126" i="1"/>
  <c r="H1126" i="1"/>
  <c r="G1126" i="1"/>
  <c r="F1126" i="1"/>
  <c r="F1125" i="1" s="1"/>
  <c r="M1124" i="1"/>
  <c r="L1123" i="1"/>
  <c r="K1123" i="1"/>
  <c r="J1123" i="1"/>
  <c r="I1123" i="1"/>
  <c r="H1123" i="1"/>
  <c r="G1123" i="1"/>
  <c r="F1123" i="1"/>
  <c r="M1122" i="1"/>
  <c r="L1121" i="1"/>
  <c r="K1121" i="1"/>
  <c r="K1120" i="1" s="1"/>
  <c r="J1121" i="1"/>
  <c r="J1120" i="1" s="1"/>
  <c r="I1121" i="1"/>
  <c r="H1121" i="1"/>
  <c r="G1121" i="1"/>
  <c r="G1120" i="1" s="1"/>
  <c r="F1121" i="1"/>
  <c r="F1120" i="1" s="1"/>
  <c r="M1117" i="1"/>
  <c r="L1116" i="1"/>
  <c r="L1115" i="1" s="1"/>
  <c r="K1116" i="1"/>
  <c r="K1115" i="1" s="1"/>
  <c r="J1116" i="1"/>
  <c r="J1115" i="1" s="1"/>
  <c r="I1116" i="1"/>
  <c r="I1115" i="1" s="1"/>
  <c r="H1116" i="1"/>
  <c r="H1115" i="1" s="1"/>
  <c r="G1116" i="1"/>
  <c r="G1115" i="1" s="1"/>
  <c r="F1116" i="1"/>
  <c r="M1114" i="1"/>
  <c r="L1113" i="1"/>
  <c r="L1112" i="1" s="1"/>
  <c r="L1111" i="1" s="1"/>
  <c r="L1110" i="1" s="1"/>
  <c r="L1109" i="1" s="1"/>
  <c r="K1113" i="1"/>
  <c r="K1112" i="1" s="1"/>
  <c r="J1113" i="1"/>
  <c r="J1112" i="1" s="1"/>
  <c r="I1113" i="1"/>
  <c r="I1112" i="1" s="1"/>
  <c r="I1111" i="1" s="1"/>
  <c r="H1113" i="1"/>
  <c r="H1112" i="1" s="1"/>
  <c r="H1111" i="1" s="1"/>
  <c r="H1110" i="1" s="1"/>
  <c r="H1109" i="1" s="1"/>
  <c r="G1113" i="1"/>
  <c r="G1112" i="1" s="1"/>
  <c r="F1113" i="1"/>
  <c r="M1108" i="1"/>
  <c r="L1107" i="1"/>
  <c r="K1107" i="1"/>
  <c r="J1107" i="1"/>
  <c r="I1107" i="1"/>
  <c r="H1107" i="1"/>
  <c r="G1107" i="1"/>
  <c r="F1107" i="1"/>
  <c r="M1106" i="1"/>
  <c r="L1105" i="1"/>
  <c r="L1104" i="1" s="1"/>
  <c r="L1103" i="1" s="1"/>
  <c r="L1102" i="1" s="1"/>
  <c r="K1105" i="1"/>
  <c r="J1105" i="1"/>
  <c r="I1105" i="1"/>
  <c r="H1105" i="1"/>
  <c r="G1105" i="1"/>
  <c r="F1105" i="1"/>
  <c r="M1101" i="1"/>
  <c r="L1100" i="1"/>
  <c r="K1100" i="1"/>
  <c r="J1100" i="1"/>
  <c r="I1100" i="1"/>
  <c r="H1100" i="1"/>
  <c r="G1100" i="1"/>
  <c r="F1100" i="1"/>
  <c r="M1099" i="1"/>
  <c r="L1098" i="1"/>
  <c r="K1098" i="1"/>
  <c r="J1098" i="1"/>
  <c r="I1098" i="1"/>
  <c r="I1097" i="1" s="1"/>
  <c r="I1096" i="1" s="1"/>
  <c r="H1098" i="1"/>
  <c r="G1098" i="1"/>
  <c r="F1098" i="1"/>
  <c r="F1097" i="1" s="1"/>
  <c r="M1095" i="1"/>
  <c r="L1094" i="1"/>
  <c r="K1094" i="1"/>
  <c r="J1094" i="1"/>
  <c r="I1094" i="1"/>
  <c r="H1094" i="1"/>
  <c r="G1094" i="1"/>
  <c r="F1094" i="1"/>
  <c r="M1093" i="1"/>
  <c r="L1092" i="1"/>
  <c r="K1092" i="1"/>
  <c r="J1092" i="1"/>
  <c r="I1092" i="1"/>
  <c r="H1092" i="1"/>
  <c r="G1092" i="1"/>
  <c r="F1092" i="1"/>
  <c r="M1091" i="1"/>
  <c r="L1090" i="1"/>
  <c r="L1089" i="1" s="1"/>
  <c r="K1090" i="1"/>
  <c r="K1089" i="1" s="1"/>
  <c r="J1090" i="1"/>
  <c r="J1089" i="1" s="1"/>
  <c r="I1090" i="1"/>
  <c r="I1089" i="1" s="1"/>
  <c r="H1090" i="1"/>
  <c r="G1090" i="1"/>
  <c r="F1090" i="1"/>
  <c r="M1088" i="1"/>
  <c r="M1087" i="1"/>
  <c r="L1086" i="1"/>
  <c r="L1085" i="1" s="1"/>
  <c r="K1086" i="1"/>
  <c r="K1085" i="1" s="1"/>
  <c r="J1086" i="1"/>
  <c r="J1085" i="1" s="1"/>
  <c r="I1086" i="1"/>
  <c r="I1085" i="1" s="1"/>
  <c r="H1086" i="1"/>
  <c r="H1085" i="1" s="1"/>
  <c r="G1086" i="1"/>
  <c r="G1085" i="1" s="1"/>
  <c r="F1086" i="1"/>
  <c r="F1085" i="1" s="1"/>
  <c r="M1084" i="1"/>
  <c r="L1083" i="1"/>
  <c r="L1082" i="1" s="1"/>
  <c r="K1083" i="1"/>
  <c r="K1082" i="1" s="1"/>
  <c r="J1083" i="1"/>
  <c r="J1082" i="1" s="1"/>
  <c r="I1083" i="1"/>
  <c r="H1083" i="1"/>
  <c r="H1082" i="1" s="1"/>
  <c r="G1083" i="1"/>
  <c r="G1082" i="1" s="1"/>
  <c r="F1083" i="1"/>
  <c r="F1082" i="1" s="1"/>
  <c r="M1080" i="1"/>
  <c r="L1079" i="1"/>
  <c r="L1078" i="1" s="1"/>
  <c r="K1079" i="1"/>
  <c r="K1078" i="1" s="1"/>
  <c r="J1079" i="1"/>
  <c r="J1078" i="1" s="1"/>
  <c r="I1079" i="1"/>
  <c r="I1078" i="1" s="1"/>
  <c r="H1079" i="1"/>
  <c r="H1078" i="1" s="1"/>
  <c r="G1079" i="1"/>
  <c r="G1078" i="1" s="1"/>
  <c r="F1079" i="1"/>
  <c r="F1078" i="1" s="1"/>
  <c r="M1073" i="1"/>
  <c r="L1072" i="1"/>
  <c r="K1072" i="1"/>
  <c r="J1072" i="1"/>
  <c r="I1072" i="1"/>
  <c r="H1072" i="1"/>
  <c r="G1072" i="1"/>
  <c r="F1072" i="1"/>
  <c r="M1071" i="1"/>
  <c r="M1070" i="1"/>
  <c r="L1069" i="1"/>
  <c r="K1069" i="1"/>
  <c r="J1069" i="1"/>
  <c r="I1069" i="1"/>
  <c r="H1069" i="1"/>
  <c r="G1069" i="1"/>
  <c r="F1069" i="1"/>
  <c r="M1068" i="1"/>
  <c r="L1067" i="1"/>
  <c r="K1067" i="1"/>
  <c r="J1067" i="1"/>
  <c r="I1067" i="1"/>
  <c r="H1067" i="1"/>
  <c r="G1067" i="1"/>
  <c r="F1067" i="1"/>
  <c r="M1066" i="1"/>
  <c r="L1065" i="1"/>
  <c r="K1065" i="1"/>
  <c r="J1065" i="1"/>
  <c r="I1065" i="1"/>
  <c r="H1065" i="1"/>
  <c r="G1065" i="1"/>
  <c r="F1065" i="1"/>
  <c r="M1061" i="1"/>
  <c r="L1060" i="1"/>
  <c r="K1060" i="1"/>
  <c r="K1059" i="1" s="1"/>
  <c r="K1058" i="1" s="1"/>
  <c r="J1060" i="1"/>
  <c r="J1059" i="1" s="1"/>
  <c r="J1058" i="1" s="1"/>
  <c r="I1060" i="1"/>
  <c r="I1059" i="1" s="1"/>
  <c r="I1058" i="1" s="1"/>
  <c r="H1060" i="1"/>
  <c r="H1059" i="1" s="1"/>
  <c r="H1058" i="1" s="1"/>
  <c r="G1060" i="1"/>
  <c r="G1059" i="1" s="1"/>
  <c r="G1058" i="1" s="1"/>
  <c r="F1060" i="1"/>
  <c r="F1059" i="1" s="1"/>
  <c r="F1058" i="1" s="1"/>
  <c r="M1057" i="1"/>
  <c r="L1056" i="1"/>
  <c r="K1056" i="1"/>
  <c r="K1055" i="1" s="1"/>
  <c r="K1054" i="1" s="1"/>
  <c r="J1056" i="1"/>
  <c r="J1055" i="1" s="1"/>
  <c r="J1054" i="1" s="1"/>
  <c r="I1056" i="1"/>
  <c r="I1055" i="1" s="1"/>
  <c r="I1054" i="1" s="1"/>
  <c r="H1056" i="1"/>
  <c r="H1055" i="1" s="1"/>
  <c r="H1054" i="1" s="1"/>
  <c r="G1056" i="1"/>
  <c r="G1055" i="1" s="1"/>
  <c r="G1054" i="1" s="1"/>
  <c r="F1056" i="1"/>
  <c r="F1055" i="1" s="1"/>
  <c r="F1054" i="1" s="1"/>
  <c r="M1052" i="1"/>
  <c r="L1051" i="1"/>
  <c r="K1051" i="1"/>
  <c r="J1051" i="1"/>
  <c r="I1051" i="1"/>
  <c r="H1051" i="1"/>
  <c r="G1051" i="1"/>
  <c r="F1051" i="1"/>
  <c r="M1050" i="1"/>
  <c r="L1049" i="1"/>
  <c r="K1049" i="1"/>
  <c r="K1048" i="1" s="1"/>
  <c r="K1047" i="1" s="1"/>
  <c r="K1046" i="1" s="1"/>
  <c r="J1049" i="1"/>
  <c r="I1049" i="1"/>
  <c r="I1048" i="1" s="1"/>
  <c r="I1047" i="1" s="1"/>
  <c r="I1046" i="1" s="1"/>
  <c r="H1049" i="1"/>
  <c r="G1049" i="1"/>
  <c r="G1048" i="1" s="1"/>
  <c r="G1047" i="1" s="1"/>
  <c r="G1046" i="1" s="1"/>
  <c r="F1049" i="1"/>
  <c r="M1044" i="1"/>
  <c r="L1043" i="1"/>
  <c r="K1043" i="1"/>
  <c r="K1042" i="1" s="1"/>
  <c r="K1041" i="1" s="1"/>
  <c r="K1040" i="1" s="1"/>
  <c r="K1039" i="1" s="1"/>
  <c r="J1043" i="1"/>
  <c r="J1042" i="1" s="1"/>
  <c r="J1041" i="1" s="1"/>
  <c r="J1040" i="1" s="1"/>
  <c r="J1039" i="1" s="1"/>
  <c r="I1043" i="1"/>
  <c r="I1042" i="1" s="1"/>
  <c r="I1041" i="1" s="1"/>
  <c r="I1040" i="1" s="1"/>
  <c r="I1039" i="1" s="1"/>
  <c r="H1043" i="1"/>
  <c r="H1042" i="1" s="1"/>
  <c r="H1041" i="1" s="1"/>
  <c r="H1040" i="1" s="1"/>
  <c r="H1039" i="1" s="1"/>
  <c r="G1043" i="1"/>
  <c r="G1042" i="1" s="1"/>
  <c r="G1041" i="1" s="1"/>
  <c r="G1040" i="1" s="1"/>
  <c r="G1039" i="1" s="1"/>
  <c r="F1043" i="1"/>
  <c r="F1042" i="1" s="1"/>
  <c r="F1041" i="1" s="1"/>
  <c r="F1040" i="1" s="1"/>
  <c r="F1039" i="1" s="1"/>
  <c r="M1038" i="1"/>
  <c r="M1037" i="1"/>
  <c r="L1036" i="1"/>
  <c r="L1035" i="1" s="1"/>
  <c r="L1034" i="1" s="1"/>
  <c r="L1033" i="1" s="1"/>
  <c r="L1032" i="1" s="1"/>
  <c r="K1036" i="1"/>
  <c r="K1035" i="1" s="1"/>
  <c r="K1034" i="1" s="1"/>
  <c r="K1033" i="1" s="1"/>
  <c r="K1032" i="1" s="1"/>
  <c r="J1036" i="1"/>
  <c r="J1035" i="1" s="1"/>
  <c r="J1034" i="1" s="1"/>
  <c r="J1033" i="1" s="1"/>
  <c r="J1032" i="1" s="1"/>
  <c r="I1036" i="1"/>
  <c r="I1035" i="1" s="1"/>
  <c r="I1034" i="1" s="1"/>
  <c r="I1033" i="1" s="1"/>
  <c r="H1036" i="1"/>
  <c r="H1035" i="1" s="1"/>
  <c r="H1034" i="1" s="1"/>
  <c r="H1033" i="1" s="1"/>
  <c r="H1032" i="1" s="1"/>
  <c r="G1036" i="1"/>
  <c r="G1035" i="1" s="1"/>
  <c r="G1034" i="1" s="1"/>
  <c r="G1033" i="1" s="1"/>
  <c r="G1032" i="1" s="1"/>
  <c r="F1036" i="1"/>
  <c r="F1035" i="1" s="1"/>
  <c r="F1034" i="1" s="1"/>
  <c r="F1033" i="1" s="1"/>
  <c r="F1032" i="1" s="1"/>
  <c r="M1031" i="1"/>
  <c r="L1030" i="1"/>
  <c r="L1029" i="1" s="1"/>
  <c r="L1028" i="1" s="1"/>
  <c r="L1027" i="1" s="1"/>
  <c r="L1026" i="1" s="1"/>
  <c r="K1030" i="1"/>
  <c r="K1029" i="1" s="1"/>
  <c r="K1028" i="1" s="1"/>
  <c r="K1027" i="1" s="1"/>
  <c r="K1026" i="1" s="1"/>
  <c r="J1030" i="1"/>
  <c r="J1029" i="1" s="1"/>
  <c r="J1028" i="1" s="1"/>
  <c r="J1027" i="1" s="1"/>
  <c r="J1026" i="1" s="1"/>
  <c r="I1030" i="1"/>
  <c r="I1029" i="1" s="1"/>
  <c r="I1028" i="1" s="1"/>
  <c r="I1027" i="1" s="1"/>
  <c r="I1026" i="1" s="1"/>
  <c r="H1030" i="1"/>
  <c r="H1029" i="1" s="1"/>
  <c r="H1028" i="1" s="1"/>
  <c r="H1027" i="1" s="1"/>
  <c r="H1026" i="1" s="1"/>
  <c r="G1030" i="1"/>
  <c r="G1029" i="1" s="1"/>
  <c r="G1028" i="1" s="1"/>
  <c r="G1027" i="1" s="1"/>
  <c r="G1026" i="1" s="1"/>
  <c r="F1030" i="1"/>
  <c r="F1029" i="1" s="1"/>
  <c r="F1028" i="1" s="1"/>
  <c r="M1020" i="1"/>
  <c r="M1019" i="1"/>
  <c r="L1018" i="1"/>
  <c r="L1017" i="1" s="1"/>
  <c r="K1018" i="1"/>
  <c r="K1017" i="1" s="1"/>
  <c r="K1016" i="1" s="1"/>
  <c r="K1015" i="1" s="1"/>
  <c r="K1014" i="1" s="1"/>
  <c r="K1013" i="1" s="1"/>
  <c r="J1018" i="1"/>
  <c r="J1017" i="1" s="1"/>
  <c r="J1016" i="1" s="1"/>
  <c r="J1015" i="1" s="1"/>
  <c r="J1014" i="1" s="1"/>
  <c r="J1013" i="1" s="1"/>
  <c r="I1018" i="1"/>
  <c r="I1017" i="1" s="1"/>
  <c r="I1016" i="1" s="1"/>
  <c r="H1018" i="1"/>
  <c r="H1017" i="1" s="1"/>
  <c r="H1016" i="1" s="1"/>
  <c r="H1015" i="1" s="1"/>
  <c r="H1014" i="1" s="1"/>
  <c r="H1013" i="1" s="1"/>
  <c r="G1018" i="1"/>
  <c r="G1017" i="1" s="1"/>
  <c r="G1016" i="1" s="1"/>
  <c r="G1015" i="1" s="1"/>
  <c r="G1014" i="1" s="1"/>
  <c r="G1013" i="1" s="1"/>
  <c r="F1018" i="1"/>
  <c r="M1012" i="1"/>
  <c r="L1011" i="1"/>
  <c r="L1010" i="1" s="1"/>
  <c r="K1011" i="1"/>
  <c r="K1010" i="1" s="1"/>
  <c r="J1011" i="1"/>
  <c r="J1010" i="1" s="1"/>
  <c r="I1011" i="1"/>
  <c r="I1010" i="1" s="1"/>
  <c r="H1011" i="1"/>
  <c r="H1010" i="1" s="1"/>
  <c r="G1011" i="1"/>
  <c r="G1010" i="1" s="1"/>
  <c r="F1011" i="1"/>
  <c r="M1006" i="1"/>
  <c r="L1005" i="1"/>
  <c r="L1004" i="1" s="1"/>
  <c r="K1005" i="1"/>
  <c r="K1004" i="1" s="1"/>
  <c r="J1005" i="1"/>
  <c r="J1004" i="1" s="1"/>
  <c r="I1005" i="1"/>
  <c r="I1004" i="1" s="1"/>
  <c r="I1003" i="1" s="1"/>
  <c r="I1002" i="1" s="1"/>
  <c r="I1001" i="1" s="1"/>
  <c r="I1000" i="1" s="1"/>
  <c r="H1005" i="1"/>
  <c r="H1004" i="1" s="1"/>
  <c r="H1003" i="1" s="1"/>
  <c r="H1002" i="1" s="1"/>
  <c r="H1001" i="1" s="1"/>
  <c r="H1000" i="1" s="1"/>
  <c r="G1005" i="1"/>
  <c r="G1004" i="1" s="1"/>
  <c r="F1005" i="1"/>
  <c r="M999" i="1"/>
  <c r="L998" i="1"/>
  <c r="L997" i="1" s="1"/>
  <c r="K998" i="1"/>
  <c r="K997" i="1" s="1"/>
  <c r="J998" i="1"/>
  <c r="J997" i="1" s="1"/>
  <c r="I998" i="1"/>
  <c r="I997" i="1" s="1"/>
  <c r="H998" i="1"/>
  <c r="H997" i="1" s="1"/>
  <c r="G998" i="1"/>
  <c r="G997" i="1" s="1"/>
  <c r="F998" i="1"/>
  <c r="M996" i="1"/>
  <c r="L995" i="1"/>
  <c r="K995" i="1"/>
  <c r="J995" i="1"/>
  <c r="I995" i="1"/>
  <c r="H995" i="1"/>
  <c r="G995" i="1"/>
  <c r="F995" i="1"/>
  <c r="M994" i="1"/>
  <c r="L993" i="1"/>
  <c r="L992" i="1" s="1"/>
  <c r="L991" i="1" s="1"/>
  <c r="L990" i="1" s="1"/>
  <c r="K993" i="1"/>
  <c r="K992" i="1" s="1"/>
  <c r="J993" i="1"/>
  <c r="J992" i="1" s="1"/>
  <c r="I993" i="1"/>
  <c r="I992" i="1" s="1"/>
  <c r="I991" i="1" s="1"/>
  <c r="I990" i="1" s="1"/>
  <c r="H993" i="1"/>
  <c r="H992" i="1" s="1"/>
  <c r="G993" i="1"/>
  <c r="F993" i="1"/>
  <c r="M989" i="1"/>
  <c r="L988" i="1"/>
  <c r="L987" i="1" s="1"/>
  <c r="L986" i="1" s="1"/>
  <c r="L985" i="1" s="1"/>
  <c r="K988" i="1"/>
  <c r="K987" i="1" s="1"/>
  <c r="K986" i="1" s="1"/>
  <c r="K985" i="1" s="1"/>
  <c r="J988" i="1"/>
  <c r="J987" i="1" s="1"/>
  <c r="J986" i="1" s="1"/>
  <c r="J985" i="1" s="1"/>
  <c r="I988" i="1"/>
  <c r="I987" i="1" s="1"/>
  <c r="I986" i="1" s="1"/>
  <c r="I985" i="1" s="1"/>
  <c r="H988" i="1"/>
  <c r="H987" i="1" s="1"/>
  <c r="H986" i="1" s="1"/>
  <c r="H985" i="1" s="1"/>
  <c r="G988" i="1"/>
  <c r="G987" i="1" s="1"/>
  <c r="G986" i="1" s="1"/>
  <c r="G985" i="1" s="1"/>
  <c r="F988" i="1"/>
  <c r="M983" i="1"/>
  <c r="L982" i="1"/>
  <c r="K982" i="1"/>
  <c r="J982" i="1"/>
  <c r="I982" i="1"/>
  <c r="H982" i="1"/>
  <c r="G982" i="1"/>
  <c r="F982" i="1"/>
  <c r="M981" i="1"/>
  <c r="L980" i="1"/>
  <c r="L979" i="1" s="1"/>
  <c r="K980" i="1"/>
  <c r="K979" i="1" s="1"/>
  <c r="J980" i="1"/>
  <c r="J979" i="1" s="1"/>
  <c r="I980" i="1"/>
  <c r="H980" i="1"/>
  <c r="G980" i="1"/>
  <c r="F980" i="1"/>
  <c r="M974" i="1"/>
  <c r="L973" i="1"/>
  <c r="L972" i="1" s="1"/>
  <c r="K973" i="1"/>
  <c r="K972" i="1" s="1"/>
  <c r="J973" i="1"/>
  <c r="J972" i="1" s="1"/>
  <c r="I973" i="1"/>
  <c r="I972" i="1" s="1"/>
  <c r="H973" i="1"/>
  <c r="H972" i="1" s="1"/>
  <c r="G973" i="1"/>
  <c r="G972" i="1" s="1"/>
  <c r="F973" i="1"/>
  <c r="M971" i="1"/>
  <c r="L970" i="1"/>
  <c r="L969" i="1" s="1"/>
  <c r="K970" i="1"/>
  <c r="K969" i="1" s="1"/>
  <c r="J970" i="1"/>
  <c r="J969" i="1" s="1"/>
  <c r="I970" i="1"/>
  <c r="I969" i="1" s="1"/>
  <c r="H970" i="1"/>
  <c r="H969" i="1" s="1"/>
  <c r="G970" i="1"/>
  <c r="G969" i="1" s="1"/>
  <c r="F970" i="1"/>
  <c r="M968" i="1"/>
  <c r="L967" i="1"/>
  <c r="K967" i="1"/>
  <c r="J967" i="1"/>
  <c r="I967" i="1"/>
  <c r="H967" i="1"/>
  <c r="G967" i="1"/>
  <c r="F967" i="1"/>
  <c r="M966" i="1"/>
  <c r="M965" i="1"/>
  <c r="L964" i="1"/>
  <c r="K964" i="1"/>
  <c r="J964" i="1"/>
  <c r="I964" i="1"/>
  <c r="H964" i="1"/>
  <c r="G964" i="1"/>
  <c r="F964" i="1"/>
  <c r="M963" i="1"/>
  <c r="L962" i="1"/>
  <c r="K962" i="1"/>
  <c r="J962" i="1"/>
  <c r="I962" i="1"/>
  <c r="H962" i="1"/>
  <c r="G962" i="1"/>
  <c r="F962" i="1"/>
  <c r="M961" i="1"/>
  <c r="L960" i="1"/>
  <c r="K960" i="1"/>
  <c r="J960" i="1"/>
  <c r="I960" i="1"/>
  <c r="H960" i="1"/>
  <c r="G960" i="1"/>
  <c r="F960" i="1"/>
  <c r="M955" i="1"/>
  <c r="L954" i="1"/>
  <c r="L953" i="1" s="1"/>
  <c r="L952" i="1" s="1"/>
  <c r="K954" i="1"/>
  <c r="K953" i="1" s="1"/>
  <c r="K952" i="1" s="1"/>
  <c r="K951" i="1" s="1"/>
  <c r="K950" i="1" s="1"/>
  <c r="J954" i="1"/>
  <c r="J953" i="1" s="1"/>
  <c r="J952" i="1" s="1"/>
  <c r="J951" i="1" s="1"/>
  <c r="J950" i="1" s="1"/>
  <c r="I954" i="1"/>
  <c r="I953" i="1" s="1"/>
  <c r="I952" i="1" s="1"/>
  <c r="I951" i="1" s="1"/>
  <c r="I950" i="1" s="1"/>
  <c r="H954" i="1"/>
  <c r="H953" i="1" s="1"/>
  <c r="H952" i="1" s="1"/>
  <c r="H951" i="1" s="1"/>
  <c r="H950" i="1" s="1"/>
  <c r="G954" i="1"/>
  <c r="G953" i="1" s="1"/>
  <c r="G952" i="1" s="1"/>
  <c r="G951" i="1" s="1"/>
  <c r="G950" i="1" s="1"/>
  <c r="F954" i="1"/>
  <c r="F953" i="1" s="1"/>
  <c r="F952" i="1" s="1"/>
  <c r="F951" i="1" s="1"/>
  <c r="F950" i="1" s="1"/>
  <c r="M944" i="1"/>
  <c r="L943" i="1"/>
  <c r="L942" i="1" s="1"/>
  <c r="L941" i="1" s="1"/>
  <c r="K943" i="1"/>
  <c r="K942" i="1" s="1"/>
  <c r="K941" i="1" s="1"/>
  <c r="J943" i="1"/>
  <c r="J942" i="1" s="1"/>
  <c r="J941" i="1" s="1"/>
  <c r="I943" i="1"/>
  <c r="I942" i="1" s="1"/>
  <c r="I941" i="1" s="1"/>
  <c r="H943" i="1"/>
  <c r="H942" i="1" s="1"/>
  <c r="H941" i="1" s="1"/>
  <c r="G943" i="1"/>
  <c r="G942" i="1" s="1"/>
  <c r="G941" i="1" s="1"/>
  <c r="F943" i="1"/>
  <c r="F942" i="1" s="1"/>
  <c r="M940" i="1"/>
  <c r="L939" i="1"/>
  <c r="L938" i="1" s="1"/>
  <c r="L937" i="1" s="1"/>
  <c r="K939" i="1"/>
  <c r="K938" i="1" s="1"/>
  <c r="K937" i="1" s="1"/>
  <c r="J939" i="1"/>
  <c r="J938" i="1" s="1"/>
  <c r="J937" i="1" s="1"/>
  <c r="I939" i="1"/>
  <c r="H939" i="1"/>
  <c r="H938" i="1" s="1"/>
  <c r="H937" i="1" s="1"/>
  <c r="G939" i="1"/>
  <c r="G938" i="1" s="1"/>
  <c r="G937" i="1" s="1"/>
  <c r="F939" i="1"/>
  <c r="F938" i="1" s="1"/>
  <c r="F937" i="1" s="1"/>
  <c r="M933" i="1"/>
  <c r="L932" i="1"/>
  <c r="L931" i="1" s="1"/>
  <c r="L930" i="1" s="1"/>
  <c r="K932" i="1"/>
  <c r="K931" i="1" s="1"/>
  <c r="K930" i="1" s="1"/>
  <c r="J932" i="1"/>
  <c r="J931" i="1" s="1"/>
  <c r="J930" i="1" s="1"/>
  <c r="I932" i="1"/>
  <c r="H932" i="1"/>
  <c r="H931" i="1" s="1"/>
  <c r="H930" i="1" s="1"/>
  <c r="G932" i="1"/>
  <c r="G931" i="1" s="1"/>
  <c r="G930" i="1" s="1"/>
  <c r="F932" i="1"/>
  <c r="F931" i="1" s="1"/>
  <c r="F930" i="1" s="1"/>
  <c r="M929" i="1"/>
  <c r="M928" i="1"/>
  <c r="L927" i="1"/>
  <c r="K927" i="1"/>
  <c r="K926" i="1" s="1"/>
  <c r="J927" i="1"/>
  <c r="J926" i="1" s="1"/>
  <c r="I927" i="1"/>
  <c r="I926" i="1" s="1"/>
  <c r="H927" i="1"/>
  <c r="H926" i="1" s="1"/>
  <c r="G927" i="1"/>
  <c r="G926" i="1" s="1"/>
  <c r="F927" i="1"/>
  <c r="F926" i="1" s="1"/>
  <c r="M925" i="1"/>
  <c r="L924" i="1"/>
  <c r="K924" i="1"/>
  <c r="K923" i="1" s="1"/>
  <c r="J924" i="1"/>
  <c r="J923" i="1" s="1"/>
  <c r="I924" i="1"/>
  <c r="I923" i="1" s="1"/>
  <c r="H924" i="1"/>
  <c r="H923" i="1" s="1"/>
  <c r="G924" i="1"/>
  <c r="G923" i="1" s="1"/>
  <c r="F924" i="1"/>
  <c r="F923" i="1" s="1"/>
  <c r="M922" i="1"/>
  <c r="L921" i="1"/>
  <c r="K921" i="1"/>
  <c r="K920" i="1" s="1"/>
  <c r="J921" i="1"/>
  <c r="J920" i="1" s="1"/>
  <c r="I921" i="1"/>
  <c r="I920" i="1" s="1"/>
  <c r="H921" i="1"/>
  <c r="H920" i="1" s="1"/>
  <c r="G921" i="1"/>
  <c r="G920" i="1" s="1"/>
  <c r="F921" i="1"/>
  <c r="F920" i="1" s="1"/>
  <c r="M917" i="1"/>
  <c r="L916" i="1"/>
  <c r="L915" i="1" s="1"/>
  <c r="L911" i="1" s="1"/>
  <c r="K916" i="1"/>
  <c r="K915" i="1" s="1"/>
  <c r="K911" i="1" s="1"/>
  <c r="J916" i="1"/>
  <c r="J915" i="1" s="1"/>
  <c r="J911" i="1" s="1"/>
  <c r="I916" i="1"/>
  <c r="H916" i="1"/>
  <c r="H915" i="1" s="1"/>
  <c r="H911" i="1" s="1"/>
  <c r="G916" i="1"/>
  <c r="G915" i="1" s="1"/>
  <c r="G911" i="1" s="1"/>
  <c r="F916" i="1"/>
  <c r="F915" i="1" s="1"/>
  <c r="F911" i="1" s="1"/>
  <c r="M910" i="1"/>
  <c r="L909" i="1"/>
  <c r="K909" i="1"/>
  <c r="K908" i="1" s="1"/>
  <c r="J909" i="1"/>
  <c r="J908" i="1" s="1"/>
  <c r="I909" i="1"/>
  <c r="I908" i="1" s="1"/>
  <c r="H909" i="1"/>
  <c r="H908" i="1" s="1"/>
  <c r="G909" i="1"/>
  <c r="G908" i="1" s="1"/>
  <c r="F909" i="1"/>
  <c r="F908" i="1" s="1"/>
  <c r="M904" i="1"/>
  <c r="L903" i="1"/>
  <c r="L902" i="1" s="1"/>
  <c r="K903" i="1"/>
  <c r="K902" i="1" s="1"/>
  <c r="J903" i="1"/>
  <c r="J902" i="1" s="1"/>
  <c r="I903" i="1"/>
  <c r="I902" i="1" s="1"/>
  <c r="H903" i="1"/>
  <c r="H902" i="1" s="1"/>
  <c r="G903" i="1"/>
  <c r="G902" i="1" s="1"/>
  <c r="F903" i="1"/>
  <c r="F902" i="1" s="1"/>
  <c r="M901" i="1"/>
  <c r="L900" i="1"/>
  <c r="K900" i="1"/>
  <c r="K899" i="1" s="1"/>
  <c r="J900" i="1"/>
  <c r="J899" i="1" s="1"/>
  <c r="I900" i="1"/>
  <c r="I899" i="1" s="1"/>
  <c r="H900" i="1"/>
  <c r="H899" i="1" s="1"/>
  <c r="G900" i="1"/>
  <c r="G899" i="1" s="1"/>
  <c r="F900" i="1"/>
  <c r="F899" i="1" s="1"/>
  <c r="M898" i="1"/>
  <c r="L897" i="1"/>
  <c r="K897" i="1"/>
  <c r="K896" i="1" s="1"/>
  <c r="J897" i="1"/>
  <c r="J896" i="1" s="1"/>
  <c r="I897" i="1"/>
  <c r="I896" i="1" s="1"/>
  <c r="H897" i="1"/>
  <c r="H896" i="1" s="1"/>
  <c r="G897" i="1"/>
  <c r="G896" i="1" s="1"/>
  <c r="F897" i="1"/>
  <c r="F896" i="1" s="1"/>
  <c r="M895" i="1"/>
  <c r="L894" i="1"/>
  <c r="K894" i="1"/>
  <c r="K893" i="1" s="1"/>
  <c r="J894" i="1"/>
  <c r="J893" i="1" s="1"/>
  <c r="I894" i="1"/>
  <c r="I893" i="1" s="1"/>
  <c r="H894" i="1"/>
  <c r="H893" i="1" s="1"/>
  <c r="G894" i="1"/>
  <c r="G893" i="1" s="1"/>
  <c r="F894" i="1"/>
  <c r="F893" i="1" s="1"/>
  <c r="M892" i="1"/>
  <c r="L891" i="1"/>
  <c r="K891" i="1"/>
  <c r="K890" i="1" s="1"/>
  <c r="J891" i="1"/>
  <c r="J890" i="1" s="1"/>
  <c r="I891" i="1"/>
  <c r="I890" i="1" s="1"/>
  <c r="H891" i="1"/>
  <c r="H890" i="1" s="1"/>
  <c r="G891" i="1"/>
  <c r="G890" i="1" s="1"/>
  <c r="F891" i="1"/>
  <c r="F890" i="1" s="1"/>
  <c r="M889" i="1"/>
  <c r="L888" i="1"/>
  <c r="K888" i="1"/>
  <c r="K887" i="1" s="1"/>
  <c r="J888" i="1"/>
  <c r="J887" i="1" s="1"/>
  <c r="I888" i="1"/>
  <c r="I887" i="1" s="1"/>
  <c r="H888" i="1"/>
  <c r="H887" i="1" s="1"/>
  <c r="G888" i="1"/>
  <c r="G887" i="1" s="1"/>
  <c r="F888" i="1"/>
  <c r="F887" i="1" s="1"/>
  <c r="M886" i="1"/>
  <c r="L885" i="1"/>
  <c r="K885" i="1"/>
  <c r="K884" i="1" s="1"/>
  <c r="J885" i="1"/>
  <c r="J884" i="1" s="1"/>
  <c r="I885" i="1"/>
  <c r="I884" i="1" s="1"/>
  <c r="H885" i="1"/>
  <c r="H884" i="1" s="1"/>
  <c r="G885" i="1"/>
  <c r="G884" i="1" s="1"/>
  <c r="F885" i="1"/>
  <c r="F884" i="1" s="1"/>
  <c r="M883" i="1"/>
  <c r="K882" i="1"/>
  <c r="K881" i="1" s="1"/>
  <c r="J882" i="1"/>
  <c r="J881" i="1" s="1"/>
  <c r="I882" i="1"/>
  <c r="H882" i="1"/>
  <c r="H881" i="1" s="1"/>
  <c r="G882" i="1"/>
  <c r="G881" i="1" s="1"/>
  <c r="F882" i="1"/>
  <c r="F881" i="1" s="1"/>
  <c r="M880" i="1"/>
  <c r="L879" i="1"/>
  <c r="L878" i="1" s="1"/>
  <c r="K879" i="1"/>
  <c r="K878" i="1" s="1"/>
  <c r="J879" i="1"/>
  <c r="J878" i="1" s="1"/>
  <c r="I879" i="1"/>
  <c r="H879" i="1"/>
  <c r="H878" i="1" s="1"/>
  <c r="G879" i="1"/>
  <c r="G878" i="1" s="1"/>
  <c r="F879" i="1"/>
  <c r="F878" i="1" s="1"/>
  <c r="M876" i="1"/>
  <c r="L875" i="1"/>
  <c r="L874" i="1" s="1"/>
  <c r="K875" i="1"/>
  <c r="K874" i="1" s="1"/>
  <c r="J875" i="1"/>
  <c r="J874" i="1" s="1"/>
  <c r="I875" i="1"/>
  <c r="I874" i="1" s="1"/>
  <c r="H875" i="1"/>
  <c r="H874" i="1" s="1"/>
  <c r="G875" i="1"/>
  <c r="G874" i="1" s="1"/>
  <c r="F875" i="1"/>
  <c r="F874" i="1" s="1"/>
  <c r="M873" i="1"/>
  <c r="L872" i="1"/>
  <c r="L871" i="1" s="1"/>
  <c r="K872" i="1"/>
  <c r="K871" i="1" s="1"/>
  <c r="J872" i="1"/>
  <c r="J871" i="1" s="1"/>
  <c r="I872" i="1"/>
  <c r="I871" i="1" s="1"/>
  <c r="H872" i="1"/>
  <c r="H871" i="1" s="1"/>
  <c r="G872" i="1"/>
  <c r="G871" i="1" s="1"/>
  <c r="F872" i="1"/>
  <c r="F871" i="1" s="1"/>
  <c r="M870" i="1"/>
  <c r="L869" i="1"/>
  <c r="K869" i="1"/>
  <c r="K868" i="1" s="1"/>
  <c r="J869" i="1"/>
  <c r="J868" i="1" s="1"/>
  <c r="I869" i="1"/>
  <c r="I868" i="1" s="1"/>
  <c r="H869" i="1"/>
  <c r="H868" i="1" s="1"/>
  <c r="G869" i="1"/>
  <c r="G868" i="1" s="1"/>
  <c r="F869" i="1"/>
  <c r="F868" i="1" s="1"/>
  <c r="M867" i="1"/>
  <c r="L866" i="1"/>
  <c r="L865" i="1" s="1"/>
  <c r="K866" i="1"/>
  <c r="K865" i="1" s="1"/>
  <c r="J866" i="1"/>
  <c r="J865" i="1" s="1"/>
  <c r="I866" i="1"/>
  <c r="I865" i="1" s="1"/>
  <c r="H866" i="1"/>
  <c r="H865" i="1" s="1"/>
  <c r="G866" i="1"/>
  <c r="G865" i="1" s="1"/>
  <c r="F866" i="1"/>
  <c r="F865" i="1" s="1"/>
  <c r="M864" i="1"/>
  <c r="L863" i="1"/>
  <c r="L862" i="1" s="1"/>
  <c r="K863" i="1"/>
  <c r="K862" i="1" s="1"/>
  <c r="J863" i="1"/>
  <c r="J862" i="1" s="1"/>
  <c r="I863" i="1"/>
  <c r="I862" i="1" s="1"/>
  <c r="H863" i="1"/>
  <c r="H862" i="1" s="1"/>
  <c r="G863" i="1"/>
  <c r="G862" i="1" s="1"/>
  <c r="F863" i="1"/>
  <c r="F862" i="1" s="1"/>
  <c r="M861" i="1"/>
  <c r="L860" i="1"/>
  <c r="L859" i="1" s="1"/>
  <c r="K860" i="1"/>
  <c r="K859" i="1" s="1"/>
  <c r="J860" i="1"/>
  <c r="J859" i="1" s="1"/>
  <c r="I860" i="1"/>
  <c r="I859" i="1" s="1"/>
  <c r="H860" i="1"/>
  <c r="H859" i="1" s="1"/>
  <c r="G860" i="1"/>
  <c r="G859" i="1" s="1"/>
  <c r="F860" i="1"/>
  <c r="F859" i="1" s="1"/>
  <c r="M858" i="1"/>
  <c r="L857" i="1"/>
  <c r="L856" i="1" s="1"/>
  <c r="K857" i="1"/>
  <c r="K856" i="1" s="1"/>
  <c r="J857" i="1"/>
  <c r="J856" i="1" s="1"/>
  <c r="I857" i="1"/>
  <c r="H857" i="1"/>
  <c r="H856" i="1" s="1"/>
  <c r="G857" i="1"/>
  <c r="G856" i="1" s="1"/>
  <c r="F857" i="1"/>
  <c r="F856" i="1" s="1"/>
  <c r="M849" i="1"/>
  <c r="L848" i="1"/>
  <c r="L847" i="1" s="1"/>
  <c r="L846" i="1" s="1"/>
  <c r="K848" i="1"/>
  <c r="K847" i="1" s="1"/>
  <c r="K846" i="1" s="1"/>
  <c r="J848" i="1"/>
  <c r="J847" i="1" s="1"/>
  <c r="J846" i="1" s="1"/>
  <c r="I848" i="1"/>
  <c r="I847" i="1" s="1"/>
  <c r="H848" i="1"/>
  <c r="H847" i="1" s="1"/>
  <c r="H846" i="1" s="1"/>
  <c r="G848" i="1"/>
  <c r="G847" i="1" s="1"/>
  <c r="G846" i="1" s="1"/>
  <c r="F848" i="1"/>
  <c r="F847" i="1" s="1"/>
  <c r="F846" i="1" s="1"/>
  <c r="M845" i="1"/>
  <c r="L844" i="1"/>
  <c r="L843" i="1" s="1"/>
  <c r="L842" i="1" s="1"/>
  <c r="K844" i="1"/>
  <c r="K843" i="1" s="1"/>
  <c r="K842" i="1" s="1"/>
  <c r="K841" i="1" s="1"/>
  <c r="J844" i="1"/>
  <c r="J843" i="1" s="1"/>
  <c r="J842" i="1" s="1"/>
  <c r="I844" i="1"/>
  <c r="I843" i="1" s="1"/>
  <c r="I842" i="1" s="1"/>
  <c r="H844" i="1"/>
  <c r="H843" i="1" s="1"/>
  <c r="H842" i="1" s="1"/>
  <c r="G844" i="1"/>
  <c r="G843" i="1" s="1"/>
  <c r="G842" i="1" s="1"/>
  <c r="F844" i="1"/>
  <c r="F843" i="1" s="1"/>
  <c r="F842" i="1" s="1"/>
  <c r="M840" i="1"/>
  <c r="M839" i="1"/>
  <c r="L838" i="1"/>
  <c r="L837" i="1" s="1"/>
  <c r="K838" i="1"/>
  <c r="K837" i="1" s="1"/>
  <c r="J838" i="1"/>
  <c r="J837" i="1" s="1"/>
  <c r="I838" i="1"/>
  <c r="H838" i="1"/>
  <c r="H837" i="1" s="1"/>
  <c r="G838" i="1"/>
  <c r="G837" i="1" s="1"/>
  <c r="F838" i="1"/>
  <c r="F837" i="1" s="1"/>
  <c r="M836" i="1"/>
  <c r="M835" i="1"/>
  <c r="L834" i="1"/>
  <c r="L833" i="1" s="1"/>
  <c r="K834" i="1"/>
  <c r="K833" i="1" s="1"/>
  <c r="J834" i="1"/>
  <c r="J833" i="1" s="1"/>
  <c r="I834" i="1"/>
  <c r="I833" i="1" s="1"/>
  <c r="H834" i="1"/>
  <c r="H833" i="1" s="1"/>
  <c r="G834" i="1"/>
  <c r="G833" i="1" s="1"/>
  <c r="F834" i="1"/>
  <c r="F833" i="1" s="1"/>
  <c r="M832" i="1"/>
  <c r="M831" i="1"/>
  <c r="L830" i="1"/>
  <c r="K830" i="1"/>
  <c r="K829" i="1" s="1"/>
  <c r="J830" i="1"/>
  <c r="J829" i="1" s="1"/>
  <c r="I830" i="1"/>
  <c r="I829" i="1" s="1"/>
  <c r="H830" i="1"/>
  <c r="H829" i="1" s="1"/>
  <c r="G830" i="1"/>
  <c r="G829" i="1" s="1"/>
  <c r="F830" i="1"/>
  <c r="F829" i="1" s="1"/>
  <c r="M828" i="1"/>
  <c r="M827" i="1"/>
  <c r="L826" i="1"/>
  <c r="K826" i="1"/>
  <c r="K825" i="1" s="1"/>
  <c r="J826" i="1"/>
  <c r="J825" i="1" s="1"/>
  <c r="I826" i="1"/>
  <c r="I825" i="1" s="1"/>
  <c r="H826" i="1"/>
  <c r="H825" i="1" s="1"/>
  <c r="G826" i="1"/>
  <c r="G825" i="1" s="1"/>
  <c r="F826" i="1"/>
  <c r="F825" i="1" s="1"/>
  <c r="M823" i="1"/>
  <c r="L822" i="1"/>
  <c r="K822" i="1"/>
  <c r="K821" i="1" s="1"/>
  <c r="J822" i="1"/>
  <c r="J821" i="1" s="1"/>
  <c r="I822" i="1"/>
  <c r="I821" i="1" s="1"/>
  <c r="H822" i="1"/>
  <c r="H821" i="1" s="1"/>
  <c r="G822" i="1"/>
  <c r="G821" i="1" s="1"/>
  <c r="F822" i="1"/>
  <c r="F821" i="1" s="1"/>
  <c r="M820" i="1"/>
  <c r="M819" i="1"/>
  <c r="L818" i="1"/>
  <c r="L817" i="1" s="1"/>
  <c r="K818" i="1"/>
  <c r="K817" i="1" s="1"/>
  <c r="J818" i="1"/>
  <c r="J817" i="1" s="1"/>
  <c r="I818" i="1"/>
  <c r="I817" i="1" s="1"/>
  <c r="H818" i="1"/>
  <c r="H817" i="1" s="1"/>
  <c r="G818" i="1"/>
  <c r="G817" i="1" s="1"/>
  <c r="F818" i="1"/>
  <c r="M816" i="1"/>
  <c r="L815" i="1"/>
  <c r="K815" i="1"/>
  <c r="K814" i="1" s="1"/>
  <c r="J815" i="1"/>
  <c r="J814" i="1" s="1"/>
  <c r="I815" i="1"/>
  <c r="I814" i="1" s="1"/>
  <c r="H815" i="1"/>
  <c r="H814" i="1" s="1"/>
  <c r="G815" i="1"/>
  <c r="G814" i="1" s="1"/>
  <c r="F815" i="1"/>
  <c r="F814" i="1" s="1"/>
  <c r="M813" i="1"/>
  <c r="M812" i="1"/>
  <c r="L811" i="1"/>
  <c r="L810" i="1" s="1"/>
  <c r="K811" i="1"/>
  <c r="K810" i="1" s="1"/>
  <c r="J811" i="1"/>
  <c r="J810" i="1" s="1"/>
  <c r="I811" i="1"/>
  <c r="I810" i="1" s="1"/>
  <c r="H811" i="1"/>
  <c r="H810" i="1" s="1"/>
  <c r="G811" i="1"/>
  <c r="G810" i="1" s="1"/>
  <c r="F811" i="1"/>
  <c r="M806" i="1"/>
  <c r="M805" i="1"/>
  <c r="L804" i="1"/>
  <c r="L803" i="1" s="1"/>
  <c r="L802" i="1" s="1"/>
  <c r="K804" i="1"/>
  <c r="K803" i="1" s="1"/>
  <c r="K802" i="1" s="1"/>
  <c r="K801" i="1" s="1"/>
  <c r="K800" i="1" s="1"/>
  <c r="J804" i="1"/>
  <c r="J803" i="1" s="1"/>
  <c r="J802" i="1" s="1"/>
  <c r="J801" i="1" s="1"/>
  <c r="J800" i="1" s="1"/>
  <c r="I804" i="1"/>
  <c r="I803" i="1" s="1"/>
  <c r="I802" i="1" s="1"/>
  <c r="I801" i="1" s="1"/>
  <c r="I800" i="1" s="1"/>
  <c r="H804" i="1"/>
  <c r="H803" i="1" s="1"/>
  <c r="H802" i="1" s="1"/>
  <c r="H801" i="1" s="1"/>
  <c r="H800" i="1" s="1"/>
  <c r="G804" i="1"/>
  <c r="G803" i="1" s="1"/>
  <c r="G802" i="1" s="1"/>
  <c r="G801" i="1" s="1"/>
  <c r="G800" i="1" s="1"/>
  <c r="F804" i="1"/>
  <c r="F803" i="1" s="1"/>
  <c r="M799" i="1"/>
  <c r="M798" i="1"/>
  <c r="M797" i="1"/>
  <c r="M796" i="1"/>
  <c r="M795" i="1"/>
  <c r="M794" i="1"/>
  <c r="M792" i="1"/>
  <c r="L791" i="1"/>
  <c r="L790" i="1" s="1"/>
  <c r="K791" i="1"/>
  <c r="K790" i="1" s="1"/>
  <c r="J791" i="1"/>
  <c r="J790" i="1" s="1"/>
  <c r="I791" i="1"/>
  <c r="I790" i="1" s="1"/>
  <c r="H791" i="1"/>
  <c r="H790" i="1" s="1"/>
  <c r="G791" i="1"/>
  <c r="G790" i="1" s="1"/>
  <c r="F791" i="1"/>
  <c r="M789" i="1"/>
  <c r="L788" i="1"/>
  <c r="L787" i="1" s="1"/>
  <c r="L786" i="1" s="1"/>
  <c r="K788" i="1"/>
  <c r="K787" i="1" s="1"/>
  <c r="K786" i="1" s="1"/>
  <c r="J788" i="1"/>
  <c r="J787" i="1" s="1"/>
  <c r="I788" i="1"/>
  <c r="H788" i="1"/>
  <c r="H787" i="1" s="1"/>
  <c r="G788" i="1"/>
  <c r="G787" i="1" s="1"/>
  <c r="F788" i="1"/>
  <c r="F787" i="1" s="1"/>
  <c r="M785" i="1"/>
  <c r="L784" i="1"/>
  <c r="L783" i="1" s="1"/>
  <c r="K784" i="1"/>
  <c r="K783" i="1" s="1"/>
  <c r="J784" i="1"/>
  <c r="J783" i="1" s="1"/>
  <c r="I784" i="1"/>
  <c r="H784" i="1"/>
  <c r="H783" i="1" s="1"/>
  <c r="G784" i="1"/>
  <c r="G783" i="1" s="1"/>
  <c r="F784" i="1"/>
  <c r="F783" i="1" s="1"/>
  <c r="M782" i="1"/>
  <c r="L781" i="1"/>
  <c r="L780" i="1" s="1"/>
  <c r="K781" i="1"/>
  <c r="K780" i="1" s="1"/>
  <c r="J781" i="1"/>
  <c r="J780" i="1" s="1"/>
  <c r="I781" i="1"/>
  <c r="I780" i="1" s="1"/>
  <c r="H781" i="1"/>
  <c r="H780" i="1" s="1"/>
  <c r="G781" i="1"/>
  <c r="G780" i="1" s="1"/>
  <c r="F781" i="1"/>
  <c r="M779" i="1"/>
  <c r="L778" i="1"/>
  <c r="L777" i="1" s="1"/>
  <c r="K778" i="1"/>
  <c r="K777" i="1" s="1"/>
  <c r="J778" i="1"/>
  <c r="J777" i="1" s="1"/>
  <c r="J776" i="1" s="1"/>
  <c r="I778" i="1"/>
  <c r="I777" i="1" s="1"/>
  <c r="H778" i="1"/>
  <c r="H777" i="1" s="1"/>
  <c r="G778" i="1"/>
  <c r="G777" i="1" s="1"/>
  <c r="F778" i="1"/>
  <c r="M775" i="1"/>
  <c r="L774" i="1"/>
  <c r="L773" i="1" s="1"/>
  <c r="L772" i="1" s="1"/>
  <c r="K774" i="1"/>
  <c r="K773" i="1" s="1"/>
  <c r="K772" i="1" s="1"/>
  <c r="J774" i="1"/>
  <c r="J773" i="1" s="1"/>
  <c r="J772" i="1" s="1"/>
  <c r="I774" i="1"/>
  <c r="H774" i="1"/>
  <c r="H773" i="1" s="1"/>
  <c r="H772" i="1" s="1"/>
  <c r="G774" i="1"/>
  <c r="G773" i="1" s="1"/>
  <c r="G772" i="1" s="1"/>
  <c r="F774" i="1"/>
  <c r="F773" i="1" s="1"/>
  <c r="F772" i="1" s="1"/>
  <c r="M770" i="1"/>
  <c r="L769" i="1"/>
  <c r="L768" i="1" s="1"/>
  <c r="L764" i="1" s="1"/>
  <c r="K769" i="1"/>
  <c r="K768" i="1" s="1"/>
  <c r="K764" i="1" s="1"/>
  <c r="J769" i="1"/>
  <c r="J768" i="1" s="1"/>
  <c r="J764" i="1" s="1"/>
  <c r="I769" i="1"/>
  <c r="I768" i="1" s="1"/>
  <c r="I764" i="1" s="1"/>
  <c r="H769" i="1"/>
  <c r="H768" i="1" s="1"/>
  <c r="H764" i="1" s="1"/>
  <c r="G769" i="1"/>
  <c r="G768" i="1" s="1"/>
  <c r="G764" i="1" s="1"/>
  <c r="F769" i="1"/>
  <c r="F768" i="1" s="1"/>
  <c r="F764" i="1" s="1"/>
  <c r="M766" i="1"/>
  <c r="M765" i="1" s="1"/>
  <c r="M757" i="1"/>
  <c r="L756" i="1"/>
  <c r="K756" i="1"/>
  <c r="J756" i="1"/>
  <c r="I756" i="1"/>
  <c r="H756" i="1"/>
  <c r="G756" i="1"/>
  <c r="F756" i="1"/>
  <c r="M755" i="1"/>
  <c r="L754" i="1"/>
  <c r="L753" i="1" s="1"/>
  <c r="K754" i="1"/>
  <c r="J754" i="1"/>
  <c r="I754" i="1"/>
  <c r="I753" i="1" s="1"/>
  <c r="I746" i="1" s="1"/>
  <c r="H754" i="1"/>
  <c r="G754" i="1"/>
  <c r="F754" i="1"/>
  <c r="M752" i="1"/>
  <c r="L751" i="1"/>
  <c r="M749" i="1"/>
  <c r="L748" i="1"/>
  <c r="M743" i="1"/>
  <c r="L742" i="1"/>
  <c r="K742" i="1"/>
  <c r="J742" i="1"/>
  <c r="I742" i="1"/>
  <c r="H742" i="1"/>
  <c r="G742" i="1"/>
  <c r="F742" i="1"/>
  <c r="M741" i="1"/>
  <c r="L740" i="1"/>
  <c r="K740" i="1"/>
  <c r="K739" i="1" s="1"/>
  <c r="K738" i="1" s="1"/>
  <c r="J740" i="1"/>
  <c r="I740" i="1"/>
  <c r="H740" i="1"/>
  <c r="H739" i="1" s="1"/>
  <c r="H738" i="1" s="1"/>
  <c r="G740" i="1"/>
  <c r="F740" i="1"/>
  <c r="M737" i="1"/>
  <c r="L736" i="1"/>
  <c r="K736" i="1"/>
  <c r="J736" i="1"/>
  <c r="I736" i="1"/>
  <c r="H736" i="1"/>
  <c r="G736" i="1"/>
  <c r="F736" i="1"/>
  <c r="M735" i="1"/>
  <c r="L734" i="1"/>
  <c r="L733" i="1" s="1"/>
  <c r="L732" i="1" s="1"/>
  <c r="K734" i="1"/>
  <c r="J734" i="1"/>
  <c r="I734" i="1"/>
  <c r="H734" i="1"/>
  <c r="G734" i="1"/>
  <c r="F734" i="1"/>
  <c r="M730" i="1"/>
  <c r="L729" i="1"/>
  <c r="L728" i="1" s="1"/>
  <c r="K729" i="1"/>
  <c r="K728" i="1" s="1"/>
  <c r="J729" i="1"/>
  <c r="J728" i="1" s="1"/>
  <c r="I729" i="1"/>
  <c r="I728" i="1" s="1"/>
  <c r="H729" i="1"/>
  <c r="H728" i="1" s="1"/>
  <c r="G729" i="1"/>
  <c r="G728" i="1" s="1"/>
  <c r="F729" i="1"/>
  <c r="M727" i="1"/>
  <c r="M726" i="1"/>
  <c r="L725" i="1"/>
  <c r="L724" i="1" s="1"/>
  <c r="K725" i="1"/>
  <c r="K724" i="1" s="1"/>
  <c r="J725" i="1"/>
  <c r="J724" i="1" s="1"/>
  <c r="I725" i="1"/>
  <c r="H725" i="1"/>
  <c r="H724" i="1" s="1"/>
  <c r="G725" i="1"/>
  <c r="G724" i="1" s="1"/>
  <c r="F725" i="1"/>
  <c r="F724" i="1" s="1"/>
  <c r="M722" i="1"/>
  <c r="M721" i="1"/>
  <c r="L720" i="1"/>
  <c r="K720" i="1"/>
  <c r="K719" i="1" s="1"/>
  <c r="J720" i="1"/>
  <c r="J719" i="1" s="1"/>
  <c r="I720" i="1"/>
  <c r="I719" i="1" s="1"/>
  <c r="H720" i="1"/>
  <c r="H719" i="1" s="1"/>
  <c r="G720" i="1"/>
  <c r="G719" i="1" s="1"/>
  <c r="F720" i="1"/>
  <c r="F719" i="1" s="1"/>
  <c r="M718" i="1"/>
  <c r="M717" i="1"/>
  <c r="L716" i="1"/>
  <c r="K716" i="1"/>
  <c r="K715" i="1" s="1"/>
  <c r="J716" i="1"/>
  <c r="J715" i="1" s="1"/>
  <c r="I716" i="1"/>
  <c r="I715" i="1" s="1"/>
  <c r="H716" i="1"/>
  <c r="H715" i="1" s="1"/>
  <c r="G716" i="1"/>
  <c r="G715" i="1" s="1"/>
  <c r="F716" i="1"/>
  <c r="F715" i="1" s="1"/>
  <c r="M714" i="1"/>
  <c r="M713" i="1"/>
  <c r="L712" i="1"/>
  <c r="L711" i="1" s="1"/>
  <c r="K712" i="1"/>
  <c r="K711" i="1" s="1"/>
  <c r="J712" i="1"/>
  <c r="J711" i="1" s="1"/>
  <c r="I712" i="1"/>
  <c r="I711" i="1" s="1"/>
  <c r="H712" i="1"/>
  <c r="H711" i="1" s="1"/>
  <c r="G712" i="1"/>
  <c r="G711" i="1" s="1"/>
  <c r="F712" i="1"/>
  <c r="M704" i="1"/>
  <c r="K702" i="1"/>
  <c r="K701" i="1" s="1"/>
  <c r="K700" i="1" s="1"/>
  <c r="K699" i="1" s="1"/>
  <c r="K698" i="1" s="1"/>
  <c r="J702" i="1"/>
  <c r="J701" i="1" s="1"/>
  <c r="J700" i="1" s="1"/>
  <c r="J699" i="1" s="1"/>
  <c r="J698" i="1" s="1"/>
  <c r="I702" i="1"/>
  <c r="H702" i="1"/>
  <c r="H701" i="1" s="1"/>
  <c r="H700" i="1" s="1"/>
  <c r="H699" i="1" s="1"/>
  <c r="H698" i="1" s="1"/>
  <c r="G702" i="1"/>
  <c r="G701" i="1" s="1"/>
  <c r="G700" i="1" s="1"/>
  <c r="G699" i="1" s="1"/>
  <c r="G698" i="1" s="1"/>
  <c r="F702" i="1"/>
  <c r="F701" i="1" s="1"/>
  <c r="F700" i="1" s="1"/>
  <c r="F699" i="1" s="1"/>
  <c r="F698" i="1" s="1"/>
  <c r="M697" i="1"/>
  <c r="L696" i="1"/>
  <c r="L695" i="1" s="1"/>
  <c r="L694" i="1" s="1"/>
  <c r="L693" i="1" s="1"/>
  <c r="L692" i="1" s="1"/>
  <c r="K696" i="1"/>
  <c r="K695" i="1" s="1"/>
  <c r="K694" i="1" s="1"/>
  <c r="K693" i="1" s="1"/>
  <c r="K692" i="1" s="1"/>
  <c r="J696" i="1"/>
  <c r="J695" i="1" s="1"/>
  <c r="J694" i="1" s="1"/>
  <c r="J693" i="1" s="1"/>
  <c r="J692" i="1" s="1"/>
  <c r="I696" i="1"/>
  <c r="H696" i="1"/>
  <c r="H695" i="1" s="1"/>
  <c r="H694" i="1" s="1"/>
  <c r="H693" i="1" s="1"/>
  <c r="H692" i="1" s="1"/>
  <c r="H691" i="1" s="1"/>
  <c r="H690" i="1" s="1"/>
  <c r="G696" i="1"/>
  <c r="G695" i="1" s="1"/>
  <c r="G694" i="1" s="1"/>
  <c r="G693" i="1" s="1"/>
  <c r="G692" i="1" s="1"/>
  <c r="F696" i="1"/>
  <c r="F695" i="1" s="1"/>
  <c r="F694" i="1" s="1"/>
  <c r="F693" i="1" s="1"/>
  <c r="F692" i="1" s="1"/>
  <c r="M689" i="1"/>
  <c r="L688" i="1"/>
  <c r="L687" i="1" s="1"/>
  <c r="L686" i="1" s="1"/>
  <c r="L685" i="1" s="1"/>
  <c r="K688" i="1"/>
  <c r="K687" i="1" s="1"/>
  <c r="K686" i="1" s="1"/>
  <c r="K685" i="1" s="1"/>
  <c r="J688" i="1"/>
  <c r="J687" i="1" s="1"/>
  <c r="J686" i="1" s="1"/>
  <c r="J685" i="1" s="1"/>
  <c r="I688" i="1"/>
  <c r="H688" i="1"/>
  <c r="H687" i="1" s="1"/>
  <c r="H686" i="1" s="1"/>
  <c r="H685" i="1" s="1"/>
  <c r="G688" i="1"/>
  <c r="G687" i="1" s="1"/>
  <c r="G686" i="1" s="1"/>
  <c r="G685" i="1" s="1"/>
  <c r="F688" i="1"/>
  <c r="F687" i="1" s="1"/>
  <c r="F686" i="1" s="1"/>
  <c r="F685" i="1" s="1"/>
  <c r="M682" i="1"/>
  <c r="L681" i="1"/>
  <c r="K681" i="1"/>
  <c r="J681" i="1"/>
  <c r="I681" i="1"/>
  <c r="H681" i="1"/>
  <c r="G681" i="1"/>
  <c r="F681" i="1"/>
  <c r="M680" i="1"/>
  <c r="L679" i="1"/>
  <c r="L678" i="1" s="1"/>
  <c r="K679" i="1"/>
  <c r="J679" i="1"/>
  <c r="I679" i="1"/>
  <c r="H679" i="1"/>
  <c r="H678" i="1" s="1"/>
  <c r="G679" i="1"/>
  <c r="G678" i="1" s="1"/>
  <c r="F679" i="1"/>
  <c r="F678" i="1" s="1"/>
  <c r="M677" i="1"/>
  <c r="L676" i="1"/>
  <c r="K676" i="1"/>
  <c r="K675" i="1" s="1"/>
  <c r="J676" i="1"/>
  <c r="J675" i="1" s="1"/>
  <c r="I676" i="1"/>
  <c r="I675" i="1" s="1"/>
  <c r="H676" i="1"/>
  <c r="H675" i="1" s="1"/>
  <c r="G676" i="1"/>
  <c r="G675" i="1" s="1"/>
  <c r="F676" i="1"/>
  <c r="F675" i="1" s="1"/>
  <c r="M672" i="1"/>
  <c r="M671" i="1"/>
  <c r="M670" i="1"/>
  <c r="L669" i="1"/>
  <c r="K669" i="1"/>
  <c r="J669" i="1"/>
  <c r="I669" i="1"/>
  <c r="H669" i="1"/>
  <c r="G669" i="1"/>
  <c r="F669" i="1"/>
  <c r="M668" i="1"/>
  <c r="L667" i="1"/>
  <c r="K667" i="1"/>
  <c r="K666" i="1" s="1"/>
  <c r="K665" i="1" s="1"/>
  <c r="K664" i="1" s="1"/>
  <c r="J667" i="1"/>
  <c r="J666" i="1" s="1"/>
  <c r="J665" i="1" s="1"/>
  <c r="J664" i="1" s="1"/>
  <c r="I667" i="1"/>
  <c r="H667" i="1"/>
  <c r="G667" i="1"/>
  <c r="G666" i="1" s="1"/>
  <c r="G665" i="1" s="1"/>
  <c r="G664" i="1" s="1"/>
  <c r="F667" i="1"/>
  <c r="M662" i="1"/>
  <c r="L661" i="1"/>
  <c r="L660" i="1" s="1"/>
  <c r="K661" i="1"/>
  <c r="K660" i="1" s="1"/>
  <c r="K659" i="1" s="1"/>
  <c r="K658" i="1" s="1"/>
  <c r="J661" i="1"/>
  <c r="J660" i="1" s="1"/>
  <c r="J659" i="1" s="1"/>
  <c r="J658" i="1" s="1"/>
  <c r="I661" i="1"/>
  <c r="H661" i="1"/>
  <c r="H660" i="1" s="1"/>
  <c r="H659" i="1" s="1"/>
  <c r="H658" i="1" s="1"/>
  <c r="G661" i="1"/>
  <c r="G660" i="1" s="1"/>
  <c r="G659" i="1" s="1"/>
  <c r="G658" i="1" s="1"/>
  <c r="F661" i="1"/>
  <c r="F660" i="1" s="1"/>
  <c r="F659" i="1" s="1"/>
  <c r="F658" i="1" s="1"/>
  <c r="M657" i="1"/>
  <c r="M656" i="1"/>
  <c r="M655" i="1"/>
  <c r="M654" i="1"/>
  <c r="M653" i="1"/>
  <c r="M652" i="1"/>
  <c r="M651" i="1"/>
  <c r="L650" i="1"/>
  <c r="K650" i="1"/>
  <c r="K649" i="1" s="1"/>
  <c r="K648" i="1" s="1"/>
  <c r="K647" i="1" s="1"/>
  <c r="J650" i="1"/>
  <c r="J649" i="1" s="1"/>
  <c r="J648" i="1" s="1"/>
  <c r="J647" i="1" s="1"/>
  <c r="I650" i="1"/>
  <c r="I649" i="1" s="1"/>
  <c r="I648" i="1" s="1"/>
  <c r="I647" i="1" s="1"/>
  <c r="H650" i="1"/>
  <c r="H649" i="1" s="1"/>
  <c r="H648" i="1" s="1"/>
  <c r="H647" i="1" s="1"/>
  <c r="G650" i="1"/>
  <c r="G649" i="1" s="1"/>
  <c r="G648" i="1" s="1"/>
  <c r="G647" i="1" s="1"/>
  <c r="F650" i="1"/>
  <c r="F649" i="1" s="1"/>
  <c r="F648" i="1" s="1"/>
  <c r="F647" i="1" s="1"/>
  <c r="M646" i="1"/>
  <c r="L644" i="1"/>
  <c r="L643" i="1" s="1"/>
  <c r="L642" i="1" s="1"/>
  <c r="L641" i="1" s="1"/>
  <c r="K644" i="1"/>
  <c r="K643" i="1" s="1"/>
  <c r="K642" i="1" s="1"/>
  <c r="K641" i="1" s="1"/>
  <c r="J644" i="1"/>
  <c r="J643" i="1" s="1"/>
  <c r="J642" i="1" s="1"/>
  <c r="J641" i="1" s="1"/>
  <c r="I644" i="1"/>
  <c r="H644" i="1"/>
  <c r="H643" i="1" s="1"/>
  <c r="H642" i="1" s="1"/>
  <c r="H641" i="1" s="1"/>
  <c r="G644" i="1"/>
  <c r="G643" i="1" s="1"/>
  <c r="G642" i="1" s="1"/>
  <c r="G641" i="1" s="1"/>
  <c r="G640" i="1" s="1"/>
  <c r="F644" i="1"/>
  <c r="F643" i="1" s="1"/>
  <c r="F642" i="1" s="1"/>
  <c r="F641" i="1" s="1"/>
  <c r="F640" i="1" s="1"/>
  <c r="M636" i="1"/>
  <c r="L635" i="1"/>
  <c r="L634" i="1" s="1"/>
  <c r="K635" i="1"/>
  <c r="K634" i="1" s="1"/>
  <c r="K633" i="1" s="1"/>
  <c r="K632" i="1" s="1"/>
  <c r="J635" i="1"/>
  <c r="J634" i="1" s="1"/>
  <c r="J633" i="1" s="1"/>
  <c r="J632" i="1" s="1"/>
  <c r="I635" i="1"/>
  <c r="I634" i="1" s="1"/>
  <c r="I633" i="1" s="1"/>
  <c r="I632" i="1" s="1"/>
  <c r="H635" i="1"/>
  <c r="H634" i="1" s="1"/>
  <c r="H633" i="1" s="1"/>
  <c r="H632" i="1" s="1"/>
  <c r="G635" i="1"/>
  <c r="G634" i="1" s="1"/>
  <c r="G633" i="1" s="1"/>
  <c r="G632" i="1" s="1"/>
  <c r="F635" i="1"/>
  <c r="F634" i="1" s="1"/>
  <c r="F633" i="1" s="1"/>
  <c r="F632" i="1" s="1"/>
  <c r="M627" i="1"/>
  <c r="L626" i="1"/>
  <c r="L625" i="1" s="1"/>
  <c r="K626" i="1"/>
  <c r="K625" i="1" s="1"/>
  <c r="J626" i="1"/>
  <c r="J625" i="1" s="1"/>
  <c r="I626" i="1"/>
  <c r="H626" i="1"/>
  <c r="H625" i="1" s="1"/>
  <c r="G626" i="1"/>
  <c r="G625" i="1" s="1"/>
  <c r="F626" i="1"/>
  <c r="F625" i="1" s="1"/>
  <c r="M624" i="1"/>
  <c r="M623" i="1"/>
  <c r="L622" i="1"/>
  <c r="L621" i="1" s="1"/>
  <c r="K622" i="1"/>
  <c r="K621" i="1" s="1"/>
  <c r="J622" i="1"/>
  <c r="J621" i="1" s="1"/>
  <c r="I622" i="1"/>
  <c r="I621" i="1" s="1"/>
  <c r="H622" i="1"/>
  <c r="H621" i="1" s="1"/>
  <c r="G622" i="1"/>
  <c r="G621" i="1" s="1"/>
  <c r="F622" i="1"/>
  <c r="M620" i="1"/>
  <c r="M619" i="1"/>
  <c r="L618" i="1"/>
  <c r="L617" i="1" s="1"/>
  <c r="K618" i="1"/>
  <c r="K617" i="1" s="1"/>
  <c r="J618" i="1"/>
  <c r="J617" i="1" s="1"/>
  <c r="I618" i="1"/>
  <c r="H618" i="1"/>
  <c r="H617" i="1" s="1"/>
  <c r="G618" i="1"/>
  <c r="G617" i="1" s="1"/>
  <c r="F618" i="1"/>
  <c r="F617" i="1" s="1"/>
  <c r="M616" i="1"/>
  <c r="M615" i="1"/>
  <c r="L614" i="1"/>
  <c r="K614" i="1"/>
  <c r="K613" i="1" s="1"/>
  <c r="J614" i="1"/>
  <c r="J613" i="1" s="1"/>
  <c r="I614" i="1"/>
  <c r="I613" i="1" s="1"/>
  <c r="H614" i="1"/>
  <c r="H613" i="1" s="1"/>
  <c r="G614" i="1"/>
  <c r="G613" i="1" s="1"/>
  <c r="F614" i="1"/>
  <c r="F613" i="1" s="1"/>
  <c r="M612" i="1"/>
  <c r="L611" i="1"/>
  <c r="K611" i="1"/>
  <c r="K610" i="1" s="1"/>
  <c r="J611" i="1"/>
  <c r="J610" i="1" s="1"/>
  <c r="I611" i="1"/>
  <c r="I610" i="1" s="1"/>
  <c r="H611" i="1"/>
  <c r="H610" i="1" s="1"/>
  <c r="G611" i="1"/>
  <c r="G610" i="1" s="1"/>
  <c r="F611" i="1"/>
  <c r="F610" i="1" s="1"/>
  <c r="M607" i="1"/>
  <c r="L606" i="1"/>
  <c r="L605" i="1" s="1"/>
  <c r="K606" i="1"/>
  <c r="K605" i="1" s="1"/>
  <c r="J606" i="1"/>
  <c r="J605" i="1" s="1"/>
  <c r="I606" i="1"/>
  <c r="I605" i="1" s="1"/>
  <c r="H606" i="1"/>
  <c r="H605" i="1" s="1"/>
  <c r="G606" i="1"/>
  <c r="G605" i="1" s="1"/>
  <c r="F606" i="1"/>
  <c r="F605" i="1" s="1"/>
  <c r="M604" i="1"/>
  <c r="M603" i="1"/>
  <c r="L602" i="1"/>
  <c r="L601" i="1" s="1"/>
  <c r="K602" i="1"/>
  <c r="K601" i="1" s="1"/>
  <c r="J602" i="1"/>
  <c r="J601" i="1" s="1"/>
  <c r="I602" i="1"/>
  <c r="H602" i="1"/>
  <c r="H601" i="1" s="1"/>
  <c r="G602" i="1"/>
  <c r="G601" i="1" s="1"/>
  <c r="F602" i="1"/>
  <c r="F601" i="1" s="1"/>
  <c r="M593" i="1"/>
  <c r="L592" i="1"/>
  <c r="L591" i="1" s="1"/>
  <c r="K592" i="1"/>
  <c r="K591" i="1" s="1"/>
  <c r="J592" i="1"/>
  <c r="J591" i="1" s="1"/>
  <c r="I592" i="1"/>
  <c r="I591" i="1" s="1"/>
  <c r="H592" i="1"/>
  <c r="H591" i="1" s="1"/>
  <c r="G592" i="1"/>
  <c r="G591" i="1" s="1"/>
  <c r="F592" i="1"/>
  <c r="F591" i="1" s="1"/>
  <c r="M590" i="1"/>
  <c r="L589" i="1"/>
  <c r="L588" i="1" s="1"/>
  <c r="K589" i="1"/>
  <c r="K588" i="1" s="1"/>
  <c r="J589" i="1"/>
  <c r="J588" i="1" s="1"/>
  <c r="I589" i="1"/>
  <c r="I588" i="1" s="1"/>
  <c r="H589" i="1"/>
  <c r="H588" i="1" s="1"/>
  <c r="G589" i="1"/>
  <c r="G588" i="1" s="1"/>
  <c r="F589" i="1"/>
  <c r="M587" i="1"/>
  <c r="M586" i="1"/>
  <c r="L585" i="1"/>
  <c r="K585" i="1"/>
  <c r="K584" i="1" s="1"/>
  <c r="J585" i="1"/>
  <c r="J584" i="1" s="1"/>
  <c r="I585" i="1"/>
  <c r="I584" i="1" s="1"/>
  <c r="H585" i="1"/>
  <c r="H584" i="1" s="1"/>
  <c r="G585" i="1"/>
  <c r="G584" i="1" s="1"/>
  <c r="F585" i="1"/>
  <c r="F584" i="1" s="1"/>
  <c r="M572" i="1"/>
  <c r="M571" i="1"/>
  <c r="L570" i="1"/>
  <c r="L569" i="1" s="1"/>
  <c r="K570" i="1"/>
  <c r="K569" i="1" s="1"/>
  <c r="J570" i="1"/>
  <c r="J569" i="1" s="1"/>
  <c r="I570" i="1"/>
  <c r="H570" i="1"/>
  <c r="H569" i="1" s="1"/>
  <c r="G570" i="1"/>
  <c r="G569" i="1" s="1"/>
  <c r="F570" i="1"/>
  <c r="F569" i="1" s="1"/>
  <c r="M568" i="1"/>
  <c r="L567" i="1"/>
  <c r="L566" i="1" s="1"/>
  <c r="K567" i="1"/>
  <c r="K566" i="1" s="1"/>
  <c r="J567" i="1"/>
  <c r="J566" i="1" s="1"/>
  <c r="I567" i="1"/>
  <c r="I566" i="1" s="1"/>
  <c r="H567" i="1"/>
  <c r="H566" i="1" s="1"/>
  <c r="G567" i="1"/>
  <c r="G566" i="1" s="1"/>
  <c r="F567" i="1"/>
  <c r="M565" i="1"/>
  <c r="L564" i="1"/>
  <c r="L563" i="1" s="1"/>
  <c r="K564" i="1"/>
  <c r="K563" i="1" s="1"/>
  <c r="J564" i="1"/>
  <c r="J563" i="1" s="1"/>
  <c r="I564" i="1"/>
  <c r="H564" i="1"/>
  <c r="H563" i="1" s="1"/>
  <c r="G564" i="1"/>
  <c r="G563" i="1" s="1"/>
  <c r="F564" i="1"/>
  <c r="F563" i="1" s="1"/>
  <c r="M562" i="1"/>
  <c r="M561" i="1"/>
  <c r="L560" i="1"/>
  <c r="L559" i="1" s="1"/>
  <c r="K560" i="1"/>
  <c r="K559" i="1" s="1"/>
  <c r="J560" i="1"/>
  <c r="J559" i="1" s="1"/>
  <c r="I560" i="1"/>
  <c r="I559" i="1" s="1"/>
  <c r="H560" i="1"/>
  <c r="H559" i="1" s="1"/>
  <c r="G560" i="1"/>
  <c r="G559" i="1" s="1"/>
  <c r="F560" i="1"/>
  <c r="M558" i="1"/>
  <c r="M557" i="1"/>
  <c r="L556" i="1"/>
  <c r="L555" i="1" s="1"/>
  <c r="K556" i="1"/>
  <c r="K555" i="1" s="1"/>
  <c r="J556" i="1"/>
  <c r="J555" i="1" s="1"/>
  <c r="I556" i="1"/>
  <c r="H556" i="1"/>
  <c r="H555" i="1" s="1"/>
  <c r="G556" i="1"/>
  <c r="G555" i="1" s="1"/>
  <c r="F556" i="1"/>
  <c r="F555" i="1" s="1"/>
  <c r="M552" i="1"/>
  <c r="L550" i="1"/>
  <c r="K550" i="1"/>
  <c r="K549" i="1" s="1"/>
  <c r="J550" i="1"/>
  <c r="J549" i="1" s="1"/>
  <c r="I550" i="1"/>
  <c r="I549" i="1" s="1"/>
  <c r="H550" i="1"/>
  <c r="H549" i="1" s="1"/>
  <c r="G550" i="1"/>
  <c r="G549" i="1" s="1"/>
  <c r="F550" i="1"/>
  <c r="F549" i="1" s="1"/>
  <c r="M548" i="1"/>
  <c r="L546" i="1"/>
  <c r="L545" i="1" s="1"/>
  <c r="K546" i="1"/>
  <c r="K545" i="1" s="1"/>
  <c r="J546" i="1"/>
  <c r="J545" i="1" s="1"/>
  <c r="I546" i="1"/>
  <c r="H546" i="1"/>
  <c r="H545" i="1" s="1"/>
  <c r="G546" i="1"/>
  <c r="G545" i="1" s="1"/>
  <c r="F546" i="1"/>
  <c r="F545" i="1" s="1"/>
  <c r="M544" i="1"/>
  <c r="L543" i="1"/>
  <c r="K543" i="1"/>
  <c r="J543" i="1"/>
  <c r="I543" i="1"/>
  <c r="H543" i="1"/>
  <c r="G543" i="1"/>
  <c r="F543" i="1"/>
  <c r="M542" i="1"/>
  <c r="L541" i="1"/>
  <c r="L540" i="1" s="1"/>
  <c r="K541" i="1"/>
  <c r="J541" i="1"/>
  <c r="I541" i="1"/>
  <c r="H541" i="1"/>
  <c r="H540" i="1" s="1"/>
  <c r="G541" i="1"/>
  <c r="F541" i="1"/>
  <c r="M535" i="1"/>
  <c r="G535" i="1"/>
  <c r="G533" i="1" s="1"/>
  <c r="G532" i="1" s="1"/>
  <c r="M534" i="1"/>
  <c r="L533" i="1"/>
  <c r="L532" i="1" s="1"/>
  <c r="K533" i="1"/>
  <c r="K532" i="1" s="1"/>
  <c r="J533" i="1"/>
  <c r="J532" i="1" s="1"/>
  <c r="I533" i="1"/>
  <c r="H533" i="1"/>
  <c r="H532" i="1" s="1"/>
  <c r="F533" i="1"/>
  <c r="F532" i="1" s="1"/>
  <c r="M531" i="1"/>
  <c r="M530" i="1"/>
  <c r="L529" i="1"/>
  <c r="L528" i="1" s="1"/>
  <c r="K529" i="1"/>
  <c r="K528" i="1" s="1"/>
  <c r="J529" i="1"/>
  <c r="J528" i="1" s="1"/>
  <c r="I529" i="1"/>
  <c r="I528" i="1" s="1"/>
  <c r="H529" i="1"/>
  <c r="H528" i="1" s="1"/>
  <c r="G529" i="1"/>
  <c r="G528" i="1" s="1"/>
  <c r="F529" i="1"/>
  <c r="M524" i="1"/>
  <c r="M523" i="1"/>
  <c r="L522" i="1"/>
  <c r="K522" i="1"/>
  <c r="J522" i="1"/>
  <c r="I522" i="1"/>
  <c r="H522" i="1"/>
  <c r="G522" i="1"/>
  <c r="F522" i="1"/>
  <c r="M521" i="1"/>
  <c r="L520" i="1"/>
  <c r="K520" i="1"/>
  <c r="J520" i="1"/>
  <c r="I520" i="1"/>
  <c r="H520" i="1"/>
  <c r="G520" i="1"/>
  <c r="F520" i="1"/>
  <c r="F519" i="1" s="1"/>
  <c r="M518" i="1"/>
  <c r="L517" i="1"/>
  <c r="L516" i="1" s="1"/>
  <c r="K517" i="1"/>
  <c r="K516" i="1" s="1"/>
  <c r="J517" i="1"/>
  <c r="J516" i="1" s="1"/>
  <c r="I517" i="1"/>
  <c r="H517" i="1"/>
  <c r="H516" i="1" s="1"/>
  <c r="G517" i="1"/>
  <c r="G516" i="1" s="1"/>
  <c r="F517" i="1"/>
  <c r="F516" i="1" s="1"/>
  <c r="M506" i="1"/>
  <c r="M505" i="1"/>
  <c r="M504" i="1"/>
  <c r="M503" i="1"/>
  <c r="M502" i="1"/>
  <c r="L501" i="1"/>
  <c r="L500" i="1" s="1"/>
  <c r="K501" i="1"/>
  <c r="K500" i="1" s="1"/>
  <c r="J501" i="1"/>
  <c r="J500" i="1" s="1"/>
  <c r="I501" i="1"/>
  <c r="H501" i="1"/>
  <c r="H500" i="1" s="1"/>
  <c r="G501" i="1"/>
  <c r="G500" i="1" s="1"/>
  <c r="F501" i="1"/>
  <c r="F500" i="1" s="1"/>
  <c r="M499" i="1"/>
  <c r="L498" i="1"/>
  <c r="K498" i="1"/>
  <c r="J498" i="1"/>
  <c r="I498" i="1"/>
  <c r="H498" i="1"/>
  <c r="G498" i="1"/>
  <c r="F498" i="1"/>
  <c r="M497" i="1"/>
  <c r="L496" i="1"/>
  <c r="L495" i="1" s="1"/>
  <c r="K496" i="1"/>
  <c r="K495" i="1" s="1"/>
  <c r="J496" i="1"/>
  <c r="I496" i="1"/>
  <c r="H496" i="1"/>
  <c r="G496" i="1"/>
  <c r="G495" i="1" s="1"/>
  <c r="F496" i="1"/>
  <c r="F495" i="1" s="1"/>
  <c r="M494" i="1"/>
  <c r="L493" i="1"/>
  <c r="L492" i="1" s="1"/>
  <c r="K493" i="1"/>
  <c r="K492" i="1" s="1"/>
  <c r="J493" i="1"/>
  <c r="J492" i="1" s="1"/>
  <c r="I493" i="1"/>
  <c r="H493" i="1"/>
  <c r="H492" i="1" s="1"/>
  <c r="G493" i="1"/>
  <c r="G492" i="1" s="1"/>
  <c r="F493" i="1"/>
  <c r="F492" i="1" s="1"/>
  <c r="M487" i="1"/>
  <c r="M486" i="1"/>
  <c r="M485" i="1"/>
  <c r="M484" i="1"/>
  <c r="M483" i="1"/>
  <c r="M482" i="1"/>
  <c r="L481" i="1"/>
  <c r="K481" i="1"/>
  <c r="K480" i="1" s="1"/>
  <c r="K479" i="1" s="1"/>
  <c r="K478" i="1" s="1"/>
  <c r="K477" i="1" s="1"/>
  <c r="J481" i="1"/>
  <c r="J480" i="1" s="1"/>
  <c r="J479" i="1" s="1"/>
  <c r="J478" i="1" s="1"/>
  <c r="J477" i="1" s="1"/>
  <c r="I481" i="1"/>
  <c r="I480" i="1" s="1"/>
  <c r="I479" i="1" s="1"/>
  <c r="I478" i="1" s="1"/>
  <c r="I477" i="1" s="1"/>
  <c r="H481" i="1"/>
  <c r="H480" i="1" s="1"/>
  <c r="H479" i="1" s="1"/>
  <c r="H478" i="1" s="1"/>
  <c r="H477" i="1" s="1"/>
  <c r="G481" i="1"/>
  <c r="G480" i="1" s="1"/>
  <c r="G479" i="1" s="1"/>
  <c r="G478" i="1" s="1"/>
  <c r="G477" i="1" s="1"/>
  <c r="F481" i="1"/>
  <c r="F480" i="1" s="1"/>
  <c r="F479" i="1" s="1"/>
  <c r="F478" i="1" s="1"/>
  <c r="F477" i="1" s="1"/>
  <c r="M476" i="1"/>
  <c r="L475" i="1"/>
  <c r="K475" i="1"/>
  <c r="K474" i="1" s="1"/>
  <c r="K473" i="1" s="1"/>
  <c r="K472" i="1" s="1"/>
  <c r="J475" i="1"/>
  <c r="J474" i="1" s="1"/>
  <c r="J473" i="1" s="1"/>
  <c r="J472" i="1" s="1"/>
  <c r="I475" i="1"/>
  <c r="I474" i="1" s="1"/>
  <c r="I473" i="1" s="1"/>
  <c r="I472" i="1" s="1"/>
  <c r="H475" i="1"/>
  <c r="H474" i="1" s="1"/>
  <c r="H473" i="1" s="1"/>
  <c r="H472" i="1" s="1"/>
  <c r="G475" i="1"/>
  <c r="G474" i="1" s="1"/>
  <c r="G473" i="1" s="1"/>
  <c r="G472" i="1" s="1"/>
  <c r="F475" i="1"/>
  <c r="F474" i="1" s="1"/>
  <c r="F473" i="1" s="1"/>
  <c r="F472" i="1" s="1"/>
  <c r="M471" i="1"/>
  <c r="L470" i="1"/>
  <c r="L469" i="1" s="1"/>
  <c r="K470" i="1"/>
  <c r="K469" i="1" s="1"/>
  <c r="K468" i="1" s="1"/>
  <c r="J470" i="1"/>
  <c r="J469" i="1" s="1"/>
  <c r="J468" i="1" s="1"/>
  <c r="I470" i="1"/>
  <c r="I469" i="1" s="1"/>
  <c r="I468" i="1" s="1"/>
  <c r="H470" i="1"/>
  <c r="H469" i="1" s="1"/>
  <c r="H468" i="1" s="1"/>
  <c r="G470" i="1"/>
  <c r="G469" i="1" s="1"/>
  <c r="G468" i="1" s="1"/>
  <c r="F470" i="1"/>
  <c r="M467" i="1"/>
  <c r="L466" i="1"/>
  <c r="L465" i="1" s="1"/>
  <c r="K466" i="1"/>
  <c r="K465" i="1" s="1"/>
  <c r="J466" i="1"/>
  <c r="J465" i="1" s="1"/>
  <c r="I466" i="1"/>
  <c r="I465" i="1" s="1"/>
  <c r="H466" i="1"/>
  <c r="H465" i="1" s="1"/>
  <c r="G466" i="1"/>
  <c r="G465" i="1" s="1"/>
  <c r="F466" i="1"/>
  <c r="M464" i="1"/>
  <c r="L463" i="1"/>
  <c r="K463" i="1"/>
  <c r="J463" i="1"/>
  <c r="I463" i="1"/>
  <c r="H463" i="1"/>
  <c r="G463" i="1"/>
  <c r="F463" i="1"/>
  <c r="M462" i="1"/>
  <c r="L461" i="1"/>
  <c r="K461" i="1"/>
  <c r="J461" i="1"/>
  <c r="I461" i="1"/>
  <c r="H461" i="1"/>
  <c r="G461" i="1"/>
  <c r="F461" i="1"/>
  <c r="M460" i="1"/>
  <c r="L459" i="1"/>
  <c r="K459" i="1"/>
  <c r="K458" i="1" s="1"/>
  <c r="J459" i="1"/>
  <c r="J458" i="1" s="1"/>
  <c r="I459" i="1"/>
  <c r="H459" i="1"/>
  <c r="G459" i="1"/>
  <c r="G458" i="1" s="1"/>
  <c r="F459" i="1"/>
  <c r="M454" i="1"/>
  <c r="L453" i="1"/>
  <c r="K453" i="1"/>
  <c r="K452" i="1" s="1"/>
  <c r="J453" i="1"/>
  <c r="J452" i="1" s="1"/>
  <c r="I453" i="1"/>
  <c r="I452" i="1" s="1"/>
  <c r="H453" i="1"/>
  <c r="H452" i="1" s="1"/>
  <c r="G453" i="1"/>
  <c r="G452" i="1" s="1"/>
  <c r="F453" i="1"/>
  <c r="F452" i="1" s="1"/>
  <c r="M451" i="1"/>
  <c r="L450" i="1"/>
  <c r="K450" i="1"/>
  <c r="K449" i="1" s="1"/>
  <c r="J450" i="1"/>
  <c r="J449" i="1" s="1"/>
  <c r="I450" i="1"/>
  <c r="I449" i="1" s="1"/>
  <c r="H450" i="1"/>
  <c r="H449" i="1" s="1"/>
  <c r="G450" i="1"/>
  <c r="G449" i="1" s="1"/>
  <c r="F450" i="1"/>
  <c r="F449" i="1" s="1"/>
  <c r="M445" i="1"/>
  <c r="L444" i="1"/>
  <c r="K444" i="1"/>
  <c r="K443" i="1" s="1"/>
  <c r="K442" i="1" s="1"/>
  <c r="K441" i="1" s="1"/>
  <c r="K440" i="1" s="1"/>
  <c r="J444" i="1"/>
  <c r="J443" i="1" s="1"/>
  <c r="J442" i="1" s="1"/>
  <c r="J441" i="1" s="1"/>
  <c r="J440" i="1" s="1"/>
  <c r="I444" i="1"/>
  <c r="I443" i="1" s="1"/>
  <c r="I442" i="1" s="1"/>
  <c r="I441" i="1" s="1"/>
  <c r="I440" i="1" s="1"/>
  <c r="H444" i="1"/>
  <c r="H443" i="1" s="1"/>
  <c r="H442" i="1" s="1"/>
  <c r="H441" i="1" s="1"/>
  <c r="H440" i="1" s="1"/>
  <c r="G444" i="1"/>
  <c r="G443" i="1" s="1"/>
  <c r="G442" i="1" s="1"/>
  <c r="G441" i="1" s="1"/>
  <c r="G440" i="1" s="1"/>
  <c r="F444" i="1"/>
  <c r="F443" i="1" s="1"/>
  <c r="F442" i="1" s="1"/>
  <c r="F441" i="1" s="1"/>
  <c r="F440" i="1" s="1"/>
  <c r="M439" i="1"/>
  <c r="L438" i="1"/>
  <c r="L437" i="1" s="1"/>
  <c r="L436" i="1" s="1"/>
  <c r="L435" i="1" s="1"/>
  <c r="L434" i="1" s="1"/>
  <c r="K438" i="1"/>
  <c r="K437" i="1" s="1"/>
  <c r="K436" i="1" s="1"/>
  <c r="K435" i="1" s="1"/>
  <c r="K434" i="1" s="1"/>
  <c r="J438" i="1"/>
  <c r="J437" i="1" s="1"/>
  <c r="J436" i="1" s="1"/>
  <c r="J435" i="1" s="1"/>
  <c r="J434" i="1" s="1"/>
  <c r="I438" i="1"/>
  <c r="I437" i="1" s="1"/>
  <c r="I436" i="1" s="1"/>
  <c r="H438" i="1"/>
  <c r="H437" i="1" s="1"/>
  <c r="H436" i="1" s="1"/>
  <c r="H435" i="1" s="1"/>
  <c r="H434" i="1" s="1"/>
  <c r="G438" i="1"/>
  <c r="G437" i="1" s="1"/>
  <c r="G436" i="1" s="1"/>
  <c r="G435" i="1" s="1"/>
  <c r="G434" i="1" s="1"/>
  <c r="F438" i="1"/>
  <c r="M432" i="1"/>
  <c r="L431" i="1"/>
  <c r="K431" i="1"/>
  <c r="K430" i="1" s="1"/>
  <c r="K429" i="1" s="1"/>
  <c r="K428" i="1" s="1"/>
  <c r="K427" i="1" s="1"/>
  <c r="J431" i="1"/>
  <c r="J430" i="1" s="1"/>
  <c r="J429" i="1" s="1"/>
  <c r="J428" i="1" s="1"/>
  <c r="J427" i="1" s="1"/>
  <c r="I431" i="1"/>
  <c r="I430" i="1" s="1"/>
  <c r="I429" i="1" s="1"/>
  <c r="I428" i="1" s="1"/>
  <c r="I427" i="1" s="1"/>
  <c r="H431" i="1"/>
  <c r="H430" i="1" s="1"/>
  <c r="H429" i="1" s="1"/>
  <c r="H428" i="1" s="1"/>
  <c r="H427" i="1" s="1"/>
  <c r="G431" i="1"/>
  <c r="G430" i="1" s="1"/>
  <c r="G429" i="1" s="1"/>
  <c r="G428" i="1" s="1"/>
  <c r="G427" i="1" s="1"/>
  <c r="F431" i="1"/>
  <c r="F430" i="1" s="1"/>
  <c r="F429" i="1" s="1"/>
  <c r="F428" i="1" s="1"/>
  <c r="F427" i="1" s="1"/>
  <c r="M426" i="1"/>
  <c r="L425" i="1"/>
  <c r="K425" i="1"/>
  <c r="K424" i="1" s="1"/>
  <c r="J425" i="1"/>
  <c r="J424" i="1" s="1"/>
  <c r="I425" i="1"/>
  <c r="I424" i="1" s="1"/>
  <c r="H425" i="1"/>
  <c r="H424" i="1" s="1"/>
  <c r="G425" i="1"/>
  <c r="G424" i="1" s="1"/>
  <c r="F425" i="1"/>
  <c r="F424" i="1" s="1"/>
  <c r="M423" i="1"/>
  <c r="M422" i="1"/>
  <c r="M421" i="1"/>
  <c r="M418" i="1"/>
  <c r="L417" i="1"/>
  <c r="L416" i="1" s="1"/>
  <c r="K417" i="1"/>
  <c r="K416" i="1" s="1"/>
  <c r="J417" i="1"/>
  <c r="J416" i="1" s="1"/>
  <c r="I417" i="1"/>
  <c r="H417" i="1"/>
  <c r="H416" i="1" s="1"/>
  <c r="G417" i="1"/>
  <c r="G416" i="1" s="1"/>
  <c r="F417" i="1"/>
  <c r="F416" i="1" s="1"/>
  <c r="M412" i="1"/>
  <c r="L411" i="1"/>
  <c r="L410" i="1" s="1"/>
  <c r="K411" i="1"/>
  <c r="K410" i="1" s="1"/>
  <c r="J411" i="1"/>
  <c r="J410" i="1" s="1"/>
  <c r="I411" i="1"/>
  <c r="H411" i="1"/>
  <c r="H410" i="1" s="1"/>
  <c r="G411" i="1"/>
  <c r="G410" i="1" s="1"/>
  <c r="F411" i="1"/>
  <c r="F410" i="1" s="1"/>
  <c r="M409" i="1"/>
  <c r="L408" i="1"/>
  <c r="L407" i="1" s="1"/>
  <c r="K408" i="1"/>
  <c r="K407" i="1" s="1"/>
  <c r="J408" i="1"/>
  <c r="J407" i="1" s="1"/>
  <c r="I408" i="1"/>
  <c r="H408" i="1"/>
  <c r="H407" i="1" s="1"/>
  <c r="G408" i="1"/>
  <c r="G407" i="1" s="1"/>
  <c r="F408" i="1"/>
  <c r="F407" i="1" s="1"/>
  <c r="M404" i="1"/>
  <c r="L403" i="1"/>
  <c r="L402" i="1" s="1"/>
  <c r="K403" i="1"/>
  <c r="K402" i="1" s="1"/>
  <c r="J403" i="1"/>
  <c r="J402" i="1" s="1"/>
  <c r="I403" i="1"/>
  <c r="H403" i="1"/>
  <c r="H402" i="1" s="1"/>
  <c r="G403" i="1"/>
  <c r="G402" i="1" s="1"/>
  <c r="F403" i="1"/>
  <c r="F402" i="1" s="1"/>
  <c r="M401" i="1"/>
  <c r="L400" i="1"/>
  <c r="L399" i="1" s="1"/>
  <c r="K400" i="1"/>
  <c r="K399" i="1" s="1"/>
  <c r="J400" i="1"/>
  <c r="J399" i="1" s="1"/>
  <c r="I400" i="1"/>
  <c r="H400" i="1"/>
  <c r="H399" i="1" s="1"/>
  <c r="G400" i="1"/>
  <c r="G399" i="1" s="1"/>
  <c r="F400" i="1"/>
  <c r="F399" i="1" s="1"/>
  <c r="M398" i="1"/>
  <c r="L397" i="1"/>
  <c r="L396" i="1" s="1"/>
  <c r="K397" i="1"/>
  <c r="K396" i="1" s="1"/>
  <c r="K395" i="1" s="1"/>
  <c r="K394" i="1" s="1"/>
  <c r="J397" i="1"/>
  <c r="J396" i="1" s="1"/>
  <c r="I397" i="1"/>
  <c r="H397" i="1"/>
  <c r="H396" i="1" s="1"/>
  <c r="G397" i="1"/>
  <c r="G396" i="1" s="1"/>
  <c r="G395" i="1" s="1"/>
  <c r="G394" i="1" s="1"/>
  <c r="F397" i="1"/>
  <c r="F396" i="1" s="1"/>
  <c r="F395" i="1" s="1"/>
  <c r="F394" i="1" s="1"/>
  <c r="M389" i="1"/>
  <c r="L388" i="1"/>
  <c r="L387" i="1" s="1"/>
  <c r="L386" i="1" s="1"/>
  <c r="K388" i="1"/>
  <c r="K387" i="1" s="1"/>
  <c r="K386" i="1" s="1"/>
  <c r="J388" i="1"/>
  <c r="J387" i="1" s="1"/>
  <c r="J386" i="1" s="1"/>
  <c r="I388" i="1"/>
  <c r="H388" i="1"/>
  <c r="H387" i="1" s="1"/>
  <c r="H386" i="1" s="1"/>
  <c r="G388" i="1"/>
  <c r="G387" i="1" s="1"/>
  <c r="G386" i="1" s="1"/>
  <c r="F388" i="1"/>
  <c r="F387" i="1" s="1"/>
  <c r="F386" i="1" s="1"/>
  <c r="M385" i="1"/>
  <c r="L384" i="1"/>
  <c r="K384" i="1"/>
  <c r="J384" i="1"/>
  <c r="I384" i="1"/>
  <c r="H384" i="1"/>
  <c r="G384" i="1"/>
  <c r="F384" i="1"/>
  <c r="M383" i="1"/>
  <c r="L382" i="1"/>
  <c r="K382" i="1"/>
  <c r="K381" i="1" s="1"/>
  <c r="J382" i="1"/>
  <c r="I382" i="1"/>
  <c r="H382" i="1"/>
  <c r="H381" i="1" s="1"/>
  <c r="G382" i="1"/>
  <c r="G381" i="1" s="1"/>
  <c r="F382" i="1"/>
  <c r="F381" i="1" s="1"/>
  <c r="M380" i="1"/>
  <c r="L379" i="1"/>
  <c r="L378" i="1" s="1"/>
  <c r="K379" i="1"/>
  <c r="K378" i="1" s="1"/>
  <c r="J379" i="1"/>
  <c r="J378" i="1" s="1"/>
  <c r="I379" i="1"/>
  <c r="H379" i="1"/>
  <c r="H378" i="1" s="1"/>
  <c r="G379" i="1"/>
  <c r="G378" i="1" s="1"/>
  <c r="F379" i="1"/>
  <c r="F378" i="1" s="1"/>
  <c r="M377" i="1"/>
  <c r="L376" i="1"/>
  <c r="K376" i="1"/>
  <c r="J376" i="1"/>
  <c r="I376" i="1"/>
  <c r="H376" i="1"/>
  <c r="G376" i="1"/>
  <c r="F376" i="1"/>
  <c r="M375" i="1"/>
  <c r="L374" i="1"/>
  <c r="K374" i="1"/>
  <c r="J374" i="1"/>
  <c r="I374" i="1"/>
  <c r="H374" i="1"/>
  <c r="G374" i="1"/>
  <c r="F374" i="1"/>
  <c r="M373" i="1"/>
  <c r="L372" i="1"/>
  <c r="L371" i="1" s="1"/>
  <c r="K372" i="1"/>
  <c r="K371" i="1" s="1"/>
  <c r="K370" i="1" s="1"/>
  <c r="K369" i="1" s="1"/>
  <c r="K362" i="1" s="1"/>
  <c r="K361" i="1" s="1"/>
  <c r="J372" i="1"/>
  <c r="I372" i="1"/>
  <c r="H372" i="1"/>
  <c r="G372" i="1"/>
  <c r="F372" i="1"/>
  <c r="F371" i="1" s="1"/>
  <c r="M368" i="1"/>
  <c r="L367" i="1"/>
  <c r="L366" i="1" s="1"/>
  <c r="L365" i="1" s="1"/>
  <c r="L364" i="1" s="1"/>
  <c r="L363" i="1" s="1"/>
  <c r="K367" i="1"/>
  <c r="K366" i="1" s="1"/>
  <c r="K365" i="1" s="1"/>
  <c r="K364" i="1" s="1"/>
  <c r="K363" i="1" s="1"/>
  <c r="J367" i="1"/>
  <c r="J366" i="1" s="1"/>
  <c r="J365" i="1" s="1"/>
  <c r="J364" i="1" s="1"/>
  <c r="J363" i="1" s="1"/>
  <c r="I367" i="1"/>
  <c r="H367" i="1"/>
  <c r="H366" i="1" s="1"/>
  <c r="H365" i="1" s="1"/>
  <c r="H364" i="1" s="1"/>
  <c r="H363" i="1" s="1"/>
  <c r="G367" i="1"/>
  <c r="G366" i="1" s="1"/>
  <c r="G365" i="1" s="1"/>
  <c r="G364" i="1" s="1"/>
  <c r="G363" i="1" s="1"/>
  <c r="F367" i="1"/>
  <c r="F366" i="1" s="1"/>
  <c r="F365" i="1" s="1"/>
  <c r="F364" i="1" s="1"/>
  <c r="F363" i="1" s="1"/>
  <c r="M360" i="1"/>
  <c r="L359" i="1"/>
  <c r="K359" i="1"/>
  <c r="J359" i="1"/>
  <c r="I359" i="1"/>
  <c r="H359" i="1"/>
  <c r="G359" i="1"/>
  <c r="F359" i="1"/>
  <c r="M358" i="1"/>
  <c r="L357" i="1"/>
  <c r="K357" i="1"/>
  <c r="J357" i="1"/>
  <c r="I357" i="1"/>
  <c r="H357" i="1"/>
  <c r="G357" i="1"/>
  <c r="F357" i="1"/>
  <c r="M356" i="1"/>
  <c r="L355" i="1"/>
  <c r="K355" i="1"/>
  <c r="J355" i="1"/>
  <c r="I355" i="1"/>
  <c r="H355" i="1"/>
  <c r="G355" i="1"/>
  <c r="G354" i="1" s="1"/>
  <c r="F355" i="1"/>
  <c r="M353" i="1"/>
  <c r="L352" i="1"/>
  <c r="L351" i="1" s="1"/>
  <c r="K352" i="1"/>
  <c r="K351" i="1" s="1"/>
  <c r="J352" i="1"/>
  <c r="J351" i="1" s="1"/>
  <c r="I352" i="1"/>
  <c r="H352" i="1"/>
  <c r="H351" i="1" s="1"/>
  <c r="G352" i="1"/>
  <c r="G351" i="1" s="1"/>
  <c r="F352" i="1"/>
  <c r="F351" i="1" s="1"/>
  <c r="M348" i="1"/>
  <c r="L347" i="1"/>
  <c r="K347" i="1"/>
  <c r="J347" i="1"/>
  <c r="I347" i="1"/>
  <c r="H347" i="1"/>
  <c r="G347" i="1"/>
  <c r="F347" i="1"/>
  <c r="M346" i="1"/>
  <c r="L345" i="1"/>
  <c r="L344" i="1" s="1"/>
  <c r="L343" i="1" s="1"/>
  <c r="L342" i="1" s="1"/>
  <c r="K345" i="1"/>
  <c r="J345" i="1"/>
  <c r="I345" i="1"/>
  <c r="H345" i="1"/>
  <c r="G345" i="1"/>
  <c r="F345" i="1"/>
  <c r="M333" i="1"/>
  <c r="L332" i="1"/>
  <c r="K332" i="1"/>
  <c r="J332" i="1"/>
  <c r="I332" i="1"/>
  <c r="H332" i="1"/>
  <c r="G332" i="1"/>
  <c r="F332" i="1"/>
  <c r="M331" i="1"/>
  <c r="L330" i="1"/>
  <c r="K330" i="1"/>
  <c r="J330" i="1"/>
  <c r="I330" i="1"/>
  <c r="H330" i="1"/>
  <c r="G330" i="1"/>
  <c r="F330" i="1"/>
  <c r="M329" i="1"/>
  <c r="L328" i="1"/>
  <c r="K328" i="1"/>
  <c r="J328" i="1"/>
  <c r="I328" i="1"/>
  <c r="H328" i="1"/>
  <c r="G328" i="1"/>
  <c r="F328" i="1"/>
  <c r="F327" i="1" s="1"/>
  <c r="F326" i="1" s="1"/>
  <c r="M320" i="1"/>
  <c r="L319" i="1"/>
  <c r="L318" i="1" s="1"/>
  <c r="L317" i="1" s="1"/>
  <c r="K319" i="1"/>
  <c r="K318" i="1" s="1"/>
  <c r="K317" i="1" s="1"/>
  <c r="J319" i="1"/>
  <c r="J318" i="1" s="1"/>
  <c r="J317" i="1" s="1"/>
  <c r="I319" i="1"/>
  <c r="H319" i="1"/>
  <c r="H318" i="1" s="1"/>
  <c r="H317" i="1" s="1"/>
  <c r="G319" i="1"/>
  <c r="G318" i="1" s="1"/>
  <c r="G317" i="1" s="1"/>
  <c r="F319" i="1"/>
  <c r="F318" i="1" s="1"/>
  <c r="F317" i="1" s="1"/>
  <c r="M316" i="1"/>
  <c r="L315" i="1"/>
  <c r="L314" i="1" s="1"/>
  <c r="L313" i="1" s="1"/>
  <c r="K315" i="1"/>
  <c r="K314" i="1" s="1"/>
  <c r="K313" i="1" s="1"/>
  <c r="J315" i="1"/>
  <c r="J314" i="1" s="1"/>
  <c r="J313" i="1" s="1"/>
  <c r="I315" i="1"/>
  <c r="H315" i="1"/>
  <c r="H314" i="1" s="1"/>
  <c r="H313" i="1" s="1"/>
  <c r="G315" i="1"/>
  <c r="G314" i="1" s="1"/>
  <c r="G313" i="1" s="1"/>
  <c r="F315" i="1"/>
  <c r="F314" i="1" s="1"/>
  <c r="F313" i="1" s="1"/>
  <c r="M312" i="1"/>
  <c r="L311" i="1"/>
  <c r="L310" i="1" s="1"/>
  <c r="L309" i="1" s="1"/>
  <c r="K311" i="1"/>
  <c r="K310" i="1" s="1"/>
  <c r="K309" i="1" s="1"/>
  <c r="J311" i="1"/>
  <c r="J310" i="1" s="1"/>
  <c r="J309" i="1" s="1"/>
  <c r="I311" i="1"/>
  <c r="H311" i="1"/>
  <c r="H310" i="1" s="1"/>
  <c r="H309" i="1" s="1"/>
  <c r="G311" i="1"/>
  <c r="G310" i="1" s="1"/>
  <c r="G309" i="1" s="1"/>
  <c r="F311" i="1"/>
  <c r="F310" i="1" s="1"/>
  <c r="F309" i="1" s="1"/>
  <c r="M306" i="1"/>
  <c r="L305" i="1"/>
  <c r="L304" i="1" s="1"/>
  <c r="L303" i="1" s="1"/>
  <c r="K305" i="1"/>
  <c r="K304" i="1" s="1"/>
  <c r="K303" i="1" s="1"/>
  <c r="J305" i="1"/>
  <c r="J304" i="1" s="1"/>
  <c r="J303" i="1" s="1"/>
  <c r="I305" i="1"/>
  <c r="H305" i="1"/>
  <c r="H304" i="1" s="1"/>
  <c r="H303" i="1" s="1"/>
  <c r="G305" i="1"/>
  <c r="G304" i="1" s="1"/>
  <c r="G303" i="1" s="1"/>
  <c r="F305" i="1"/>
  <c r="F304" i="1" s="1"/>
  <c r="F303" i="1" s="1"/>
  <c r="M298" i="1"/>
  <c r="L297" i="1"/>
  <c r="L296" i="1" s="1"/>
  <c r="L295" i="1" s="1"/>
  <c r="K297" i="1"/>
  <c r="K296" i="1" s="1"/>
  <c r="K295" i="1" s="1"/>
  <c r="J297" i="1"/>
  <c r="J296" i="1" s="1"/>
  <c r="J295" i="1" s="1"/>
  <c r="I297" i="1"/>
  <c r="H297" i="1"/>
  <c r="H296" i="1" s="1"/>
  <c r="H295" i="1" s="1"/>
  <c r="G297" i="1"/>
  <c r="G296" i="1" s="1"/>
  <c r="G295" i="1" s="1"/>
  <c r="F297" i="1"/>
  <c r="F296" i="1" s="1"/>
  <c r="F295" i="1" s="1"/>
  <c r="M294" i="1"/>
  <c r="L293" i="1"/>
  <c r="K293" i="1"/>
  <c r="K292" i="1" s="1"/>
  <c r="J293" i="1"/>
  <c r="J292" i="1" s="1"/>
  <c r="I293" i="1"/>
  <c r="I292" i="1" s="1"/>
  <c r="H293" i="1"/>
  <c r="H292" i="1" s="1"/>
  <c r="G293" i="1"/>
  <c r="G292" i="1" s="1"/>
  <c r="F293" i="1"/>
  <c r="F292" i="1" s="1"/>
  <c r="M291" i="1"/>
  <c r="L290" i="1"/>
  <c r="K290" i="1"/>
  <c r="J290" i="1"/>
  <c r="I290" i="1"/>
  <c r="H290" i="1"/>
  <c r="G290" i="1"/>
  <c r="F290" i="1"/>
  <c r="M289" i="1"/>
  <c r="L288" i="1"/>
  <c r="K288" i="1"/>
  <c r="J288" i="1"/>
  <c r="I288" i="1"/>
  <c r="H288" i="1"/>
  <c r="G288" i="1"/>
  <c r="F288" i="1"/>
  <c r="M287" i="1"/>
  <c r="L286" i="1"/>
  <c r="K286" i="1"/>
  <c r="K285" i="1" s="1"/>
  <c r="J286" i="1"/>
  <c r="I286" i="1"/>
  <c r="H286" i="1"/>
  <c r="G286" i="1"/>
  <c r="F286" i="1"/>
  <c r="M283" i="1"/>
  <c r="L282" i="1"/>
  <c r="K282" i="1"/>
  <c r="K281" i="1" s="1"/>
  <c r="K280" i="1" s="1"/>
  <c r="J282" i="1"/>
  <c r="J281" i="1" s="1"/>
  <c r="J280" i="1" s="1"/>
  <c r="I282" i="1"/>
  <c r="I281" i="1" s="1"/>
  <c r="I280" i="1" s="1"/>
  <c r="H282" i="1"/>
  <c r="H281" i="1" s="1"/>
  <c r="H280" i="1" s="1"/>
  <c r="G282" i="1"/>
  <c r="G281" i="1" s="1"/>
  <c r="G280" i="1" s="1"/>
  <c r="F282" i="1"/>
  <c r="F281" i="1" s="1"/>
  <c r="F280" i="1" s="1"/>
  <c r="M276" i="1"/>
  <c r="L275" i="1"/>
  <c r="K275" i="1"/>
  <c r="K274" i="1" s="1"/>
  <c r="K273" i="1" s="1"/>
  <c r="K272" i="1" s="1"/>
  <c r="J275" i="1"/>
  <c r="J274" i="1" s="1"/>
  <c r="J273" i="1" s="1"/>
  <c r="J272" i="1" s="1"/>
  <c r="I275" i="1"/>
  <c r="I274" i="1" s="1"/>
  <c r="H275" i="1"/>
  <c r="H274" i="1" s="1"/>
  <c r="H273" i="1" s="1"/>
  <c r="H272" i="1" s="1"/>
  <c r="G275" i="1"/>
  <c r="G274" i="1" s="1"/>
  <c r="G273" i="1" s="1"/>
  <c r="G272" i="1" s="1"/>
  <c r="F275" i="1"/>
  <c r="F274" i="1" s="1"/>
  <c r="F273" i="1" s="1"/>
  <c r="F272" i="1" s="1"/>
  <c r="M269" i="1"/>
  <c r="L268" i="1"/>
  <c r="K268" i="1"/>
  <c r="J268" i="1"/>
  <c r="I268" i="1"/>
  <c r="H268" i="1"/>
  <c r="G268" i="1"/>
  <c r="F268" i="1"/>
  <c r="M267" i="1"/>
  <c r="L266" i="1"/>
  <c r="K266" i="1"/>
  <c r="J266" i="1"/>
  <c r="I266" i="1"/>
  <c r="H266" i="1"/>
  <c r="G266" i="1"/>
  <c r="F266" i="1"/>
  <c r="M264" i="1"/>
  <c r="L263" i="1"/>
  <c r="K263" i="1"/>
  <c r="J263" i="1"/>
  <c r="I263" i="1"/>
  <c r="H263" i="1"/>
  <c r="G263" i="1"/>
  <c r="F263" i="1"/>
  <c r="M262" i="1"/>
  <c r="L261" i="1"/>
  <c r="K261" i="1"/>
  <c r="J261" i="1"/>
  <c r="I261" i="1"/>
  <c r="H261" i="1"/>
  <c r="H260" i="1" s="1"/>
  <c r="G261" i="1"/>
  <c r="G260" i="1" s="1"/>
  <c r="F261" i="1"/>
  <c r="F260" i="1" s="1"/>
  <c r="M259" i="1"/>
  <c r="L257" i="1"/>
  <c r="K257" i="1"/>
  <c r="J257" i="1"/>
  <c r="I257" i="1"/>
  <c r="H257" i="1"/>
  <c r="G257" i="1"/>
  <c r="F257" i="1"/>
  <c r="M256" i="1"/>
  <c r="L255" i="1"/>
  <c r="K255" i="1"/>
  <c r="J255" i="1"/>
  <c r="I255" i="1"/>
  <c r="H255" i="1"/>
  <c r="G255" i="1"/>
  <c r="F255" i="1"/>
  <c r="M254" i="1"/>
  <c r="L253" i="1"/>
  <c r="K253" i="1"/>
  <c r="J253" i="1"/>
  <c r="I253" i="1"/>
  <c r="H253" i="1"/>
  <c r="G253" i="1"/>
  <c r="F253" i="1"/>
  <c r="M246" i="1"/>
  <c r="L244" i="1"/>
  <c r="K244" i="1"/>
  <c r="J244" i="1"/>
  <c r="I244" i="1"/>
  <c r="H244" i="1"/>
  <c r="G244" i="1"/>
  <c r="F244" i="1"/>
  <c r="M243" i="1"/>
  <c r="L242" i="1"/>
  <c r="K242" i="1"/>
  <c r="J242" i="1"/>
  <c r="I242" i="1"/>
  <c r="H242" i="1"/>
  <c r="G242" i="1"/>
  <c r="F242" i="1"/>
  <c r="M241" i="1"/>
  <c r="L240" i="1"/>
  <c r="K240" i="1"/>
  <c r="K239" i="1" s="1"/>
  <c r="K238" i="1" s="1"/>
  <c r="K237" i="1" s="1"/>
  <c r="K236" i="1" s="1"/>
  <c r="K235" i="1" s="1"/>
  <c r="K234" i="1" s="1"/>
  <c r="J240" i="1"/>
  <c r="I240" i="1"/>
  <c r="H240" i="1"/>
  <c r="G240" i="1"/>
  <c r="F240" i="1"/>
  <c r="F239" i="1" s="1"/>
  <c r="F238" i="1" s="1"/>
  <c r="F237" i="1" s="1"/>
  <c r="F236" i="1" s="1"/>
  <c r="F235" i="1" s="1"/>
  <c r="F234" i="1" s="1"/>
  <c r="M233" i="1"/>
  <c r="L232" i="1"/>
  <c r="L231" i="1" s="1"/>
  <c r="L230" i="1" s="1"/>
  <c r="K232" i="1"/>
  <c r="K231" i="1" s="1"/>
  <c r="K230" i="1" s="1"/>
  <c r="K225" i="1" s="1"/>
  <c r="J232" i="1"/>
  <c r="J231" i="1" s="1"/>
  <c r="J230" i="1" s="1"/>
  <c r="J225" i="1" s="1"/>
  <c r="I232" i="1"/>
  <c r="H232" i="1"/>
  <c r="H231" i="1" s="1"/>
  <c r="H230" i="1" s="1"/>
  <c r="H225" i="1" s="1"/>
  <c r="G232" i="1"/>
  <c r="G231" i="1" s="1"/>
  <c r="G230" i="1" s="1"/>
  <c r="G225" i="1" s="1"/>
  <c r="F232" i="1"/>
  <c r="F231" i="1" s="1"/>
  <c r="F230" i="1" s="1"/>
  <c r="F225" i="1" s="1"/>
  <c r="M224" i="1"/>
  <c r="L223" i="1"/>
  <c r="L222" i="1" s="1"/>
  <c r="K223" i="1"/>
  <c r="K222" i="1" s="1"/>
  <c r="J223" i="1"/>
  <c r="J222" i="1" s="1"/>
  <c r="I223" i="1"/>
  <c r="H223" i="1"/>
  <c r="H222" i="1" s="1"/>
  <c r="G223" i="1"/>
  <c r="G222" i="1" s="1"/>
  <c r="F223" i="1"/>
  <c r="F222" i="1" s="1"/>
  <c r="M221" i="1"/>
  <c r="L220" i="1"/>
  <c r="L219" i="1" s="1"/>
  <c r="K220" i="1"/>
  <c r="K219" i="1" s="1"/>
  <c r="K218" i="1" s="1"/>
  <c r="K217" i="1" s="1"/>
  <c r="J220" i="1"/>
  <c r="J219" i="1" s="1"/>
  <c r="I220" i="1"/>
  <c r="H220" i="1"/>
  <c r="H219" i="1" s="1"/>
  <c r="G220" i="1"/>
  <c r="G219" i="1" s="1"/>
  <c r="G218" i="1" s="1"/>
  <c r="G217" i="1" s="1"/>
  <c r="F220" i="1"/>
  <c r="F219" i="1" s="1"/>
  <c r="F218" i="1" s="1"/>
  <c r="F217" i="1" s="1"/>
  <c r="M216" i="1"/>
  <c r="L215" i="1"/>
  <c r="L214" i="1" s="1"/>
  <c r="K215" i="1"/>
  <c r="K214" i="1" s="1"/>
  <c r="J215" i="1"/>
  <c r="J214" i="1" s="1"/>
  <c r="I215" i="1"/>
  <c r="I213" i="1"/>
  <c r="M213" i="1" s="1"/>
  <c r="L212" i="1"/>
  <c r="K212" i="1"/>
  <c r="J212" i="1"/>
  <c r="H212" i="1"/>
  <c r="H211" i="1" s="1"/>
  <c r="H210" i="1" s="1"/>
  <c r="G212" i="1"/>
  <c r="G211" i="1" s="1"/>
  <c r="G210" i="1" s="1"/>
  <c r="F212" i="1"/>
  <c r="M209" i="1"/>
  <c r="L208" i="1"/>
  <c r="L207" i="1" s="1"/>
  <c r="L206" i="1" s="1"/>
  <c r="K208" i="1"/>
  <c r="K207" i="1" s="1"/>
  <c r="K206" i="1" s="1"/>
  <c r="J208" i="1"/>
  <c r="J207" i="1" s="1"/>
  <c r="J206" i="1" s="1"/>
  <c r="I208" i="1"/>
  <c r="I207" i="1" s="1"/>
  <c r="I206" i="1" s="1"/>
  <c r="H208" i="1"/>
  <c r="H207" i="1" s="1"/>
  <c r="H206" i="1" s="1"/>
  <c r="G208" i="1"/>
  <c r="G207" i="1" s="1"/>
  <c r="G206" i="1" s="1"/>
  <c r="F208" i="1"/>
  <c r="M205" i="1"/>
  <c r="L204" i="1"/>
  <c r="L203" i="1" s="1"/>
  <c r="L202" i="1" s="1"/>
  <c r="K204" i="1"/>
  <c r="K203" i="1" s="1"/>
  <c r="K202" i="1" s="1"/>
  <c r="J204" i="1"/>
  <c r="J203" i="1" s="1"/>
  <c r="J202" i="1" s="1"/>
  <c r="I204" i="1"/>
  <c r="I203" i="1" s="1"/>
  <c r="I202" i="1" s="1"/>
  <c r="H204" i="1"/>
  <c r="H203" i="1" s="1"/>
  <c r="H202" i="1" s="1"/>
  <c r="G204" i="1"/>
  <c r="G203" i="1" s="1"/>
  <c r="G202" i="1" s="1"/>
  <c r="F204" i="1"/>
  <c r="M201" i="1"/>
  <c r="L200" i="1"/>
  <c r="K200" i="1"/>
  <c r="J200" i="1"/>
  <c r="I200" i="1"/>
  <c r="H200" i="1"/>
  <c r="G200" i="1"/>
  <c r="F200" i="1"/>
  <c r="M199" i="1"/>
  <c r="L198" i="1"/>
  <c r="K198" i="1"/>
  <c r="K197" i="1" s="1"/>
  <c r="J198" i="1"/>
  <c r="I198" i="1"/>
  <c r="I197" i="1" s="1"/>
  <c r="H198" i="1"/>
  <c r="G198" i="1"/>
  <c r="G197" i="1" s="1"/>
  <c r="F198" i="1"/>
  <c r="M196" i="1"/>
  <c r="L195" i="1"/>
  <c r="L194" i="1" s="1"/>
  <c r="K195" i="1"/>
  <c r="K194" i="1" s="1"/>
  <c r="K193" i="1" s="1"/>
  <c r="J195" i="1"/>
  <c r="J194" i="1" s="1"/>
  <c r="I195" i="1"/>
  <c r="I194" i="1" s="1"/>
  <c r="H195" i="1"/>
  <c r="H194" i="1" s="1"/>
  <c r="G195" i="1"/>
  <c r="G194" i="1" s="1"/>
  <c r="F195" i="1"/>
  <c r="M190" i="1"/>
  <c r="L189" i="1"/>
  <c r="L188" i="1" s="1"/>
  <c r="L187" i="1" s="1"/>
  <c r="K189" i="1"/>
  <c r="K188" i="1" s="1"/>
  <c r="K187" i="1" s="1"/>
  <c r="J189" i="1"/>
  <c r="J188" i="1" s="1"/>
  <c r="J187" i="1" s="1"/>
  <c r="I189" i="1"/>
  <c r="I188" i="1" s="1"/>
  <c r="I187" i="1" s="1"/>
  <c r="H189" i="1"/>
  <c r="H188" i="1" s="1"/>
  <c r="H187" i="1" s="1"/>
  <c r="G189" i="1"/>
  <c r="G188" i="1" s="1"/>
  <c r="G187" i="1" s="1"/>
  <c r="F189" i="1"/>
  <c r="M186" i="1"/>
  <c r="L185" i="1"/>
  <c r="K185" i="1"/>
  <c r="J185" i="1"/>
  <c r="I185" i="1"/>
  <c r="H185" i="1"/>
  <c r="G185" i="1"/>
  <c r="F185" i="1"/>
  <c r="M184" i="1"/>
  <c r="L183" i="1"/>
  <c r="K183" i="1"/>
  <c r="J183" i="1"/>
  <c r="I183" i="1"/>
  <c r="H183" i="1"/>
  <c r="G183" i="1"/>
  <c r="F183" i="1"/>
  <c r="M182" i="1"/>
  <c r="L181" i="1"/>
  <c r="K181" i="1"/>
  <c r="J181" i="1"/>
  <c r="I181" i="1"/>
  <c r="H181" i="1"/>
  <c r="G181" i="1"/>
  <c r="F181" i="1"/>
  <c r="M180" i="1"/>
  <c r="L179" i="1"/>
  <c r="K179" i="1"/>
  <c r="J179" i="1"/>
  <c r="J178" i="1" s="1"/>
  <c r="J177" i="1" s="1"/>
  <c r="I179" i="1"/>
  <c r="H179" i="1"/>
  <c r="G179" i="1"/>
  <c r="F179" i="1"/>
  <c r="M172" i="1"/>
  <c r="L171" i="1"/>
  <c r="L170" i="1" s="1"/>
  <c r="L169" i="1" s="1"/>
  <c r="L168" i="1" s="1"/>
  <c r="K171" i="1"/>
  <c r="K170" i="1" s="1"/>
  <c r="K169" i="1" s="1"/>
  <c r="K168" i="1" s="1"/>
  <c r="J171" i="1"/>
  <c r="J170" i="1" s="1"/>
  <c r="J169" i="1" s="1"/>
  <c r="J168" i="1" s="1"/>
  <c r="I171" i="1"/>
  <c r="I170" i="1" s="1"/>
  <c r="I169" i="1" s="1"/>
  <c r="I168" i="1" s="1"/>
  <c r="H171" i="1"/>
  <c r="H170" i="1" s="1"/>
  <c r="H169" i="1" s="1"/>
  <c r="H168" i="1" s="1"/>
  <c r="G171" i="1"/>
  <c r="G170" i="1" s="1"/>
  <c r="G169" i="1" s="1"/>
  <c r="G168" i="1" s="1"/>
  <c r="F171" i="1"/>
  <c r="M167" i="1"/>
  <c r="L166" i="1"/>
  <c r="K166" i="1"/>
  <c r="J166" i="1"/>
  <c r="I166" i="1"/>
  <c r="H166" i="1"/>
  <c r="G166" i="1"/>
  <c r="F166" i="1"/>
  <c r="M165" i="1"/>
  <c r="L164" i="1"/>
  <c r="K164" i="1"/>
  <c r="J164" i="1"/>
  <c r="J163" i="1" s="1"/>
  <c r="I164" i="1"/>
  <c r="H164" i="1"/>
  <c r="G164" i="1"/>
  <c r="F164" i="1"/>
  <c r="M162" i="1"/>
  <c r="L161" i="1"/>
  <c r="L160" i="1" s="1"/>
  <c r="K161" i="1"/>
  <c r="K160" i="1" s="1"/>
  <c r="J161" i="1"/>
  <c r="J160" i="1" s="1"/>
  <c r="I161" i="1"/>
  <c r="I160" i="1" s="1"/>
  <c r="H161" i="1"/>
  <c r="H160" i="1" s="1"/>
  <c r="G161" i="1"/>
  <c r="G160" i="1" s="1"/>
  <c r="F161" i="1"/>
  <c r="M154" i="1"/>
  <c r="K153" i="1"/>
  <c r="K152" i="1" s="1"/>
  <c r="K151" i="1" s="1"/>
  <c r="K150" i="1" s="1"/>
  <c r="K149" i="1" s="1"/>
  <c r="K148" i="1" s="1"/>
  <c r="J153" i="1"/>
  <c r="J152" i="1" s="1"/>
  <c r="J151" i="1" s="1"/>
  <c r="J150" i="1" s="1"/>
  <c r="J149" i="1" s="1"/>
  <c r="J148" i="1" s="1"/>
  <c r="I153" i="1"/>
  <c r="I152" i="1" s="1"/>
  <c r="I151" i="1" s="1"/>
  <c r="I150" i="1" s="1"/>
  <c r="I149" i="1" s="1"/>
  <c r="I148" i="1" s="1"/>
  <c r="H153" i="1"/>
  <c r="H152" i="1" s="1"/>
  <c r="H151" i="1" s="1"/>
  <c r="H150" i="1" s="1"/>
  <c r="H149" i="1" s="1"/>
  <c r="H148" i="1" s="1"/>
  <c r="G153" i="1"/>
  <c r="G152" i="1" s="1"/>
  <c r="G151" i="1" s="1"/>
  <c r="G150" i="1" s="1"/>
  <c r="G149" i="1" s="1"/>
  <c r="G148" i="1" s="1"/>
  <c r="F153" i="1"/>
  <c r="F152" i="1" s="1"/>
  <c r="F151" i="1" s="1"/>
  <c r="F150" i="1" s="1"/>
  <c r="F149" i="1" s="1"/>
  <c r="F148" i="1" s="1"/>
  <c r="F147" i="1"/>
  <c r="F146" i="1" s="1"/>
  <c r="F145" i="1" s="1"/>
  <c r="F144" i="1" s="1"/>
  <c r="F143" i="1" s="1"/>
  <c r="L146" i="1"/>
  <c r="L145" i="1" s="1"/>
  <c r="K146" i="1"/>
  <c r="K145" i="1" s="1"/>
  <c r="K144" i="1" s="1"/>
  <c r="K143" i="1" s="1"/>
  <c r="J146" i="1"/>
  <c r="J145" i="1" s="1"/>
  <c r="J144" i="1" s="1"/>
  <c r="J143" i="1" s="1"/>
  <c r="I146" i="1"/>
  <c r="I145" i="1" s="1"/>
  <c r="I144" i="1" s="1"/>
  <c r="I143" i="1" s="1"/>
  <c r="H146" i="1"/>
  <c r="H145" i="1" s="1"/>
  <c r="H144" i="1" s="1"/>
  <c r="H143" i="1" s="1"/>
  <c r="G146" i="1"/>
  <c r="G145" i="1" s="1"/>
  <c r="G144" i="1" s="1"/>
  <c r="G143" i="1" s="1"/>
  <c r="M141" i="1"/>
  <c r="M140" i="1" s="1"/>
  <c r="M139" i="1"/>
  <c r="L138" i="1"/>
  <c r="L137" i="1" s="1"/>
  <c r="L136" i="1" s="1"/>
  <c r="K138" i="1"/>
  <c r="K137" i="1" s="1"/>
  <c r="K136" i="1" s="1"/>
  <c r="J138" i="1"/>
  <c r="J137" i="1" s="1"/>
  <c r="J136" i="1" s="1"/>
  <c r="I138" i="1"/>
  <c r="I137" i="1" s="1"/>
  <c r="I136" i="1" s="1"/>
  <c r="H138" i="1"/>
  <c r="H137" i="1" s="1"/>
  <c r="H136" i="1" s="1"/>
  <c r="G138" i="1"/>
  <c r="G137" i="1" s="1"/>
  <c r="G136" i="1" s="1"/>
  <c r="F138" i="1"/>
  <c r="M135" i="1"/>
  <c r="L134" i="1"/>
  <c r="K134" i="1"/>
  <c r="J134" i="1"/>
  <c r="I134" i="1"/>
  <c r="H134" i="1"/>
  <c r="G134" i="1"/>
  <c r="F134" i="1"/>
  <c r="M133" i="1"/>
  <c r="L132" i="1"/>
  <c r="K132" i="1"/>
  <c r="J132" i="1"/>
  <c r="J131" i="1" s="1"/>
  <c r="J130" i="1" s="1"/>
  <c r="J129" i="1" s="1"/>
  <c r="J128" i="1" s="1"/>
  <c r="I132" i="1"/>
  <c r="H132" i="1"/>
  <c r="H131" i="1" s="1"/>
  <c r="H130" i="1" s="1"/>
  <c r="H129" i="1" s="1"/>
  <c r="G132" i="1"/>
  <c r="F132" i="1"/>
  <c r="M127" i="1"/>
  <c r="L126" i="1"/>
  <c r="L125" i="1" s="1"/>
  <c r="L124" i="1" s="1"/>
  <c r="L123" i="1" s="1"/>
  <c r="L122" i="1" s="1"/>
  <c r="K126" i="1"/>
  <c r="K125" i="1" s="1"/>
  <c r="K124" i="1" s="1"/>
  <c r="K123" i="1" s="1"/>
  <c r="K122" i="1" s="1"/>
  <c r="J126" i="1"/>
  <c r="J125" i="1" s="1"/>
  <c r="J124" i="1" s="1"/>
  <c r="J123" i="1" s="1"/>
  <c r="J122" i="1" s="1"/>
  <c r="I126" i="1"/>
  <c r="I125" i="1" s="1"/>
  <c r="I124" i="1" s="1"/>
  <c r="I123" i="1" s="1"/>
  <c r="I122" i="1" s="1"/>
  <c r="H126" i="1"/>
  <c r="H125" i="1" s="1"/>
  <c r="H124" i="1" s="1"/>
  <c r="H123" i="1" s="1"/>
  <c r="H122" i="1" s="1"/>
  <c r="G126" i="1"/>
  <c r="G125" i="1" s="1"/>
  <c r="G124" i="1" s="1"/>
  <c r="G123" i="1" s="1"/>
  <c r="G122" i="1" s="1"/>
  <c r="F126" i="1"/>
  <c r="F125" i="1" s="1"/>
  <c r="M121" i="1"/>
  <c r="L120" i="1"/>
  <c r="K120" i="1"/>
  <c r="J120" i="1"/>
  <c r="I120" i="1"/>
  <c r="H120" i="1"/>
  <c r="G120" i="1"/>
  <c r="F120" i="1"/>
  <c r="M119" i="1"/>
  <c r="L118" i="1"/>
  <c r="K118" i="1"/>
  <c r="J118" i="1"/>
  <c r="I118" i="1"/>
  <c r="H118" i="1"/>
  <c r="G118" i="1"/>
  <c r="F118" i="1"/>
  <c r="M117" i="1"/>
  <c r="L116" i="1"/>
  <c r="K116" i="1"/>
  <c r="J116" i="1"/>
  <c r="J115" i="1" s="1"/>
  <c r="I116" i="1"/>
  <c r="I115" i="1" s="1"/>
  <c r="H116" i="1"/>
  <c r="H115" i="1" s="1"/>
  <c r="G116" i="1"/>
  <c r="F116" i="1"/>
  <c r="M114" i="1"/>
  <c r="L113" i="1"/>
  <c r="L112" i="1" s="1"/>
  <c r="K113" i="1"/>
  <c r="K112" i="1" s="1"/>
  <c r="J113" i="1"/>
  <c r="J112" i="1" s="1"/>
  <c r="I113" i="1"/>
  <c r="I112" i="1" s="1"/>
  <c r="H113" i="1"/>
  <c r="H112" i="1" s="1"/>
  <c r="G113" i="1"/>
  <c r="G112" i="1" s="1"/>
  <c r="F113" i="1"/>
  <c r="M106" i="1"/>
  <c r="L105" i="1"/>
  <c r="L104" i="1" s="1"/>
  <c r="K105" i="1"/>
  <c r="K104" i="1" s="1"/>
  <c r="J105" i="1"/>
  <c r="J104" i="1" s="1"/>
  <c r="I105" i="1"/>
  <c r="I104" i="1" s="1"/>
  <c r="H105" i="1"/>
  <c r="H104" i="1" s="1"/>
  <c r="G105" i="1"/>
  <c r="G104" i="1" s="1"/>
  <c r="F105" i="1"/>
  <c r="M103" i="1"/>
  <c r="L102" i="1"/>
  <c r="L101" i="1" s="1"/>
  <c r="L100" i="1" s="1"/>
  <c r="L99" i="1" s="1"/>
  <c r="L98" i="1" s="1"/>
  <c r="K102" i="1"/>
  <c r="K101" i="1" s="1"/>
  <c r="K100" i="1" s="1"/>
  <c r="K99" i="1" s="1"/>
  <c r="K98" i="1" s="1"/>
  <c r="J102" i="1"/>
  <c r="J101" i="1" s="1"/>
  <c r="I102" i="1"/>
  <c r="I101" i="1" s="1"/>
  <c r="H102" i="1"/>
  <c r="H101" i="1" s="1"/>
  <c r="H100" i="1" s="1"/>
  <c r="H99" i="1" s="1"/>
  <c r="H98" i="1" s="1"/>
  <c r="G102" i="1"/>
  <c r="G101" i="1" s="1"/>
  <c r="F102" i="1"/>
  <c r="M97" i="1"/>
  <c r="L96" i="1"/>
  <c r="L95" i="1" s="1"/>
  <c r="L94" i="1" s="1"/>
  <c r="L93" i="1" s="1"/>
  <c r="L92" i="1" s="1"/>
  <c r="K96" i="1"/>
  <c r="K95" i="1" s="1"/>
  <c r="K94" i="1" s="1"/>
  <c r="K93" i="1" s="1"/>
  <c r="K92" i="1" s="1"/>
  <c r="J96" i="1"/>
  <c r="J95" i="1" s="1"/>
  <c r="J94" i="1" s="1"/>
  <c r="J93" i="1" s="1"/>
  <c r="J92" i="1" s="1"/>
  <c r="I96" i="1"/>
  <c r="I95" i="1" s="1"/>
  <c r="I94" i="1" s="1"/>
  <c r="I93" i="1" s="1"/>
  <c r="I92" i="1" s="1"/>
  <c r="H96" i="1"/>
  <c r="H95" i="1" s="1"/>
  <c r="H94" i="1" s="1"/>
  <c r="H93" i="1" s="1"/>
  <c r="H92" i="1" s="1"/>
  <c r="G96" i="1"/>
  <c r="G95" i="1" s="1"/>
  <c r="G94" i="1" s="1"/>
  <c r="G93" i="1" s="1"/>
  <c r="G92" i="1" s="1"/>
  <c r="F96" i="1"/>
  <c r="M89" i="1"/>
  <c r="L88" i="1"/>
  <c r="K88" i="1"/>
  <c r="K87" i="1" s="1"/>
  <c r="K86" i="1" s="1"/>
  <c r="K85" i="1" s="1"/>
  <c r="K84" i="1" s="1"/>
  <c r="K83" i="1" s="1"/>
  <c r="K75" i="1" s="1"/>
  <c r="J88" i="1"/>
  <c r="J87" i="1" s="1"/>
  <c r="J86" i="1" s="1"/>
  <c r="J85" i="1" s="1"/>
  <c r="J84" i="1" s="1"/>
  <c r="J83" i="1" s="1"/>
  <c r="J75" i="1" s="1"/>
  <c r="I88" i="1"/>
  <c r="I87" i="1" s="1"/>
  <c r="I86" i="1" s="1"/>
  <c r="H88" i="1"/>
  <c r="H87" i="1" s="1"/>
  <c r="H86" i="1" s="1"/>
  <c r="H85" i="1" s="1"/>
  <c r="H84" i="1" s="1"/>
  <c r="H83" i="1" s="1"/>
  <c r="H75" i="1" s="1"/>
  <c r="G88" i="1"/>
  <c r="G87" i="1" s="1"/>
  <c r="G86" i="1" s="1"/>
  <c r="G85" i="1" s="1"/>
  <c r="G84" i="1" s="1"/>
  <c r="G83" i="1" s="1"/>
  <c r="G75" i="1" s="1"/>
  <c r="F88" i="1"/>
  <c r="F87" i="1" s="1"/>
  <c r="F86" i="1" s="1"/>
  <c r="F85" i="1" s="1"/>
  <c r="F84" i="1" s="1"/>
  <c r="F83" i="1" s="1"/>
  <c r="F75" i="1" s="1"/>
  <c r="M74" i="1"/>
  <c r="L73" i="1"/>
  <c r="K73" i="1"/>
  <c r="K72" i="1" s="1"/>
  <c r="K71" i="1" s="1"/>
  <c r="K66" i="1" s="1"/>
  <c r="J73" i="1"/>
  <c r="J72" i="1" s="1"/>
  <c r="J71" i="1" s="1"/>
  <c r="J66" i="1" s="1"/>
  <c r="I73" i="1"/>
  <c r="I72" i="1" s="1"/>
  <c r="I71" i="1" s="1"/>
  <c r="I66" i="1" s="1"/>
  <c r="H73" i="1"/>
  <c r="H72" i="1" s="1"/>
  <c r="H71" i="1" s="1"/>
  <c r="H66" i="1" s="1"/>
  <c r="G73" i="1"/>
  <c r="G72" i="1" s="1"/>
  <c r="G71" i="1" s="1"/>
  <c r="G66" i="1" s="1"/>
  <c r="F73" i="1"/>
  <c r="F72" i="1" s="1"/>
  <c r="F71" i="1" s="1"/>
  <c r="F66" i="1" s="1"/>
  <c r="M63" i="1"/>
  <c r="L62" i="1"/>
  <c r="K62" i="1"/>
  <c r="J62" i="1"/>
  <c r="I62" i="1"/>
  <c r="H62" i="1"/>
  <c r="G62" i="1"/>
  <c r="F62" i="1"/>
  <c r="M61" i="1"/>
  <c r="L60" i="1"/>
  <c r="K60" i="1"/>
  <c r="J60" i="1"/>
  <c r="I60" i="1"/>
  <c r="H60" i="1"/>
  <c r="H59" i="1" s="1"/>
  <c r="G60" i="1"/>
  <c r="F60" i="1"/>
  <c r="M58" i="1"/>
  <c r="L57" i="1"/>
  <c r="K57" i="1"/>
  <c r="K56" i="1" s="1"/>
  <c r="J57" i="1"/>
  <c r="J56" i="1" s="1"/>
  <c r="I57" i="1"/>
  <c r="I56" i="1" s="1"/>
  <c r="H57" i="1"/>
  <c r="H56" i="1" s="1"/>
  <c r="G57" i="1"/>
  <c r="G56" i="1" s="1"/>
  <c r="F57" i="1"/>
  <c r="F56" i="1" s="1"/>
  <c r="M50" i="1"/>
  <c r="L49" i="1"/>
  <c r="K49" i="1"/>
  <c r="K48" i="1" s="1"/>
  <c r="K47" i="1" s="1"/>
  <c r="K46" i="1" s="1"/>
  <c r="J49" i="1"/>
  <c r="J48" i="1" s="1"/>
  <c r="J47" i="1" s="1"/>
  <c r="J46" i="1" s="1"/>
  <c r="I49" i="1"/>
  <c r="I48" i="1" s="1"/>
  <c r="I47" i="1" s="1"/>
  <c r="I46" i="1" s="1"/>
  <c r="H49" i="1"/>
  <c r="H48" i="1" s="1"/>
  <c r="H47" i="1" s="1"/>
  <c r="H46" i="1" s="1"/>
  <c r="G49" i="1"/>
  <c r="G48" i="1" s="1"/>
  <c r="G47" i="1" s="1"/>
  <c r="G46" i="1" s="1"/>
  <c r="F49" i="1"/>
  <c r="F48" i="1" s="1"/>
  <c r="F47" i="1" s="1"/>
  <c r="F46" i="1" s="1"/>
  <c r="M43" i="1"/>
  <c r="M42" i="1"/>
  <c r="L41" i="1"/>
  <c r="K41" i="1"/>
  <c r="K40" i="1" s="1"/>
  <c r="J41" i="1"/>
  <c r="J40" i="1" s="1"/>
  <c r="I41" i="1"/>
  <c r="I40" i="1" s="1"/>
  <c r="H41" i="1"/>
  <c r="H40" i="1" s="1"/>
  <c r="G41" i="1"/>
  <c r="G40" i="1" s="1"/>
  <c r="F41" i="1"/>
  <c r="F40" i="1" s="1"/>
  <c r="M39" i="1"/>
  <c r="L38" i="1"/>
  <c r="K38" i="1"/>
  <c r="J38" i="1"/>
  <c r="I38" i="1"/>
  <c r="H38" i="1"/>
  <c r="G38" i="1"/>
  <c r="F38" i="1"/>
  <c r="M37" i="1"/>
  <c r="L36" i="1"/>
  <c r="K36" i="1"/>
  <c r="J36" i="1"/>
  <c r="I36" i="1"/>
  <c r="H36" i="1"/>
  <c r="G36" i="1"/>
  <c r="F36" i="1"/>
  <c r="M35" i="1"/>
  <c r="L34" i="1"/>
  <c r="K34" i="1"/>
  <c r="K33" i="1" s="1"/>
  <c r="K32" i="1" s="1"/>
  <c r="K31" i="1" s="1"/>
  <c r="J34" i="1"/>
  <c r="I34" i="1"/>
  <c r="H34" i="1"/>
  <c r="G34" i="1"/>
  <c r="G33" i="1" s="1"/>
  <c r="G32" i="1" s="1"/>
  <c r="G31" i="1" s="1"/>
  <c r="F34" i="1"/>
  <c r="M30" i="1"/>
  <c r="M29" i="1"/>
  <c r="L28" i="1"/>
  <c r="K28" i="1"/>
  <c r="J28" i="1"/>
  <c r="I28" i="1"/>
  <c r="H28" i="1"/>
  <c r="G28" i="1"/>
  <c r="F28" i="1"/>
  <c r="M27" i="1"/>
  <c r="L26" i="1"/>
  <c r="L25" i="1" s="1"/>
  <c r="K26" i="1"/>
  <c r="J26" i="1"/>
  <c r="I26" i="1"/>
  <c r="H26" i="1"/>
  <c r="H25" i="1" s="1"/>
  <c r="G26" i="1"/>
  <c r="G25" i="1" s="1"/>
  <c r="F26" i="1"/>
  <c r="F25" i="1" s="1"/>
  <c r="M24" i="1"/>
  <c r="L23" i="1"/>
  <c r="L22" i="1" s="1"/>
  <c r="K23" i="1"/>
  <c r="K22" i="1" s="1"/>
  <c r="J23" i="1"/>
  <c r="J22" i="1" s="1"/>
  <c r="I23" i="1"/>
  <c r="H23" i="1"/>
  <c r="H22" i="1" s="1"/>
  <c r="G23" i="1"/>
  <c r="G22" i="1" s="1"/>
  <c r="F23" i="1"/>
  <c r="F22" i="1" s="1"/>
  <c r="R43" i="1"/>
  <c r="R42" i="1" s="1"/>
  <c r="R41" i="1" s="1"/>
  <c r="U44" i="1"/>
  <c r="U43" i="1" s="1"/>
  <c r="U42" i="1" s="1"/>
  <c r="U41" i="1" s="1"/>
  <c r="V43" i="1"/>
  <c r="V42" i="1" s="1"/>
  <c r="V41" i="1" s="1"/>
  <c r="L153" i="1"/>
  <c r="M4203" i="1"/>
  <c r="M5260" i="1"/>
  <c r="V6199" i="1"/>
  <c r="S6199" i="1"/>
  <c r="R6199" i="1"/>
  <c r="V6197" i="1"/>
  <c r="V6196" i="1" s="1"/>
  <c r="S6197" i="1"/>
  <c r="S6196" i="1" s="1"/>
  <c r="R6197" i="1"/>
  <c r="R6196" i="1" s="1"/>
  <c r="V6191" i="1"/>
  <c r="S6191" i="1"/>
  <c r="R6191" i="1"/>
  <c r="V6189" i="1"/>
  <c r="U6189" i="1"/>
  <c r="S6189" i="1"/>
  <c r="R6189" i="1"/>
  <c r="V6186" i="1"/>
  <c r="V6185" i="1" s="1"/>
  <c r="S6186" i="1"/>
  <c r="S6185" i="1" s="1"/>
  <c r="R6186" i="1"/>
  <c r="R6185" i="1" s="1"/>
  <c r="V6169" i="1"/>
  <c r="V6168" i="1" s="1"/>
  <c r="V6167" i="1" s="1"/>
  <c r="V6166" i="1" s="1"/>
  <c r="U6169" i="1"/>
  <c r="U6168" i="1" s="1"/>
  <c r="U6167" i="1" s="1"/>
  <c r="U6166" i="1" s="1"/>
  <c r="S6169" i="1"/>
  <c r="S6168" i="1" s="1"/>
  <c r="S6167" i="1" s="1"/>
  <c r="S6166" i="1" s="1"/>
  <c r="R6169" i="1"/>
  <c r="R6168" i="1" s="1"/>
  <c r="R6167" i="1" s="1"/>
  <c r="R6166" i="1" s="1"/>
  <c r="Q6169" i="1"/>
  <c r="Q6168" i="1" s="1"/>
  <c r="Q6167" i="1" s="1"/>
  <c r="Q6166" i="1" s="1"/>
  <c r="P6169" i="1"/>
  <c r="P6168" i="1" s="1"/>
  <c r="P6167" i="1" s="1"/>
  <c r="P6166" i="1" s="1"/>
  <c r="V6163" i="1"/>
  <c r="U6163" i="1"/>
  <c r="S6163" i="1"/>
  <c r="R6163" i="1"/>
  <c r="Q6163" i="1"/>
  <c r="P6163" i="1"/>
  <c r="V6161" i="1"/>
  <c r="U6161" i="1"/>
  <c r="S6161" i="1"/>
  <c r="R6161" i="1"/>
  <c r="Q6161" i="1"/>
  <c r="P6161" i="1"/>
  <c r="V6159" i="1"/>
  <c r="U6159" i="1"/>
  <c r="S6159" i="1"/>
  <c r="R6159" i="1"/>
  <c r="Q6159" i="1"/>
  <c r="P6159" i="1"/>
  <c r="V6139" i="1"/>
  <c r="U6139" i="1"/>
  <c r="S6139" i="1"/>
  <c r="R6139" i="1"/>
  <c r="Q6139" i="1"/>
  <c r="P6139" i="1"/>
  <c r="V6137" i="1"/>
  <c r="U6137" i="1"/>
  <c r="S6137" i="1"/>
  <c r="R6137" i="1"/>
  <c r="Q6137" i="1"/>
  <c r="P6137" i="1"/>
  <c r="V6133" i="1"/>
  <c r="U6133" i="1"/>
  <c r="S6133" i="1"/>
  <c r="R6133" i="1"/>
  <c r="Q6133" i="1"/>
  <c r="P6133" i="1"/>
  <c r="V6131" i="1"/>
  <c r="U6131" i="1"/>
  <c r="S6131" i="1"/>
  <c r="R6131" i="1"/>
  <c r="Q6131" i="1"/>
  <c r="P6131" i="1"/>
  <c r="V6118" i="1"/>
  <c r="U6118" i="1"/>
  <c r="S6118" i="1"/>
  <c r="R6118" i="1"/>
  <c r="Q6118" i="1"/>
  <c r="P6118" i="1"/>
  <c r="V6116" i="1"/>
  <c r="U6116" i="1"/>
  <c r="S6116" i="1"/>
  <c r="R6116" i="1"/>
  <c r="Q6116" i="1"/>
  <c r="P6116" i="1"/>
  <c r="U6109" i="1"/>
  <c r="U6108" i="1" s="1"/>
  <c r="Q6109" i="1"/>
  <c r="Q6108" i="1" s="1"/>
  <c r="P6109" i="1"/>
  <c r="P6108" i="1" s="1"/>
  <c r="V6106" i="1"/>
  <c r="V6105" i="1" s="1"/>
  <c r="U6106" i="1"/>
  <c r="U6105" i="1" s="1"/>
  <c r="S6106" i="1"/>
  <c r="S6105" i="1" s="1"/>
  <c r="R6106" i="1"/>
  <c r="R6105" i="1" s="1"/>
  <c r="Q6106" i="1"/>
  <c r="Q6105" i="1" s="1"/>
  <c r="P6106" i="1"/>
  <c r="P6105" i="1" s="1"/>
  <c r="V6103" i="1"/>
  <c r="V6102" i="1" s="1"/>
  <c r="U6103" i="1"/>
  <c r="U6102" i="1" s="1"/>
  <c r="S6103" i="1"/>
  <c r="S6102" i="1" s="1"/>
  <c r="Q6103" i="1"/>
  <c r="Q6102" i="1" s="1"/>
  <c r="P6103" i="1"/>
  <c r="P6102" i="1" s="1"/>
  <c r="V6100" i="1"/>
  <c r="V6099" i="1" s="1"/>
  <c r="U6100" i="1"/>
  <c r="U6099" i="1" s="1"/>
  <c r="S6100" i="1"/>
  <c r="S6099" i="1" s="1"/>
  <c r="R6100" i="1"/>
  <c r="R6099" i="1" s="1"/>
  <c r="Q6100" i="1"/>
  <c r="Q6099" i="1" s="1"/>
  <c r="P6100" i="1"/>
  <c r="P6099" i="1" s="1"/>
  <c r="V6092" i="1"/>
  <c r="V6091" i="1" s="1"/>
  <c r="V6090" i="1" s="1"/>
  <c r="U6092" i="1"/>
  <c r="U6091" i="1" s="1"/>
  <c r="U6090" i="1" s="1"/>
  <c r="S6092" i="1"/>
  <c r="S6091" i="1" s="1"/>
  <c r="S6090" i="1" s="1"/>
  <c r="R6092" i="1"/>
  <c r="R6091" i="1" s="1"/>
  <c r="R6090" i="1" s="1"/>
  <c r="Q6092" i="1"/>
  <c r="Q6091" i="1" s="1"/>
  <c r="Q6090" i="1" s="1"/>
  <c r="P6092" i="1"/>
  <c r="P6091" i="1" s="1"/>
  <c r="P6090" i="1" s="1"/>
  <c r="V6088" i="1"/>
  <c r="V6087" i="1" s="1"/>
  <c r="V6086" i="1" s="1"/>
  <c r="U6088" i="1"/>
  <c r="U6087" i="1" s="1"/>
  <c r="U6086" i="1" s="1"/>
  <c r="S6088" i="1"/>
  <c r="S6087" i="1" s="1"/>
  <c r="S6086" i="1" s="1"/>
  <c r="R6088" i="1"/>
  <c r="R6087" i="1" s="1"/>
  <c r="R6086" i="1" s="1"/>
  <c r="Q6088" i="1"/>
  <c r="Q6087" i="1" s="1"/>
  <c r="Q6086" i="1" s="1"/>
  <c r="P6088" i="1"/>
  <c r="P6087" i="1" s="1"/>
  <c r="P6086" i="1" s="1"/>
  <c r="V6081" i="1"/>
  <c r="U6081" i="1"/>
  <c r="S6081" i="1"/>
  <c r="R6081" i="1"/>
  <c r="Q6081" i="1"/>
  <c r="P6081" i="1"/>
  <c r="V6079" i="1"/>
  <c r="U6079" i="1"/>
  <c r="S6079" i="1"/>
  <c r="R6079" i="1"/>
  <c r="Q6079" i="1"/>
  <c r="P6079" i="1"/>
  <c r="V6076" i="1"/>
  <c r="V6075" i="1" s="1"/>
  <c r="U6076" i="1"/>
  <c r="U6075" i="1" s="1"/>
  <c r="S6076" i="1"/>
  <c r="S6075" i="1" s="1"/>
  <c r="R6076" i="1"/>
  <c r="R6075" i="1" s="1"/>
  <c r="Q6076" i="1"/>
  <c r="Q6075" i="1" s="1"/>
  <c r="P6076" i="1"/>
  <c r="P6075" i="1" s="1"/>
  <c r="V6071" i="1"/>
  <c r="V6070" i="1" s="1"/>
  <c r="V6069" i="1" s="1"/>
  <c r="V6068" i="1" s="1"/>
  <c r="U6071" i="1"/>
  <c r="U6070" i="1" s="1"/>
  <c r="U6069" i="1" s="1"/>
  <c r="U6068" i="1" s="1"/>
  <c r="S6071" i="1"/>
  <c r="S6070" i="1" s="1"/>
  <c r="S6069" i="1" s="1"/>
  <c r="S6068" i="1" s="1"/>
  <c r="R6071" i="1"/>
  <c r="R6070" i="1" s="1"/>
  <c r="R6069" i="1" s="1"/>
  <c r="R6068" i="1" s="1"/>
  <c r="V6058" i="1"/>
  <c r="V6057" i="1" s="1"/>
  <c r="U6058" i="1"/>
  <c r="U6057" i="1" s="1"/>
  <c r="S6058" i="1"/>
  <c r="S6057" i="1" s="1"/>
  <c r="R6058" i="1"/>
  <c r="R6057" i="1" s="1"/>
  <c r="Q6058" i="1"/>
  <c r="Q6057" i="1" s="1"/>
  <c r="P6058" i="1"/>
  <c r="P6057" i="1" s="1"/>
  <c r="V6055" i="1"/>
  <c r="V6054" i="1" s="1"/>
  <c r="U6055" i="1"/>
  <c r="U6054" i="1" s="1"/>
  <c r="S6055" i="1"/>
  <c r="S6054" i="1" s="1"/>
  <c r="R6055" i="1"/>
  <c r="R6054" i="1" s="1"/>
  <c r="Q6055" i="1"/>
  <c r="Q6054" i="1" s="1"/>
  <c r="P6055" i="1"/>
  <c r="P6054" i="1" s="1"/>
  <c r="V6052" i="1"/>
  <c r="V6051" i="1" s="1"/>
  <c r="U6052" i="1"/>
  <c r="U6051" i="1" s="1"/>
  <c r="S6052" i="1"/>
  <c r="S6051" i="1" s="1"/>
  <c r="R6052" i="1"/>
  <c r="R6051" i="1" s="1"/>
  <c r="Q6052" i="1"/>
  <c r="Q6051" i="1" s="1"/>
  <c r="P6052" i="1"/>
  <c r="P6051" i="1" s="1"/>
  <c r="V6046" i="1"/>
  <c r="V6045" i="1" s="1"/>
  <c r="V6044" i="1" s="1"/>
  <c r="V6043" i="1" s="1"/>
  <c r="U6046" i="1"/>
  <c r="U6045" i="1" s="1"/>
  <c r="U6044" i="1" s="1"/>
  <c r="U6043" i="1" s="1"/>
  <c r="S6046" i="1"/>
  <c r="S6045" i="1" s="1"/>
  <c r="S6044" i="1" s="1"/>
  <c r="S6043" i="1" s="1"/>
  <c r="R6046" i="1"/>
  <c r="R6045" i="1" s="1"/>
  <c r="R6044" i="1" s="1"/>
  <c r="R6043" i="1" s="1"/>
  <c r="Q6046" i="1"/>
  <c r="Q6045" i="1" s="1"/>
  <c r="Q6044" i="1" s="1"/>
  <c r="Q6043" i="1" s="1"/>
  <c r="P6046" i="1"/>
  <c r="P6045" i="1" s="1"/>
  <c r="P6044" i="1" s="1"/>
  <c r="P6043" i="1" s="1"/>
  <c r="V6041" i="1"/>
  <c r="U6041" i="1"/>
  <c r="S6041" i="1"/>
  <c r="R6041" i="1"/>
  <c r="Q6041" i="1"/>
  <c r="P6041" i="1"/>
  <c r="V6039" i="1"/>
  <c r="U6039" i="1"/>
  <c r="S6039" i="1"/>
  <c r="R6039" i="1"/>
  <c r="Q6039" i="1"/>
  <c r="P6039" i="1"/>
  <c r="V6036" i="1"/>
  <c r="V6035" i="1" s="1"/>
  <c r="U6036" i="1"/>
  <c r="U6035" i="1" s="1"/>
  <c r="S6036" i="1"/>
  <c r="S6035" i="1" s="1"/>
  <c r="R6036" i="1"/>
  <c r="R6035" i="1" s="1"/>
  <c r="Q6036" i="1"/>
  <c r="Q6035" i="1" s="1"/>
  <c r="P6036" i="1"/>
  <c r="P6035" i="1" s="1"/>
  <c r="V6032" i="1"/>
  <c r="V6031" i="1" s="1"/>
  <c r="U6032" i="1"/>
  <c r="U6031" i="1" s="1"/>
  <c r="S6032" i="1"/>
  <c r="S6031" i="1" s="1"/>
  <c r="R6032" i="1"/>
  <c r="R6031" i="1" s="1"/>
  <c r="Q6032" i="1"/>
  <c r="Q6031" i="1" s="1"/>
  <c r="P6032" i="1"/>
  <c r="P6031" i="1" s="1"/>
  <c r="V6029" i="1"/>
  <c r="V6028" i="1" s="1"/>
  <c r="U6029" i="1"/>
  <c r="U6028" i="1" s="1"/>
  <c r="S6029" i="1"/>
  <c r="S6028" i="1" s="1"/>
  <c r="R6029" i="1"/>
  <c r="R6028" i="1" s="1"/>
  <c r="Q6029" i="1"/>
  <c r="Q6028" i="1" s="1"/>
  <c r="P6029" i="1"/>
  <c r="P6028" i="1" s="1"/>
  <c r="V6021" i="1"/>
  <c r="V6020" i="1" s="1"/>
  <c r="U6021" i="1"/>
  <c r="U6020" i="1" s="1"/>
  <c r="S6021" i="1"/>
  <c r="S6020" i="1" s="1"/>
  <c r="R6021" i="1"/>
  <c r="R6020" i="1" s="1"/>
  <c r="Q6021" i="1"/>
  <c r="Q6020" i="1" s="1"/>
  <c r="P6021" i="1"/>
  <c r="P6020" i="1" s="1"/>
  <c r="V6018" i="1"/>
  <c r="U6018" i="1"/>
  <c r="S6018" i="1"/>
  <c r="R6018" i="1"/>
  <c r="Q6018" i="1"/>
  <c r="P6018" i="1"/>
  <c r="V6016" i="1"/>
  <c r="U6016" i="1"/>
  <c r="S6016" i="1"/>
  <c r="R6016" i="1"/>
  <c r="Q6016" i="1"/>
  <c r="P6016" i="1"/>
  <c r="V6013" i="1"/>
  <c r="V6012" i="1" s="1"/>
  <c r="U6013" i="1"/>
  <c r="U6012" i="1" s="1"/>
  <c r="S6013" i="1"/>
  <c r="S6012" i="1" s="1"/>
  <c r="R6013" i="1"/>
  <c r="R6012" i="1" s="1"/>
  <c r="Q6013" i="1"/>
  <c r="Q6012" i="1" s="1"/>
  <c r="P6013" i="1"/>
  <c r="P6012" i="1" s="1"/>
  <c r="V6009" i="1"/>
  <c r="V6008" i="1" s="1"/>
  <c r="V6007" i="1" s="1"/>
  <c r="U6009" i="1"/>
  <c r="U6008" i="1" s="1"/>
  <c r="U6007" i="1" s="1"/>
  <c r="S6009" i="1"/>
  <c r="S6008" i="1" s="1"/>
  <c r="S6007" i="1" s="1"/>
  <c r="R6009" i="1"/>
  <c r="R6008" i="1" s="1"/>
  <c r="R6007" i="1" s="1"/>
  <c r="Q6009" i="1"/>
  <c r="Q6008" i="1" s="1"/>
  <c r="Q6007" i="1" s="1"/>
  <c r="P6009" i="1"/>
  <c r="P6008" i="1" s="1"/>
  <c r="P6007" i="1" s="1"/>
  <c r="V6001" i="1"/>
  <c r="U6001" i="1"/>
  <c r="S6001" i="1"/>
  <c r="R6001" i="1"/>
  <c r="Q6001" i="1"/>
  <c r="P6001" i="1"/>
  <c r="V5999" i="1"/>
  <c r="U5999" i="1"/>
  <c r="S5999" i="1"/>
  <c r="R5999" i="1"/>
  <c r="Q5999" i="1"/>
  <c r="P5999" i="1"/>
  <c r="V5997" i="1"/>
  <c r="U5997" i="1"/>
  <c r="S5997" i="1"/>
  <c r="R5997" i="1"/>
  <c r="Q5997" i="1"/>
  <c r="P5997" i="1"/>
  <c r="V5994" i="1"/>
  <c r="V5993" i="1" s="1"/>
  <c r="U5994" i="1"/>
  <c r="U5993" i="1" s="1"/>
  <c r="S5994" i="1"/>
  <c r="S5993" i="1" s="1"/>
  <c r="R5994" i="1"/>
  <c r="R5993" i="1" s="1"/>
  <c r="Q5994" i="1"/>
  <c r="Q5993" i="1" s="1"/>
  <c r="P5994" i="1"/>
  <c r="P5993" i="1" s="1"/>
  <c r="V5990" i="1"/>
  <c r="V5989" i="1" s="1"/>
  <c r="V5988" i="1" s="1"/>
  <c r="U5990" i="1"/>
  <c r="U5989" i="1" s="1"/>
  <c r="U5988" i="1" s="1"/>
  <c r="S5990" i="1"/>
  <c r="S5989" i="1" s="1"/>
  <c r="S5988" i="1" s="1"/>
  <c r="R5990" i="1"/>
  <c r="R5989" i="1" s="1"/>
  <c r="R5988" i="1" s="1"/>
  <c r="Q5990" i="1"/>
  <c r="Q5989" i="1" s="1"/>
  <c r="Q5988" i="1" s="1"/>
  <c r="P5990" i="1"/>
  <c r="P5989" i="1" s="1"/>
  <c r="P5988" i="1" s="1"/>
  <c r="V5982" i="1"/>
  <c r="V5981" i="1" s="1"/>
  <c r="V5980" i="1" s="1"/>
  <c r="V5979" i="1" s="1"/>
  <c r="U5982" i="1"/>
  <c r="U5981" i="1" s="1"/>
  <c r="U5980" i="1" s="1"/>
  <c r="U5979" i="1" s="1"/>
  <c r="S5982" i="1"/>
  <c r="S5981" i="1" s="1"/>
  <c r="S5980" i="1" s="1"/>
  <c r="S5979" i="1" s="1"/>
  <c r="R5982" i="1"/>
  <c r="R5981" i="1" s="1"/>
  <c r="R5980" i="1" s="1"/>
  <c r="R5979" i="1" s="1"/>
  <c r="Q5982" i="1"/>
  <c r="Q5981" i="1" s="1"/>
  <c r="Q5980" i="1" s="1"/>
  <c r="Q5979" i="1" s="1"/>
  <c r="P5982" i="1"/>
  <c r="P5981" i="1" s="1"/>
  <c r="P5980" i="1" s="1"/>
  <c r="P5979" i="1" s="1"/>
  <c r="V5977" i="1"/>
  <c r="V5974" i="1" s="1"/>
  <c r="U5977" i="1"/>
  <c r="U5974" i="1" s="1"/>
  <c r="S5977" i="1"/>
  <c r="S5974" i="1" s="1"/>
  <c r="R5977" i="1"/>
  <c r="R5974" i="1" s="1"/>
  <c r="Q5977" i="1"/>
  <c r="Q5974" i="1" s="1"/>
  <c r="P5977" i="1"/>
  <c r="P5974" i="1" s="1"/>
  <c r="V5972" i="1"/>
  <c r="V5971" i="1" s="1"/>
  <c r="U5972" i="1"/>
  <c r="U5971" i="1" s="1"/>
  <c r="S5972" i="1"/>
  <c r="S5971" i="1" s="1"/>
  <c r="R5972" i="1"/>
  <c r="R5971" i="1" s="1"/>
  <c r="Q5972" i="1"/>
  <c r="Q5971" i="1" s="1"/>
  <c r="P5972" i="1"/>
  <c r="P5971" i="1" s="1"/>
  <c r="V5967" i="1"/>
  <c r="U5967" i="1"/>
  <c r="S5967" i="1"/>
  <c r="R5967" i="1"/>
  <c r="Q5967" i="1"/>
  <c r="P5967" i="1"/>
  <c r="V5965" i="1"/>
  <c r="U5965" i="1"/>
  <c r="S5965" i="1"/>
  <c r="R5965" i="1"/>
  <c r="Q5965" i="1"/>
  <c r="P5965" i="1"/>
  <c r="V5959" i="1"/>
  <c r="V5958" i="1" s="1"/>
  <c r="U5959" i="1"/>
  <c r="U5958" i="1" s="1"/>
  <c r="S5959" i="1"/>
  <c r="S5958" i="1" s="1"/>
  <c r="R5959" i="1"/>
  <c r="R5958" i="1" s="1"/>
  <c r="Q5959" i="1"/>
  <c r="Q5958" i="1" s="1"/>
  <c r="P5959" i="1"/>
  <c r="P5958" i="1" s="1"/>
  <c r="V5956" i="1"/>
  <c r="V5955" i="1" s="1"/>
  <c r="U5956" i="1"/>
  <c r="U5955" i="1" s="1"/>
  <c r="S5956" i="1"/>
  <c r="S5955" i="1" s="1"/>
  <c r="R5956" i="1"/>
  <c r="R5955" i="1" s="1"/>
  <c r="Q5956" i="1"/>
  <c r="Q5955" i="1" s="1"/>
  <c r="P5956" i="1"/>
  <c r="P5955" i="1" s="1"/>
  <c r="V5949" i="1"/>
  <c r="V5948" i="1" s="1"/>
  <c r="U5949" i="1"/>
  <c r="U5948" i="1" s="1"/>
  <c r="S5949" i="1"/>
  <c r="S5948" i="1" s="1"/>
  <c r="R5949" i="1"/>
  <c r="R5948" i="1" s="1"/>
  <c r="Q5949" i="1"/>
  <c r="Q5948" i="1" s="1"/>
  <c r="P5949" i="1"/>
  <c r="P5948" i="1" s="1"/>
  <c r="V5946" i="1"/>
  <c r="V5945" i="1" s="1"/>
  <c r="U5946" i="1"/>
  <c r="U5945" i="1" s="1"/>
  <c r="S5946" i="1"/>
  <c r="S5945" i="1" s="1"/>
  <c r="R5946" i="1"/>
  <c r="R5945" i="1" s="1"/>
  <c r="Q5946" i="1"/>
  <c r="Q5945" i="1" s="1"/>
  <c r="P5946" i="1"/>
  <c r="P5945" i="1" s="1"/>
  <c r="V5942" i="1"/>
  <c r="U5942" i="1"/>
  <c r="S5942" i="1"/>
  <c r="R5942" i="1"/>
  <c r="Q5942" i="1"/>
  <c r="P5942" i="1"/>
  <c r="V5938" i="1"/>
  <c r="U5938" i="1"/>
  <c r="S5938" i="1"/>
  <c r="R5938" i="1"/>
  <c r="Q5938" i="1"/>
  <c r="P5938" i="1"/>
  <c r="V5933" i="1"/>
  <c r="V5932" i="1" s="1"/>
  <c r="U5933" i="1"/>
  <c r="U5932" i="1" s="1"/>
  <c r="S5933" i="1"/>
  <c r="S5932" i="1" s="1"/>
  <c r="R5933" i="1"/>
  <c r="R5932" i="1" s="1"/>
  <c r="Q5933" i="1"/>
  <c r="Q5932" i="1" s="1"/>
  <c r="P5933" i="1"/>
  <c r="P5932" i="1" s="1"/>
  <c r="V5930" i="1"/>
  <c r="V5929" i="1" s="1"/>
  <c r="U5930" i="1"/>
  <c r="U5929" i="1" s="1"/>
  <c r="S5930" i="1"/>
  <c r="S5929" i="1" s="1"/>
  <c r="R5930" i="1"/>
  <c r="R5929" i="1" s="1"/>
  <c r="Q5930" i="1"/>
  <c r="Q5929" i="1" s="1"/>
  <c r="P5930" i="1"/>
  <c r="P5929" i="1" s="1"/>
  <c r="V5922" i="1"/>
  <c r="V5921" i="1" s="1"/>
  <c r="V5920" i="1" s="1"/>
  <c r="U5922" i="1"/>
  <c r="U5921" i="1" s="1"/>
  <c r="U5920" i="1" s="1"/>
  <c r="S5922" i="1"/>
  <c r="S5921" i="1" s="1"/>
  <c r="S5920" i="1" s="1"/>
  <c r="R5922" i="1"/>
  <c r="R5921" i="1" s="1"/>
  <c r="R5920" i="1" s="1"/>
  <c r="Q5922" i="1"/>
  <c r="Q5921" i="1" s="1"/>
  <c r="Q5920" i="1" s="1"/>
  <c r="P5922" i="1"/>
  <c r="P5921" i="1" s="1"/>
  <c r="P5920" i="1" s="1"/>
  <c r="V5917" i="1"/>
  <c r="V5916" i="1" s="1"/>
  <c r="V5915" i="1" s="1"/>
  <c r="V5914" i="1" s="1"/>
  <c r="V5913" i="1" s="1"/>
  <c r="U5917" i="1"/>
  <c r="U5916" i="1" s="1"/>
  <c r="U5915" i="1" s="1"/>
  <c r="U5914" i="1" s="1"/>
  <c r="U5913" i="1" s="1"/>
  <c r="S5917" i="1"/>
  <c r="S5916" i="1" s="1"/>
  <c r="S5915" i="1" s="1"/>
  <c r="S5914" i="1" s="1"/>
  <c r="S5913" i="1" s="1"/>
  <c r="R5917" i="1"/>
  <c r="R5916" i="1" s="1"/>
  <c r="R5915" i="1" s="1"/>
  <c r="R5914" i="1" s="1"/>
  <c r="R5913" i="1" s="1"/>
  <c r="Q5917" i="1"/>
  <c r="Q5916" i="1" s="1"/>
  <c r="Q5915" i="1" s="1"/>
  <c r="Q5914" i="1" s="1"/>
  <c r="Q5913" i="1" s="1"/>
  <c r="P5917" i="1"/>
  <c r="P5916" i="1" s="1"/>
  <c r="P5915" i="1" s="1"/>
  <c r="P5914" i="1" s="1"/>
  <c r="P5913" i="1" s="1"/>
  <c r="V5911" i="1"/>
  <c r="V5910" i="1" s="1"/>
  <c r="U5911" i="1"/>
  <c r="U5910" i="1" s="1"/>
  <c r="S5911" i="1"/>
  <c r="S5910" i="1" s="1"/>
  <c r="R5911" i="1"/>
  <c r="R5910" i="1" s="1"/>
  <c r="Q5911" i="1"/>
  <c r="Q5910" i="1" s="1"/>
  <c r="P5911" i="1"/>
  <c r="P5910" i="1" s="1"/>
  <c r="V5908" i="1"/>
  <c r="V5907" i="1" s="1"/>
  <c r="U5908" i="1"/>
  <c r="U5907" i="1" s="1"/>
  <c r="S5908" i="1"/>
  <c r="S5907" i="1" s="1"/>
  <c r="R5908" i="1"/>
  <c r="R5907" i="1" s="1"/>
  <c r="Q5908" i="1"/>
  <c r="Q5907" i="1" s="1"/>
  <c r="P5908" i="1"/>
  <c r="P5907" i="1" s="1"/>
  <c r="V5904" i="1"/>
  <c r="U5904" i="1"/>
  <c r="S5904" i="1"/>
  <c r="R5904" i="1"/>
  <c r="Q5904" i="1"/>
  <c r="P5904" i="1"/>
  <c r="V5902" i="1"/>
  <c r="U5902" i="1"/>
  <c r="S5902" i="1"/>
  <c r="R5902" i="1"/>
  <c r="Q5902" i="1"/>
  <c r="P5902" i="1"/>
  <c r="V5894" i="1"/>
  <c r="V5893" i="1" s="1"/>
  <c r="U5894" i="1"/>
  <c r="U5893" i="1" s="1"/>
  <c r="S5894" i="1"/>
  <c r="S5893" i="1" s="1"/>
  <c r="R5894" i="1"/>
  <c r="R5893" i="1" s="1"/>
  <c r="Q5894" i="1"/>
  <c r="Q5893" i="1" s="1"/>
  <c r="P5894" i="1"/>
  <c r="P5893" i="1" s="1"/>
  <c r="V5890" i="1"/>
  <c r="V5889" i="1" s="1"/>
  <c r="U5890" i="1"/>
  <c r="U5889" i="1" s="1"/>
  <c r="S5890" i="1"/>
  <c r="S5889" i="1" s="1"/>
  <c r="R5890" i="1"/>
  <c r="R5889" i="1" s="1"/>
  <c r="Q5890" i="1"/>
  <c r="Q5889" i="1" s="1"/>
  <c r="P5890" i="1"/>
  <c r="P5889" i="1" s="1"/>
  <c r="V5887" i="1"/>
  <c r="V5886" i="1" s="1"/>
  <c r="U5887" i="1"/>
  <c r="U5886" i="1" s="1"/>
  <c r="S5887" i="1"/>
  <c r="S5886" i="1" s="1"/>
  <c r="R5887" i="1"/>
  <c r="R5886" i="1" s="1"/>
  <c r="Q5887" i="1"/>
  <c r="Q5886" i="1" s="1"/>
  <c r="P5887" i="1"/>
  <c r="P5886" i="1" s="1"/>
  <c r="V5881" i="1"/>
  <c r="V5880" i="1" s="1"/>
  <c r="U5881" i="1"/>
  <c r="U5880" i="1" s="1"/>
  <c r="S5881" i="1"/>
  <c r="S5880" i="1" s="1"/>
  <c r="R5881" i="1"/>
  <c r="R5880" i="1" s="1"/>
  <c r="Q5881" i="1"/>
  <c r="Q5880" i="1" s="1"/>
  <c r="P5881" i="1"/>
  <c r="P5880" i="1" s="1"/>
  <c r="V5877" i="1"/>
  <c r="V5876" i="1" s="1"/>
  <c r="U5877" i="1"/>
  <c r="U5876" i="1" s="1"/>
  <c r="S5877" i="1"/>
  <c r="S5876" i="1" s="1"/>
  <c r="R5877" i="1"/>
  <c r="R5876" i="1" s="1"/>
  <c r="V5868" i="1"/>
  <c r="V5867" i="1" s="1"/>
  <c r="U5868" i="1"/>
  <c r="U5867" i="1" s="1"/>
  <c r="S5868" i="1"/>
  <c r="S5867" i="1" s="1"/>
  <c r="R5868" i="1"/>
  <c r="R5867" i="1" s="1"/>
  <c r="Q5868" i="1"/>
  <c r="Q5867" i="1" s="1"/>
  <c r="P5868" i="1"/>
  <c r="P5867" i="1" s="1"/>
  <c r="V5857" i="1"/>
  <c r="V5856" i="1" s="1"/>
  <c r="U5857" i="1"/>
  <c r="U5856" i="1" s="1"/>
  <c r="S5857" i="1"/>
  <c r="S5856" i="1" s="1"/>
  <c r="R5857" i="1"/>
  <c r="R5856" i="1" s="1"/>
  <c r="Q5857" i="1"/>
  <c r="Q5856" i="1" s="1"/>
  <c r="P5857" i="1"/>
  <c r="P5856" i="1" s="1"/>
  <c r="V5854" i="1"/>
  <c r="V5853" i="1" s="1"/>
  <c r="U5854" i="1"/>
  <c r="U5853" i="1" s="1"/>
  <c r="S5854" i="1"/>
  <c r="S5853" i="1" s="1"/>
  <c r="R5854" i="1"/>
  <c r="R5853" i="1" s="1"/>
  <c r="Q5854" i="1"/>
  <c r="Q5853" i="1" s="1"/>
  <c r="P5854" i="1"/>
  <c r="P5853" i="1" s="1"/>
  <c r="V5851" i="1"/>
  <c r="V5850" i="1" s="1"/>
  <c r="U5851" i="1"/>
  <c r="U5850" i="1" s="1"/>
  <c r="S5851" i="1"/>
  <c r="S5850" i="1" s="1"/>
  <c r="R5851" i="1"/>
  <c r="R5850" i="1" s="1"/>
  <c r="Q5851" i="1"/>
  <c r="Q5850" i="1" s="1"/>
  <c r="P5851" i="1"/>
  <c r="P5850" i="1" s="1"/>
  <c r="V5847" i="1"/>
  <c r="V5846" i="1" s="1"/>
  <c r="U5847" i="1"/>
  <c r="U5846" i="1" s="1"/>
  <c r="S5847" i="1"/>
  <c r="S5846" i="1" s="1"/>
  <c r="R5847" i="1"/>
  <c r="R5846" i="1" s="1"/>
  <c r="Q5847" i="1"/>
  <c r="Q5846" i="1" s="1"/>
  <c r="P5847" i="1"/>
  <c r="P5846" i="1" s="1"/>
  <c r="V5843" i="1"/>
  <c r="V5842" i="1" s="1"/>
  <c r="U5843" i="1"/>
  <c r="U5842" i="1" s="1"/>
  <c r="S5843" i="1"/>
  <c r="S5842" i="1" s="1"/>
  <c r="R5843" i="1"/>
  <c r="R5842" i="1" s="1"/>
  <c r="Q5843" i="1"/>
  <c r="Q5842" i="1" s="1"/>
  <c r="P5843" i="1"/>
  <c r="P5842" i="1" s="1"/>
  <c r="V5839" i="1"/>
  <c r="V5838" i="1" s="1"/>
  <c r="U5839" i="1"/>
  <c r="U5838" i="1" s="1"/>
  <c r="S5839" i="1"/>
  <c r="S5838" i="1" s="1"/>
  <c r="R5839" i="1"/>
  <c r="R5838" i="1" s="1"/>
  <c r="Q5839" i="1"/>
  <c r="Q5838" i="1" s="1"/>
  <c r="P5839" i="1"/>
  <c r="P5838" i="1" s="1"/>
  <c r="V5835" i="1"/>
  <c r="V5834" i="1" s="1"/>
  <c r="U5835" i="1"/>
  <c r="U5834" i="1" s="1"/>
  <c r="S5835" i="1"/>
  <c r="S5834" i="1" s="1"/>
  <c r="R5835" i="1"/>
  <c r="R5834" i="1" s="1"/>
  <c r="Q5835" i="1"/>
  <c r="Q5834" i="1" s="1"/>
  <c r="P5835" i="1"/>
  <c r="P5834" i="1" s="1"/>
  <c r="V5831" i="1"/>
  <c r="V5830" i="1" s="1"/>
  <c r="U5831" i="1"/>
  <c r="U5830" i="1" s="1"/>
  <c r="S5831" i="1"/>
  <c r="S5830" i="1" s="1"/>
  <c r="R5831" i="1"/>
  <c r="R5830" i="1" s="1"/>
  <c r="Q5831" i="1"/>
  <c r="Q5830" i="1" s="1"/>
  <c r="P5831" i="1"/>
  <c r="P5830" i="1" s="1"/>
  <c r="V5827" i="1"/>
  <c r="V5826" i="1" s="1"/>
  <c r="U5827" i="1"/>
  <c r="U5826" i="1" s="1"/>
  <c r="S5827" i="1"/>
  <c r="S5826" i="1" s="1"/>
  <c r="R5827" i="1"/>
  <c r="R5826" i="1" s="1"/>
  <c r="Q5827" i="1"/>
  <c r="Q5826" i="1" s="1"/>
  <c r="P5827" i="1"/>
  <c r="P5826" i="1" s="1"/>
  <c r="V5819" i="1"/>
  <c r="V5818" i="1" s="1"/>
  <c r="U5819" i="1"/>
  <c r="U5818" i="1" s="1"/>
  <c r="S5819" i="1"/>
  <c r="S5818" i="1" s="1"/>
  <c r="Q5819" i="1"/>
  <c r="Q5818" i="1" s="1"/>
  <c r="P5819" i="1"/>
  <c r="P5818" i="1" s="1"/>
  <c r="V5810" i="1"/>
  <c r="V5809" i="1" s="1"/>
  <c r="V5808" i="1" s="1"/>
  <c r="V5807" i="1" s="1"/>
  <c r="V5806" i="1" s="1"/>
  <c r="V5805" i="1" s="1"/>
  <c r="V5804" i="1" s="1"/>
  <c r="U5810" i="1"/>
  <c r="U5809" i="1" s="1"/>
  <c r="U5808" i="1" s="1"/>
  <c r="U5807" i="1" s="1"/>
  <c r="U5806" i="1" s="1"/>
  <c r="U5805" i="1" s="1"/>
  <c r="U5804" i="1" s="1"/>
  <c r="S5810" i="1"/>
  <c r="S5809" i="1" s="1"/>
  <c r="S5808" i="1" s="1"/>
  <c r="S5807" i="1" s="1"/>
  <c r="S5806" i="1" s="1"/>
  <c r="S5805" i="1" s="1"/>
  <c r="S5804" i="1" s="1"/>
  <c r="R5810" i="1"/>
  <c r="R5809" i="1" s="1"/>
  <c r="R5808" i="1" s="1"/>
  <c r="R5807" i="1" s="1"/>
  <c r="R5806" i="1" s="1"/>
  <c r="R5805" i="1" s="1"/>
  <c r="R5804" i="1" s="1"/>
  <c r="Q5810" i="1"/>
  <c r="Q5809" i="1" s="1"/>
  <c r="Q5808" i="1" s="1"/>
  <c r="Q5807" i="1" s="1"/>
  <c r="Q5806" i="1" s="1"/>
  <c r="Q5805" i="1" s="1"/>
  <c r="Q5804" i="1" s="1"/>
  <c r="P5810" i="1"/>
  <c r="P5809" i="1" s="1"/>
  <c r="P5808" i="1" s="1"/>
  <c r="P5807" i="1" s="1"/>
  <c r="P5806" i="1" s="1"/>
  <c r="P5805" i="1" s="1"/>
  <c r="P5804" i="1" s="1"/>
  <c r="V5795" i="1"/>
  <c r="V5794" i="1" s="1"/>
  <c r="V5793" i="1" s="1"/>
  <c r="V5792" i="1" s="1"/>
  <c r="V5791" i="1" s="1"/>
  <c r="V5790" i="1" s="1"/>
  <c r="V5789" i="1" s="1"/>
  <c r="U5795" i="1"/>
  <c r="U5794" i="1" s="1"/>
  <c r="U5793" i="1" s="1"/>
  <c r="U5792" i="1" s="1"/>
  <c r="U5791" i="1" s="1"/>
  <c r="U5790" i="1" s="1"/>
  <c r="U5789" i="1" s="1"/>
  <c r="S5795" i="1"/>
  <c r="S5794" i="1" s="1"/>
  <c r="S5793" i="1" s="1"/>
  <c r="S5792" i="1" s="1"/>
  <c r="S5791" i="1" s="1"/>
  <c r="S5790" i="1" s="1"/>
  <c r="S5789" i="1" s="1"/>
  <c r="R5795" i="1"/>
  <c r="R5794" i="1" s="1"/>
  <c r="R5793" i="1" s="1"/>
  <c r="R5792" i="1" s="1"/>
  <c r="R5791" i="1" s="1"/>
  <c r="R5790" i="1" s="1"/>
  <c r="R5789" i="1" s="1"/>
  <c r="Q5795" i="1"/>
  <c r="Q5794" i="1" s="1"/>
  <c r="Q5793" i="1" s="1"/>
  <c r="Q5792" i="1" s="1"/>
  <c r="Q5791" i="1" s="1"/>
  <c r="Q5790" i="1" s="1"/>
  <c r="Q5789" i="1" s="1"/>
  <c r="P5795" i="1"/>
  <c r="P5794" i="1" s="1"/>
  <c r="P5793" i="1" s="1"/>
  <c r="P5792" i="1" s="1"/>
  <c r="P5791" i="1" s="1"/>
  <c r="P5790" i="1" s="1"/>
  <c r="P5789" i="1" s="1"/>
  <c r="V5786" i="1"/>
  <c r="V5785" i="1" s="1"/>
  <c r="V5784" i="1" s="1"/>
  <c r="V5783" i="1" s="1"/>
  <c r="V5782" i="1" s="1"/>
  <c r="V5781" i="1" s="1"/>
  <c r="U5786" i="1"/>
  <c r="U5785" i="1" s="1"/>
  <c r="U5784" i="1" s="1"/>
  <c r="U5783" i="1" s="1"/>
  <c r="U5782" i="1" s="1"/>
  <c r="U5781" i="1" s="1"/>
  <c r="S5786" i="1"/>
  <c r="S5785" i="1" s="1"/>
  <c r="S5784" i="1" s="1"/>
  <c r="S5783" i="1" s="1"/>
  <c r="S5782" i="1" s="1"/>
  <c r="S5781" i="1" s="1"/>
  <c r="R5786" i="1"/>
  <c r="R5785" i="1" s="1"/>
  <c r="R5784" i="1" s="1"/>
  <c r="R5783" i="1" s="1"/>
  <c r="R5782" i="1" s="1"/>
  <c r="R5781" i="1" s="1"/>
  <c r="Q5786" i="1"/>
  <c r="Q5785" i="1" s="1"/>
  <c r="Q5784" i="1" s="1"/>
  <c r="Q5783" i="1" s="1"/>
  <c r="Q5782" i="1" s="1"/>
  <c r="Q5781" i="1" s="1"/>
  <c r="P5786" i="1"/>
  <c r="P5785" i="1" s="1"/>
  <c r="P5784" i="1" s="1"/>
  <c r="P5783" i="1" s="1"/>
  <c r="P5782" i="1" s="1"/>
  <c r="P5781" i="1" s="1"/>
  <c r="V5774" i="1"/>
  <c r="V5773" i="1" s="1"/>
  <c r="V5772" i="1" s="1"/>
  <c r="V5771" i="1" s="1"/>
  <c r="U5774" i="1"/>
  <c r="U5773" i="1" s="1"/>
  <c r="U5772" i="1" s="1"/>
  <c r="U5771" i="1" s="1"/>
  <c r="S5774" i="1"/>
  <c r="S5773" i="1" s="1"/>
  <c r="S5772" i="1" s="1"/>
  <c r="S5771" i="1" s="1"/>
  <c r="R5774" i="1"/>
  <c r="R5773" i="1" s="1"/>
  <c r="R5772" i="1" s="1"/>
  <c r="R5771" i="1" s="1"/>
  <c r="Q5774" i="1"/>
  <c r="Q5773" i="1" s="1"/>
  <c r="Q5772" i="1" s="1"/>
  <c r="Q5771" i="1" s="1"/>
  <c r="P5774" i="1"/>
  <c r="P5773" i="1" s="1"/>
  <c r="P5772" i="1" s="1"/>
  <c r="P5771" i="1" s="1"/>
  <c r="V5766" i="1"/>
  <c r="V5765" i="1" s="1"/>
  <c r="V5764" i="1" s="1"/>
  <c r="V5763" i="1" s="1"/>
  <c r="U5766" i="1"/>
  <c r="U5765" i="1" s="1"/>
  <c r="U5764" i="1" s="1"/>
  <c r="U5763" i="1" s="1"/>
  <c r="S5766" i="1"/>
  <c r="S5765" i="1" s="1"/>
  <c r="S5764" i="1" s="1"/>
  <c r="S5763" i="1" s="1"/>
  <c r="R5766" i="1"/>
  <c r="R5765" i="1" s="1"/>
  <c r="R5764" i="1" s="1"/>
  <c r="R5763" i="1" s="1"/>
  <c r="Q5766" i="1"/>
  <c r="Q5765" i="1" s="1"/>
  <c r="Q5764" i="1" s="1"/>
  <c r="Q5763" i="1" s="1"/>
  <c r="P5766" i="1"/>
  <c r="P5765" i="1" s="1"/>
  <c r="P5764" i="1" s="1"/>
  <c r="P5763" i="1" s="1"/>
  <c r="V5761" i="1"/>
  <c r="V5760" i="1" s="1"/>
  <c r="U5761" i="1"/>
  <c r="U5760" i="1" s="1"/>
  <c r="S5761" i="1"/>
  <c r="S5760" i="1" s="1"/>
  <c r="R5761" i="1"/>
  <c r="R5760" i="1" s="1"/>
  <c r="Q5761" i="1"/>
  <c r="Q5760" i="1" s="1"/>
  <c r="P5761" i="1"/>
  <c r="P5760" i="1" s="1"/>
  <c r="V5758" i="1"/>
  <c r="V5757" i="1" s="1"/>
  <c r="U5758" i="1"/>
  <c r="U5757" i="1" s="1"/>
  <c r="S5758" i="1"/>
  <c r="S5757" i="1" s="1"/>
  <c r="R5758" i="1"/>
  <c r="R5757" i="1" s="1"/>
  <c r="Q5758" i="1"/>
  <c r="Q5757" i="1" s="1"/>
  <c r="P5758" i="1"/>
  <c r="P5757" i="1" s="1"/>
  <c r="V5755" i="1"/>
  <c r="V5754" i="1" s="1"/>
  <c r="U5755" i="1"/>
  <c r="U5754" i="1" s="1"/>
  <c r="S5755" i="1"/>
  <c r="S5754" i="1" s="1"/>
  <c r="R5755" i="1"/>
  <c r="R5754" i="1" s="1"/>
  <c r="Q5755" i="1"/>
  <c r="Q5754" i="1" s="1"/>
  <c r="P5755" i="1"/>
  <c r="P5754" i="1" s="1"/>
  <c r="V5746" i="1"/>
  <c r="V5745" i="1" s="1"/>
  <c r="U5746" i="1"/>
  <c r="U5745" i="1" s="1"/>
  <c r="S5746" i="1"/>
  <c r="S5745" i="1" s="1"/>
  <c r="R5746" i="1"/>
  <c r="R5745" i="1" s="1"/>
  <c r="Q5746" i="1"/>
  <c r="Q5745" i="1" s="1"/>
  <c r="P5746" i="1"/>
  <c r="P5745" i="1" s="1"/>
  <c r="V5742" i="1"/>
  <c r="V5741" i="1" s="1"/>
  <c r="U5742" i="1"/>
  <c r="U5741" i="1" s="1"/>
  <c r="S5742" i="1"/>
  <c r="S5741" i="1" s="1"/>
  <c r="R5742" i="1"/>
  <c r="R5741" i="1" s="1"/>
  <c r="Q5742" i="1"/>
  <c r="Q5741" i="1" s="1"/>
  <c r="P5742" i="1"/>
  <c r="P5741" i="1" s="1"/>
  <c r="V5739" i="1"/>
  <c r="V5738" i="1" s="1"/>
  <c r="U5739" i="1"/>
  <c r="U5738" i="1" s="1"/>
  <c r="S5739" i="1"/>
  <c r="S5738" i="1" s="1"/>
  <c r="R5739" i="1"/>
  <c r="R5738" i="1" s="1"/>
  <c r="Q5739" i="1"/>
  <c r="Q5738" i="1" s="1"/>
  <c r="P5739" i="1"/>
  <c r="P5738" i="1" s="1"/>
  <c r="V5736" i="1"/>
  <c r="V5735" i="1" s="1"/>
  <c r="U5736" i="1"/>
  <c r="U5735" i="1" s="1"/>
  <c r="S5736" i="1"/>
  <c r="S5735" i="1" s="1"/>
  <c r="R5736" i="1"/>
  <c r="R5735" i="1" s="1"/>
  <c r="Q5736" i="1"/>
  <c r="Q5735" i="1" s="1"/>
  <c r="P5736" i="1"/>
  <c r="P5735" i="1" s="1"/>
  <c r="V5733" i="1"/>
  <c r="U5733" i="1"/>
  <c r="S5733" i="1"/>
  <c r="R5733" i="1"/>
  <c r="Q5733" i="1"/>
  <c r="P5733" i="1"/>
  <c r="V5731" i="1"/>
  <c r="U5731" i="1"/>
  <c r="S5731" i="1"/>
  <c r="R5731" i="1"/>
  <c r="Q5731" i="1"/>
  <c r="P5731" i="1"/>
  <c r="V5728" i="1"/>
  <c r="V5727" i="1" s="1"/>
  <c r="U5728" i="1"/>
  <c r="U5727" i="1" s="1"/>
  <c r="S5728" i="1"/>
  <c r="S5727" i="1" s="1"/>
  <c r="R5728" i="1"/>
  <c r="R5727" i="1" s="1"/>
  <c r="Q5728" i="1"/>
  <c r="Q5727" i="1" s="1"/>
  <c r="P5728" i="1"/>
  <c r="P5727" i="1" s="1"/>
  <c r="V5725" i="1"/>
  <c r="V5724" i="1" s="1"/>
  <c r="U5725" i="1"/>
  <c r="U5724" i="1" s="1"/>
  <c r="S5725" i="1"/>
  <c r="S5724" i="1" s="1"/>
  <c r="R5725" i="1"/>
  <c r="R5724" i="1" s="1"/>
  <c r="Q5725" i="1"/>
  <c r="Q5724" i="1" s="1"/>
  <c r="P5725" i="1"/>
  <c r="P5724" i="1" s="1"/>
  <c r="V5722" i="1"/>
  <c r="V5721" i="1" s="1"/>
  <c r="U5722" i="1"/>
  <c r="U5721" i="1" s="1"/>
  <c r="S5722" i="1"/>
  <c r="S5721" i="1" s="1"/>
  <c r="R5722" i="1"/>
  <c r="R5721" i="1" s="1"/>
  <c r="Q5722" i="1"/>
  <c r="Q5721" i="1" s="1"/>
  <c r="P5722" i="1"/>
  <c r="P5721" i="1" s="1"/>
  <c r="V5719" i="1"/>
  <c r="V5718" i="1" s="1"/>
  <c r="U5719" i="1"/>
  <c r="U5718" i="1" s="1"/>
  <c r="S5719" i="1"/>
  <c r="S5718" i="1" s="1"/>
  <c r="R5719" i="1"/>
  <c r="R5718" i="1" s="1"/>
  <c r="Q5719" i="1"/>
  <c r="Q5718" i="1" s="1"/>
  <c r="P5719" i="1"/>
  <c r="P5718" i="1" s="1"/>
  <c r="V5715" i="1"/>
  <c r="V5714" i="1" s="1"/>
  <c r="U5715" i="1"/>
  <c r="U5714" i="1" s="1"/>
  <c r="S5715" i="1"/>
  <c r="S5714" i="1" s="1"/>
  <c r="R5715" i="1"/>
  <c r="R5714" i="1" s="1"/>
  <c r="Q5715" i="1"/>
  <c r="Q5714" i="1" s="1"/>
  <c r="P5715" i="1"/>
  <c r="P5714" i="1" s="1"/>
  <c r="V5712" i="1"/>
  <c r="V5711" i="1" s="1"/>
  <c r="U5712" i="1"/>
  <c r="U5711" i="1" s="1"/>
  <c r="S5712" i="1"/>
  <c r="S5711" i="1" s="1"/>
  <c r="R5712" i="1"/>
  <c r="R5711" i="1" s="1"/>
  <c r="Q5712" i="1"/>
  <c r="Q5711" i="1" s="1"/>
  <c r="P5712" i="1"/>
  <c r="P5711" i="1" s="1"/>
  <c r="V5706" i="1"/>
  <c r="V5705" i="1" s="1"/>
  <c r="U5706" i="1"/>
  <c r="U5705" i="1" s="1"/>
  <c r="S5706" i="1"/>
  <c r="S5705" i="1" s="1"/>
  <c r="R5706" i="1"/>
  <c r="R5705" i="1" s="1"/>
  <c r="Q5706" i="1"/>
  <c r="Q5705" i="1" s="1"/>
  <c r="P5706" i="1"/>
  <c r="P5705" i="1" s="1"/>
  <c r="V5702" i="1"/>
  <c r="V5701" i="1" s="1"/>
  <c r="U5702" i="1"/>
  <c r="U5701" i="1" s="1"/>
  <c r="S5702" i="1"/>
  <c r="S5701" i="1" s="1"/>
  <c r="R5702" i="1"/>
  <c r="R5701" i="1" s="1"/>
  <c r="Q5702" i="1"/>
  <c r="Q5701" i="1" s="1"/>
  <c r="P5702" i="1"/>
  <c r="P5701" i="1" s="1"/>
  <c r="V5696" i="1"/>
  <c r="U5696" i="1"/>
  <c r="S5696" i="1"/>
  <c r="R5696" i="1"/>
  <c r="Q5696" i="1"/>
  <c r="P5696" i="1"/>
  <c r="V5693" i="1"/>
  <c r="U5693" i="1"/>
  <c r="S5693" i="1"/>
  <c r="R5693" i="1"/>
  <c r="Q5693" i="1"/>
  <c r="P5693" i="1"/>
  <c r="V5691" i="1"/>
  <c r="U5691" i="1"/>
  <c r="S5691" i="1"/>
  <c r="R5691" i="1"/>
  <c r="Q5691" i="1"/>
  <c r="P5691" i="1"/>
  <c r="V5689" i="1"/>
  <c r="U5689" i="1"/>
  <c r="S5689" i="1"/>
  <c r="R5689" i="1"/>
  <c r="Q5689" i="1"/>
  <c r="P5689" i="1"/>
  <c r="V5684" i="1"/>
  <c r="V5683" i="1" s="1"/>
  <c r="V5682" i="1" s="1"/>
  <c r="V5681" i="1" s="1"/>
  <c r="V5680" i="1" s="1"/>
  <c r="U5684" i="1"/>
  <c r="U5683" i="1" s="1"/>
  <c r="U5682" i="1" s="1"/>
  <c r="U5681" i="1" s="1"/>
  <c r="U5680" i="1" s="1"/>
  <c r="S5684" i="1"/>
  <c r="S5683" i="1" s="1"/>
  <c r="S5682" i="1" s="1"/>
  <c r="S5681" i="1" s="1"/>
  <c r="S5680" i="1" s="1"/>
  <c r="R5684" i="1"/>
  <c r="R5683" i="1" s="1"/>
  <c r="R5682" i="1" s="1"/>
  <c r="R5681" i="1" s="1"/>
  <c r="R5680" i="1" s="1"/>
  <c r="Q5684" i="1"/>
  <c r="Q5683" i="1" s="1"/>
  <c r="Q5682" i="1" s="1"/>
  <c r="Q5681" i="1" s="1"/>
  <c r="Q5680" i="1" s="1"/>
  <c r="P5684" i="1"/>
  <c r="P5683" i="1" s="1"/>
  <c r="P5682" i="1" s="1"/>
  <c r="P5681" i="1" s="1"/>
  <c r="P5680" i="1" s="1"/>
  <c r="V5678" i="1"/>
  <c r="V5677" i="1" s="1"/>
  <c r="V5676" i="1" s="1"/>
  <c r="V5675" i="1" s="1"/>
  <c r="V5674" i="1" s="1"/>
  <c r="U5678" i="1"/>
  <c r="U5677" i="1" s="1"/>
  <c r="U5676" i="1" s="1"/>
  <c r="U5675" i="1" s="1"/>
  <c r="U5674" i="1" s="1"/>
  <c r="S5678" i="1"/>
  <c r="S5677" i="1" s="1"/>
  <c r="S5676" i="1" s="1"/>
  <c r="S5675" i="1" s="1"/>
  <c r="S5674" i="1" s="1"/>
  <c r="R5678" i="1"/>
  <c r="R5677" i="1" s="1"/>
  <c r="R5676" i="1" s="1"/>
  <c r="R5675" i="1" s="1"/>
  <c r="R5674" i="1" s="1"/>
  <c r="Q5678" i="1"/>
  <c r="Q5677" i="1" s="1"/>
  <c r="Q5676" i="1" s="1"/>
  <c r="Q5675" i="1" s="1"/>
  <c r="Q5674" i="1" s="1"/>
  <c r="P5678" i="1"/>
  <c r="P5677" i="1" s="1"/>
  <c r="P5676" i="1" s="1"/>
  <c r="P5675" i="1" s="1"/>
  <c r="P5674" i="1" s="1"/>
  <c r="V5672" i="1"/>
  <c r="V5671" i="1" s="1"/>
  <c r="U5672" i="1"/>
  <c r="U5671" i="1" s="1"/>
  <c r="S5672" i="1"/>
  <c r="S5671" i="1" s="1"/>
  <c r="R5672" i="1"/>
  <c r="R5671" i="1" s="1"/>
  <c r="Q5672" i="1"/>
  <c r="Q5671" i="1" s="1"/>
  <c r="P5672" i="1"/>
  <c r="P5671" i="1" s="1"/>
  <c r="V5669" i="1"/>
  <c r="U5669" i="1"/>
  <c r="S5669" i="1"/>
  <c r="R5669" i="1"/>
  <c r="Q5669" i="1"/>
  <c r="P5669" i="1"/>
  <c r="V5667" i="1"/>
  <c r="U5667" i="1"/>
  <c r="S5667" i="1"/>
  <c r="R5667" i="1"/>
  <c r="Q5667" i="1"/>
  <c r="P5667" i="1"/>
  <c r="V5664" i="1"/>
  <c r="U5664" i="1"/>
  <c r="S5664" i="1"/>
  <c r="R5664" i="1"/>
  <c r="Q5664" i="1"/>
  <c r="P5664" i="1"/>
  <c r="V5662" i="1"/>
  <c r="U5662" i="1"/>
  <c r="S5662" i="1"/>
  <c r="R5662" i="1"/>
  <c r="Q5662" i="1"/>
  <c r="P5662" i="1"/>
  <c r="V5657" i="1"/>
  <c r="V5656" i="1" s="1"/>
  <c r="V5655" i="1" s="1"/>
  <c r="U5657" i="1"/>
  <c r="U5656" i="1" s="1"/>
  <c r="U5655" i="1" s="1"/>
  <c r="S5657" i="1"/>
  <c r="S5656" i="1" s="1"/>
  <c r="S5655" i="1" s="1"/>
  <c r="R5657" i="1"/>
  <c r="R5656" i="1" s="1"/>
  <c r="R5655" i="1" s="1"/>
  <c r="Q5657" i="1"/>
  <c r="Q5656" i="1" s="1"/>
  <c r="Q5655" i="1" s="1"/>
  <c r="P5657" i="1"/>
  <c r="P5656" i="1" s="1"/>
  <c r="P5655" i="1" s="1"/>
  <c r="V5649" i="1"/>
  <c r="V5648" i="1" s="1"/>
  <c r="U5649" i="1"/>
  <c r="U5648" i="1" s="1"/>
  <c r="S5649" i="1"/>
  <c r="S5648" i="1" s="1"/>
  <c r="R5649" i="1"/>
  <c r="R5648" i="1" s="1"/>
  <c r="Q5649" i="1"/>
  <c r="Q5648" i="1" s="1"/>
  <c r="P5649" i="1"/>
  <c r="P5648" i="1" s="1"/>
  <c r="V5646" i="1"/>
  <c r="V5645" i="1" s="1"/>
  <c r="U5646" i="1"/>
  <c r="U5645" i="1" s="1"/>
  <c r="S5646" i="1"/>
  <c r="S5645" i="1" s="1"/>
  <c r="R5646" i="1"/>
  <c r="R5645" i="1" s="1"/>
  <c r="Q5646" i="1"/>
  <c r="Q5645" i="1" s="1"/>
  <c r="P5646" i="1"/>
  <c r="P5645" i="1" s="1"/>
  <c r="V5643" i="1"/>
  <c r="U5643" i="1"/>
  <c r="S5643" i="1"/>
  <c r="R5643" i="1"/>
  <c r="Q5643" i="1"/>
  <c r="P5643" i="1"/>
  <c r="V5641" i="1"/>
  <c r="U5641" i="1"/>
  <c r="S5641" i="1"/>
  <c r="R5641" i="1"/>
  <c r="Q5641" i="1"/>
  <c r="P5641" i="1"/>
  <c r="V5634" i="1"/>
  <c r="V5633" i="1" s="1"/>
  <c r="V5632" i="1" s="1"/>
  <c r="V5631" i="1" s="1"/>
  <c r="U5634" i="1"/>
  <c r="U5633" i="1" s="1"/>
  <c r="U5632" i="1" s="1"/>
  <c r="U5631" i="1" s="1"/>
  <c r="S5634" i="1"/>
  <c r="S5633" i="1" s="1"/>
  <c r="S5632" i="1" s="1"/>
  <c r="S5631" i="1" s="1"/>
  <c r="R5634" i="1"/>
  <c r="R5633" i="1" s="1"/>
  <c r="R5632" i="1" s="1"/>
  <c r="R5631" i="1" s="1"/>
  <c r="Q5634" i="1"/>
  <c r="Q5633" i="1" s="1"/>
  <c r="Q5632" i="1" s="1"/>
  <c r="Q5631" i="1" s="1"/>
  <c r="P5634" i="1"/>
  <c r="P5633" i="1" s="1"/>
  <c r="P5632" i="1" s="1"/>
  <c r="P5631" i="1" s="1"/>
  <c r="V5629" i="1"/>
  <c r="U5629" i="1"/>
  <c r="S5629" i="1"/>
  <c r="R5629" i="1"/>
  <c r="Q5629" i="1"/>
  <c r="P5629" i="1"/>
  <c r="V5627" i="1"/>
  <c r="U5627" i="1"/>
  <c r="S5627" i="1"/>
  <c r="R5627" i="1"/>
  <c r="Q5627" i="1"/>
  <c r="P5627" i="1"/>
  <c r="V5625" i="1"/>
  <c r="U5625" i="1"/>
  <c r="S5625" i="1"/>
  <c r="R5625" i="1"/>
  <c r="Q5625" i="1"/>
  <c r="P5625" i="1"/>
  <c r="V5623" i="1"/>
  <c r="U5623" i="1"/>
  <c r="S5623" i="1"/>
  <c r="R5623" i="1"/>
  <c r="Q5623" i="1"/>
  <c r="P5623" i="1"/>
  <c r="V5618" i="1"/>
  <c r="V5617" i="1" s="1"/>
  <c r="U5618" i="1"/>
  <c r="U5617" i="1" s="1"/>
  <c r="S5618" i="1"/>
  <c r="S5617" i="1" s="1"/>
  <c r="R5618" i="1"/>
  <c r="R5617" i="1" s="1"/>
  <c r="Q5618" i="1"/>
  <c r="Q5617" i="1" s="1"/>
  <c r="P5618" i="1"/>
  <c r="P5617" i="1" s="1"/>
  <c r="V5612" i="1"/>
  <c r="V5611" i="1" s="1"/>
  <c r="V5610" i="1" s="1"/>
  <c r="V5609" i="1" s="1"/>
  <c r="V5608" i="1" s="1"/>
  <c r="U5612" i="1"/>
  <c r="U5611" i="1" s="1"/>
  <c r="U5610" i="1" s="1"/>
  <c r="U5609" i="1" s="1"/>
  <c r="U5608" i="1" s="1"/>
  <c r="S5612" i="1"/>
  <c r="S5611" i="1" s="1"/>
  <c r="S5610" i="1" s="1"/>
  <c r="S5609" i="1" s="1"/>
  <c r="S5608" i="1" s="1"/>
  <c r="R5612" i="1"/>
  <c r="R5611" i="1" s="1"/>
  <c r="R5610" i="1" s="1"/>
  <c r="R5609" i="1" s="1"/>
  <c r="R5608" i="1" s="1"/>
  <c r="Q5612" i="1"/>
  <c r="Q5611" i="1" s="1"/>
  <c r="Q5610" i="1" s="1"/>
  <c r="Q5609" i="1" s="1"/>
  <c r="Q5608" i="1" s="1"/>
  <c r="P5612" i="1"/>
  <c r="P5611" i="1" s="1"/>
  <c r="P5610" i="1" s="1"/>
  <c r="P5609" i="1" s="1"/>
  <c r="P5608" i="1" s="1"/>
  <c r="V5604" i="1"/>
  <c r="V5603" i="1" s="1"/>
  <c r="V5602" i="1" s="1"/>
  <c r="V5601" i="1" s="1"/>
  <c r="U5604" i="1"/>
  <c r="U5603" i="1" s="1"/>
  <c r="U5602" i="1" s="1"/>
  <c r="U5601" i="1" s="1"/>
  <c r="S5604" i="1"/>
  <c r="S5603" i="1" s="1"/>
  <c r="S5602" i="1" s="1"/>
  <c r="S5601" i="1" s="1"/>
  <c r="R5604" i="1"/>
  <c r="R5603" i="1" s="1"/>
  <c r="R5602" i="1" s="1"/>
  <c r="R5601" i="1" s="1"/>
  <c r="Q5604" i="1"/>
  <c r="Q5603" i="1" s="1"/>
  <c r="Q5602" i="1" s="1"/>
  <c r="Q5601" i="1" s="1"/>
  <c r="P5604" i="1"/>
  <c r="P5603" i="1" s="1"/>
  <c r="P5602" i="1" s="1"/>
  <c r="P5601" i="1" s="1"/>
  <c r="V5597" i="1"/>
  <c r="U5597" i="1"/>
  <c r="S5597" i="1"/>
  <c r="R5597" i="1"/>
  <c r="Q5597" i="1"/>
  <c r="P5597" i="1"/>
  <c r="V5595" i="1"/>
  <c r="U5595" i="1"/>
  <c r="S5595" i="1"/>
  <c r="R5595" i="1"/>
  <c r="Q5595" i="1"/>
  <c r="P5595" i="1"/>
  <c r="V5592" i="1"/>
  <c r="V5591" i="1" s="1"/>
  <c r="U5592" i="1"/>
  <c r="U5591" i="1" s="1"/>
  <c r="S5592" i="1"/>
  <c r="S5591" i="1" s="1"/>
  <c r="R5592" i="1"/>
  <c r="R5591" i="1" s="1"/>
  <c r="Q5592" i="1"/>
  <c r="Q5591" i="1" s="1"/>
  <c r="P5592" i="1"/>
  <c r="P5591" i="1" s="1"/>
  <c r="V5587" i="1"/>
  <c r="V5586" i="1" s="1"/>
  <c r="V5585" i="1" s="1"/>
  <c r="U5587" i="1"/>
  <c r="U5586" i="1" s="1"/>
  <c r="U5585" i="1" s="1"/>
  <c r="S5587" i="1"/>
  <c r="S5586" i="1" s="1"/>
  <c r="S5585" i="1" s="1"/>
  <c r="R5587" i="1"/>
  <c r="R5586" i="1" s="1"/>
  <c r="R5585" i="1" s="1"/>
  <c r="Q5587" i="1"/>
  <c r="Q5586" i="1" s="1"/>
  <c r="Q5585" i="1" s="1"/>
  <c r="P5587" i="1"/>
  <c r="P5586" i="1" s="1"/>
  <c r="P5585" i="1" s="1"/>
  <c r="V5583" i="1"/>
  <c r="V5582" i="1" s="1"/>
  <c r="V5581" i="1" s="1"/>
  <c r="U5583" i="1"/>
  <c r="U5582" i="1" s="1"/>
  <c r="U5581" i="1" s="1"/>
  <c r="S5583" i="1"/>
  <c r="S5582" i="1" s="1"/>
  <c r="S5581" i="1" s="1"/>
  <c r="R5583" i="1"/>
  <c r="R5582" i="1" s="1"/>
  <c r="R5581" i="1" s="1"/>
  <c r="Q5583" i="1"/>
  <c r="Q5582" i="1" s="1"/>
  <c r="Q5581" i="1" s="1"/>
  <c r="P5583" i="1"/>
  <c r="P5582" i="1" s="1"/>
  <c r="P5581" i="1" s="1"/>
  <c r="V5578" i="1"/>
  <c r="V5577" i="1" s="1"/>
  <c r="V5576" i="1" s="1"/>
  <c r="U5578" i="1"/>
  <c r="U5577" i="1" s="1"/>
  <c r="U5576" i="1" s="1"/>
  <c r="S5578" i="1"/>
  <c r="S5577" i="1" s="1"/>
  <c r="S5576" i="1" s="1"/>
  <c r="R5578" i="1"/>
  <c r="R5577" i="1" s="1"/>
  <c r="R5576" i="1" s="1"/>
  <c r="Q5578" i="1"/>
  <c r="Q5577" i="1" s="1"/>
  <c r="Q5576" i="1" s="1"/>
  <c r="P5578" i="1"/>
  <c r="P5577" i="1" s="1"/>
  <c r="P5576" i="1" s="1"/>
  <c r="V5574" i="1"/>
  <c r="V5573" i="1" s="1"/>
  <c r="V5572" i="1" s="1"/>
  <c r="U5574" i="1"/>
  <c r="U5573" i="1" s="1"/>
  <c r="U5572" i="1" s="1"/>
  <c r="S5574" i="1"/>
  <c r="S5573" i="1" s="1"/>
  <c r="S5572" i="1" s="1"/>
  <c r="R5574" i="1"/>
  <c r="R5573" i="1" s="1"/>
  <c r="R5572" i="1" s="1"/>
  <c r="Q5574" i="1"/>
  <c r="Q5573" i="1" s="1"/>
  <c r="Q5572" i="1" s="1"/>
  <c r="P5574" i="1"/>
  <c r="P5573" i="1" s="1"/>
  <c r="P5572" i="1" s="1"/>
  <c r="V5567" i="1"/>
  <c r="V5566" i="1" s="1"/>
  <c r="U5567" i="1"/>
  <c r="U5566" i="1" s="1"/>
  <c r="S5567" i="1"/>
  <c r="S5566" i="1" s="1"/>
  <c r="R5567" i="1"/>
  <c r="R5566" i="1" s="1"/>
  <c r="Q5567" i="1"/>
  <c r="Q5566" i="1" s="1"/>
  <c r="P5567" i="1"/>
  <c r="P5566" i="1" s="1"/>
  <c r="V5564" i="1"/>
  <c r="V5563" i="1" s="1"/>
  <c r="U5564" i="1"/>
  <c r="U5563" i="1" s="1"/>
  <c r="S5564" i="1"/>
  <c r="S5563" i="1" s="1"/>
  <c r="R5564" i="1"/>
  <c r="R5563" i="1" s="1"/>
  <c r="Q5564" i="1"/>
  <c r="Q5563" i="1" s="1"/>
  <c r="P5564" i="1"/>
  <c r="P5563" i="1" s="1"/>
  <c r="V5561" i="1"/>
  <c r="V5560" i="1" s="1"/>
  <c r="U5561" i="1"/>
  <c r="U5560" i="1" s="1"/>
  <c r="S5561" i="1"/>
  <c r="S5560" i="1" s="1"/>
  <c r="R5561" i="1"/>
  <c r="R5560" i="1" s="1"/>
  <c r="Q5561" i="1"/>
  <c r="Q5560" i="1" s="1"/>
  <c r="P5561" i="1"/>
  <c r="P5560" i="1" s="1"/>
  <c r="V5531" i="1"/>
  <c r="V5530" i="1" s="1"/>
  <c r="V5529" i="1" s="1"/>
  <c r="V5528" i="1" s="1"/>
  <c r="U5531" i="1"/>
  <c r="U5530" i="1" s="1"/>
  <c r="U5529" i="1" s="1"/>
  <c r="U5528" i="1" s="1"/>
  <c r="S5531" i="1"/>
  <c r="S5530" i="1" s="1"/>
  <c r="S5529" i="1" s="1"/>
  <c r="S5528" i="1" s="1"/>
  <c r="R5531" i="1"/>
  <c r="R5530" i="1" s="1"/>
  <c r="R5529" i="1" s="1"/>
  <c r="R5528" i="1" s="1"/>
  <c r="Q5531" i="1"/>
  <c r="Q5530" i="1" s="1"/>
  <c r="Q5529" i="1" s="1"/>
  <c r="Q5528" i="1" s="1"/>
  <c r="P5531" i="1"/>
  <c r="P5530" i="1" s="1"/>
  <c r="P5529" i="1" s="1"/>
  <c r="P5528" i="1" s="1"/>
  <c r="V5526" i="1"/>
  <c r="U5526" i="1"/>
  <c r="S5526" i="1"/>
  <c r="R5526" i="1"/>
  <c r="Q5526" i="1"/>
  <c r="P5526" i="1"/>
  <c r="V5524" i="1"/>
  <c r="U5524" i="1"/>
  <c r="S5524" i="1"/>
  <c r="R5524" i="1"/>
  <c r="Q5524" i="1"/>
  <c r="P5524" i="1"/>
  <c r="V5522" i="1"/>
  <c r="U5522" i="1"/>
  <c r="S5522" i="1"/>
  <c r="R5522" i="1"/>
  <c r="Q5522" i="1"/>
  <c r="P5522" i="1"/>
  <c r="U5517" i="1"/>
  <c r="U5516" i="1" s="1"/>
  <c r="U5515" i="1" s="1"/>
  <c r="Q5517" i="1"/>
  <c r="Q5516" i="1" s="1"/>
  <c r="Q5515" i="1" s="1"/>
  <c r="P5517" i="1"/>
  <c r="P5516" i="1" s="1"/>
  <c r="P5515" i="1" s="1"/>
  <c r="V5513" i="1"/>
  <c r="U5513" i="1"/>
  <c r="S5513" i="1"/>
  <c r="R5513" i="1"/>
  <c r="Q5513" i="1"/>
  <c r="P5513" i="1"/>
  <c r="V5511" i="1"/>
  <c r="U5511" i="1"/>
  <c r="S5511" i="1"/>
  <c r="R5511" i="1"/>
  <c r="Q5511" i="1"/>
  <c r="P5511" i="1"/>
  <c r="V5505" i="1"/>
  <c r="U5505" i="1"/>
  <c r="S5505" i="1"/>
  <c r="R5505" i="1"/>
  <c r="Q5505" i="1"/>
  <c r="P5505" i="1"/>
  <c r="V5503" i="1"/>
  <c r="U5503" i="1"/>
  <c r="S5503" i="1"/>
  <c r="R5503" i="1"/>
  <c r="Q5503" i="1"/>
  <c r="P5503" i="1"/>
  <c r="V5499" i="1"/>
  <c r="V5498" i="1" s="1"/>
  <c r="V5497" i="1" s="1"/>
  <c r="U5499" i="1"/>
  <c r="U5498" i="1" s="1"/>
  <c r="U5497" i="1" s="1"/>
  <c r="S5499" i="1"/>
  <c r="S5498" i="1" s="1"/>
  <c r="S5497" i="1" s="1"/>
  <c r="R5499" i="1"/>
  <c r="R5498" i="1" s="1"/>
  <c r="R5497" i="1" s="1"/>
  <c r="Q5499" i="1"/>
  <c r="Q5498" i="1" s="1"/>
  <c r="Q5497" i="1" s="1"/>
  <c r="P5499" i="1"/>
  <c r="P5498" i="1" s="1"/>
  <c r="P5497" i="1" s="1"/>
  <c r="V5495" i="1"/>
  <c r="U5495" i="1"/>
  <c r="S5495" i="1"/>
  <c r="R5495" i="1"/>
  <c r="Q5495" i="1"/>
  <c r="P5495" i="1"/>
  <c r="V5493" i="1"/>
  <c r="U5493" i="1"/>
  <c r="S5493" i="1"/>
  <c r="R5493" i="1"/>
  <c r="Q5493" i="1"/>
  <c r="P5493" i="1"/>
  <c r="V5490" i="1"/>
  <c r="U5490" i="1"/>
  <c r="S5490" i="1"/>
  <c r="R5490" i="1"/>
  <c r="Q5490" i="1"/>
  <c r="P5490" i="1"/>
  <c r="V5488" i="1"/>
  <c r="U5488" i="1"/>
  <c r="S5488" i="1"/>
  <c r="R5488" i="1"/>
  <c r="Q5488" i="1"/>
  <c r="P5488" i="1"/>
  <c r="V5486" i="1"/>
  <c r="U5486" i="1"/>
  <c r="S5486" i="1"/>
  <c r="R5486" i="1"/>
  <c r="Q5486" i="1"/>
  <c r="P5486" i="1"/>
  <c r="V5478" i="1"/>
  <c r="V5477" i="1" s="1"/>
  <c r="V5476" i="1" s="1"/>
  <c r="V5475" i="1" s="1"/>
  <c r="V5474" i="1" s="1"/>
  <c r="V5473" i="1" s="1"/>
  <c r="S5478" i="1"/>
  <c r="S5477" i="1" s="1"/>
  <c r="S5476" i="1" s="1"/>
  <c r="S5475" i="1" s="1"/>
  <c r="S5474" i="1" s="1"/>
  <c r="S5473" i="1" s="1"/>
  <c r="R5478" i="1"/>
  <c r="R5477" i="1" s="1"/>
  <c r="R5476" i="1" s="1"/>
  <c r="R5475" i="1" s="1"/>
  <c r="R5474" i="1" s="1"/>
  <c r="R5473" i="1" s="1"/>
  <c r="V5470" i="1"/>
  <c r="V5469" i="1" s="1"/>
  <c r="V5468" i="1" s="1"/>
  <c r="U5470" i="1"/>
  <c r="U5469" i="1" s="1"/>
  <c r="U5468" i="1" s="1"/>
  <c r="S5470" i="1"/>
  <c r="S5469" i="1" s="1"/>
  <c r="S5468" i="1" s="1"/>
  <c r="R5470" i="1"/>
  <c r="R5469" i="1" s="1"/>
  <c r="R5468" i="1" s="1"/>
  <c r="Q5470" i="1"/>
  <c r="Q5469" i="1" s="1"/>
  <c r="Q5468" i="1" s="1"/>
  <c r="P5470" i="1"/>
  <c r="P5469" i="1" s="1"/>
  <c r="P5468" i="1" s="1"/>
  <c r="V5461" i="1"/>
  <c r="U5461" i="1"/>
  <c r="S5461" i="1"/>
  <c r="R5461" i="1"/>
  <c r="Q5461" i="1"/>
  <c r="P5461" i="1"/>
  <c r="V5459" i="1"/>
  <c r="U5459" i="1"/>
  <c r="S5459" i="1"/>
  <c r="R5459" i="1"/>
  <c r="Q5459" i="1"/>
  <c r="P5459" i="1"/>
  <c r="V5456" i="1"/>
  <c r="V5455" i="1" s="1"/>
  <c r="U5456" i="1"/>
  <c r="U5455" i="1" s="1"/>
  <c r="S5456" i="1"/>
  <c r="S5455" i="1" s="1"/>
  <c r="R5456" i="1"/>
  <c r="R5455" i="1" s="1"/>
  <c r="Q5456" i="1"/>
  <c r="Q5455" i="1" s="1"/>
  <c r="P5456" i="1"/>
  <c r="P5455" i="1" s="1"/>
  <c r="V5450" i="1"/>
  <c r="U5450" i="1"/>
  <c r="S5450" i="1"/>
  <c r="R5450" i="1"/>
  <c r="Q5450" i="1"/>
  <c r="P5450" i="1"/>
  <c r="V5448" i="1"/>
  <c r="U5448" i="1"/>
  <c r="S5448" i="1"/>
  <c r="R5448" i="1"/>
  <c r="Q5448" i="1"/>
  <c r="P5448" i="1"/>
  <c r="V5442" i="1"/>
  <c r="S5442" i="1"/>
  <c r="R5442" i="1"/>
  <c r="V5440" i="1"/>
  <c r="S5440" i="1"/>
  <c r="R5440" i="1"/>
  <c r="V5435" i="1"/>
  <c r="U5435" i="1"/>
  <c r="S5435" i="1"/>
  <c r="R5435" i="1"/>
  <c r="Q5435" i="1"/>
  <c r="P5435" i="1"/>
  <c r="V5433" i="1"/>
  <c r="U5433" i="1"/>
  <c r="S5433" i="1"/>
  <c r="R5433" i="1"/>
  <c r="Q5433" i="1"/>
  <c r="P5433" i="1"/>
  <c r="V5428" i="1"/>
  <c r="V5427" i="1" s="1"/>
  <c r="V5426" i="1" s="1"/>
  <c r="V5425" i="1" s="1"/>
  <c r="U5428" i="1"/>
  <c r="U5427" i="1" s="1"/>
  <c r="U5426" i="1" s="1"/>
  <c r="U5425" i="1" s="1"/>
  <c r="S5428" i="1"/>
  <c r="S5427" i="1" s="1"/>
  <c r="S5426" i="1" s="1"/>
  <c r="S5425" i="1" s="1"/>
  <c r="R5428" i="1"/>
  <c r="R5427" i="1" s="1"/>
  <c r="R5426" i="1" s="1"/>
  <c r="R5425" i="1" s="1"/>
  <c r="Q5428" i="1"/>
  <c r="Q5427" i="1" s="1"/>
  <c r="Q5426" i="1" s="1"/>
  <c r="Q5425" i="1" s="1"/>
  <c r="P5428" i="1"/>
  <c r="P5427" i="1" s="1"/>
  <c r="P5426" i="1" s="1"/>
  <c r="P5425" i="1" s="1"/>
  <c r="V5423" i="1"/>
  <c r="V5422" i="1" s="1"/>
  <c r="U5423" i="1"/>
  <c r="U5422" i="1" s="1"/>
  <c r="S5423" i="1"/>
  <c r="S5422" i="1" s="1"/>
  <c r="R5423" i="1"/>
  <c r="R5422" i="1" s="1"/>
  <c r="Q5423" i="1"/>
  <c r="Q5422" i="1" s="1"/>
  <c r="P5423" i="1"/>
  <c r="P5422" i="1" s="1"/>
  <c r="V5420" i="1"/>
  <c r="V5419" i="1" s="1"/>
  <c r="U5420" i="1"/>
  <c r="U5419" i="1" s="1"/>
  <c r="S5420" i="1"/>
  <c r="S5419" i="1" s="1"/>
  <c r="R5420" i="1"/>
  <c r="R5419" i="1" s="1"/>
  <c r="Q5420" i="1"/>
  <c r="Q5419" i="1" s="1"/>
  <c r="P5420" i="1"/>
  <c r="P5419" i="1" s="1"/>
  <c r="V5416" i="1"/>
  <c r="V5415" i="1" s="1"/>
  <c r="U5416" i="1"/>
  <c r="U5415" i="1" s="1"/>
  <c r="S5416" i="1"/>
  <c r="S5415" i="1" s="1"/>
  <c r="R5416" i="1"/>
  <c r="R5415" i="1" s="1"/>
  <c r="Q5416" i="1"/>
  <c r="Q5415" i="1" s="1"/>
  <c r="P5416" i="1"/>
  <c r="P5415" i="1" s="1"/>
  <c r="V5413" i="1"/>
  <c r="V5412" i="1" s="1"/>
  <c r="U5413" i="1"/>
  <c r="U5412" i="1" s="1"/>
  <c r="S5413" i="1"/>
  <c r="S5412" i="1" s="1"/>
  <c r="R5413" i="1"/>
  <c r="R5412" i="1" s="1"/>
  <c r="Q5413" i="1"/>
  <c r="Q5412" i="1" s="1"/>
  <c r="P5413" i="1"/>
  <c r="P5412" i="1" s="1"/>
  <c r="V5410" i="1"/>
  <c r="V5409" i="1" s="1"/>
  <c r="U5410" i="1"/>
  <c r="U5409" i="1" s="1"/>
  <c r="S5410" i="1"/>
  <c r="S5409" i="1" s="1"/>
  <c r="R5410" i="1"/>
  <c r="R5409" i="1" s="1"/>
  <c r="Q5410" i="1"/>
  <c r="Q5409" i="1" s="1"/>
  <c r="P5410" i="1"/>
  <c r="P5409" i="1" s="1"/>
  <c r="V5407" i="1"/>
  <c r="V5406" i="1" s="1"/>
  <c r="U5407" i="1"/>
  <c r="U5406" i="1" s="1"/>
  <c r="S5407" i="1"/>
  <c r="S5406" i="1" s="1"/>
  <c r="R5407" i="1"/>
  <c r="R5406" i="1" s="1"/>
  <c r="Q5407" i="1"/>
  <c r="Q5406" i="1" s="1"/>
  <c r="P5407" i="1"/>
  <c r="P5406" i="1" s="1"/>
  <c r="V5400" i="1"/>
  <c r="V5399" i="1" s="1"/>
  <c r="V5398" i="1" s="1"/>
  <c r="U5400" i="1"/>
  <c r="U5399" i="1" s="1"/>
  <c r="U5398" i="1" s="1"/>
  <c r="S5400" i="1"/>
  <c r="S5399" i="1" s="1"/>
  <c r="S5398" i="1" s="1"/>
  <c r="R5400" i="1"/>
  <c r="R5399" i="1" s="1"/>
  <c r="R5398" i="1" s="1"/>
  <c r="Q5400" i="1"/>
  <c r="Q5399" i="1" s="1"/>
  <c r="Q5398" i="1" s="1"/>
  <c r="P5400" i="1"/>
  <c r="P5399" i="1" s="1"/>
  <c r="P5398" i="1" s="1"/>
  <c r="V5396" i="1"/>
  <c r="V5395" i="1" s="1"/>
  <c r="U5396" i="1"/>
  <c r="U5395" i="1" s="1"/>
  <c r="S5396" i="1"/>
  <c r="S5395" i="1" s="1"/>
  <c r="R5396" i="1"/>
  <c r="R5395" i="1" s="1"/>
  <c r="Q5396" i="1"/>
  <c r="Q5395" i="1" s="1"/>
  <c r="P5396" i="1"/>
  <c r="P5395" i="1" s="1"/>
  <c r="V5392" i="1"/>
  <c r="V5391" i="1" s="1"/>
  <c r="U5392" i="1"/>
  <c r="U5391" i="1" s="1"/>
  <c r="S5392" i="1"/>
  <c r="S5391" i="1" s="1"/>
  <c r="R5392" i="1"/>
  <c r="R5391" i="1" s="1"/>
  <c r="Q5392" i="1"/>
  <c r="Q5391" i="1" s="1"/>
  <c r="P5392" i="1"/>
  <c r="P5391" i="1" s="1"/>
  <c r="V5389" i="1"/>
  <c r="V5388" i="1" s="1"/>
  <c r="U5389" i="1"/>
  <c r="U5388" i="1" s="1"/>
  <c r="S5389" i="1"/>
  <c r="S5388" i="1" s="1"/>
  <c r="R5389" i="1"/>
  <c r="R5388" i="1" s="1"/>
  <c r="Q5389" i="1"/>
  <c r="Q5388" i="1" s="1"/>
  <c r="P5389" i="1"/>
  <c r="P5388" i="1" s="1"/>
  <c r="V5386" i="1"/>
  <c r="V5385" i="1" s="1"/>
  <c r="U5386" i="1"/>
  <c r="U5385" i="1" s="1"/>
  <c r="S5386" i="1"/>
  <c r="S5385" i="1" s="1"/>
  <c r="R5386" i="1"/>
  <c r="R5385" i="1" s="1"/>
  <c r="Q5386" i="1"/>
  <c r="Q5385" i="1" s="1"/>
  <c r="P5386" i="1"/>
  <c r="P5385" i="1" s="1"/>
  <c r="V5379" i="1"/>
  <c r="U5379" i="1"/>
  <c r="S5379" i="1"/>
  <c r="R5379" i="1"/>
  <c r="Q5379" i="1"/>
  <c r="P5379" i="1"/>
  <c r="V5377" i="1"/>
  <c r="U5377" i="1"/>
  <c r="S5377" i="1"/>
  <c r="R5377" i="1"/>
  <c r="Q5377" i="1"/>
  <c r="P5377" i="1"/>
  <c r="V5370" i="1"/>
  <c r="U5370" i="1"/>
  <c r="S5370" i="1"/>
  <c r="R5370" i="1"/>
  <c r="Q5370" i="1"/>
  <c r="P5370" i="1"/>
  <c r="V5368" i="1"/>
  <c r="U5368" i="1"/>
  <c r="S5368" i="1"/>
  <c r="R5368" i="1"/>
  <c r="Q5368" i="1"/>
  <c r="P5368" i="1"/>
  <c r="V5364" i="1"/>
  <c r="U5364" i="1"/>
  <c r="S5364" i="1"/>
  <c r="R5364" i="1"/>
  <c r="Q5364" i="1"/>
  <c r="P5364" i="1"/>
  <c r="V5362" i="1"/>
  <c r="U5362" i="1"/>
  <c r="S5362" i="1"/>
  <c r="R5362" i="1"/>
  <c r="Q5362" i="1"/>
  <c r="P5362" i="1"/>
  <c r="V5359" i="1"/>
  <c r="V5358" i="1" s="1"/>
  <c r="U5359" i="1"/>
  <c r="U5358" i="1" s="1"/>
  <c r="S5359" i="1"/>
  <c r="S5358" i="1" s="1"/>
  <c r="R5359" i="1"/>
  <c r="R5358" i="1" s="1"/>
  <c r="Q5359" i="1"/>
  <c r="Q5358" i="1" s="1"/>
  <c r="P5359" i="1"/>
  <c r="P5358" i="1" s="1"/>
  <c r="V5355" i="1"/>
  <c r="S5355" i="1"/>
  <c r="R5355" i="1"/>
  <c r="V5353" i="1"/>
  <c r="S5353" i="1"/>
  <c r="R5353" i="1"/>
  <c r="V5351" i="1"/>
  <c r="S5351" i="1"/>
  <c r="R5351" i="1"/>
  <c r="V5343" i="1"/>
  <c r="S5343" i="1"/>
  <c r="R5343" i="1"/>
  <c r="V5341" i="1"/>
  <c r="S5341" i="1"/>
  <c r="R5341" i="1"/>
  <c r="V5332" i="1"/>
  <c r="V5331" i="1" s="1"/>
  <c r="V5330" i="1" s="1"/>
  <c r="V5329" i="1" s="1"/>
  <c r="U5332" i="1"/>
  <c r="U5331" i="1" s="1"/>
  <c r="U5330" i="1" s="1"/>
  <c r="U5329" i="1" s="1"/>
  <c r="S5332" i="1"/>
  <c r="S5331" i="1" s="1"/>
  <c r="S5330" i="1" s="1"/>
  <c r="S5329" i="1" s="1"/>
  <c r="R5332" i="1"/>
  <c r="R5331" i="1" s="1"/>
  <c r="R5330" i="1" s="1"/>
  <c r="R5329" i="1" s="1"/>
  <c r="Q5332" i="1"/>
  <c r="Q5331" i="1" s="1"/>
  <c r="Q5330" i="1" s="1"/>
  <c r="Q5329" i="1" s="1"/>
  <c r="P5332" i="1"/>
  <c r="P5331" i="1" s="1"/>
  <c r="P5330" i="1" s="1"/>
  <c r="P5329" i="1" s="1"/>
  <c r="V5327" i="1"/>
  <c r="U5327" i="1"/>
  <c r="S5327" i="1"/>
  <c r="R5327" i="1"/>
  <c r="Q5327" i="1"/>
  <c r="P5327" i="1"/>
  <c r="V5325" i="1"/>
  <c r="U5325" i="1"/>
  <c r="S5325" i="1"/>
  <c r="R5325" i="1"/>
  <c r="Q5325" i="1"/>
  <c r="P5325" i="1"/>
  <c r="V5319" i="1"/>
  <c r="V5318" i="1" s="1"/>
  <c r="U5319" i="1"/>
  <c r="U5318" i="1" s="1"/>
  <c r="S5319" i="1"/>
  <c r="S5318" i="1" s="1"/>
  <c r="R5319" i="1"/>
  <c r="R5318" i="1" s="1"/>
  <c r="Q5319" i="1"/>
  <c r="Q5318" i="1" s="1"/>
  <c r="P5319" i="1"/>
  <c r="P5318" i="1" s="1"/>
  <c r="V5315" i="1"/>
  <c r="V5314" i="1" s="1"/>
  <c r="V5313" i="1" s="1"/>
  <c r="U5315" i="1"/>
  <c r="U5314" i="1" s="1"/>
  <c r="U5313" i="1" s="1"/>
  <c r="S5315" i="1"/>
  <c r="S5314" i="1" s="1"/>
  <c r="S5313" i="1" s="1"/>
  <c r="R5315" i="1"/>
  <c r="R5314" i="1" s="1"/>
  <c r="R5313" i="1" s="1"/>
  <c r="Q5315" i="1"/>
  <c r="Q5314" i="1" s="1"/>
  <c r="Q5313" i="1" s="1"/>
  <c r="P5315" i="1"/>
  <c r="P5314" i="1" s="1"/>
  <c r="P5313" i="1" s="1"/>
  <c r="V5310" i="1"/>
  <c r="V5309" i="1" s="1"/>
  <c r="U5310" i="1"/>
  <c r="U5309" i="1" s="1"/>
  <c r="S5310" i="1"/>
  <c r="S5309" i="1" s="1"/>
  <c r="R5310" i="1"/>
  <c r="R5309" i="1" s="1"/>
  <c r="Q5310" i="1"/>
  <c r="Q5309" i="1" s="1"/>
  <c r="P5310" i="1"/>
  <c r="P5309" i="1" s="1"/>
  <c r="V5307" i="1"/>
  <c r="V5306" i="1" s="1"/>
  <c r="U5307" i="1"/>
  <c r="U5306" i="1" s="1"/>
  <c r="S5307" i="1"/>
  <c r="S5306" i="1" s="1"/>
  <c r="R5307" i="1"/>
  <c r="R5306" i="1" s="1"/>
  <c r="Q5307" i="1"/>
  <c r="Q5306" i="1" s="1"/>
  <c r="P5307" i="1"/>
  <c r="P5306" i="1" s="1"/>
  <c r="V5304" i="1"/>
  <c r="V5301" i="1" s="1"/>
  <c r="U5304" i="1"/>
  <c r="U5301" i="1" s="1"/>
  <c r="S5304" i="1"/>
  <c r="S5301" i="1" s="1"/>
  <c r="R5304" i="1"/>
  <c r="R5301" i="1" s="1"/>
  <c r="Q5304" i="1"/>
  <c r="Q5301" i="1" s="1"/>
  <c r="P5304" i="1"/>
  <c r="P5301" i="1" s="1"/>
  <c r="V5298" i="1"/>
  <c r="U5298" i="1"/>
  <c r="S5298" i="1"/>
  <c r="R5298" i="1"/>
  <c r="Q5298" i="1"/>
  <c r="P5298" i="1"/>
  <c r="V5296" i="1"/>
  <c r="U5296" i="1"/>
  <c r="S5296" i="1"/>
  <c r="R5296" i="1"/>
  <c r="Q5296" i="1"/>
  <c r="P5296" i="1"/>
  <c r="V5293" i="1"/>
  <c r="U5293" i="1"/>
  <c r="S5293" i="1"/>
  <c r="R5293" i="1"/>
  <c r="Q5293" i="1"/>
  <c r="P5293" i="1"/>
  <c r="V5291" i="1"/>
  <c r="U5291" i="1"/>
  <c r="S5291" i="1"/>
  <c r="R5291" i="1"/>
  <c r="Q5291" i="1"/>
  <c r="P5291" i="1"/>
  <c r="V5289" i="1"/>
  <c r="U5289" i="1"/>
  <c r="S5289" i="1"/>
  <c r="R5289" i="1"/>
  <c r="Q5289" i="1"/>
  <c r="P5289" i="1"/>
  <c r="V5284" i="1"/>
  <c r="V5283" i="1" s="1"/>
  <c r="V5282" i="1" s="1"/>
  <c r="U5284" i="1"/>
  <c r="U5283" i="1" s="1"/>
  <c r="U5282" i="1" s="1"/>
  <c r="S5284" i="1"/>
  <c r="S5283" i="1" s="1"/>
  <c r="S5282" i="1" s="1"/>
  <c r="R5284" i="1"/>
  <c r="R5283" i="1" s="1"/>
  <c r="R5282" i="1" s="1"/>
  <c r="Q5284" i="1"/>
  <c r="Q5283" i="1" s="1"/>
  <c r="Q5282" i="1" s="1"/>
  <c r="P5284" i="1"/>
  <c r="P5283" i="1" s="1"/>
  <c r="P5282" i="1" s="1"/>
  <c r="V5280" i="1"/>
  <c r="U5280" i="1"/>
  <c r="S5280" i="1"/>
  <c r="R5280" i="1"/>
  <c r="Q5280" i="1"/>
  <c r="P5280" i="1"/>
  <c r="V5278" i="1"/>
  <c r="U5278" i="1"/>
  <c r="S5278" i="1"/>
  <c r="R5278" i="1"/>
  <c r="Q5278" i="1"/>
  <c r="P5278" i="1"/>
  <c r="V5274" i="1"/>
  <c r="V5273" i="1" s="1"/>
  <c r="V5272" i="1" s="1"/>
  <c r="U5274" i="1"/>
  <c r="U5273" i="1" s="1"/>
  <c r="U5272" i="1" s="1"/>
  <c r="S5274" i="1"/>
  <c r="S5273" i="1" s="1"/>
  <c r="S5272" i="1" s="1"/>
  <c r="R5274" i="1"/>
  <c r="R5273" i="1" s="1"/>
  <c r="R5272" i="1" s="1"/>
  <c r="Q5274" i="1"/>
  <c r="Q5273" i="1" s="1"/>
  <c r="Q5272" i="1" s="1"/>
  <c r="P5274" i="1"/>
  <c r="P5273" i="1" s="1"/>
  <c r="P5272" i="1" s="1"/>
  <c r="V5266" i="1"/>
  <c r="V5265" i="1" s="1"/>
  <c r="V5264" i="1" s="1"/>
  <c r="V5263" i="1" s="1"/>
  <c r="V5262" i="1" s="1"/>
  <c r="V5261" i="1" s="1"/>
  <c r="U5266" i="1"/>
  <c r="U5265" i="1" s="1"/>
  <c r="U5264" i="1" s="1"/>
  <c r="U5263" i="1" s="1"/>
  <c r="U5262" i="1" s="1"/>
  <c r="U5261" i="1" s="1"/>
  <c r="S5266" i="1"/>
  <c r="S5265" i="1" s="1"/>
  <c r="S5264" i="1" s="1"/>
  <c r="S5263" i="1" s="1"/>
  <c r="S5262" i="1" s="1"/>
  <c r="S5261" i="1" s="1"/>
  <c r="R5266" i="1"/>
  <c r="R5265" i="1" s="1"/>
  <c r="R5264" i="1" s="1"/>
  <c r="R5263" i="1" s="1"/>
  <c r="R5262" i="1" s="1"/>
  <c r="R5261" i="1" s="1"/>
  <c r="Q5266" i="1"/>
  <c r="Q5265" i="1" s="1"/>
  <c r="Q5264" i="1" s="1"/>
  <c r="Q5263" i="1" s="1"/>
  <c r="Q5262" i="1" s="1"/>
  <c r="Q5261" i="1" s="1"/>
  <c r="P5266" i="1"/>
  <c r="P5265" i="1" s="1"/>
  <c r="P5264" i="1" s="1"/>
  <c r="P5263" i="1" s="1"/>
  <c r="P5262" i="1" s="1"/>
  <c r="P5261" i="1" s="1"/>
  <c r="V5259" i="1"/>
  <c r="V5258" i="1" s="1"/>
  <c r="V5257" i="1" s="1"/>
  <c r="V5256" i="1" s="1"/>
  <c r="V5255" i="1" s="1"/>
  <c r="V5254" i="1" s="1"/>
  <c r="U5259" i="1"/>
  <c r="U5258" i="1" s="1"/>
  <c r="U5257" i="1" s="1"/>
  <c r="U5256" i="1" s="1"/>
  <c r="U5255" i="1" s="1"/>
  <c r="U5254" i="1" s="1"/>
  <c r="S5259" i="1"/>
  <c r="S5258" i="1" s="1"/>
  <c r="S5257" i="1" s="1"/>
  <c r="S5256" i="1" s="1"/>
  <c r="S5255" i="1" s="1"/>
  <c r="S5254" i="1" s="1"/>
  <c r="R5259" i="1"/>
  <c r="R5258" i="1" s="1"/>
  <c r="R5257" i="1" s="1"/>
  <c r="R5256" i="1" s="1"/>
  <c r="R5255" i="1" s="1"/>
  <c r="R5254" i="1" s="1"/>
  <c r="Q5259" i="1"/>
  <c r="Q5258" i="1" s="1"/>
  <c r="Q5257" i="1" s="1"/>
  <c r="Q5256" i="1" s="1"/>
  <c r="Q5255" i="1" s="1"/>
  <c r="Q5254" i="1" s="1"/>
  <c r="P5259" i="1"/>
  <c r="P5258" i="1" s="1"/>
  <c r="P5257" i="1" s="1"/>
  <c r="P5256" i="1" s="1"/>
  <c r="P5255" i="1" s="1"/>
  <c r="P5254" i="1" s="1"/>
  <c r="V5251" i="1"/>
  <c r="V5250" i="1" s="1"/>
  <c r="V5249" i="1" s="1"/>
  <c r="V5248" i="1" s="1"/>
  <c r="U5251" i="1"/>
  <c r="U5250" i="1" s="1"/>
  <c r="U5249" i="1" s="1"/>
  <c r="U5248" i="1" s="1"/>
  <c r="S5251" i="1"/>
  <c r="S5250" i="1" s="1"/>
  <c r="S5249" i="1" s="1"/>
  <c r="S5248" i="1" s="1"/>
  <c r="R5251" i="1"/>
  <c r="R5250" i="1" s="1"/>
  <c r="R5249" i="1" s="1"/>
  <c r="R5248" i="1" s="1"/>
  <c r="Q5251" i="1"/>
  <c r="Q5250" i="1" s="1"/>
  <c r="Q5249" i="1" s="1"/>
  <c r="Q5248" i="1" s="1"/>
  <c r="P5251" i="1"/>
  <c r="P5250" i="1" s="1"/>
  <c r="P5249" i="1" s="1"/>
  <c r="P5248" i="1" s="1"/>
  <c r="V5244" i="1"/>
  <c r="U5244" i="1"/>
  <c r="S5244" i="1"/>
  <c r="R5244" i="1"/>
  <c r="Q5244" i="1"/>
  <c r="P5244" i="1"/>
  <c r="V5242" i="1"/>
  <c r="U5242" i="1"/>
  <c r="S5242" i="1"/>
  <c r="R5242" i="1"/>
  <c r="Q5242" i="1"/>
  <c r="P5242" i="1"/>
  <c r="V5239" i="1"/>
  <c r="V5238" i="1" s="1"/>
  <c r="U5239" i="1"/>
  <c r="U5238" i="1" s="1"/>
  <c r="S5239" i="1"/>
  <c r="S5238" i="1" s="1"/>
  <c r="R5239" i="1"/>
  <c r="R5238" i="1" s="1"/>
  <c r="Q5239" i="1"/>
  <c r="Q5238" i="1" s="1"/>
  <c r="P5239" i="1"/>
  <c r="P5238" i="1" s="1"/>
  <c r="V5234" i="1"/>
  <c r="V5233" i="1" s="1"/>
  <c r="V5232" i="1" s="1"/>
  <c r="V5231" i="1" s="1"/>
  <c r="U5234" i="1"/>
  <c r="U5233" i="1" s="1"/>
  <c r="U5232" i="1" s="1"/>
  <c r="U5231" i="1" s="1"/>
  <c r="S5234" i="1"/>
  <c r="S5233" i="1" s="1"/>
  <c r="S5232" i="1" s="1"/>
  <c r="S5231" i="1" s="1"/>
  <c r="R5234" i="1"/>
  <c r="R5233" i="1" s="1"/>
  <c r="R5232" i="1" s="1"/>
  <c r="R5231" i="1" s="1"/>
  <c r="Q5234" i="1"/>
  <c r="Q5233" i="1" s="1"/>
  <c r="Q5232" i="1" s="1"/>
  <c r="Q5231" i="1" s="1"/>
  <c r="P5234" i="1"/>
  <c r="P5233" i="1" s="1"/>
  <c r="P5232" i="1" s="1"/>
  <c r="P5231" i="1" s="1"/>
  <c r="V5226" i="1"/>
  <c r="V5225" i="1" s="1"/>
  <c r="V5224" i="1" s="1"/>
  <c r="V5223" i="1" s="1"/>
  <c r="V5222" i="1" s="1"/>
  <c r="V5221" i="1" s="1"/>
  <c r="S5226" i="1"/>
  <c r="S5225" i="1" s="1"/>
  <c r="S5224" i="1" s="1"/>
  <c r="S5223" i="1" s="1"/>
  <c r="S5222" i="1" s="1"/>
  <c r="S5221" i="1" s="1"/>
  <c r="R5226" i="1"/>
  <c r="R5225" i="1" s="1"/>
  <c r="R5224" i="1" s="1"/>
  <c r="R5223" i="1" s="1"/>
  <c r="R5222" i="1" s="1"/>
  <c r="R5221" i="1" s="1"/>
  <c r="V5219" i="1"/>
  <c r="V5218" i="1" s="1"/>
  <c r="V5217" i="1" s="1"/>
  <c r="V5216" i="1" s="1"/>
  <c r="U5219" i="1"/>
  <c r="U5218" i="1" s="1"/>
  <c r="U5217" i="1" s="1"/>
  <c r="U5216" i="1" s="1"/>
  <c r="S5219" i="1"/>
  <c r="S5218" i="1" s="1"/>
  <c r="S5217" i="1" s="1"/>
  <c r="S5216" i="1" s="1"/>
  <c r="R5219" i="1"/>
  <c r="R5218" i="1" s="1"/>
  <c r="R5217" i="1" s="1"/>
  <c r="R5216" i="1" s="1"/>
  <c r="Q5219" i="1"/>
  <c r="Q5218" i="1" s="1"/>
  <c r="Q5217" i="1" s="1"/>
  <c r="Q5216" i="1" s="1"/>
  <c r="P5219" i="1"/>
  <c r="P5218" i="1" s="1"/>
  <c r="P5217" i="1" s="1"/>
  <c r="P5216" i="1" s="1"/>
  <c r="V5214" i="1"/>
  <c r="U5214" i="1"/>
  <c r="S5214" i="1"/>
  <c r="R5214" i="1"/>
  <c r="Q5214" i="1"/>
  <c r="P5214" i="1"/>
  <c r="V5212" i="1"/>
  <c r="U5212" i="1"/>
  <c r="S5212" i="1"/>
  <c r="R5212" i="1"/>
  <c r="Q5212" i="1"/>
  <c r="P5212" i="1"/>
  <c r="V5209" i="1"/>
  <c r="V5208" i="1" s="1"/>
  <c r="U5209" i="1"/>
  <c r="U5208" i="1" s="1"/>
  <c r="S5209" i="1"/>
  <c r="S5208" i="1" s="1"/>
  <c r="R5209" i="1"/>
  <c r="R5208" i="1" s="1"/>
  <c r="Q5209" i="1"/>
  <c r="Q5208" i="1" s="1"/>
  <c r="P5209" i="1"/>
  <c r="P5208" i="1" s="1"/>
  <c r="V5204" i="1"/>
  <c r="U5204" i="1"/>
  <c r="S5204" i="1"/>
  <c r="R5204" i="1"/>
  <c r="Q5204" i="1"/>
  <c r="P5204" i="1"/>
  <c r="V5202" i="1"/>
  <c r="U5202" i="1"/>
  <c r="S5202" i="1"/>
  <c r="R5202" i="1"/>
  <c r="Q5202" i="1"/>
  <c r="P5202" i="1"/>
  <c r="V5200" i="1"/>
  <c r="U5200" i="1"/>
  <c r="S5200" i="1"/>
  <c r="R5200" i="1"/>
  <c r="Q5200" i="1"/>
  <c r="P5200" i="1"/>
  <c r="V5187" i="1"/>
  <c r="U5187" i="1"/>
  <c r="S5187" i="1"/>
  <c r="R5187" i="1"/>
  <c r="Q5187" i="1"/>
  <c r="P5187" i="1"/>
  <c r="V5180" i="1"/>
  <c r="V5179" i="1" s="1"/>
  <c r="U5180" i="1"/>
  <c r="U5179" i="1" s="1"/>
  <c r="S5180" i="1"/>
  <c r="S5179" i="1" s="1"/>
  <c r="R5180" i="1"/>
  <c r="R5179" i="1" s="1"/>
  <c r="Q5180" i="1"/>
  <c r="Q5179" i="1" s="1"/>
  <c r="P5180" i="1"/>
  <c r="P5179" i="1" s="1"/>
  <c r="V5177" i="1"/>
  <c r="V5176" i="1" s="1"/>
  <c r="U5177" i="1"/>
  <c r="U5176" i="1" s="1"/>
  <c r="S5177" i="1"/>
  <c r="S5176" i="1" s="1"/>
  <c r="R5177" i="1"/>
  <c r="R5176" i="1" s="1"/>
  <c r="Q5177" i="1"/>
  <c r="Q5176" i="1" s="1"/>
  <c r="P5177" i="1"/>
  <c r="P5176" i="1" s="1"/>
  <c r="V5174" i="1"/>
  <c r="V5173" i="1" s="1"/>
  <c r="U5174" i="1"/>
  <c r="U5173" i="1" s="1"/>
  <c r="S5174" i="1"/>
  <c r="S5173" i="1" s="1"/>
  <c r="R5174" i="1"/>
  <c r="R5173" i="1" s="1"/>
  <c r="Q5174" i="1"/>
  <c r="Q5173" i="1" s="1"/>
  <c r="P5174" i="1"/>
  <c r="P5173" i="1" s="1"/>
  <c r="V5171" i="1"/>
  <c r="V5170" i="1" s="1"/>
  <c r="U5171" i="1"/>
  <c r="U5170" i="1" s="1"/>
  <c r="S5171" i="1"/>
  <c r="S5170" i="1" s="1"/>
  <c r="R5171" i="1"/>
  <c r="R5170" i="1" s="1"/>
  <c r="Q5171" i="1"/>
  <c r="Q5170" i="1" s="1"/>
  <c r="P5171" i="1"/>
  <c r="P5170" i="1" s="1"/>
  <c r="V5156" i="1"/>
  <c r="U5156" i="1"/>
  <c r="S5156" i="1"/>
  <c r="R5156" i="1"/>
  <c r="Q5156" i="1"/>
  <c r="P5156" i="1"/>
  <c r="V5153" i="1"/>
  <c r="V5152" i="1" s="1"/>
  <c r="U5153" i="1"/>
  <c r="U5152" i="1" s="1"/>
  <c r="S5153" i="1"/>
  <c r="S5152" i="1" s="1"/>
  <c r="R5153" i="1"/>
  <c r="R5152" i="1" s="1"/>
  <c r="Q5153" i="1"/>
  <c r="Q5152" i="1" s="1"/>
  <c r="P5153" i="1"/>
  <c r="P5152" i="1" s="1"/>
  <c r="V5150" i="1"/>
  <c r="V5149" i="1" s="1"/>
  <c r="U5150" i="1"/>
  <c r="U5149" i="1" s="1"/>
  <c r="S5150" i="1"/>
  <c r="S5149" i="1" s="1"/>
  <c r="R5150" i="1"/>
  <c r="R5149" i="1" s="1"/>
  <c r="Q5150" i="1"/>
  <c r="Q5149" i="1" s="1"/>
  <c r="P5150" i="1"/>
  <c r="P5149" i="1" s="1"/>
  <c r="V5143" i="1"/>
  <c r="V5142" i="1" s="1"/>
  <c r="V5141" i="1" s="1"/>
  <c r="U5143" i="1"/>
  <c r="U5142" i="1" s="1"/>
  <c r="U5141" i="1" s="1"/>
  <c r="S5143" i="1"/>
  <c r="S5142" i="1" s="1"/>
  <c r="S5141" i="1" s="1"/>
  <c r="R5143" i="1"/>
  <c r="R5142" i="1" s="1"/>
  <c r="R5141" i="1" s="1"/>
  <c r="Q5143" i="1"/>
  <c r="Q5142" i="1" s="1"/>
  <c r="Q5141" i="1" s="1"/>
  <c r="P5143" i="1"/>
  <c r="P5142" i="1" s="1"/>
  <c r="P5141" i="1" s="1"/>
  <c r="V5134" i="1"/>
  <c r="U5134" i="1"/>
  <c r="S5134" i="1"/>
  <c r="R5134" i="1"/>
  <c r="Q5134" i="1"/>
  <c r="P5134" i="1"/>
  <c r="V5132" i="1"/>
  <c r="U5132" i="1"/>
  <c r="S5132" i="1"/>
  <c r="R5132" i="1"/>
  <c r="Q5132" i="1"/>
  <c r="P5132" i="1"/>
  <c r="V5130" i="1"/>
  <c r="U5130" i="1"/>
  <c r="S5130" i="1"/>
  <c r="R5130" i="1"/>
  <c r="Q5130" i="1"/>
  <c r="P5130" i="1"/>
  <c r="V5127" i="1"/>
  <c r="V5126" i="1" s="1"/>
  <c r="U5127" i="1"/>
  <c r="U5126" i="1" s="1"/>
  <c r="S5127" i="1"/>
  <c r="S5126" i="1" s="1"/>
  <c r="R5127" i="1"/>
  <c r="R5126" i="1" s="1"/>
  <c r="Q5127" i="1"/>
  <c r="Q5126" i="1" s="1"/>
  <c r="P5127" i="1"/>
  <c r="P5126" i="1" s="1"/>
  <c r="V5122" i="1"/>
  <c r="V5121" i="1" s="1"/>
  <c r="V5120" i="1" s="1"/>
  <c r="V5119" i="1" s="1"/>
  <c r="U5122" i="1"/>
  <c r="U5121" i="1" s="1"/>
  <c r="U5120" i="1" s="1"/>
  <c r="U5119" i="1" s="1"/>
  <c r="S5122" i="1"/>
  <c r="S5121" i="1" s="1"/>
  <c r="S5120" i="1" s="1"/>
  <c r="S5119" i="1" s="1"/>
  <c r="R5122" i="1"/>
  <c r="R5121" i="1" s="1"/>
  <c r="R5120" i="1" s="1"/>
  <c r="R5119" i="1" s="1"/>
  <c r="V5114" i="1"/>
  <c r="U5114" i="1"/>
  <c r="S5114" i="1"/>
  <c r="R5114" i="1"/>
  <c r="Q5114" i="1"/>
  <c r="P5114" i="1"/>
  <c r="V5112" i="1"/>
  <c r="U5112" i="1"/>
  <c r="S5112" i="1"/>
  <c r="R5112" i="1"/>
  <c r="Q5112" i="1"/>
  <c r="P5112" i="1"/>
  <c r="V5108" i="1"/>
  <c r="V5107" i="1" s="1"/>
  <c r="V5106" i="1" s="1"/>
  <c r="U5108" i="1"/>
  <c r="U5107" i="1" s="1"/>
  <c r="U5106" i="1" s="1"/>
  <c r="S5108" i="1"/>
  <c r="S5107" i="1" s="1"/>
  <c r="S5106" i="1" s="1"/>
  <c r="R5108" i="1"/>
  <c r="R5107" i="1" s="1"/>
  <c r="R5106" i="1" s="1"/>
  <c r="Q5108" i="1"/>
  <c r="Q5107" i="1" s="1"/>
  <c r="Q5106" i="1" s="1"/>
  <c r="P5108" i="1"/>
  <c r="P5107" i="1" s="1"/>
  <c r="P5106" i="1" s="1"/>
  <c r="V5104" i="1"/>
  <c r="V5103" i="1" s="1"/>
  <c r="U5104" i="1"/>
  <c r="U5103" i="1" s="1"/>
  <c r="S5104" i="1"/>
  <c r="S5103" i="1" s="1"/>
  <c r="R5104" i="1"/>
  <c r="R5103" i="1" s="1"/>
  <c r="Q5104" i="1"/>
  <c r="Q5103" i="1" s="1"/>
  <c r="P5104" i="1"/>
  <c r="P5103" i="1" s="1"/>
  <c r="V5101" i="1"/>
  <c r="V5100" i="1" s="1"/>
  <c r="U5101" i="1"/>
  <c r="U5100" i="1" s="1"/>
  <c r="S5101" i="1"/>
  <c r="S5100" i="1" s="1"/>
  <c r="R5101" i="1"/>
  <c r="R5100" i="1" s="1"/>
  <c r="Q5101" i="1"/>
  <c r="Q5100" i="1" s="1"/>
  <c r="P5101" i="1"/>
  <c r="P5100" i="1" s="1"/>
  <c r="V5098" i="1"/>
  <c r="U5098" i="1"/>
  <c r="S5098" i="1"/>
  <c r="R5098" i="1"/>
  <c r="Q5098" i="1"/>
  <c r="P5098" i="1"/>
  <c r="V5096" i="1"/>
  <c r="U5096" i="1"/>
  <c r="S5096" i="1"/>
  <c r="R5096" i="1"/>
  <c r="Q5096" i="1"/>
  <c r="P5096" i="1"/>
  <c r="V5093" i="1"/>
  <c r="V5092" i="1" s="1"/>
  <c r="U5093" i="1"/>
  <c r="U5092" i="1" s="1"/>
  <c r="S5093" i="1"/>
  <c r="S5092" i="1" s="1"/>
  <c r="R5093" i="1"/>
  <c r="R5092" i="1" s="1"/>
  <c r="Q5093" i="1"/>
  <c r="Q5092" i="1" s="1"/>
  <c r="P5093" i="1"/>
  <c r="P5092" i="1" s="1"/>
  <c r="V5090" i="1"/>
  <c r="U5090" i="1"/>
  <c r="S5090" i="1"/>
  <c r="R5090" i="1"/>
  <c r="Q5090" i="1"/>
  <c r="P5090" i="1"/>
  <c r="V5088" i="1"/>
  <c r="U5088" i="1"/>
  <c r="S5088" i="1"/>
  <c r="R5088" i="1"/>
  <c r="Q5088" i="1"/>
  <c r="P5088" i="1"/>
  <c r="V5086" i="1"/>
  <c r="U5086" i="1"/>
  <c r="S5086" i="1"/>
  <c r="R5086" i="1"/>
  <c r="Q5086" i="1"/>
  <c r="P5086" i="1"/>
  <c r="V5082" i="1"/>
  <c r="V5081" i="1" s="1"/>
  <c r="U5082" i="1"/>
  <c r="U5081" i="1" s="1"/>
  <c r="S5082" i="1"/>
  <c r="S5081" i="1" s="1"/>
  <c r="R5082" i="1"/>
  <c r="R5081" i="1" s="1"/>
  <c r="Q5082" i="1"/>
  <c r="Q5081" i="1" s="1"/>
  <c r="P5082" i="1"/>
  <c r="P5081" i="1" s="1"/>
  <c r="V5079" i="1"/>
  <c r="V5078" i="1" s="1"/>
  <c r="U5079" i="1"/>
  <c r="U5078" i="1" s="1"/>
  <c r="S5079" i="1"/>
  <c r="S5078" i="1" s="1"/>
  <c r="R5079" i="1"/>
  <c r="R5078" i="1" s="1"/>
  <c r="Q5079" i="1"/>
  <c r="Q5078" i="1" s="1"/>
  <c r="P5079" i="1"/>
  <c r="P5078" i="1" s="1"/>
  <c r="V5076" i="1"/>
  <c r="V5075" i="1" s="1"/>
  <c r="S5076" i="1"/>
  <c r="S5075" i="1" s="1"/>
  <c r="R5076" i="1"/>
  <c r="R5075" i="1" s="1"/>
  <c r="V5073" i="1"/>
  <c r="V5072" i="1" s="1"/>
  <c r="U5073" i="1"/>
  <c r="U5072" i="1" s="1"/>
  <c r="S5073" i="1"/>
  <c r="S5072" i="1" s="1"/>
  <c r="R5073" i="1"/>
  <c r="R5072" i="1" s="1"/>
  <c r="Q5073" i="1"/>
  <c r="Q5072" i="1" s="1"/>
  <c r="P5073" i="1"/>
  <c r="P5072" i="1" s="1"/>
  <c r="V5070" i="1"/>
  <c r="V5069" i="1" s="1"/>
  <c r="U5070" i="1"/>
  <c r="U5069" i="1" s="1"/>
  <c r="S5070" i="1"/>
  <c r="S5069" i="1" s="1"/>
  <c r="R5070" i="1"/>
  <c r="R5069" i="1" s="1"/>
  <c r="Q5070" i="1"/>
  <c r="Q5069" i="1" s="1"/>
  <c r="P5070" i="1"/>
  <c r="P5069" i="1" s="1"/>
  <c r="V5067" i="1"/>
  <c r="V5066" i="1" s="1"/>
  <c r="U5067" i="1"/>
  <c r="U5066" i="1" s="1"/>
  <c r="S5067" i="1"/>
  <c r="S5066" i="1" s="1"/>
  <c r="R5067" i="1"/>
  <c r="R5066" i="1" s="1"/>
  <c r="Q5067" i="1"/>
  <c r="Q5066" i="1" s="1"/>
  <c r="P5067" i="1"/>
  <c r="P5066" i="1" s="1"/>
  <c r="V5062" i="1"/>
  <c r="U5062" i="1"/>
  <c r="S5062" i="1"/>
  <c r="R5062" i="1"/>
  <c r="Q5062" i="1"/>
  <c r="P5062" i="1"/>
  <c r="V5059" i="1"/>
  <c r="V5058" i="1" s="1"/>
  <c r="U5059" i="1"/>
  <c r="U5058" i="1" s="1"/>
  <c r="S5059" i="1"/>
  <c r="S5058" i="1" s="1"/>
  <c r="R5059" i="1"/>
  <c r="R5058" i="1" s="1"/>
  <c r="Q5059" i="1"/>
  <c r="Q5058" i="1" s="1"/>
  <c r="P5059" i="1"/>
  <c r="P5058" i="1" s="1"/>
  <c r="V5050" i="1"/>
  <c r="V5049" i="1" s="1"/>
  <c r="V5048" i="1" s="1"/>
  <c r="U5050" i="1"/>
  <c r="U5049" i="1" s="1"/>
  <c r="U5048" i="1" s="1"/>
  <c r="S5050" i="1"/>
  <c r="S5049" i="1" s="1"/>
  <c r="S5048" i="1" s="1"/>
  <c r="R5050" i="1"/>
  <c r="R5049" i="1" s="1"/>
  <c r="R5048" i="1" s="1"/>
  <c r="Q5050" i="1"/>
  <c r="Q5049" i="1" s="1"/>
  <c r="Q5048" i="1" s="1"/>
  <c r="P5050" i="1"/>
  <c r="P5049" i="1" s="1"/>
  <c r="P5048" i="1" s="1"/>
  <c r="V5041" i="1"/>
  <c r="U5041" i="1"/>
  <c r="S5041" i="1"/>
  <c r="R5041" i="1"/>
  <c r="Q5041" i="1"/>
  <c r="P5041" i="1"/>
  <c r="V5039" i="1"/>
  <c r="U5039" i="1"/>
  <c r="S5039" i="1"/>
  <c r="R5039" i="1"/>
  <c r="Q5039" i="1"/>
  <c r="P5039" i="1"/>
  <c r="V5037" i="1"/>
  <c r="U5037" i="1"/>
  <c r="S5037" i="1"/>
  <c r="R5037" i="1"/>
  <c r="Q5037" i="1"/>
  <c r="P5037" i="1"/>
  <c r="V5034" i="1"/>
  <c r="V5033" i="1" s="1"/>
  <c r="U5034" i="1"/>
  <c r="U5033" i="1" s="1"/>
  <c r="S5034" i="1"/>
  <c r="S5033" i="1" s="1"/>
  <c r="R5034" i="1"/>
  <c r="R5033" i="1" s="1"/>
  <c r="Q5034" i="1"/>
  <c r="Q5033" i="1" s="1"/>
  <c r="P5034" i="1"/>
  <c r="P5033" i="1" s="1"/>
  <c r="V5028" i="1"/>
  <c r="U5028" i="1"/>
  <c r="S5028" i="1"/>
  <c r="R5028" i="1"/>
  <c r="Q5028" i="1"/>
  <c r="P5028" i="1"/>
  <c r="V5026" i="1"/>
  <c r="U5026" i="1"/>
  <c r="S5026" i="1"/>
  <c r="R5026" i="1"/>
  <c r="Q5026" i="1"/>
  <c r="P5026" i="1"/>
  <c r="V5024" i="1"/>
  <c r="U5024" i="1"/>
  <c r="S5024" i="1"/>
  <c r="R5024" i="1"/>
  <c r="Q5024" i="1"/>
  <c r="P5024" i="1"/>
  <c r="V5017" i="1"/>
  <c r="V5016" i="1" s="1"/>
  <c r="V5015" i="1" s="1"/>
  <c r="U5017" i="1"/>
  <c r="U5016" i="1" s="1"/>
  <c r="U5015" i="1" s="1"/>
  <c r="Q5017" i="1"/>
  <c r="Q5016" i="1" s="1"/>
  <c r="Q5015" i="1" s="1"/>
  <c r="P5017" i="1"/>
  <c r="P5016" i="1" s="1"/>
  <c r="P5015" i="1" s="1"/>
  <c r="U5010" i="1"/>
  <c r="U5009" i="1" s="1"/>
  <c r="Q5010" i="1"/>
  <c r="Q5009" i="1" s="1"/>
  <c r="P5010" i="1"/>
  <c r="P5009" i="1" s="1"/>
  <c r="U5004" i="1"/>
  <c r="U5003" i="1" s="1"/>
  <c r="U5002" i="1" s="1"/>
  <c r="U5001" i="1" s="1"/>
  <c r="U5000" i="1" s="1"/>
  <c r="Q5004" i="1"/>
  <c r="Q5003" i="1" s="1"/>
  <c r="Q5002" i="1" s="1"/>
  <c r="Q5001" i="1" s="1"/>
  <c r="Q5000" i="1" s="1"/>
  <c r="P5004" i="1"/>
  <c r="P5003" i="1" s="1"/>
  <c r="P5002" i="1" s="1"/>
  <c r="P5001" i="1" s="1"/>
  <c r="P5000" i="1" s="1"/>
  <c r="U4998" i="1"/>
  <c r="U4997" i="1" s="1"/>
  <c r="Q4998" i="1"/>
  <c r="Q4997" i="1" s="1"/>
  <c r="P4998" i="1"/>
  <c r="P4997" i="1" s="1"/>
  <c r="U4995" i="1"/>
  <c r="U4994" i="1" s="1"/>
  <c r="Q4995" i="1"/>
  <c r="Q4994" i="1" s="1"/>
  <c r="P4995" i="1"/>
  <c r="P4994" i="1" s="1"/>
  <c r="V4991" i="1"/>
  <c r="V4990" i="1" s="1"/>
  <c r="S4991" i="1"/>
  <c r="S4990" i="1" s="1"/>
  <c r="R4991" i="1"/>
  <c r="R4990" i="1" s="1"/>
  <c r="Q4991" i="1"/>
  <c r="Q4990" i="1" s="1"/>
  <c r="P4991" i="1"/>
  <c r="P4990" i="1" s="1"/>
  <c r="V4988" i="1"/>
  <c r="V4987" i="1" s="1"/>
  <c r="U4988" i="1"/>
  <c r="U4987" i="1" s="1"/>
  <c r="S4988" i="1"/>
  <c r="S4987" i="1" s="1"/>
  <c r="R4988" i="1"/>
  <c r="R4987" i="1" s="1"/>
  <c r="Q4988" i="1"/>
  <c r="Q4987" i="1" s="1"/>
  <c r="P4988" i="1"/>
  <c r="P4987" i="1" s="1"/>
  <c r="V4982" i="1"/>
  <c r="V4981" i="1" s="1"/>
  <c r="U4982" i="1"/>
  <c r="U4981" i="1" s="1"/>
  <c r="S4982" i="1"/>
  <c r="S4981" i="1" s="1"/>
  <c r="R4982" i="1"/>
  <c r="R4981" i="1" s="1"/>
  <c r="Q4982" i="1"/>
  <c r="Q4981" i="1" s="1"/>
  <c r="P4982" i="1"/>
  <c r="P4981" i="1" s="1"/>
  <c r="V4979" i="1"/>
  <c r="V4978" i="1" s="1"/>
  <c r="U4979" i="1"/>
  <c r="U4978" i="1" s="1"/>
  <c r="S4979" i="1"/>
  <c r="S4978" i="1" s="1"/>
  <c r="R4979" i="1"/>
  <c r="R4978" i="1" s="1"/>
  <c r="Q4979" i="1"/>
  <c r="Q4978" i="1" s="1"/>
  <c r="P4979" i="1"/>
  <c r="P4978" i="1" s="1"/>
  <c r="V4972" i="1"/>
  <c r="V4971" i="1" s="1"/>
  <c r="V4970" i="1" s="1"/>
  <c r="U4972" i="1"/>
  <c r="U4971" i="1" s="1"/>
  <c r="U4970" i="1" s="1"/>
  <c r="S4972" i="1"/>
  <c r="S4971" i="1" s="1"/>
  <c r="S4970" i="1" s="1"/>
  <c r="R4972" i="1"/>
  <c r="R4971" i="1" s="1"/>
  <c r="R4970" i="1" s="1"/>
  <c r="Q4972" i="1"/>
  <c r="Q4971" i="1" s="1"/>
  <c r="Q4970" i="1" s="1"/>
  <c r="P4972" i="1"/>
  <c r="P4971" i="1" s="1"/>
  <c r="P4970" i="1" s="1"/>
  <c r="V4968" i="1"/>
  <c r="V4967" i="1" s="1"/>
  <c r="V4966" i="1" s="1"/>
  <c r="U4968" i="1"/>
  <c r="U4967" i="1" s="1"/>
  <c r="U4966" i="1" s="1"/>
  <c r="S4968" i="1"/>
  <c r="S4967" i="1" s="1"/>
  <c r="S4966" i="1" s="1"/>
  <c r="R4968" i="1"/>
  <c r="R4967" i="1" s="1"/>
  <c r="R4966" i="1" s="1"/>
  <c r="Q4968" i="1"/>
  <c r="Q4967" i="1" s="1"/>
  <c r="Q4966" i="1" s="1"/>
  <c r="P4968" i="1"/>
  <c r="P4967" i="1" s="1"/>
  <c r="P4966" i="1" s="1"/>
  <c r="V4964" i="1"/>
  <c r="V4963" i="1" s="1"/>
  <c r="U4964" i="1"/>
  <c r="U4963" i="1" s="1"/>
  <c r="S4964" i="1"/>
  <c r="S4963" i="1" s="1"/>
  <c r="R4964" i="1"/>
  <c r="R4963" i="1" s="1"/>
  <c r="Q4964" i="1"/>
  <c r="Q4963" i="1" s="1"/>
  <c r="P4964" i="1"/>
  <c r="P4963" i="1" s="1"/>
  <c r="V4961" i="1"/>
  <c r="V4960" i="1" s="1"/>
  <c r="U4961" i="1"/>
  <c r="U4960" i="1" s="1"/>
  <c r="S4961" i="1"/>
  <c r="S4960" i="1" s="1"/>
  <c r="R4961" i="1"/>
  <c r="R4960" i="1" s="1"/>
  <c r="Q4961" i="1"/>
  <c r="Q4960" i="1" s="1"/>
  <c r="P4961" i="1"/>
  <c r="P4960" i="1" s="1"/>
  <c r="V4956" i="1"/>
  <c r="V4955" i="1" s="1"/>
  <c r="U4956" i="1"/>
  <c r="U4955" i="1" s="1"/>
  <c r="S4956" i="1"/>
  <c r="S4955" i="1" s="1"/>
  <c r="R4956" i="1"/>
  <c r="R4955" i="1" s="1"/>
  <c r="Q4956" i="1"/>
  <c r="Q4955" i="1" s="1"/>
  <c r="P4956" i="1"/>
  <c r="P4955" i="1" s="1"/>
  <c r="V4953" i="1"/>
  <c r="V4952" i="1" s="1"/>
  <c r="U4953" i="1"/>
  <c r="U4952" i="1" s="1"/>
  <c r="S4953" i="1"/>
  <c r="S4952" i="1" s="1"/>
  <c r="R4953" i="1"/>
  <c r="R4952" i="1" s="1"/>
  <c r="Q4953" i="1"/>
  <c r="Q4952" i="1" s="1"/>
  <c r="P4953" i="1"/>
  <c r="P4952" i="1" s="1"/>
  <c r="V4950" i="1"/>
  <c r="V4949" i="1" s="1"/>
  <c r="U4950" i="1"/>
  <c r="U4949" i="1" s="1"/>
  <c r="S4950" i="1"/>
  <c r="S4949" i="1" s="1"/>
  <c r="R4950" i="1"/>
  <c r="R4949" i="1" s="1"/>
  <c r="Q4950" i="1"/>
  <c r="Q4949" i="1" s="1"/>
  <c r="P4950" i="1"/>
  <c r="P4949" i="1" s="1"/>
  <c r="V4947" i="1"/>
  <c r="V4946" i="1" s="1"/>
  <c r="U4947" i="1"/>
  <c r="U4946" i="1" s="1"/>
  <c r="Q4947" i="1"/>
  <c r="Q4946" i="1" s="1"/>
  <c r="P4947" i="1"/>
  <c r="P4946" i="1" s="1"/>
  <c r="V4944" i="1"/>
  <c r="V4943" i="1" s="1"/>
  <c r="U4944" i="1"/>
  <c r="U4943" i="1" s="1"/>
  <c r="S4944" i="1"/>
  <c r="S4943" i="1" s="1"/>
  <c r="R4944" i="1"/>
  <c r="R4943" i="1" s="1"/>
  <c r="Q4944" i="1"/>
  <c r="Q4943" i="1" s="1"/>
  <c r="P4944" i="1"/>
  <c r="P4943" i="1" s="1"/>
  <c r="V4941" i="1"/>
  <c r="V4940" i="1" s="1"/>
  <c r="U4941" i="1"/>
  <c r="U4940" i="1" s="1"/>
  <c r="Q4941" i="1"/>
  <c r="Q4940" i="1" s="1"/>
  <c r="P4941" i="1"/>
  <c r="P4940" i="1" s="1"/>
  <c r="V4938" i="1"/>
  <c r="V4937" i="1" s="1"/>
  <c r="U4938" i="1"/>
  <c r="U4937" i="1" s="1"/>
  <c r="S4938" i="1"/>
  <c r="S4937" i="1" s="1"/>
  <c r="R4938" i="1"/>
  <c r="R4937" i="1" s="1"/>
  <c r="Q4938" i="1"/>
  <c r="Q4937" i="1" s="1"/>
  <c r="P4938" i="1"/>
  <c r="P4937" i="1" s="1"/>
  <c r="V4935" i="1"/>
  <c r="V4934" i="1" s="1"/>
  <c r="U4935" i="1"/>
  <c r="U4934" i="1" s="1"/>
  <c r="Q4935" i="1"/>
  <c r="Q4934" i="1" s="1"/>
  <c r="P4935" i="1"/>
  <c r="P4934" i="1" s="1"/>
  <c r="V4932" i="1"/>
  <c r="V4931" i="1" s="1"/>
  <c r="U4932" i="1"/>
  <c r="U4931" i="1" s="1"/>
  <c r="S4932" i="1"/>
  <c r="S4931" i="1" s="1"/>
  <c r="R4932" i="1"/>
  <c r="R4931" i="1" s="1"/>
  <c r="Q4932" i="1"/>
  <c r="Q4931" i="1" s="1"/>
  <c r="P4932" i="1"/>
  <c r="P4931" i="1" s="1"/>
  <c r="V4929" i="1"/>
  <c r="V4928" i="1" s="1"/>
  <c r="U4929" i="1"/>
  <c r="U4928" i="1" s="1"/>
  <c r="Q4929" i="1"/>
  <c r="Q4928" i="1" s="1"/>
  <c r="P4929" i="1"/>
  <c r="P4928" i="1" s="1"/>
  <c r="U4926" i="1"/>
  <c r="U4925" i="1" s="1"/>
  <c r="Q4926" i="1"/>
  <c r="Q4925" i="1" s="1"/>
  <c r="P4926" i="1"/>
  <c r="P4925" i="1" s="1"/>
  <c r="V4922" i="1"/>
  <c r="V4921" i="1" s="1"/>
  <c r="S4922" i="1"/>
  <c r="S4921" i="1" s="1"/>
  <c r="R4922" i="1"/>
  <c r="R4921" i="1" s="1"/>
  <c r="Q4922" i="1"/>
  <c r="Q4921" i="1" s="1"/>
  <c r="P4922" i="1"/>
  <c r="P4921" i="1" s="1"/>
  <c r="V4919" i="1"/>
  <c r="V4918" i="1" s="1"/>
  <c r="U4919" i="1"/>
  <c r="U4918" i="1" s="1"/>
  <c r="S4919" i="1"/>
  <c r="S4918" i="1" s="1"/>
  <c r="R4919" i="1"/>
  <c r="R4918" i="1" s="1"/>
  <c r="Q4919" i="1"/>
  <c r="Q4918" i="1" s="1"/>
  <c r="P4919" i="1"/>
  <c r="P4918" i="1" s="1"/>
  <c r="V4915" i="1"/>
  <c r="V4914" i="1" s="1"/>
  <c r="V4913" i="1" s="1"/>
  <c r="U4915" i="1"/>
  <c r="U4914" i="1" s="1"/>
  <c r="U4913" i="1" s="1"/>
  <c r="S4915" i="1"/>
  <c r="S4914" i="1" s="1"/>
  <c r="S4913" i="1" s="1"/>
  <c r="R4915" i="1"/>
  <c r="R4914" i="1" s="1"/>
  <c r="R4913" i="1" s="1"/>
  <c r="Q4915" i="1"/>
  <c r="Q4914" i="1" s="1"/>
  <c r="Q4913" i="1" s="1"/>
  <c r="P4915" i="1"/>
  <c r="P4914" i="1" s="1"/>
  <c r="P4913" i="1" s="1"/>
  <c r="V4909" i="1"/>
  <c r="V4908" i="1" s="1"/>
  <c r="V4907" i="1" s="1"/>
  <c r="U4909" i="1"/>
  <c r="U4908" i="1" s="1"/>
  <c r="U4907" i="1" s="1"/>
  <c r="S4909" i="1"/>
  <c r="S4908" i="1" s="1"/>
  <c r="S4907" i="1" s="1"/>
  <c r="R4909" i="1"/>
  <c r="R4908" i="1" s="1"/>
  <c r="R4907" i="1" s="1"/>
  <c r="Q4909" i="1"/>
  <c r="Q4908" i="1" s="1"/>
  <c r="Q4907" i="1" s="1"/>
  <c r="P4909" i="1"/>
  <c r="P4908" i="1" s="1"/>
  <c r="P4907" i="1" s="1"/>
  <c r="V4905" i="1"/>
  <c r="V4904" i="1" s="1"/>
  <c r="U4905" i="1"/>
  <c r="U4904" i="1" s="1"/>
  <c r="S4905" i="1"/>
  <c r="S4904" i="1" s="1"/>
  <c r="R4905" i="1"/>
  <c r="R4904" i="1" s="1"/>
  <c r="Q4905" i="1"/>
  <c r="Q4904" i="1" s="1"/>
  <c r="P4905" i="1"/>
  <c r="P4904" i="1" s="1"/>
  <c r="V4902" i="1"/>
  <c r="V4901" i="1" s="1"/>
  <c r="U4902" i="1"/>
  <c r="U4901" i="1" s="1"/>
  <c r="S4902" i="1"/>
  <c r="S4901" i="1" s="1"/>
  <c r="R4902" i="1"/>
  <c r="R4901" i="1" s="1"/>
  <c r="Q4902" i="1"/>
  <c r="Q4901" i="1" s="1"/>
  <c r="P4902" i="1"/>
  <c r="P4901" i="1" s="1"/>
  <c r="V4897" i="1"/>
  <c r="V4896" i="1" s="1"/>
  <c r="U4897" i="1"/>
  <c r="U4896" i="1" s="1"/>
  <c r="S4897" i="1"/>
  <c r="S4896" i="1" s="1"/>
  <c r="R4897" i="1"/>
  <c r="R4896" i="1" s="1"/>
  <c r="Q4897" i="1"/>
  <c r="Q4896" i="1" s="1"/>
  <c r="V4894" i="1"/>
  <c r="V4893" i="1" s="1"/>
  <c r="U4894" i="1"/>
  <c r="U4893" i="1" s="1"/>
  <c r="S4894" i="1"/>
  <c r="S4893" i="1" s="1"/>
  <c r="R4894" i="1"/>
  <c r="R4893" i="1" s="1"/>
  <c r="Q4894" i="1"/>
  <c r="Q4893" i="1" s="1"/>
  <c r="P4894" i="1"/>
  <c r="P4893" i="1" s="1"/>
  <c r="V4891" i="1"/>
  <c r="V4890" i="1" s="1"/>
  <c r="U4891" i="1"/>
  <c r="U4890" i="1" s="1"/>
  <c r="S4891" i="1"/>
  <c r="S4890" i="1" s="1"/>
  <c r="R4891" i="1"/>
  <c r="R4890" i="1" s="1"/>
  <c r="Q4891" i="1"/>
  <c r="Q4890" i="1" s="1"/>
  <c r="P4891" i="1"/>
  <c r="P4890" i="1" s="1"/>
  <c r="V4888" i="1"/>
  <c r="V4887" i="1" s="1"/>
  <c r="U4888" i="1"/>
  <c r="U4887" i="1" s="1"/>
  <c r="S4888" i="1"/>
  <c r="S4887" i="1" s="1"/>
  <c r="R4888" i="1"/>
  <c r="R4887" i="1" s="1"/>
  <c r="Q4888" i="1"/>
  <c r="Q4887" i="1" s="1"/>
  <c r="P4888" i="1"/>
  <c r="P4887" i="1" s="1"/>
  <c r="V4885" i="1"/>
  <c r="V4884" i="1" s="1"/>
  <c r="U4885" i="1"/>
  <c r="U4884" i="1" s="1"/>
  <c r="S4885" i="1"/>
  <c r="S4884" i="1" s="1"/>
  <c r="R4885" i="1"/>
  <c r="R4884" i="1" s="1"/>
  <c r="Q4885" i="1"/>
  <c r="Q4884" i="1" s="1"/>
  <c r="P4885" i="1"/>
  <c r="P4884" i="1" s="1"/>
  <c r="V4881" i="1"/>
  <c r="V4880" i="1" s="1"/>
  <c r="U4881" i="1"/>
  <c r="U4880" i="1" s="1"/>
  <c r="S4881" i="1"/>
  <c r="S4880" i="1" s="1"/>
  <c r="R4881" i="1"/>
  <c r="R4880" i="1" s="1"/>
  <c r="Q4881" i="1"/>
  <c r="Q4880" i="1" s="1"/>
  <c r="P4881" i="1"/>
  <c r="P4880" i="1" s="1"/>
  <c r="V4878" i="1"/>
  <c r="V4877" i="1" s="1"/>
  <c r="U4878" i="1"/>
  <c r="U4877" i="1" s="1"/>
  <c r="S4878" i="1"/>
  <c r="S4877" i="1" s="1"/>
  <c r="R4878" i="1"/>
  <c r="R4877" i="1" s="1"/>
  <c r="Q4878" i="1"/>
  <c r="Q4877" i="1" s="1"/>
  <c r="P4878" i="1"/>
  <c r="P4877" i="1" s="1"/>
  <c r="V4875" i="1"/>
  <c r="V4874" i="1" s="1"/>
  <c r="U4875" i="1"/>
  <c r="U4874" i="1" s="1"/>
  <c r="S4875" i="1"/>
  <c r="S4874" i="1" s="1"/>
  <c r="R4875" i="1"/>
  <c r="R4874" i="1" s="1"/>
  <c r="Q4875" i="1"/>
  <c r="Q4874" i="1" s="1"/>
  <c r="P4875" i="1"/>
  <c r="P4874" i="1" s="1"/>
  <c r="V4862" i="1"/>
  <c r="V4861" i="1" s="1"/>
  <c r="U4862" i="1"/>
  <c r="U4861" i="1" s="1"/>
  <c r="S4862" i="1"/>
  <c r="S4861" i="1" s="1"/>
  <c r="R4862" i="1"/>
  <c r="R4861" i="1" s="1"/>
  <c r="Q4862" i="1"/>
  <c r="Q4861" i="1" s="1"/>
  <c r="P4862" i="1"/>
  <c r="P4861" i="1" s="1"/>
  <c r="V4859" i="1"/>
  <c r="V4858" i="1" s="1"/>
  <c r="U4859" i="1"/>
  <c r="U4858" i="1" s="1"/>
  <c r="S4859" i="1"/>
  <c r="S4858" i="1" s="1"/>
  <c r="R4859" i="1"/>
  <c r="R4858" i="1" s="1"/>
  <c r="Q4859" i="1"/>
  <c r="Q4858" i="1" s="1"/>
  <c r="P4859" i="1"/>
  <c r="P4858" i="1" s="1"/>
  <c r="U4854" i="1"/>
  <c r="U4853" i="1" s="1"/>
  <c r="Q4854" i="1"/>
  <c r="Q4853" i="1" s="1"/>
  <c r="P4854" i="1"/>
  <c r="P4853" i="1" s="1"/>
  <c r="V4847" i="1"/>
  <c r="V4846" i="1" s="1"/>
  <c r="U4847" i="1"/>
  <c r="U4846" i="1" s="1"/>
  <c r="Q4847" i="1"/>
  <c r="Q4846" i="1" s="1"/>
  <c r="P4847" i="1"/>
  <c r="P4846" i="1" s="1"/>
  <c r="V4844" i="1"/>
  <c r="V4843" i="1" s="1"/>
  <c r="U4844" i="1"/>
  <c r="U4843" i="1" s="1"/>
  <c r="S4844" i="1"/>
  <c r="S4843" i="1" s="1"/>
  <c r="R4844" i="1"/>
  <c r="R4843" i="1" s="1"/>
  <c r="Q4844" i="1"/>
  <c r="Q4843" i="1" s="1"/>
  <c r="P4844" i="1"/>
  <c r="P4843" i="1" s="1"/>
  <c r="V4841" i="1"/>
  <c r="V4840" i="1" s="1"/>
  <c r="U4841" i="1"/>
  <c r="U4840" i="1" s="1"/>
  <c r="S4841" i="1"/>
  <c r="S4840" i="1" s="1"/>
  <c r="R4841" i="1"/>
  <c r="R4840" i="1" s="1"/>
  <c r="Q4841" i="1"/>
  <c r="Q4840" i="1" s="1"/>
  <c r="P4841" i="1"/>
  <c r="P4840" i="1" s="1"/>
  <c r="V4838" i="1"/>
  <c r="V4837" i="1" s="1"/>
  <c r="U4838" i="1"/>
  <c r="U4837" i="1" s="1"/>
  <c r="Q4838" i="1"/>
  <c r="Q4837" i="1" s="1"/>
  <c r="P4838" i="1"/>
  <c r="P4837" i="1" s="1"/>
  <c r="U4835" i="1"/>
  <c r="U4834" i="1" s="1"/>
  <c r="Q4835" i="1"/>
  <c r="Q4834" i="1" s="1"/>
  <c r="P4835" i="1"/>
  <c r="P4834" i="1" s="1"/>
  <c r="V4832" i="1"/>
  <c r="V4831" i="1" s="1"/>
  <c r="U4832" i="1"/>
  <c r="U4831" i="1" s="1"/>
  <c r="S4832" i="1"/>
  <c r="S4831" i="1" s="1"/>
  <c r="R4832" i="1"/>
  <c r="R4831" i="1" s="1"/>
  <c r="Q4832" i="1"/>
  <c r="Q4831" i="1" s="1"/>
  <c r="P4832" i="1"/>
  <c r="P4831" i="1" s="1"/>
  <c r="V4829" i="1"/>
  <c r="V4828" i="1" s="1"/>
  <c r="U4829" i="1"/>
  <c r="U4828" i="1" s="1"/>
  <c r="Q4829" i="1"/>
  <c r="Q4828" i="1" s="1"/>
  <c r="P4829" i="1"/>
  <c r="P4828" i="1" s="1"/>
  <c r="U4826" i="1"/>
  <c r="Q4826" i="1"/>
  <c r="P4826" i="1"/>
  <c r="U4821" i="1"/>
  <c r="U4820" i="1" s="1"/>
  <c r="Q4821" i="1"/>
  <c r="Q4820" i="1" s="1"/>
  <c r="P4821" i="1"/>
  <c r="P4820" i="1" s="1"/>
  <c r="V4818" i="1"/>
  <c r="V4817" i="1" s="1"/>
  <c r="U4818" i="1"/>
  <c r="U4817" i="1" s="1"/>
  <c r="Q4818" i="1"/>
  <c r="Q4817" i="1" s="1"/>
  <c r="P4818" i="1"/>
  <c r="P4817" i="1" s="1"/>
  <c r="V4815" i="1"/>
  <c r="V4814" i="1" s="1"/>
  <c r="U4815" i="1"/>
  <c r="U4814" i="1" s="1"/>
  <c r="S4815" i="1"/>
  <c r="S4814" i="1" s="1"/>
  <c r="R4815" i="1"/>
  <c r="R4814" i="1" s="1"/>
  <c r="Q4815" i="1"/>
  <c r="Q4814" i="1" s="1"/>
  <c r="P4815" i="1"/>
  <c r="P4814" i="1" s="1"/>
  <c r="V4812" i="1"/>
  <c r="V4811" i="1" s="1"/>
  <c r="U4812" i="1"/>
  <c r="U4811" i="1" s="1"/>
  <c r="Q4812" i="1"/>
  <c r="Q4811" i="1" s="1"/>
  <c r="P4812" i="1"/>
  <c r="P4811" i="1" s="1"/>
  <c r="U4809" i="1"/>
  <c r="U4808" i="1" s="1"/>
  <c r="Q4809" i="1"/>
  <c r="Q4808" i="1" s="1"/>
  <c r="P4809" i="1"/>
  <c r="P4808" i="1" s="1"/>
  <c r="U4803" i="1"/>
  <c r="U4802" i="1" s="1"/>
  <c r="Q4803" i="1"/>
  <c r="Q4802" i="1" s="1"/>
  <c r="P4803" i="1"/>
  <c r="P4802" i="1" s="1"/>
  <c r="V4800" i="1"/>
  <c r="V4799" i="1" s="1"/>
  <c r="U4800" i="1"/>
  <c r="U4799" i="1" s="1"/>
  <c r="Q4800" i="1"/>
  <c r="Q4799" i="1" s="1"/>
  <c r="P4800" i="1"/>
  <c r="P4799" i="1" s="1"/>
  <c r="U4797" i="1"/>
  <c r="U4796" i="1" s="1"/>
  <c r="Q4797" i="1"/>
  <c r="Q4796" i="1" s="1"/>
  <c r="P4797" i="1"/>
  <c r="P4796" i="1" s="1"/>
  <c r="V4794" i="1"/>
  <c r="V4793" i="1" s="1"/>
  <c r="U4794" i="1"/>
  <c r="U4793" i="1" s="1"/>
  <c r="Q4794" i="1"/>
  <c r="Q4793" i="1" s="1"/>
  <c r="P4794" i="1"/>
  <c r="P4793" i="1" s="1"/>
  <c r="U4786" i="1"/>
  <c r="U4785" i="1" s="1"/>
  <c r="Q4786" i="1"/>
  <c r="Q4785" i="1" s="1"/>
  <c r="P4786" i="1"/>
  <c r="P4785" i="1" s="1"/>
  <c r="V4780" i="1"/>
  <c r="U4780" i="1"/>
  <c r="S4780" i="1"/>
  <c r="R4780" i="1"/>
  <c r="Q4780" i="1"/>
  <c r="P4780" i="1"/>
  <c r="V4778" i="1"/>
  <c r="U4778" i="1"/>
  <c r="S4778" i="1"/>
  <c r="R4778" i="1"/>
  <c r="Q4778" i="1"/>
  <c r="P4778" i="1"/>
  <c r="V4774" i="1"/>
  <c r="V4773" i="1" s="1"/>
  <c r="U4774" i="1"/>
  <c r="U4773" i="1" s="1"/>
  <c r="S4774" i="1"/>
  <c r="S4773" i="1" s="1"/>
  <c r="R4774" i="1"/>
  <c r="R4773" i="1" s="1"/>
  <c r="Q4774" i="1"/>
  <c r="Q4773" i="1" s="1"/>
  <c r="P4774" i="1"/>
  <c r="P4773" i="1" s="1"/>
  <c r="V4771" i="1"/>
  <c r="V4770" i="1" s="1"/>
  <c r="U4771" i="1"/>
  <c r="U4770" i="1" s="1"/>
  <c r="S4771" i="1"/>
  <c r="S4770" i="1" s="1"/>
  <c r="R4771" i="1"/>
  <c r="R4770" i="1" s="1"/>
  <c r="Q4771" i="1"/>
  <c r="Q4770" i="1" s="1"/>
  <c r="P4771" i="1"/>
  <c r="P4770" i="1" s="1"/>
  <c r="V4768" i="1"/>
  <c r="V4767" i="1" s="1"/>
  <c r="U4768" i="1"/>
  <c r="U4767" i="1" s="1"/>
  <c r="S4768" i="1"/>
  <c r="S4767" i="1" s="1"/>
  <c r="R4768" i="1"/>
  <c r="R4767" i="1" s="1"/>
  <c r="Q4768" i="1"/>
  <c r="Q4767" i="1" s="1"/>
  <c r="P4768" i="1"/>
  <c r="P4767" i="1" s="1"/>
  <c r="V4764" i="1"/>
  <c r="V4763" i="1" s="1"/>
  <c r="V4762" i="1" s="1"/>
  <c r="U4764" i="1"/>
  <c r="U4763" i="1" s="1"/>
  <c r="U4762" i="1" s="1"/>
  <c r="S4764" i="1"/>
  <c r="S4763" i="1" s="1"/>
  <c r="S4762" i="1" s="1"/>
  <c r="R4764" i="1"/>
  <c r="R4763" i="1" s="1"/>
  <c r="R4762" i="1" s="1"/>
  <c r="Q4764" i="1"/>
  <c r="Q4763" i="1" s="1"/>
  <c r="Q4762" i="1" s="1"/>
  <c r="P4764" i="1"/>
  <c r="P4763" i="1" s="1"/>
  <c r="P4762" i="1" s="1"/>
  <c r="V4759" i="1"/>
  <c r="U4759" i="1"/>
  <c r="S4759" i="1"/>
  <c r="R4759" i="1"/>
  <c r="Q4759" i="1"/>
  <c r="P4759" i="1"/>
  <c r="V4757" i="1"/>
  <c r="U4757" i="1"/>
  <c r="S4757" i="1"/>
  <c r="R4757" i="1"/>
  <c r="Q4757" i="1"/>
  <c r="P4757" i="1"/>
  <c r="V4755" i="1"/>
  <c r="U4755" i="1"/>
  <c r="S4755" i="1"/>
  <c r="R4755" i="1"/>
  <c r="Q4755" i="1"/>
  <c r="P4755" i="1"/>
  <c r="V4747" i="1"/>
  <c r="V4746" i="1" s="1"/>
  <c r="U4747" i="1"/>
  <c r="U4746" i="1" s="1"/>
  <c r="S4747" i="1"/>
  <c r="S4746" i="1" s="1"/>
  <c r="R4747" i="1"/>
  <c r="R4746" i="1" s="1"/>
  <c r="Q4747" i="1"/>
  <c r="Q4746" i="1" s="1"/>
  <c r="P4747" i="1"/>
  <c r="P4746" i="1" s="1"/>
  <c r="V4743" i="1"/>
  <c r="V4742" i="1" s="1"/>
  <c r="V4741" i="1" s="1"/>
  <c r="U4743" i="1"/>
  <c r="U4742" i="1" s="1"/>
  <c r="U4741" i="1" s="1"/>
  <c r="S4743" i="1"/>
  <c r="S4742" i="1" s="1"/>
  <c r="S4741" i="1" s="1"/>
  <c r="R4743" i="1"/>
  <c r="R4742" i="1" s="1"/>
  <c r="R4741" i="1" s="1"/>
  <c r="V4739" i="1"/>
  <c r="V4738" i="1" s="1"/>
  <c r="V4737" i="1" s="1"/>
  <c r="U4739" i="1"/>
  <c r="U4738" i="1" s="1"/>
  <c r="U4737" i="1" s="1"/>
  <c r="S4739" i="1"/>
  <c r="S4738" i="1" s="1"/>
  <c r="S4737" i="1" s="1"/>
  <c r="R4739" i="1"/>
  <c r="R4738" i="1" s="1"/>
  <c r="R4737" i="1" s="1"/>
  <c r="Q4739" i="1"/>
  <c r="Q4738" i="1" s="1"/>
  <c r="Q4737" i="1" s="1"/>
  <c r="P4739" i="1"/>
  <c r="P4738" i="1" s="1"/>
  <c r="P4737" i="1" s="1"/>
  <c r="V4735" i="1"/>
  <c r="V4734" i="1" s="1"/>
  <c r="U4735" i="1"/>
  <c r="U4734" i="1" s="1"/>
  <c r="S4735" i="1"/>
  <c r="S4734" i="1" s="1"/>
  <c r="R4735" i="1"/>
  <c r="R4734" i="1" s="1"/>
  <c r="Q4735" i="1"/>
  <c r="Q4734" i="1" s="1"/>
  <c r="P4735" i="1"/>
  <c r="P4734" i="1" s="1"/>
  <c r="V4732" i="1"/>
  <c r="V4731" i="1" s="1"/>
  <c r="U4732" i="1"/>
  <c r="U4731" i="1" s="1"/>
  <c r="S4732" i="1"/>
  <c r="S4731" i="1" s="1"/>
  <c r="R4732" i="1"/>
  <c r="R4731" i="1" s="1"/>
  <c r="Q4732" i="1"/>
  <c r="Q4731" i="1" s="1"/>
  <c r="P4732" i="1"/>
  <c r="P4731" i="1" s="1"/>
  <c r="V4723" i="1"/>
  <c r="U4723" i="1"/>
  <c r="S4723" i="1"/>
  <c r="R4723" i="1"/>
  <c r="Q4723" i="1"/>
  <c r="P4723" i="1"/>
  <c r="V4720" i="1"/>
  <c r="V4719" i="1" s="1"/>
  <c r="U4720" i="1"/>
  <c r="U4719" i="1" s="1"/>
  <c r="S4720" i="1"/>
  <c r="S4719" i="1" s="1"/>
  <c r="R4720" i="1"/>
  <c r="R4719" i="1" s="1"/>
  <c r="Q4720" i="1"/>
  <c r="Q4719" i="1" s="1"/>
  <c r="P4720" i="1"/>
  <c r="P4719" i="1" s="1"/>
  <c r="V4712" i="1"/>
  <c r="V4711" i="1" s="1"/>
  <c r="U4712" i="1"/>
  <c r="U4711" i="1" s="1"/>
  <c r="V4705" i="1"/>
  <c r="V4704" i="1" s="1"/>
  <c r="V4703" i="1" s="1"/>
  <c r="U4705" i="1"/>
  <c r="U4704" i="1" s="1"/>
  <c r="U4703" i="1" s="1"/>
  <c r="S4705" i="1"/>
  <c r="S4704" i="1" s="1"/>
  <c r="S4703" i="1" s="1"/>
  <c r="R4705" i="1"/>
  <c r="R4704" i="1" s="1"/>
  <c r="R4703" i="1" s="1"/>
  <c r="Q4705" i="1"/>
  <c r="Q4704" i="1" s="1"/>
  <c r="Q4703" i="1" s="1"/>
  <c r="P4705" i="1"/>
  <c r="P4704" i="1" s="1"/>
  <c r="P4703" i="1" s="1"/>
  <c r="V4701" i="1"/>
  <c r="V4700" i="1" s="1"/>
  <c r="U4701" i="1"/>
  <c r="U4700" i="1" s="1"/>
  <c r="S4701" i="1"/>
  <c r="S4700" i="1" s="1"/>
  <c r="R4701" i="1"/>
  <c r="R4700" i="1" s="1"/>
  <c r="Q4701" i="1"/>
  <c r="Q4700" i="1" s="1"/>
  <c r="P4701" i="1"/>
  <c r="P4700" i="1" s="1"/>
  <c r="V4698" i="1"/>
  <c r="V4697" i="1" s="1"/>
  <c r="U4698" i="1"/>
  <c r="U4697" i="1" s="1"/>
  <c r="S4698" i="1"/>
  <c r="S4697" i="1" s="1"/>
  <c r="R4698" i="1"/>
  <c r="R4697" i="1" s="1"/>
  <c r="Q4698" i="1"/>
  <c r="Q4697" i="1" s="1"/>
  <c r="P4698" i="1"/>
  <c r="P4697" i="1" s="1"/>
  <c r="V4695" i="1"/>
  <c r="U4695" i="1"/>
  <c r="S4695" i="1"/>
  <c r="R4695" i="1"/>
  <c r="Q4695" i="1"/>
  <c r="P4695" i="1"/>
  <c r="V4688" i="1"/>
  <c r="S4688" i="1"/>
  <c r="R4688" i="1"/>
  <c r="V4686" i="1"/>
  <c r="S4686" i="1"/>
  <c r="R4686" i="1"/>
  <c r="U4671" i="1"/>
  <c r="U4670" i="1" s="1"/>
  <c r="U4669" i="1" s="1"/>
  <c r="U4668" i="1" s="1"/>
  <c r="U4667" i="1" s="1"/>
  <c r="U4666" i="1" s="1"/>
  <c r="Q4671" i="1"/>
  <c r="Q4670" i="1" s="1"/>
  <c r="Q4669" i="1" s="1"/>
  <c r="Q4668" i="1" s="1"/>
  <c r="Q4667" i="1" s="1"/>
  <c r="Q4666" i="1" s="1"/>
  <c r="P4671" i="1"/>
  <c r="P4670" i="1" s="1"/>
  <c r="P4669" i="1" s="1"/>
  <c r="P4668" i="1" s="1"/>
  <c r="P4667" i="1" s="1"/>
  <c r="P4666" i="1" s="1"/>
  <c r="U4664" i="1"/>
  <c r="U4663" i="1" s="1"/>
  <c r="Q4664" i="1"/>
  <c r="Q4663" i="1" s="1"/>
  <c r="P4664" i="1"/>
  <c r="P4663" i="1" s="1"/>
  <c r="V4661" i="1"/>
  <c r="V4660" i="1" s="1"/>
  <c r="U4661" i="1"/>
  <c r="U4660" i="1" s="1"/>
  <c r="S4661" i="1"/>
  <c r="S4660" i="1" s="1"/>
  <c r="R4661" i="1"/>
  <c r="R4660" i="1" s="1"/>
  <c r="Q4661" i="1"/>
  <c r="Q4660" i="1" s="1"/>
  <c r="P4661" i="1"/>
  <c r="P4660" i="1" s="1"/>
  <c r="V4658" i="1"/>
  <c r="V4657" i="1" s="1"/>
  <c r="U4658" i="1"/>
  <c r="U4657" i="1" s="1"/>
  <c r="S4658" i="1"/>
  <c r="S4657" i="1" s="1"/>
  <c r="R4658" i="1"/>
  <c r="R4657" i="1" s="1"/>
  <c r="Q4658" i="1"/>
  <c r="Q4657" i="1" s="1"/>
  <c r="P4658" i="1"/>
  <c r="P4657" i="1" s="1"/>
  <c r="V4655" i="1"/>
  <c r="V4654" i="1" s="1"/>
  <c r="U4655" i="1"/>
  <c r="U4654" i="1" s="1"/>
  <c r="Q4655" i="1"/>
  <c r="Q4654" i="1" s="1"/>
  <c r="P4655" i="1"/>
  <c r="P4654" i="1" s="1"/>
  <c r="U4652" i="1"/>
  <c r="U4651" i="1" s="1"/>
  <c r="Q4652" i="1"/>
  <c r="Q4651" i="1" s="1"/>
  <c r="P4652" i="1"/>
  <c r="P4651" i="1" s="1"/>
  <c r="U4649" i="1"/>
  <c r="U4648" i="1" s="1"/>
  <c r="Q4649" i="1"/>
  <c r="Q4648" i="1" s="1"/>
  <c r="P4649" i="1"/>
  <c r="P4648" i="1" s="1"/>
  <c r="U4646" i="1"/>
  <c r="U4645" i="1" s="1"/>
  <c r="Q4646" i="1"/>
  <c r="Q4645" i="1" s="1"/>
  <c r="P4646" i="1"/>
  <c r="P4645" i="1" s="1"/>
  <c r="U4640" i="1"/>
  <c r="U4639" i="1" s="1"/>
  <c r="Q4640" i="1"/>
  <c r="Q4639" i="1" s="1"/>
  <c r="P4640" i="1"/>
  <c r="P4639" i="1" s="1"/>
  <c r="U4632" i="1"/>
  <c r="U4631" i="1" s="1"/>
  <c r="U4630" i="1" s="1"/>
  <c r="U4629" i="1" s="1"/>
  <c r="U4628" i="1" s="1"/>
  <c r="U4627" i="1" s="1"/>
  <c r="R4632" i="1"/>
  <c r="R4631" i="1" s="1"/>
  <c r="R4630" i="1" s="1"/>
  <c r="R4629" i="1" s="1"/>
  <c r="R4628" i="1" s="1"/>
  <c r="R4627" i="1" s="1"/>
  <c r="Q4632" i="1"/>
  <c r="Q4631" i="1" s="1"/>
  <c r="Q4630" i="1" s="1"/>
  <c r="Q4629" i="1" s="1"/>
  <c r="Q4628" i="1" s="1"/>
  <c r="Q4627" i="1" s="1"/>
  <c r="P4632" i="1"/>
  <c r="P4631" i="1" s="1"/>
  <c r="P4630" i="1" s="1"/>
  <c r="P4629" i="1" s="1"/>
  <c r="P4628" i="1" s="1"/>
  <c r="P4627" i="1" s="1"/>
  <c r="V4625" i="1"/>
  <c r="V4624" i="1" s="1"/>
  <c r="V4623" i="1" s="1"/>
  <c r="V4622" i="1" s="1"/>
  <c r="V4621" i="1" s="1"/>
  <c r="V4620" i="1" s="1"/>
  <c r="V4619" i="1" s="1"/>
  <c r="U4625" i="1"/>
  <c r="U4624" i="1" s="1"/>
  <c r="U4623" i="1" s="1"/>
  <c r="U4622" i="1" s="1"/>
  <c r="U4621" i="1" s="1"/>
  <c r="U4620" i="1" s="1"/>
  <c r="U4619" i="1" s="1"/>
  <c r="Q4625" i="1"/>
  <c r="Q4624" i="1" s="1"/>
  <c r="Q4623" i="1" s="1"/>
  <c r="Q4622" i="1" s="1"/>
  <c r="Q4621" i="1" s="1"/>
  <c r="Q4620" i="1" s="1"/>
  <c r="Q4619" i="1" s="1"/>
  <c r="U4617" i="1"/>
  <c r="U4616" i="1" s="1"/>
  <c r="U4615" i="1" s="1"/>
  <c r="U4614" i="1" s="1"/>
  <c r="U4613" i="1" s="1"/>
  <c r="U4612" i="1" s="1"/>
  <c r="Q4617" i="1"/>
  <c r="Q4616" i="1" s="1"/>
  <c r="Q4615" i="1" s="1"/>
  <c r="Q4614" i="1" s="1"/>
  <c r="Q4613" i="1" s="1"/>
  <c r="Q4612" i="1" s="1"/>
  <c r="P4617" i="1"/>
  <c r="P4616" i="1" s="1"/>
  <c r="P4615" i="1" s="1"/>
  <c r="P4614" i="1" s="1"/>
  <c r="P4613" i="1" s="1"/>
  <c r="P4612" i="1" s="1"/>
  <c r="U4607" i="1"/>
  <c r="U4606" i="1" s="1"/>
  <c r="Q4607" i="1"/>
  <c r="Q4606" i="1" s="1"/>
  <c r="P4607" i="1"/>
  <c r="P4606" i="1" s="1"/>
  <c r="V4600" i="1"/>
  <c r="V4599" i="1" s="1"/>
  <c r="V4598" i="1" s="1"/>
  <c r="U4600" i="1"/>
  <c r="U4599" i="1" s="1"/>
  <c r="U4598" i="1" s="1"/>
  <c r="S4600" i="1"/>
  <c r="S4599" i="1" s="1"/>
  <c r="S4598" i="1" s="1"/>
  <c r="R4600" i="1"/>
  <c r="R4599" i="1" s="1"/>
  <c r="R4598" i="1" s="1"/>
  <c r="Q4600" i="1"/>
  <c r="Q4599" i="1" s="1"/>
  <c r="Q4598" i="1" s="1"/>
  <c r="P4600" i="1"/>
  <c r="P4599" i="1" s="1"/>
  <c r="P4598" i="1" s="1"/>
  <c r="V4589" i="1"/>
  <c r="V4588" i="1" s="1"/>
  <c r="U4589" i="1"/>
  <c r="U4588" i="1" s="1"/>
  <c r="S4589" i="1"/>
  <c r="S4588" i="1" s="1"/>
  <c r="R4589" i="1"/>
  <c r="R4588" i="1" s="1"/>
  <c r="Q4589" i="1"/>
  <c r="Q4588" i="1" s="1"/>
  <c r="P4589" i="1"/>
  <c r="P4588" i="1" s="1"/>
  <c r="V4586" i="1"/>
  <c r="V4585" i="1" s="1"/>
  <c r="U4586" i="1"/>
  <c r="U4585" i="1" s="1"/>
  <c r="S4586" i="1"/>
  <c r="S4585" i="1" s="1"/>
  <c r="R4586" i="1"/>
  <c r="R4585" i="1" s="1"/>
  <c r="Q4586" i="1"/>
  <c r="Q4585" i="1" s="1"/>
  <c r="P4586" i="1"/>
  <c r="P4585" i="1" s="1"/>
  <c r="V4583" i="1"/>
  <c r="V4582" i="1" s="1"/>
  <c r="U4583" i="1"/>
  <c r="U4582" i="1" s="1"/>
  <c r="Q4583" i="1"/>
  <c r="Q4582" i="1" s="1"/>
  <c r="P4583" i="1"/>
  <c r="P4582" i="1" s="1"/>
  <c r="V4580" i="1"/>
  <c r="V4579" i="1" s="1"/>
  <c r="U4580" i="1"/>
  <c r="U4579" i="1" s="1"/>
  <c r="S4580" i="1"/>
  <c r="S4579" i="1" s="1"/>
  <c r="R4580" i="1"/>
  <c r="R4579" i="1" s="1"/>
  <c r="Q4580" i="1"/>
  <c r="Q4579" i="1" s="1"/>
  <c r="P4580" i="1"/>
  <c r="P4579" i="1" s="1"/>
  <c r="V4576" i="1"/>
  <c r="V4575" i="1" s="1"/>
  <c r="U4576" i="1"/>
  <c r="U4575" i="1" s="1"/>
  <c r="S4576" i="1"/>
  <c r="S4575" i="1" s="1"/>
  <c r="R4576" i="1"/>
  <c r="R4575" i="1" s="1"/>
  <c r="Q4576" i="1"/>
  <c r="Q4575" i="1" s="1"/>
  <c r="P4576" i="1"/>
  <c r="P4575" i="1" s="1"/>
  <c r="V4573" i="1"/>
  <c r="V4572" i="1" s="1"/>
  <c r="U4573" i="1"/>
  <c r="U4572" i="1" s="1"/>
  <c r="S4573" i="1"/>
  <c r="S4572" i="1" s="1"/>
  <c r="R4573" i="1"/>
  <c r="R4572" i="1" s="1"/>
  <c r="Q4573" i="1"/>
  <c r="Q4572" i="1" s="1"/>
  <c r="P4573" i="1"/>
  <c r="P4572" i="1" s="1"/>
  <c r="U4570" i="1"/>
  <c r="U4569" i="1" s="1"/>
  <c r="Q4570" i="1"/>
  <c r="Q4569" i="1" s="1"/>
  <c r="P4570" i="1"/>
  <c r="P4569" i="1" s="1"/>
  <c r="U4567" i="1"/>
  <c r="U4566" i="1" s="1"/>
  <c r="Q4567" i="1"/>
  <c r="Q4566" i="1" s="1"/>
  <c r="P4567" i="1"/>
  <c r="P4566" i="1" s="1"/>
  <c r="V4564" i="1"/>
  <c r="V4563" i="1" s="1"/>
  <c r="U4564" i="1"/>
  <c r="U4563" i="1" s="1"/>
  <c r="S4564" i="1"/>
  <c r="S4563" i="1" s="1"/>
  <c r="R4564" i="1"/>
  <c r="R4563" i="1" s="1"/>
  <c r="Q4564" i="1"/>
  <c r="Q4563" i="1" s="1"/>
  <c r="P4564" i="1"/>
  <c r="P4563" i="1" s="1"/>
  <c r="U4561" i="1"/>
  <c r="U4560" i="1" s="1"/>
  <c r="Q4561" i="1"/>
  <c r="Q4560" i="1" s="1"/>
  <c r="P4561" i="1"/>
  <c r="P4560" i="1" s="1"/>
  <c r="V4558" i="1"/>
  <c r="V4557" i="1" s="1"/>
  <c r="U4558" i="1"/>
  <c r="U4557" i="1" s="1"/>
  <c r="S4558" i="1"/>
  <c r="S4557" i="1" s="1"/>
  <c r="R4558" i="1"/>
  <c r="R4557" i="1" s="1"/>
  <c r="Q4558" i="1"/>
  <c r="Q4557" i="1" s="1"/>
  <c r="P4558" i="1"/>
  <c r="P4557" i="1" s="1"/>
  <c r="U4555" i="1"/>
  <c r="U4554" i="1" s="1"/>
  <c r="Q4555" i="1"/>
  <c r="Q4554" i="1" s="1"/>
  <c r="P4555" i="1"/>
  <c r="P4554" i="1" s="1"/>
  <c r="U4552" i="1"/>
  <c r="U4551" i="1" s="1"/>
  <c r="Q4552" i="1"/>
  <c r="Q4551" i="1" s="1"/>
  <c r="P4552" i="1"/>
  <c r="P4551" i="1" s="1"/>
  <c r="V4546" i="1"/>
  <c r="V4545" i="1" s="1"/>
  <c r="U4546" i="1"/>
  <c r="U4545" i="1" s="1"/>
  <c r="Q4546" i="1"/>
  <c r="Q4545" i="1" s="1"/>
  <c r="P4546" i="1"/>
  <c r="P4545" i="1" s="1"/>
  <c r="V4543" i="1"/>
  <c r="V4542" i="1" s="1"/>
  <c r="U4543" i="1"/>
  <c r="U4542" i="1" s="1"/>
  <c r="Q4543" i="1"/>
  <c r="Q4542" i="1" s="1"/>
  <c r="P4543" i="1"/>
  <c r="P4542" i="1" s="1"/>
  <c r="V4540" i="1"/>
  <c r="V4539" i="1" s="1"/>
  <c r="U4540" i="1"/>
  <c r="U4539" i="1" s="1"/>
  <c r="S4540" i="1"/>
  <c r="S4539" i="1" s="1"/>
  <c r="R4540" i="1"/>
  <c r="R4539" i="1" s="1"/>
  <c r="Q4540" i="1"/>
  <c r="Q4539" i="1" s="1"/>
  <c r="P4540" i="1"/>
  <c r="P4539" i="1" s="1"/>
  <c r="V4537" i="1"/>
  <c r="V4536" i="1" s="1"/>
  <c r="U4537" i="1"/>
  <c r="U4536" i="1" s="1"/>
  <c r="S4537" i="1"/>
  <c r="S4536" i="1" s="1"/>
  <c r="R4537" i="1"/>
  <c r="R4536" i="1" s="1"/>
  <c r="Q4537" i="1"/>
  <c r="Q4536" i="1" s="1"/>
  <c r="P4537" i="1"/>
  <c r="P4536" i="1" s="1"/>
  <c r="V4534" i="1"/>
  <c r="V4533" i="1" s="1"/>
  <c r="U4534" i="1"/>
  <c r="U4533" i="1" s="1"/>
  <c r="S4534" i="1"/>
  <c r="S4533" i="1" s="1"/>
  <c r="R4534" i="1"/>
  <c r="R4533" i="1" s="1"/>
  <c r="Q4534" i="1"/>
  <c r="Q4533" i="1" s="1"/>
  <c r="P4534" i="1"/>
  <c r="P4533" i="1" s="1"/>
  <c r="U4531" i="1"/>
  <c r="U4530" i="1" s="1"/>
  <c r="Q4531" i="1"/>
  <c r="Q4530" i="1" s="1"/>
  <c r="P4531" i="1"/>
  <c r="P4530" i="1" s="1"/>
  <c r="V4528" i="1"/>
  <c r="U4528" i="1"/>
  <c r="S4528" i="1"/>
  <c r="R4528" i="1"/>
  <c r="Q4528" i="1"/>
  <c r="P4528" i="1"/>
  <c r="V4526" i="1"/>
  <c r="U4526" i="1"/>
  <c r="S4526" i="1"/>
  <c r="R4526" i="1"/>
  <c r="Q4526" i="1"/>
  <c r="P4526" i="1"/>
  <c r="V4523" i="1"/>
  <c r="V4522" i="1" s="1"/>
  <c r="U4523" i="1"/>
  <c r="U4522" i="1" s="1"/>
  <c r="S4523" i="1"/>
  <c r="S4522" i="1" s="1"/>
  <c r="R4523" i="1"/>
  <c r="R4522" i="1" s="1"/>
  <c r="Q4523" i="1"/>
  <c r="Q4522" i="1" s="1"/>
  <c r="P4523" i="1"/>
  <c r="P4522" i="1" s="1"/>
  <c r="U4520" i="1"/>
  <c r="U4519" i="1" s="1"/>
  <c r="Q4520" i="1"/>
  <c r="Q4519" i="1" s="1"/>
  <c r="P4520" i="1"/>
  <c r="P4519" i="1" s="1"/>
  <c r="U4513" i="1"/>
  <c r="U4512" i="1" s="1"/>
  <c r="U4511" i="1" s="1"/>
  <c r="Q4513" i="1"/>
  <c r="Q4512" i="1" s="1"/>
  <c r="Q4511" i="1" s="1"/>
  <c r="P4513" i="1"/>
  <c r="P4512" i="1" s="1"/>
  <c r="P4511" i="1" s="1"/>
  <c r="V4509" i="1"/>
  <c r="V4508" i="1" s="1"/>
  <c r="U4509" i="1"/>
  <c r="U4508" i="1" s="1"/>
  <c r="S4509" i="1"/>
  <c r="S4508" i="1" s="1"/>
  <c r="R4509" i="1"/>
  <c r="R4508" i="1" s="1"/>
  <c r="Q4509" i="1"/>
  <c r="Q4508" i="1" s="1"/>
  <c r="P4509" i="1"/>
  <c r="P4508" i="1" s="1"/>
  <c r="U4506" i="1"/>
  <c r="U4505" i="1" s="1"/>
  <c r="S4506" i="1"/>
  <c r="S4505" i="1" s="1"/>
  <c r="R4506" i="1"/>
  <c r="R4505" i="1" s="1"/>
  <c r="Q4506" i="1"/>
  <c r="Q4505" i="1" s="1"/>
  <c r="P4506" i="1"/>
  <c r="P4505" i="1" s="1"/>
  <c r="V4500" i="1"/>
  <c r="V4499" i="1" s="1"/>
  <c r="U4500" i="1"/>
  <c r="U4499" i="1" s="1"/>
  <c r="S4500" i="1"/>
  <c r="S4499" i="1" s="1"/>
  <c r="R4500" i="1"/>
  <c r="R4499" i="1" s="1"/>
  <c r="Q4500" i="1"/>
  <c r="Q4499" i="1" s="1"/>
  <c r="P4500" i="1"/>
  <c r="P4499" i="1" s="1"/>
  <c r="V4494" i="1"/>
  <c r="V4493" i="1" s="1"/>
  <c r="U4494" i="1"/>
  <c r="U4493" i="1" s="1"/>
  <c r="S4494" i="1"/>
  <c r="S4493" i="1" s="1"/>
  <c r="R4494" i="1"/>
  <c r="R4493" i="1" s="1"/>
  <c r="Q4494" i="1"/>
  <c r="Q4493" i="1" s="1"/>
  <c r="P4494" i="1"/>
  <c r="P4493" i="1" s="1"/>
  <c r="V4491" i="1"/>
  <c r="V4490" i="1" s="1"/>
  <c r="U4491" i="1"/>
  <c r="U4490" i="1" s="1"/>
  <c r="S4491" i="1"/>
  <c r="S4490" i="1" s="1"/>
  <c r="R4491" i="1"/>
  <c r="R4490" i="1" s="1"/>
  <c r="Q4491" i="1"/>
  <c r="Q4490" i="1" s="1"/>
  <c r="P4491" i="1"/>
  <c r="P4490" i="1" s="1"/>
  <c r="U4488" i="1"/>
  <c r="U4487" i="1" s="1"/>
  <c r="Q4488" i="1"/>
  <c r="Q4487" i="1" s="1"/>
  <c r="P4488" i="1"/>
  <c r="P4487" i="1" s="1"/>
  <c r="U4485" i="1"/>
  <c r="U4484" i="1" s="1"/>
  <c r="R4485" i="1"/>
  <c r="R4484" i="1" s="1"/>
  <c r="Q4485" i="1"/>
  <c r="Q4484" i="1" s="1"/>
  <c r="P4485" i="1"/>
  <c r="P4484" i="1" s="1"/>
  <c r="V4482" i="1"/>
  <c r="V4481" i="1" s="1"/>
  <c r="U4482" i="1"/>
  <c r="U4481" i="1" s="1"/>
  <c r="S4482" i="1"/>
  <c r="S4481" i="1" s="1"/>
  <c r="R4482" i="1"/>
  <c r="R4481" i="1" s="1"/>
  <c r="Q4482" i="1"/>
  <c r="Q4481" i="1" s="1"/>
  <c r="P4482" i="1"/>
  <c r="P4481" i="1" s="1"/>
  <c r="U4479" i="1"/>
  <c r="U4478" i="1" s="1"/>
  <c r="Q4479" i="1"/>
  <c r="Q4478" i="1" s="1"/>
  <c r="P4479" i="1"/>
  <c r="P4478" i="1" s="1"/>
  <c r="V4476" i="1"/>
  <c r="V4475" i="1" s="1"/>
  <c r="U4476" i="1"/>
  <c r="U4475" i="1" s="1"/>
  <c r="S4476" i="1"/>
  <c r="S4475" i="1" s="1"/>
  <c r="R4476" i="1"/>
  <c r="R4475" i="1" s="1"/>
  <c r="Q4476" i="1"/>
  <c r="Q4475" i="1" s="1"/>
  <c r="P4476" i="1"/>
  <c r="P4475" i="1" s="1"/>
  <c r="V4473" i="1"/>
  <c r="V4472" i="1" s="1"/>
  <c r="U4473" i="1"/>
  <c r="U4472" i="1" s="1"/>
  <c r="S4473" i="1"/>
  <c r="S4472" i="1" s="1"/>
  <c r="R4473" i="1"/>
  <c r="R4472" i="1" s="1"/>
  <c r="Q4473" i="1"/>
  <c r="Q4472" i="1" s="1"/>
  <c r="P4473" i="1"/>
  <c r="P4472" i="1" s="1"/>
  <c r="V4465" i="1"/>
  <c r="V4464" i="1" s="1"/>
  <c r="V4463" i="1" s="1"/>
  <c r="V4462" i="1" s="1"/>
  <c r="V4461" i="1" s="1"/>
  <c r="V4460" i="1" s="1"/>
  <c r="U4465" i="1"/>
  <c r="U4464" i="1" s="1"/>
  <c r="U4463" i="1" s="1"/>
  <c r="U4462" i="1" s="1"/>
  <c r="U4461" i="1" s="1"/>
  <c r="U4460" i="1" s="1"/>
  <c r="Q4465" i="1"/>
  <c r="Q4464" i="1" s="1"/>
  <c r="Q4463" i="1" s="1"/>
  <c r="Q4462" i="1" s="1"/>
  <c r="Q4461" i="1" s="1"/>
  <c r="Q4460" i="1" s="1"/>
  <c r="P4465" i="1"/>
  <c r="P4464" i="1" s="1"/>
  <c r="P4463" i="1" s="1"/>
  <c r="P4462" i="1" s="1"/>
  <c r="P4461" i="1" s="1"/>
  <c r="P4460" i="1" s="1"/>
  <c r="U4458" i="1"/>
  <c r="U4457" i="1" s="1"/>
  <c r="U4456" i="1" s="1"/>
  <c r="Q4458" i="1"/>
  <c r="Q4457" i="1" s="1"/>
  <c r="Q4456" i="1" s="1"/>
  <c r="P4458" i="1"/>
  <c r="P4457" i="1" s="1"/>
  <c r="P4456" i="1" s="1"/>
  <c r="V4454" i="1"/>
  <c r="V4453" i="1" s="1"/>
  <c r="V4452" i="1" s="1"/>
  <c r="U4454" i="1"/>
  <c r="U4453" i="1" s="1"/>
  <c r="U4452" i="1" s="1"/>
  <c r="Q4454" i="1"/>
  <c r="Q4453" i="1" s="1"/>
  <c r="Q4452" i="1" s="1"/>
  <c r="P4454" i="1"/>
  <c r="P4453" i="1" s="1"/>
  <c r="P4452" i="1" s="1"/>
  <c r="V4449" i="1"/>
  <c r="V4448" i="1" s="1"/>
  <c r="V4447" i="1" s="1"/>
  <c r="U4449" i="1"/>
  <c r="U4448" i="1" s="1"/>
  <c r="U4447" i="1" s="1"/>
  <c r="S4449" i="1"/>
  <c r="S4448" i="1" s="1"/>
  <c r="S4447" i="1" s="1"/>
  <c r="R4449" i="1"/>
  <c r="R4448" i="1" s="1"/>
  <c r="R4447" i="1" s="1"/>
  <c r="Q4449" i="1"/>
  <c r="Q4448" i="1" s="1"/>
  <c r="Q4447" i="1" s="1"/>
  <c r="P4449" i="1"/>
  <c r="P4448" i="1" s="1"/>
  <c r="P4447" i="1" s="1"/>
  <c r="V4441" i="1"/>
  <c r="V4440" i="1" s="1"/>
  <c r="U4441" i="1"/>
  <c r="U4440" i="1" s="1"/>
  <c r="S4441" i="1"/>
  <c r="S4440" i="1" s="1"/>
  <c r="R4441" i="1"/>
  <c r="R4440" i="1" s="1"/>
  <c r="Q4441" i="1"/>
  <c r="Q4440" i="1" s="1"/>
  <c r="P4441" i="1"/>
  <c r="P4440" i="1" s="1"/>
  <c r="U4438" i="1"/>
  <c r="U4437" i="1" s="1"/>
  <c r="Q4438" i="1"/>
  <c r="Q4437" i="1" s="1"/>
  <c r="P4438" i="1"/>
  <c r="P4437" i="1" s="1"/>
  <c r="V4434" i="1"/>
  <c r="U4434" i="1"/>
  <c r="Q4434" i="1"/>
  <c r="P4434" i="1"/>
  <c r="V4428" i="1"/>
  <c r="V4427" i="1" s="1"/>
  <c r="U4428" i="1"/>
  <c r="U4427" i="1" s="1"/>
  <c r="Q4428" i="1"/>
  <c r="Q4427" i="1" s="1"/>
  <c r="P4428" i="1"/>
  <c r="P4427" i="1" s="1"/>
  <c r="V4425" i="1"/>
  <c r="V4424" i="1" s="1"/>
  <c r="U4425" i="1"/>
  <c r="U4424" i="1" s="1"/>
  <c r="S4425" i="1"/>
  <c r="S4424" i="1" s="1"/>
  <c r="R4425" i="1"/>
  <c r="R4424" i="1" s="1"/>
  <c r="Q4425" i="1"/>
  <c r="Q4424" i="1" s="1"/>
  <c r="P4425" i="1"/>
  <c r="P4424" i="1" s="1"/>
  <c r="V4422" i="1"/>
  <c r="V4421" i="1" s="1"/>
  <c r="U4422" i="1"/>
  <c r="U4421" i="1" s="1"/>
  <c r="S4422" i="1"/>
  <c r="S4421" i="1" s="1"/>
  <c r="R4422" i="1"/>
  <c r="R4421" i="1" s="1"/>
  <c r="Q4422" i="1"/>
  <c r="Q4421" i="1" s="1"/>
  <c r="P4422" i="1"/>
  <c r="P4421" i="1" s="1"/>
  <c r="V4419" i="1"/>
  <c r="V4418" i="1" s="1"/>
  <c r="U4419" i="1"/>
  <c r="U4418" i="1" s="1"/>
  <c r="S4419" i="1"/>
  <c r="S4418" i="1" s="1"/>
  <c r="R4419" i="1"/>
  <c r="R4418" i="1" s="1"/>
  <c r="Q4419" i="1"/>
  <c r="Q4418" i="1" s="1"/>
  <c r="P4419" i="1"/>
  <c r="P4418" i="1" s="1"/>
  <c r="V4416" i="1"/>
  <c r="V4415" i="1" s="1"/>
  <c r="U4416" i="1"/>
  <c r="U4415" i="1" s="1"/>
  <c r="S4416" i="1"/>
  <c r="S4415" i="1" s="1"/>
  <c r="R4416" i="1"/>
  <c r="R4415" i="1" s="1"/>
  <c r="Q4416" i="1"/>
  <c r="Q4415" i="1" s="1"/>
  <c r="P4416" i="1"/>
  <c r="P4415" i="1" s="1"/>
  <c r="V4413" i="1"/>
  <c r="V4412" i="1" s="1"/>
  <c r="U4413" i="1"/>
  <c r="U4412" i="1" s="1"/>
  <c r="Q4413" i="1"/>
  <c r="Q4412" i="1" s="1"/>
  <c r="P4413" i="1"/>
  <c r="P4412" i="1" s="1"/>
  <c r="U4410" i="1"/>
  <c r="U4407" i="1" s="1"/>
  <c r="Q4410" i="1"/>
  <c r="Q4407" i="1" s="1"/>
  <c r="P4410" i="1"/>
  <c r="P4407" i="1" s="1"/>
  <c r="V4405" i="1"/>
  <c r="V4404" i="1" s="1"/>
  <c r="U4405" i="1"/>
  <c r="U4404" i="1" s="1"/>
  <c r="S4405" i="1"/>
  <c r="S4404" i="1" s="1"/>
  <c r="R4405" i="1"/>
  <c r="R4404" i="1" s="1"/>
  <c r="Q4405" i="1"/>
  <c r="Q4404" i="1" s="1"/>
  <c r="P4405" i="1"/>
  <c r="P4404" i="1" s="1"/>
  <c r="V4402" i="1"/>
  <c r="V4401" i="1" s="1"/>
  <c r="U4402" i="1"/>
  <c r="U4401" i="1" s="1"/>
  <c r="Q4402" i="1"/>
  <c r="Q4401" i="1" s="1"/>
  <c r="P4402" i="1"/>
  <c r="P4401" i="1" s="1"/>
  <c r="V4399" i="1"/>
  <c r="V4398" i="1" s="1"/>
  <c r="U4399" i="1"/>
  <c r="U4398" i="1" s="1"/>
  <c r="S4399" i="1"/>
  <c r="S4398" i="1" s="1"/>
  <c r="R4399" i="1"/>
  <c r="R4398" i="1" s="1"/>
  <c r="Q4399" i="1"/>
  <c r="Q4398" i="1" s="1"/>
  <c r="P4399" i="1"/>
  <c r="P4398" i="1" s="1"/>
  <c r="U4396" i="1"/>
  <c r="U4395" i="1" s="1"/>
  <c r="Q4396" i="1"/>
  <c r="Q4395" i="1" s="1"/>
  <c r="P4396" i="1"/>
  <c r="P4395" i="1" s="1"/>
  <c r="V4393" i="1"/>
  <c r="V4392" i="1" s="1"/>
  <c r="U4393" i="1"/>
  <c r="U4392" i="1" s="1"/>
  <c r="S4393" i="1"/>
  <c r="S4392" i="1" s="1"/>
  <c r="R4393" i="1"/>
  <c r="R4392" i="1" s="1"/>
  <c r="Q4393" i="1"/>
  <c r="Q4392" i="1" s="1"/>
  <c r="P4393" i="1"/>
  <c r="P4392" i="1" s="1"/>
  <c r="U4385" i="1"/>
  <c r="U4384" i="1" s="1"/>
  <c r="Q4385" i="1"/>
  <c r="Q4384" i="1" s="1"/>
  <c r="P4385" i="1"/>
  <c r="P4384" i="1" s="1"/>
  <c r="U4382" i="1"/>
  <c r="U4381" i="1" s="1"/>
  <c r="Q4382" i="1"/>
  <c r="Q4381" i="1" s="1"/>
  <c r="P4382" i="1"/>
  <c r="P4381" i="1" s="1"/>
  <c r="V4367" i="1"/>
  <c r="V4366" i="1" s="1"/>
  <c r="U4367" i="1"/>
  <c r="U4366" i="1" s="1"/>
  <c r="Q4367" i="1"/>
  <c r="Q4366" i="1" s="1"/>
  <c r="P4367" i="1"/>
  <c r="P4366" i="1" s="1"/>
  <c r="U4364" i="1"/>
  <c r="U4363" i="1" s="1"/>
  <c r="Q4364" i="1"/>
  <c r="Q4363" i="1" s="1"/>
  <c r="P4364" i="1"/>
  <c r="P4363" i="1" s="1"/>
  <c r="V4361" i="1"/>
  <c r="V4360" i="1" s="1"/>
  <c r="U4361" i="1"/>
  <c r="U4360" i="1" s="1"/>
  <c r="S4361" i="1"/>
  <c r="S4360" i="1" s="1"/>
  <c r="R4361" i="1"/>
  <c r="R4360" i="1" s="1"/>
  <c r="Q4361" i="1"/>
  <c r="Q4360" i="1" s="1"/>
  <c r="P4361" i="1"/>
  <c r="P4360" i="1" s="1"/>
  <c r="V4358" i="1"/>
  <c r="V4357" i="1" s="1"/>
  <c r="U4358" i="1"/>
  <c r="U4357" i="1" s="1"/>
  <c r="Q4358" i="1"/>
  <c r="Q4357" i="1" s="1"/>
  <c r="P4358" i="1"/>
  <c r="P4357" i="1" s="1"/>
  <c r="U4355" i="1"/>
  <c r="U4354" i="1" s="1"/>
  <c r="Q4355" i="1"/>
  <c r="Q4354" i="1" s="1"/>
  <c r="P4355" i="1"/>
  <c r="P4354" i="1" s="1"/>
  <c r="V4352" i="1"/>
  <c r="V4351" i="1" s="1"/>
  <c r="U4352" i="1"/>
  <c r="U4351" i="1" s="1"/>
  <c r="Q4352" i="1"/>
  <c r="Q4351" i="1" s="1"/>
  <c r="P4352" i="1"/>
  <c r="P4351" i="1" s="1"/>
  <c r="U4349" i="1"/>
  <c r="U4348" i="1" s="1"/>
  <c r="Q4349" i="1"/>
  <c r="Q4348" i="1" s="1"/>
  <c r="P4349" i="1"/>
  <c r="P4348" i="1" s="1"/>
  <c r="V4346" i="1"/>
  <c r="V4345" i="1" s="1"/>
  <c r="U4346" i="1"/>
  <c r="U4345" i="1" s="1"/>
  <c r="Q4346" i="1"/>
  <c r="Q4345" i="1" s="1"/>
  <c r="P4346" i="1"/>
  <c r="P4345" i="1" s="1"/>
  <c r="V4343" i="1"/>
  <c r="V4342" i="1" s="1"/>
  <c r="U4343" i="1"/>
  <c r="U4342" i="1" s="1"/>
  <c r="U4341" i="1" s="1"/>
  <c r="U4340" i="1" s="1"/>
  <c r="U4339" i="1" s="1"/>
  <c r="U4338" i="1" s="1"/>
  <c r="S4343" i="1"/>
  <c r="S4342" i="1" s="1"/>
  <c r="R4343" i="1"/>
  <c r="R4342" i="1" s="1"/>
  <c r="Q4343" i="1"/>
  <c r="Q4342" i="1" s="1"/>
  <c r="Q4341" i="1" s="1"/>
  <c r="Q4340" i="1" s="1"/>
  <c r="Q4339" i="1" s="1"/>
  <c r="Q4338" i="1" s="1"/>
  <c r="P4343" i="1"/>
  <c r="P4342" i="1" s="1"/>
  <c r="P4341" i="1" s="1"/>
  <c r="P4340" i="1" s="1"/>
  <c r="P4339" i="1" s="1"/>
  <c r="P4338" i="1" s="1"/>
  <c r="U4336" i="1"/>
  <c r="U4335" i="1" s="1"/>
  <c r="R4336" i="1"/>
  <c r="R4335" i="1" s="1"/>
  <c r="Q4336" i="1"/>
  <c r="Q4335" i="1" s="1"/>
  <c r="P4336" i="1"/>
  <c r="P4335" i="1" s="1"/>
  <c r="U4333" i="1"/>
  <c r="U4332" i="1" s="1"/>
  <c r="U4331" i="1" s="1"/>
  <c r="Q4333" i="1"/>
  <c r="Q4332" i="1" s="1"/>
  <c r="P4333" i="1"/>
  <c r="P4332" i="1" s="1"/>
  <c r="U4329" i="1"/>
  <c r="U4328" i="1" s="1"/>
  <c r="U4327" i="1" s="1"/>
  <c r="Q4329" i="1"/>
  <c r="Q4328" i="1" s="1"/>
  <c r="Q4327" i="1" s="1"/>
  <c r="P4329" i="1"/>
  <c r="P4328" i="1" s="1"/>
  <c r="P4327" i="1" s="1"/>
  <c r="V4318" i="1"/>
  <c r="U4318" i="1"/>
  <c r="S4318" i="1"/>
  <c r="R4318" i="1"/>
  <c r="Q4318" i="1"/>
  <c r="P4318" i="1"/>
  <c r="V4316" i="1"/>
  <c r="U4316" i="1"/>
  <c r="S4316" i="1"/>
  <c r="R4316" i="1"/>
  <c r="Q4316" i="1"/>
  <c r="P4316" i="1"/>
  <c r="V4306" i="1"/>
  <c r="U4306" i="1"/>
  <c r="S4306" i="1"/>
  <c r="R4306" i="1"/>
  <c r="Q4306" i="1"/>
  <c r="P4306" i="1"/>
  <c r="V4304" i="1"/>
  <c r="U4304" i="1"/>
  <c r="S4304" i="1"/>
  <c r="R4304" i="1"/>
  <c r="Q4304" i="1"/>
  <c r="P4304" i="1"/>
  <c r="V4301" i="1"/>
  <c r="V4300" i="1" s="1"/>
  <c r="U4301" i="1"/>
  <c r="U4300" i="1" s="1"/>
  <c r="S4301" i="1"/>
  <c r="S4300" i="1" s="1"/>
  <c r="R4301" i="1"/>
  <c r="R4300" i="1" s="1"/>
  <c r="Q4301" i="1"/>
  <c r="Q4300" i="1" s="1"/>
  <c r="P4301" i="1"/>
  <c r="P4300" i="1" s="1"/>
  <c r="V4296" i="1"/>
  <c r="V4295" i="1" s="1"/>
  <c r="U4296" i="1"/>
  <c r="U4295" i="1" s="1"/>
  <c r="S4296" i="1"/>
  <c r="S4295" i="1" s="1"/>
  <c r="R4296" i="1"/>
  <c r="R4295" i="1" s="1"/>
  <c r="Q4296" i="1"/>
  <c r="Q4295" i="1" s="1"/>
  <c r="P4296" i="1"/>
  <c r="P4295" i="1" s="1"/>
  <c r="V4293" i="1"/>
  <c r="V4292" i="1" s="1"/>
  <c r="U4293" i="1"/>
  <c r="U4292" i="1" s="1"/>
  <c r="S4293" i="1"/>
  <c r="S4292" i="1" s="1"/>
  <c r="R4293" i="1"/>
  <c r="R4292" i="1" s="1"/>
  <c r="Q4293" i="1"/>
  <c r="Q4292" i="1" s="1"/>
  <c r="P4293" i="1"/>
  <c r="P4292" i="1" s="1"/>
  <c r="V4285" i="1"/>
  <c r="V4284" i="1" s="1"/>
  <c r="V4283" i="1" s="1"/>
  <c r="V4282" i="1" s="1"/>
  <c r="V4281" i="1" s="1"/>
  <c r="V4280" i="1" s="1"/>
  <c r="V4279" i="1" s="1"/>
  <c r="S4285" i="1"/>
  <c r="S4284" i="1" s="1"/>
  <c r="S4283" i="1" s="1"/>
  <c r="S4282" i="1" s="1"/>
  <c r="S4281" i="1" s="1"/>
  <c r="S4280" i="1" s="1"/>
  <c r="S4279" i="1" s="1"/>
  <c r="R4285" i="1"/>
  <c r="R4284" i="1" s="1"/>
  <c r="R4283" i="1" s="1"/>
  <c r="R4282" i="1" s="1"/>
  <c r="R4281" i="1" s="1"/>
  <c r="R4280" i="1" s="1"/>
  <c r="R4279" i="1" s="1"/>
  <c r="V4277" i="1"/>
  <c r="V4276" i="1" s="1"/>
  <c r="V4275" i="1" s="1"/>
  <c r="U4277" i="1"/>
  <c r="U4276" i="1" s="1"/>
  <c r="U4275" i="1" s="1"/>
  <c r="S4277" i="1"/>
  <c r="S4276" i="1" s="1"/>
  <c r="S4275" i="1" s="1"/>
  <c r="R4277" i="1"/>
  <c r="R4276" i="1" s="1"/>
  <c r="R4275" i="1" s="1"/>
  <c r="Q4277" i="1"/>
  <c r="Q4276" i="1" s="1"/>
  <c r="Q4275" i="1" s="1"/>
  <c r="P4277" i="1"/>
  <c r="P4276" i="1" s="1"/>
  <c r="P4275" i="1" s="1"/>
  <c r="V4273" i="1"/>
  <c r="V4272" i="1" s="1"/>
  <c r="V4271" i="1" s="1"/>
  <c r="U4273" i="1"/>
  <c r="U4272" i="1" s="1"/>
  <c r="U4271" i="1" s="1"/>
  <c r="S4273" i="1"/>
  <c r="S4272" i="1" s="1"/>
  <c r="S4271" i="1" s="1"/>
  <c r="R4273" i="1"/>
  <c r="R4272" i="1" s="1"/>
  <c r="R4271" i="1" s="1"/>
  <c r="Q4273" i="1"/>
  <c r="Q4272" i="1" s="1"/>
  <c r="Q4271" i="1" s="1"/>
  <c r="P4273" i="1"/>
  <c r="P4272" i="1" s="1"/>
  <c r="P4271" i="1" s="1"/>
  <c r="V4266" i="1"/>
  <c r="U4266" i="1"/>
  <c r="S4266" i="1"/>
  <c r="R4266" i="1"/>
  <c r="Q4266" i="1"/>
  <c r="P4266" i="1"/>
  <c r="V4264" i="1"/>
  <c r="U4264" i="1"/>
  <c r="S4264" i="1"/>
  <c r="R4264" i="1"/>
  <c r="Q4264" i="1"/>
  <c r="P4264" i="1"/>
  <c r="V4261" i="1"/>
  <c r="V4260" i="1" s="1"/>
  <c r="U4261" i="1"/>
  <c r="U4260" i="1" s="1"/>
  <c r="S4261" i="1"/>
  <c r="S4260" i="1" s="1"/>
  <c r="R4261" i="1"/>
  <c r="R4260" i="1" s="1"/>
  <c r="Q4261" i="1"/>
  <c r="Q4260" i="1" s="1"/>
  <c r="P4261" i="1"/>
  <c r="P4260" i="1" s="1"/>
  <c r="V4256" i="1"/>
  <c r="U4256" i="1"/>
  <c r="S4256" i="1"/>
  <c r="R4256" i="1"/>
  <c r="Q4256" i="1"/>
  <c r="P4256" i="1"/>
  <c r="V4254" i="1"/>
  <c r="U4254" i="1"/>
  <c r="S4254" i="1"/>
  <c r="R4254" i="1"/>
  <c r="Q4254" i="1"/>
  <c r="P4254" i="1"/>
  <c r="V4252" i="1"/>
  <c r="U4252" i="1"/>
  <c r="S4252" i="1"/>
  <c r="R4252" i="1"/>
  <c r="Q4252" i="1"/>
  <c r="P4252" i="1"/>
  <c r="V4247" i="1"/>
  <c r="V4246" i="1" s="1"/>
  <c r="U4247" i="1"/>
  <c r="U4246" i="1" s="1"/>
  <c r="S4247" i="1"/>
  <c r="S4246" i="1" s="1"/>
  <c r="R4247" i="1"/>
  <c r="R4246" i="1" s="1"/>
  <c r="Q4247" i="1"/>
  <c r="Q4246" i="1" s="1"/>
  <c r="P4247" i="1"/>
  <c r="P4246" i="1" s="1"/>
  <c r="V4244" i="1"/>
  <c r="V4243" i="1" s="1"/>
  <c r="U4244" i="1"/>
  <c r="U4243" i="1" s="1"/>
  <c r="S4244" i="1"/>
  <c r="S4243" i="1" s="1"/>
  <c r="R4244" i="1"/>
  <c r="R4243" i="1" s="1"/>
  <c r="Q4244" i="1"/>
  <c r="Q4243" i="1" s="1"/>
  <c r="P4244" i="1"/>
  <c r="P4243" i="1" s="1"/>
  <c r="V4237" i="1"/>
  <c r="V4234" i="1" s="1"/>
  <c r="V4233" i="1" s="1"/>
  <c r="U4237" i="1"/>
  <c r="U4234" i="1" s="1"/>
  <c r="U4233" i="1" s="1"/>
  <c r="S4237" i="1"/>
  <c r="S4234" i="1" s="1"/>
  <c r="S4233" i="1" s="1"/>
  <c r="R4237" i="1"/>
  <c r="R4234" i="1" s="1"/>
  <c r="R4233" i="1" s="1"/>
  <c r="Q4237" i="1"/>
  <c r="Q4234" i="1" s="1"/>
  <c r="Q4233" i="1" s="1"/>
  <c r="P4237" i="1"/>
  <c r="P4234" i="1" s="1"/>
  <c r="P4233" i="1" s="1"/>
  <c r="V4235" i="1"/>
  <c r="U4235" i="1"/>
  <c r="S4235" i="1"/>
  <c r="R4235" i="1"/>
  <c r="Q4235" i="1"/>
  <c r="P4235" i="1"/>
  <c r="V4231" i="1"/>
  <c r="V4230" i="1" s="1"/>
  <c r="V4229" i="1" s="1"/>
  <c r="V4228" i="1" s="1"/>
  <c r="U4231" i="1"/>
  <c r="U4230" i="1" s="1"/>
  <c r="U4229" i="1" s="1"/>
  <c r="U4228" i="1" s="1"/>
  <c r="S4231" i="1"/>
  <c r="S4230" i="1" s="1"/>
  <c r="S4229" i="1" s="1"/>
  <c r="S4228" i="1" s="1"/>
  <c r="R4231" i="1"/>
  <c r="R4230" i="1" s="1"/>
  <c r="R4229" i="1" s="1"/>
  <c r="R4228" i="1" s="1"/>
  <c r="Q4231" i="1"/>
  <c r="Q4230" i="1" s="1"/>
  <c r="Q4229" i="1" s="1"/>
  <c r="Q4228" i="1" s="1"/>
  <c r="P4231" i="1"/>
  <c r="P4230" i="1" s="1"/>
  <c r="P4229" i="1" s="1"/>
  <c r="P4228" i="1" s="1"/>
  <c r="V4226" i="1"/>
  <c r="V4225" i="1" s="1"/>
  <c r="V4224" i="1" s="1"/>
  <c r="V4223" i="1" s="1"/>
  <c r="U4226" i="1"/>
  <c r="U4225" i="1" s="1"/>
  <c r="U4224" i="1" s="1"/>
  <c r="U4223" i="1" s="1"/>
  <c r="S4226" i="1"/>
  <c r="S4225" i="1" s="1"/>
  <c r="S4224" i="1" s="1"/>
  <c r="S4223" i="1" s="1"/>
  <c r="R4226" i="1"/>
  <c r="R4225" i="1" s="1"/>
  <c r="R4224" i="1" s="1"/>
  <c r="R4223" i="1" s="1"/>
  <c r="Q4226" i="1"/>
  <c r="Q4225" i="1" s="1"/>
  <c r="Q4224" i="1" s="1"/>
  <c r="Q4223" i="1" s="1"/>
  <c r="P4226" i="1"/>
  <c r="P4225" i="1" s="1"/>
  <c r="P4224" i="1" s="1"/>
  <c r="P4223" i="1" s="1"/>
  <c r="V4221" i="1"/>
  <c r="V4220" i="1" s="1"/>
  <c r="V4219" i="1" s="1"/>
  <c r="V4218" i="1" s="1"/>
  <c r="U4221" i="1"/>
  <c r="U4220" i="1" s="1"/>
  <c r="U4219" i="1" s="1"/>
  <c r="U4218" i="1" s="1"/>
  <c r="S4221" i="1"/>
  <c r="S4220" i="1" s="1"/>
  <c r="S4219" i="1" s="1"/>
  <c r="S4218" i="1" s="1"/>
  <c r="R4221" i="1"/>
  <c r="R4220" i="1" s="1"/>
  <c r="R4219" i="1" s="1"/>
  <c r="R4218" i="1" s="1"/>
  <c r="Q4221" i="1"/>
  <c r="Q4220" i="1" s="1"/>
  <c r="Q4219" i="1" s="1"/>
  <c r="Q4218" i="1" s="1"/>
  <c r="P4221" i="1"/>
  <c r="P4220" i="1" s="1"/>
  <c r="P4219" i="1" s="1"/>
  <c r="P4218" i="1" s="1"/>
  <c r="V4215" i="1"/>
  <c r="V4214" i="1" s="1"/>
  <c r="V4213" i="1" s="1"/>
  <c r="U4215" i="1"/>
  <c r="U4214" i="1" s="1"/>
  <c r="U4213" i="1" s="1"/>
  <c r="S4215" i="1"/>
  <c r="S4214" i="1" s="1"/>
  <c r="S4213" i="1" s="1"/>
  <c r="R4215" i="1"/>
  <c r="R4214" i="1" s="1"/>
  <c r="R4213" i="1" s="1"/>
  <c r="Q4215" i="1"/>
  <c r="Q4214" i="1" s="1"/>
  <c r="Q4213" i="1" s="1"/>
  <c r="P4215" i="1"/>
  <c r="P4214" i="1" s="1"/>
  <c r="P4213" i="1" s="1"/>
  <c r="V4211" i="1"/>
  <c r="V4210" i="1" s="1"/>
  <c r="V4209" i="1" s="1"/>
  <c r="U4211" i="1"/>
  <c r="U4210" i="1" s="1"/>
  <c r="U4209" i="1" s="1"/>
  <c r="S4211" i="1"/>
  <c r="S4210" i="1" s="1"/>
  <c r="S4209" i="1" s="1"/>
  <c r="R4211" i="1"/>
  <c r="R4210" i="1" s="1"/>
  <c r="R4209" i="1" s="1"/>
  <c r="Q4211" i="1"/>
  <c r="Q4210" i="1" s="1"/>
  <c r="Q4209" i="1" s="1"/>
  <c r="P4211" i="1"/>
  <c r="P4210" i="1" s="1"/>
  <c r="P4209" i="1" s="1"/>
  <c r="V4204" i="1"/>
  <c r="U4204" i="1"/>
  <c r="S4204" i="1"/>
  <c r="R4204" i="1"/>
  <c r="Q4204" i="1"/>
  <c r="P4204" i="1"/>
  <c r="V4202" i="1"/>
  <c r="U4202" i="1"/>
  <c r="S4202" i="1"/>
  <c r="R4202" i="1"/>
  <c r="Q4202" i="1"/>
  <c r="P4202" i="1"/>
  <c r="V4194" i="1"/>
  <c r="V4193" i="1" s="1"/>
  <c r="U4194" i="1"/>
  <c r="U4193" i="1" s="1"/>
  <c r="S4194" i="1"/>
  <c r="S4193" i="1" s="1"/>
  <c r="R4194" i="1"/>
  <c r="R4193" i="1" s="1"/>
  <c r="Q4194" i="1"/>
  <c r="Q4193" i="1" s="1"/>
  <c r="P4194" i="1"/>
  <c r="P4193" i="1" s="1"/>
  <c r="V4183" i="1"/>
  <c r="V4182" i="1" s="1"/>
  <c r="V4181" i="1" s="1"/>
  <c r="U4183" i="1"/>
  <c r="U4182" i="1" s="1"/>
  <c r="U4181" i="1" s="1"/>
  <c r="S4183" i="1"/>
  <c r="S4182" i="1" s="1"/>
  <c r="S4181" i="1" s="1"/>
  <c r="R4183" i="1"/>
  <c r="R4182" i="1" s="1"/>
  <c r="R4181" i="1" s="1"/>
  <c r="Q4183" i="1"/>
  <c r="Q4182" i="1" s="1"/>
  <c r="Q4181" i="1" s="1"/>
  <c r="P4183" i="1"/>
  <c r="P4182" i="1" s="1"/>
  <c r="P4181" i="1" s="1"/>
  <c r="V4179" i="1"/>
  <c r="V4178" i="1" s="1"/>
  <c r="U4179" i="1"/>
  <c r="U4178" i="1" s="1"/>
  <c r="S4179" i="1"/>
  <c r="S4178" i="1" s="1"/>
  <c r="R4179" i="1"/>
  <c r="R4178" i="1" s="1"/>
  <c r="Q4179" i="1"/>
  <c r="Q4178" i="1" s="1"/>
  <c r="P4179" i="1"/>
  <c r="P4178" i="1" s="1"/>
  <c r="V4176" i="1"/>
  <c r="V4175" i="1" s="1"/>
  <c r="U4176" i="1"/>
  <c r="U4175" i="1" s="1"/>
  <c r="S4176" i="1"/>
  <c r="S4175" i="1" s="1"/>
  <c r="R4176" i="1"/>
  <c r="R4175" i="1" s="1"/>
  <c r="Q4176" i="1"/>
  <c r="Q4175" i="1" s="1"/>
  <c r="P4176" i="1"/>
  <c r="P4175" i="1" s="1"/>
  <c r="V4172" i="1"/>
  <c r="V4171" i="1" s="1"/>
  <c r="U4172" i="1"/>
  <c r="U4171" i="1" s="1"/>
  <c r="S4172" i="1"/>
  <c r="S4171" i="1" s="1"/>
  <c r="R4172" i="1"/>
  <c r="R4171" i="1" s="1"/>
  <c r="Q4172" i="1"/>
  <c r="Q4171" i="1" s="1"/>
  <c r="P4172" i="1"/>
  <c r="P4171" i="1" s="1"/>
  <c r="V4167" i="1"/>
  <c r="U4167" i="1"/>
  <c r="S4167" i="1"/>
  <c r="R4167" i="1"/>
  <c r="Q4167" i="1"/>
  <c r="P4167" i="1"/>
  <c r="V4163" i="1"/>
  <c r="V4162" i="1" s="1"/>
  <c r="V4161" i="1" s="1"/>
  <c r="U4163" i="1"/>
  <c r="U4162" i="1" s="1"/>
  <c r="U4161" i="1" s="1"/>
  <c r="S4163" i="1"/>
  <c r="S4162" i="1" s="1"/>
  <c r="S4161" i="1" s="1"/>
  <c r="R4163" i="1"/>
  <c r="R4162" i="1" s="1"/>
  <c r="R4161" i="1" s="1"/>
  <c r="Q4163" i="1"/>
  <c r="Q4162" i="1" s="1"/>
  <c r="Q4161" i="1" s="1"/>
  <c r="P4163" i="1"/>
  <c r="P4162" i="1" s="1"/>
  <c r="P4161" i="1" s="1"/>
  <c r="V4159" i="1"/>
  <c r="V4158" i="1" s="1"/>
  <c r="U4159" i="1"/>
  <c r="U4158" i="1" s="1"/>
  <c r="S4159" i="1"/>
  <c r="S4158" i="1" s="1"/>
  <c r="R4159" i="1"/>
  <c r="R4158" i="1" s="1"/>
  <c r="Q4159" i="1"/>
  <c r="Q4158" i="1" s="1"/>
  <c r="P4159" i="1"/>
  <c r="P4158" i="1" s="1"/>
  <c r="V4156" i="1"/>
  <c r="V4155" i="1" s="1"/>
  <c r="U4156" i="1"/>
  <c r="U4155" i="1" s="1"/>
  <c r="S4156" i="1"/>
  <c r="S4155" i="1" s="1"/>
  <c r="R4156" i="1"/>
  <c r="R4155" i="1" s="1"/>
  <c r="Q4156" i="1"/>
  <c r="Q4155" i="1" s="1"/>
  <c r="P4156" i="1"/>
  <c r="P4155" i="1" s="1"/>
  <c r="V4153" i="1"/>
  <c r="V4152" i="1" s="1"/>
  <c r="U4153" i="1"/>
  <c r="U4152" i="1" s="1"/>
  <c r="S4153" i="1"/>
  <c r="S4152" i="1" s="1"/>
  <c r="R4153" i="1"/>
  <c r="R4152" i="1" s="1"/>
  <c r="Q4153" i="1"/>
  <c r="Q4152" i="1" s="1"/>
  <c r="P4153" i="1"/>
  <c r="P4152" i="1" s="1"/>
  <c r="V4150" i="1"/>
  <c r="V4149" i="1" s="1"/>
  <c r="U4150" i="1"/>
  <c r="U4149" i="1" s="1"/>
  <c r="Q4150" i="1"/>
  <c r="Q4149" i="1" s="1"/>
  <c r="P4150" i="1"/>
  <c r="P4149" i="1" s="1"/>
  <c r="V4147" i="1"/>
  <c r="V4146" i="1" s="1"/>
  <c r="U4147" i="1"/>
  <c r="U4146" i="1" s="1"/>
  <c r="S4147" i="1"/>
  <c r="S4146" i="1" s="1"/>
  <c r="R4147" i="1"/>
  <c r="R4146" i="1" s="1"/>
  <c r="Q4147" i="1"/>
  <c r="Q4146" i="1" s="1"/>
  <c r="P4147" i="1"/>
  <c r="P4146" i="1" s="1"/>
  <c r="V4140" i="1"/>
  <c r="V4139" i="1" s="1"/>
  <c r="V4138" i="1" s="1"/>
  <c r="V4137" i="1" s="1"/>
  <c r="U4140" i="1"/>
  <c r="U4139" i="1" s="1"/>
  <c r="U4138" i="1" s="1"/>
  <c r="U4137" i="1" s="1"/>
  <c r="S4140" i="1"/>
  <c r="S4139" i="1" s="1"/>
  <c r="S4138" i="1" s="1"/>
  <c r="S4137" i="1" s="1"/>
  <c r="R4140" i="1"/>
  <c r="R4139" i="1" s="1"/>
  <c r="R4138" i="1" s="1"/>
  <c r="R4137" i="1" s="1"/>
  <c r="Q4140" i="1"/>
  <c r="Q4139" i="1" s="1"/>
  <c r="Q4138" i="1" s="1"/>
  <c r="Q4137" i="1" s="1"/>
  <c r="P4140" i="1"/>
  <c r="P4139" i="1" s="1"/>
  <c r="P4138" i="1" s="1"/>
  <c r="P4137" i="1" s="1"/>
  <c r="V4133" i="1"/>
  <c r="U4133" i="1"/>
  <c r="S4133" i="1"/>
  <c r="R4133" i="1"/>
  <c r="Q4133" i="1"/>
  <c r="P4133" i="1"/>
  <c r="V4129" i="1"/>
  <c r="S4129" i="1"/>
  <c r="R4129" i="1"/>
  <c r="V4127" i="1"/>
  <c r="S4127" i="1"/>
  <c r="R4127" i="1"/>
  <c r="V4124" i="1"/>
  <c r="V4123" i="1" s="1"/>
  <c r="U4124" i="1"/>
  <c r="U4123" i="1" s="1"/>
  <c r="S4124" i="1"/>
  <c r="S4123" i="1" s="1"/>
  <c r="R4124" i="1"/>
  <c r="R4123" i="1" s="1"/>
  <c r="Q4124" i="1"/>
  <c r="Q4123" i="1" s="1"/>
  <c r="P4124" i="1"/>
  <c r="P4123" i="1" s="1"/>
  <c r="V4121" i="1"/>
  <c r="U4121" i="1"/>
  <c r="S4121" i="1"/>
  <c r="R4121" i="1"/>
  <c r="Q4121" i="1"/>
  <c r="P4121" i="1"/>
  <c r="V4119" i="1"/>
  <c r="U4119" i="1"/>
  <c r="S4119" i="1"/>
  <c r="R4119" i="1"/>
  <c r="Q4119" i="1"/>
  <c r="P4119" i="1"/>
  <c r="V4115" i="1"/>
  <c r="V4114" i="1" s="1"/>
  <c r="V4113" i="1" s="1"/>
  <c r="U4115" i="1"/>
  <c r="U4114" i="1" s="1"/>
  <c r="U4113" i="1" s="1"/>
  <c r="S4115" i="1"/>
  <c r="S4114" i="1" s="1"/>
  <c r="S4113" i="1" s="1"/>
  <c r="R4115" i="1"/>
  <c r="R4114" i="1" s="1"/>
  <c r="R4113" i="1" s="1"/>
  <c r="Q4115" i="1"/>
  <c r="Q4114" i="1" s="1"/>
  <c r="Q4113" i="1" s="1"/>
  <c r="P4115" i="1"/>
  <c r="P4114" i="1" s="1"/>
  <c r="P4113" i="1" s="1"/>
  <c r="V4107" i="1"/>
  <c r="V4106" i="1" s="1"/>
  <c r="V4105" i="1" s="1"/>
  <c r="V4104" i="1" s="1"/>
  <c r="V4103" i="1" s="1"/>
  <c r="V4102" i="1" s="1"/>
  <c r="V4101" i="1" s="1"/>
  <c r="U4107" i="1"/>
  <c r="U4106" i="1" s="1"/>
  <c r="U4105" i="1" s="1"/>
  <c r="U4104" i="1" s="1"/>
  <c r="U4103" i="1" s="1"/>
  <c r="U4102" i="1" s="1"/>
  <c r="U4101" i="1" s="1"/>
  <c r="S4107" i="1"/>
  <c r="S4106" i="1" s="1"/>
  <c r="S4105" i="1" s="1"/>
  <c r="S4104" i="1" s="1"/>
  <c r="S4103" i="1" s="1"/>
  <c r="S4102" i="1" s="1"/>
  <c r="S4101" i="1" s="1"/>
  <c r="R4107" i="1"/>
  <c r="R4106" i="1" s="1"/>
  <c r="R4105" i="1" s="1"/>
  <c r="R4104" i="1" s="1"/>
  <c r="R4103" i="1" s="1"/>
  <c r="R4102" i="1" s="1"/>
  <c r="R4101" i="1" s="1"/>
  <c r="Q4107" i="1"/>
  <c r="Q4106" i="1" s="1"/>
  <c r="Q4105" i="1" s="1"/>
  <c r="Q4104" i="1" s="1"/>
  <c r="Q4103" i="1" s="1"/>
  <c r="Q4102" i="1" s="1"/>
  <c r="Q4101" i="1" s="1"/>
  <c r="P4107" i="1"/>
  <c r="P4106" i="1" s="1"/>
  <c r="P4105" i="1" s="1"/>
  <c r="P4104" i="1" s="1"/>
  <c r="P4103" i="1" s="1"/>
  <c r="P4102" i="1" s="1"/>
  <c r="P4101" i="1" s="1"/>
  <c r="V4098" i="1"/>
  <c r="V4097" i="1" s="1"/>
  <c r="V4096" i="1" s="1"/>
  <c r="U4098" i="1"/>
  <c r="U4097" i="1" s="1"/>
  <c r="U4096" i="1" s="1"/>
  <c r="S4098" i="1"/>
  <c r="S4097" i="1" s="1"/>
  <c r="S4096" i="1" s="1"/>
  <c r="R4098" i="1"/>
  <c r="R4097" i="1" s="1"/>
  <c r="R4096" i="1" s="1"/>
  <c r="Q4098" i="1"/>
  <c r="Q4097" i="1" s="1"/>
  <c r="Q4096" i="1" s="1"/>
  <c r="P4098" i="1"/>
  <c r="P4097" i="1" s="1"/>
  <c r="P4096" i="1" s="1"/>
  <c r="V4094" i="1"/>
  <c r="V4093" i="1" s="1"/>
  <c r="V4092" i="1" s="1"/>
  <c r="V4091" i="1" s="1"/>
  <c r="V4090" i="1" s="1"/>
  <c r="V4089" i="1" s="1"/>
  <c r="V4088" i="1" s="1"/>
  <c r="U4094" i="1"/>
  <c r="U4093" i="1" s="1"/>
  <c r="U4092" i="1" s="1"/>
  <c r="U4091" i="1" s="1"/>
  <c r="U4090" i="1" s="1"/>
  <c r="U4089" i="1" s="1"/>
  <c r="U4088" i="1" s="1"/>
  <c r="S4094" i="1"/>
  <c r="S4093" i="1" s="1"/>
  <c r="S4092" i="1" s="1"/>
  <c r="S4091" i="1" s="1"/>
  <c r="S4090" i="1" s="1"/>
  <c r="S4089" i="1" s="1"/>
  <c r="S4088" i="1" s="1"/>
  <c r="R4094" i="1"/>
  <c r="R4093" i="1" s="1"/>
  <c r="R4092" i="1" s="1"/>
  <c r="R4091" i="1" s="1"/>
  <c r="R4090" i="1" s="1"/>
  <c r="R4089" i="1" s="1"/>
  <c r="R4088" i="1" s="1"/>
  <c r="Q4094" i="1"/>
  <c r="Q4093" i="1" s="1"/>
  <c r="Q4092" i="1" s="1"/>
  <c r="Q4091" i="1" s="1"/>
  <c r="Q4090" i="1" s="1"/>
  <c r="Q4089" i="1" s="1"/>
  <c r="Q4088" i="1" s="1"/>
  <c r="P4094" i="1"/>
  <c r="P4093" i="1" s="1"/>
  <c r="P4092" i="1" s="1"/>
  <c r="P4091" i="1" s="1"/>
  <c r="P4090" i="1" s="1"/>
  <c r="P4089" i="1" s="1"/>
  <c r="P4088" i="1" s="1"/>
  <c r="V4086" i="1"/>
  <c r="V4085" i="1" s="1"/>
  <c r="U4086" i="1"/>
  <c r="U4085" i="1" s="1"/>
  <c r="S4086" i="1"/>
  <c r="S4085" i="1" s="1"/>
  <c r="R4086" i="1"/>
  <c r="R4085" i="1" s="1"/>
  <c r="Q4086" i="1"/>
  <c r="Q4085" i="1" s="1"/>
  <c r="P4086" i="1"/>
  <c r="P4085" i="1" s="1"/>
  <c r="V4083" i="1"/>
  <c r="V4082" i="1" s="1"/>
  <c r="U4083" i="1"/>
  <c r="U4082" i="1" s="1"/>
  <c r="S4083" i="1"/>
  <c r="S4082" i="1" s="1"/>
  <c r="R4083" i="1"/>
  <c r="R4082" i="1" s="1"/>
  <c r="Q4083" i="1"/>
  <c r="Q4082" i="1" s="1"/>
  <c r="P4083" i="1"/>
  <c r="P4082" i="1" s="1"/>
  <c r="V4076" i="1"/>
  <c r="V4075" i="1" s="1"/>
  <c r="V4074" i="1" s="1"/>
  <c r="U4076" i="1"/>
  <c r="U4075" i="1" s="1"/>
  <c r="U4074" i="1" s="1"/>
  <c r="S4076" i="1"/>
  <c r="S4075" i="1" s="1"/>
  <c r="S4074" i="1" s="1"/>
  <c r="R4076" i="1"/>
  <c r="R4075" i="1" s="1"/>
  <c r="R4074" i="1" s="1"/>
  <c r="Q4076" i="1"/>
  <c r="Q4075" i="1" s="1"/>
  <c r="Q4074" i="1" s="1"/>
  <c r="P4076" i="1"/>
  <c r="P4075" i="1" s="1"/>
  <c r="P4074" i="1" s="1"/>
  <c r="V4072" i="1"/>
  <c r="V4071" i="1" s="1"/>
  <c r="V4070" i="1" s="1"/>
  <c r="V4069" i="1" s="1"/>
  <c r="V4068" i="1" s="1"/>
  <c r="V4067" i="1" s="1"/>
  <c r="V4066" i="1" s="1"/>
  <c r="U4072" i="1"/>
  <c r="U4071" i="1" s="1"/>
  <c r="U4070" i="1" s="1"/>
  <c r="U4069" i="1" s="1"/>
  <c r="U4068" i="1" s="1"/>
  <c r="U4067" i="1" s="1"/>
  <c r="U4066" i="1" s="1"/>
  <c r="S4072" i="1"/>
  <c r="S4071" i="1" s="1"/>
  <c r="S4070" i="1" s="1"/>
  <c r="S4069" i="1" s="1"/>
  <c r="S4068" i="1" s="1"/>
  <c r="S4067" i="1" s="1"/>
  <c r="S4066" i="1" s="1"/>
  <c r="R4072" i="1"/>
  <c r="R4071" i="1" s="1"/>
  <c r="R4070" i="1" s="1"/>
  <c r="R4069" i="1" s="1"/>
  <c r="R4068" i="1" s="1"/>
  <c r="R4067" i="1" s="1"/>
  <c r="R4066" i="1" s="1"/>
  <c r="Q4072" i="1"/>
  <c r="Q4071" i="1" s="1"/>
  <c r="Q4070" i="1" s="1"/>
  <c r="Q4069" i="1" s="1"/>
  <c r="Q4068" i="1" s="1"/>
  <c r="Q4067" i="1" s="1"/>
  <c r="Q4066" i="1" s="1"/>
  <c r="P4072" i="1"/>
  <c r="P4071" i="1" s="1"/>
  <c r="P4070" i="1" s="1"/>
  <c r="P4069" i="1" s="1"/>
  <c r="P4068" i="1" s="1"/>
  <c r="P4067" i="1" s="1"/>
  <c r="P4066" i="1" s="1"/>
  <c r="V4064" i="1"/>
  <c r="V4063" i="1" s="1"/>
  <c r="V4062" i="1" s="1"/>
  <c r="V4061" i="1" s="1"/>
  <c r="V4060" i="1" s="1"/>
  <c r="V4059" i="1" s="1"/>
  <c r="V4058" i="1" s="1"/>
  <c r="U4064" i="1"/>
  <c r="U4063" i="1" s="1"/>
  <c r="U4062" i="1" s="1"/>
  <c r="U4061" i="1" s="1"/>
  <c r="U4060" i="1" s="1"/>
  <c r="U4059" i="1" s="1"/>
  <c r="U4058" i="1" s="1"/>
  <c r="S4064" i="1"/>
  <c r="S4063" i="1" s="1"/>
  <c r="S4062" i="1" s="1"/>
  <c r="S4061" i="1" s="1"/>
  <c r="S4060" i="1" s="1"/>
  <c r="S4059" i="1" s="1"/>
  <c r="S4058" i="1" s="1"/>
  <c r="R4064" i="1"/>
  <c r="R4063" i="1" s="1"/>
  <c r="R4062" i="1" s="1"/>
  <c r="R4061" i="1" s="1"/>
  <c r="R4060" i="1" s="1"/>
  <c r="R4059" i="1" s="1"/>
  <c r="R4058" i="1" s="1"/>
  <c r="Q4064" i="1"/>
  <c r="Q4063" i="1" s="1"/>
  <c r="Q4062" i="1" s="1"/>
  <c r="Q4061" i="1" s="1"/>
  <c r="Q4060" i="1" s="1"/>
  <c r="Q4059" i="1" s="1"/>
  <c r="Q4058" i="1" s="1"/>
  <c r="P4064" i="1"/>
  <c r="P4063" i="1" s="1"/>
  <c r="P4062" i="1" s="1"/>
  <c r="P4061" i="1" s="1"/>
  <c r="P4060" i="1" s="1"/>
  <c r="P4059" i="1" s="1"/>
  <c r="P4058" i="1" s="1"/>
  <c r="V4056" i="1"/>
  <c r="V4055" i="1" s="1"/>
  <c r="V4054" i="1" s="1"/>
  <c r="U4056" i="1"/>
  <c r="U4055" i="1" s="1"/>
  <c r="U4054" i="1" s="1"/>
  <c r="S4056" i="1"/>
  <c r="S4055" i="1" s="1"/>
  <c r="S4054" i="1" s="1"/>
  <c r="R4056" i="1"/>
  <c r="R4055" i="1" s="1"/>
  <c r="R4054" i="1" s="1"/>
  <c r="Q4056" i="1"/>
  <c r="Q4055" i="1" s="1"/>
  <c r="Q4054" i="1" s="1"/>
  <c r="P4056" i="1"/>
  <c r="P4055" i="1" s="1"/>
  <c r="P4054" i="1" s="1"/>
  <c r="V4052" i="1"/>
  <c r="V4051" i="1" s="1"/>
  <c r="V4050" i="1" s="1"/>
  <c r="U4052" i="1"/>
  <c r="U4051" i="1" s="1"/>
  <c r="U4050" i="1" s="1"/>
  <c r="S4052" i="1"/>
  <c r="S4051" i="1" s="1"/>
  <c r="S4050" i="1" s="1"/>
  <c r="R4052" i="1"/>
  <c r="R4051" i="1" s="1"/>
  <c r="R4050" i="1" s="1"/>
  <c r="Q4052" i="1"/>
  <c r="Q4051" i="1" s="1"/>
  <c r="Q4050" i="1" s="1"/>
  <c r="P4052" i="1"/>
  <c r="P4051" i="1" s="1"/>
  <c r="P4050" i="1" s="1"/>
  <c r="V4044" i="1"/>
  <c r="U4044" i="1"/>
  <c r="S4044" i="1"/>
  <c r="R4044" i="1"/>
  <c r="Q4044" i="1"/>
  <c r="P4044" i="1"/>
  <c r="V4042" i="1"/>
  <c r="U4042" i="1"/>
  <c r="S4042" i="1"/>
  <c r="R4042" i="1"/>
  <c r="Q4042" i="1"/>
  <c r="P4042" i="1"/>
  <c r="V4040" i="1"/>
  <c r="U4040" i="1"/>
  <c r="S4040" i="1"/>
  <c r="R4040" i="1"/>
  <c r="Q4040" i="1"/>
  <c r="P4040" i="1"/>
  <c r="V4033" i="1"/>
  <c r="V4032" i="1" s="1"/>
  <c r="V4031" i="1" s="1"/>
  <c r="U4033" i="1"/>
  <c r="U4032" i="1" s="1"/>
  <c r="U4031" i="1" s="1"/>
  <c r="S4033" i="1"/>
  <c r="S4032" i="1" s="1"/>
  <c r="S4031" i="1" s="1"/>
  <c r="R4033" i="1"/>
  <c r="R4032" i="1" s="1"/>
  <c r="R4031" i="1" s="1"/>
  <c r="Q4033" i="1"/>
  <c r="Q4032" i="1" s="1"/>
  <c r="Q4031" i="1" s="1"/>
  <c r="P4033" i="1"/>
  <c r="P4032" i="1" s="1"/>
  <c r="P4031" i="1" s="1"/>
  <c r="V4029" i="1"/>
  <c r="V4028" i="1" s="1"/>
  <c r="V4027" i="1" s="1"/>
  <c r="V4026" i="1" s="1"/>
  <c r="U4029" i="1"/>
  <c r="U4028" i="1" s="1"/>
  <c r="U4027" i="1" s="1"/>
  <c r="U4026" i="1" s="1"/>
  <c r="S4029" i="1"/>
  <c r="S4028" i="1" s="1"/>
  <c r="S4027" i="1" s="1"/>
  <c r="S4026" i="1" s="1"/>
  <c r="R4029" i="1"/>
  <c r="R4028" i="1" s="1"/>
  <c r="R4027" i="1" s="1"/>
  <c r="R4026" i="1" s="1"/>
  <c r="Q4029" i="1"/>
  <c r="Q4028" i="1" s="1"/>
  <c r="Q4027" i="1" s="1"/>
  <c r="Q4026" i="1" s="1"/>
  <c r="P4029" i="1"/>
  <c r="P4028" i="1" s="1"/>
  <c r="P4027" i="1" s="1"/>
  <c r="P4026" i="1" s="1"/>
  <c r="V4019" i="1"/>
  <c r="V4018" i="1" s="1"/>
  <c r="V4017" i="1" s="1"/>
  <c r="U4019" i="1"/>
  <c r="U4018" i="1" s="1"/>
  <c r="U4017" i="1" s="1"/>
  <c r="S4019" i="1"/>
  <c r="S4018" i="1" s="1"/>
  <c r="S4017" i="1" s="1"/>
  <c r="R4019" i="1"/>
  <c r="R4018" i="1" s="1"/>
  <c r="R4017" i="1" s="1"/>
  <c r="Q4019" i="1"/>
  <c r="Q4018" i="1" s="1"/>
  <c r="Q4017" i="1" s="1"/>
  <c r="P4019" i="1"/>
  <c r="P4018" i="1" s="1"/>
  <c r="P4017" i="1" s="1"/>
  <c r="V4015" i="1"/>
  <c r="V4014" i="1" s="1"/>
  <c r="V4013" i="1" s="1"/>
  <c r="U4015" i="1"/>
  <c r="U4014" i="1" s="1"/>
  <c r="U4013" i="1" s="1"/>
  <c r="S4015" i="1"/>
  <c r="S4014" i="1" s="1"/>
  <c r="S4013" i="1" s="1"/>
  <c r="R4015" i="1"/>
  <c r="R4014" i="1" s="1"/>
  <c r="R4013" i="1" s="1"/>
  <c r="Q4015" i="1"/>
  <c r="Q4014" i="1" s="1"/>
  <c r="Q4013" i="1" s="1"/>
  <c r="P4015" i="1"/>
  <c r="P4014" i="1" s="1"/>
  <c r="P4013" i="1" s="1"/>
  <c r="V4009" i="1"/>
  <c r="V4008" i="1" s="1"/>
  <c r="V4007" i="1" s="1"/>
  <c r="U4009" i="1"/>
  <c r="U4008" i="1" s="1"/>
  <c r="U4007" i="1" s="1"/>
  <c r="S4009" i="1"/>
  <c r="S4008" i="1" s="1"/>
  <c r="S4007" i="1" s="1"/>
  <c r="R4009" i="1"/>
  <c r="R4008" i="1" s="1"/>
  <c r="R4007" i="1" s="1"/>
  <c r="Q4009" i="1"/>
  <c r="Q4008" i="1" s="1"/>
  <c r="Q4007" i="1" s="1"/>
  <c r="P4009" i="1"/>
  <c r="P4008" i="1" s="1"/>
  <c r="P4007" i="1" s="1"/>
  <c r="V4005" i="1"/>
  <c r="U4005" i="1"/>
  <c r="S4005" i="1"/>
  <c r="R4005" i="1"/>
  <c r="Q4005" i="1"/>
  <c r="P4005" i="1"/>
  <c r="V4003" i="1"/>
  <c r="U4003" i="1"/>
  <c r="S4003" i="1"/>
  <c r="R4003" i="1"/>
  <c r="Q4003" i="1"/>
  <c r="P4003" i="1"/>
  <c r="V3997" i="1"/>
  <c r="V3996" i="1" s="1"/>
  <c r="V3995" i="1" s="1"/>
  <c r="V3994" i="1" s="1"/>
  <c r="V3993" i="1" s="1"/>
  <c r="U3997" i="1"/>
  <c r="U3996" i="1" s="1"/>
  <c r="U3995" i="1" s="1"/>
  <c r="U3994" i="1" s="1"/>
  <c r="U3993" i="1" s="1"/>
  <c r="S3997" i="1"/>
  <c r="S3996" i="1" s="1"/>
  <c r="S3995" i="1" s="1"/>
  <c r="S3994" i="1" s="1"/>
  <c r="S3993" i="1" s="1"/>
  <c r="R3997" i="1"/>
  <c r="R3996" i="1" s="1"/>
  <c r="R3995" i="1" s="1"/>
  <c r="R3994" i="1" s="1"/>
  <c r="R3993" i="1" s="1"/>
  <c r="Q3997" i="1"/>
  <c r="Q3996" i="1" s="1"/>
  <c r="Q3995" i="1" s="1"/>
  <c r="Q3994" i="1" s="1"/>
  <c r="Q3993" i="1" s="1"/>
  <c r="P3997" i="1"/>
  <c r="P3996" i="1" s="1"/>
  <c r="P3995" i="1" s="1"/>
  <c r="P3994" i="1" s="1"/>
  <c r="P3993" i="1" s="1"/>
  <c r="V3984" i="1"/>
  <c r="V3983" i="1" s="1"/>
  <c r="V3982" i="1" s="1"/>
  <c r="V3981" i="1" s="1"/>
  <c r="V3980" i="1" s="1"/>
  <c r="V3979" i="1" s="1"/>
  <c r="U3984" i="1"/>
  <c r="U3983" i="1" s="1"/>
  <c r="U3982" i="1" s="1"/>
  <c r="U3981" i="1" s="1"/>
  <c r="U3980" i="1" s="1"/>
  <c r="U3979" i="1" s="1"/>
  <c r="S3984" i="1"/>
  <c r="S3983" i="1" s="1"/>
  <c r="S3982" i="1" s="1"/>
  <c r="S3981" i="1" s="1"/>
  <c r="S3980" i="1" s="1"/>
  <c r="S3979" i="1" s="1"/>
  <c r="R3984" i="1"/>
  <c r="R3983" i="1" s="1"/>
  <c r="R3982" i="1" s="1"/>
  <c r="R3981" i="1" s="1"/>
  <c r="R3980" i="1" s="1"/>
  <c r="R3979" i="1" s="1"/>
  <c r="Q3984" i="1"/>
  <c r="Q3983" i="1" s="1"/>
  <c r="Q3982" i="1" s="1"/>
  <c r="Q3981" i="1" s="1"/>
  <c r="Q3980" i="1" s="1"/>
  <c r="Q3979" i="1" s="1"/>
  <c r="P3984" i="1"/>
  <c r="P3983" i="1" s="1"/>
  <c r="P3982" i="1" s="1"/>
  <c r="P3981" i="1" s="1"/>
  <c r="P3980" i="1" s="1"/>
  <c r="P3979" i="1" s="1"/>
  <c r="V3976" i="1"/>
  <c r="V3975" i="1" s="1"/>
  <c r="V3974" i="1" s="1"/>
  <c r="V3973" i="1" s="1"/>
  <c r="V3972" i="1" s="1"/>
  <c r="V3971" i="1" s="1"/>
  <c r="U3976" i="1"/>
  <c r="U3975" i="1" s="1"/>
  <c r="U3974" i="1" s="1"/>
  <c r="U3973" i="1" s="1"/>
  <c r="U3972" i="1" s="1"/>
  <c r="U3971" i="1" s="1"/>
  <c r="S3976" i="1"/>
  <c r="S3975" i="1" s="1"/>
  <c r="S3974" i="1" s="1"/>
  <c r="S3973" i="1" s="1"/>
  <c r="S3972" i="1" s="1"/>
  <c r="S3971" i="1" s="1"/>
  <c r="R3976" i="1"/>
  <c r="R3975" i="1" s="1"/>
  <c r="R3974" i="1" s="1"/>
  <c r="R3973" i="1" s="1"/>
  <c r="R3972" i="1" s="1"/>
  <c r="R3971" i="1" s="1"/>
  <c r="Q3976" i="1"/>
  <c r="Q3975" i="1" s="1"/>
  <c r="Q3974" i="1" s="1"/>
  <c r="Q3973" i="1" s="1"/>
  <c r="Q3972" i="1" s="1"/>
  <c r="Q3971" i="1" s="1"/>
  <c r="P3976" i="1"/>
  <c r="P3975" i="1" s="1"/>
  <c r="P3974" i="1" s="1"/>
  <c r="P3973" i="1" s="1"/>
  <c r="P3972" i="1" s="1"/>
  <c r="P3971" i="1" s="1"/>
  <c r="V3969" i="1"/>
  <c r="V3968" i="1" s="1"/>
  <c r="V3967" i="1" s="1"/>
  <c r="U3969" i="1"/>
  <c r="U3968" i="1" s="1"/>
  <c r="U3967" i="1" s="1"/>
  <c r="S3969" i="1"/>
  <c r="S3968" i="1" s="1"/>
  <c r="S3967" i="1" s="1"/>
  <c r="R3969" i="1"/>
  <c r="R3968" i="1" s="1"/>
  <c r="R3967" i="1" s="1"/>
  <c r="Q3969" i="1"/>
  <c r="Q3968" i="1" s="1"/>
  <c r="Q3967" i="1" s="1"/>
  <c r="P3969" i="1"/>
  <c r="P3968" i="1" s="1"/>
  <c r="P3967" i="1" s="1"/>
  <c r="V3960" i="1"/>
  <c r="U3960" i="1"/>
  <c r="S3960" i="1"/>
  <c r="R3960" i="1"/>
  <c r="Q3960" i="1"/>
  <c r="P3960" i="1"/>
  <c r="V3952" i="1"/>
  <c r="V3951" i="1" s="1"/>
  <c r="V3950" i="1" s="1"/>
  <c r="V3949" i="1" s="1"/>
  <c r="V3948" i="1" s="1"/>
  <c r="U3952" i="1"/>
  <c r="U3951" i="1" s="1"/>
  <c r="U3950" i="1" s="1"/>
  <c r="U3949" i="1" s="1"/>
  <c r="U3948" i="1" s="1"/>
  <c r="S3952" i="1"/>
  <c r="S3951" i="1" s="1"/>
  <c r="S3950" i="1" s="1"/>
  <c r="S3949" i="1" s="1"/>
  <c r="S3948" i="1" s="1"/>
  <c r="R3952" i="1"/>
  <c r="R3951" i="1" s="1"/>
  <c r="R3950" i="1" s="1"/>
  <c r="R3949" i="1" s="1"/>
  <c r="R3948" i="1" s="1"/>
  <c r="Q3952" i="1"/>
  <c r="Q3951" i="1" s="1"/>
  <c r="Q3950" i="1" s="1"/>
  <c r="Q3949" i="1" s="1"/>
  <c r="Q3948" i="1" s="1"/>
  <c r="P3952" i="1"/>
  <c r="P3951" i="1" s="1"/>
  <c r="P3950" i="1" s="1"/>
  <c r="P3949" i="1" s="1"/>
  <c r="P3948" i="1" s="1"/>
  <c r="V3946" i="1"/>
  <c r="V3945" i="1" s="1"/>
  <c r="V3944" i="1" s="1"/>
  <c r="V3943" i="1" s="1"/>
  <c r="V3942" i="1" s="1"/>
  <c r="U3946" i="1"/>
  <c r="U3945" i="1" s="1"/>
  <c r="U3944" i="1" s="1"/>
  <c r="U3943" i="1" s="1"/>
  <c r="U3942" i="1" s="1"/>
  <c r="S3946" i="1"/>
  <c r="S3945" i="1" s="1"/>
  <c r="S3944" i="1" s="1"/>
  <c r="S3943" i="1" s="1"/>
  <c r="S3942" i="1" s="1"/>
  <c r="R3946" i="1"/>
  <c r="R3945" i="1" s="1"/>
  <c r="R3944" i="1" s="1"/>
  <c r="R3943" i="1" s="1"/>
  <c r="R3942" i="1" s="1"/>
  <c r="Q3946" i="1"/>
  <c r="Q3945" i="1" s="1"/>
  <c r="Q3944" i="1" s="1"/>
  <c r="Q3943" i="1" s="1"/>
  <c r="Q3942" i="1" s="1"/>
  <c r="P3946" i="1"/>
  <c r="P3945" i="1" s="1"/>
  <c r="P3944" i="1" s="1"/>
  <c r="P3943" i="1" s="1"/>
  <c r="P3942" i="1" s="1"/>
  <c r="V3940" i="1"/>
  <c r="V3939" i="1" s="1"/>
  <c r="V3938" i="1" s="1"/>
  <c r="V3937" i="1" s="1"/>
  <c r="U3940" i="1"/>
  <c r="U3939" i="1" s="1"/>
  <c r="U3938" i="1" s="1"/>
  <c r="U3937" i="1" s="1"/>
  <c r="S3940" i="1"/>
  <c r="S3939" i="1" s="1"/>
  <c r="S3938" i="1" s="1"/>
  <c r="S3937" i="1" s="1"/>
  <c r="R3940" i="1"/>
  <c r="R3939" i="1" s="1"/>
  <c r="R3938" i="1" s="1"/>
  <c r="R3937" i="1" s="1"/>
  <c r="Q3940" i="1"/>
  <c r="Q3939" i="1" s="1"/>
  <c r="Q3938" i="1" s="1"/>
  <c r="Q3937" i="1" s="1"/>
  <c r="P3940" i="1"/>
  <c r="P3939" i="1" s="1"/>
  <c r="P3938" i="1" s="1"/>
  <c r="P3937" i="1" s="1"/>
  <c r="V3935" i="1"/>
  <c r="V3934" i="1" s="1"/>
  <c r="V3933" i="1" s="1"/>
  <c r="S3935" i="1"/>
  <c r="S3934" i="1" s="1"/>
  <c r="S3933" i="1" s="1"/>
  <c r="R3935" i="1"/>
  <c r="R3934" i="1" s="1"/>
  <c r="R3933" i="1" s="1"/>
  <c r="V3931" i="1"/>
  <c r="V3930" i="1" s="1"/>
  <c r="V3929" i="1" s="1"/>
  <c r="U3931" i="1"/>
  <c r="U3930" i="1" s="1"/>
  <c r="U3929" i="1" s="1"/>
  <c r="S3931" i="1"/>
  <c r="S3930" i="1" s="1"/>
  <c r="S3929" i="1" s="1"/>
  <c r="R3931" i="1"/>
  <c r="R3930" i="1" s="1"/>
  <c r="R3929" i="1" s="1"/>
  <c r="Q3931" i="1"/>
  <c r="Q3930" i="1" s="1"/>
  <c r="Q3929" i="1" s="1"/>
  <c r="P3931" i="1"/>
  <c r="P3930" i="1" s="1"/>
  <c r="P3929" i="1" s="1"/>
  <c r="V3927" i="1"/>
  <c r="V3926" i="1" s="1"/>
  <c r="U3927" i="1"/>
  <c r="U3926" i="1" s="1"/>
  <c r="S3927" i="1"/>
  <c r="S3926" i="1" s="1"/>
  <c r="R3927" i="1"/>
  <c r="R3926" i="1" s="1"/>
  <c r="Q3927" i="1"/>
  <c r="Q3926" i="1" s="1"/>
  <c r="P3927" i="1"/>
  <c r="P3926" i="1" s="1"/>
  <c r="V3924" i="1"/>
  <c r="V3923" i="1" s="1"/>
  <c r="U3924" i="1"/>
  <c r="U3923" i="1" s="1"/>
  <c r="S3924" i="1"/>
  <c r="S3923" i="1" s="1"/>
  <c r="R3924" i="1"/>
  <c r="R3923" i="1" s="1"/>
  <c r="Q3924" i="1"/>
  <c r="Q3923" i="1" s="1"/>
  <c r="P3924" i="1"/>
  <c r="P3923" i="1" s="1"/>
  <c r="V3917" i="1"/>
  <c r="V3916" i="1" s="1"/>
  <c r="V3915" i="1" s="1"/>
  <c r="V3914" i="1" s="1"/>
  <c r="V3913" i="1" s="1"/>
  <c r="V3912" i="1" s="1"/>
  <c r="U3917" i="1"/>
  <c r="U3916" i="1" s="1"/>
  <c r="U3915" i="1" s="1"/>
  <c r="U3914" i="1" s="1"/>
  <c r="U3913" i="1" s="1"/>
  <c r="U3912" i="1" s="1"/>
  <c r="S3917" i="1"/>
  <c r="S3916" i="1" s="1"/>
  <c r="S3915" i="1" s="1"/>
  <c r="S3914" i="1" s="1"/>
  <c r="S3913" i="1" s="1"/>
  <c r="S3912" i="1" s="1"/>
  <c r="R3917" i="1"/>
  <c r="R3916" i="1" s="1"/>
  <c r="R3915" i="1" s="1"/>
  <c r="R3914" i="1" s="1"/>
  <c r="R3913" i="1" s="1"/>
  <c r="R3912" i="1" s="1"/>
  <c r="Q3917" i="1"/>
  <c r="Q3916" i="1" s="1"/>
  <c r="Q3915" i="1" s="1"/>
  <c r="Q3914" i="1" s="1"/>
  <c r="Q3913" i="1" s="1"/>
  <c r="Q3912" i="1" s="1"/>
  <c r="P3917" i="1"/>
  <c r="P3916" i="1" s="1"/>
  <c r="P3915" i="1" s="1"/>
  <c r="P3914" i="1" s="1"/>
  <c r="P3913" i="1" s="1"/>
  <c r="P3912" i="1" s="1"/>
  <c r="V3909" i="1"/>
  <c r="V3908" i="1" s="1"/>
  <c r="V3907" i="1" s="1"/>
  <c r="V3906" i="1" s="1"/>
  <c r="S3909" i="1"/>
  <c r="S3908" i="1" s="1"/>
  <c r="S3907" i="1" s="1"/>
  <c r="S3906" i="1" s="1"/>
  <c r="R3909" i="1"/>
  <c r="R3908" i="1" s="1"/>
  <c r="R3907" i="1" s="1"/>
  <c r="R3906" i="1" s="1"/>
  <c r="V3904" i="1"/>
  <c r="U3904" i="1"/>
  <c r="S3904" i="1"/>
  <c r="R3904" i="1"/>
  <c r="Q3904" i="1"/>
  <c r="P3904" i="1"/>
  <c r="V3902" i="1"/>
  <c r="U3902" i="1"/>
  <c r="S3902" i="1"/>
  <c r="R3902" i="1"/>
  <c r="Q3902" i="1"/>
  <c r="P3902" i="1"/>
  <c r="V3881" i="1"/>
  <c r="V3880" i="1" s="1"/>
  <c r="V3879" i="1" s="1"/>
  <c r="V3878" i="1" s="1"/>
  <c r="V3877" i="1" s="1"/>
  <c r="V3876" i="1" s="1"/>
  <c r="U3881" i="1"/>
  <c r="U3880" i="1" s="1"/>
  <c r="U3879" i="1" s="1"/>
  <c r="U3878" i="1" s="1"/>
  <c r="U3877" i="1" s="1"/>
  <c r="U3876" i="1" s="1"/>
  <c r="S3881" i="1"/>
  <c r="S3880" i="1" s="1"/>
  <c r="S3879" i="1" s="1"/>
  <c r="S3878" i="1" s="1"/>
  <c r="S3877" i="1" s="1"/>
  <c r="S3876" i="1" s="1"/>
  <c r="R3881" i="1"/>
  <c r="R3880" i="1" s="1"/>
  <c r="R3879" i="1" s="1"/>
  <c r="R3878" i="1" s="1"/>
  <c r="R3877" i="1" s="1"/>
  <c r="R3876" i="1" s="1"/>
  <c r="Q3881" i="1"/>
  <c r="Q3880" i="1" s="1"/>
  <c r="Q3879" i="1" s="1"/>
  <c r="Q3878" i="1" s="1"/>
  <c r="Q3877" i="1" s="1"/>
  <c r="Q3876" i="1" s="1"/>
  <c r="P3881" i="1"/>
  <c r="P3880" i="1" s="1"/>
  <c r="P3879" i="1" s="1"/>
  <c r="P3878" i="1" s="1"/>
  <c r="P3877" i="1" s="1"/>
  <c r="P3876" i="1" s="1"/>
  <c r="V3873" i="1"/>
  <c r="V3872" i="1" s="1"/>
  <c r="U3873" i="1"/>
  <c r="U3872" i="1" s="1"/>
  <c r="S3873" i="1"/>
  <c r="S3872" i="1" s="1"/>
  <c r="R3873" i="1"/>
  <c r="R3872" i="1" s="1"/>
  <c r="Q3873" i="1"/>
  <c r="Q3872" i="1" s="1"/>
  <c r="P3873" i="1"/>
  <c r="P3872" i="1" s="1"/>
  <c r="V3870" i="1"/>
  <c r="V3869" i="1" s="1"/>
  <c r="U3870" i="1"/>
  <c r="U3869" i="1" s="1"/>
  <c r="S3870" i="1"/>
  <c r="S3869" i="1" s="1"/>
  <c r="R3870" i="1"/>
  <c r="R3869" i="1" s="1"/>
  <c r="Q3870" i="1"/>
  <c r="Q3869" i="1" s="1"/>
  <c r="P3870" i="1"/>
  <c r="P3869" i="1" s="1"/>
  <c r="V3865" i="1"/>
  <c r="V3864" i="1" s="1"/>
  <c r="V3863" i="1" s="1"/>
  <c r="U3865" i="1"/>
  <c r="U3864" i="1" s="1"/>
  <c r="U3863" i="1" s="1"/>
  <c r="S3865" i="1"/>
  <c r="S3864" i="1" s="1"/>
  <c r="S3863" i="1" s="1"/>
  <c r="R3865" i="1"/>
  <c r="R3864" i="1" s="1"/>
  <c r="R3863" i="1" s="1"/>
  <c r="Q3865" i="1"/>
  <c r="Q3864" i="1" s="1"/>
  <c r="Q3863" i="1" s="1"/>
  <c r="P3865" i="1"/>
  <c r="P3864" i="1" s="1"/>
  <c r="P3863" i="1" s="1"/>
  <c r="V3861" i="1"/>
  <c r="V3860" i="1" s="1"/>
  <c r="U3861" i="1"/>
  <c r="U3860" i="1" s="1"/>
  <c r="S3861" i="1"/>
  <c r="S3860" i="1" s="1"/>
  <c r="R3861" i="1"/>
  <c r="R3860" i="1" s="1"/>
  <c r="Q3861" i="1"/>
  <c r="Q3860" i="1" s="1"/>
  <c r="P3861" i="1"/>
  <c r="P3860" i="1" s="1"/>
  <c r="V3858" i="1"/>
  <c r="V3857" i="1" s="1"/>
  <c r="U3858" i="1"/>
  <c r="U3857" i="1" s="1"/>
  <c r="S3858" i="1"/>
  <c r="S3857" i="1" s="1"/>
  <c r="R3858" i="1"/>
  <c r="R3857" i="1" s="1"/>
  <c r="Q3858" i="1"/>
  <c r="Q3857" i="1" s="1"/>
  <c r="P3858" i="1"/>
  <c r="P3857" i="1" s="1"/>
  <c r="V3854" i="1"/>
  <c r="V3853" i="1" s="1"/>
  <c r="U3854" i="1"/>
  <c r="U3853" i="1" s="1"/>
  <c r="S3854" i="1"/>
  <c r="S3853" i="1" s="1"/>
  <c r="R3854" i="1"/>
  <c r="R3853" i="1" s="1"/>
  <c r="Q3854" i="1"/>
  <c r="Q3853" i="1" s="1"/>
  <c r="P3854" i="1"/>
  <c r="P3853" i="1" s="1"/>
  <c r="V3851" i="1"/>
  <c r="V3850" i="1" s="1"/>
  <c r="U3851" i="1"/>
  <c r="U3850" i="1" s="1"/>
  <c r="S3851" i="1"/>
  <c r="S3850" i="1" s="1"/>
  <c r="R3851" i="1"/>
  <c r="R3850" i="1" s="1"/>
  <c r="Q3851" i="1"/>
  <c r="Q3850" i="1" s="1"/>
  <c r="P3851" i="1"/>
  <c r="P3850" i="1" s="1"/>
  <c r="V3848" i="1"/>
  <c r="V3847" i="1" s="1"/>
  <c r="U3848" i="1"/>
  <c r="U3847" i="1" s="1"/>
  <c r="S3848" i="1"/>
  <c r="S3847" i="1" s="1"/>
  <c r="R3848" i="1"/>
  <c r="R3847" i="1" s="1"/>
  <c r="Q3848" i="1"/>
  <c r="Q3847" i="1" s="1"/>
  <c r="P3848" i="1"/>
  <c r="P3847" i="1" s="1"/>
  <c r="V3841" i="1"/>
  <c r="U3841" i="1"/>
  <c r="S3841" i="1"/>
  <c r="R3841" i="1"/>
  <c r="Q3841" i="1"/>
  <c r="P3841" i="1"/>
  <c r="V3839" i="1"/>
  <c r="U3839" i="1"/>
  <c r="S3839" i="1"/>
  <c r="R3839" i="1"/>
  <c r="Q3839" i="1"/>
  <c r="P3839" i="1"/>
  <c r="V3837" i="1"/>
  <c r="U3837" i="1"/>
  <c r="S3837" i="1"/>
  <c r="R3837" i="1"/>
  <c r="Q3837" i="1"/>
  <c r="P3837" i="1"/>
  <c r="V3834" i="1"/>
  <c r="V3833" i="1" s="1"/>
  <c r="U3834" i="1"/>
  <c r="U3833" i="1" s="1"/>
  <c r="S3834" i="1"/>
  <c r="S3833" i="1" s="1"/>
  <c r="R3834" i="1"/>
  <c r="R3833" i="1" s="1"/>
  <c r="Q3834" i="1"/>
  <c r="Q3833" i="1" s="1"/>
  <c r="P3834" i="1"/>
  <c r="P3833" i="1" s="1"/>
  <c r="V3829" i="1"/>
  <c r="S3829" i="1"/>
  <c r="R3829" i="1"/>
  <c r="V3827" i="1"/>
  <c r="S3827" i="1"/>
  <c r="R3827" i="1"/>
  <c r="V3818" i="1"/>
  <c r="V3817" i="1" s="1"/>
  <c r="V3816" i="1" s="1"/>
  <c r="U3818" i="1"/>
  <c r="U3817" i="1" s="1"/>
  <c r="U3816" i="1" s="1"/>
  <c r="S3818" i="1"/>
  <c r="S3817" i="1" s="1"/>
  <c r="S3816" i="1" s="1"/>
  <c r="R3818" i="1"/>
  <c r="R3817" i="1" s="1"/>
  <c r="R3816" i="1" s="1"/>
  <c r="Q3818" i="1"/>
  <c r="Q3817" i="1" s="1"/>
  <c r="Q3816" i="1" s="1"/>
  <c r="P3818" i="1"/>
  <c r="P3817" i="1" s="1"/>
  <c r="P3816" i="1" s="1"/>
  <c r="V3814" i="1"/>
  <c r="V3813" i="1" s="1"/>
  <c r="V3812" i="1" s="1"/>
  <c r="V3811" i="1" s="1"/>
  <c r="V3810" i="1" s="1"/>
  <c r="V3809" i="1" s="1"/>
  <c r="V3808" i="1" s="1"/>
  <c r="U3814" i="1"/>
  <c r="U3813" i="1" s="1"/>
  <c r="U3812" i="1" s="1"/>
  <c r="U3811" i="1" s="1"/>
  <c r="U3810" i="1" s="1"/>
  <c r="U3809" i="1" s="1"/>
  <c r="U3808" i="1" s="1"/>
  <c r="S3814" i="1"/>
  <c r="S3813" i="1" s="1"/>
  <c r="S3812" i="1" s="1"/>
  <c r="S3811" i="1" s="1"/>
  <c r="S3810" i="1" s="1"/>
  <c r="S3809" i="1" s="1"/>
  <c r="S3808" i="1" s="1"/>
  <c r="R3814" i="1"/>
  <c r="R3813" i="1" s="1"/>
  <c r="R3812" i="1" s="1"/>
  <c r="R3811" i="1" s="1"/>
  <c r="R3810" i="1" s="1"/>
  <c r="R3809" i="1" s="1"/>
  <c r="R3808" i="1" s="1"/>
  <c r="Q3814" i="1"/>
  <c r="Q3813" i="1" s="1"/>
  <c r="Q3812" i="1" s="1"/>
  <c r="Q3811" i="1" s="1"/>
  <c r="Q3810" i="1" s="1"/>
  <c r="Q3809" i="1" s="1"/>
  <c r="Q3808" i="1" s="1"/>
  <c r="P3814" i="1"/>
  <c r="P3813" i="1" s="1"/>
  <c r="P3812" i="1" s="1"/>
  <c r="P3811" i="1" s="1"/>
  <c r="P3810" i="1" s="1"/>
  <c r="P3809" i="1" s="1"/>
  <c r="P3808" i="1" s="1"/>
  <c r="V3806" i="1"/>
  <c r="U3806" i="1"/>
  <c r="S3806" i="1"/>
  <c r="R3806" i="1"/>
  <c r="Q3806" i="1"/>
  <c r="P3806" i="1"/>
  <c r="V3800" i="1"/>
  <c r="V3799" i="1" s="1"/>
  <c r="V3798" i="1" s="1"/>
  <c r="V3797" i="1" s="1"/>
  <c r="V3796" i="1" s="1"/>
  <c r="V3795" i="1" s="1"/>
  <c r="V3794" i="1" s="1"/>
  <c r="U3800" i="1"/>
  <c r="U3799" i="1" s="1"/>
  <c r="U3798" i="1" s="1"/>
  <c r="U3797" i="1" s="1"/>
  <c r="U3796" i="1" s="1"/>
  <c r="U3795" i="1" s="1"/>
  <c r="U3794" i="1" s="1"/>
  <c r="S3800" i="1"/>
  <c r="S3799" i="1" s="1"/>
  <c r="S3798" i="1" s="1"/>
  <c r="S3797" i="1" s="1"/>
  <c r="S3796" i="1" s="1"/>
  <c r="S3795" i="1" s="1"/>
  <c r="S3794" i="1" s="1"/>
  <c r="R3800" i="1"/>
  <c r="R3799" i="1" s="1"/>
  <c r="R3798" i="1" s="1"/>
  <c r="R3797" i="1" s="1"/>
  <c r="R3796" i="1" s="1"/>
  <c r="R3795" i="1" s="1"/>
  <c r="R3794" i="1" s="1"/>
  <c r="Q3800" i="1"/>
  <c r="Q3799" i="1" s="1"/>
  <c r="Q3798" i="1" s="1"/>
  <c r="Q3797" i="1" s="1"/>
  <c r="Q3796" i="1" s="1"/>
  <c r="Q3795" i="1" s="1"/>
  <c r="Q3794" i="1" s="1"/>
  <c r="P3800" i="1"/>
  <c r="P3799" i="1" s="1"/>
  <c r="P3798" i="1" s="1"/>
  <c r="P3797" i="1" s="1"/>
  <c r="P3796" i="1" s="1"/>
  <c r="P3795" i="1" s="1"/>
  <c r="P3794" i="1" s="1"/>
  <c r="V3792" i="1"/>
  <c r="V3791" i="1" s="1"/>
  <c r="V3790" i="1" s="1"/>
  <c r="V3789" i="1" s="1"/>
  <c r="V3788" i="1" s="1"/>
  <c r="U3792" i="1"/>
  <c r="U3791" i="1" s="1"/>
  <c r="U3790" i="1" s="1"/>
  <c r="U3789" i="1" s="1"/>
  <c r="U3788" i="1" s="1"/>
  <c r="S3792" i="1"/>
  <c r="S3791" i="1" s="1"/>
  <c r="S3790" i="1" s="1"/>
  <c r="S3789" i="1" s="1"/>
  <c r="S3788" i="1" s="1"/>
  <c r="R3792" i="1"/>
  <c r="R3791" i="1" s="1"/>
  <c r="R3790" i="1" s="1"/>
  <c r="R3789" i="1" s="1"/>
  <c r="R3788" i="1" s="1"/>
  <c r="Q3792" i="1"/>
  <c r="Q3791" i="1" s="1"/>
  <c r="Q3790" i="1" s="1"/>
  <c r="Q3789" i="1" s="1"/>
  <c r="Q3788" i="1" s="1"/>
  <c r="P3792" i="1"/>
  <c r="P3791" i="1" s="1"/>
  <c r="P3790" i="1" s="1"/>
  <c r="P3789" i="1" s="1"/>
  <c r="P3788" i="1" s="1"/>
  <c r="V3786" i="1"/>
  <c r="V3785" i="1" s="1"/>
  <c r="V3784" i="1" s="1"/>
  <c r="V3783" i="1" s="1"/>
  <c r="V3782" i="1" s="1"/>
  <c r="U3786" i="1"/>
  <c r="U3785" i="1" s="1"/>
  <c r="U3784" i="1" s="1"/>
  <c r="U3783" i="1" s="1"/>
  <c r="U3782" i="1" s="1"/>
  <c r="S3786" i="1"/>
  <c r="S3785" i="1" s="1"/>
  <c r="S3784" i="1" s="1"/>
  <c r="S3783" i="1" s="1"/>
  <c r="S3782" i="1" s="1"/>
  <c r="R3786" i="1"/>
  <c r="R3785" i="1" s="1"/>
  <c r="R3784" i="1" s="1"/>
  <c r="R3783" i="1" s="1"/>
  <c r="R3782" i="1" s="1"/>
  <c r="Q3786" i="1"/>
  <c r="Q3785" i="1" s="1"/>
  <c r="Q3784" i="1" s="1"/>
  <c r="Q3783" i="1" s="1"/>
  <c r="Q3782" i="1" s="1"/>
  <c r="P3786" i="1"/>
  <c r="P3785" i="1" s="1"/>
  <c r="P3784" i="1" s="1"/>
  <c r="P3783" i="1" s="1"/>
  <c r="P3782" i="1" s="1"/>
  <c r="V3778" i="1"/>
  <c r="V3777" i="1" s="1"/>
  <c r="V3776" i="1" s="1"/>
  <c r="U3778" i="1"/>
  <c r="U3777" i="1" s="1"/>
  <c r="U3776" i="1" s="1"/>
  <c r="S3778" i="1"/>
  <c r="S3777" i="1" s="1"/>
  <c r="S3776" i="1" s="1"/>
  <c r="R3778" i="1"/>
  <c r="R3777" i="1" s="1"/>
  <c r="R3776" i="1" s="1"/>
  <c r="Q3778" i="1"/>
  <c r="Q3777" i="1" s="1"/>
  <c r="Q3776" i="1" s="1"/>
  <c r="P3778" i="1"/>
  <c r="P3777" i="1" s="1"/>
  <c r="P3776" i="1" s="1"/>
  <c r="V3774" i="1"/>
  <c r="V3773" i="1" s="1"/>
  <c r="V3772" i="1" s="1"/>
  <c r="U3774" i="1"/>
  <c r="U3773" i="1" s="1"/>
  <c r="U3772" i="1" s="1"/>
  <c r="S3774" i="1"/>
  <c r="S3773" i="1" s="1"/>
  <c r="S3772" i="1" s="1"/>
  <c r="R3774" i="1"/>
  <c r="R3773" i="1" s="1"/>
  <c r="R3772" i="1" s="1"/>
  <c r="Q3774" i="1"/>
  <c r="Q3773" i="1" s="1"/>
  <c r="Q3772" i="1" s="1"/>
  <c r="P3774" i="1"/>
  <c r="P3773" i="1" s="1"/>
  <c r="P3772" i="1" s="1"/>
  <c r="V3770" i="1"/>
  <c r="V3769" i="1" s="1"/>
  <c r="V3768" i="1" s="1"/>
  <c r="U3770" i="1"/>
  <c r="U3769" i="1" s="1"/>
  <c r="U3768" i="1" s="1"/>
  <c r="S3770" i="1"/>
  <c r="S3769" i="1" s="1"/>
  <c r="S3768" i="1" s="1"/>
  <c r="R3770" i="1"/>
  <c r="R3769" i="1" s="1"/>
  <c r="R3768" i="1" s="1"/>
  <c r="Q3770" i="1"/>
  <c r="Q3769" i="1" s="1"/>
  <c r="Q3768" i="1" s="1"/>
  <c r="P3770" i="1"/>
  <c r="P3769" i="1" s="1"/>
  <c r="P3768" i="1" s="1"/>
  <c r="V3755" i="1"/>
  <c r="U3755" i="1"/>
  <c r="S3755" i="1"/>
  <c r="R3755" i="1"/>
  <c r="Q3755" i="1"/>
  <c r="P3755" i="1"/>
  <c r="V3753" i="1"/>
  <c r="U3753" i="1"/>
  <c r="S3753" i="1"/>
  <c r="R3753" i="1"/>
  <c r="Q3753" i="1"/>
  <c r="P3753" i="1"/>
  <c r="V3746" i="1"/>
  <c r="U3746" i="1"/>
  <c r="S3746" i="1"/>
  <c r="R3746" i="1"/>
  <c r="Q3746" i="1"/>
  <c r="P3746" i="1"/>
  <c r="V3742" i="1"/>
  <c r="U3742" i="1"/>
  <c r="S3742" i="1"/>
  <c r="R3742" i="1"/>
  <c r="Q3742" i="1"/>
  <c r="P3742" i="1"/>
  <c r="V3738" i="1"/>
  <c r="V3737" i="1" s="1"/>
  <c r="V3736" i="1" s="1"/>
  <c r="V3735" i="1" s="1"/>
  <c r="U3738" i="1"/>
  <c r="U3737" i="1" s="1"/>
  <c r="U3736" i="1" s="1"/>
  <c r="U3735" i="1" s="1"/>
  <c r="S3738" i="1"/>
  <c r="S3737" i="1" s="1"/>
  <c r="S3736" i="1" s="1"/>
  <c r="S3735" i="1" s="1"/>
  <c r="R3738" i="1"/>
  <c r="R3737" i="1" s="1"/>
  <c r="R3736" i="1" s="1"/>
  <c r="R3735" i="1" s="1"/>
  <c r="Q3738" i="1"/>
  <c r="Q3737" i="1" s="1"/>
  <c r="Q3736" i="1" s="1"/>
  <c r="Q3735" i="1" s="1"/>
  <c r="P3738" i="1"/>
  <c r="P3737" i="1" s="1"/>
  <c r="P3736" i="1" s="1"/>
  <c r="P3735" i="1" s="1"/>
  <c r="V3733" i="1"/>
  <c r="V3732" i="1" s="1"/>
  <c r="U3733" i="1"/>
  <c r="U3732" i="1" s="1"/>
  <c r="S3733" i="1"/>
  <c r="S3732" i="1" s="1"/>
  <c r="R3733" i="1"/>
  <c r="R3732" i="1" s="1"/>
  <c r="Q3733" i="1"/>
  <c r="Q3732" i="1" s="1"/>
  <c r="P3733" i="1"/>
  <c r="P3732" i="1" s="1"/>
  <c r="V3726" i="1"/>
  <c r="V3725" i="1" s="1"/>
  <c r="V3724" i="1" s="1"/>
  <c r="U3726" i="1"/>
  <c r="U3725" i="1" s="1"/>
  <c r="U3724" i="1" s="1"/>
  <c r="S3726" i="1"/>
  <c r="S3725" i="1" s="1"/>
  <c r="S3724" i="1" s="1"/>
  <c r="R3726" i="1"/>
  <c r="R3725" i="1" s="1"/>
  <c r="R3724" i="1" s="1"/>
  <c r="Q3726" i="1"/>
  <c r="Q3725" i="1" s="1"/>
  <c r="Q3724" i="1" s="1"/>
  <c r="P3726" i="1"/>
  <c r="P3725" i="1" s="1"/>
  <c r="P3724" i="1" s="1"/>
  <c r="V3720" i="1"/>
  <c r="V3719" i="1" s="1"/>
  <c r="V3718" i="1" s="1"/>
  <c r="V3717" i="1" s="1"/>
  <c r="V3716" i="1" s="1"/>
  <c r="U3720" i="1"/>
  <c r="U3719" i="1" s="1"/>
  <c r="U3718" i="1" s="1"/>
  <c r="U3717" i="1" s="1"/>
  <c r="U3716" i="1" s="1"/>
  <c r="S3720" i="1"/>
  <c r="S3719" i="1" s="1"/>
  <c r="S3718" i="1" s="1"/>
  <c r="S3717" i="1" s="1"/>
  <c r="S3716" i="1" s="1"/>
  <c r="R3720" i="1"/>
  <c r="R3719" i="1" s="1"/>
  <c r="R3718" i="1" s="1"/>
  <c r="R3717" i="1" s="1"/>
  <c r="R3716" i="1" s="1"/>
  <c r="Q3720" i="1"/>
  <c r="Q3719" i="1" s="1"/>
  <c r="Q3718" i="1" s="1"/>
  <c r="Q3717" i="1" s="1"/>
  <c r="Q3716" i="1" s="1"/>
  <c r="P3720" i="1"/>
  <c r="P3719" i="1" s="1"/>
  <c r="P3718" i="1" s="1"/>
  <c r="P3717" i="1" s="1"/>
  <c r="P3716" i="1" s="1"/>
  <c r="V3714" i="1"/>
  <c r="V3713" i="1" s="1"/>
  <c r="V3712" i="1" s="1"/>
  <c r="U3714" i="1"/>
  <c r="U3713" i="1" s="1"/>
  <c r="U3712" i="1" s="1"/>
  <c r="S3714" i="1"/>
  <c r="S3713" i="1" s="1"/>
  <c r="S3712" i="1" s="1"/>
  <c r="R3714" i="1"/>
  <c r="R3713" i="1" s="1"/>
  <c r="R3712" i="1" s="1"/>
  <c r="Q3714" i="1"/>
  <c r="Q3713" i="1" s="1"/>
  <c r="Q3712" i="1" s="1"/>
  <c r="P3714" i="1"/>
  <c r="P3713" i="1" s="1"/>
  <c r="P3712" i="1" s="1"/>
  <c r="V3710" i="1"/>
  <c r="V3709" i="1" s="1"/>
  <c r="V3708" i="1" s="1"/>
  <c r="U3710" i="1"/>
  <c r="U3709" i="1" s="1"/>
  <c r="U3708" i="1" s="1"/>
  <c r="S3710" i="1"/>
  <c r="S3709" i="1" s="1"/>
  <c r="S3708" i="1" s="1"/>
  <c r="R3710" i="1"/>
  <c r="R3709" i="1" s="1"/>
  <c r="R3708" i="1" s="1"/>
  <c r="Q3710" i="1"/>
  <c r="Q3709" i="1" s="1"/>
  <c r="Q3708" i="1" s="1"/>
  <c r="P3710" i="1"/>
  <c r="P3709" i="1" s="1"/>
  <c r="P3708" i="1" s="1"/>
  <c r="V3704" i="1"/>
  <c r="V3703" i="1" s="1"/>
  <c r="V3702" i="1" s="1"/>
  <c r="V3701" i="1" s="1"/>
  <c r="V3700" i="1" s="1"/>
  <c r="U3704" i="1"/>
  <c r="U3703" i="1" s="1"/>
  <c r="U3702" i="1" s="1"/>
  <c r="U3701" i="1" s="1"/>
  <c r="U3700" i="1" s="1"/>
  <c r="S3704" i="1"/>
  <c r="S3703" i="1" s="1"/>
  <c r="S3702" i="1" s="1"/>
  <c r="S3701" i="1" s="1"/>
  <c r="S3700" i="1" s="1"/>
  <c r="R3704" i="1"/>
  <c r="R3703" i="1" s="1"/>
  <c r="R3702" i="1" s="1"/>
  <c r="R3701" i="1" s="1"/>
  <c r="R3700" i="1" s="1"/>
  <c r="Q3704" i="1"/>
  <c r="Q3703" i="1" s="1"/>
  <c r="Q3702" i="1" s="1"/>
  <c r="Q3701" i="1" s="1"/>
  <c r="Q3700" i="1" s="1"/>
  <c r="P3704" i="1"/>
  <c r="P3703" i="1" s="1"/>
  <c r="P3702" i="1" s="1"/>
  <c r="P3701" i="1" s="1"/>
  <c r="P3700" i="1" s="1"/>
  <c r="V3698" i="1"/>
  <c r="V3697" i="1" s="1"/>
  <c r="V3693" i="1" s="1"/>
  <c r="V3692" i="1" s="1"/>
  <c r="V3691" i="1" s="1"/>
  <c r="U3698" i="1"/>
  <c r="U3697" i="1" s="1"/>
  <c r="U3693" i="1" s="1"/>
  <c r="U3692" i="1" s="1"/>
  <c r="U3691" i="1" s="1"/>
  <c r="S3698" i="1"/>
  <c r="S3697" i="1" s="1"/>
  <c r="S3693" i="1" s="1"/>
  <c r="S3692" i="1" s="1"/>
  <c r="S3691" i="1" s="1"/>
  <c r="R3698" i="1"/>
  <c r="R3697" i="1" s="1"/>
  <c r="R3693" i="1" s="1"/>
  <c r="R3692" i="1" s="1"/>
  <c r="R3691" i="1" s="1"/>
  <c r="Q3698" i="1"/>
  <c r="Q3697" i="1" s="1"/>
  <c r="Q3693" i="1" s="1"/>
  <c r="Q3692" i="1" s="1"/>
  <c r="Q3691" i="1" s="1"/>
  <c r="P3698" i="1"/>
  <c r="P3697" i="1" s="1"/>
  <c r="P3693" i="1" s="1"/>
  <c r="P3692" i="1" s="1"/>
  <c r="P3691" i="1" s="1"/>
  <c r="V3688" i="1"/>
  <c r="V3687" i="1" s="1"/>
  <c r="V3686" i="1" s="1"/>
  <c r="V3685" i="1" s="1"/>
  <c r="V3684" i="1" s="1"/>
  <c r="V3683" i="1" s="1"/>
  <c r="U3688" i="1"/>
  <c r="U3687" i="1" s="1"/>
  <c r="U3686" i="1" s="1"/>
  <c r="U3685" i="1" s="1"/>
  <c r="U3684" i="1" s="1"/>
  <c r="U3683" i="1" s="1"/>
  <c r="S3688" i="1"/>
  <c r="S3687" i="1" s="1"/>
  <c r="S3686" i="1" s="1"/>
  <c r="S3685" i="1" s="1"/>
  <c r="S3684" i="1" s="1"/>
  <c r="S3683" i="1" s="1"/>
  <c r="R3688" i="1"/>
  <c r="R3687" i="1" s="1"/>
  <c r="R3686" i="1" s="1"/>
  <c r="R3685" i="1" s="1"/>
  <c r="R3684" i="1" s="1"/>
  <c r="R3683" i="1" s="1"/>
  <c r="Q3688" i="1"/>
  <c r="Q3687" i="1" s="1"/>
  <c r="Q3686" i="1" s="1"/>
  <c r="Q3685" i="1" s="1"/>
  <c r="Q3684" i="1" s="1"/>
  <c r="Q3683" i="1" s="1"/>
  <c r="P3688" i="1"/>
  <c r="P3687" i="1" s="1"/>
  <c r="P3686" i="1" s="1"/>
  <c r="P3685" i="1" s="1"/>
  <c r="P3684" i="1" s="1"/>
  <c r="P3683" i="1" s="1"/>
  <c r="V3675" i="1"/>
  <c r="V3674" i="1" s="1"/>
  <c r="V3671" i="1" s="1"/>
  <c r="V3670" i="1" s="1"/>
  <c r="V3669" i="1" s="1"/>
  <c r="U3675" i="1"/>
  <c r="U3674" i="1" s="1"/>
  <c r="U3671" i="1" s="1"/>
  <c r="U3670" i="1" s="1"/>
  <c r="U3669" i="1" s="1"/>
  <c r="S3675" i="1"/>
  <c r="S3674" i="1" s="1"/>
  <c r="S3671" i="1" s="1"/>
  <c r="S3670" i="1" s="1"/>
  <c r="S3669" i="1" s="1"/>
  <c r="R3675" i="1"/>
  <c r="R3674" i="1" s="1"/>
  <c r="R3671" i="1" s="1"/>
  <c r="R3670" i="1" s="1"/>
  <c r="R3669" i="1" s="1"/>
  <c r="Q3675" i="1"/>
  <c r="Q3674" i="1" s="1"/>
  <c r="Q3671" i="1" s="1"/>
  <c r="Q3670" i="1" s="1"/>
  <c r="Q3669" i="1" s="1"/>
  <c r="P3675" i="1"/>
  <c r="P3674" i="1" s="1"/>
  <c r="P3671" i="1" s="1"/>
  <c r="P3670" i="1" s="1"/>
  <c r="P3669" i="1" s="1"/>
  <c r="V3672" i="1"/>
  <c r="U3672" i="1"/>
  <c r="S3672" i="1"/>
  <c r="R3672" i="1"/>
  <c r="Q3672" i="1"/>
  <c r="P3672" i="1"/>
  <c r="V3667" i="1"/>
  <c r="V3666" i="1" s="1"/>
  <c r="V3665" i="1" s="1"/>
  <c r="V3664" i="1" s="1"/>
  <c r="V3663" i="1" s="1"/>
  <c r="U3667" i="1"/>
  <c r="U3666" i="1" s="1"/>
  <c r="U3665" i="1" s="1"/>
  <c r="U3664" i="1" s="1"/>
  <c r="U3663" i="1" s="1"/>
  <c r="S3667" i="1"/>
  <c r="S3666" i="1" s="1"/>
  <c r="S3665" i="1" s="1"/>
  <c r="S3664" i="1" s="1"/>
  <c r="S3663" i="1" s="1"/>
  <c r="R3667" i="1"/>
  <c r="R3666" i="1" s="1"/>
  <c r="R3665" i="1" s="1"/>
  <c r="R3664" i="1" s="1"/>
  <c r="R3663" i="1" s="1"/>
  <c r="Q3667" i="1"/>
  <c r="Q3666" i="1" s="1"/>
  <c r="Q3665" i="1" s="1"/>
  <c r="Q3664" i="1" s="1"/>
  <c r="Q3663" i="1" s="1"/>
  <c r="P3667" i="1"/>
  <c r="P3666" i="1" s="1"/>
  <c r="P3665" i="1" s="1"/>
  <c r="P3664" i="1" s="1"/>
  <c r="P3663" i="1" s="1"/>
  <c r="V3660" i="1"/>
  <c r="V3659" i="1" s="1"/>
  <c r="V3658" i="1" s="1"/>
  <c r="V3657" i="1" s="1"/>
  <c r="U3660" i="1"/>
  <c r="U3659" i="1" s="1"/>
  <c r="U3658" i="1" s="1"/>
  <c r="U3657" i="1" s="1"/>
  <c r="S3660" i="1"/>
  <c r="S3659" i="1" s="1"/>
  <c r="S3658" i="1" s="1"/>
  <c r="S3657" i="1" s="1"/>
  <c r="R3660" i="1"/>
  <c r="R3659" i="1" s="1"/>
  <c r="R3658" i="1" s="1"/>
  <c r="R3657" i="1" s="1"/>
  <c r="Q3660" i="1"/>
  <c r="Q3659" i="1" s="1"/>
  <c r="Q3658" i="1" s="1"/>
  <c r="Q3657" i="1" s="1"/>
  <c r="P3660" i="1"/>
  <c r="P3659" i="1" s="1"/>
  <c r="P3658" i="1" s="1"/>
  <c r="P3657" i="1" s="1"/>
  <c r="V3655" i="1"/>
  <c r="U3655" i="1"/>
  <c r="S3655" i="1"/>
  <c r="R3655" i="1"/>
  <c r="Q3655" i="1"/>
  <c r="P3655" i="1"/>
  <c r="V3651" i="1"/>
  <c r="U3651" i="1"/>
  <c r="S3651" i="1"/>
  <c r="R3651" i="1"/>
  <c r="Q3651" i="1"/>
  <c r="P3651" i="1"/>
  <c r="V3642" i="1"/>
  <c r="U3642" i="1"/>
  <c r="S3642" i="1"/>
  <c r="R3642" i="1"/>
  <c r="Q3642" i="1"/>
  <c r="P3642" i="1"/>
  <c r="V3640" i="1"/>
  <c r="U3640" i="1"/>
  <c r="S3640" i="1"/>
  <c r="R3640" i="1"/>
  <c r="Q3640" i="1"/>
  <c r="P3640" i="1"/>
  <c r="V3626" i="1"/>
  <c r="V3625" i="1" s="1"/>
  <c r="U3626" i="1"/>
  <c r="U3625" i="1" s="1"/>
  <c r="S3626" i="1"/>
  <c r="S3625" i="1" s="1"/>
  <c r="R3626" i="1"/>
  <c r="R3625" i="1" s="1"/>
  <c r="Q3626" i="1"/>
  <c r="Q3625" i="1" s="1"/>
  <c r="P3626" i="1"/>
  <c r="P3625" i="1" s="1"/>
  <c r="V3623" i="1"/>
  <c r="V3622" i="1" s="1"/>
  <c r="U3623" i="1"/>
  <c r="U3622" i="1" s="1"/>
  <c r="S3623" i="1"/>
  <c r="S3622" i="1" s="1"/>
  <c r="R3623" i="1"/>
  <c r="R3622" i="1" s="1"/>
  <c r="Q3623" i="1"/>
  <c r="Q3622" i="1" s="1"/>
  <c r="P3623" i="1"/>
  <c r="P3622" i="1" s="1"/>
  <c r="V3617" i="1"/>
  <c r="V3616" i="1" s="1"/>
  <c r="V3615" i="1" s="1"/>
  <c r="V3614" i="1" s="1"/>
  <c r="V3613" i="1" s="1"/>
  <c r="U3617" i="1"/>
  <c r="U3616" i="1" s="1"/>
  <c r="U3615" i="1" s="1"/>
  <c r="U3614" i="1" s="1"/>
  <c r="U3613" i="1" s="1"/>
  <c r="S3617" i="1"/>
  <c r="S3616" i="1" s="1"/>
  <c r="S3615" i="1" s="1"/>
  <c r="S3614" i="1" s="1"/>
  <c r="S3613" i="1" s="1"/>
  <c r="R3617" i="1"/>
  <c r="R3616" i="1" s="1"/>
  <c r="R3615" i="1" s="1"/>
  <c r="R3614" i="1" s="1"/>
  <c r="R3613" i="1" s="1"/>
  <c r="Q3617" i="1"/>
  <c r="Q3616" i="1" s="1"/>
  <c r="Q3615" i="1" s="1"/>
  <c r="Q3614" i="1" s="1"/>
  <c r="Q3613" i="1" s="1"/>
  <c r="P3617" i="1"/>
  <c r="P3616" i="1" s="1"/>
  <c r="P3615" i="1" s="1"/>
  <c r="P3614" i="1" s="1"/>
  <c r="P3613" i="1" s="1"/>
  <c r="V3611" i="1"/>
  <c r="V3610" i="1" s="1"/>
  <c r="V3609" i="1" s="1"/>
  <c r="V3608" i="1" s="1"/>
  <c r="U3611" i="1"/>
  <c r="U3610" i="1" s="1"/>
  <c r="U3609" i="1" s="1"/>
  <c r="U3608" i="1" s="1"/>
  <c r="S3611" i="1"/>
  <c r="S3610" i="1" s="1"/>
  <c r="S3609" i="1" s="1"/>
  <c r="S3608" i="1" s="1"/>
  <c r="R3611" i="1"/>
  <c r="R3610" i="1" s="1"/>
  <c r="R3609" i="1" s="1"/>
  <c r="R3608" i="1" s="1"/>
  <c r="Q3611" i="1"/>
  <c r="Q3610" i="1" s="1"/>
  <c r="Q3609" i="1" s="1"/>
  <c r="Q3608" i="1" s="1"/>
  <c r="P3611" i="1"/>
  <c r="P3610" i="1" s="1"/>
  <c r="P3609" i="1" s="1"/>
  <c r="P3608" i="1" s="1"/>
  <c r="V3606" i="1"/>
  <c r="V3605" i="1" s="1"/>
  <c r="V3604" i="1" s="1"/>
  <c r="S3606" i="1"/>
  <c r="S3605" i="1" s="1"/>
  <c r="S3604" i="1" s="1"/>
  <c r="R3606" i="1"/>
  <c r="R3605" i="1" s="1"/>
  <c r="R3604" i="1" s="1"/>
  <c r="V3602" i="1"/>
  <c r="V3601" i="1" s="1"/>
  <c r="V3600" i="1" s="1"/>
  <c r="U3602" i="1"/>
  <c r="U3601" i="1" s="1"/>
  <c r="U3600" i="1" s="1"/>
  <c r="S3602" i="1"/>
  <c r="S3601" i="1" s="1"/>
  <c r="S3600" i="1" s="1"/>
  <c r="R3602" i="1"/>
  <c r="R3601" i="1" s="1"/>
  <c r="R3600" i="1" s="1"/>
  <c r="Q3602" i="1"/>
  <c r="Q3601" i="1" s="1"/>
  <c r="Q3600" i="1" s="1"/>
  <c r="P3602" i="1"/>
  <c r="P3601" i="1" s="1"/>
  <c r="P3600" i="1" s="1"/>
  <c r="V3598" i="1"/>
  <c r="V3597" i="1" s="1"/>
  <c r="U3598" i="1"/>
  <c r="U3597" i="1" s="1"/>
  <c r="S3598" i="1"/>
  <c r="S3597" i="1" s="1"/>
  <c r="R3598" i="1"/>
  <c r="R3597" i="1" s="1"/>
  <c r="Q3598" i="1"/>
  <c r="Q3597" i="1" s="1"/>
  <c r="P3598" i="1"/>
  <c r="P3597" i="1" s="1"/>
  <c r="V3595" i="1"/>
  <c r="V3594" i="1" s="1"/>
  <c r="U3595" i="1"/>
  <c r="U3594" i="1" s="1"/>
  <c r="S3595" i="1"/>
  <c r="S3594" i="1" s="1"/>
  <c r="R3595" i="1"/>
  <c r="R3594" i="1" s="1"/>
  <c r="Q3595" i="1"/>
  <c r="Q3594" i="1" s="1"/>
  <c r="P3595" i="1"/>
  <c r="P3594" i="1" s="1"/>
  <c r="V3588" i="1"/>
  <c r="V3587" i="1" s="1"/>
  <c r="V3586" i="1" s="1"/>
  <c r="V3585" i="1" s="1"/>
  <c r="U3588" i="1"/>
  <c r="U3587" i="1" s="1"/>
  <c r="U3586" i="1" s="1"/>
  <c r="U3585" i="1" s="1"/>
  <c r="S3588" i="1"/>
  <c r="S3587" i="1" s="1"/>
  <c r="S3586" i="1" s="1"/>
  <c r="S3585" i="1" s="1"/>
  <c r="R3588" i="1"/>
  <c r="R3587" i="1" s="1"/>
  <c r="R3586" i="1" s="1"/>
  <c r="R3585" i="1" s="1"/>
  <c r="Q3588" i="1"/>
  <c r="Q3587" i="1" s="1"/>
  <c r="Q3586" i="1" s="1"/>
  <c r="Q3585" i="1" s="1"/>
  <c r="P3588" i="1"/>
  <c r="P3587" i="1" s="1"/>
  <c r="P3586" i="1" s="1"/>
  <c r="P3585" i="1" s="1"/>
  <c r="V3583" i="1"/>
  <c r="V3582" i="1" s="1"/>
  <c r="V3581" i="1" s="1"/>
  <c r="V3580" i="1" s="1"/>
  <c r="V3579" i="1" s="1"/>
  <c r="U3583" i="1"/>
  <c r="U3582" i="1" s="1"/>
  <c r="U3581" i="1" s="1"/>
  <c r="U3580" i="1" s="1"/>
  <c r="U3579" i="1" s="1"/>
  <c r="S3583" i="1"/>
  <c r="S3582" i="1" s="1"/>
  <c r="S3581" i="1" s="1"/>
  <c r="S3580" i="1" s="1"/>
  <c r="S3579" i="1" s="1"/>
  <c r="R3583" i="1"/>
  <c r="R3582" i="1" s="1"/>
  <c r="R3581" i="1" s="1"/>
  <c r="R3580" i="1" s="1"/>
  <c r="R3579" i="1" s="1"/>
  <c r="Q3583" i="1"/>
  <c r="Q3582" i="1" s="1"/>
  <c r="Q3581" i="1" s="1"/>
  <c r="Q3580" i="1" s="1"/>
  <c r="Q3579" i="1" s="1"/>
  <c r="P3583" i="1"/>
  <c r="P3582" i="1" s="1"/>
  <c r="P3581" i="1" s="1"/>
  <c r="P3580" i="1" s="1"/>
  <c r="P3579" i="1" s="1"/>
  <c r="V3575" i="1"/>
  <c r="S3575" i="1"/>
  <c r="R3575" i="1"/>
  <c r="V3573" i="1"/>
  <c r="S3573" i="1"/>
  <c r="R3573" i="1"/>
  <c r="V3570" i="1"/>
  <c r="V3569" i="1" s="1"/>
  <c r="S3570" i="1"/>
  <c r="S3569" i="1" s="1"/>
  <c r="R3570" i="1"/>
  <c r="R3569" i="1" s="1"/>
  <c r="V3563" i="1"/>
  <c r="U3563" i="1"/>
  <c r="S3563" i="1"/>
  <c r="R3563" i="1"/>
  <c r="Q3563" i="1"/>
  <c r="P3563" i="1"/>
  <c r="V3542" i="1"/>
  <c r="V3541" i="1" s="1"/>
  <c r="V3540" i="1" s="1"/>
  <c r="V3539" i="1" s="1"/>
  <c r="V3538" i="1" s="1"/>
  <c r="V3537" i="1" s="1"/>
  <c r="U3542" i="1"/>
  <c r="U3541" i="1" s="1"/>
  <c r="U3540" i="1" s="1"/>
  <c r="U3539" i="1" s="1"/>
  <c r="U3538" i="1" s="1"/>
  <c r="U3537" i="1" s="1"/>
  <c r="S3540" i="1"/>
  <c r="S3539" i="1" s="1"/>
  <c r="S3538" i="1" s="1"/>
  <c r="S3537" i="1" s="1"/>
  <c r="R3540" i="1"/>
  <c r="R3539" i="1" s="1"/>
  <c r="R3538" i="1" s="1"/>
  <c r="R3537" i="1" s="1"/>
  <c r="Q3540" i="1"/>
  <c r="Q3539" i="1" s="1"/>
  <c r="Q3538" i="1" s="1"/>
  <c r="Q3537" i="1" s="1"/>
  <c r="P3540" i="1"/>
  <c r="P3539" i="1" s="1"/>
  <c r="P3538" i="1" s="1"/>
  <c r="P3537" i="1" s="1"/>
  <c r="V3530" i="1"/>
  <c r="V3529" i="1" s="1"/>
  <c r="U3530" i="1"/>
  <c r="U3529" i="1" s="1"/>
  <c r="S3530" i="1"/>
  <c r="S3529" i="1" s="1"/>
  <c r="R3530" i="1"/>
  <c r="R3529" i="1" s="1"/>
  <c r="Q3530" i="1"/>
  <c r="Q3529" i="1" s="1"/>
  <c r="P3530" i="1"/>
  <c r="P3529" i="1" s="1"/>
  <c r="V3526" i="1"/>
  <c r="V3525" i="1" s="1"/>
  <c r="U3526" i="1"/>
  <c r="U3525" i="1" s="1"/>
  <c r="S3526" i="1"/>
  <c r="S3525" i="1" s="1"/>
  <c r="R3526" i="1"/>
  <c r="R3525" i="1" s="1"/>
  <c r="Q3526" i="1"/>
  <c r="Q3525" i="1" s="1"/>
  <c r="P3526" i="1"/>
  <c r="P3525" i="1" s="1"/>
  <c r="V3523" i="1"/>
  <c r="V3522" i="1" s="1"/>
  <c r="U3523" i="1"/>
  <c r="U3522" i="1" s="1"/>
  <c r="S3523" i="1"/>
  <c r="S3522" i="1" s="1"/>
  <c r="R3523" i="1"/>
  <c r="R3522" i="1" s="1"/>
  <c r="Q3523" i="1"/>
  <c r="Q3522" i="1" s="1"/>
  <c r="P3523" i="1"/>
  <c r="P3522" i="1" s="1"/>
  <c r="V3518" i="1"/>
  <c r="U3518" i="1"/>
  <c r="S3518" i="1"/>
  <c r="R3518" i="1"/>
  <c r="Q3518" i="1"/>
  <c r="P3518" i="1"/>
  <c r="V3516" i="1"/>
  <c r="U3516" i="1"/>
  <c r="S3516" i="1"/>
  <c r="R3516" i="1"/>
  <c r="Q3516" i="1"/>
  <c r="P3516" i="1"/>
  <c r="V3512" i="1"/>
  <c r="V3511" i="1" s="1"/>
  <c r="U3512" i="1"/>
  <c r="U3511" i="1" s="1"/>
  <c r="S3512" i="1"/>
  <c r="S3511" i="1" s="1"/>
  <c r="R3512" i="1"/>
  <c r="R3511" i="1" s="1"/>
  <c r="Q3512" i="1"/>
  <c r="Q3511" i="1" s="1"/>
  <c r="P3512" i="1"/>
  <c r="P3511" i="1" s="1"/>
  <c r="V3509" i="1"/>
  <c r="V3508" i="1" s="1"/>
  <c r="U3509" i="1"/>
  <c r="U3508" i="1" s="1"/>
  <c r="S3509" i="1"/>
  <c r="S3508" i="1" s="1"/>
  <c r="R3509" i="1"/>
  <c r="R3508" i="1" s="1"/>
  <c r="Q3509" i="1"/>
  <c r="Q3508" i="1" s="1"/>
  <c r="P3509" i="1"/>
  <c r="P3508" i="1" s="1"/>
  <c r="V3505" i="1"/>
  <c r="V3504" i="1" s="1"/>
  <c r="U3505" i="1"/>
  <c r="U3504" i="1" s="1"/>
  <c r="S3505" i="1"/>
  <c r="S3504" i="1" s="1"/>
  <c r="R3505" i="1"/>
  <c r="R3504" i="1" s="1"/>
  <c r="Q3505" i="1"/>
  <c r="Q3504" i="1" s="1"/>
  <c r="P3505" i="1"/>
  <c r="P3504" i="1" s="1"/>
  <c r="V3502" i="1"/>
  <c r="V3501" i="1" s="1"/>
  <c r="U3502" i="1"/>
  <c r="U3501" i="1" s="1"/>
  <c r="S3502" i="1"/>
  <c r="S3501" i="1" s="1"/>
  <c r="R3502" i="1"/>
  <c r="R3501" i="1" s="1"/>
  <c r="Q3502" i="1"/>
  <c r="Q3501" i="1" s="1"/>
  <c r="P3502" i="1"/>
  <c r="P3501" i="1" s="1"/>
  <c r="V3499" i="1"/>
  <c r="V3498" i="1" s="1"/>
  <c r="U3499" i="1"/>
  <c r="U3498" i="1" s="1"/>
  <c r="S3499" i="1"/>
  <c r="S3498" i="1" s="1"/>
  <c r="R3499" i="1"/>
  <c r="R3498" i="1" s="1"/>
  <c r="Q3499" i="1"/>
  <c r="Q3498" i="1" s="1"/>
  <c r="P3499" i="1"/>
  <c r="P3498" i="1" s="1"/>
  <c r="V3496" i="1"/>
  <c r="V3495" i="1" s="1"/>
  <c r="U3496" i="1"/>
  <c r="U3495" i="1" s="1"/>
  <c r="S3496" i="1"/>
  <c r="S3495" i="1" s="1"/>
  <c r="R3496" i="1"/>
  <c r="R3495" i="1" s="1"/>
  <c r="Q3496" i="1"/>
  <c r="Q3495" i="1" s="1"/>
  <c r="P3496" i="1"/>
  <c r="P3495" i="1" s="1"/>
  <c r="V3489" i="1"/>
  <c r="V3488" i="1" s="1"/>
  <c r="V3487" i="1" s="1"/>
  <c r="V3486" i="1" s="1"/>
  <c r="U3489" i="1"/>
  <c r="U3488" i="1" s="1"/>
  <c r="U3487" i="1" s="1"/>
  <c r="U3486" i="1" s="1"/>
  <c r="S3489" i="1"/>
  <c r="S3488" i="1" s="1"/>
  <c r="S3487" i="1" s="1"/>
  <c r="S3486" i="1" s="1"/>
  <c r="R3489" i="1"/>
  <c r="R3488" i="1" s="1"/>
  <c r="R3487" i="1" s="1"/>
  <c r="R3486" i="1" s="1"/>
  <c r="Q3489" i="1"/>
  <c r="Q3488" i="1" s="1"/>
  <c r="Q3487" i="1" s="1"/>
  <c r="Q3486" i="1" s="1"/>
  <c r="P3489" i="1"/>
  <c r="P3488" i="1" s="1"/>
  <c r="P3487" i="1" s="1"/>
  <c r="P3486" i="1" s="1"/>
  <c r="V3482" i="1"/>
  <c r="U3482" i="1"/>
  <c r="S3482" i="1"/>
  <c r="R3482" i="1"/>
  <c r="Q3482" i="1"/>
  <c r="P3482" i="1"/>
  <c r="V3480" i="1"/>
  <c r="U3480" i="1"/>
  <c r="S3480" i="1"/>
  <c r="R3480" i="1"/>
  <c r="Q3480" i="1"/>
  <c r="P3480" i="1"/>
  <c r="V3477" i="1"/>
  <c r="V3476" i="1" s="1"/>
  <c r="U3477" i="1"/>
  <c r="U3476" i="1" s="1"/>
  <c r="S3477" i="1"/>
  <c r="S3476" i="1" s="1"/>
  <c r="R3477" i="1"/>
  <c r="R3476" i="1" s="1"/>
  <c r="Q3477" i="1"/>
  <c r="Q3476" i="1" s="1"/>
  <c r="P3477" i="1"/>
  <c r="P3476" i="1" s="1"/>
  <c r="V3472" i="1"/>
  <c r="S3472" i="1"/>
  <c r="R3472" i="1"/>
  <c r="V3470" i="1"/>
  <c r="S3470" i="1"/>
  <c r="R3470" i="1"/>
  <c r="V3461" i="1"/>
  <c r="V3460" i="1" s="1"/>
  <c r="V3459" i="1" s="1"/>
  <c r="U3461" i="1"/>
  <c r="U3460" i="1" s="1"/>
  <c r="U3459" i="1" s="1"/>
  <c r="S3461" i="1"/>
  <c r="S3460" i="1" s="1"/>
  <c r="S3459" i="1" s="1"/>
  <c r="R3461" i="1"/>
  <c r="R3460" i="1" s="1"/>
  <c r="R3459" i="1" s="1"/>
  <c r="Q3461" i="1"/>
  <c r="Q3460" i="1" s="1"/>
  <c r="Q3459" i="1" s="1"/>
  <c r="P3461" i="1"/>
  <c r="P3460" i="1" s="1"/>
  <c r="P3459" i="1" s="1"/>
  <c r="V3457" i="1"/>
  <c r="V3456" i="1" s="1"/>
  <c r="V3455" i="1" s="1"/>
  <c r="V3454" i="1" s="1"/>
  <c r="V3453" i="1" s="1"/>
  <c r="V3452" i="1" s="1"/>
  <c r="V3451" i="1" s="1"/>
  <c r="U3457" i="1"/>
  <c r="U3456" i="1" s="1"/>
  <c r="U3455" i="1" s="1"/>
  <c r="U3454" i="1" s="1"/>
  <c r="U3453" i="1" s="1"/>
  <c r="U3452" i="1" s="1"/>
  <c r="U3451" i="1" s="1"/>
  <c r="S3457" i="1"/>
  <c r="S3456" i="1" s="1"/>
  <c r="S3455" i="1" s="1"/>
  <c r="S3454" i="1" s="1"/>
  <c r="S3453" i="1" s="1"/>
  <c r="S3452" i="1" s="1"/>
  <c r="S3451" i="1" s="1"/>
  <c r="R3457" i="1"/>
  <c r="R3456" i="1" s="1"/>
  <c r="R3455" i="1" s="1"/>
  <c r="R3454" i="1" s="1"/>
  <c r="R3453" i="1" s="1"/>
  <c r="R3452" i="1" s="1"/>
  <c r="R3451" i="1" s="1"/>
  <c r="Q3457" i="1"/>
  <c r="Q3456" i="1" s="1"/>
  <c r="Q3455" i="1" s="1"/>
  <c r="Q3454" i="1" s="1"/>
  <c r="Q3453" i="1" s="1"/>
  <c r="Q3452" i="1" s="1"/>
  <c r="Q3451" i="1" s="1"/>
  <c r="P3457" i="1"/>
  <c r="P3456" i="1" s="1"/>
  <c r="P3455" i="1" s="1"/>
  <c r="P3454" i="1" s="1"/>
  <c r="P3453" i="1" s="1"/>
  <c r="P3452" i="1" s="1"/>
  <c r="P3451" i="1" s="1"/>
  <c r="V3449" i="1"/>
  <c r="V3448" i="1" s="1"/>
  <c r="U3449" i="1"/>
  <c r="U3448" i="1" s="1"/>
  <c r="S3449" i="1"/>
  <c r="S3448" i="1" s="1"/>
  <c r="R3449" i="1"/>
  <c r="R3448" i="1" s="1"/>
  <c r="Q3449" i="1"/>
  <c r="Q3448" i="1" s="1"/>
  <c r="P3449" i="1"/>
  <c r="P3448" i="1" s="1"/>
  <c r="V3446" i="1"/>
  <c r="V3445" i="1" s="1"/>
  <c r="U3446" i="1"/>
  <c r="U3445" i="1" s="1"/>
  <c r="S3446" i="1"/>
  <c r="S3445" i="1" s="1"/>
  <c r="R3446" i="1"/>
  <c r="R3445" i="1" s="1"/>
  <c r="Q3446" i="1"/>
  <c r="Q3445" i="1" s="1"/>
  <c r="P3446" i="1"/>
  <c r="P3445" i="1" s="1"/>
  <c r="V3437" i="1"/>
  <c r="U3437" i="1"/>
  <c r="S3437" i="1"/>
  <c r="R3437" i="1"/>
  <c r="Q3437" i="1"/>
  <c r="P3437" i="1"/>
  <c r="V3433" i="1"/>
  <c r="V3432" i="1" s="1"/>
  <c r="V3431" i="1" s="1"/>
  <c r="V3430" i="1" s="1"/>
  <c r="V3429" i="1" s="1"/>
  <c r="V3428" i="1" s="1"/>
  <c r="V3427" i="1" s="1"/>
  <c r="U3433" i="1"/>
  <c r="U3432" i="1" s="1"/>
  <c r="U3431" i="1" s="1"/>
  <c r="U3430" i="1" s="1"/>
  <c r="U3429" i="1" s="1"/>
  <c r="U3428" i="1" s="1"/>
  <c r="U3427" i="1" s="1"/>
  <c r="S3433" i="1"/>
  <c r="S3432" i="1" s="1"/>
  <c r="S3431" i="1" s="1"/>
  <c r="S3430" i="1" s="1"/>
  <c r="S3429" i="1" s="1"/>
  <c r="S3428" i="1" s="1"/>
  <c r="S3427" i="1" s="1"/>
  <c r="R3433" i="1"/>
  <c r="R3432" i="1" s="1"/>
  <c r="R3431" i="1" s="1"/>
  <c r="R3430" i="1" s="1"/>
  <c r="R3429" i="1" s="1"/>
  <c r="R3428" i="1" s="1"/>
  <c r="R3427" i="1" s="1"/>
  <c r="Q3433" i="1"/>
  <c r="Q3432" i="1" s="1"/>
  <c r="Q3431" i="1" s="1"/>
  <c r="Q3430" i="1" s="1"/>
  <c r="Q3429" i="1" s="1"/>
  <c r="Q3428" i="1" s="1"/>
  <c r="Q3427" i="1" s="1"/>
  <c r="P3433" i="1"/>
  <c r="P3432" i="1" s="1"/>
  <c r="P3431" i="1" s="1"/>
  <c r="P3430" i="1" s="1"/>
  <c r="P3429" i="1" s="1"/>
  <c r="P3428" i="1" s="1"/>
  <c r="P3427" i="1" s="1"/>
  <c r="V3425" i="1"/>
  <c r="V3424" i="1" s="1"/>
  <c r="V3423" i="1" s="1"/>
  <c r="V3422" i="1" s="1"/>
  <c r="V3421" i="1" s="1"/>
  <c r="U3425" i="1"/>
  <c r="U3424" i="1" s="1"/>
  <c r="U3423" i="1" s="1"/>
  <c r="U3422" i="1" s="1"/>
  <c r="U3421" i="1" s="1"/>
  <c r="S3425" i="1"/>
  <c r="S3424" i="1" s="1"/>
  <c r="S3423" i="1" s="1"/>
  <c r="S3422" i="1" s="1"/>
  <c r="S3421" i="1" s="1"/>
  <c r="R3425" i="1"/>
  <c r="R3424" i="1" s="1"/>
  <c r="R3423" i="1" s="1"/>
  <c r="R3422" i="1" s="1"/>
  <c r="R3421" i="1" s="1"/>
  <c r="Q3425" i="1"/>
  <c r="Q3424" i="1" s="1"/>
  <c r="Q3423" i="1" s="1"/>
  <c r="Q3422" i="1" s="1"/>
  <c r="Q3421" i="1" s="1"/>
  <c r="P3425" i="1"/>
  <c r="P3424" i="1" s="1"/>
  <c r="P3423" i="1" s="1"/>
  <c r="P3422" i="1" s="1"/>
  <c r="P3421" i="1" s="1"/>
  <c r="V3419" i="1"/>
  <c r="V3418" i="1" s="1"/>
  <c r="V3417" i="1" s="1"/>
  <c r="V3416" i="1" s="1"/>
  <c r="V3415" i="1" s="1"/>
  <c r="U3419" i="1"/>
  <c r="U3418" i="1" s="1"/>
  <c r="U3417" i="1" s="1"/>
  <c r="U3416" i="1" s="1"/>
  <c r="U3415" i="1" s="1"/>
  <c r="S3419" i="1"/>
  <c r="S3418" i="1" s="1"/>
  <c r="S3417" i="1" s="1"/>
  <c r="S3416" i="1" s="1"/>
  <c r="S3415" i="1" s="1"/>
  <c r="R3419" i="1"/>
  <c r="R3418" i="1" s="1"/>
  <c r="R3417" i="1" s="1"/>
  <c r="R3416" i="1" s="1"/>
  <c r="R3415" i="1" s="1"/>
  <c r="Q3419" i="1"/>
  <c r="Q3418" i="1" s="1"/>
  <c r="Q3417" i="1" s="1"/>
  <c r="Q3416" i="1" s="1"/>
  <c r="Q3415" i="1" s="1"/>
  <c r="P3419" i="1"/>
  <c r="P3418" i="1" s="1"/>
  <c r="P3417" i="1" s="1"/>
  <c r="P3416" i="1" s="1"/>
  <c r="P3415" i="1" s="1"/>
  <c r="V3411" i="1"/>
  <c r="V3410" i="1" s="1"/>
  <c r="V3409" i="1" s="1"/>
  <c r="U3411" i="1"/>
  <c r="U3410" i="1" s="1"/>
  <c r="U3409" i="1" s="1"/>
  <c r="S3411" i="1"/>
  <c r="S3410" i="1" s="1"/>
  <c r="S3409" i="1" s="1"/>
  <c r="R3411" i="1"/>
  <c r="R3410" i="1" s="1"/>
  <c r="R3409" i="1" s="1"/>
  <c r="Q3411" i="1"/>
  <c r="Q3410" i="1" s="1"/>
  <c r="Q3409" i="1" s="1"/>
  <c r="P3411" i="1"/>
  <c r="P3410" i="1" s="1"/>
  <c r="P3409" i="1" s="1"/>
  <c r="V3407" i="1"/>
  <c r="V3406" i="1" s="1"/>
  <c r="V3405" i="1" s="1"/>
  <c r="U3407" i="1"/>
  <c r="U3406" i="1" s="1"/>
  <c r="U3405" i="1" s="1"/>
  <c r="S3407" i="1"/>
  <c r="S3406" i="1" s="1"/>
  <c r="S3405" i="1" s="1"/>
  <c r="R3407" i="1"/>
  <c r="R3406" i="1" s="1"/>
  <c r="R3405" i="1" s="1"/>
  <c r="Q3407" i="1"/>
  <c r="Q3406" i="1" s="1"/>
  <c r="Q3405" i="1" s="1"/>
  <c r="P3407" i="1"/>
  <c r="P3406" i="1" s="1"/>
  <c r="P3405" i="1" s="1"/>
  <c r="V3399" i="1"/>
  <c r="V3398" i="1" s="1"/>
  <c r="V3397" i="1" s="1"/>
  <c r="V3396" i="1" s="1"/>
  <c r="U3399" i="1"/>
  <c r="U3398" i="1" s="1"/>
  <c r="U3397" i="1" s="1"/>
  <c r="U3396" i="1" s="1"/>
  <c r="S3399" i="1"/>
  <c r="S3398" i="1" s="1"/>
  <c r="S3397" i="1" s="1"/>
  <c r="S3396" i="1" s="1"/>
  <c r="R3399" i="1"/>
  <c r="R3398" i="1" s="1"/>
  <c r="R3397" i="1" s="1"/>
  <c r="R3396" i="1" s="1"/>
  <c r="Q3399" i="1"/>
  <c r="Q3398" i="1" s="1"/>
  <c r="Q3397" i="1" s="1"/>
  <c r="Q3396" i="1" s="1"/>
  <c r="P3399" i="1"/>
  <c r="P3398" i="1" s="1"/>
  <c r="P3397" i="1" s="1"/>
  <c r="P3396" i="1" s="1"/>
  <c r="V3391" i="1"/>
  <c r="U3391" i="1"/>
  <c r="S3391" i="1"/>
  <c r="R3391" i="1"/>
  <c r="Q3391" i="1"/>
  <c r="P3391" i="1"/>
  <c r="V3389" i="1"/>
  <c r="U3389" i="1"/>
  <c r="S3389" i="1"/>
  <c r="R3389" i="1"/>
  <c r="Q3389" i="1"/>
  <c r="P3389" i="1"/>
  <c r="V3382" i="1"/>
  <c r="V3381" i="1" s="1"/>
  <c r="V3380" i="1" s="1"/>
  <c r="V3379" i="1" s="1"/>
  <c r="U3382" i="1"/>
  <c r="U3381" i="1" s="1"/>
  <c r="U3380" i="1" s="1"/>
  <c r="U3379" i="1" s="1"/>
  <c r="S3382" i="1"/>
  <c r="S3381" i="1" s="1"/>
  <c r="S3380" i="1" s="1"/>
  <c r="S3379" i="1" s="1"/>
  <c r="R3382" i="1"/>
  <c r="R3381" i="1" s="1"/>
  <c r="R3380" i="1" s="1"/>
  <c r="R3379" i="1" s="1"/>
  <c r="Q3382" i="1"/>
  <c r="Q3381" i="1" s="1"/>
  <c r="Q3380" i="1" s="1"/>
  <c r="Q3379" i="1" s="1"/>
  <c r="P3382" i="1"/>
  <c r="P3381" i="1" s="1"/>
  <c r="P3380" i="1" s="1"/>
  <c r="P3379" i="1" s="1"/>
  <c r="V3372" i="1"/>
  <c r="V3371" i="1" s="1"/>
  <c r="V3370" i="1" s="1"/>
  <c r="U3372" i="1"/>
  <c r="U3371" i="1" s="1"/>
  <c r="U3370" i="1" s="1"/>
  <c r="S3372" i="1"/>
  <c r="S3371" i="1" s="1"/>
  <c r="S3370" i="1" s="1"/>
  <c r="R3372" i="1"/>
  <c r="R3371" i="1" s="1"/>
  <c r="R3370" i="1" s="1"/>
  <c r="Q3372" i="1"/>
  <c r="Q3371" i="1" s="1"/>
  <c r="Q3370" i="1" s="1"/>
  <c r="P3372" i="1"/>
  <c r="P3371" i="1" s="1"/>
  <c r="P3370" i="1" s="1"/>
  <c r="V3368" i="1"/>
  <c r="V3367" i="1" s="1"/>
  <c r="V3366" i="1" s="1"/>
  <c r="U3368" i="1"/>
  <c r="U3367" i="1" s="1"/>
  <c r="U3366" i="1" s="1"/>
  <c r="S3368" i="1"/>
  <c r="S3367" i="1" s="1"/>
  <c r="S3366" i="1" s="1"/>
  <c r="R3368" i="1"/>
  <c r="R3367" i="1" s="1"/>
  <c r="R3366" i="1" s="1"/>
  <c r="Q3368" i="1"/>
  <c r="Q3367" i="1" s="1"/>
  <c r="Q3366" i="1" s="1"/>
  <c r="P3368" i="1"/>
  <c r="P3367" i="1" s="1"/>
  <c r="P3366" i="1" s="1"/>
  <c r="V3362" i="1"/>
  <c r="U3362" i="1"/>
  <c r="S3362" i="1"/>
  <c r="R3362" i="1"/>
  <c r="Q3362" i="1"/>
  <c r="P3362" i="1"/>
  <c r="V3354" i="1"/>
  <c r="V3353" i="1" s="1"/>
  <c r="V3352" i="1" s="1"/>
  <c r="U3354" i="1"/>
  <c r="U3353" i="1" s="1"/>
  <c r="U3352" i="1" s="1"/>
  <c r="S3354" i="1"/>
  <c r="S3353" i="1" s="1"/>
  <c r="S3352" i="1" s="1"/>
  <c r="R3354" i="1"/>
  <c r="R3353" i="1" s="1"/>
  <c r="R3352" i="1" s="1"/>
  <c r="Q3354" i="1"/>
  <c r="Q3353" i="1" s="1"/>
  <c r="Q3352" i="1" s="1"/>
  <c r="P3354" i="1"/>
  <c r="P3353" i="1" s="1"/>
  <c r="P3352" i="1" s="1"/>
  <c r="V3350" i="1"/>
  <c r="V3349" i="1" s="1"/>
  <c r="V3348" i="1" s="1"/>
  <c r="U3350" i="1"/>
  <c r="U3349" i="1" s="1"/>
  <c r="U3348" i="1" s="1"/>
  <c r="S3350" i="1"/>
  <c r="S3349" i="1" s="1"/>
  <c r="S3348" i="1" s="1"/>
  <c r="R3350" i="1"/>
  <c r="R3349" i="1" s="1"/>
  <c r="R3348" i="1" s="1"/>
  <c r="Q3350" i="1"/>
  <c r="Q3349" i="1" s="1"/>
  <c r="Q3348" i="1" s="1"/>
  <c r="P3350" i="1"/>
  <c r="P3349" i="1" s="1"/>
  <c r="P3348" i="1" s="1"/>
  <c r="V3344" i="1"/>
  <c r="V3343" i="1" s="1"/>
  <c r="V3342" i="1" s="1"/>
  <c r="V3341" i="1" s="1"/>
  <c r="V3340" i="1" s="1"/>
  <c r="U3344" i="1"/>
  <c r="U3343" i="1" s="1"/>
  <c r="U3342" i="1" s="1"/>
  <c r="U3341" i="1" s="1"/>
  <c r="U3340" i="1" s="1"/>
  <c r="S3344" i="1"/>
  <c r="S3343" i="1" s="1"/>
  <c r="S3342" i="1" s="1"/>
  <c r="S3341" i="1" s="1"/>
  <c r="S3340" i="1" s="1"/>
  <c r="R3344" i="1"/>
  <c r="R3343" i="1" s="1"/>
  <c r="R3342" i="1" s="1"/>
  <c r="R3341" i="1" s="1"/>
  <c r="R3340" i="1" s="1"/>
  <c r="Q3344" i="1"/>
  <c r="Q3343" i="1" s="1"/>
  <c r="Q3342" i="1" s="1"/>
  <c r="Q3341" i="1" s="1"/>
  <c r="Q3340" i="1" s="1"/>
  <c r="P3344" i="1"/>
  <c r="P3343" i="1" s="1"/>
  <c r="P3342" i="1" s="1"/>
  <c r="P3341" i="1" s="1"/>
  <c r="P3340" i="1" s="1"/>
  <c r="V3331" i="1"/>
  <c r="V3330" i="1" s="1"/>
  <c r="V3329" i="1" s="1"/>
  <c r="V3328" i="1" s="1"/>
  <c r="V3327" i="1" s="1"/>
  <c r="V3326" i="1" s="1"/>
  <c r="U3331" i="1"/>
  <c r="U3330" i="1" s="1"/>
  <c r="U3329" i="1" s="1"/>
  <c r="U3328" i="1" s="1"/>
  <c r="U3327" i="1" s="1"/>
  <c r="U3326" i="1" s="1"/>
  <c r="S3331" i="1"/>
  <c r="S3330" i="1" s="1"/>
  <c r="S3329" i="1" s="1"/>
  <c r="S3328" i="1" s="1"/>
  <c r="S3327" i="1" s="1"/>
  <c r="S3326" i="1" s="1"/>
  <c r="R3331" i="1"/>
  <c r="R3330" i="1" s="1"/>
  <c r="R3329" i="1" s="1"/>
  <c r="R3328" i="1" s="1"/>
  <c r="R3327" i="1" s="1"/>
  <c r="R3326" i="1" s="1"/>
  <c r="Q3331" i="1"/>
  <c r="Q3330" i="1" s="1"/>
  <c r="Q3329" i="1" s="1"/>
  <c r="Q3328" i="1" s="1"/>
  <c r="Q3327" i="1" s="1"/>
  <c r="Q3326" i="1" s="1"/>
  <c r="P3331" i="1"/>
  <c r="P3330" i="1" s="1"/>
  <c r="P3329" i="1" s="1"/>
  <c r="P3328" i="1" s="1"/>
  <c r="P3327" i="1" s="1"/>
  <c r="P3326" i="1" s="1"/>
  <c r="V3321" i="1"/>
  <c r="U3321" i="1"/>
  <c r="S3321" i="1"/>
  <c r="R3321" i="1"/>
  <c r="Q3321" i="1"/>
  <c r="P3321" i="1"/>
  <c r="V3318" i="1"/>
  <c r="U3318" i="1"/>
  <c r="S3318" i="1"/>
  <c r="R3318" i="1"/>
  <c r="Q3318" i="1"/>
  <c r="P3318" i="1"/>
  <c r="V3316" i="1"/>
  <c r="U3316" i="1"/>
  <c r="S3316" i="1"/>
  <c r="R3316" i="1"/>
  <c r="Q3316" i="1"/>
  <c r="P3316" i="1"/>
  <c r="V3311" i="1"/>
  <c r="V3310" i="1" s="1"/>
  <c r="V3309" i="1" s="1"/>
  <c r="V3308" i="1" s="1"/>
  <c r="V3307" i="1" s="1"/>
  <c r="U3311" i="1"/>
  <c r="U3310" i="1" s="1"/>
  <c r="U3309" i="1" s="1"/>
  <c r="U3308" i="1" s="1"/>
  <c r="U3307" i="1" s="1"/>
  <c r="S3311" i="1"/>
  <c r="S3310" i="1" s="1"/>
  <c r="S3309" i="1" s="1"/>
  <c r="S3308" i="1" s="1"/>
  <c r="S3307" i="1" s="1"/>
  <c r="R3311" i="1"/>
  <c r="R3310" i="1" s="1"/>
  <c r="R3309" i="1" s="1"/>
  <c r="R3308" i="1" s="1"/>
  <c r="R3307" i="1" s="1"/>
  <c r="Q3311" i="1"/>
  <c r="Q3310" i="1" s="1"/>
  <c r="Q3309" i="1" s="1"/>
  <c r="Q3308" i="1" s="1"/>
  <c r="Q3307" i="1" s="1"/>
  <c r="P3311" i="1"/>
  <c r="P3310" i="1" s="1"/>
  <c r="P3309" i="1" s="1"/>
  <c r="P3308" i="1" s="1"/>
  <c r="P3307" i="1" s="1"/>
  <c r="V3304" i="1"/>
  <c r="V3303" i="1" s="1"/>
  <c r="V3302" i="1" s="1"/>
  <c r="U3304" i="1"/>
  <c r="U3303" i="1" s="1"/>
  <c r="U3302" i="1" s="1"/>
  <c r="S3304" i="1"/>
  <c r="S3303" i="1" s="1"/>
  <c r="S3302" i="1" s="1"/>
  <c r="R3304" i="1"/>
  <c r="R3303" i="1" s="1"/>
  <c r="R3302" i="1" s="1"/>
  <c r="Q3304" i="1"/>
  <c r="Q3303" i="1" s="1"/>
  <c r="Q3302" i="1" s="1"/>
  <c r="P3304" i="1"/>
  <c r="P3303" i="1" s="1"/>
  <c r="P3302" i="1" s="1"/>
  <c r="V3295" i="1"/>
  <c r="U3295" i="1"/>
  <c r="S3295" i="1"/>
  <c r="R3295" i="1"/>
  <c r="Q3295" i="1"/>
  <c r="P3295" i="1"/>
  <c r="V3279" i="1"/>
  <c r="V3278" i="1" s="1"/>
  <c r="U3279" i="1"/>
  <c r="U3278" i="1" s="1"/>
  <c r="S3279" i="1"/>
  <c r="S3278" i="1" s="1"/>
  <c r="R3279" i="1"/>
  <c r="R3278" i="1" s="1"/>
  <c r="Q3279" i="1"/>
  <c r="Q3278" i="1" s="1"/>
  <c r="P3279" i="1"/>
  <c r="P3278" i="1" s="1"/>
  <c r="V3276" i="1"/>
  <c r="V3275" i="1" s="1"/>
  <c r="U3276" i="1"/>
  <c r="U3275" i="1" s="1"/>
  <c r="S3276" i="1"/>
  <c r="S3275" i="1" s="1"/>
  <c r="R3276" i="1"/>
  <c r="R3275" i="1" s="1"/>
  <c r="Q3276" i="1"/>
  <c r="Q3275" i="1" s="1"/>
  <c r="P3276" i="1"/>
  <c r="P3275" i="1" s="1"/>
  <c r="V3270" i="1"/>
  <c r="V3269" i="1" s="1"/>
  <c r="V3268" i="1" s="1"/>
  <c r="V3267" i="1" s="1"/>
  <c r="V3266" i="1" s="1"/>
  <c r="U3270" i="1"/>
  <c r="U3269" i="1" s="1"/>
  <c r="U3268" i="1" s="1"/>
  <c r="U3267" i="1" s="1"/>
  <c r="U3266" i="1" s="1"/>
  <c r="S3270" i="1"/>
  <c r="S3269" i="1" s="1"/>
  <c r="S3268" i="1" s="1"/>
  <c r="S3267" i="1" s="1"/>
  <c r="S3266" i="1" s="1"/>
  <c r="R3270" i="1"/>
  <c r="R3269" i="1" s="1"/>
  <c r="R3268" i="1" s="1"/>
  <c r="R3267" i="1" s="1"/>
  <c r="R3266" i="1" s="1"/>
  <c r="Q3270" i="1"/>
  <c r="Q3269" i="1" s="1"/>
  <c r="Q3268" i="1" s="1"/>
  <c r="Q3267" i="1" s="1"/>
  <c r="Q3266" i="1" s="1"/>
  <c r="P3270" i="1"/>
  <c r="P3269" i="1" s="1"/>
  <c r="P3268" i="1" s="1"/>
  <c r="P3267" i="1" s="1"/>
  <c r="P3266" i="1" s="1"/>
  <c r="V3264" i="1"/>
  <c r="V3263" i="1" s="1"/>
  <c r="V3262" i="1" s="1"/>
  <c r="V3261" i="1" s="1"/>
  <c r="U3264" i="1"/>
  <c r="U3263" i="1" s="1"/>
  <c r="U3262" i="1" s="1"/>
  <c r="U3261" i="1" s="1"/>
  <c r="S3264" i="1"/>
  <c r="S3263" i="1" s="1"/>
  <c r="S3262" i="1" s="1"/>
  <c r="S3261" i="1" s="1"/>
  <c r="R3264" i="1"/>
  <c r="R3263" i="1" s="1"/>
  <c r="R3262" i="1" s="1"/>
  <c r="R3261" i="1" s="1"/>
  <c r="Q3264" i="1"/>
  <c r="Q3263" i="1" s="1"/>
  <c r="Q3262" i="1" s="1"/>
  <c r="Q3261" i="1" s="1"/>
  <c r="P3264" i="1"/>
  <c r="P3263" i="1" s="1"/>
  <c r="P3262" i="1" s="1"/>
  <c r="P3261" i="1" s="1"/>
  <c r="V3259" i="1"/>
  <c r="V3258" i="1" s="1"/>
  <c r="V3257" i="1" s="1"/>
  <c r="S3259" i="1"/>
  <c r="S3258" i="1" s="1"/>
  <c r="S3257" i="1" s="1"/>
  <c r="R3259" i="1"/>
  <c r="R3258" i="1" s="1"/>
  <c r="R3257" i="1" s="1"/>
  <c r="V3255" i="1"/>
  <c r="V3254" i="1" s="1"/>
  <c r="V3253" i="1" s="1"/>
  <c r="U3255" i="1"/>
  <c r="U3254" i="1" s="1"/>
  <c r="U3253" i="1" s="1"/>
  <c r="S3255" i="1"/>
  <c r="S3254" i="1" s="1"/>
  <c r="S3253" i="1" s="1"/>
  <c r="R3255" i="1"/>
  <c r="R3254" i="1" s="1"/>
  <c r="R3253" i="1" s="1"/>
  <c r="Q3255" i="1"/>
  <c r="Q3254" i="1" s="1"/>
  <c r="Q3253" i="1" s="1"/>
  <c r="P3255" i="1"/>
  <c r="P3254" i="1" s="1"/>
  <c r="P3253" i="1" s="1"/>
  <c r="V3251" i="1"/>
  <c r="V3250" i="1" s="1"/>
  <c r="U3251" i="1"/>
  <c r="U3250" i="1" s="1"/>
  <c r="S3251" i="1"/>
  <c r="S3250" i="1" s="1"/>
  <c r="R3251" i="1"/>
  <c r="R3250" i="1" s="1"/>
  <c r="Q3251" i="1"/>
  <c r="Q3250" i="1" s="1"/>
  <c r="P3251" i="1"/>
  <c r="P3250" i="1" s="1"/>
  <c r="V3248" i="1"/>
  <c r="V3247" i="1" s="1"/>
  <c r="U3248" i="1"/>
  <c r="U3247" i="1" s="1"/>
  <c r="S3248" i="1"/>
  <c r="S3247" i="1" s="1"/>
  <c r="R3248" i="1"/>
  <c r="R3247" i="1" s="1"/>
  <c r="Q3248" i="1"/>
  <c r="Q3247" i="1" s="1"/>
  <c r="P3248" i="1"/>
  <c r="P3247" i="1" s="1"/>
  <c r="V3234" i="1"/>
  <c r="V3233" i="1" s="1"/>
  <c r="V3232" i="1" s="1"/>
  <c r="V3231" i="1" s="1"/>
  <c r="U3234" i="1"/>
  <c r="U3233" i="1" s="1"/>
  <c r="U3232" i="1" s="1"/>
  <c r="U3231" i="1" s="1"/>
  <c r="S3234" i="1"/>
  <c r="S3233" i="1" s="1"/>
  <c r="S3232" i="1" s="1"/>
  <c r="S3231" i="1" s="1"/>
  <c r="R3234" i="1"/>
  <c r="R3233" i="1" s="1"/>
  <c r="R3232" i="1" s="1"/>
  <c r="R3231" i="1" s="1"/>
  <c r="Q3234" i="1"/>
  <c r="Q3233" i="1" s="1"/>
  <c r="Q3232" i="1" s="1"/>
  <c r="Q3231" i="1" s="1"/>
  <c r="P3234" i="1"/>
  <c r="P3233" i="1" s="1"/>
  <c r="P3232" i="1" s="1"/>
  <c r="P3231" i="1" s="1"/>
  <c r="V3229" i="1"/>
  <c r="V3228" i="1" s="1"/>
  <c r="V3227" i="1" s="1"/>
  <c r="V3226" i="1" s="1"/>
  <c r="V3225" i="1" s="1"/>
  <c r="U3229" i="1"/>
  <c r="U3228" i="1" s="1"/>
  <c r="U3227" i="1" s="1"/>
  <c r="U3226" i="1" s="1"/>
  <c r="U3225" i="1" s="1"/>
  <c r="S3229" i="1"/>
  <c r="S3228" i="1" s="1"/>
  <c r="S3227" i="1" s="1"/>
  <c r="S3226" i="1" s="1"/>
  <c r="S3225" i="1" s="1"/>
  <c r="R3229" i="1"/>
  <c r="R3228" i="1" s="1"/>
  <c r="R3227" i="1" s="1"/>
  <c r="R3226" i="1" s="1"/>
  <c r="R3225" i="1" s="1"/>
  <c r="Q3229" i="1"/>
  <c r="Q3228" i="1" s="1"/>
  <c r="Q3227" i="1" s="1"/>
  <c r="Q3226" i="1" s="1"/>
  <c r="Q3225" i="1" s="1"/>
  <c r="P3229" i="1"/>
  <c r="P3228" i="1" s="1"/>
  <c r="P3227" i="1" s="1"/>
  <c r="P3226" i="1" s="1"/>
  <c r="P3225" i="1" s="1"/>
  <c r="V3221" i="1"/>
  <c r="S3221" i="1"/>
  <c r="R3221" i="1"/>
  <c r="V3219" i="1"/>
  <c r="S3219" i="1"/>
  <c r="R3219" i="1"/>
  <c r="V3216" i="1"/>
  <c r="V3215" i="1" s="1"/>
  <c r="S3216" i="1"/>
  <c r="S3215" i="1" s="1"/>
  <c r="R3216" i="1"/>
  <c r="R3215" i="1" s="1"/>
  <c r="V3209" i="1"/>
  <c r="U3209" i="1"/>
  <c r="S3209" i="1"/>
  <c r="R3209" i="1"/>
  <c r="Q3209" i="1"/>
  <c r="P3209" i="1"/>
  <c r="V3188" i="1"/>
  <c r="V3187" i="1" s="1"/>
  <c r="V3186" i="1" s="1"/>
  <c r="V3185" i="1" s="1"/>
  <c r="U3188" i="1"/>
  <c r="U3187" i="1" s="1"/>
  <c r="U3186" i="1" s="1"/>
  <c r="U3185" i="1" s="1"/>
  <c r="S3188" i="1"/>
  <c r="S3187" i="1" s="1"/>
  <c r="S3186" i="1" s="1"/>
  <c r="S3185" i="1" s="1"/>
  <c r="R3188" i="1"/>
  <c r="R3187" i="1" s="1"/>
  <c r="R3186" i="1" s="1"/>
  <c r="R3185" i="1" s="1"/>
  <c r="Q3188" i="1"/>
  <c r="Q3187" i="1" s="1"/>
  <c r="Q3186" i="1" s="1"/>
  <c r="Q3185" i="1" s="1"/>
  <c r="P3188" i="1"/>
  <c r="P3187" i="1" s="1"/>
  <c r="P3186" i="1" s="1"/>
  <c r="P3185" i="1" s="1"/>
  <c r="V3183" i="1"/>
  <c r="V3182" i="1" s="1"/>
  <c r="V3181" i="1" s="1"/>
  <c r="V3180" i="1" s="1"/>
  <c r="V3179" i="1" s="1"/>
  <c r="U3183" i="1"/>
  <c r="U3182" i="1" s="1"/>
  <c r="U3181" i="1" s="1"/>
  <c r="U3180" i="1" s="1"/>
  <c r="U3179" i="1" s="1"/>
  <c r="S3183" i="1"/>
  <c r="S3182" i="1" s="1"/>
  <c r="S3181" i="1" s="1"/>
  <c r="S3180" i="1" s="1"/>
  <c r="S3179" i="1" s="1"/>
  <c r="R3183" i="1"/>
  <c r="R3182" i="1" s="1"/>
  <c r="R3181" i="1" s="1"/>
  <c r="R3180" i="1" s="1"/>
  <c r="R3179" i="1" s="1"/>
  <c r="Q3183" i="1"/>
  <c r="Q3182" i="1" s="1"/>
  <c r="Q3181" i="1" s="1"/>
  <c r="Q3180" i="1" s="1"/>
  <c r="Q3179" i="1" s="1"/>
  <c r="P3183" i="1"/>
  <c r="P3182" i="1" s="1"/>
  <c r="P3181" i="1" s="1"/>
  <c r="P3180" i="1" s="1"/>
  <c r="P3179" i="1" s="1"/>
  <c r="V3165" i="1"/>
  <c r="V3164" i="1" s="1"/>
  <c r="U3165" i="1"/>
  <c r="U3164" i="1" s="1"/>
  <c r="S3165" i="1"/>
  <c r="S3164" i="1" s="1"/>
  <c r="R3165" i="1"/>
  <c r="R3164" i="1" s="1"/>
  <c r="Q3165" i="1"/>
  <c r="Q3164" i="1" s="1"/>
  <c r="P3165" i="1"/>
  <c r="P3164" i="1" s="1"/>
  <c r="V3162" i="1"/>
  <c r="V3161" i="1" s="1"/>
  <c r="U3162" i="1"/>
  <c r="U3161" i="1" s="1"/>
  <c r="S3162" i="1"/>
  <c r="S3161" i="1" s="1"/>
  <c r="R3162" i="1"/>
  <c r="R3161" i="1" s="1"/>
  <c r="Q3162" i="1"/>
  <c r="Q3161" i="1" s="1"/>
  <c r="P3162" i="1"/>
  <c r="P3161" i="1" s="1"/>
  <c r="V3157" i="1"/>
  <c r="V3156" i="1" s="1"/>
  <c r="V3155" i="1" s="1"/>
  <c r="U3157" i="1"/>
  <c r="U3156" i="1" s="1"/>
  <c r="U3155" i="1" s="1"/>
  <c r="S3157" i="1"/>
  <c r="S3156" i="1" s="1"/>
  <c r="S3155" i="1" s="1"/>
  <c r="R3157" i="1"/>
  <c r="R3156" i="1" s="1"/>
  <c r="R3155" i="1" s="1"/>
  <c r="Q3157" i="1"/>
  <c r="Q3156" i="1" s="1"/>
  <c r="Q3155" i="1" s="1"/>
  <c r="P3157" i="1"/>
  <c r="P3156" i="1" s="1"/>
  <c r="P3155" i="1" s="1"/>
  <c r="V3153" i="1"/>
  <c r="V3152" i="1" s="1"/>
  <c r="U3153" i="1"/>
  <c r="U3152" i="1" s="1"/>
  <c r="S3153" i="1"/>
  <c r="S3152" i="1" s="1"/>
  <c r="R3153" i="1"/>
  <c r="R3152" i="1" s="1"/>
  <c r="Q3153" i="1"/>
  <c r="Q3152" i="1" s="1"/>
  <c r="P3153" i="1"/>
  <c r="P3152" i="1" s="1"/>
  <c r="V3150" i="1"/>
  <c r="V3149" i="1" s="1"/>
  <c r="U3150" i="1"/>
  <c r="U3149" i="1" s="1"/>
  <c r="S3150" i="1"/>
  <c r="S3149" i="1" s="1"/>
  <c r="R3150" i="1"/>
  <c r="R3149" i="1" s="1"/>
  <c r="Q3150" i="1"/>
  <c r="Q3149" i="1" s="1"/>
  <c r="P3150" i="1"/>
  <c r="P3149" i="1" s="1"/>
  <c r="V3146" i="1"/>
  <c r="V3145" i="1" s="1"/>
  <c r="U3146" i="1"/>
  <c r="U3145" i="1" s="1"/>
  <c r="S3146" i="1"/>
  <c r="S3145" i="1" s="1"/>
  <c r="R3146" i="1"/>
  <c r="R3145" i="1" s="1"/>
  <c r="Q3146" i="1"/>
  <c r="Q3145" i="1" s="1"/>
  <c r="P3146" i="1"/>
  <c r="P3145" i="1" s="1"/>
  <c r="V3143" i="1"/>
  <c r="V3142" i="1" s="1"/>
  <c r="U3143" i="1"/>
  <c r="U3142" i="1" s="1"/>
  <c r="S3143" i="1"/>
  <c r="S3142" i="1" s="1"/>
  <c r="R3143" i="1"/>
  <c r="R3142" i="1" s="1"/>
  <c r="Q3143" i="1"/>
  <c r="Q3142" i="1" s="1"/>
  <c r="P3143" i="1"/>
  <c r="P3142" i="1" s="1"/>
  <c r="V3140" i="1"/>
  <c r="V3139" i="1" s="1"/>
  <c r="U3140" i="1"/>
  <c r="U3139" i="1" s="1"/>
  <c r="S3140" i="1"/>
  <c r="S3139" i="1" s="1"/>
  <c r="R3140" i="1"/>
  <c r="R3139" i="1" s="1"/>
  <c r="Q3140" i="1"/>
  <c r="Q3139" i="1" s="1"/>
  <c r="P3140" i="1"/>
  <c r="P3139" i="1" s="1"/>
  <c r="V3137" i="1"/>
  <c r="V3136" i="1" s="1"/>
  <c r="U3137" i="1"/>
  <c r="U3136" i="1" s="1"/>
  <c r="S3137" i="1"/>
  <c r="S3136" i="1" s="1"/>
  <c r="R3137" i="1"/>
  <c r="R3136" i="1" s="1"/>
  <c r="Q3137" i="1"/>
  <c r="Q3136" i="1" s="1"/>
  <c r="P3137" i="1"/>
  <c r="P3136" i="1" s="1"/>
  <c r="V3130" i="1"/>
  <c r="V3129" i="1" s="1"/>
  <c r="V3128" i="1" s="1"/>
  <c r="V3127" i="1" s="1"/>
  <c r="U3130" i="1"/>
  <c r="U3129" i="1" s="1"/>
  <c r="U3128" i="1" s="1"/>
  <c r="U3127" i="1" s="1"/>
  <c r="S3130" i="1"/>
  <c r="S3129" i="1" s="1"/>
  <c r="S3128" i="1" s="1"/>
  <c r="S3127" i="1" s="1"/>
  <c r="R3130" i="1"/>
  <c r="R3129" i="1" s="1"/>
  <c r="R3128" i="1" s="1"/>
  <c r="R3127" i="1" s="1"/>
  <c r="Q3130" i="1"/>
  <c r="Q3129" i="1" s="1"/>
  <c r="Q3128" i="1" s="1"/>
  <c r="Q3127" i="1" s="1"/>
  <c r="P3130" i="1"/>
  <c r="P3129" i="1" s="1"/>
  <c r="P3128" i="1" s="1"/>
  <c r="P3127" i="1" s="1"/>
  <c r="V3123" i="1"/>
  <c r="U3123" i="1"/>
  <c r="S3123" i="1"/>
  <c r="R3123" i="1"/>
  <c r="Q3123" i="1"/>
  <c r="P3123" i="1"/>
  <c r="V3121" i="1"/>
  <c r="U3121" i="1"/>
  <c r="S3121" i="1"/>
  <c r="R3121" i="1"/>
  <c r="Q3121" i="1"/>
  <c r="P3121" i="1"/>
  <c r="V3118" i="1"/>
  <c r="V3117" i="1" s="1"/>
  <c r="U3118" i="1"/>
  <c r="U3117" i="1" s="1"/>
  <c r="S3118" i="1"/>
  <c r="S3117" i="1" s="1"/>
  <c r="R3118" i="1"/>
  <c r="R3117" i="1" s="1"/>
  <c r="Q3118" i="1"/>
  <c r="Q3117" i="1" s="1"/>
  <c r="P3118" i="1"/>
  <c r="P3117" i="1" s="1"/>
  <c r="V3113" i="1"/>
  <c r="S3113" i="1"/>
  <c r="R3113" i="1"/>
  <c r="V3111" i="1"/>
  <c r="S3111" i="1"/>
  <c r="R3111" i="1"/>
  <c r="V3102" i="1"/>
  <c r="V3101" i="1" s="1"/>
  <c r="V3100" i="1" s="1"/>
  <c r="V3099" i="1" s="1"/>
  <c r="V3098" i="1" s="1"/>
  <c r="V3097" i="1" s="1"/>
  <c r="V3096" i="1" s="1"/>
  <c r="U3102" i="1"/>
  <c r="U3101" i="1" s="1"/>
  <c r="U3100" i="1" s="1"/>
  <c r="U3099" i="1" s="1"/>
  <c r="U3098" i="1" s="1"/>
  <c r="U3097" i="1" s="1"/>
  <c r="U3096" i="1" s="1"/>
  <c r="S3102" i="1"/>
  <c r="S3101" i="1" s="1"/>
  <c r="S3100" i="1" s="1"/>
  <c r="S3099" i="1" s="1"/>
  <c r="S3098" i="1" s="1"/>
  <c r="S3097" i="1" s="1"/>
  <c r="S3096" i="1" s="1"/>
  <c r="R3102" i="1"/>
  <c r="R3101" i="1" s="1"/>
  <c r="R3100" i="1" s="1"/>
  <c r="R3099" i="1" s="1"/>
  <c r="R3098" i="1" s="1"/>
  <c r="R3097" i="1" s="1"/>
  <c r="R3096" i="1" s="1"/>
  <c r="Q3102" i="1"/>
  <c r="Q3101" i="1" s="1"/>
  <c r="Q3100" i="1" s="1"/>
  <c r="Q3099" i="1" s="1"/>
  <c r="Q3098" i="1" s="1"/>
  <c r="Q3097" i="1" s="1"/>
  <c r="Q3096" i="1" s="1"/>
  <c r="P3102" i="1"/>
  <c r="P3101" i="1" s="1"/>
  <c r="P3100" i="1" s="1"/>
  <c r="P3099" i="1" s="1"/>
  <c r="P3098" i="1" s="1"/>
  <c r="P3097" i="1" s="1"/>
  <c r="P3096" i="1" s="1"/>
  <c r="V3094" i="1"/>
  <c r="V3093" i="1" s="1"/>
  <c r="U3094" i="1"/>
  <c r="U3093" i="1" s="1"/>
  <c r="S3094" i="1"/>
  <c r="S3093" i="1" s="1"/>
  <c r="R3094" i="1"/>
  <c r="R3093" i="1" s="1"/>
  <c r="Q3094" i="1"/>
  <c r="Q3093" i="1" s="1"/>
  <c r="P3094" i="1"/>
  <c r="P3093" i="1" s="1"/>
  <c r="V3091" i="1"/>
  <c r="V3090" i="1" s="1"/>
  <c r="U3091" i="1"/>
  <c r="U3090" i="1" s="1"/>
  <c r="S3091" i="1"/>
  <c r="S3090" i="1" s="1"/>
  <c r="R3091" i="1"/>
  <c r="R3090" i="1" s="1"/>
  <c r="Q3091" i="1"/>
  <c r="Q3090" i="1" s="1"/>
  <c r="P3091" i="1"/>
  <c r="P3090" i="1" s="1"/>
  <c r="V3084" i="1"/>
  <c r="U3084" i="1"/>
  <c r="S3084" i="1"/>
  <c r="R3084" i="1"/>
  <c r="Q3084" i="1"/>
  <c r="P3084" i="1"/>
  <c r="V3082" i="1"/>
  <c r="U3082" i="1"/>
  <c r="S3082" i="1"/>
  <c r="R3082" i="1"/>
  <c r="Q3082" i="1"/>
  <c r="P3082" i="1"/>
  <c r="V3073" i="1"/>
  <c r="V3072" i="1" s="1"/>
  <c r="V3071" i="1" s="1"/>
  <c r="V3070" i="1" s="1"/>
  <c r="V3069" i="1" s="1"/>
  <c r="U3073" i="1"/>
  <c r="U3072" i="1" s="1"/>
  <c r="U3071" i="1" s="1"/>
  <c r="U3070" i="1" s="1"/>
  <c r="U3069" i="1" s="1"/>
  <c r="S3073" i="1"/>
  <c r="S3072" i="1" s="1"/>
  <c r="S3071" i="1" s="1"/>
  <c r="S3070" i="1" s="1"/>
  <c r="S3069" i="1" s="1"/>
  <c r="R3073" i="1"/>
  <c r="R3072" i="1" s="1"/>
  <c r="R3071" i="1" s="1"/>
  <c r="R3070" i="1" s="1"/>
  <c r="R3069" i="1" s="1"/>
  <c r="Q3073" i="1"/>
  <c r="Q3072" i="1" s="1"/>
  <c r="Q3071" i="1" s="1"/>
  <c r="Q3070" i="1" s="1"/>
  <c r="Q3069" i="1" s="1"/>
  <c r="P3073" i="1"/>
  <c r="P3072" i="1" s="1"/>
  <c r="P3071" i="1" s="1"/>
  <c r="P3070" i="1" s="1"/>
  <c r="P3069" i="1" s="1"/>
  <c r="V3065" i="1"/>
  <c r="V3064" i="1" s="1"/>
  <c r="V3063" i="1" s="1"/>
  <c r="V3062" i="1" s="1"/>
  <c r="V3061" i="1" s="1"/>
  <c r="U3065" i="1"/>
  <c r="U3064" i="1" s="1"/>
  <c r="U3063" i="1" s="1"/>
  <c r="U3062" i="1" s="1"/>
  <c r="U3061" i="1" s="1"/>
  <c r="S3065" i="1"/>
  <c r="S3064" i="1" s="1"/>
  <c r="S3063" i="1" s="1"/>
  <c r="S3062" i="1" s="1"/>
  <c r="S3061" i="1" s="1"/>
  <c r="R3065" i="1"/>
  <c r="R3064" i="1" s="1"/>
  <c r="R3063" i="1" s="1"/>
  <c r="R3062" i="1" s="1"/>
  <c r="R3061" i="1" s="1"/>
  <c r="Q3065" i="1"/>
  <c r="Q3064" i="1" s="1"/>
  <c r="Q3063" i="1" s="1"/>
  <c r="Q3062" i="1" s="1"/>
  <c r="Q3061" i="1" s="1"/>
  <c r="P3065" i="1"/>
  <c r="P3064" i="1" s="1"/>
  <c r="P3063" i="1" s="1"/>
  <c r="P3062" i="1" s="1"/>
  <c r="P3061" i="1" s="1"/>
  <c r="V3059" i="1"/>
  <c r="V3058" i="1" s="1"/>
  <c r="V3057" i="1" s="1"/>
  <c r="V3056" i="1" s="1"/>
  <c r="V3055" i="1" s="1"/>
  <c r="U3059" i="1"/>
  <c r="U3058" i="1" s="1"/>
  <c r="U3057" i="1" s="1"/>
  <c r="U3056" i="1" s="1"/>
  <c r="U3055" i="1" s="1"/>
  <c r="S3059" i="1"/>
  <c r="S3058" i="1" s="1"/>
  <c r="S3057" i="1" s="1"/>
  <c r="S3056" i="1" s="1"/>
  <c r="S3055" i="1" s="1"/>
  <c r="R3059" i="1"/>
  <c r="R3058" i="1" s="1"/>
  <c r="R3057" i="1" s="1"/>
  <c r="R3056" i="1" s="1"/>
  <c r="R3055" i="1" s="1"/>
  <c r="Q3059" i="1"/>
  <c r="Q3058" i="1" s="1"/>
  <c r="Q3057" i="1" s="1"/>
  <c r="Q3056" i="1" s="1"/>
  <c r="Q3055" i="1" s="1"/>
  <c r="P3059" i="1"/>
  <c r="P3058" i="1" s="1"/>
  <c r="P3057" i="1" s="1"/>
  <c r="P3056" i="1" s="1"/>
  <c r="P3055" i="1" s="1"/>
  <c r="V3051" i="1"/>
  <c r="V3050" i="1" s="1"/>
  <c r="V3049" i="1" s="1"/>
  <c r="U3051" i="1"/>
  <c r="U3050" i="1" s="1"/>
  <c r="U3049" i="1" s="1"/>
  <c r="S3051" i="1"/>
  <c r="S3050" i="1" s="1"/>
  <c r="S3049" i="1" s="1"/>
  <c r="R3051" i="1"/>
  <c r="R3050" i="1" s="1"/>
  <c r="R3049" i="1" s="1"/>
  <c r="Q3051" i="1"/>
  <c r="Q3050" i="1" s="1"/>
  <c r="Q3049" i="1" s="1"/>
  <c r="P3051" i="1"/>
  <c r="P3050" i="1" s="1"/>
  <c r="P3049" i="1" s="1"/>
  <c r="V3047" i="1"/>
  <c r="V3046" i="1" s="1"/>
  <c r="V3045" i="1" s="1"/>
  <c r="U3047" i="1"/>
  <c r="U3046" i="1" s="1"/>
  <c r="U3045" i="1" s="1"/>
  <c r="S3047" i="1"/>
  <c r="S3046" i="1" s="1"/>
  <c r="S3045" i="1" s="1"/>
  <c r="R3047" i="1"/>
  <c r="R3046" i="1" s="1"/>
  <c r="R3045" i="1" s="1"/>
  <c r="Q3047" i="1"/>
  <c r="Q3046" i="1" s="1"/>
  <c r="Q3045" i="1" s="1"/>
  <c r="P3047" i="1"/>
  <c r="P3046" i="1" s="1"/>
  <c r="P3045" i="1" s="1"/>
  <c r="V3043" i="1"/>
  <c r="V3042" i="1" s="1"/>
  <c r="V3041" i="1" s="1"/>
  <c r="U3043" i="1"/>
  <c r="U3042" i="1" s="1"/>
  <c r="U3041" i="1" s="1"/>
  <c r="S3043" i="1"/>
  <c r="S3042" i="1" s="1"/>
  <c r="S3041" i="1" s="1"/>
  <c r="R3043" i="1"/>
  <c r="R3042" i="1" s="1"/>
  <c r="R3041" i="1" s="1"/>
  <c r="Q3043" i="1"/>
  <c r="Q3042" i="1" s="1"/>
  <c r="Q3041" i="1" s="1"/>
  <c r="P3043" i="1"/>
  <c r="P3042" i="1" s="1"/>
  <c r="P3041" i="1" s="1"/>
  <c r="V3030" i="1"/>
  <c r="U3030" i="1"/>
  <c r="S3030" i="1"/>
  <c r="R3030" i="1"/>
  <c r="Q3030" i="1"/>
  <c r="P3030" i="1"/>
  <c r="V3028" i="1"/>
  <c r="U3028" i="1"/>
  <c r="S3028" i="1"/>
  <c r="R3028" i="1"/>
  <c r="Q3028" i="1"/>
  <c r="P3028" i="1"/>
  <c r="V3026" i="1"/>
  <c r="U3026" i="1"/>
  <c r="S3026" i="1"/>
  <c r="R3026" i="1"/>
  <c r="Q3026" i="1"/>
  <c r="P3026" i="1"/>
  <c r="V3019" i="1"/>
  <c r="U3019" i="1"/>
  <c r="S3019" i="1"/>
  <c r="R3019" i="1"/>
  <c r="Q3019" i="1"/>
  <c r="P3019" i="1"/>
  <c r="V3015" i="1"/>
  <c r="U3015" i="1"/>
  <c r="S3015" i="1"/>
  <c r="R3015" i="1"/>
  <c r="Q3015" i="1"/>
  <c r="P3015" i="1"/>
  <c r="V3011" i="1"/>
  <c r="V3010" i="1" s="1"/>
  <c r="V3009" i="1" s="1"/>
  <c r="V3008" i="1" s="1"/>
  <c r="U3011" i="1"/>
  <c r="U3010" i="1" s="1"/>
  <c r="U3009" i="1" s="1"/>
  <c r="U3008" i="1" s="1"/>
  <c r="S3011" i="1"/>
  <c r="S3010" i="1" s="1"/>
  <c r="S3009" i="1" s="1"/>
  <c r="S3008" i="1" s="1"/>
  <c r="R3011" i="1"/>
  <c r="R3010" i="1" s="1"/>
  <c r="R3009" i="1" s="1"/>
  <c r="R3008" i="1" s="1"/>
  <c r="Q3011" i="1"/>
  <c r="Q3010" i="1" s="1"/>
  <c r="Q3009" i="1" s="1"/>
  <c r="Q3008" i="1" s="1"/>
  <c r="P3011" i="1"/>
  <c r="P3010" i="1" s="1"/>
  <c r="P3009" i="1" s="1"/>
  <c r="P3008" i="1" s="1"/>
  <c r="V3001" i="1"/>
  <c r="V3000" i="1" s="1"/>
  <c r="U3001" i="1"/>
  <c r="U3000" i="1" s="1"/>
  <c r="S3001" i="1"/>
  <c r="S3000" i="1" s="1"/>
  <c r="R3001" i="1"/>
  <c r="R3000" i="1" s="1"/>
  <c r="Q3001" i="1"/>
  <c r="Q3000" i="1" s="1"/>
  <c r="P3001" i="1"/>
  <c r="P3000" i="1" s="1"/>
  <c r="V2994" i="1"/>
  <c r="V2993" i="1" s="1"/>
  <c r="V2992" i="1" s="1"/>
  <c r="U2994" i="1"/>
  <c r="U2993" i="1" s="1"/>
  <c r="U2992" i="1" s="1"/>
  <c r="S2994" i="1"/>
  <c r="S2993" i="1" s="1"/>
  <c r="S2992" i="1" s="1"/>
  <c r="R2994" i="1"/>
  <c r="R2993" i="1" s="1"/>
  <c r="R2992" i="1" s="1"/>
  <c r="Q2994" i="1"/>
  <c r="Q2993" i="1" s="1"/>
  <c r="Q2992" i="1" s="1"/>
  <c r="P2994" i="1"/>
  <c r="P2993" i="1" s="1"/>
  <c r="P2992" i="1" s="1"/>
  <c r="V2988" i="1"/>
  <c r="U2988" i="1"/>
  <c r="S2988" i="1"/>
  <c r="R2988" i="1"/>
  <c r="Q2988" i="1"/>
  <c r="P2988" i="1"/>
  <c r="V2980" i="1"/>
  <c r="V2979" i="1" s="1"/>
  <c r="V2978" i="1" s="1"/>
  <c r="U2980" i="1"/>
  <c r="U2979" i="1" s="1"/>
  <c r="U2978" i="1" s="1"/>
  <c r="S2980" i="1"/>
  <c r="S2979" i="1" s="1"/>
  <c r="S2978" i="1" s="1"/>
  <c r="R2980" i="1"/>
  <c r="R2979" i="1" s="1"/>
  <c r="R2978" i="1" s="1"/>
  <c r="Q2980" i="1"/>
  <c r="Q2979" i="1" s="1"/>
  <c r="Q2978" i="1" s="1"/>
  <c r="P2980" i="1"/>
  <c r="P2979" i="1" s="1"/>
  <c r="P2978" i="1" s="1"/>
  <c r="V2976" i="1"/>
  <c r="V2975" i="1" s="1"/>
  <c r="V2974" i="1" s="1"/>
  <c r="U2976" i="1"/>
  <c r="U2975" i="1" s="1"/>
  <c r="U2974" i="1" s="1"/>
  <c r="S2976" i="1"/>
  <c r="S2975" i="1" s="1"/>
  <c r="S2974" i="1" s="1"/>
  <c r="R2976" i="1"/>
  <c r="R2975" i="1" s="1"/>
  <c r="R2974" i="1" s="1"/>
  <c r="Q2976" i="1"/>
  <c r="Q2975" i="1" s="1"/>
  <c r="Q2974" i="1" s="1"/>
  <c r="P2976" i="1"/>
  <c r="P2975" i="1" s="1"/>
  <c r="P2974" i="1" s="1"/>
  <c r="V2963" i="1"/>
  <c r="V2962" i="1" s="1"/>
  <c r="V2961" i="1" s="1"/>
  <c r="V2960" i="1" s="1"/>
  <c r="V2959" i="1" s="1"/>
  <c r="V2958" i="1" s="1"/>
  <c r="U2963" i="1"/>
  <c r="U2962" i="1" s="1"/>
  <c r="U2961" i="1" s="1"/>
  <c r="U2960" i="1" s="1"/>
  <c r="U2959" i="1" s="1"/>
  <c r="U2958" i="1" s="1"/>
  <c r="S2963" i="1"/>
  <c r="S2962" i="1" s="1"/>
  <c r="S2961" i="1" s="1"/>
  <c r="S2960" i="1" s="1"/>
  <c r="S2959" i="1" s="1"/>
  <c r="S2958" i="1" s="1"/>
  <c r="R2963" i="1"/>
  <c r="R2962" i="1" s="1"/>
  <c r="R2961" i="1" s="1"/>
  <c r="R2960" i="1" s="1"/>
  <c r="R2959" i="1" s="1"/>
  <c r="R2958" i="1" s="1"/>
  <c r="Q2963" i="1"/>
  <c r="Q2962" i="1" s="1"/>
  <c r="Q2961" i="1" s="1"/>
  <c r="Q2960" i="1" s="1"/>
  <c r="Q2959" i="1" s="1"/>
  <c r="Q2958" i="1" s="1"/>
  <c r="P2963" i="1"/>
  <c r="P2962" i="1" s="1"/>
  <c r="P2961" i="1" s="1"/>
  <c r="P2960" i="1" s="1"/>
  <c r="P2959" i="1" s="1"/>
  <c r="P2958" i="1" s="1"/>
  <c r="V2950" i="1"/>
  <c r="V2949" i="1" s="1"/>
  <c r="V2948" i="1" s="1"/>
  <c r="V2947" i="1" s="1"/>
  <c r="V2946" i="1" s="1"/>
  <c r="U2950" i="1"/>
  <c r="U2949" i="1" s="1"/>
  <c r="U2948" i="1" s="1"/>
  <c r="U2947" i="1" s="1"/>
  <c r="U2946" i="1" s="1"/>
  <c r="S2950" i="1"/>
  <c r="S2949" i="1" s="1"/>
  <c r="S2948" i="1" s="1"/>
  <c r="S2947" i="1" s="1"/>
  <c r="S2946" i="1" s="1"/>
  <c r="R2950" i="1"/>
  <c r="R2949" i="1" s="1"/>
  <c r="R2948" i="1" s="1"/>
  <c r="R2947" i="1" s="1"/>
  <c r="R2946" i="1" s="1"/>
  <c r="Q2950" i="1"/>
  <c r="Q2949" i="1" s="1"/>
  <c r="Q2948" i="1" s="1"/>
  <c r="Q2947" i="1" s="1"/>
  <c r="Q2946" i="1" s="1"/>
  <c r="P2950" i="1"/>
  <c r="P2949" i="1" s="1"/>
  <c r="P2948" i="1" s="1"/>
  <c r="P2947" i="1" s="1"/>
  <c r="P2946" i="1" s="1"/>
  <c r="V2944" i="1"/>
  <c r="V2943" i="1" s="1"/>
  <c r="V2940" i="1" s="1"/>
  <c r="V2939" i="1" s="1"/>
  <c r="V2938" i="1" s="1"/>
  <c r="U2944" i="1"/>
  <c r="U2943" i="1" s="1"/>
  <c r="U2940" i="1" s="1"/>
  <c r="U2939" i="1" s="1"/>
  <c r="U2938" i="1" s="1"/>
  <c r="S2944" i="1"/>
  <c r="S2943" i="1" s="1"/>
  <c r="S2940" i="1" s="1"/>
  <c r="S2939" i="1" s="1"/>
  <c r="S2938" i="1" s="1"/>
  <c r="R2944" i="1"/>
  <c r="R2943" i="1" s="1"/>
  <c r="R2940" i="1" s="1"/>
  <c r="R2939" i="1" s="1"/>
  <c r="R2938" i="1" s="1"/>
  <c r="Q2944" i="1"/>
  <c r="Q2943" i="1" s="1"/>
  <c r="Q2940" i="1" s="1"/>
  <c r="Q2939" i="1" s="1"/>
  <c r="Q2938" i="1" s="1"/>
  <c r="P2944" i="1"/>
  <c r="P2943" i="1" s="1"/>
  <c r="P2940" i="1" s="1"/>
  <c r="P2939" i="1" s="1"/>
  <c r="P2938" i="1" s="1"/>
  <c r="V2941" i="1"/>
  <c r="U2941" i="1"/>
  <c r="S2941" i="1"/>
  <c r="R2941" i="1"/>
  <c r="Q2941" i="1"/>
  <c r="P2941" i="1"/>
  <c r="V2936" i="1"/>
  <c r="V2935" i="1" s="1"/>
  <c r="V2934" i="1" s="1"/>
  <c r="V2933" i="1" s="1"/>
  <c r="V2932" i="1" s="1"/>
  <c r="U2936" i="1"/>
  <c r="U2935" i="1" s="1"/>
  <c r="U2934" i="1" s="1"/>
  <c r="U2933" i="1" s="1"/>
  <c r="U2932" i="1" s="1"/>
  <c r="S2936" i="1"/>
  <c r="S2935" i="1" s="1"/>
  <c r="S2934" i="1" s="1"/>
  <c r="S2933" i="1" s="1"/>
  <c r="S2932" i="1" s="1"/>
  <c r="R2936" i="1"/>
  <c r="R2935" i="1" s="1"/>
  <c r="R2934" i="1" s="1"/>
  <c r="R2933" i="1" s="1"/>
  <c r="R2932" i="1" s="1"/>
  <c r="Q2936" i="1"/>
  <c r="Q2935" i="1" s="1"/>
  <c r="Q2934" i="1" s="1"/>
  <c r="Q2933" i="1" s="1"/>
  <c r="Q2932" i="1" s="1"/>
  <c r="P2936" i="1"/>
  <c r="P2935" i="1" s="1"/>
  <c r="P2934" i="1" s="1"/>
  <c r="P2933" i="1" s="1"/>
  <c r="P2932" i="1" s="1"/>
  <c r="V2929" i="1"/>
  <c r="V2928" i="1" s="1"/>
  <c r="V2927" i="1" s="1"/>
  <c r="V2926" i="1" s="1"/>
  <c r="U2929" i="1"/>
  <c r="U2928" i="1" s="1"/>
  <c r="U2927" i="1" s="1"/>
  <c r="U2926" i="1" s="1"/>
  <c r="S2929" i="1"/>
  <c r="S2928" i="1" s="1"/>
  <c r="S2927" i="1" s="1"/>
  <c r="S2926" i="1" s="1"/>
  <c r="R2929" i="1"/>
  <c r="R2928" i="1" s="1"/>
  <c r="R2927" i="1" s="1"/>
  <c r="R2926" i="1" s="1"/>
  <c r="Q2929" i="1"/>
  <c r="Q2928" i="1" s="1"/>
  <c r="Q2927" i="1" s="1"/>
  <c r="Q2926" i="1" s="1"/>
  <c r="P2929" i="1"/>
  <c r="P2928" i="1" s="1"/>
  <c r="P2927" i="1" s="1"/>
  <c r="P2926" i="1" s="1"/>
  <c r="V2924" i="1"/>
  <c r="U2924" i="1"/>
  <c r="S2924" i="1"/>
  <c r="R2924" i="1"/>
  <c r="Q2924" i="1"/>
  <c r="P2924" i="1"/>
  <c r="V2920" i="1"/>
  <c r="U2920" i="1"/>
  <c r="S2920" i="1"/>
  <c r="R2920" i="1"/>
  <c r="Q2920" i="1"/>
  <c r="P2920" i="1"/>
  <c r="V2916" i="1"/>
  <c r="V2915" i="1" s="1"/>
  <c r="V2914" i="1" s="1"/>
  <c r="V2913" i="1" s="1"/>
  <c r="U2916" i="1"/>
  <c r="U2915" i="1" s="1"/>
  <c r="U2914" i="1" s="1"/>
  <c r="U2913" i="1" s="1"/>
  <c r="S2916" i="1"/>
  <c r="S2915" i="1" s="1"/>
  <c r="S2914" i="1" s="1"/>
  <c r="S2913" i="1" s="1"/>
  <c r="R2916" i="1"/>
  <c r="R2915" i="1" s="1"/>
  <c r="R2914" i="1" s="1"/>
  <c r="R2913" i="1" s="1"/>
  <c r="Q2916" i="1"/>
  <c r="Q2915" i="1" s="1"/>
  <c r="Q2914" i="1" s="1"/>
  <c r="Q2913" i="1" s="1"/>
  <c r="P2916" i="1"/>
  <c r="P2915" i="1" s="1"/>
  <c r="P2914" i="1" s="1"/>
  <c r="P2913" i="1" s="1"/>
  <c r="V2911" i="1"/>
  <c r="V2910" i="1" s="1"/>
  <c r="V2909" i="1" s="1"/>
  <c r="V2908" i="1" s="1"/>
  <c r="U2911" i="1"/>
  <c r="U2910" i="1" s="1"/>
  <c r="U2909" i="1" s="1"/>
  <c r="U2908" i="1" s="1"/>
  <c r="S2911" i="1"/>
  <c r="S2910" i="1" s="1"/>
  <c r="S2909" i="1" s="1"/>
  <c r="S2908" i="1" s="1"/>
  <c r="R2911" i="1"/>
  <c r="R2910" i="1" s="1"/>
  <c r="R2909" i="1" s="1"/>
  <c r="R2908" i="1" s="1"/>
  <c r="Q2911" i="1"/>
  <c r="Q2910" i="1" s="1"/>
  <c r="Q2909" i="1" s="1"/>
  <c r="Q2908" i="1" s="1"/>
  <c r="P2911" i="1"/>
  <c r="P2910" i="1" s="1"/>
  <c r="P2909" i="1" s="1"/>
  <c r="P2908" i="1" s="1"/>
  <c r="V2897" i="1"/>
  <c r="V2896" i="1" s="1"/>
  <c r="U2897" i="1"/>
  <c r="U2896" i="1" s="1"/>
  <c r="S2897" i="1"/>
  <c r="S2896" i="1" s="1"/>
  <c r="R2897" i="1"/>
  <c r="R2896" i="1" s="1"/>
  <c r="Q2897" i="1"/>
  <c r="Q2896" i="1" s="1"/>
  <c r="P2897" i="1"/>
  <c r="P2896" i="1" s="1"/>
  <c r="V2894" i="1"/>
  <c r="V2893" i="1" s="1"/>
  <c r="U2894" i="1"/>
  <c r="U2893" i="1" s="1"/>
  <c r="S2894" i="1"/>
  <c r="S2893" i="1" s="1"/>
  <c r="R2894" i="1"/>
  <c r="R2893" i="1" s="1"/>
  <c r="Q2894" i="1"/>
  <c r="Q2893" i="1" s="1"/>
  <c r="P2894" i="1"/>
  <c r="P2893" i="1" s="1"/>
  <c r="V2888" i="1"/>
  <c r="V2887" i="1" s="1"/>
  <c r="V2886" i="1" s="1"/>
  <c r="V2885" i="1" s="1"/>
  <c r="V2884" i="1" s="1"/>
  <c r="U2888" i="1"/>
  <c r="U2887" i="1" s="1"/>
  <c r="U2886" i="1" s="1"/>
  <c r="U2885" i="1" s="1"/>
  <c r="U2884" i="1" s="1"/>
  <c r="S2888" i="1"/>
  <c r="S2887" i="1" s="1"/>
  <c r="S2886" i="1" s="1"/>
  <c r="S2885" i="1" s="1"/>
  <c r="S2884" i="1" s="1"/>
  <c r="R2888" i="1"/>
  <c r="R2887" i="1" s="1"/>
  <c r="R2886" i="1" s="1"/>
  <c r="R2885" i="1" s="1"/>
  <c r="R2884" i="1" s="1"/>
  <c r="Q2888" i="1"/>
  <c r="Q2887" i="1" s="1"/>
  <c r="Q2886" i="1" s="1"/>
  <c r="Q2885" i="1" s="1"/>
  <c r="Q2884" i="1" s="1"/>
  <c r="P2888" i="1"/>
  <c r="P2887" i="1" s="1"/>
  <c r="P2886" i="1" s="1"/>
  <c r="P2885" i="1" s="1"/>
  <c r="P2884" i="1" s="1"/>
  <c r="V2882" i="1"/>
  <c r="V2881" i="1" s="1"/>
  <c r="V2880" i="1" s="1"/>
  <c r="V2879" i="1" s="1"/>
  <c r="U2882" i="1"/>
  <c r="U2881" i="1" s="1"/>
  <c r="U2880" i="1" s="1"/>
  <c r="U2879" i="1" s="1"/>
  <c r="S2882" i="1"/>
  <c r="S2881" i="1" s="1"/>
  <c r="S2880" i="1" s="1"/>
  <c r="S2879" i="1" s="1"/>
  <c r="R2882" i="1"/>
  <c r="R2881" i="1" s="1"/>
  <c r="R2880" i="1" s="1"/>
  <c r="R2879" i="1" s="1"/>
  <c r="Q2882" i="1"/>
  <c r="Q2881" i="1" s="1"/>
  <c r="Q2880" i="1" s="1"/>
  <c r="Q2879" i="1" s="1"/>
  <c r="P2882" i="1"/>
  <c r="P2881" i="1" s="1"/>
  <c r="P2880" i="1" s="1"/>
  <c r="P2879" i="1" s="1"/>
  <c r="V2877" i="1"/>
  <c r="V2876" i="1" s="1"/>
  <c r="V2875" i="1" s="1"/>
  <c r="S2877" i="1"/>
  <c r="S2876" i="1" s="1"/>
  <c r="S2875" i="1" s="1"/>
  <c r="R2877" i="1"/>
  <c r="R2876" i="1" s="1"/>
  <c r="R2875" i="1" s="1"/>
  <c r="V2873" i="1"/>
  <c r="V2872" i="1" s="1"/>
  <c r="V2871" i="1" s="1"/>
  <c r="U2873" i="1"/>
  <c r="U2872" i="1" s="1"/>
  <c r="U2871" i="1" s="1"/>
  <c r="S2873" i="1"/>
  <c r="S2872" i="1" s="1"/>
  <c r="S2871" i="1" s="1"/>
  <c r="R2873" i="1"/>
  <c r="R2872" i="1" s="1"/>
  <c r="R2871" i="1" s="1"/>
  <c r="Q2873" i="1"/>
  <c r="Q2872" i="1" s="1"/>
  <c r="Q2871" i="1" s="1"/>
  <c r="P2873" i="1"/>
  <c r="P2872" i="1" s="1"/>
  <c r="P2871" i="1" s="1"/>
  <c r="V2869" i="1"/>
  <c r="V2868" i="1" s="1"/>
  <c r="U2869" i="1"/>
  <c r="U2868" i="1" s="1"/>
  <c r="S2869" i="1"/>
  <c r="S2868" i="1" s="1"/>
  <c r="R2869" i="1"/>
  <c r="R2868" i="1" s="1"/>
  <c r="Q2869" i="1"/>
  <c r="Q2868" i="1" s="1"/>
  <c r="P2869" i="1"/>
  <c r="P2868" i="1" s="1"/>
  <c r="V2866" i="1"/>
  <c r="V2865" i="1" s="1"/>
  <c r="U2866" i="1"/>
  <c r="U2865" i="1" s="1"/>
  <c r="S2866" i="1"/>
  <c r="S2865" i="1" s="1"/>
  <c r="R2866" i="1"/>
  <c r="R2865" i="1" s="1"/>
  <c r="Q2866" i="1"/>
  <c r="Q2865" i="1" s="1"/>
  <c r="P2866" i="1"/>
  <c r="P2865" i="1" s="1"/>
  <c r="V2859" i="1"/>
  <c r="V2858" i="1" s="1"/>
  <c r="V2857" i="1" s="1"/>
  <c r="V2856" i="1" s="1"/>
  <c r="U2859" i="1"/>
  <c r="U2858" i="1" s="1"/>
  <c r="U2857" i="1" s="1"/>
  <c r="U2856" i="1" s="1"/>
  <c r="S2859" i="1"/>
  <c r="S2858" i="1" s="1"/>
  <c r="S2857" i="1" s="1"/>
  <c r="S2856" i="1" s="1"/>
  <c r="R2859" i="1"/>
  <c r="R2858" i="1" s="1"/>
  <c r="R2857" i="1" s="1"/>
  <c r="R2856" i="1" s="1"/>
  <c r="Q2859" i="1"/>
  <c r="Q2858" i="1" s="1"/>
  <c r="Q2857" i="1" s="1"/>
  <c r="Q2856" i="1" s="1"/>
  <c r="P2859" i="1"/>
  <c r="P2858" i="1" s="1"/>
  <c r="P2857" i="1" s="1"/>
  <c r="P2856" i="1" s="1"/>
  <c r="V2854" i="1"/>
  <c r="V2853" i="1" s="1"/>
  <c r="V2852" i="1" s="1"/>
  <c r="V2851" i="1" s="1"/>
  <c r="V2850" i="1" s="1"/>
  <c r="U2854" i="1"/>
  <c r="U2853" i="1" s="1"/>
  <c r="U2852" i="1" s="1"/>
  <c r="U2851" i="1" s="1"/>
  <c r="U2850" i="1" s="1"/>
  <c r="S2854" i="1"/>
  <c r="S2853" i="1" s="1"/>
  <c r="S2852" i="1" s="1"/>
  <c r="S2851" i="1" s="1"/>
  <c r="S2850" i="1" s="1"/>
  <c r="R2854" i="1"/>
  <c r="R2853" i="1" s="1"/>
  <c r="R2852" i="1" s="1"/>
  <c r="R2851" i="1" s="1"/>
  <c r="R2850" i="1" s="1"/>
  <c r="Q2854" i="1"/>
  <c r="Q2853" i="1" s="1"/>
  <c r="Q2852" i="1" s="1"/>
  <c r="Q2851" i="1" s="1"/>
  <c r="Q2850" i="1" s="1"/>
  <c r="P2854" i="1"/>
  <c r="P2853" i="1" s="1"/>
  <c r="P2852" i="1" s="1"/>
  <c r="P2851" i="1" s="1"/>
  <c r="P2850" i="1" s="1"/>
  <c r="V2846" i="1"/>
  <c r="S2846" i="1"/>
  <c r="R2846" i="1"/>
  <c r="V2844" i="1"/>
  <c r="S2844" i="1"/>
  <c r="R2844" i="1"/>
  <c r="V2841" i="1"/>
  <c r="V2840" i="1" s="1"/>
  <c r="S2841" i="1"/>
  <c r="S2840" i="1" s="1"/>
  <c r="R2841" i="1"/>
  <c r="R2840" i="1" s="1"/>
  <c r="V2836" i="1"/>
  <c r="V2835" i="1" s="1"/>
  <c r="V2834" i="1" s="1"/>
  <c r="V2833" i="1" s="1"/>
  <c r="V2832" i="1" s="1"/>
  <c r="U2836" i="1"/>
  <c r="U2835" i="1" s="1"/>
  <c r="U2834" i="1" s="1"/>
  <c r="U2833" i="1" s="1"/>
  <c r="U2832" i="1" s="1"/>
  <c r="S2836" i="1"/>
  <c r="S2835" i="1" s="1"/>
  <c r="S2834" i="1" s="1"/>
  <c r="S2833" i="1" s="1"/>
  <c r="S2832" i="1" s="1"/>
  <c r="R2836" i="1"/>
  <c r="R2835" i="1" s="1"/>
  <c r="R2834" i="1" s="1"/>
  <c r="R2833" i="1" s="1"/>
  <c r="R2832" i="1" s="1"/>
  <c r="Q2836" i="1"/>
  <c r="Q2835" i="1" s="1"/>
  <c r="Q2834" i="1" s="1"/>
  <c r="Q2833" i="1" s="1"/>
  <c r="Q2832" i="1" s="1"/>
  <c r="P2836" i="1"/>
  <c r="P2835" i="1" s="1"/>
  <c r="P2834" i="1" s="1"/>
  <c r="P2833" i="1" s="1"/>
  <c r="P2832" i="1" s="1"/>
  <c r="V2815" i="1"/>
  <c r="V2814" i="1" s="1"/>
  <c r="V2813" i="1" s="1"/>
  <c r="V2812" i="1" s="1"/>
  <c r="U2815" i="1"/>
  <c r="U2814" i="1" s="1"/>
  <c r="U2813" i="1" s="1"/>
  <c r="U2812" i="1" s="1"/>
  <c r="S2815" i="1"/>
  <c r="S2814" i="1" s="1"/>
  <c r="S2813" i="1" s="1"/>
  <c r="S2812" i="1" s="1"/>
  <c r="R2815" i="1"/>
  <c r="R2814" i="1" s="1"/>
  <c r="R2813" i="1" s="1"/>
  <c r="R2812" i="1" s="1"/>
  <c r="Q2815" i="1"/>
  <c r="Q2814" i="1" s="1"/>
  <c r="Q2813" i="1" s="1"/>
  <c r="Q2812" i="1" s="1"/>
  <c r="P2815" i="1"/>
  <c r="P2814" i="1" s="1"/>
  <c r="P2813" i="1" s="1"/>
  <c r="P2812" i="1" s="1"/>
  <c r="V2810" i="1"/>
  <c r="V2809" i="1" s="1"/>
  <c r="V2808" i="1" s="1"/>
  <c r="V2807" i="1" s="1"/>
  <c r="V2806" i="1" s="1"/>
  <c r="U2810" i="1"/>
  <c r="U2809" i="1" s="1"/>
  <c r="U2808" i="1" s="1"/>
  <c r="U2807" i="1" s="1"/>
  <c r="U2806" i="1" s="1"/>
  <c r="S2810" i="1"/>
  <c r="S2809" i="1" s="1"/>
  <c r="S2808" i="1" s="1"/>
  <c r="S2807" i="1" s="1"/>
  <c r="S2806" i="1" s="1"/>
  <c r="R2810" i="1"/>
  <c r="R2809" i="1" s="1"/>
  <c r="R2808" i="1" s="1"/>
  <c r="R2807" i="1" s="1"/>
  <c r="R2806" i="1" s="1"/>
  <c r="Q2810" i="1"/>
  <c r="Q2809" i="1" s="1"/>
  <c r="Q2808" i="1" s="1"/>
  <c r="Q2807" i="1" s="1"/>
  <c r="Q2806" i="1" s="1"/>
  <c r="P2810" i="1"/>
  <c r="P2809" i="1" s="1"/>
  <c r="P2808" i="1" s="1"/>
  <c r="P2807" i="1" s="1"/>
  <c r="P2806" i="1" s="1"/>
  <c r="V2793" i="1"/>
  <c r="V2792" i="1" s="1"/>
  <c r="U2793" i="1"/>
  <c r="U2792" i="1" s="1"/>
  <c r="S2793" i="1"/>
  <c r="S2792" i="1" s="1"/>
  <c r="R2793" i="1"/>
  <c r="R2792" i="1" s="1"/>
  <c r="Q2793" i="1"/>
  <c r="Q2792" i="1" s="1"/>
  <c r="P2793" i="1"/>
  <c r="P2792" i="1" s="1"/>
  <c r="V2789" i="1"/>
  <c r="V2788" i="1" s="1"/>
  <c r="U2789" i="1"/>
  <c r="U2788" i="1" s="1"/>
  <c r="S2789" i="1"/>
  <c r="S2788" i="1" s="1"/>
  <c r="R2789" i="1"/>
  <c r="R2788" i="1" s="1"/>
  <c r="Q2789" i="1"/>
  <c r="Q2788" i="1" s="1"/>
  <c r="P2789" i="1"/>
  <c r="P2788" i="1" s="1"/>
  <c r="V2786" i="1"/>
  <c r="V2785" i="1" s="1"/>
  <c r="U2786" i="1"/>
  <c r="U2785" i="1" s="1"/>
  <c r="S2786" i="1"/>
  <c r="S2785" i="1" s="1"/>
  <c r="R2786" i="1"/>
  <c r="R2785" i="1" s="1"/>
  <c r="Q2786" i="1"/>
  <c r="Q2785" i="1" s="1"/>
  <c r="P2786" i="1"/>
  <c r="P2785" i="1" s="1"/>
  <c r="V2781" i="1"/>
  <c r="U2781" i="1"/>
  <c r="S2781" i="1"/>
  <c r="R2781" i="1"/>
  <c r="Q2781" i="1"/>
  <c r="P2781" i="1"/>
  <c r="V2779" i="1"/>
  <c r="U2779" i="1"/>
  <c r="S2779" i="1"/>
  <c r="R2779" i="1"/>
  <c r="Q2779" i="1"/>
  <c r="P2779" i="1"/>
  <c r="V2775" i="1"/>
  <c r="V2774" i="1" s="1"/>
  <c r="U2775" i="1"/>
  <c r="U2774" i="1" s="1"/>
  <c r="S2775" i="1"/>
  <c r="S2774" i="1" s="1"/>
  <c r="R2775" i="1"/>
  <c r="R2774" i="1" s="1"/>
  <c r="Q2775" i="1"/>
  <c r="Q2774" i="1" s="1"/>
  <c r="P2775" i="1"/>
  <c r="P2774" i="1" s="1"/>
  <c r="V2772" i="1"/>
  <c r="V2771" i="1" s="1"/>
  <c r="U2772" i="1"/>
  <c r="U2771" i="1" s="1"/>
  <c r="S2772" i="1"/>
  <c r="S2771" i="1" s="1"/>
  <c r="R2772" i="1"/>
  <c r="R2771" i="1" s="1"/>
  <c r="Q2772" i="1"/>
  <c r="Q2771" i="1" s="1"/>
  <c r="P2772" i="1"/>
  <c r="P2771" i="1" s="1"/>
  <c r="V2768" i="1"/>
  <c r="V2767" i="1" s="1"/>
  <c r="U2768" i="1"/>
  <c r="U2767" i="1" s="1"/>
  <c r="S2768" i="1"/>
  <c r="S2767" i="1" s="1"/>
  <c r="R2768" i="1"/>
  <c r="R2767" i="1" s="1"/>
  <c r="Q2768" i="1"/>
  <c r="Q2767" i="1" s="1"/>
  <c r="P2768" i="1"/>
  <c r="P2767" i="1" s="1"/>
  <c r="V2765" i="1"/>
  <c r="V2764" i="1" s="1"/>
  <c r="U2765" i="1"/>
  <c r="U2764" i="1" s="1"/>
  <c r="S2765" i="1"/>
  <c r="S2764" i="1" s="1"/>
  <c r="R2765" i="1"/>
  <c r="R2764" i="1" s="1"/>
  <c r="Q2765" i="1"/>
  <c r="Q2764" i="1" s="1"/>
  <c r="P2765" i="1"/>
  <c r="P2764" i="1" s="1"/>
  <c r="V2762" i="1"/>
  <c r="V2761" i="1" s="1"/>
  <c r="U2762" i="1"/>
  <c r="U2761" i="1" s="1"/>
  <c r="S2762" i="1"/>
  <c r="S2761" i="1" s="1"/>
  <c r="R2762" i="1"/>
  <c r="R2761" i="1" s="1"/>
  <c r="Q2762" i="1"/>
  <c r="Q2761" i="1" s="1"/>
  <c r="P2762" i="1"/>
  <c r="P2761" i="1" s="1"/>
  <c r="V2759" i="1"/>
  <c r="V2758" i="1" s="1"/>
  <c r="U2759" i="1"/>
  <c r="U2758" i="1" s="1"/>
  <c r="S2759" i="1"/>
  <c r="S2758" i="1" s="1"/>
  <c r="R2759" i="1"/>
  <c r="R2758" i="1" s="1"/>
  <c r="Q2759" i="1"/>
  <c r="Q2758" i="1" s="1"/>
  <c r="P2759" i="1"/>
  <c r="P2758" i="1" s="1"/>
  <c r="V2750" i="1"/>
  <c r="U2750" i="1"/>
  <c r="S2750" i="1"/>
  <c r="R2750" i="1"/>
  <c r="Q2750" i="1"/>
  <c r="P2750" i="1"/>
  <c r="V2748" i="1"/>
  <c r="U2748" i="1"/>
  <c r="S2748" i="1"/>
  <c r="R2748" i="1"/>
  <c r="Q2748" i="1"/>
  <c r="P2748" i="1"/>
  <c r="V2745" i="1"/>
  <c r="V2744" i="1" s="1"/>
  <c r="U2745" i="1"/>
  <c r="U2744" i="1" s="1"/>
  <c r="S2745" i="1"/>
  <c r="S2744" i="1" s="1"/>
  <c r="R2745" i="1"/>
  <c r="R2744" i="1" s="1"/>
  <c r="Q2745" i="1"/>
  <c r="Q2744" i="1" s="1"/>
  <c r="P2745" i="1"/>
  <c r="P2744" i="1" s="1"/>
  <c r="V2740" i="1"/>
  <c r="S2740" i="1"/>
  <c r="R2740" i="1"/>
  <c r="V2738" i="1"/>
  <c r="S2738" i="1"/>
  <c r="R2738" i="1"/>
  <c r="V2725" i="1"/>
  <c r="V2724" i="1" s="1"/>
  <c r="V2723" i="1" s="1"/>
  <c r="V2722" i="1" s="1"/>
  <c r="V2721" i="1" s="1"/>
  <c r="U2725" i="1"/>
  <c r="U2724" i="1" s="1"/>
  <c r="U2723" i="1" s="1"/>
  <c r="U2722" i="1" s="1"/>
  <c r="U2721" i="1" s="1"/>
  <c r="S2725" i="1"/>
  <c r="S2724" i="1" s="1"/>
  <c r="S2723" i="1" s="1"/>
  <c r="S2722" i="1" s="1"/>
  <c r="S2721" i="1" s="1"/>
  <c r="R2725" i="1"/>
  <c r="R2724" i="1" s="1"/>
  <c r="R2723" i="1" s="1"/>
  <c r="R2722" i="1" s="1"/>
  <c r="R2721" i="1" s="1"/>
  <c r="Q2725" i="1"/>
  <c r="Q2724" i="1" s="1"/>
  <c r="Q2723" i="1" s="1"/>
  <c r="Q2722" i="1" s="1"/>
  <c r="Q2721" i="1" s="1"/>
  <c r="P2725" i="1"/>
  <c r="P2724" i="1" s="1"/>
  <c r="P2723" i="1" s="1"/>
  <c r="P2722" i="1" s="1"/>
  <c r="P2721" i="1" s="1"/>
  <c r="V2717" i="1"/>
  <c r="V2716" i="1" s="1"/>
  <c r="U2717" i="1"/>
  <c r="U2716" i="1" s="1"/>
  <c r="S2717" i="1"/>
  <c r="S2716" i="1" s="1"/>
  <c r="R2717" i="1"/>
  <c r="R2716" i="1" s="1"/>
  <c r="Q2717" i="1"/>
  <c r="Q2716" i="1" s="1"/>
  <c r="P2717" i="1"/>
  <c r="P2716" i="1" s="1"/>
  <c r="V2714" i="1"/>
  <c r="V2713" i="1" s="1"/>
  <c r="U2714" i="1"/>
  <c r="U2713" i="1" s="1"/>
  <c r="S2714" i="1"/>
  <c r="S2713" i="1" s="1"/>
  <c r="R2714" i="1"/>
  <c r="R2713" i="1" s="1"/>
  <c r="Q2714" i="1"/>
  <c r="Q2713" i="1" s="1"/>
  <c r="P2714" i="1"/>
  <c r="P2713" i="1" s="1"/>
  <c r="V2707" i="1"/>
  <c r="U2707" i="1"/>
  <c r="S2707" i="1"/>
  <c r="R2707" i="1"/>
  <c r="Q2707" i="1"/>
  <c r="P2707" i="1"/>
  <c r="V2705" i="1"/>
  <c r="V2704" i="1" s="1"/>
  <c r="V2703" i="1" s="1"/>
  <c r="U2705" i="1"/>
  <c r="U2704" i="1" s="1"/>
  <c r="U2703" i="1" s="1"/>
  <c r="S2705" i="1"/>
  <c r="S2704" i="1" s="1"/>
  <c r="S2703" i="1" s="1"/>
  <c r="R2705" i="1"/>
  <c r="R2704" i="1" s="1"/>
  <c r="R2703" i="1" s="1"/>
  <c r="Q2705" i="1"/>
  <c r="Q2704" i="1" s="1"/>
  <c r="Q2703" i="1" s="1"/>
  <c r="P2705" i="1"/>
  <c r="P2704" i="1" s="1"/>
  <c r="P2703" i="1" s="1"/>
  <c r="V2701" i="1"/>
  <c r="V2700" i="1" s="1"/>
  <c r="V2699" i="1" s="1"/>
  <c r="V2698" i="1" s="1"/>
  <c r="V2697" i="1" s="1"/>
  <c r="U2701" i="1"/>
  <c r="U2700" i="1" s="1"/>
  <c r="U2699" i="1" s="1"/>
  <c r="U2698" i="1" s="1"/>
  <c r="U2697" i="1" s="1"/>
  <c r="S2701" i="1"/>
  <c r="S2700" i="1" s="1"/>
  <c r="S2699" i="1" s="1"/>
  <c r="S2698" i="1" s="1"/>
  <c r="S2697" i="1" s="1"/>
  <c r="R2701" i="1"/>
  <c r="R2700" i="1" s="1"/>
  <c r="R2699" i="1" s="1"/>
  <c r="R2698" i="1" s="1"/>
  <c r="R2697" i="1" s="1"/>
  <c r="Q2701" i="1"/>
  <c r="Q2700" i="1" s="1"/>
  <c r="Q2699" i="1" s="1"/>
  <c r="Q2698" i="1" s="1"/>
  <c r="Q2697" i="1" s="1"/>
  <c r="P2701" i="1"/>
  <c r="P2700" i="1" s="1"/>
  <c r="P2699" i="1" s="1"/>
  <c r="P2698" i="1" s="1"/>
  <c r="P2697" i="1" s="1"/>
  <c r="V2693" i="1"/>
  <c r="V2692" i="1" s="1"/>
  <c r="V2691" i="1" s="1"/>
  <c r="V2690" i="1" s="1"/>
  <c r="V2689" i="1" s="1"/>
  <c r="U2693" i="1"/>
  <c r="U2692" i="1" s="1"/>
  <c r="U2691" i="1" s="1"/>
  <c r="U2690" i="1" s="1"/>
  <c r="U2689" i="1" s="1"/>
  <c r="S2693" i="1"/>
  <c r="S2692" i="1" s="1"/>
  <c r="S2691" i="1" s="1"/>
  <c r="S2690" i="1" s="1"/>
  <c r="S2689" i="1" s="1"/>
  <c r="R2693" i="1"/>
  <c r="R2692" i="1" s="1"/>
  <c r="R2691" i="1" s="1"/>
  <c r="R2690" i="1" s="1"/>
  <c r="R2689" i="1" s="1"/>
  <c r="Q2693" i="1"/>
  <c r="Q2692" i="1" s="1"/>
  <c r="Q2691" i="1" s="1"/>
  <c r="Q2690" i="1" s="1"/>
  <c r="Q2689" i="1" s="1"/>
  <c r="P2693" i="1"/>
  <c r="P2692" i="1" s="1"/>
  <c r="P2691" i="1" s="1"/>
  <c r="P2690" i="1" s="1"/>
  <c r="P2689" i="1" s="1"/>
  <c r="V2687" i="1"/>
  <c r="V2686" i="1" s="1"/>
  <c r="V2685" i="1" s="1"/>
  <c r="V2684" i="1" s="1"/>
  <c r="V2683" i="1" s="1"/>
  <c r="U2687" i="1"/>
  <c r="U2686" i="1" s="1"/>
  <c r="U2685" i="1" s="1"/>
  <c r="U2684" i="1" s="1"/>
  <c r="U2683" i="1" s="1"/>
  <c r="S2687" i="1"/>
  <c r="S2686" i="1" s="1"/>
  <c r="S2685" i="1" s="1"/>
  <c r="S2684" i="1" s="1"/>
  <c r="S2683" i="1" s="1"/>
  <c r="R2687" i="1"/>
  <c r="R2686" i="1" s="1"/>
  <c r="R2685" i="1" s="1"/>
  <c r="R2684" i="1" s="1"/>
  <c r="R2683" i="1" s="1"/>
  <c r="Q2687" i="1"/>
  <c r="Q2686" i="1" s="1"/>
  <c r="Q2685" i="1" s="1"/>
  <c r="Q2684" i="1" s="1"/>
  <c r="Q2683" i="1" s="1"/>
  <c r="P2687" i="1"/>
  <c r="P2686" i="1" s="1"/>
  <c r="P2685" i="1" s="1"/>
  <c r="P2684" i="1" s="1"/>
  <c r="P2683" i="1" s="1"/>
  <c r="V2679" i="1"/>
  <c r="V2678" i="1" s="1"/>
  <c r="V2677" i="1" s="1"/>
  <c r="U2679" i="1"/>
  <c r="U2678" i="1" s="1"/>
  <c r="U2677" i="1" s="1"/>
  <c r="S2679" i="1"/>
  <c r="S2678" i="1" s="1"/>
  <c r="S2677" i="1" s="1"/>
  <c r="R2679" i="1"/>
  <c r="R2678" i="1" s="1"/>
  <c r="R2677" i="1" s="1"/>
  <c r="Q2679" i="1"/>
  <c r="Q2678" i="1" s="1"/>
  <c r="Q2677" i="1" s="1"/>
  <c r="P2679" i="1"/>
  <c r="P2678" i="1" s="1"/>
  <c r="P2677" i="1" s="1"/>
  <c r="V2675" i="1"/>
  <c r="V2674" i="1" s="1"/>
  <c r="V2673" i="1" s="1"/>
  <c r="U2675" i="1"/>
  <c r="U2674" i="1" s="1"/>
  <c r="U2673" i="1" s="1"/>
  <c r="S2675" i="1"/>
  <c r="S2674" i="1" s="1"/>
  <c r="S2673" i="1" s="1"/>
  <c r="R2675" i="1"/>
  <c r="R2674" i="1" s="1"/>
  <c r="R2673" i="1" s="1"/>
  <c r="Q2675" i="1"/>
  <c r="Q2674" i="1" s="1"/>
  <c r="Q2673" i="1" s="1"/>
  <c r="P2675" i="1"/>
  <c r="P2674" i="1" s="1"/>
  <c r="P2673" i="1" s="1"/>
  <c r="V2671" i="1"/>
  <c r="V2670" i="1" s="1"/>
  <c r="V2669" i="1" s="1"/>
  <c r="U2671" i="1"/>
  <c r="U2670" i="1" s="1"/>
  <c r="U2669" i="1" s="1"/>
  <c r="S2671" i="1"/>
  <c r="S2670" i="1" s="1"/>
  <c r="S2669" i="1" s="1"/>
  <c r="R2671" i="1"/>
  <c r="R2670" i="1" s="1"/>
  <c r="R2669" i="1" s="1"/>
  <c r="Q2671" i="1"/>
  <c r="Q2670" i="1" s="1"/>
  <c r="Q2669" i="1" s="1"/>
  <c r="P2671" i="1"/>
  <c r="P2670" i="1" s="1"/>
  <c r="P2669" i="1" s="1"/>
  <c r="V2658" i="1"/>
  <c r="U2658" i="1"/>
  <c r="S2658" i="1"/>
  <c r="R2658" i="1"/>
  <c r="Q2658" i="1"/>
  <c r="P2658" i="1"/>
  <c r="V2656" i="1"/>
  <c r="U2656" i="1"/>
  <c r="S2656" i="1"/>
  <c r="R2656" i="1"/>
  <c r="Q2656" i="1"/>
  <c r="P2656" i="1"/>
  <c r="V2654" i="1"/>
  <c r="U2654" i="1"/>
  <c r="S2654" i="1"/>
  <c r="R2654" i="1"/>
  <c r="Q2654" i="1"/>
  <c r="P2654" i="1"/>
  <c r="V2647" i="1"/>
  <c r="U2647" i="1"/>
  <c r="S2647" i="1"/>
  <c r="R2647" i="1"/>
  <c r="Q2647" i="1"/>
  <c r="P2647" i="1"/>
  <c r="V2643" i="1"/>
  <c r="U2643" i="1"/>
  <c r="S2643" i="1"/>
  <c r="R2643" i="1"/>
  <c r="Q2643" i="1"/>
  <c r="P2643" i="1"/>
  <c r="V2639" i="1"/>
  <c r="V2638" i="1" s="1"/>
  <c r="V2637" i="1" s="1"/>
  <c r="V2636" i="1" s="1"/>
  <c r="U2639" i="1"/>
  <c r="U2638" i="1" s="1"/>
  <c r="U2637" i="1" s="1"/>
  <c r="U2636" i="1" s="1"/>
  <c r="S2639" i="1"/>
  <c r="S2638" i="1" s="1"/>
  <c r="S2637" i="1" s="1"/>
  <c r="S2636" i="1" s="1"/>
  <c r="R2639" i="1"/>
  <c r="R2638" i="1" s="1"/>
  <c r="R2637" i="1" s="1"/>
  <c r="R2636" i="1" s="1"/>
  <c r="Q2639" i="1"/>
  <c r="Q2638" i="1" s="1"/>
  <c r="Q2637" i="1" s="1"/>
  <c r="Q2636" i="1" s="1"/>
  <c r="P2639" i="1"/>
  <c r="P2638" i="1" s="1"/>
  <c r="P2637" i="1" s="1"/>
  <c r="P2636" i="1" s="1"/>
  <c r="V2634" i="1"/>
  <c r="V2633" i="1" s="1"/>
  <c r="U2634" i="1"/>
  <c r="U2633" i="1" s="1"/>
  <c r="S2634" i="1"/>
  <c r="S2633" i="1" s="1"/>
  <c r="R2634" i="1"/>
  <c r="R2633" i="1" s="1"/>
  <c r="Q2634" i="1"/>
  <c r="Q2633" i="1" s="1"/>
  <c r="P2634" i="1"/>
  <c r="P2633" i="1" s="1"/>
  <c r="V2627" i="1"/>
  <c r="V2626" i="1" s="1"/>
  <c r="V2625" i="1" s="1"/>
  <c r="U2627" i="1"/>
  <c r="U2626" i="1" s="1"/>
  <c r="U2625" i="1" s="1"/>
  <c r="S2627" i="1"/>
  <c r="S2626" i="1" s="1"/>
  <c r="S2625" i="1" s="1"/>
  <c r="R2627" i="1"/>
  <c r="R2626" i="1" s="1"/>
  <c r="R2625" i="1" s="1"/>
  <c r="Q2627" i="1"/>
  <c r="Q2626" i="1" s="1"/>
  <c r="Q2625" i="1" s="1"/>
  <c r="P2627" i="1"/>
  <c r="P2626" i="1" s="1"/>
  <c r="P2625" i="1" s="1"/>
  <c r="V2621" i="1"/>
  <c r="V2620" i="1" s="1"/>
  <c r="V2619" i="1" s="1"/>
  <c r="V2618" i="1" s="1"/>
  <c r="V2617" i="1" s="1"/>
  <c r="U2621" i="1"/>
  <c r="U2620" i="1" s="1"/>
  <c r="U2619" i="1" s="1"/>
  <c r="U2618" i="1" s="1"/>
  <c r="U2617" i="1" s="1"/>
  <c r="S2621" i="1"/>
  <c r="S2620" i="1" s="1"/>
  <c r="S2619" i="1" s="1"/>
  <c r="S2618" i="1" s="1"/>
  <c r="S2617" i="1" s="1"/>
  <c r="R2621" i="1"/>
  <c r="R2620" i="1" s="1"/>
  <c r="R2619" i="1" s="1"/>
  <c r="R2618" i="1" s="1"/>
  <c r="R2617" i="1" s="1"/>
  <c r="Q2621" i="1"/>
  <c r="Q2620" i="1" s="1"/>
  <c r="Q2619" i="1" s="1"/>
  <c r="Q2618" i="1" s="1"/>
  <c r="Q2617" i="1" s="1"/>
  <c r="P2621" i="1"/>
  <c r="P2620" i="1" s="1"/>
  <c r="P2619" i="1" s="1"/>
  <c r="P2618" i="1" s="1"/>
  <c r="P2617" i="1" s="1"/>
  <c r="V2615" i="1"/>
  <c r="V2614" i="1" s="1"/>
  <c r="V2613" i="1" s="1"/>
  <c r="U2615" i="1"/>
  <c r="U2614" i="1" s="1"/>
  <c r="U2613" i="1" s="1"/>
  <c r="S2615" i="1"/>
  <c r="S2614" i="1" s="1"/>
  <c r="S2613" i="1" s="1"/>
  <c r="R2615" i="1"/>
  <c r="R2614" i="1" s="1"/>
  <c r="R2613" i="1" s="1"/>
  <c r="Q2615" i="1"/>
  <c r="Q2614" i="1" s="1"/>
  <c r="Q2613" i="1" s="1"/>
  <c r="P2615" i="1"/>
  <c r="P2614" i="1" s="1"/>
  <c r="P2613" i="1" s="1"/>
  <c r="V2611" i="1"/>
  <c r="V2610" i="1" s="1"/>
  <c r="V2609" i="1" s="1"/>
  <c r="U2611" i="1"/>
  <c r="U2610" i="1" s="1"/>
  <c r="U2609" i="1" s="1"/>
  <c r="S2611" i="1"/>
  <c r="S2610" i="1" s="1"/>
  <c r="S2609" i="1" s="1"/>
  <c r="R2611" i="1"/>
  <c r="R2610" i="1" s="1"/>
  <c r="R2609" i="1" s="1"/>
  <c r="Q2611" i="1"/>
  <c r="Q2610" i="1" s="1"/>
  <c r="Q2609" i="1" s="1"/>
  <c r="P2611" i="1"/>
  <c r="P2610" i="1" s="1"/>
  <c r="P2609" i="1" s="1"/>
  <c r="V2598" i="1"/>
  <c r="V2597" i="1" s="1"/>
  <c r="V2596" i="1" s="1"/>
  <c r="V2595" i="1" s="1"/>
  <c r="V2594" i="1" s="1"/>
  <c r="V2593" i="1" s="1"/>
  <c r="U2598" i="1"/>
  <c r="U2597" i="1" s="1"/>
  <c r="U2596" i="1" s="1"/>
  <c r="U2595" i="1" s="1"/>
  <c r="U2594" i="1" s="1"/>
  <c r="U2593" i="1" s="1"/>
  <c r="S2598" i="1"/>
  <c r="S2597" i="1" s="1"/>
  <c r="S2596" i="1" s="1"/>
  <c r="S2595" i="1" s="1"/>
  <c r="S2594" i="1" s="1"/>
  <c r="S2593" i="1" s="1"/>
  <c r="R2598" i="1"/>
  <c r="R2597" i="1" s="1"/>
  <c r="R2596" i="1" s="1"/>
  <c r="R2595" i="1" s="1"/>
  <c r="R2594" i="1" s="1"/>
  <c r="R2593" i="1" s="1"/>
  <c r="Q2598" i="1"/>
  <c r="Q2597" i="1" s="1"/>
  <c r="Q2596" i="1" s="1"/>
  <c r="Q2595" i="1" s="1"/>
  <c r="Q2594" i="1" s="1"/>
  <c r="Q2593" i="1" s="1"/>
  <c r="P2598" i="1"/>
  <c r="P2597" i="1" s="1"/>
  <c r="P2596" i="1" s="1"/>
  <c r="P2595" i="1" s="1"/>
  <c r="P2594" i="1" s="1"/>
  <c r="P2593" i="1" s="1"/>
  <c r="V2579" i="1"/>
  <c r="V2578" i="1" s="1"/>
  <c r="V2575" i="1" s="1"/>
  <c r="V2574" i="1" s="1"/>
  <c r="V2573" i="1" s="1"/>
  <c r="U2579" i="1"/>
  <c r="U2578" i="1" s="1"/>
  <c r="U2575" i="1" s="1"/>
  <c r="U2574" i="1" s="1"/>
  <c r="U2573" i="1" s="1"/>
  <c r="S2579" i="1"/>
  <c r="S2578" i="1" s="1"/>
  <c r="S2575" i="1" s="1"/>
  <c r="S2574" i="1" s="1"/>
  <c r="S2573" i="1" s="1"/>
  <c r="R2579" i="1"/>
  <c r="R2578" i="1" s="1"/>
  <c r="R2575" i="1" s="1"/>
  <c r="R2574" i="1" s="1"/>
  <c r="R2573" i="1" s="1"/>
  <c r="Q2579" i="1"/>
  <c r="Q2578" i="1" s="1"/>
  <c r="Q2575" i="1" s="1"/>
  <c r="Q2574" i="1" s="1"/>
  <c r="Q2573" i="1" s="1"/>
  <c r="P2579" i="1"/>
  <c r="P2578" i="1" s="1"/>
  <c r="P2575" i="1" s="1"/>
  <c r="P2574" i="1" s="1"/>
  <c r="P2573" i="1" s="1"/>
  <c r="V2576" i="1"/>
  <c r="U2576" i="1"/>
  <c r="S2576" i="1"/>
  <c r="R2576" i="1"/>
  <c r="Q2576" i="1"/>
  <c r="P2576" i="1"/>
  <c r="V2571" i="1"/>
  <c r="V2570" i="1" s="1"/>
  <c r="V2569" i="1" s="1"/>
  <c r="V2568" i="1" s="1"/>
  <c r="V2567" i="1" s="1"/>
  <c r="U2571" i="1"/>
  <c r="U2570" i="1" s="1"/>
  <c r="U2569" i="1" s="1"/>
  <c r="U2568" i="1" s="1"/>
  <c r="U2567" i="1" s="1"/>
  <c r="S2571" i="1"/>
  <c r="S2570" i="1" s="1"/>
  <c r="S2569" i="1" s="1"/>
  <c r="S2568" i="1" s="1"/>
  <c r="S2567" i="1" s="1"/>
  <c r="R2571" i="1"/>
  <c r="R2570" i="1" s="1"/>
  <c r="R2569" i="1" s="1"/>
  <c r="R2568" i="1" s="1"/>
  <c r="R2567" i="1" s="1"/>
  <c r="Q2571" i="1"/>
  <c r="Q2570" i="1" s="1"/>
  <c r="Q2569" i="1" s="1"/>
  <c r="Q2568" i="1" s="1"/>
  <c r="Q2567" i="1" s="1"/>
  <c r="P2571" i="1"/>
  <c r="P2570" i="1" s="1"/>
  <c r="P2569" i="1" s="1"/>
  <c r="P2568" i="1" s="1"/>
  <c r="P2567" i="1" s="1"/>
  <c r="V2564" i="1"/>
  <c r="U2564" i="1"/>
  <c r="S2564" i="1"/>
  <c r="R2564" i="1"/>
  <c r="Q2564" i="1"/>
  <c r="P2564" i="1"/>
  <c r="V2560" i="1"/>
  <c r="U2560" i="1"/>
  <c r="S2560" i="1"/>
  <c r="R2560" i="1"/>
  <c r="Q2560" i="1"/>
  <c r="P2560" i="1"/>
  <c r="V2551" i="1"/>
  <c r="U2551" i="1"/>
  <c r="S2551" i="1"/>
  <c r="R2551" i="1"/>
  <c r="Q2551" i="1"/>
  <c r="P2551" i="1"/>
  <c r="V2535" i="1"/>
  <c r="V2534" i="1" s="1"/>
  <c r="U2535" i="1"/>
  <c r="U2534" i="1" s="1"/>
  <c r="S2535" i="1"/>
  <c r="S2534" i="1" s="1"/>
  <c r="R2535" i="1"/>
  <c r="R2534" i="1" s="1"/>
  <c r="Q2535" i="1"/>
  <c r="Q2534" i="1" s="1"/>
  <c r="P2535" i="1"/>
  <c r="P2534" i="1" s="1"/>
  <c r="V2532" i="1"/>
  <c r="V2531" i="1" s="1"/>
  <c r="U2532" i="1"/>
  <c r="U2531" i="1" s="1"/>
  <c r="S2532" i="1"/>
  <c r="S2531" i="1" s="1"/>
  <c r="R2532" i="1"/>
  <c r="R2531" i="1" s="1"/>
  <c r="Q2532" i="1"/>
  <c r="Q2531" i="1" s="1"/>
  <c r="P2532" i="1"/>
  <c r="P2531" i="1" s="1"/>
  <c r="V2526" i="1"/>
  <c r="V2525" i="1" s="1"/>
  <c r="V2524" i="1" s="1"/>
  <c r="V2523" i="1" s="1"/>
  <c r="V2522" i="1" s="1"/>
  <c r="U2526" i="1"/>
  <c r="U2525" i="1" s="1"/>
  <c r="U2524" i="1" s="1"/>
  <c r="U2523" i="1" s="1"/>
  <c r="U2522" i="1" s="1"/>
  <c r="S2526" i="1"/>
  <c r="S2525" i="1" s="1"/>
  <c r="S2524" i="1" s="1"/>
  <c r="S2523" i="1" s="1"/>
  <c r="S2522" i="1" s="1"/>
  <c r="R2526" i="1"/>
  <c r="R2525" i="1" s="1"/>
  <c r="R2524" i="1" s="1"/>
  <c r="R2523" i="1" s="1"/>
  <c r="R2522" i="1" s="1"/>
  <c r="Q2526" i="1"/>
  <c r="Q2525" i="1" s="1"/>
  <c r="Q2524" i="1" s="1"/>
  <c r="Q2523" i="1" s="1"/>
  <c r="Q2522" i="1" s="1"/>
  <c r="P2526" i="1"/>
  <c r="P2525" i="1" s="1"/>
  <c r="P2524" i="1" s="1"/>
  <c r="P2523" i="1" s="1"/>
  <c r="P2522" i="1" s="1"/>
  <c r="V2520" i="1"/>
  <c r="V2519" i="1" s="1"/>
  <c r="V2518" i="1" s="1"/>
  <c r="V2517" i="1" s="1"/>
  <c r="U2520" i="1"/>
  <c r="U2519" i="1" s="1"/>
  <c r="U2518" i="1" s="1"/>
  <c r="U2517" i="1" s="1"/>
  <c r="S2520" i="1"/>
  <c r="S2519" i="1" s="1"/>
  <c r="S2518" i="1" s="1"/>
  <c r="S2517" i="1" s="1"/>
  <c r="R2520" i="1"/>
  <c r="R2519" i="1" s="1"/>
  <c r="R2518" i="1" s="1"/>
  <c r="R2517" i="1" s="1"/>
  <c r="Q2520" i="1"/>
  <c r="Q2519" i="1" s="1"/>
  <c r="Q2518" i="1" s="1"/>
  <c r="Q2517" i="1" s="1"/>
  <c r="P2520" i="1"/>
  <c r="P2519" i="1" s="1"/>
  <c r="P2518" i="1" s="1"/>
  <c r="P2517" i="1" s="1"/>
  <c r="V2515" i="1"/>
  <c r="V2514" i="1" s="1"/>
  <c r="V2513" i="1" s="1"/>
  <c r="S2515" i="1"/>
  <c r="S2514" i="1" s="1"/>
  <c r="S2513" i="1" s="1"/>
  <c r="R2515" i="1"/>
  <c r="R2514" i="1" s="1"/>
  <c r="R2513" i="1" s="1"/>
  <c r="V2511" i="1"/>
  <c r="V2510" i="1" s="1"/>
  <c r="V2509" i="1" s="1"/>
  <c r="U2511" i="1"/>
  <c r="U2510" i="1" s="1"/>
  <c r="U2509" i="1" s="1"/>
  <c r="S2511" i="1"/>
  <c r="S2510" i="1" s="1"/>
  <c r="S2509" i="1" s="1"/>
  <c r="R2511" i="1"/>
  <c r="R2510" i="1" s="1"/>
  <c r="R2509" i="1" s="1"/>
  <c r="Q2511" i="1"/>
  <c r="Q2510" i="1" s="1"/>
  <c r="Q2509" i="1" s="1"/>
  <c r="P2511" i="1"/>
  <c r="P2510" i="1" s="1"/>
  <c r="P2509" i="1" s="1"/>
  <c r="V2507" i="1"/>
  <c r="V2506" i="1" s="1"/>
  <c r="U2507" i="1"/>
  <c r="U2506" i="1" s="1"/>
  <c r="S2507" i="1"/>
  <c r="S2506" i="1" s="1"/>
  <c r="R2507" i="1"/>
  <c r="R2506" i="1" s="1"/>
  <c r="Q2507" i="1"/>
  <c r="Q2506" i="1" s="1"/>
  <c r="P2507" i="1"/>
  <c r="P2506" i="1" s="1"/>
  <c r="V2504" i="1"/>
  <c r="V2503" i="1" s="1"/>
  <c r="U2504" i="1"/>
  <c r="U2503" i="1" s="1"/>
  <c r="S2504" i="1"/>
  <c r="S2503" i="1" s="1"/>
  <c r="R2504" i="1"/>
  <c r="R2503" i="1" s="1"/>
  <c r="Q2504" i="1"/>
  <c r="Q2503" i="1" s="1"/>
  <c r="P2504" i="1"/>
  <c r="P2503" i="1" s="1"/>
  <c r="V2497" i="1"/>
  <c r="V2496" i="1" s="1"/>
  <c r="V2495" i="1" s="1"/>
  <c r="V2494" i="1" s="1"/>
  <c r="U2497" i="1"/>
  <c r="U2496" i="1" s="1"/>
  <c r="U2495" i="1" s="1"/>
  <c r="U2494" i="1" s="1"/>
  <c r="S2497" i="1"/>
  <c r="S2496" i="1" s="1"/>
  <c r="S2495" i="1" s="1"/>
  <c r="S2494" i="1" s="1"/>
  <c r="R2497" i="1"/>
  <c r="R2496" i="1" s="1"/>
  <c r="R2495" i="1" s="1"/>
  <c r="R2494" i="1" s="1"/>
  <c r="Q2497" i="1"/>
  <c r="Q2496" i="1" s="1"/>
  <c r="Q2495" i="1" s="1"/>
  <c r="Q2494" i="1" s="1"/>
  <c r="P2497" i="1"/>
  <c r="P2496" i="1" s="1"/>
  <c r="P2495" i="1" s="1"/>
  <c r="P2494" i="1" s="1"/>
  <c r="V2492" i="1"/>
  <c r="V2491" i="1" s="1"/>
  <c r="V2490" i="1" s="1"/>
  <c r="V2489" i="1" s="1"/>
  <c r="V2488" i="1" s="1"/>
  <c r="U2492" i="1"/>
  <c r="U2491" i="1" s="1"/>
  <c r="U2490" i="1" s="1"/>
  <c r="U2489" i="1" s="1"/>
  <c r="U2488" i="1" s="1"/>
  <c r="S2492" i="1"/>
  <c r="S2491" i="1" s="1"/>
  <c r="S2490" i="1" s="1"/>
  <c r="S2489" i="1" s="1"/>
  <c r="S2488" i="1" s="1"/>
  <c r="R2492" i="1"/>
  <c r="R2491" i="1" s="1"/>
  <c r="R2490" i="1" s="1"/>
  <c r="R2489" i="1" s="1"/>
  <c r="R2488" i="1" s="1"/>
  <c r="Q2492" i="1"/>
  <c r="Q2491" i="1" s="1"/>
  <c r="Q2490" i="1" s="1"/>
  <c r="Q2489" i="1" s="1"/>
  <c r="Q2488" i="1" s="1"/>
  <c r="P2492" i="1"/>
  <c r="P2491" i="1" s="1"/>
  <c r="P2490" i="1" s="1"/>
  <c r="P2489" i="1" s="1"/>
  <c r="P2488" i="1" s="1"/>
  <c r="V2484" i="1"/>
  <c r="S2484" i="1"/>
  <c r="R2484" i="1"/>
  <c r="V2482" i="1"/>
  <c r="S2482" i="1"/>
  <c r="R2482" i="1"/>
  <c r="V2479" i="1"/>
  <c r="V2478" i="1" s="1"/>
  <c r="S2479" i="1"/>
  <c r="S2478" i="1" s="1"/>
  <c r="R2479" i="1"/>
  <c r="R2478" i="1" s="1"/>
  <c r="V2474" i="1"/>
  <c r="V2473" i="1" s="1"/>
  <c r="V2472" i="1" s="1"/>
  <c r="V2471" i="1" s="1"/>
  <c r="V2470" i="1" s="1"/>
  <c r="U2474" i="1"/>
  <c r="U2473" i="1" s="1"/>
  <c r="U2472" i="1" s="1"/>
  <c r="U2471" i="1" s="1"/>
  <c r="U2470" i="1" s="1"/>
  <c r="S2474" i="1"/>
  <c r="S2473" i="1" s="1"/>
  <c r="S2472" i="1" s="1"/>
  <c r="S2471" i="1" s="1"/>
  <c r="S2470" i="1" s="1"/>
  <c r="R2474" i="1"/>
  <c r="R2473" i="1" s="1"/>
  <c r="R2472" i="1" s="1"/>
  <c r="R2471" i="1" s="1"/>
  <c r="R2470" i="1" s="1"/>
  <c r="Q2474" i="1"/>
  <c r="Q2473" i="1" s="1"/>
  <c r="Q2472" i="1" s="1"/>
  <c r="Q2471" i="1" s="1"/>
  <c r="Q2470" i="1" s="1"/>
  <c r="P2474" i="1"/>
  <c r="P2473" i="1" s="1"/>
  <c r="P2472" i="1" s="1"/>
  <c r="P2471" i="1" s="1"/>
  <c r="P2470" i="1" s="1"/>
  <c r="V2453" i="1"/>
  <c r="V2452" i="1" s="1"/>
  <c r="V2451" i="1" s="1"/>
  <c r="V2450" i="1" s="1"/>
  <c r="U2453" i="1"/>
  <c r="U2452" i="1" s="1"/>
  <c r="U2451" i="1" s="1"/>
  <c r="U2450" i="1" s="1"/>
  <c r="S2453" i="1"/>
  <c r="S2452" i="1" s="1"/>
  <c r="S2451" i="1" s="1"/>
  <c r="S2450" i="1" s="1"/>
  <c r="R2453" i="1"/>
  <c r="R2452" i="1" s="1"/>
  <c r="R2451" i="1" s="1"/>
  <c r="R2450" i="1" s="1"/>
  <c r="Q2453" i="1"/>
  <c r="Q2452" i="1" s="1"/>
  <c r="Q2451" i="1" s="1"/>
  <c r="Q2450" i="1" s="1"/>
  <c r="P2453" i="1"/>
  <c r="P2452" i="1" s="1"/>
  <c r="P2451" i="1" s="1"/>
  <c r="P2450" i="1" s="1"/>
  <c r="V2448" i="1"/>
  <c r="V2447" i="1" s="1"/>
  <c r="V2446" i="1" s="1"/>
  <c r="V2445" i="1" s="1"/>
  <c r="V2444" i="1" s="1"/>
  <c r="U2448" i="1"/>
  <c r="U2447" i="1" s="1"/>
  <c r="U2446" i="1" s="1"/>
  <c r="U2445" i="1" s="1"/>
  <c r="U2444" i="1" s="1"/>
  <c r="S2448" i="1"/>
  <c r="S2447" i="1" s="1"/>
  <c r="S2446" i="1" s="1"/>
  <c r="S2445" i="1" s="1"/>
  <c r="S2444" i="1" s="1"/>
  <c r="R2448" i="1"/>
  <c r="R2447" i="1" s="1"/>
  <c r="R2446" i="1" s="1"/>
  <c r="R2445" i="1" s="1"/>
  <c r="R2444" i="1" s="1"/>
  <c r="Q2448" i="1"/>
  <c r="Q2447" i="1" s="1"/>
  <c r="Q2446" i="1" s="1"/>
  <c r="Q2445" i="1" s="1"/>
  <c r="Q2444" i="1" s="1"/>
  <c r="P2448" i="1"/>
  <c r="P2447" i="1" s="1"/>
  <c r="P2446" i="1" s="1"/>
  <c r="P2445" i="1" s="1"/>
  <c r="P2444" i="1" s="1"/>
  <c r="V2430" i="1"/>
  <c r="V2429" i="1" s="1"/>
  <c r="U2430" i="1"/>
  <c r="U2429" i="1" s="1"/>
  <c r="S2430" i="1"/>
  <c r="S2429" i="1" s="1"/>
  <c r="R2430" i="1"/>
  <c r="R2429" i="1" s="1"/>
  <c r="Q2430" i="1"/>
  <c r="Q2429" i="1" s="1"/>
  <c r="P2430" i="1"/>
  <c r="P2429" i="1" s="1"/>
  <c r="V2427" i="1"/>
  <c r="V2426" i="1" s="1"/>
  <c r="U2427" i="1"/>
  <c r="U2426" i="1" s="1"/>
  <c r="S2427" i="1"/>
  <c r="S2426" i="1" s="1"/>
  <c r="R2427" i="1"/>
  <c r="R2426" i="1" s="1"/>
  <c r="Q2427" i="1"/>
  <c r="Q2426" i="1" s="1"/>
  <c r="P2427" i="1"/>
  <c r="P2426" i="1" s="1"/>
  <c r="V2422" i="1"/>
  <c r="U2422" i="1"/>
  <c r="S2422" i="1"/>
  <c r="R2422" i="1"/>
  <c r="Q2422" i="1"/>
  <c r="P2422" i="1"/>
  <c r="V2420" i="1"/>
  <c r="U2420" i="1"/>
  <c r="S2420" i="1"/>
  <c r="R2420" i="1"/>
  <c r="Q2420" i="1"/>
  <c r="P2420" i="1"/>
  <c r="V2416" i="1"/>
  <c r="V2415" i="1" s="1"/>
  <c r="U2416" i="1"/>
  <c r="U2415" i="1" s="1"/>
  <c r="S2416" i="1"/>
  <c r="S2415" i="1" s="1"/>
  <c r="R2416" i="1"/>
  <c r="R2415" i="1" s="1"/>
  <c r="Q2416" i="1"/>
  <c r="Q2415" i="1" s="1"/>
  <c r="P2416" i="1"/>
  <c r="P2415" i="1" s="1"/>
  <c r="V2413" i="1"/>
  <c r="V2412" i="1" s="1"/>
  <c r="U2413" i="1"/>
  <c r="U2412" i="1" s="1"/>
  <c r="S2413" i="1"/>
  <c r="S2412" i="1" s="1"/>
  <c r="R2413" i="1"/>
  <c r="R2412" i="1" s="1"/>
  <c r="Q2413" i="1"/>
  <c r="Q2412" i="1" s="1"/>
  <c r="P2413" i="1"/>
  <c r="P2412" i="1" s="1"/>
  <c r="V2409" i="1"/>
  <c r="V2408" i="1" s="1"/>
  <c r="U2409" i="1"/>
  <c r="U2408" i="1" s="1"/>
  <c r="S2409" i="1"/>
  <c r="S2408" i="1" s="1"/>
  <c r="R2409" i="1"/>
  <c r="R2408" i="1" s="1"/>
  <c r="Q2409" i="1"/>
  <c r="Q2408" i="1" s="1"/>
  <c r="P2409" i="1"/>
  <c r="P2408" i="1" s="1"/>
  <c r="V2406" i="1"/>
  <c r="V2405" i="1" s="1"/>
  <c r="U2406" i="1"/>
  <c r="U2405" i="1" s="1"/>
  <c r="S2406" i="1"/>
  <c r="S2405" i="1" s="1"/>
  <c r="R2406" i="1"/>
  <c r="R2405" i="1" s="1"/>
  <c r="Q2406" i="1"/>
  <c r="Q2405" i="1" s="1"/>
  <c r="P2406" i="1"/>
  <c r="P2405" i="1" s="1"/>
  <c r="V2403" i="1"/>
  <c r="V2402" i="1" s="1"/>
  <c r="U2403" i="1"/>
  <c r="U2402" i="1" s="1"/>
  <c r="S2403" i="1"/>
  <c r="S2402" i="1" s="1"/>
  <c r="R2403" i="1"/>
  <c r="R2402" i="1" s="1"/>
  <c r="Q2403" i="1"/>
  <c r="Q2402" i="1" s="1"/>
  <c r="P2403" i="1"/>
  <c r="P2402" i="1" s="1"/>
  <c r="V2400" i="1"/>
  <c r="V2399" i="1" s="1"/>
  <c r="U2400" i="1"/>
  <c r="U2399" i="1" s="1"/>
  <c r="S2400" i="1"/>
  <c r="S2399" i="1" s="1"/>
  <c r="R2400" i="1"/>
  <c r="R2399" i="1" s="1"/>
  <c r="Q2400" i="1"/>
  <c r="Q2399" i="1" s="1"/>
  <c r="P2400" i="1"/>
  <c r="P2399" i="1" s="1"/>
  <c r="V2391" i="1"/>
  <c r="U2391" i="1"/>
  <c r="S2391" i="1"/>
  <c r="R2391" i="1"/>
  <c r="Q2391" i="1"/>
  <c r="P2391" i="1"/>
  <c r="V2386" i="1"/>
  <c r="U2386" i="1"/>
  <c r="S2386" i="1"/>
  <c r="R2386" i="1"/>
  <c r="Q2386" i="1"/>
  <c r="P2386" i="1"/>
  <c r="V2381" i="1"/>
  <c r="S2381" i="1"/>
  <c r="R2381" i="1"/>
  <c r="V2379" i="1"/>
  <c r="S2379" i="1"/>
  <c r="R2379" i="1"/>
  <c r="V2370" i="1"/>
  <c r="V2369" i="1" s="1"/>
  <c r="V2368" i="1" s="1"/>
  <c r="U2370" i="1"/>
  <c r="U2369" i="1" s="1"/>
  <c r="U2368" i="1" s="1"/>
  <c r="S2370" i="1"/>
  <c r="S2369" i="1" s="1"/>
  <c r="S2368" i="1" s="1"/>
  <c r="R2370" i="1"/>
  <c r="R2369" i="1" s="1"/>
  <c r="R2368" i="1" s="1"/>
  <c r="Q2370" i="1"/>
  <c r="Q2369" i="1" s="1"/>
  <c r="Q2368" i="1" s="1"/>
  <c r="P2370" i="1"/>
  <c r="P2369" i="1" s="1"/>
  <c r="P2368" i="1" s="1"/>
  <c r="V2366" i="1"/>
  <c r="V2365" i="1" s="1"/>
  <c r="V2364" i="1" s="1"/>
  <c r="V2363" i="1" s="1"/>
  <c r="V2362" i="1" s="1"/>
  <c r="U2366" i="1"/>
  <c r="U2365" i="1" s="1"/>
  <c r="U2364" i="1" s="1"/>
  <c r="U2363" i="1" s="1"/>
  <c r="U2362" i="1" s="1"/>
  <c r="S2366" i="1"/>
  <c r="S2365" i="1" s="1"/>
  <c r="S2364" i="1" s="1"/>
  <c r="S2363" i="1" s="1"/>
  <c r="S2362" i="1" s="1"/>
  <c r="R2366" i="1"/>
  <c r="R2365" i="1" s="1"/>
  <c r="R2364" i="1" s="1"/>
  <c r="R2363" i="1" s="1"/>
  <c r="R2362" i="1" s="1"/>
  <c r="Q2366" i="1"/>
  <c r="Q2365" i="1" s="1"/>
  <c r="Q2364" i="1" s="1"/>
  <c r="Q2363" i="1" s="1"/>
  <c r="Q2362" i="1" s="1"/>
  <c r="P2366" i="1"/>
  <c r="P2365" i="1" s="1"/>
  <c r="P2364" i="1" s="1"/>
  <c r="P2363" i="1" s="1"/>
  <c r="P2362" i="1" s="1"/>
  <c r="V2358" i="1"/>
  <c r="U2358" i="1"/>
  <c r="S2358" i="1"/>
  <c r="R2358" i="1"/>
  <c r="Q2358" i="1"/>
  <c r="P2358" i="1"/>
  <c r="V2356" i="1"/>
  <c r="U2356" i="1"/>
  <c r="S2356" i="1"/>
  <c r="R2356" i="1"/>
  <c r="Q2356" i="1"/>
  <c r="P2356" i="1"/>
  <c r="V2352" i="1"/>
  <c r="V2351" i="1" s="1"/>
  <c r="V2350" i="1" s="1"/>
  <c r="V2349" i="1" s="1"/>
  <c r="V2348" i="1" s="1"/>
  <c r="U2352" i="1"/>
  <c r="U2351" i="1" s="1"/>
  <c r="U2350" i="1" s="1"/>
  <c r="U2349" i="1" s="1"/>
  <c r="U2348" i="1" s="1"/>
  <c r="S2352" i="1"/>
  <c r="S2351" i="1" s="1"/>
  <c r="S2350" i="1" s="1"/>
  <c r="S2349" i="1" s="1"/>
  <c r="S2348" i="1" s="1"/>
  <c r="R2352" i="1"/>
  <c r="R2351" i="1" s="1"/>
  <c r="R2350" i="1" s="1"/>
  <c r="R2349" i="1" s="1"/>
  <c r="R2348" i="1" s="1"/>
  <c r="Q2352" i="1"/>
  <c r="Q2351" i="1" s="1"/>
  <c r="Q2350" i="1" s="1"/>
  <c r="Q2349" i="1" s="1"/>
  <c r="Q2348" i="1" s="1"/>
  <c r="P2352" i="1"/>
  <c r="P2351" i="1" s="1"/>
  <c r="P2350" i="1" s="1"/>
  <c r="P2349" i="1" s="1"/>
  <c r="P2348" i="1" s="1"/>
  <c r="V2344" i="1"/>
  <c r="V2343" i="1" s="1"/>
  <c r="V2342" i="1" s="1"/>
  <c r="V2341" i="1" s="1"/>
  <c r="V2340" i="1" s="1"/>
  <c r="U2344" i="1"/>
  <c r="U2343" i="1" s="1"/>
  <c r="U2342" i="1" s="1"/>
  <c r="U2341" i="1" s="1"/>
  <c r="U2340" i="1" s="1"/>
  <c r="S2344" i="1"/>
  <c r="S2343" i="1" s="1"/>
  <c r="S2342" i="1" s="1"/>
  <c r="S2341" i="1" s="1"/>
  <c r="S2340" i="1" s="1"/>
  <c r="R2344" i="1"/>
  <c r="R2343" i="1" s="1"/>
  <c r="R2342" i="1" s="1"/>
  <c r="R2341" i="1" s="1"/>
  <c r="R2340" i="1" s="1"/>
  <c r="Q2344" i="1"/>
  <c r="Q2343" i="1" s="1"/>
  <c r="Q2342" i="1" s="1"/>
  <c r="Q2341" i="1" s="1"/>
  <c r="Q2340" i="1" s="1"/>
  <c r="P2344" i="1"/>
  <c r="P2343" i="1" s="1"/>
  <c r="P2342" i="1" s="1"/>
  <c r="P2341" i="1" s="1"/>
  <c r="P2340" i="1" s="1"/>
  <c r="V2338" i="1"/>
  <c r="V2337" i="1" s="1"/>
  <c r="V2336" i="1" s="1"/>
  <c r="V2335" i="1" s="1"/>
  <c r="V2334" i="1" s="1"/>
  <c r="U2338" i="1"/>
  <c r="U2337" i="1" s="1"/>
  <c r="U2336" i="1" s="1"/>
  <c r="U2335" i="1" s="1"/>
  <c r="U2334" i="1" s="1"/>
  <c r="S2338" i="1"/>
  <c r="S2337" i="1" s="1"/>
  <c r="S2336" i="1" s="1"/>
  <c r="S2335" i="1" s="1"/>
  <c r="S2334" i="1" s="1"/>
  <c r="R2338" i="1"/>
  <c r="R2337" i="1" s="1"/>
  <c r="R2336" i="1" s="1"/>
  <c r="R2335" i="1" s="1"/>
  <c r="R2334" i="1" s="1"/>
  <c r="Q2338" i="1"/>
  <c r="Q2337" i="1" s="1"/>
  <c r="Q2336" i="1" s="1"/>
  <c r="Q2335" i="1" s="1"/>
  <c r="Q2334" i="1" s="1"/>
  <c r="P2338" i="1"/>
  <c r="P2337" i="1" s="1"/>
  <c r="P2336" i="1" s="1"/>
  <c r="P2335" i="1" s="1"/>
  <c r="P2334" i="1" s="1"/>
  <c r="V2330" i="1"/>
  <c r="V2329" i="1" s="1"/>
  <c r="V2328" i="1" s="1"/>
  <c r="U2330" i="1"/>
  <c r="U2329" i="1" s="1"/>
  <c r="U2328" i="1" s="1"/>
  <c r="S2330" i="1"/>
  <c r="S2329" i="1" s="1"/>
  <c r="S2328" i="1" s="1"/>
  <c r="R2330" i="1"/>
  <c r="R2329" i="1" s="1"/>
  <c r="R2328" i="1" s="1"/>
  <c r="Q2330" i="1"/>
  <c r="Q2329" i="1" s="1"/>
  <c r="Q2328" i="1" s="1"/>
  <c r="P2330" i="1"/>
  <c r="P2329" i="1" s="1"/>
  <c r="P2328" i="1" s="1"/>
  <c r="V2326" i="1"/>
  <c r="V2325" i="1" s="1"/>
  <c r="V2324" i="1" s="1"/>
  <c r="U2326" i="1"/>
  <c r="U2325" i="1" s="1"/>
  <c r="U2324" i="1" s="1"/>
  <c r="S2326" i="1"/>
  <c r="S2325" i="1" s="1"/>
  <c r="S2324" i="1" s="1"/>
  <c r="R2326" i="1"/>
  <c r="R2325" i="1" s="1"/>
  <c r="R2324" i="1" s="1"/>
  <c r="Q2326" i="1"/>
  <c r="Q2325" i="1" s="1"/>
  <c r="Q2324" i="1" s="1"/>
  <c r="P2326" i="1"/>
  <c r="P2325" i="1" s="1"/>
  <c r="P2324" i="1" s="1"/>
  <c r="V2322" i="1"/>
  <c r="V2321" i="1" s="1"/>
  <c r="V2320" i="1" s="1"/>
  <c r="U2322" i="1"/>
  <c r="U2321" i="1" s="1"/>
  <c r="U2320" i="1" s="1"/>
  <c r="S2322" i="1"/>
  <c r="S2321" i="1" s="1"/>
  <c r="S2320" i="1" s="1"/>
  <c r="R2322" i="1"/>
  <c r="R2321" i="1" s="1"/>
  <c r="R2320" i="1" s="1"/>
  <c r="Q2322" i="1"/>
  <c r="Q2321" i="1" s="1"/>
  <c r="Q2320" i="1" s="1"/>
  <c r="P2322" i="1"/>
  <c r="P2321" i="1" s="1"/>
  <c r="P2320" i="1" s="1"/>
  <c r="V2314" i="1"/>
  <c r="U2314" i="1"/>
  <c r="S2314" i="1"/>
  <c r="R2314" i="1"/>
  <c r="Q2314" i="1"/>
  <c r="P2314" i="1"/>
  <c r="V2312" i="1"/>
  <c r="U2312" i="1"/>
  <c r="S2312" i="1"/>
  <c r="R2312" i="1"/>
  <c r="Q2312" i="1"/>
  <c r="P2312" i="1"/>
  <c r="V2310" i="1"/>
  <c r="U2310" i="1"/>
  <c r="S2310" i="1"/>
  <c r="R2310" i="1"/>
  <c r="Q2310" i="1"/>
  <c r="P2310" i="1"/>
  <c r="V2299" i="1"/>
  <c r="U2299" i="1"/>
  <c r="S2299" i="1"/>
  <c r="R2299" i="1"/>
  <c r="Q2299" i="1"/>
  <c r="P2299" i="1"/>
  <c r="V2295" i="1"/>
  <c r="V2294" i="1" s="1"/>
  <c r="V2293" i="1" s="1"/>
  <c r="V2292" i="1" s="1"/>
  <c r="U2295" i="1"/>
  <c r="U2294" i="1" s="1"/>
  <c r="U2293" i="1" s="1"/>
  <c r="U2292" i="1" s="1"/>
  <c r="S2295" i="1"/>
  <c r="S2294" i="1" s="1"/>
  <c r="S2293" i="1" s="1"/>
  <c r="S2292" i="1" s="1"/>
  <c r="R2295" i="1"/>
  <c r="R2294" i="1" s="1"/>
  <c r="R2293" i="1" s="1"/>
  <c r="R2292" i="1" s="1"/>
  <c r="Q2295" i="1"/>
  <c r="Q2294" i="1" s="1"/>
  <c r="Q2293" i="1" s="1"/>
  <c r="Q2292" i="1" s="1"/>
  <c r="P2295" i="1"/>
  <c r="P2294" i="1" s="1"/>
  <c r="P2293" i="1" s="1"/>
  <c r="P2292" i="1" s="1"/>
  <c r="V2290" i="1"/>
  <c r="U2290" i="1"/>
  <c r="S2290" i="1"/>
  <c r="R2290" i="1"/>
  <c r="Q2290" i="1"/>
  <c r="P2290" i="1"/>
  <c r="V2283" i="1"/>
  <c r="V2282" i="1" s="1"/>
  <c r="U2283" i="1"/>
  <c r="U2282" i="1" s="1"/>
  <c r="S2283" i="1"/>
  <c r="S2282" i="1" s="1"/>
  <c r="R2283" i="1"/>
  <c r="R2282" i="1" s="1"/>
  <c r="Q2283" i="1"/>
  <c r="Q2282" i="1" s="1"/>
  <c r="P2283" i="1"/>
  <c r="P2282" i="1" s="1"/>
  <c r="V2276" i="1"/>
  <c r="V2275" i="1" s="1"/>
  <c r="V2274" i="1" s="1"/>
  <c r="U2276" i="1"/>
  <c r="U2275" i="1" s="1"/>
  <c r="U2274" i="1" s="1"/>
  <c r="S2276" i="1"/>
  <c r="S2275" i="1" s="1"/>
  <c r="S2274" i="1" s="1"/>
  <c r="R2276" i="1"/>
  <c r="R2275" i="1" s="1"/>
  <c r="R2274" i="1" s="1"/>
  <c r="Q2276" i="1"/>
  <c r="Q2275" i="1" s="1"/>
  <c r="Q2274" i="1" s="1"/>
  <c r="P2276" i="1"/>
  <c r="P2275" i="1" s="1"/>
  <c r="P2274" i="1" s="1"/>
  <c r="V2270" i="1"/>
  <c r="U2270" i="1"/>
  <c r="S2270" i="1"/>
  <c r="R2270" i="1"/>
  <c r="Q2270" i="1"/>
  <c r="P2270" i="1"/>
  <c r="V2262" i="1"/>
  <c r="V2261" i="1" s="1"/>
  <c r="V2260" i="1" s="1"/>
  <c r="U2262" i="1"/>
  <c r="U2261" i="1" s="1"/>
  <c r="U2260" i="1" s="1"/>
  <c r="S2262" i="1"/>
  <c r="S2261" i="1" s="1"/>
  <c r="S2260" i="1" s="1"/>
  <c r="R2262" i="1"/>
  <c r="R2261" i="1" s="1"/>
  <c r="R2260" i="1" s="1"/>
  <c r="Q2262" i="1"/>
  <c r="Q2261" i="1" s="1"/>
  <c r="Q2260" i="1" s="1"/>
  <c r="P2262" i="1"/>
  <c r="P2261" i="1" s="1"/>
  <c r="P2260" i="1" s="1"/>
  <c r="V2258" i="1"/>
  <c r="V2257" i="1" s="1"/>
  <c r="V2256" i="1" s="1"/>
  <c r="U2258" i="1"/>
  <c r="U2257" i="1" s="1"/>
  <c r="U2256" i="1" s="1"/>
  <c r="S2258" i="1"/>
  <c r="S2257" i="1" s="1"/>
  <c r="S2256" i="1" s="1"/>
  <c r="R2258" i="1"/>
  <c r="R2257" i="1" s="1"/>
  <c r="R2256" i="1" s="1"/>
  <c r="Q2258" i="1"/>
  <c r="Q2257" i="1" s="1"/>
  <c r="Q2256" i="1" s="1"/>
  <c r="P2258" i="1"/>
  <c r="P2257" i="1" s="1"/>
  <c r="P2256" i="1" s="1"/>
  <c r="V2252" i="1"/>
  <c r="V2251" i="1" s="1"/>
  <c r="V2250" i="1" s="1"/>
  <c r="V2249" i="1" s="1"/>
  <c r="V2248" i="1" s="1"/>
  <c r="U2252" i="1"/>
  <c r="U2251" i="1" s="1"/>
  <c r="U2250" i="1" s="1"/>
  <c r="U2249" i="1" s="1"/>
  <c r="U2248" i="1" s="1"/>
  <c r="S2252" i="1"/>
  <c r="S2251" i="1" s="1"/>
  <c r="S2250" i="1" s="1"/>
  <c r="S2249" i="1" s="1"/>
  <c r="S2248" i="1" s="1"/>
  <c r="R2252" i="1"/>
  <c r="R2251" i="1" s="1"/>
  <c r="R2250" i="1" s="1"/>
  <c r="R2249" i="1" s="1"/>
  <c r="R2248" i="1" s="1"/>
  <c r="Q2252" i="1"/>
  <c r="Q2251" i="1" s="1"/>
  <c r="Q2250" i="1" s="1"/>
  <c r="Q2249" i="1" s="1"/>
  <c r="Q2248" i="1" s="1"/>
  <c r="P2252" i="1"/>
  <c r="P2251" i="1" s="1"/>
  <c r="P2250" i="1" s="1"/>
  <c r="P2249" i="1" s="1"/>
  <c r="P2248" i="1" s="1"/>
  <c r="V2239" i="1"/>
  <c r="V2238" i="1" s="1"/>
  <c r="V2237" i="1" s="1"/>
  <c r="V2236" i="1" s="1"/>
  <c r="V2235" i="1" s="1"/>
  <c r="V2234" i="1" s="1"/>
  <c r="U2239" i="1"/>
  <c r="U2238" i="1" s="1"/>
  <c r="U2237" i="1" s="1"/>
  <c r="U2236" i="1" s="1"/>
  <c r="U2235" i="1" s="1"/>
  <c r="U2234" i="1" s="1"/>
  <c r="S2239" i="1"/>
  <c r="S2238" i="1" s="1"/>
  <c r="S2237" i="1" s="1"/>
  <c r="S2236" i="1" s="1"/>
  <c r="S2235" i="1" s="1"/>
  <c r="S2234" i="1" s="1"/>
  <c r="R2239" i="1"/>
  <c r="R2238" i="1" s="1"/>
  <c r="R2237" i="1" s="1"/>
  <c r="R2236" i="1" s="1"/>
  <c r="R2235" i="1" s="1"/>
  <c r="R2234" i="1" s="1"/>
  <c r="Q2239" i="1"/>
  <c r="Q2238" i="1" s="1"/>
  <c r="Q2237" i="1" s="1"/>
  <c r="Q2236" i="1" s="1"/>
  <c r="Q2235" i="1" s="1"/>
  <c r="Q2234" i="1" s="1"/>
  <c r="P2239" i="1"/>
  <c r="P2238" i="1" s="1"/>
  <c r="P2237" i="1" s="1"/>
  <c r="P2236" i="1" s="1"/>
  <c r="P2235" i="1" s="1"/>
  <c r="P2234" i="1" s="1"/>
  <c r="V2226" i="1"/>
  <c r="V2225" i="1" s="1"/>
  <c r="V2224" i="1" s="1"/>
  <c r="V2223" i="1" s="1"/>
  <c r="V2222" i="1" s="1"/>
  <c r="U2226" i="1"/>
  <c r="U2225" i="1" s="1"/>
  <c r="U2224" i="1" s="1"/>
  <c r="U2223" i="1" s="1"/>
  <c r="U2222" i="1" s="1"/>
  <c r="S2226" i="1"/>
  <c r="S2225" i="1" s="1"/>
  <c r="S2224" i="1" s="1"/>
  <c r="S2223" i="1" s="1"/>
  <c r="S2222" i="1" s="1"/>
  <c r="R2226" i="1"/>
  <c r="R2225" i="1" s="1"/>
  <c r="R2224" i="1" s="1"/>
  <c r="R2223" i="1" s="1"/>
  <c r="R2222" i="1" s="1"/>
  <c r="Q2226" i="1"/>
  <c r="Q2225" i="1" s="1"/>
  <c r="Q2224" i="1" s="1"/>
  <c r="Q2223" i="1" s="1"/>
  <c r="Q2222" i="1" s="1"/>
  <c r="P2226" i="1"/>
  <c r="P2225" i="1" s="1"/>
  <c r="P2224" i="1" s="1"/>
  <c r="P2223" i="1" s="1"/>
  <c r="P2222" i="1" s="1"/>
  <c r="V2220" i="1"/>
  <c r="V2219" i="1" s="1"/>
  <c r="V2216" i="1" s="1"/>
  <c r="V2215" i="1" s="1"/>
  <c r="U2220" i="1"/>
  <c r="U2219" i="1" s="1"/>
  <c r="U2216" i="1" s="1"/>
  <c r="U2215" i="1" s="1"/>
  <c r="S2220" i="1"/>
  <c r="S2219" i="1" s="1"/>
  <c r="S2216" i="1" s="1"/>
  <c r="S2215" i="1" s="1"/>
  <c r="R2220" i="1"/>
  <c r="R2219" i="1" s="1"/>
  <c r="R2216" i="1" s="1"/>
  <c r="R2215" i="1" s="1"/>
  <c r="Q2220" i="1"/>
  <c r="Q2219" i="1" s="1"/>
  <c r="Q2216" i="1" s="1"/>
  <c r="Q2215" i="1" s="1"/>
  <c r="P2220" i="1"/>
  <c r="P2219" i="1" s="1"/>
  <c r="P2216" i="1" s="1"/>
  <c r="P2215" i="1" s="1"/>
  <c r="V2217" i="1"/>
  <c r="U2217" i="1"/>
  <c r="S2217" i="1"/>
  <c r="R2217" i="1"/>
  <c r="Q2217" i="1"/>
  <c r="P2217" i="1"/>
  <c r="V2213" i="1"/>
  <c r="V2212" i="1" s="1"/>
  <c r="V2211" i="1" s="1"/>
  <c r="V2210" i="1" s="1"/>
  <c r="U2213" i="1"/>
  <c r="U2212" i="1" s="1"/>
  <c r="U2211" i="1" s="1"/>
  <c r="U2210" i="1" s="1"/>
  <c r="S2213" i="1"/>
  <c r="S2212" i="1" s="1"/>
  <c r="S2211" i="1" s="1"/>
  <c r="S2210" i="1" s="1"/>
  <c r="R2213" i="1"/>
  <c r="R2212" i="1" s="1"/>
  <c r="R2211" i="1" s="1"/>
  <c r="R2210" i="1" s="1"/>
  <c r="Q2213" i="1"/>
  <c r="Q2212" i="1" s="1"/>
  <c r="Q2211" i="1" s="1"/>
  <c r="Q2210" i="1" s="1"/>
  <c r="P2213" i="1"/>
  <c r="P2212" i="1" s="1"/>
  <c r="P2211" i="1" s="1"/>
  <c r="P2210" i="1" s="1"/>
  <c r="V2207" i="1"/>
  <c r="V2206" i="1" s="1"/>
  <c r="V2205" i="1" s="1"/>
  <c r="V2204" i="1" s="1"/>
  <c r="V2203" i="1" s="1"/>
  <c r="U2207" i="1"/>
  <c r="U2206" i="1" s="1"/>
  <c r="U2205" i="1" s="1"/>
  <c r="U2204" i="1" s="1"/>
  <c r="U2203" i="1" s="1"/>
  <c r="S2207" i="1"/>
  <c r="S2206" i="1" s="1"/>
  <c r="S2205" i="1" s="1"/>
  <c r="S2204" i="1" s="1"/>
  <c r="S2203" i="1" s="1"/>
  <c r="R2207" i="1"/>
  <c r="R2206" i="1" s="1"/>
  <c r="R2205" i="1" s="1"/>
  <c r="R2204" i="1" s="1"/>
  <c r="R2203" i="1" s="1"/>
  <c r="Q2207" i="1"/>
  <c r="Q2206" i="1" s="1"/>
  <c r="Q2205" i="1" s="1"/>
  <c r="Q2204" i="1" s="1"/>
  <c r="Q2203" i="1" s="1"/>
  <c r="P2207" i="1"/>
  <c r="P2206" i="1" s="1"/>
  <c r="P2205" i="1" s="1"/>
  <c r="P2204" i="1" s="1"/>
  <c r="P2203" i="1" s="1"/>
  <c r="V2200" i="1"/>
  <c r="U2200" i="1"/>
  <c r="S2200" i="1"/>
  <c r="R2200" i="1"/>
  <c r="Q2200" i="1"/>
  <c r="P2200" i="1"/>
  <c r="V2198" i="1"/>
  <c r="U2198" i="1"/>
  <c r="S2198" i="1"/>
  <c r="R2198" i="1"/>
  <c r="Q2198" i="1"/>
  <c r="P2198" i="1"/>
  <c r="V2196" i="1"/>
  <c r="V2195" i="1" s="1"/>
  <c r="V2194" i="1" s="1"/>
  <c r="U2196" i="1"/>
  <c r="U2195" i="1" s="1"/>
  <c r="U2194" i="1" s="1"/>
  <c r="S2196" i="1"/>
  <c r="R2196" i="1"/>
  <c r="Q2196" i="1"/>
  <c r="P2196" i="1"/>
  <c r="P2195" i="1" s="1"/>
  <c r="P2194" i="1" s="1"/>
  <c r="V2187" i="1"/>
  <c r="U2187" i="1"/>
  <c r="S2187" i="1"/>
  <c r="R2187" i="1"/>
  <c r="Q2187" i="1"/>
  <c r="P2187" i="1"/>
  <c r="V2171" i="1"/>
  <c r="V2170" i="1" s="1"/>
  <c r="U2171" i="1"/>
  <c r="U2170" i="1" s="1"/>
  <c r="S2171" i="1"/>
  <c r="S2170" i="1" s="1"/>
  <c r="R2171" i="1"/>
  <c r="R2170" i="1" s="1"/>
  <c r="Q2171" i="1"/>
  <c r="Q2170" i="1" s="1"/>
  <c r="P2171" i="1"/>
  <c r="P2170" i="1" s="1"/>
  <c r="V2168" i="1"/>
  <c r="V2167" i="1" s="1"/>
  <c r="U2168" i="1"/>
  <c r="U2167" i="1" s="1"/>
  <c r="S2168" i="1"/>
  <c r="S2167" i="1" s="1"/>
  <c r="R2168" i="1"/>
  <c r="R2167" i="1" s="1"/>
  <c r="Q2168" i="1"/>
  <c r="Q2167" i="1" s="1"/>
  <c r="P2168" i="1"/>
  <c r="P2167" i="1" s="1"/>
  <c r="V2162" i="1"/>
  <c r="V2161" i="1" s="1"/>
  <c r="V2160" i="1" s="1"/>
  <c r="V2159" i="1" s="1"/>
  <c r="V2158" i="1" s="1"/>
  <c r="U2162" i="1"/>
  <c r="U2161" i="1" s="1"/>
  <c r="U2160" i="1" s="1"/>
  <c r="U2159" i="1" s="1"/>
  <c r="U2158" i="1" s="1"/>
  <c r="S2162" i="1"/>
  <c r="S2161" i="1" s="1"/>
  <c r="S2160" i="1" s="1"/>
  <c r="S2159" i="1" s="1"/>
  <c r="S2158" i="1" s="1"/>
  <c r="R2162" i="1"/>
  <c r="R2161" i="1" s="1"/>
  <c r="R2160" i="1" s="1"/>
  <c r="R2159" i="1" s="1"/>
  <c r="R2158" i="1" s="1"/>
  <c r="Q2162" i="1"/>
  <c r="Q2161" i="1" s="1"/>
  <c r="Q2160" i="1" s="1"/>
  <c r="Q2159" i="1" s="1"/>
  <c r="Q2158" i="1" s="1"/>
  <c r="P2162" i="1"/>
  <c r="P2161" i="1" s="1"/>
  <c r="P2160" i="1" s="1"/>
  <c r="P2159" i="1" s="1"/>
  <c r="P2158" i="1" s="1"/>
  <c r="V2156" i="1"/>
  <c r="V2155" i="1" s="1"/>
  <c r="V2154" i="1" s="1"/>
  <c r="V2153" i="1" s="1"/>
  <c r="U2156" i="1"/>
  <c r="U2155" i="1" s="1"/>
  <c r="U2154" i="1" s="1"/>
  <c r="U2153" i="1" s="1"/>
  <c r="S2156" i="1"/>
  <c r="S2155" i="1" s="1"/>
  <c r="S2154" i="1" s="1"/>
  <c r="S2153" i="1" s="1"/>
  <c r="R2156" i="1"/>
  <c r="R2155" i="1" s="1"/>
  <c r="R2154" i="1" s="1"/>
  <c r="R2153" i="1" s="1"/>
  <c r="Q2156" i="1"/>
  <c r="Q2155" i="1" s="1"/>
  <c r="Q2154" i="1" s="1"/>
  <c r="Q2153" i="1" s="1"/>
  <c r="P2156" i="1"/>
  <c r="P2155" i="1" s="1"/>
  <c r="P2154" i="1" s="1"/>
  <c r="P2153" i="1" s="1"/>
  <c r="V2151" i="1"/>
  <c r="V2150" i="1" s="1"/>
  <c r="V2149" i="1" s="1"/>
  <c r="S2151" i="1"/>
  <c r="S2150" i="1" s="1"/>
  <c r="S2149" i="1" s="1"/>
  <c r="R2151" i="1"/>
  <c r="R2150" i="1" s="1"/>
  <c r="R2149" i="1" s="1"/>
  <c r="V2147" i="1"/>
  <c r="V2146" i="1" s="1"/>
  <c r="V2145" i="1" s="1"/>
  <c r="U2147" i="1"/>
  <c r="U2146" i="1" s="1"/>
  <c r="U2145" i="1" s="1"/>
  <c r="S2147" i="1"/>
  <c r="S2146" i="1" s="1"/>
  <c r="S2145" i="1" s="1"/>
  <c r="R2147" i="1"/>
  <c r="R2146" i="1" s="1"/>
  <c r="R2145" i="1" s="1"/>
  <c r="Q2147" i="1"/>
  <c r="Q2146" i="1" s="1"/>
  <c r="Q2145" i="1" s="1"/>
  <c r="P2147" i="1"/>
  <c r="P2146" i="1" s="1"/>
  <c r="P2145" i="1" s="1"/>
  <c r="V2143" i="1"/>
  <c r="V2142" i="1" s="1"/>
  <c r="U2143" i="1"/>
  <c r="U2142" i="1" s="1"/>
  <c r="S2143" i="1"/>
  <c r="S2142" i="1" s="1"/>
  <c r="R2143" i="1"/>
  <c r="R2142" i="1" s="1"/>
  <c r="Q2143" i="1"/>
  <c r="Q2142" i="1" s="1"/>
  <c r="P2143" i="1"/>
  <c r="P2142" i="1" s="1"/>
  <c r="V2140" i="1"/>
  <c r="V2139" i="1" s="1"/>
  <c r="U2140" i="1"/>
  <c r="U2139" i="1" s="1"/>
  <c r="S2140" i="1"/>
  <c r="S2139" i="1" s="1"/>
  <c r="R2140" i="1"/>
  <c r="R2139" i="1" s="1"/>
  <c r="Q2140" i="1"/>
  <c r="Q2139" i="1" s="1"/>
  <c r="P2140" i="1"/>
  <c r="P2139" i="1" s="1"/>
  <c r="V2133" i="1"/>
  <c r="V2132" i="1" s="1"/>
  <c r="V2131" i="1" s="1"/>
  <c r="V2130" i="1" s="1"/>
  <c r="U2133" i="1"/>
  <c r="U2132" i="1" s="1"/>
  <c r="U2131" i="1" s="1"/>
  <c r="U2130" i="1" s="1"/>
  <c r="S2133" i="1"/>
  <c r="S2132" i="1" s="1"/>
  <c r="S2131" i="1" s="1"/>
  <c r="S2130" i="1" s="1"/>
  <c r="R2133" i="1"/>
  <c r="R2132" i="1" s="1"/>
  <c r="R2131" i="1" s="1"/>
  <c r="R2130" i="1" s="1"/>
  <c r="Q2133" i="1"/>
  <c r="Q2132" i="1" s="1"/>
  <c r="Q2131" i="1" s="1"/>
  <c r="Q2130" i="1" s="1"/>
  <c r="P2133" i="1"/>
  <c r="P2132" i="1" s="1"/>
  <c r="P2131" i="1" s="1"/>
  <c r="P2130" i="1" s="1"/>
  <c r="V2128" i="1"/>
  <c r="V2127" i="1" s="1"/>
  <c r="V2126" i="1" s="1"/>
  <c r="V2125" i="1" s="1"/>
  <c r="V2124" i="1" s="1"/>
  <c r="U2128" i="1"/>
  <c r="U2127" i="1" s="1"/>
  <c r="U2126" i="1" s="1"/>
  <c r="U2125" i="1" s="1"/>
  <c r="U2124" i="1" s="1"/>
  <c r="S2128" i="1"/>
  <c r="S2127" i="1" s="1"/>
  <c r="S2126" i="1" s="1"/>
  <c r="S2125" i="1" s="1"/>
  <c r="S2124" i="1" s="1"/>
  <c r="R2128" i="1"/>
  <c r="R2127" i="1" s="1"/>
  <c r="R2126" i="1" s="1"/>
  <c r="R2125" i="1" s="1"/>
  <c r="R2124" i="1" s="1"/>
  <c r="Q2128" i="1"/>
  <c r="Q2127" i="1" s="1"/>
  <c r="Q2126" i="1" s="1"/>
  <c r="Q2125" i="1" s="1"/>
  <c r="Q2124" i="1" s="1"/>
  <c r="P2128" i="1"/>
  <c r="P2127" i="1" s="1"/>
  <c r="P2126" i="1" s="1"/>
  <c r="P2125" i="1" s="1"/>
  <c r="P2124" i="1" s="1"/>
  <c r="V2120" i="1"/>
  <c r="S2120" i="1"/>
  <c r="R2120" i="1"/>
  <c r="V2118" i="1"/>
  <c r="S2118" i="1"/>
  <c r="R2118" i="1"/>
  <c r="V2115" i="1"/>
  <c r="V2114" i="1" s="1"/>
  <c r="U2115" i="1"/>
  <c r="U2114" i="1" s="1"/>
  <c r="S2115" i="1"/>
  <c r="S2114" i="1" s="1"/>
  <c r="R2115" i="1"/>
  <c r="R2114" i="1" s="1"/>
  <c r="V2110" i="1"/>
  <c r="U2110" i="1"/>
  <c r="S2110" i="1"/>
  <c r="R2110" i="1"/>
  <c r="Q2110" i="1"/>
  <c r="P2110" i="1"/>
  <c r="V2108" i="1"/>
  <c r="U2108" i="1"/>
  <c r="S2108" i="1"/>
  <c r="R2108" i="1"/>
  <c r="Q2108" i="1"/>
  <c r="P2108" i="1"/>
  <c r="V2087" i="1"/>
  <c r="V2086" i="1" s="1"/>
  <c r="V2085" i="1" s="1"/>
  <c r="V2084" i="1" s="1"/>
  <c r="U2087" i="1"/>
  <c r="U2086" i="1" s="1"/>
  <c r="U2085" i="1" s="1"/>
  <c r="U2084" i="1" s="1"/>
  <c r="S2087" i="1"/>
  <c r="S2086" i="1" s="1"/>
  <c r="S2085" i="1" s="1"/>
  <c r="S2084" i="1" s="1"/>
  <c r="R2087" i="1"/>
  <c r="R2086" i="1" s="1"/>
  <c r="R2085" i="1" s="1"/>
  <c r="R2084" i="1" s="1"/>
  <c r="Q2087" i="1"/>
  <c r="Q2086" i="1" s="1"/>
  <c r="Q2085" i="1" s="1"/>
  <c r="Q2084" i="1" s="1"/>
  <c r="P2087" i="1"/>
  <c r="P2086" i="1" s="1"/>
  <c r="P2085" i="1" s="1"/>
  <c r="P2084" i="1" s="1"/>
  <c r="V2082" i="1"/>
  <c r="V2081" i="1" s="1"/>
  <c r="V2080" i="1" s="1"/>
  <c r="V2079" i="1" s="1"/>
  <c r="V2078" i="1" s="1"/>
  <c r="U2082" i="1"/>
  <c r="U2081" i="1" s="1"/>
  <c r="U2080" i="1" s="1"/>
  <c r="U2079" i="1" s="1"/>
  <c r="U2078" i="1" s="1"/>
  <c r="S2082" i="1"/>
  <c r="S2081" i="1" s="1"/>
  <c r="S2080" i="1" s="1"/>
  <c r="S2079" i="1" s="1"/>
  <c r="S2078" i="1" s="1"/>
  <c r="R2082" i="1"/>
  <c r="R2081" i="1" s="1"/>
  <c r="R2080" i="1" s="1"/>
  <c r="R2079" i="1" s="1"/>
  <c r="R2078" i="1" s="1"/>
  <c r="Q2082" i="1"/>
  <c r="Q2081" i="1" s="1"/>
  <c r="Q2080" i="1" s="1"/>
  <c r="Q2079" i="1" s="1"/>
  <c r="Q2078" i="1" s="1"/>
  <c r="P2082" i="1"/>
  <c r="P2081" i="1" s="1"/>
  <c r="P2080" i="1" s="1"/>
  <c r="P2079" i="1" s="1"/>
  <c r="P2078" i="1" s="1"/>
  <c r="V2069" i="1"/>
  <c r="V2068" i="1" s="1"/>
  <c r="U2069" i="1"/>
  <c r="U2068" i="1" s="1"/>
  <c r="S2069" i="1"/>
  <c r="S2068" i="1" s="1"/>
  <c r="R2069" i="1"/>
  <c r="R2068" i="1" s="1"/>
  <c r="Q2069" i="1"/>
  <c r="Q2068" i="1" s="1"/>
  <c r="P2069" i="1"/>
  <c r="P2068" i="1" s="1"/>
  <c r="V2066" i="1"/>
  <c r="V2065" i="1" s="1"/>
  <c r="U2066" i="1"/>
  <c r="U2065" i="1" s="1"/>
  <c r="S2066" i="1"/>
  <c r="S2065" i="1" s="1"/>
  <c r="R2066" i="1"/>
  <c r="R2065" i="1" s="1"/>
  <c r="Q2066" i="1"/>
  <c r="Q2065" i="1" s="1"/>
  <c r="P2066" i="1"/>
  <c r="P2065" i="1" s="1"/>
  <c r="V2061" i="1"/>
  <c r="V2060" i="1" s="1"/>
  <c r="U2061" i="1"/>
  <c r="U2060" i="1" s="1"/>
  <c r="S2061" i="1"/>
  <c r="S2060" i="1" s="1"/>
  <c r="R2061" i="1"/>
  <c r="R2060" i="1" s="1"/>
  <c r="Q2061" i="1"/>
  <c r="Q2060" i="1" s="1"/>
  <c r="P2061" i="1"/>
  <c r="P2060" i="1" s="1"/>
  <c r="V2058" i="1"/>
  <c r="U2058" i="1"/>
  <c r="S2058" i="1"/>
  <c r="R2058" i="1"/>
  <c r="Q2058" i="1"/>
  <c r="P2058" i="1"/>
  <c r="V2056" i="1"/>
  <c r="U2056" i="1"/>
  <c r="S2056" i="1"/>
  <c r="R2056" i="1"/>
  <c r="Q2056" i="1"/>
  <c r="P2056" i="1"/>
  <c r="V2052" i="1"/>
  <c r="V2051" i="1" s="1"/>
  <c r="U2052" i="1"/>
  <c r="U2051" i="1" s="1"/>
  <c r="S2052" i="1"/>
  <c r="S2051" i="1" s="1"/>
  <c r="R2052" i="1"/>
  <c r="R2051" i="1" s="1"/>
  <c r="Q2052" i="1"/>
  <c r="Q2051" i="1" s="1"/>
  <c r="P2052" i="1"/>
  <c r="P2051" i="1" s="1"/>
  <c r="V2049" i="1"/>
  <c r="V2048" i="1" s="1"/>
  <c r="U2049" i="1"/>
  <c r="U2048" i="1" s="1"/>
  <c r="S2049" i="1"/>
  <c r="S2048" i="1" s="1"/>
  <c r="R2049" i="1"/>
  <c r="R2048" i="1" s="1"/>
  <c r="Q2049" i="1"/>
  <c r="Q2048" i="1" s="1"/>
  <c r="P2049" i="1"/>
  <c r="P2048" i="1" s="1"/>
  <c r="V2045" i="1"/>
  <c r="V2044" i="1" s="1"/>
  <c r="U2045" i="1"/>
  <c r="U2044" i="1" s="1"/>
  <c r="S2045" i="1"/>
  <c r="S2044" i="1" s="1"/>
  <c r="R2045" i="1"/>
  <c r="R2044" i="1" s="1"/>
  <c r="Q2045" i="1"/>
  <c r="Q2044" i="1" s="1"/>
  <c r="P2045" i="1"/>
  <c r="P2044" i="1" s="1"/>
  <c r="V2042" i="1"/>
  <c r="V2041" i="1" s="1"/>
  <c r="U2042" i="1"/>
  <c r="U2041" i="1" s="1"/>
  <c r="S2042" i="1"/>
  <c r="S2041" i="1" s="1"/>
  <c r="R2042" i="1"/>
  <c r="R2041" i="1" s="1"/>
  <c r="Q2042" i="1"/>
  <c r="Q2041" i="1" s="1"/>
  <c r="P2042" i="1"/>
  <c r="P2041" i="1" s="1"/>
  <c r="V2039" i="1"/>
  <c r="V2038" i="1" s="1"/>
  <c r="U2039" i="1"/>
  <c r="U2038" i="1" s="1"/>
  <c r="S2039" i="1"/>
  <c r="S2038" i="1" s="1"/>
  <c r="R2039" i="1"/>
  <c r="R2038" i="1" s="1"/>
  <c r="Q2039" i="1"/>
  <c r="Q2038" i="1" s="1"/>
  <c r="P2039" i="1"/>
  <c r="P2038" i="1" s="1"/>
  <c r="V2036" i="1"/>
  <c r="V2035" i="1" s="1"/>
  <c r="U2036" i="1"/>
  <c r="U2035" i="1" s="1"/>
  <c r="S2036" i="1"/>
  <c r="S2035" i="1" s="1"/>
  <c r="R2036" i="1"/>
  <c r="R2035" i="1" s="1"/>
  <c r="Q2036" i="1"/>
  <c r="Q2035" i="1" s="1"/>
  <c r="P2036" i="1"/>
  <c r="P2035" i="1" s="1"/>
  <c r="V2029" i="1"/>
  <c r="V2028" i="1" s="1"/>
  <c r="V2027" i="1" s="1"/>
  <c r="V2026" i="1" s="1"/>
  <c r="U2029" i="1"/>
  <c r="U2028" i="1" s="1"/>
  <c r="U2027" i="1" s="1"/>
  <c r="U2026" i="1" s="1"/>
  <c r="S2029" i="1"/>
  <c r="S2028" i="1" s="1"/>
  <c r="S2027" i="1" s="1"/>
  <c r="S2026" i="1" s="1"/>
  <c r="R2029" i="1"/>
  <c r="R2028" i="1" s="1"/>
  <c r="R2027" i="1" s="1"/>
  <c r="R2026" i="1" s="1"/>
  <c r="Q2029" i="1"/>
  <c r="Q2028" i="1" s="1"/>
  <c r="Q2027" i="1" s="1"/>
  <c r="Q2026" i="1" s="1"/>
  <c r="P2029" i="1"/>
  <c r="P2028" i="1" s="1"/>
  <c r="P2027" i="1" s="1"/>
  <c r="P2026" i="1" s="1"/>
  <c r="V2022" i="1"/>
  <c r="U2022" i="1"/>
  <c r="S2022" i="1"/>
  <c r="R2022" i="1"/>
  <c r="Q2022" i="1"/>
  <c r="P2022" i="1"/>
  <c r="V2020" i="1"/>
  <c r="U2020" i="1"/>
  <c r="S2020" i="1"/>
  <c r="R2020" i="1"/>
  <c r="Q2020" i="1"/>
  <c r="P2020" i="1"/>
  <c r="V2017" i="1"/>
  <c r="V2016" i="1" s="1"/>
  <c r="U2017" i="1"/>
  <c r="U2016" i="1" s="1"/>
  <c r="S2017" i="1"/>
  <c r="S2016" i="1" s="1"/>
  <c r="R2017" i="1"/>
  <c r="R2016" i="1" s="1"/>
  <c r="Q2017" i="1"/>
  <c r="Q2016" i="1" s="1"/>
  <c r="P2017" i="1"/>
  <c r="P2016" i="1" s="1"/>
  <c r="V2012" i="1"/>
  <c r="S2012" i="1"/>
  <c r="R2012" i="1"/>
  <c r="V2010" i="1"/>
  <c r="S2010" i="1"/>
  <c r="R2010" i="1"/>
  <c r="V2001" i="1"/>
  <c r="U2001" i="1"/>
  <c r="S2001" i="1"/>
  <c r="R2001" i="1"/>
  <c r="Q2001" i="1"/>
  <c r="P2001" i="1"/>
  <c r="V1999" i="1"/>
  <c r="U1999" i="1"/>
  <c r="S1999" i="1"/>
  <c r="R1999" i="1"/>
  <c r="Q1999" i="1"/>
  <c r="P1999" i="1"/>
  <c r="V1995" i="1"/>
  <c r="V1994" i="1" s="1"/>
  <c r="V1993" i="1" s="1"/>
  <c r="V1992" i="1" s="1"/>
  <c r="V1991" i="1" s="1"/>
  <c r="V1990" i="1" s="1"/>
  <c r="V1989" i="1" s="1"/>
  <c r="U1995" i="1"/>
  <c r="U1994" i="1" s="1"/>
  <c r="U1993" i="1" s="1"/>
  <c r="U1992" i="1" s="1"/>
  <c r="U1991" i="1" s="1"/>
  <c r="U1990" i="1" s="1"/>
  <c r="U1989" i="1" s="1"/>
  <c r="S1995" i="1"/>
  <c r="S1994" i="1" s="1"/>
  <c r="S1993" i="1" s="1"/>
  <c r="S1992" i="1" s="1"/>
  <c r="S1991" i="1" s="1"/>
  <c r="S1990" i="1" s="1"/>
  <c r="S1989" i="1" s="1"/>
  <c r="R1995" i="1"/>
  <c r="R1994" i="1" s="1"/>
  <c r="R1993" i="1" s="1"/>
  <c r="R1992" i="1" s="1"/>
  <c r="R1991" i="1" s="1"/>
  <c r="R1990" i="1" s="1"/>
  <c r="R1989" i="1" s="1"/>
  <c r="Q1995" i="1"/>
  <c r="Q1994" i="1" s="1"/>
  <c r="Q1993" i="1" s="1"/>
  <c r="Q1992" i="1" s="1"/>
  <c r="Q1991" i="1" s="1"/>
  <c r="Q1990" i="1" s="1"/>
  <c r="Q1989" i="1" s="1"/>
  <c r="P1995" i="1"/>
  <c r="P1994" i="1" s="1"/>
  <c r="P1993" i="1" s="1"/>
  <c r="P1992" i="1" s="1"/>
  <c r="P1991" i="1" s="1"/>
  <c r="P1990" i="1" s="1"/>
  <c r="P1989" i="1" s="1"/>
  <c r="V1987" i="1"/>
  <c r="V1986" i="1" s="1"/>
  <c r="U1987" i="1"/>
  <c r="U1986" i="1" s="1"/>
  <c r="S1987" i="1"/>
  <c r="S1986" i="1" s="1"/>
  <c r="R1987" i="1"/>
  <c r="R1986" i="1" s="1"/>
  <c r="Q1987" i="1"/>
  <c r="Q1986" i="1" s="1"/>
  <c r="P1987" i="1"/>
  <c r="P1986" i="1" s="1"/>
  <c r="V1984" i="1"/>
  <c r="V1983" i="1" s="1"/>
  <c r="U1984" i="1"/>
  <c r="U1983" i="1" s="1"/>
  <c r="S1984" i="1"/>
  <c r="S1983" i="1" s="1"/>
  <c r="R1984" i="1"/>
  <c r="R1983" i="1" s="1"/>
  <c r="Q1984" i="1"/>
  <c r="Q1983" i="1" s="1"/>
  <c r="P1984" i="1"/>
  <c r="P1983" i="1" s="1"/>
  <c r="V1977" i="1"/>
  <c r="U1977" i="1"/>
  <c r="S1977" i="1"/>
  <c r="R1977" i="1"/>
  <c r="Q1977" i="1"/>
  <c r="P1977" i="1"/>
  <c r="V1975" i="1"/>
  <c r="V1974" i="1" s="1"/>
  <c r="V1973" i="1" s="1"/>
  <c r="U1975" i="1"/>
  <c r="U1974" i="1" s="1"/>
  <c r="U1973" i="1" s="1"/>
  <c r="S1975" i="1"/>
  <c r="S1974" i="1" s="1"/>
  <c r="S1973" i="1" s="1"/>
  <c r="R1975" i="1"/>
  <c r="R1974" i="1" s="1"/>
  <c r="R1973" i="1" s="1"/>
  <c r="Q1975" i="1"/>
  <c r="Q1974" i="1" s="1"/>
  <c r="Q1973" i="1" s="1"/>
  <c r="P1975" i="1"/>
  <c r="P1974" i="1" s="1"/>
  <c r="P1973" i="1" s="1"/>
  <c r="V1971" i="1"/>
  <c r="V1970" i="1" s="1"/>
  <c r="V1969" i="1" s="1"/>
  <c r="V1968" i="1" s="1"/>
  <c r="V1967" i="1" s="1"/>
  <c r="U1971" i="1"/>
  <c r="U1970" i="1" s="1"/>
  <c r="U1969" i="1" s="1"/>
  <c r="U1968" i="1" s="1"/>
  <c r="U1967" i="1" s="1"/>
  <c r="S1971" i="1"/>
  <c r="S1970" i="1" s="1"/>
  <c r="S1969" i="1" s="1"/>
  <c r="S1968" i="1" s="1"/>
  <c r="S1967" i="1" s="1"/>
  <c r="R1971" i="1"/>
  <c r="R1970" i="1" s="1"/>
  <c r="R1969" i="1" s="1"/>
  <c r="R1968" i="1" s="1"/>
  <c r="R1967" i="1" s="1"/>
  <c r="Q1971" i="1"/>
  <c r="Q1970" i="1" s="1"/>
  <c r="Q1969" i="1" s="1"/>
  <c r="Q1968" i="1" s="1"/>
  <c r="Q1967" i="1" s="1"/>
  <c r="P1971" i="1"/>
  <c r="P1970" i="1" s="1"/>
  <c r="P1969" i="1" s="1"/>
  <c r="P1968" i="1" s="1"/>
  <c r="P1967" i="1" s="1"/>
  <c r="V1963" i="1"/>
  <c r="V1962" i="1" s="1"/>
  <c r="V1961" i="1" s="1"/>
  <c r="V1960" i="1" s="1"/>
  <c r="V1959" i="1" s="1"/>
  <c r="U1963" i="1"/>
  <c r="U1962" i="1" s="1"/>
  <c r="U1961" i="1" s="1"/>
  <c r="U1960" i="1" s="1"/>
  <c r="U1959" i="1" s="1"/>
  <c r="S1963" i="1"/>
  <c r="S1962" i="1" s="1"/>
  <c r="S1961" i="1" s="1"/>
  <c r="S1960" i="1" s="1"/>
  <c r="S1959" i="1" s="1"/>
  <c r="R1963" i="1"/>
  <c r="R1962" i="1" s="1"/>
  <c r="R1961" i="1" s="1"/>
  <c r="R1960" i="1" s="1"/>
  <c r="R1959" i="1" s="1"/>
  <c r="Q1963" i="1"/>
  <c r="Q1962" i="1" s="1"/>
  <c r="Q1961" i="1" s="1"/>
  <c r="Q1960" i="1" s="1"/>
  <c r="Q1959" i="1" s="1"/>
  <c r="P1963" i="1"/>
  <c r="P1962" i="1" s="1"/>
  <c r="P1961" i="1" s="1"/>
  <c r="P1960" i="1" s="1"/>
  <c r="P1959" i="1" s="1"/>
  <c r="V1957" i="1"/>
  <c r="V1956" i="1" s="1"/>
  <c r="V1955" i="1" s="1"/>
  <c r="V1954" i="1" s="1"/>
  <c r="V1953" i="1" s="1"/>
  <c r="U1957" i="1"/>
  <c r="U1956" i="1" s="1"/>
  <c r="U1955" i="1" s="1"/>
  <c r="U1954" i="1" s="1"/>
  <c r="U1953" i="1" s="1"/>
  <c r="S1957" i="1"/>
  <c r="S1956" i="1" s="1"/>
  <c r="S1955" i="1" s="1"/>
  <c r="S1954" i="1" s="1"/>
  <c r="S1953" i="1" s="1"/>
  <c r="R1957" i="1"/>
  <c r="R1956" i="1" s="1"/>
  <c r="R1955" i="1" s="1"/>
  <c r="R1954" i="1" s="1"/>
  <c r="R1953" i="1" s="1"/>
  <c r="Q1957" i="1"/>
  <c r="Q1956" i="1" s="1"/>
  <c r="Q1955" i="1" s="1"/>
  <c r="Q1954" i="1" s="1"/>
  <c r="Q1953" i="1" s="1"/>
  <c r="P1957" i="1"/>
  <c r="P1956" i="1" s="1"/>
  <c r="P1955" i="1" s="1"/>
  <c r="P1954" i="1" s="1"/>
  <c r="P1953" i="1" s="1"/>
  <c r="V1949" i="1"/>
  <c r="V1948" i="1" s="1"/>
  <c r="V1947" i="1" s="1"/>
  <c r="U1949" i="1"/>
  <c r="U1948" i="1" s="1"/>
  <c r="U1947" i="1" s="1"/>
  <c r="S1949" i="1"/>
  <c r="S1948" i="1" s="1"/>
  <c r="S1947" i="1" s="1"/>
  <c r="R1949" i="1"/>
  <c r="R1948" i="1" s="1"/>
  <c r="R1947" i="1" s="1"/>
  <c r="Q1949" i="1"/>
  <c r="Q1948" i="1" s="1"/>
  <c r="Q1947" i="1" s="1"/>
  <c r="P1949" i="1"/>
  <c r="P1948" i="1" s="1"/>
  <c r="P1947" i="1" s="1"/>
  <c r="V1945" i="1"/>
  <c r="V1944" i="1" s="1"/>
  <c r="V1943" i="1" s="1"/>
  <c r="U1945" i="1"/>
  <c r="U1944" i="1" s="1"/>
  <c r="U1943" i="1" s="1"/>
  <c r="S1945" i="1"/>
  <c r="S1944" i="1" s="1"/>
  <c r="S1943" i="1" s="1"/>
  <c r="R1945" i="1"/>
  <c r="R1944" i="1" s="1"/>
  <c r="R1943" i="1" s="1"/>
  <c r="Q1945" i="1"/>
  <c r="Q1944" i="1" s="1"/>
  <c r="Q1943" i="1" s="1"/>
  <c r="P1945" i="1"/>
  <c r="P1944" i="1" s="1"/>
  <c r="P1943" i="1" s="1"/>
  <c r="V1941" i="1"/>
  <c r="V1940" i="1" s="1"/>
  <c r="V1939" i="1" s="1"/>
  <c r="U1941" i="1"/>
  <c r="U1940" i="1" s="1"/>
  <c r="U1939" i="1" s="1"/>
  <c r="S1941" i="1"/>
  <c r="S1940" i="1" s="1"/>
  <c r="S1939" i="1" s="1"/>
  <c r="R1941" i="1"/>
  <c r="R1940" i="1" s="1"/>
  <c r="R1939" i="1" s="1"/>
  <c r="Q1941" i="1"/>
  <c r="Q1940" i="1" s="1"/>
  <c r="Q1939" i="1" s="1"/>
  <c r="P1941" i="1"/>
  <c r="P1940" i="1" s="1"/>
  <c r="P1939" i="1" s="1"/>
  <c r="V1933" i="1"/>
  <c r="V1932" i="1" s="1"/>
  <c r="V1931" i="1" s="1"/>
  <c r="V1930" i="1" s="1"/>
  <c r="U1933" i="1"/>
  <c r="U1932" i="1" s="1"/>
  <c r="U1931" i="1" s="1"/>
  <c r="U1930" i="1" s="1"/>
  <c r="S1933" i="1"/>
  <c r="S1932" i="1" s="1"/>
  <c r="S1931" i="1" s="1"/>
  <c r="S1930" i="1" s="1"/>
  <c r="R1933" i="1"/>
  <c r="R1932" i="1" s="1"/>
  <c r="R1931" i="1" s="1"/>
  <c r="R1930" i="1" s="1"/>
  <c r="Q1933" i="1"/>
  <c r="Q1932" i="1" s="1"/>
  <c r="Q1931" i="1" s="1"/>
  <c r="Q1930" i="1" s="1"/>
  <c r="P1933" i="1"/>
  <c r="P1932" i="1" s="1"/>
  <c r="P1931" i="1" s="1"/>
  <c r="P1930" i="1" s="1"/>
  <c r="V1928" i="1"/>
  <c r="U1928" i="1"/>
  <c r="S1928" i="1"/>
  <c r="R1928" i="1"/>
  <c r="Q1928" i="1"/>
  <c r="P1928" i="1"/>
  <c r="V1924" i="1"/>
  <c r="U1924" i="1"/>
  <c r="S1924" i="1"/>
  <c r="R1924" i="1"/>
  <c r="Q1924" i="1"/>
  <c r="P1924" i="1"/>
  <c r="V1917" i="1"/>
  <c r="V1916" i="1" s="1"/>
  <c r="V1915" i="1" s="1"/>
  <c r="U1917" i="1"/>
  <c r="U1916" i="1" s="1"/>
  <c r="U1915" i="1" s="1"/>
  <c r="S1917" i="1"/>
  <c r="S1916" i="1" s="1"/>
  <c r="S1915" i="1" s="1"/>
  <c r="R1917" i="1"/>
  <c r="R1916" i="1" s="1"/>
  <c r="R1915" i="1" s="1"/>
  <c r="Q1917" i="1"/>
  <c r="Q1916" i="1" s="1"/>
  <c r="Q1915" i="1" s="1"/>
  <c r="P1917" i="1"/>
  <c r="P1916" i="1" s="1"/>
  <c r="P1915" i="1" s="1"/>
  <c r="V1909" i="1"/>
  <c r="U1909" i="1"/>
  <c r="S1909" i="1"/>
  <c r="R1909" i="1"/>
  <c r="Q1909" i="1"/>
  <c r="P1909" i="1"/>
  <c r="V1905" i="1"/>
  <c r="V1904" i="1" s="1"/>
  <c r="V1903" i="1" s="1"/>
  <c r="V1902" i="1" s="1"/>
  <c r="U1905" i="1"/>
  <c r="U1904" i="1" s="1"/>
  <c r="U1903" i="1" s="1"/>
  <c r="U1902" i="1" s="1"/>
  <c r="S1905" i="1"/>
  <c r="S1904" i="1" s="1"/>
  <c r="S1903" i="1" s="1"/>
  <c r="S1902" i="1" s="1"/>
  <c r="R1905" i="1"/>
  <c r="R1904" i="1" s="1"/>
  <c r="R1903" i="1" s="1"/>
  <c r="R1902" i="1" s="1"/>
  <c r="Q1905" i="1"/>
  <c r="Q1904" i="1" s="1"/>
  <c r="Q1903" i="1" s="1"/>
  <c r="Q1902" i="1" s="1"/>
  <c r="P1905" i="1"/>
  <c r="P1904" i="1" s="1"/>
  <c r="P1903" i="1" s="1"/>
  <c r="P1902" i="1" s="1"/>
  <c r="V1893" i="1"/>
  <c r="V1892" i="1" s="1"/>
  <c r="U1893" i="1"/>
  <c r="U1892" i="1" s="1"/>
  <c r="S1893" i="1"/>
  <c r="S1892" i="1" s="1"/>
  <c r="R1893" i="1"/>
  <c r="R1892" i="1" s="1"/>
  <c r="Q1893" i="1"/>
  <c r="Q1892" i="1" s="1"/>
  <c r="P1893" i="1"/>
  <c r="P1892" i="1" s="1"/>
  <c r="V1886" i="1"/>
  <c r="V1885" i="1" s="1"/>
  <c r="V1884" i="1" s="1"/>
  <c r="U1886" i="1"/>
  <c r="U1885" i="1" s="1"/>
  <c r="U1884" i="1" s="1"/>
  <c r="S1886" i="1"/>
  <c r="S1885" i="1" s="1"/>
  <c r="S1884" i="1" s="1"/>
  <c r="R1886" i="1"/>
  <c r="R1885" i="1" s="1"/>
  <c r="R1884" i="1" s="1"/>
  <c r="Q1886" i="1"/>
  <c r="Q1885" i="1" s="1"/>
  <c r="Q1884" i="1" s="1"/>
  <c r="P1886" i="1"/>
  <c r="P1885" i="1" s="1"/>
  <c r="P1884" i="1" s="1"/>
  <c r="V1880" i="1"/>
  <c r="U1880" i="1"/>
  <c r="S1880" i="1"/>
  <c r="R1880" i="1"/>
  <c r="Q1880" i="1"/>
  <c r="P1880" i="1"/>
  <c r="V1872" i="1"/>
  <c r="V1871" i="1" s="1"/>
  <c r="V1870" i="1" s="1"/>
  <c r="U1872" i="1"/>
  <c r="U1871" i="1" s="1"/>
  <c r="U1870" i="1" s="1"/>
  <c r="S1872" i="1"/>
  <c r="S1871" i="1" s="1"/>
  <c r="S1870" i="1" s="1"/>
  <c r="R1872" i="1"/>
  <c r="R1871" i="1" s="1"/>
  <c r="R1870" i="1" s="1"/>
  <c r="Q1872" i="1"/>
  <c r="Q1871" i="1" s="1"/>
  <c r="Q1870" i="1" s="1"/>
  <c r="P1872" i="1"/>
  <c r="P1871" i="1" s="1"/>
  <c r="P1870" i="1" s="1"/>
  <c r="V1868" i="1"/>
  <c r="V1867" i="1" s="1"/>
  <c r="V1866" i="1" s="1"/>
  <c r="U1868" i="1"/>
  <c r="U1867" i="1" s="1"/>
  <c r="U1866" i="1" s="1"/>
  <c r="S1868" i="1"/>
  <c r="S1867" i="1" s="1"/>
  <c r="S1866" i="1" s="1"/>
  <c r="R1868" i="1"/>
  <c r="R1867" i="1" s="1"/>
  <c r="R1866" i="1" s="1"/>
  <c r="Q1868" i="1"/>
  <c r="Q1867" i="1" s="1"/>
  <c r="Q1866" i="1" s="1"/>
  <c r="P1868" i="1"/>
  <c r="P1867" i="1" s="1"/>
  <c r="P1866" i="1" s="1"/>
  <c r="V1841" i="1"/>
  <c r="V1840" i="1" s="1"/>
  <c r="V1839" i="1" s="1"/>
  <c r="V1838" i="1" s="1"/>
  <c r="V1837" i="1" s="1"/>
  <c r="U1841" i="1"/>
  <c r="U1840" i="1" s="1"/>
  <c r="U1839" i="1" s="1"/>
  <c r="U1838" i="1" s="1"/>
  <c r="U1837" i="1" s="1"/>
  <c r="S1841" i="1"/>
  <c r="S1840" i="1" s="1"/>
  <c r="S1839" i="1" s="1"/>
  <c r="S1838" i="1" s="1"/>
  <c r="S1837" i="1" s="1"/>
  <c r="R1841" i="1"/>
  <c r="R1840" i="1" s="1"/>
  <c r="R1839" i="1" s="1"/>
  <c r="R1838" i="1" s="1"/>
  <c r="R1837" i="1" s="1"/>
  <c r="Q1841" i="1"/>
  <c r="Q1840" i="1" s="1"/>
  <c r="Q1839" i="1" s="1"/>
  <c r="Q1838" i="1" s="1"/>
  <c r="Q1837" i="1" s="1"/>
  <c r="P1841" i="1"/>
  <c r="P1840" i="1" s="1"/>
  <c r="P1839" i="1" s="1"/>
  <c r="P1838" i="1" s="1"/>
  <c r="P1837" i="1" s="1"/>
  <c r="V1833" i="1"/>
  <c r="V1832" i="1" s="1"/>
  <c r="V1831" i="1" s="1"/>
  <c r="V1830" i="1" s="1"/>
  <c r="U1833" i="1"/>
  <c r="U1832" i="1" s="1"/>
  <c r="U1831" i="1" s="1"/>
  <c r="U1830" i="1" s="1"/>
  <c r="S1833" i="1"/>
  <c r="S1832" i="1" s="1"/>
  <c r="S1831" i="1" s="1"/>
  <c r="S1830" i="1" s="1"/>
  <c r="R1833" i="1"/>
  <c r="R1832" i="1" s="1"/>
  <c r="R1831" i="1" s="1"/>
  <c r="R1830" i="1" s="1"/>
  <c r="Q1833" i="1"/>
  <c r="Q1832" i="1" s="1"/>
  <c r="Q1831" i="1" s="1"/>
  <c r="Q1830" i="1" s="1"/>
  <c r="P1833" i="1"/>
  <c r="P1832" i="1" s="1"/>
  <c r="P1831" i="1" s="1"/>
  <c r="P1830" i="1" s="1"/>
  <c r="V1828" i="1"/>
  <c r="U1828" i="1"/>
  <c r="S1828" i="1"/>
  <c r="R1828" i="1"/>
  <c r="Q1828" i="1"/>
  <c r="P1828" i="1"/>
  <c r="V1826" i="1"/>
  <c r="U1826" i="1"/>
  <c r="S1826" i="1"/>
  <c r="R1826" i="1"/>
  <c r="Q1826" i="1"/>
  <c r="P1826" i="1"/>
  <c r="V1823" i="1"/>
  <c r="U1823" i="1"/>
  <c r="S1823" i="1"/>
  <c r="R1823" i="1"/>
  <c r="Q1823" i="1"/>
  <c r="P1823" i="1"/>
  <c r="V1821" i="1"/>
  <c r="U1821" i="1"/>
  <c r="S1821" i="1"/>
  <c r="R1821" i="1"/>
  <c r="Q1821" i="1"/>
  <c r="P1821" i="1"/>
  <c r="V1816" i="1"/>
  <c r="V1815" i="1" s="1"/>
  <c r="V1814" i="1" s="1"/>
  <c r="V1813" i="1" s="1"/>
  <c r="V1812" i="1" s="1"/>
  <c r="U1816" i="1"/>
  <c r="U1815" i="1" s="1"/>
  <c r="U1814" i="1" s="1"/>
  <c r="U1813" i="1" s="1"/>
  <c r="U1812" i="1" s="1"/>
  <c r="S1816" i="1"/>
  <c r="S1815" i="1" s="1"/>
  <c r="S1814" i="1" s="1"/>
  <c r="S1813" i="1" s="1"/>
  <c r="S1812" i="1" s="1"/>
  <c r="R1816" i="1"/>
  <c r="R1815" i="1" s="1"/>
  <c r="R1814" i="1" s="1"/>
  <c r="R1813" i="1" s="1"/>
  <c r="R1812" i="1" s="1"/>
  <c r="Q1816" i="1"/>
  <c r="Q1815" i="1" s="1"/>
  <c r="Q1814" i="1" s="1"/>
  <c r="Q1813" i="1" s="1"/>
  <c r="Q1812" i="1" s="1"/>
  <c r="P1816" i="1"/>
  <c r="P1815" i="1" s="1"/>
  <c r="P1814" i="1" s="1"/>
  <c r="P1813" i="1" s="1"/>
  <c r="P1812" i="1" s="1"/>
  <c r="V1809" i="1"/>
  <c r="U1809" i="1"/>
  <c r="S1809" i="1"/>
  <c r="R1809" i="1"/>
  <c r="Q1809" i="1"/>
  <c r="P1809" i="1"/>
  <c r="V1807" i="1"/>
  <c r="V1806" i="1" s="1"/>
  <c r="V1805" i="1" s="1"/>
  <c r="U1807" i="1"/>
  <c r="U1806" i="1" s="1"/>
  <c r="U1805" i="1" s="1"/>
  <c r="S1807" i="1"/>
  <c r="S1806" i="1" s="1"/>
  <c r="S1805" i="1" s="1"/>
  <c r="R1807" i="1"/>
  <c r="R1806" i="1" s="1"/>
  <c r="R1805" i="1" s="1"/>
  <c r="Q1807" i="1"/>
  <c r="Q1806" i="1" s="1"/>
  <c r="Q1805" i="1" s="1"/>
  <c r="P1807" i="1"/>
  <c r="P1806" i="1" s="1"/>
  <c r="P1805" i="1" s="1"/>
  <c r="V1798" i="1"/>
  <c r="U1798" i="1"/>
  <c r="S1798" i="1"/>
  <c r="R1798" i="1"/>
  <c r="Q1798" i="1"/>
  <c r="P1798" i="1"/>
  <c r="V1782" i="1"/>
  <c r="V1781" i="1" s="1"/>
  <c r="U1782" i="1"/>
  <c r="U1781" i="1" s="1"/>
  <c r="S1782" i="1"/>
  <c r="S1781" i="1" s="1"/>
  <c r="R1782" i="1"/>
  <c r="R1781" i="1" s="1"/>
  <c r="Q1782" i="1"/>
  <c r="Q1781" i="1" s="1"/>
  <c r="P1782" i="1"/>
  <c r="P1781" i="1" s="1"/>
  <c r="V1779" i="1"/>
  <c r="V1778" i="1" s="1"/>
  <c r="U1779" i="1"/>
  <c r="U1778" i="1" s="1"/>
  <c r="S1779" i="1"/>
  <c r="S1778" i="1" s="1"/>
  <c r="R1779" i="1"/>
  <c r="R1778" i="1" s="1"/>
  <c r="Q1779" i="1"/>
  <c r="Q1778" i="1" s="1"/>
  <c r="P1779" i="1"/>
  <c r="P1778" i="1" s="1"/>
  <c r="V1773" i="1"/>
  <c r="V1772" i="1" s="1"/>
  <c r="V1771" i="1" s="1"/>
  <c r="V1770" i="1" s="1"/>
  <c r="V1769" i="1" s="1"/>
  <c r="U1773" i="1"/>
  <c r="U1772" i="1" s="1"/>
  <c r="U1771" i="1" s="1"/>
  <c r="U1770" i="1" s="1"/>
  <c r="U1769" i="1" s="1"/>
  <c r="S1773" i="1"/>
  <c r="S1772" i="1" s="1"/>
  <c r="S1771" i="1" s="1"/>
  <c r="S1770" i="1" s="1"/>
  <c r="S1769" i="1" s="1"/>
  <c r="R1773" i="1"/>
  <c r="R1772" i="1" s="1"/>
  <c r="R1771" i="1" s="1"/>
  <c r="R1770" i="1" s="1"/>
  <c r="R1769" i="1" s="1"/>
  <c r="Q1773" i="1"/>
  <c r="Q1772" i="1" s="1"/>
  <c r="Q1771" i="1" s="1"/>
  <c r="Q1770" i="1" s="1"/>
  <c r="Q1769" i="1" s="1"/>
  <c r="P1773" i="1"/>
  <c r="P1772" i="1" s="1"/>
  <c r="P1771" i="1" s="1"/>
  <c r="P1770" i="1" s="1"/>
  <c r="P1769" i="1" s="1"/>
  <c r="V1767" i="1"/>
  <c r="V1766" i="1" s="1"/>
  <c r="V1765" i="1" s="1"/>
  <c r="V1764" i="1" s="1"/>
  <c r="U1767" i="1"/>
  <c r="U1766" i="1" s="1"/>
  <c r="U1765" i="1" s="1"/>
  <c r="U1764" i="1" s="1"/>
  <c r="S1767" i="1"/>
  <c r="S1766" i="1" s="1"/>
  <c r="S1765" i="1" s="1"/>
  <c r="S1764" i="1" s="1"/>
  <c r="R1767" i="1"/>
  <c r="R1766" i="1" s="1"/>
  <c r="R1765" i="1" s="1"/>
  <c r="R1764" i="1" s="1"/>
  <c r="Q1767" i="1"/>
  <c r="Q1766" i="1" s="1"/>
  <c r="Q1765" i="1" s="1"/>
  <c r="Q1764" i="1" s="1"/>
  <c r="P1767" i="1"/>
  <c r="P1766" i="1" s="1"/>
  <c r="P1765" i="1" s="1"/>
  <c r="P1764" i="1" s="1"/>
  <c r="V1762" i="1"/>
  <c r="V1761" i="1" s="1"/>
  <c r="V1760" i="1" s="1"/>
  <c r="S1762" i="1"/>
  <c r="S1761" i="1" s="1"/>
  <c r="S1760" i="1" s="1"/>
  <c r="R1762" i="1"/>
  <c r="R1761" i="1" s="1"/>
  <c r="R1760" i="1" s="1"/>
  <c r="V1758" i="1"/>
  <c r="V1757" i="1" s="1"/>
  <c r="V1756" i="1" s="1"/>
  <c r="U1758" i="1"/>
  <c r="U1757" i="1" s="1"/>
  <c r="U1756" i="1" s="1"/>
  <c r="S1758" i="1"/>
  <c r="S1757" i="1" s="1"/>
  <c r="S1756" i="1" s="1"/>
  <c r="R1758" i="1"/>
  <c r="R1757" i="1" s="1"/>
  <c r="R1756" i="1" s="1"/>
  <c r="Q1758" i="1"/>
  <c r="Q1757" i="1" s="1"/>
  <c r="Q1756" i="1" s="1"/>
  <c r="P1758" i="1"/>
  <c r="P1757" i="1" s="1"/>
  <c r="P1756" i="1" s="1"/>
  <c r="V1754" i="1"/>
  <c r="V1753" i="1" s="1"/>
  <c r="U1754" i="1"/>
  <c r="U1753" i="1" s="1"/>
  <c r="S1754" i="1"/>
  <c r="S1753" i="1" s="1"/>
  <c r="R1754" i="1"/>
  <c r="R1753" i="1" s="1"/>
  <c r="Q1754" i="1"/>
  <c r="Q1753" i="1" s="1"/>
  <c r="P1754" i="1"/>
  <c r="P1753" i="1" s="1"/>
  <c r="V1751" i="1"/>
  <c r="V1750" i="1" s="1"/>
  <c r="U1751" i="1"/>
  <c r="U1750" i="1" s="1"/>
  <c r="S1751" i="1"/>
  <c r="S1750" i="1" s="1"/>
  <c r="R1751" i="1"/>
  <c r="R1750" i="1" s="1"/>
  <c r="Q1751" i="1"/>
  <c r="Q1750" i="1" s="1"/>
  <c r="P1751" i="1"/>
  <c r="P1750" i="1" s="1"/>
  <c r="V1744" i="1"/>
  <c r="V1743" i="1" s="1"/>
  <c r="V1742" i="1" s="1"/>
  <c r="V1741" i="1" s="1"/>
  <c r="U1744" i="1"/>
  <c r="U1743" i="1" s="1"/>
  <c r="U1742" i="1" s="1"/>
  <c r="U1741" i="1" s="1"/>
  <c r="S1744" i="1"/>
  <c r="S1743" i="1" s="1"/>
  <c r="S1742" i="1" s="1"/>
  <c r="S1741" i="1" s="1"/>
  <c r="R1744" i="1"/>
  <c r="R1743" i="1" s="1"/>
  <c r="R1742" i="1" s="1"/>
  <c r="R1741" i="1" s="1"/>
  <c r="Q1744" i="1"/>
  <c r="Q1743" i="1" s="1"/>
  <c r="Q1742" i="1" s="1"/>
  <c r="Q1741" i="1" s="1"/>
  <c r="P1744" i="1"/>
  <c r="P1743" i="1" s="1"/>
  <c r="P1742" i="1" s="1"/>
  <c r="P1741" i="1" s="1"/>
  <c r="V1739" i="1"/>
  <c r="V1738" i="1" s="1"/>
  <c r="V1737" i="1" s="1"/>
  <c r="V1736" i="1" s="1"/>
  <c r="V1735" i="1" s="1"/>
  <c r="U1739" i="1"/>
  <c r="U1738" i="1" s="1"/>
  <c r="U1737" i="1" s="1"/>
  <c r="U1736" i="1" s="1"/>
  <c r="U1735" i="1" s="1"/>
  <c r="S1739" i="1"/>
  <c r="S1738" i="1" s="1"/>
  <c r="S1737" i="1" s="1"/>
  <c r="S1736" i="1" s="1"/>
  <c r="S1735" i="1" s="1"/>
  <c r="R1739" i="1"/>
  <c r="R1738" i="1" s="1"/>
  <c r="R1737" i="1" s="1"/>
  <c r="R1736" i="1" s="1"/>
  <c r="R1735" i="1" s="1"/>
  <c r="Q1739" i="1"/>
  <c r="Q1738" i="1" s="1"/>
  <c r="Q1737" i="1" s="1"/>
  <c r="Q1736" i="1" s="1"/>
  <c r="Q1735" i="1" s="1"/>
  <c r="P1739" i="1"/>
  <c r="P1738" i="1" s="1"/>
  <c r="P1737" i="1" s="1"/>
  <c r="P1736" i="1" s="1"/>
  <c r="P1735" i="1" s="1"/>
  <c r="V1731" i="1"/>
  <c r="S1731" i="1"/>
  <c r="R1731" i="1"/>
  <c r="V1729" i="1"/>
  <c r="S1729" i="1"/>
  <c r="R1729" i="1"/>
  <c r="V1726" i="1"/>
  <c r="V1725" i="1" s="1"/>
  <c r="S1726" i="1"/>
  <c r="S1725" i="1" s="1"/>
  <c r="R1726" i="1"/>
  <c r="R1725" i="1" s="1"/>
  <c r="V1721" i="1"/>
  <c r="U1721" i="1"/>
  <c r="S1721" i="1"/>
  <c r="R1721" i="1"/>
  <c r="Q1721" i="1"/>
  <c r="P1721" i="1"/>
  <c r="V1719" i="1"/>
  <c r="U1719" i="1"/>
  <c r="S1719" i="1"/>
  <c r="R1719" i="1"/>
  <c r="Q1719" i="1"/>
  <c r="P1719" i="1"/>
  <c r="V1698" i="1"/>
  <c r="V1697" i="1" s="1"/>
  <c r="V1696" i="1" s="1"/>
  <c r="V1695" i="1" s="1"/>
  <c r="U1698" i="1"/>
  <c r="U1697" i="1" s="1"/>
  <c r="U1696" i="1" s="1"/>
  <c r="U1695" i="1" s="1"/>
  <c r="S1698" i="1"/>
  <c r="S1697" i="1" s="1"/>
  <c r="S1696" i="1" s="1"/>
  <c r="S1695" i="1" s="1"/>
  <c r="R1698" i="1"/>
  <c r="R1697" i="1" s="1"/>
  <c r="R1696" i="1" s="1"/>
  <c r="R1695" i="1" s="1"/>
  <c r="Q1698" i="1"/>
  <c r="Q1697" i="1" s="1"/>
  <c r="Q1696" i="1" s="1"/>
  <c r="Q1695" i="1" s="1"/>
  <c r="P1698" i="1"/>
  <c r="P1697" i="1" s="1"/>
  <c r="P1696" i="1" s="1"/>
  <c r="P1695" i="1" s="1"/>
  <c r="V1693" i="1"/>
  <c r="V1692" i="1" s="1"/>
  <c r="V1691" i="1" s="1"/>
  <c r="V1690" i="1" s="1"/>
  <c r="U1693" i="1"/>
  <c r="U1692" i="1" s="1"/>
  <c r="U1691" i="1" s="1"/>
  <c r="U1690" i="1" s="1"/>
  <c r="S1693" i="1"/>
  <c r="S1692" i="1" s="1"/>
  <c r="S1691" i="1" s="1"/>
  <c r="S1690" i="1" s="1"/>
  <c r="R1693" i="1"/>
  <c r="R1692" i="1" s="1"/>
  <c r="R1691" i="1" s="1"/>
  <c r="R1690" i="1" s="1"/>
  <c r="Q1693" i="1"/>
  <c r="Q1692" i="1" s="1"/>
  <c r="Q1691" i="1" s="1"/>
  <c r="Q1690" i="1" s="1"/>
  <c r="P1693" i="1"/>
  <c r="P1692" i="1" s="1"/>
  <c r="P1691" i="1" s="1"/>
  <c r="P1690" i="1" s="1"/>
  <c r="V1688" i="1"/>
  <c r="V1687" i="1" s="1"/>
  <c r="V1686" i="1" s="1"/>
  <c r="V1685" i="1" s="1"/>
  <c r="V1684" i="1" s="1"/>
  <c r="U1688" i="1"/>
  <c r="U1687" i="1" s="1"/>
  <c r="U1686" i="1" s="1"/>
  <c r="U1685" i="1" s="1"/>
  <c r="U1684" i="1" s="1"/>
  <c r="S1688" i="1"/>
  <c r="S1687" i="1" s="1"/>
  <c r="S1686" i="1" s="1"/>
  <c r="S1685" i="1" s="1"/>
  <c r="S1684" i="1" s="1"/>
  <c r="R1688" i="1"/>
  <c r="R1687" i="1" s="1"/>
  <c r="R1686" i="1" s="1"/>
  <c r="R1685" i="1" s="1"/>
  <c r="R1684" i="1" s="1"/>
  <c r="Q1688" i="1"/>
  <c r="Q1687" i="1" s="1"/>
  <c r="Q1686" i="1" s="1"/>
  <c r="Q1685" i="1" s="1"/>
  <c r="Q1684" i="1" s="1"/>
  <c r="P1688" i="1"/>
  <c r="P1687" i="1" s="1"/>
  <c r="P1686" i="1" s="1"/>
  <c r="P1685" i="1" s="1"/>
  <c r="P1684" i="1" s="1"/>
  <c r="V1671" i="1"/>
  <c r="V1670" i="1" s="1"/>
  <c r="U1671" i="1"/>
  <c r="U1670" i="1" s="1"/>
  <c r="S1671" i="1"/>
  <c r="S1670" i="1" s="1"/>
  <c r="R1671" i="1"/>
  <c r="R1670" i="1" s="1"/>
  <c r="Q1671" i="1"/>
  <c r="Q1670" i="1" s="1"/>
  <c r="P1671" i="1"/>
  <c r="P1670" i="1" s="1"/>
  <c r="V1667" i="1"/>
  <c r="V1666" i="1" s="1"/>
  <c r="U1667" i="1"/>
  <c r="U1666" i="1" s="1"/>
  <c r="S1667" i="1"/>
  <c r="S1666" i="1" s="1"/>
  <c r="R1667" i="1"/>
  <c r="R1666" i="1" s="1"/>
  <c r="Q1667" i="1"/>
  <c r="Q1666" i="1" s="1"/>
  <c r="P1667" i="1"/>
  <c r="P1666" i="1" s="1"/>
  <c r="V1664" i="1"/>
  <c r="V1663" i="1" s="1"/>
  <c r="U1664" i="1"/>
  <c r="U1663" i="1" s="1"/>
  <c r="S1664" i="1"/>
  <c r="S1663" i="1" s="1"/>
  <c r="R1664" i="1"/>
  <c r="R1663" i="1" s="1"/>
  <c r="Q1664" i="1"/>
  <c r="Q1663" i="1" s="1"/>
  <c r="P1664" i="1"/>
  <c r="P1663" i="1" s="1"/>
  <c r="V1659" i="1"/>
  <c r="U1659" i="1"/>
  <c r="S1659" i="1"/>
  <c r="R1659" i="1"/>
  <c r="Q1659" i="1"/>
  <c r="P1659" i="1"/>
  <c r="V1657" i="1"/>
  <c r="U1657" i="1"/>
  <c r="S1657" i="1"/>
  <c r="R1657" i="1"/>
  <c r="Q1657" i="1"/>
  <c r="P1657" i="1"/>
  <c r="V1653" i="1"/>
  <c r="V1652" i="1" s="1"/>
  <c r="U1653" i="1"/>
  <c r="U1652" i="1" s="1"/>
  <c r="S1653" i="1"/>
  <c r="S1652" i="1" s="1"/>
  <c r="R1653" i="1"/>
  <c r="R1652" i="1" s="1"/>
  <c r="Q1653" i="1"/>
  <c r="Q1652" i="1" s="1"/>
  <c r="P1653" i="1"/>
  <c r="P1652" i="1" s="1"/>
  <c r="V1650" i="1"/>
  <c r="V1649" i="1" s="1"/>
  <c r="U1650" i="1"/>
  <c r="U1649" i="1" s="1"/>
  <c r="S1650" i="1"/>
  <c r="S1649" i="1" s="1"/>
  <c r="R1650" i="1"/>
  <c r="R1649" i="1" s="1"/>
  <c r="Q1650" i="1"/>
  <c r="Q1649" i="1" s="1"/>
  <c r="P1650" i="1"/>
  <c r="P1649" i="1" s="1"/>
  <c r="V1646" i="1"/>
  <c r="V1645" i="1" s="1"/>
  <c r="U1646" i="1"/>
  <c r="U1645" i="1" s="1"/>
  <c r="S1646" i="1"/>
  <c r="S1645" i="1" s="1"/>
  <c r="R1646" i="1"/>
  <c r="R1645" i="1" s="1"/>
  <c r="Q1646" i="1"/>
  <c r="Q1645" i="1" s="1"/>
  <c r="P1646" i="1"/>
  <c r="P1645" i="1" s="1"/>
  <c r="V1643" i="1"/>
  <c r="V1642" i="1" s="1"/>
  <c r="U1643" i="1"/>
  <c r="U1642" i="1" s="1"/>
  <c r="S1643" i="1"/>
  <c r="S1642" i="1" s="1"/>
  <c r="R1643" i="1"/>
  <c r="R1642" i="1" s="1"/>
  <c r="Q1643" i="1"/>
  <c r="Q1642" i="1" s="1"/>
  <c r="P1643" i="1"/>
  <c r="P1642" i="1" s="1"/>
  <c r="V1640" i="1"/>
  <c r="V1639" i="1" s="1"/>
  <c r="U1640" i="1"/>
  <c r="U1639" i="1" s="1"/>
  <c r="S1640" i="1"/>
  <c r="S1639" i="1" s="1"/>
  <c r="R1640" i="1"/>
  <c r="R1639" i="1" s="1"/>
  <c r="Q1640" i="1"/>
  <c r="Q1639" i="1" s="1"/>
  <c r="P1640" i="1"/>
  <c r="P1639" i="1" s="1"/>
  <c r="V1637" i="1"/>
  <c r="V1636" i="1" s="1"/>
  <c r="U1637" i="1"/>
  <c r="U1636" i="1" s="1"/>
  <c r="S1637" i="1"/>
  <c r="S1636" i="1" s="1"/>
  <c r="R1637" i="1"/>
  <c r="R1636" i="1" s="1"/>
  <c r="Q1637" i="1"/>
  <c r="Q1636" i="1" s="1"/>
  <c r="P1637" i="1"/>
  <c r="P1636" i="1" s="1"/>
  <c r="V1634" i="1"/>
  <c r="V1633" i="1" s="1"/>
  <c r="U1634" i="1"/>
  <c r="U1633" i="1" s="1"/>
  <c r="S1634" i="1"/>
  <c r="S1633" i="1" s="1"/>
  <c r="R1634" i="1"/>
  <c r="R1633" i="1" s="1"/>
  <c r="Q1634" i="1"/>
  <c r="Q1633" i="1" s="1"/>
  <c r="P1634" i="1"/>
  <c r="P1633" i="1" s="1"/>
  <c r="V1627" i="1"/>
  <c r="U1627" i="1"/>
  <c r="S1627" i="1"/>
  <c r="R1627" i="1"/>
  <c r="Q1627" i="1"/>
  <c r="P1627" i="1"/>
  <c r="V1625" i="1"/>
  <c r="U1625" i="1"/>
  <c r="S1625" i="1"/>
  <c r="R1625" i="1"/>
  <c r="Q1625" i="1"/>
  <c r="P1625" i="1"/>
  <c r="V1623" i="1"/>
  <c r="U1623" i="1"/>
  <c r="S1623" i="1"/>
  <c r="R1623" i="1"/>
  <c r="Q1623" i="1"/>
  <c r="P1623" i="1"/>
  <c r="V1618" i="1"/>
  <c r="V1617" i="1" s="1"/>
  <c r="U1618" i="1"/>
  <c r="U1617" i="1" s="1"/>
  <c r="S1618" i="1"/>
  <c r="S1617" i="1" s="1"/>
  <c r="R1618" i="1"/>
  <c r="R1617" i="1" s="1"/>
  <c r="Q1618" i="1"/>
  <c r="Q1617" i="1" s="1"/>
  <c r="P1618" i="1"/>
  <c r="P1617" i="1" s="1"/>
  <c r="V1613" i="1"/>
  <c r="S1613" i="1"/>
  <c r="R1613" i="1"/>
  <c r="V1611" i="1"/>
  <c r="S1611" i="1"/>
  <c r="R1611" i="1"/>
  <c r="V1602" i="1"/>
  <c r="V1601" i="1" s="1"/>
  <c r="V1600" i="1" s="1"/>
  <c r="V1599" i="1" s="1"/>
  <c r="V1598" i="1" s="1"/>
  <c r="V1597" i="1" s="1"/>
  <c r="V1596" i="1" s="1"/>
  <c r="U1602" i="1"/>
  <c r="U1601" i="1" s="1"/>
  <c r="U1600" i="1" s="1"/>
  <c r="U1599" i="1" s="1"/>
  <c r="U1598" i="1" s="1"/>
  <c r="U1597" i="1" s="1"/>
  <c r="U1596" i="1" s="1"/>
  <c r="S1602" i="1"/>
  <c r="S1601" i="1" s="1"/>
  <c r="S1600" i="1" s="1"/>
  <c r="S1599" i="1" s="1"/>
  <c r="S1598" i="1" s="1"/>
  <c r="S1597" i="1" s="1"/>
  <c r="S1596" i="1" s="1"/>
  <c r="R1602" i="1"/>
  <c r="R1601" i="1" s="1"/>
  <c r="R1600" i="1" s="1"/>
  <c r="R1599" i="1" s="1"/>
  <c r="R1598" i="1" s="1"/>
  <c r="R1597" i="1" s="1"/>
  <c r="R1596" i="1" s="1"/>
  <c r="Q1602" i="1"/>
  <c r="Q1601" i="1" s="1"/>
  <c r="Q1600" i="1" s="1"/>
  <c r="Q1599" i="1" s="1"/>
  <c r="Q1598" i="1" s="1"/>
  <c r="Q1597" i="1" s="1"/>
  <c r="Q1596" i="1" s="1"/>
  <c r="P1602" i="1"/>
  <c r="P1601" i="1" s="1"/>
  <c r="P1600" i="1" s="1"/>
  <c r="P1599" i="1" s="1"/>
  <c r="P1598" i="1" s="1"/>
  <c r="P1597" i="1" s="1"/>
  <c r="P1596" i="1" s="1"/>
  <c r="V1594" i="1"/>
  <c r="V1593" i="1" s="1"/>
  <c r="U1594" i="1"/>
  <c r="U1593" i="1" s="1"/>
  <c r="S1594" i="1"/>
  <c r="S1593" i="1" s="1"/>
  <c r="R1594" i="1"/>
  <c r="R1593" i="1" s="1"/>
  <c r="Q1594" i="1"/>
  <c r="Q1593" i="1" s="1"/>
  <c r="P1594" i="1"/>
  <c r="P1593" i="1" s="1"/>
  <c r="V1591" i="1"/>
  <c r="V1590" i="1" s="1"/>
  <c r="U1591" i="1"/>
  <c r="U1590" i="1" s="1"/>
  <c r="S1591" i="1"/>
  <c r="S1590" i="1" s="1"/>
  <c r="R1591" i="1"/>
  <c r="R1590" i="1" s="1"/>
  <c r="Q1591" i="1"/>
  <c r="Q1590" i="1" s="1"/>
  <c r="P1591" i="1"/>
  <c r="P1590" i="1" s="1"/>
  <c r="V1586" i="1"/>
  <c r="V1585" i="1" s="1"/>
  <c r="V1584" i="1" s="1"/>
  <c r="V1583" i="1" s="1"/>
  <c r="V1582" i="1" s="1"/>
  <c r="U1586" i="1"/>
  <c r="U1585" i="1" s="1"/>
  <c r="U1584" i="1" s="1"/>
  <c r="U1583" i="1" s="1"/>
  <c r="U1582" i="1" s="1"/>
  <c r="S1586" i="1"/>
  <c r="S1585" i="1" s="1"/>
  <c r="S1584" i="1" s="1"/>
  <c r="S1583" i="1" s="1"/>
  <c r="S1582" i="1" s="1"/>
  <c r="R1586" i="1"/>
  <c r="R1585" i="1" s="1"/>
  <c r="R1584" i="1" s="1"/>
  <c r="R1583" i="1" s="1"/>
  <c r="R1582" i="1" s="1"/>
  <c r="Q1586" i="1"/>
  <c r="Q1585" i="1" s="1"/>
  <c r="Q1584" i="1" s="1"/>
  <c r="Q1583" i="1" s="1"/>
  <c r="Q1582" i="1" s="1"/>
  <c r="P1586" i="1"/>
  <c r="P1585" i="1" s="1"/>
  <c r="P1584" i="1" s="1"/>
  <c r="P1583" i="1" s="1"/>
  <c r="P1582" i="1" s="1"/>
  <c r="V1578" i="1"/>
  <c r="U1578" i="1"/>
  <c r="S1578" i="1"/>
  <c r="R1578" i="1"/>
  <c r="Q1578" i="1"/>
  <c r="P1578" i="1"/>
  <c r="V1576" i="1"/>
  <c r="U1576" i="1"/>
  <c r="S1576" i="1"/>
  <c r="R1576" i="1"/>
  <c r="Q1576" i="1"/>
  <c r="P1576" i="1"/>
  <c r="V1572" i="1"/>
  <c r="V1571" i="1" s="1"/>
  <c r="V1570" i="1" s="1"/>
  <c r="V1569" i="1" s="1"/>
  <c r="V1568" i="1" s="1"/>
  <c r="V1567" i="1" s="1"/>
  <c r="V1566" i="1" s="1"/>
  <c r="U1572" i="1"/>
  <c r="U1571" i="1" s="1"/>
  <c r="U1570" i="1" s="1"/>
  <c r="U1569" i="1" s="1"/>
  <c r="U1568" i="1" s="1"/>
  <c r="U1567" i="1" s="1"/>
  <c r="U1566" i="1" s="1"/>
  <c r="S1572" i="1"/>
  <c r="S1571" i="1" s="1"/>
  <c r="S1570" i="1" s="1"/>
  <c r="S1569" i="1" s="1"/>
  <c r="S1568" i="1" s="1"/>
  <c r="S1567" i="1" s="1"/>
  <c r="S1566" i="1" s="1"/>
  <c r="R1572" i="1"/>
  <c r="R1571" i="1" s="1"/>
  <c r="R1570" i="1" s="1"/>
  <c r="R1569" i="1" s="1"/>
  <c r="R1568" i="1" s="1"/>
  <c r="R1567" i="1" s="1"/>
  <c r="R1566" i="1" s="1"/>
  <c r="Q1572" i="1"/>
  <c r="Q1571" i="1" s="1"/>
  <c r="Q1570" i="1" s="1"/>
  <c r="Q1569" i="1" s="1"/>
  <c r="Q1568" i="1" s="1"/>
  <c r="Q1567" i="1" s="1"/>
  <c r="Q1566" i="1" s="1"/>
  <c r="P1572" i="1"/>
  <c r="P1571" i="1" s="1"/>
  <c r="P1570" i="1" s="1"/>
  <c r="P1569" i="1" s="1"/>
  <c r="P1568" i="1" s="1"/>
  <c r="P1567" i="1" s="1"/>
  <c r="P1566" i="1" s="1"/>
  <c r="V1564" i="1"/>
  <c r="V1563" i="1" s="1"/>
  <c r="V1562" i="1" s="1"/>
  <c r="V1561" i="1" s="1"/>
  <c r="V1560" i="1" s="1"/>
  <c r="U1564" i="1"/>
  <c r="U1563" i="1" s="1"/>
  <c r="U1562" i="1" s="1"/>
  <c r="U1561" i="1" s="1"/>
  <c r="U1560" i="1" s="1"/>
  <c r="S1564" i="1"/>
  <c r="S1563" i="1" s="1"/>
  <c r="S1562" i="1" s="1"/>
  <c r="S1561" i="1" s="1"/>
  <c r="S1560" i="1" s="1"/>
  <c r="R1564" i="1"/>
  <c r="R1563" i="1" s="1"/>
  <c r="R1562" i="1" s="1"/>
  <c r="R1561" i="1" s="1"/>
  <c r="R1560" i="1" s="1"/>
  <c r="Q1564" i="1"/>
  <c r="Q1563" i="1" s="1"/>
  <c r="Q1562" i="1" s="1"/>
  <c r="Q1561" i="1" s="1"/>
  <c r="Q1560" i="1" s="1"/>
  <c r="P1564" i="1"/>
  <c r="P1563" i="1" s="1"/>
  <c r="P1562" i="1" s="1"/>
  <c r="P1561" i="1" s="1"/>
  <c r="P1560" i="1" s="1"/>
  <c r="V1558" i="1"/>
  <c r="V1557" i="1" s="1"/>
  <c r="V1556" i="1" s="1"/>
  <c r="V1555" i="1" s="1"/>
  <c r="V1554" i="1" s="1"/>
  <c r="U1558" i="1"/>
  <c r="U1557" i="1" s="1"/>
  <c r="U1556" i="1" s="1"/>
  <c r="U1555" i="1" s="1"/>
  <c r="U1554" i="1" s="1"/>
  <c r="S1558" i="1"/>
  <c r="S1557" i="1" s="1"/>
  <c r="S1556" i="1" s="1"/>
  <c r="S1555" i="1" s="1"/>
  <c r="S1554" i="1" s="1"/>
  <c r="R1558" i="1"/>
  <c r="R1557" i="1" s="1"/>
  <c r="R1556" i="1" s="1"/>
  <c r="R1555" i="1" s="1"/>
  <c r="R1554" i="1" s="1"/>
  <c r="Q1558" i="1"/>
  <c r="Q1557" i="1" s="1"/>
  <c r="Q1556" i="1" s="1"/>
  <c r="Q1555" i="1" s="1"/>
  <c r="Q1554" i="1" s="1"/>
  <c r="P1558" i="1"/>
  <c r="P1557" i="1" s="1"/>
  <c r="P1556" i="1" s="1"/>
  <c r="P1555" i="1" s="1"/>
  <c r="P1554" i="1" s="1"/>
  <c r="V1550" i="1"/>
  <c r="V1549" i="1" s="1"/>
  <c r="V1548" i="1" s="1"/>
  <c r="U1550" i="1"/>
  <c r="U1549" i="1" s="1"/>
  <c r="U1548" i="1" s="1"/>
  <c r="S1550" i="1"/>
  <c r="S1549" i="1" s="1"/>
  <c r="S1548" i="1" s="1"/>
  <c r="R1550" i="1"/>
  <c r="R1549" i="1" s="1"/>
  <c r="R1548" i="1" s="1"/>
  <c r="Q1550" i="1"/>
  <c r="Q1549" i="1" s="1"/>
  <c r="Q1548" i="1" s="1"/>
  <c r="P1550" i="1"/>
  <c r="P1549" i="1" s="1"/>
  <c r="P1548" i="1" s="1"/>
  <c r="V1546" i="1"/>
  <c r="V1545" i="1" s="1"/>
  <c r="V1544" i="1" s="1"/>
  <c r="U1546" i="1"/>
  <c r="U1545" i="1" s="1"/>
  <c r="U1544" i="1" s="1"/>
  <c r="S1546" i="1"/>
  <c r="S1545" i="1" s="1"/>
  <c r="S1544" i="1" s="1"/>
  <c r="R1546" i="1"/>
  <c r="R1545" i="1" s="1"/>
  <c r="R1544" i="1" s="1"/>
  <c r="Q1546" i="1"/>
  <c r="Q1545" i="1" s="1"/>
  <c r="Q1544" i="1" s="1"/>
  <c r="P1546" i="1"/>
  <c r="P1545" i="1" s="1"/>
  <c r="P1544" i="1" s="1"/>
  <c r="V1533" i="1"/>
  <c r="U1533" i="1"/>
  <c r="S1533" i="1"/>
  <c r="R1533" i="1"/>
  <c r="Q1533" i="1"/>
  <c r="P1533" i="1"/>
  <c r="V1531" i="1"/>
  <c r="U1531" i="1"/>
  <c r="S1531" i="1"/>
  <c r="R1531" i="1"/>
  <c r="Q1531" i="1"/>
  <c r="P1531" i="1"/>
  <c r="V1529" i="1"/>
  <c r="U1529" i="1"/>
  <c r="S1529" i="1"/>
  <c r="R1529" i="1"/>
  <c r="Q1529" i="1"/>
  <c r="P1529" i="1"/>
  <c r="V1518" i="1"/>
  <c r="V1517" i="1" s="1"/>
  <c r="V1516" i="1" s="1"/>
  <c r="V1515" i="1" s="1"/>
  <c r="U1518" i="1"/>
  <c r="U1517" i="1" s="1"/>
  <c r="U1516" i="1" s="1"/>
  <c r="U1515" i="1" s="1"/>
  <c r="S1518" i="1"/>
  <c r="S1517" i="1" s="1"/>
  <c r="S1516" i="1" s="1"/>
  <c r="S1515" i="1" s="1"/>
  <c r="R1518" i="1"/>
  <c r="R1517" i="1" s="1"/>
  <c r="R1516" i="1" s="1"/>
  <c r="R1515" i="1" s="1"/>
  <c r="Q1518" i="1"/>
  <c r="Q1517" i="1" s="1"/>
  <c r="Q1516" i="1" s="1"/>
  <c r="Q1515" i="1" s="1"/>
  <c r="P1518" i="1"/>
  <c r="P1517" i="1" s="1"/>
  <c r="P1516" i="1" s="1"/>
  <c r="P1515" i="1" s="1"/>
  <c r="V1506" i="1"/>
  <c r="V1505" i="1" s="1"/>
  <c r="V1504" i="1" s="1"/>
  <c r="U1506" i="1"/>
  <c r="U1505" i="1" s="1"/>
  <c r="U1504" i="1" s="1"/>
  <c r="S1506" i="1"/>
  <c r="S1505" i="1" s="1"/>
  <c r="S1504" i="1" s="1"/>
  <c r="R1506" i="1"/>
  <c r="R1505" i="1" s="1"/>
  <c r="R1504" i="1" s="1"/>
  <c r="Q1506" i="1"/>
  <c r="Q1505" i="1" s="1"/>
  <c r="Q1504" i="1" s="1"/>
  <c r="P1506" i="1"/>
  <c r="P1505" i="1" s="1"/>
  <c r="P1504" i="1" s="1"/>
  <c r="V1502" i="1"/>
  <c r="V1501" i="1" s="1"/>
  <c r="V1500" i="1" s="1"/>
  <c r="U1502" i="1"/>
  <c r="U1501" i="1" s="1"/>
  <c r="U1500" i="1" s="1"/>
  <c r="S1502" i="1"/>
  <c r="S1501" i="1" s="1"/>
  <c r="S1500" i="1" s="1"/>
  <c r="R1502" i="1"/>
  <c r="R1501" i="1" s="1"/>
  <c r="R1500" i="1" s="1"/>
  <c r="Q1502" i="1"/>
  <c r="Q1501" i="1" s="1"/>
  <c r="Q1500" i="1" s="1"/>
  <c r="P1502" i="1"/>
  <c r="P1501" i="1" s="1"/>
  <c r="P1500" i="1" s="1"/>
  <c r="V1496" i="1"/>
  <c r="U1496" i="1"/>
  <c r="S1496" i="1"/>
  <c r="R1496" i="1"/>
  <c r="Q1496" i="1"/>
  <c r="P1496" i="1"/>
  <c r="V1488" i="1"/>
  <c r="V1487" i="1" s="1"/>
  <c r="V1486" i="1" s="1"/>
  <c r="U1488" i="1"/>
  <c r="U1487" i="1" s="1"/>
  <c r="U1486" i="1" s="1"/>
  <c r="S1488" i="1"/>
  <c r="S1487" i="1" s="1"/>
  <c r="S1486" i="1" s="1"/>
  <c r="R1488" i="1"/>
  <c r="R1487" i="1" s="1"/>
  <c r="R1486" i="1" s="1"/>
  <c r="Q1488" i="1"/>
  <c r="Q1487" i="1" s="1"/>
  <c r="Q1486" i="1" s="1"/>
  <c r="P1488" i="1"/>
  <c r="P1487" i="1" s="1"/>
  <c r="P1486" i="1" s="1"/>
  <c r="V1481" i="1"/>
  <c r="V1480" i="1" s="1"/>
  <c r="U1481" i="1"/>
  <c r="U1480" i="1" s="1"/>
  <c r="S1481" i="1"/>
  <c r="S1480" i="1" s="1"/>
  <c r="R1481" i="1"/>
  <c r="R1480" i="1" s="1"/>
  <c r="Q1481" i="1"/>
  <c r="Q1480" i="1" s="1"/>
  <c r="P1481" i="1"/>
  <c r="P1480" i="1" s="1"/>
  <c r="V1475" i="1"/>
  <c r="V1474" i="1" s="1"/>
  <c r="V1473" i="1" s="1"/>
  <c r="V1472" i="1" s="1"/>
  <c r="V1471" i="1" s="1"/>
  <c r="U1475" i="1"/>
  <c r="U1474" i="1" s="1"/>
  <c r="U1473" i="1" s="1"/>
  <c r="U1472" i="1" s="1"/>
  <c r="U1471" i="1" s="1"/>
  <c r="S1475" i="1"/>
  <c r="S1474" i="1" s="1"/>
  <c r="S1473" i="1" s="1"/>
  <c r="S1472" i="1" s="1"/>
  <c r="S1471" i="1" s="1"/>
  <c r="R1475" i="1"/>
  <c r="R1474" i="1" s="1"/>
  <c r="R1473" i="1" s="1"/>
  <c r="R1472" i="1" s="1"/>
  <c r="R1471" i="1" s="1"/>
  <c r="Q1475" i="1"/>
  <c r="Q1474" i="1" s="1"/>
  <c r="Q1473" i="1" s="1"/>
  <c r="Q1472" i="1" s="1"/>
  <c r="Q1471" i="1" s="1"/>
  <c r="P1475" i="1"/>
  <c r="P1474" i="1" s="1"/>
  <c r="P1473" i="1" s="1"/>
  <c r="P1472" i="1" s="1"/>
  <c r="P1471" i="1" s="1"/>
  <c r="V1462" i="1"/>
  <c r="V1461" i="1" s="1"/>
  <c r="V1460" i="1" s="1"/>
  <c r="V1459" i="1" s="1"/>
  <c r="V1458" i="1" s="1"/>
  <c r="V1457" i="1" s="1"/>
  <c r="U1462" i="1"/>
  <c r="U1461" i="1" s="1"/>
  <c r="U1460" i="1" s="1"/>
  <c r="U1459" i="1" s="1"/>
  <c r="U1458" i="1" s="1"/>
  <c r="U1457" i="1" s="1"/>
  <c r="S1462" i="1"/>
  <c r="S1461" i="1" s="1"/>
  <c r="S1460" i="1" s="1"/>
  <c r="S1459" i="1" s="1"/>
  <c r="S1458" i="1" s="1"/>
  <c r="S1457" i="1" s="1"/>
  <c r="R1462" i="1"/>
  <c r="R1461" i="1" s="1"/>
  <c r="R1460" i="1" s="1"/>
  <c r="R1459" i="1" s="1"/>
  <c r="R1458" i="1" s="1"/>
  <c r="R1457" i="1" s="1"/>
  <c r="Q1462" i="1"/>
  <c r="Q1461" i="1" s="1"/>
  <c r="Q1460" i="1" s="1"/>
  <c r="Q1459" i="1" s="1"/>
  <c r="Q1458" i="1" s="1"/>
  <c r="Q1457" i="1" s="1"/>
  <c r="P1462" i="1"/>
  <c r="P1461" i="1" s="1"/>
  <c r="P1460" i="1" s="1"/>
  <c r="P1459" i="1" s="1"/>
  <c r="P1458" i="1" s="1"/>
  <c r="P1457" i="1" s="1"/>
  <c r="V1449" i="1"/>
  <c r="V1448" i="1" s="1"/>
  <c r="V1447" i="1" s="1"/>
  <c r="V1446" i="1" s="1"/>
  <c r="V1445" i="1" s="1"/>
  <c r="U1449" i="1"/>
  <c r="U1448" i="1" s="1"/>
  <c r="U1447" i="1" s="1"/>
  <c r="U1446" i="1" s="1"/>
  <c r="U1445" i="1" s="1"/>
  <c r="S1449" i="1"/>
  <c r="S1448" i="1" s="1"/>
  <c r="S1447" i="1" s="1"/>
  <c r="S1446" i="1" s="1"/>
  <c r="S1445" i="1" s="1"/>
  <c r="R1449" i="1"/>
  <c r="R1448" i="1" s="1"/>
  <c r="R1447" i="1" s="1"/>
  <c r="R1446" i="1" s="1"/>
  <c r="R1445" i="1" s="1"/>
  <c r="Q1449" i="1"/>
  <c r="Q1448" i="1" s="1"/>
  <c r="Q1447" i="1" s="1"/>
  <c r="Q1446" i="1" s="1"/>
  <c r="Q1445" i="1" s="1"/>
  <c r="P1449" i="1"/>
  <c r="P1448" i="1" s="1"/>
  <c r="P1447" i="1" s="1"/>
  <c r="P1446" i="1" s="1"/>
  <c r="P1445" i="1" s="1"/>
  <c r="V1442" i="1"/>
  <c r="V1441" i="1" s="1"/>
  <c r="V1440" i="1" s="1"/>
  <c r="U1442" i="1"/>
  <c r="U1441" i="1" s="1"/>
  <c r="U1440" i="1" s="1"/>
  <c r="S1442" i="1"/>
  <c r="S1441" i="1" s="1"/>
  <c r="S1440" i="1" s="1"/>
  <c r="R1442" i="1"/>
  <c r="R1441" i="1" s="1"/>
  <c r="R1440" i="1" s="1"/>
  <c r="Q1442" i="1"/>
  <c r="Q1441" i="1" s="1"/>
  <c r="Q1440" i="1" s="1"/>
  <c r="P1442" i="1"/>
  <c r="P1441" i="1" s="1"/>
  <c r="P1440" i="1" s="1"/>
  <c r="V1433" i="1"/>
  <c r="U1433" i="1"/>
  <c r="S1433" i="1"/>
  <c r="R1433" i="1"/>
  <c r="Q1433" i="1"/>
  <c r="P1433" i="1"/>
  <c r="V1417" i="1"/>
  <c r="V1416" i="1" s="1"/>
  <c r="U1417" i="1"/>
  <c r="U1416" i="1" s="1"/>
  <c r="S1417" i="1"/>
  <c r="S1416" i="1" s="1"/>
  <c r="R1417" i="1"/>
  <c r="R1416" i="1" s="1"/>
  <c r="Q1417" i="1"/>
  <c r="Q1416" i="1" s="1"/>
  <c r="P1417" i="1"/>
  <c r="P1416" i="1" s="1"/>
  <c r="V1414" i="1"/>
  <c r="V1413" i="1" s="1"/>
  <c r="U1414" i="1"/>
  <c r="U1413" i="1" s="1"/>
  <c r="S1414" i="1"/>
  <c r="S1413" i="1" s="1"/>
  <c r="R1414" i="1"/>
  <c r="R1413" i="1" s="1"/>
  <c r="Q1414" i="1"/>
  <c r="Q1413" i="1" s="1"/>
  <c r="P1414" i="1"/>
  <c r="P1413" i="1" s="1"/>
  <c r="V1408" i="1"/>
  <c r="V1407" i="1" s="1"/>
  <c r="V1406" i="1" s="1"/>
  <c r="V1405" i="1" s="1"/>
  <c r="V1404" i="1" s="1"/>
  <c r="U1408" i="1"/>
  <c r="U1407" i="1" s="1"/>
  <c r="U1406" i="1" s="1"/>
  <c r="U1405" i="1" s="1"/>
  <c r="U1404" i="1" s="1"/>
  <c r="S1408" i="1"/>
  <c r="S1407" i="1" s="1"/>
  <c r="S1406" i="1" s="1"/>
  <c r="S1405" i="1" s="1"/>
  <c r="S1404" i="1" s="1"/>
  <c r="R1408" i="1"/>
  <c r="R1407" i="1" s="1"/>
  <c r="R1406" i="1" s="1"/>
  <c r="R1405" i="1" s="1"/>
  <c r="R1404" i="1" s="1"/>
  <c r="Q1408" i="1"/>
  <c r="Q1407" i="1" s="1"/>
  <c r="Q1406" i="1" s="1"/>
  <c r="Q1405" i="1" s="1"/>
  <c r="Q1404" i="1" s="1"/>
  <c r="P1408" i="1"/>
  <c r="P1407" i="1" s="1"/>
  <c r="P1406" i="1" s="1"/>
  <c r="P1405" i="1" s="1"/>
  <c r="P1404" i="1" s="1"/>
  <c r="V1402" i="1"/>
  <c r="V1401" i="1" s="1"/>
  <c r="V1400" i="1" s="1"/>
  <c r="V1399" i="1" s="1"/>
  <c r="U1402" i="1"/>
  <c r="U1401" i="1" s="1"/>
  <c r="U1400" i="1" s="1"/>
  <c r="U1399" i="1" s="1"/>
  <c r="S1402" i="1"/>
  <c r="S1401" i="1" s="1"/>
  <c r="S1400" i="1" s="1"/>
  <c r="S1399" i="1" s="1"/>
  <c r="R1402" i="1"/>
  <c r="R1401" i="1" s="1"/>
  <c r="R1400" i="1" s="1"/>
  <c r="R1399" i="1" s="1"/>
  <c r="Q1402" i="1"/>
  <c r="Q1401" i="1" s="1"/>
  <c r="Q1400" i="1" s="1"/>
  <c r="Q1399" i="1" s="1"/>
  <c r="P1402" i="1"/>
  <c r="P1401" i="1" s="1"/>
  <c r="P1400" i="1" s="1"/>
  <c r="P1399" i="1" s="1"/>
  <c r="V1397" i="1"/>
  <c r="V1396" i="1" s="1"/>
  <c r="V1395" i="1" s="1"/>
  <c r="S1397" i="1"/>
  <c r="S1396" i="1" s="1"/>
  <c r="S1395" i="1" s="1"/>
  <c r="R1397" i="1"/>
  <c r="R1396" i="1" s="1"/>
  <c r="R1395" i="1" s="1"/>
  <c r="V1393" i="1"/>
  <c r="V1392" i="1" s="1"/>
  <c r="V1391" i="1" s="1"/>
  <c r="U1393" i="1"/>
  <c r="U1392" i="1" s="1"/>
  <c r="U1391" i="1" s="1"/>
  <c r="S1393" i="1"/>
  <c r="S1392" i="1" s="1"/>
  <c r="S1391" i="1" s="1"/>
  <c r="R1393" i="1"/>
  <c r="R1392" i="1" s="1"/>
  <c r="R1391" i="1" s="1"/>
  <c r="Q1393" i="1"/>
  <c r="Q1392" i="1" s="1"/>
  <c r="Q1391" i="1" s="1"/>
  <c r="P1393" i="1"/>
  <c r="P1392" i="1" s="1"/>
  <c r="P1391" i="1" s="1"/>
  <c r="V1389" i="1"/>
  <c r="V1388" i="1" s="1"/>
  <c r="U1389" i="1"/>
  <c r="U1388" i="1" s="1"/>
  <c r="S1389" i="1"/>
  <c r="S1388" i="1" s="1"/>
  <c r="R1389" i="1"/>
  <c r="R1388" i="1" s="1"/>
  <c r="Q1389" i="1"/>
  <c r="Q1388" i="1" s="1"/>
  <c r="P1389" i="1"/>
  <c r="P1388" i="1" s="1"/>
  <c r="V1386" i="1"/>
  <c r="V1385" i="1" s="1"/>
  <c r="U1386" i="1"/>
  <c r="U1385" i="1" s="1"/>
  <c r="S1386" i="1"/>
  <c r="S1385" i="1" s="1"/>
  <c r="R1386" i="1"/>
  <c r="R1385" i="1" s="1"/>
  <c r="Q1386" i="1"/>
  <c r="Q1385" i="1" s="1"/>
  <c r="P1386" i="1"/>
  <c r="P1385" i="1" s="1"/>
  <c r="V1379" i="1"/>
  <c r="V1378" i="1" s="1"/>
  <c r="V1377" i="1" s="1"/>
  <c r="V1376" i="1" s="1"/>
  <c r="U1379" i="1"/>
  <c r="U1378" i="1" s="1"/>
  <c r="U1377" i="1" s="1"/>
  <c r="U1376" i="1" s="1"/>
  <c r="S1379" i="1"/>
  <c r="S1378" i="1" s="1"/>
  <c r="S1377" i="1" s="1"/>
  <c r="S1376" i="1" s="1"/>
  <c r="R1379" i="1"/>
  <c r="R1378" i="1" s="1"/>
  <c r="R1377" i="1" s="1"/>
  <c r="R1376" i="1" s="1"/>
  <c r="Q1379" i="1"/>
  <c r="Q1378" i="1" s="1"/>
  <c r="Q1377" i="1" s="1"/>
  <c r="Q1376" i="1" s="1"/>
  <c r="P1379" i="1"/>
  <c r="P1378" i="1" s="1"/>
  <c r="P1377" i="1" s="1"/>
  <c r="P1376" i="1" s="1"/>
  <c r="V1374" i="1"/>
  <c r="V1373" i="1" s="1"/>
  <c r="V1372" i="1" s="1"/>
  <c r="V1371" i="1" s="1"/>
  <c r="V1370" i="1" s="1"/>
  <c r="U1374" i="1"/>
  <c r="U1373" i="1" s="1"/>
  <c r="U1372" i="1" s="1"/>
  <c r="U1371" i="1" s="1"/>
  <c r="U1370" i="1" s="1"/>
  <c r="S1374" i="1"/>
  <c r="S1373" i="1" s="1"/>
  <c r="S1372" i="1" s="1"/>
  <c r="S1371" i="1" s="1"/>
  <c r="S1370" i="1" s="1"/>
  <c r="R1374" i="1"/>
  <c r="R1373" i="1" s="1"/>
  <c r="R1372" i="1" s="1"/>
  <c r="R1371" i="1" s="1"/>
  <c r="R1370" i="1" s="1"/>
  <c r="Q1374" i="1"/>
  <c r="Q1373" i="1" s="1"/>
  <c r="Q1372" i="1" s="1"/>
  <c r="Q1371" i="1" s="1"/>
  <c r="Q1370" i="1" s="1"/>
  <c r="P1374" i="1"/>
  <c r="P1373" i="1" s="1"/>
  <c r="P1372" i="1" s="1"/>
  <c r="P1371" i="1" s="1"/>
  <c r="P1370" i="1" s="1"/>
  <c r="V1366" i="1"/>
  <c r="S1366" i="1"/>
  <c r="R1366" i="1"/>
  <c r="V1364" i="1"/>
  <c r="S1364" i="1"/>
  <c r="R1364" i="1"/>
  <c r="V1361" i="1"/>
  <c r="V1360" i="1" s="1"/>
  <c r="S1361" i="1"/>
  <c r="S1360" i="1" s="1"/>
  <c r="R1361" i="1"/>
  <c r="R1360" i="1" s="1"/>
  <c r="V1356" i="1"/>
  <c r="U1356" i="1"/>
  <c r="S1356" i="1"/>
  <c r="R1356" i="1"/>
  <c r="Q1356" i="1"/>
  <c r="P1356" i="1"/>
  <c r="V1354" i="1"/>
  <c r="U1354" i="1"/>
  <c r="S1354" i="1"/>
  <c r="R1354" i="1"/>
  <c r="Q1354" i="1"/>
  <c r="P1354" i="1"/>
  <c r="V1331" i="1"/>
  <c r="U1331" i="1"/>
  <c r="S1331" i="1"/>
  <c r="R1331" i="1"/>
  <c r="Q1331" i="1"/>
  <c r="P1331" i="1"/>
  <c r="V1326" i="1"/>
  <c r="V1325" i="1" s="1"/>
  <c r="V1324" i="1" s="1"/>
  <c r="V1323" i="1" s="1"/>
  <c r="V1322" i="1" s="1"/>
  <c r="U1326" i="1"/>
  <c r="U1325" i="1" s="1"/>
  <c r="U1324" i="1" s="1"/>
  <c r="U1323" i="1" s="1"/>
  <c r="U1322" i="1" s="1"/>
  <c r="S1326" i="1"/>
  <c r="S1325" i="1" s="1"/>
  <c r="S1324" i="1" s="1"/>
  <c r="S1323" i="1" s="1"/>
  <c r="S1322" i="1" s="1"/>
  <c r="R1326" i="1"/>
  <c r="R1325" i="1" s="1"/>
  <c r="R1324" i="1" s="1"/>
  <c r="R1323" i="1" s="1"/>
  <c r="R1322" i="1" s="1"/>
  <c r="Q1326" i="1"/>
  <c r="Q1325" i="1" s="1"/>
  <c r="Q1324" i="1" s="1"/>
  <c r="Q1323" i="1" s="1"/>
  <c r="Q1322" i="1" s="1"/>
  <c r="P1326" i="1"/>
  <c r="P1325" i="1" s="1"/>
  <c r="P1324" i="1" s="1"/>
  <c r="P1323" i="1" s="1"/>
  <c r="P1322" i="1" s="1"/>
  <c r="V1308" i="1"/>
  <c r="V1307" i="1" s="1"/>
  <c r="U1308" i="1"/>
  <c r="U1307" i="1" s="1"/>
  <c r="S1308" i="1"/>
  <c r="S1307" i="1" s="1"/>
  <c r="R1308" i="1"/>
  <c r="R1307" i="1" s="1"/>
  <c r="Q1308" i="1"/>
  <c r="Q1307" i="1" s="1"/>
  <c r="P1308" i="1"/>
  <c r="P1307" i="1" s="1"/>
  <c r="V1305" i="1"/>
  <c r="V1304" i="1" s="1"/>
  <c r="U1305" i="1"/>
  <c r="U1304" i="1" s="1"/>
  <c r="S1305" i="1"/>
  <c r="S1304" i="1" s="1"/>
  <c r="R1305" i="1"/>
  <c r="R1304" i="1" s="1"/>
  <c r="Q1305" i="1"/>
  <c r="Q1304" i="1" s="1"/>
  <c r="P1305" i="1"/>
  <c r="P1304" i="1" s="1"/>
  <c r="V1300" i="1"/>
  <c r="U1300" i="1"/>
  <c r="S1300" i="1"/>
  <c r="R1300" i="1"/>
  <c r="Q1300" i="1"/>
  <c r="P1300" i="1"/>
  <c r="V1298" i="1"/>
  <c r="U1298" i="1"/>
  <c r="S1298" i="1"/>
  <c r="R1298" i="1"/>
  <c r="Q1298" i="1"/>
  <c r="P1298" i="1"/>
  <c r="V1294" i="1"/>
  <c r="V1293" i="1" s="1"/>
  <c r="U1294" i="1"/>
  <c r="U1293" i="1" s="1"/>
  <c r="S1294" i="1"/>
  <c r="S1293" i="1" s="1"/>
  <c r="R1294" i="1"/>
  <c r="R1293" i="1" s="1"/>
  <c r="Q1294" i="1"/>
  <c r="Q1293" i="1" s="1"/>
  <c r="P1294" i="1"/>
  <c r="P1293" i="1" s="1"/>
  <c r="V1291" i="1"/>
  <c r="V1290" i="1" s="1"/>
  <c r="U1291" i="1"/>
  <c r="U1290" i="1" s="1"/>
  <c r="S1291" i="1"/>
  <c r="S1290" i="1" s="1"/>
  <c r="R1291" i="1"/>
  <c r="R1290" i="1" s="1"/>
  <c r="Q1291" i="1"/>
  <c r="Q1290" i="1" s="1"/>
  <c r="P1291" i="1"/>
  <c r="P1290" i="1" s="1"/>
  <c r="V1287" i="1"/>
  <c r="V1286" i="1" s="1"/>
  <c r="U1287" i="1"/>
  <c r="U1286" i="1" s="1"/>
  <c r="S1287" i="1"/>
  <c r="S1286" i="1" s="1"/>
  <c r="R1287" i="1"/>
  <c r="R1286" i="1" s="1"/>
  <c r="Q1287" i="1"/>
  <c r="Q1286" i="1" s="1"/>
  <c r="P1287" i="1"/>
  <c r="P1286" i="1" s="1"/>
  <c r="V1284" i="1"/>
  <c r="V1283" i="1" s="1"/>
  <c r="U1284" i="1"/>
  <c r="U1283" i="1" s="1"/>
  <c r="S1284" i="1"/>
  <c r="S1283" i="1" s="1"/>
  <c r="R1284" i="1"/>
  <c r="R1283" i="1" s="1"/>
  <c r="Q1284" i="1"/>
  <c r="Q1283" i="1" s="1"/>
  <c r="P1284" i="1"/>
  <c r="P1283" i="1" s="1"/>
  <c r="V1281" i="1"/>
  <c r="V1280" i="1" s="1"/>
  <c r="U1281" i="1"/>
  <c r="U1280" i="1" s="1"/>
  <c r="S1281" i="1"/>
  <c r="S1280" i="1" s="1"/>
  <c r="R1281" i="1"/>
  <c r="R1280" i="1" s="1"/>
  <c r="Q1281" i="1"/>
  <c r="Q1280" i="1" s="1"/>
  <c r="P1281" i="1"/>
  <c r="P1280" i="1" s="1"/>
  <c r="V1278" i="1"/>
  <c r="V1277" i="1" s="1"/>
  <c r="U1278" i="1"/>
  <c r="U1277" i="1" s="1"/>
  <c r="S1278" i="1"/>
  <c r="S1277" i="1" s="1"/>
  <c r="R1278" i="1"/>
  <c r="R1277" i="1" s="1"/>
  <c r="Q1278" i="1"/>
  <c r="Q1277" i="1" s="1"/>
  <c r="P1278" i="1"/>
  <c r="P1277" i="1" s="1"/>
  <c r="V1271" i="1"/>
  <c r="U1271" i="1"/>
  <c r="S1271" i="1"/>
  <c r="R1271" i="1"/>
  <c r="Q1271" i="1"/>
  <c r="P1271" i="1"/>
  <c r="V1269" i="1"/>
  <c r="U1269" i="1"/>
  <c r="S1269" i="1"/>
  <c r="R1269" i="1"/>
  <c r="Q1269" i="1"/>
  <c r="P1269" i="1"/>
  <c r="V1266" i="1"/>
  <c r="V1265" i="1" s="1"/>
  <c r="U1266" i="1"/>
  <c r="U1265" i="1" s="1"/>
  <c r="S1266" i="1"/>
  <c r="S1265" i="1" s="1"/>
  <c r="R1266" i="1"/>
  <c r="R1265" i="1" s="1"/>
  <c r="Q1266" i="1"/>
  <c r="Q1265" i="1" s="1"/>
  <c r="P1266" i="1"/>
  <c r="P1265" i="1" s="1"/>
  <c r="V1261" i="1"/>
  <c r="S1261" i="1"/>
  <c r="R1261" i="1"/>
  <c r="V1259" i="1"/>
  <c r="S1259" i="1"/>
  <c r="R1259" i="1"/>
  <c r="V1249" i="1"/>
  <c r="V1248" i="1" s="1"/>
  <c r="V1247" i="1" s="1"/>
  <c r="V1246" i="1" s="1"/>
  <c r="V1245" i="1" s="1"/>
  <c r="S1249" i="1"/>
  <c r="S1248" i="1" s="1"/>
  <c r="S1247" i="1" s="1"/>
  <c r="S1246" i="1" s="1"/>
  <c r="S1245" i="1" s="1"/>
  <c r="R1249" i="1"/>
  <c r="R1248" i="1" s="1"/>
  <c r="R1247" i="1" s="1"/>
  <c r="R1246" i="1" s="1"/>
  <c r="R1245" i="1" s="1"/>
  <c r="V1240" i="1"/>
  <c r="V1239" i="1" s="1"/>
  <c r="U1240" i="1"/>
  <c r="U1239" i="1" s="1"/>
  <c r="S1240" i="1"/>
  <c r="S1239" i="1" s="1"/>
  <c r="R1240" i="1"/>
  <c r="R1239" i="1" s="1"/>
  <c r="Q1240" i="1"/>
  <c r="Q1239" i="1" s="1"/>
  <c r="P1240" i="1"/>
  <c r="P1239" i="1" s="1"/>
  <c r="V1232" i="1"/>
  <c r="V1231" i="1" s="1"/>
  <c r="U1232" i="1"/>
  <c r="U1231" i="1" s="1"/>
  <c r="S1232" i="1"/>
  <c r="S1231" i="1" s="1"/>
  <c r="R1232" i="1"/>
  <c r="R1231" i="1" s="1"/>
  <c r="Q1232" i="1"/>
  <c r="Q1231" i="1" s="1"/>
  <c r="P1232" i="1"/>
  <c r="P1231" i="1" s="1"/>
  <c r="V1229" i="1"/>
  <c r="V1228" i="1" s="1"/>
  <c r="U1229" i="1"/>
  <c r="U1228" i="1" s="1"/>
  <c r="S1229" i="1"/>
  <c r="S1228" i="1" s="1"/>
  <c r="R1229" i="1"/>
  <c r="R1228" i="1" s="1"/>
  <c r="Q1229" i="1"/>
  <c r="Q1228" i="1" s="1"/>
  <c r="P1229" i="1"/>
  <c r="P1228" i="1" s="1"/>
  <c r="V1223" i="1"/>
  <c r="V1222" i="1" s="1"/>
  <c r="U1223" i="1"/>
  <c r="U1222" i="1" s="1"/>
  <c r="S1223" i="1"/>
  <c r="S1222" i="1" s="1"/>
  <c r="R1223" i="1"/>
  <c r="R1222" i="1" s="1"/>
  <c r="Q1223" i="1"/>
  <c r="Q1222" i="1" s="1"/>
  <c r="P1223" i="1"/>
  <c r="P1222" i="1" s="1"/>
  <c r="V1219" i="1"/>
  <c r="V1218" i="1" s="1"/>
  <c r="U1219" i="1"/>
  <c r="U1218" i="1" s="1"/>
  <c r="S1219" i="1"/>
  <c r="S1218" i="1" s="1"/>
  <c r="R1219" i="1"/>
  <c r="R1218" i="1" s="1"/>
  <c r="Q1219" i="1"/>
  <c r="Q1218" i="1" s="1"/>
  <c r="P1219" i="1"/>
  <c r="P1218" i="1" s="1"/>
  <c r="V1216" i="1"/>
  <c r="V1215" i="1" s="1"/>
  <c r="U1216" i="1"/>
  <c r="U1215" i="1" s="1"/>
  <c r="S1216" i="1"/>
  <c r="S1215" i="1" s="1"/>
  <c r="R1216" i="1"/>
  <c r="R1215" i="1" s="1"/>
  <c r="Q1216" i="1"/>
  <c r="Q1215" i="1" s="1"/>
  <c r="P1216" i="1"/>
  <c r="P1215" i="1" s="1"/>
  <c r="V1208" i="1"/>
  <c r="S1208" i="1"/>
  <c r="R1208" i="1"/>
  <c r="V1206" i="1"/>
  <c r="S1206" i="1"/>
  <c r="R1206" i="1"/>
  <c r="V1197" i="1"/>
  <c r="V1196" i="1" s="1"/>
  <c r="V1195" i="1" s="1"/>
  <c r="V1194" i="1" s="1"/>
  <c r="S1197" i="1"/>
  <c r="S1196" i="1" s="1"/>
  <c r="S1195" i="1" s="1"/>
  <c r="S1194" i="1" s="1"/>
  <c r="R1197" i="1"/>
  <c r="R1196" i="1" s="1"/>
  <c r="R1195" i="1" s="1"/>
  <c r="R1194" i="1" s="1"/>
  <c r="V1192" i="1"/>
  <c r="V1191" i="1" s="1"/>
  <c r="V1190" i="1" s="1"/>
  <c r="V1189" i="1" s="1"/>
  <c r="U1192" i="1"/>
  <c r="U1191" i="1" s="1"/>
  <c r="U1190" i="1" s="1"/>
  <c r="U1189" i="1" s="1"/>
  <c r="S1192" i="1"/>
  <c r="S1191" i="1" s="1"/>
  <c r="S1190" i="1" s="1"/>
  <c r="S1189" i="1" s="1"/>
  <c r="R1192" i="1"/>
  <c r="R1191" i="1" s="1"/>
  <c r="R1190" i="1" s="1"/>
  <c r="R1189" i="1" s="1"/>
  <c r="Q1192" i="1"/>
  <c r="Q1191" i="1" s="1"/>
  <c r="Q1190" i="1" s="1"/>
  <c r="Q1189" i="1" s="1"/>
  <c r="P1192" i="1"/>
  <c r="P1191" i="1" s="1"/>
  <c r="P1190" i="1" s="1"/>
  <c r="P1189" i="1" s="1"/>
  <c r="V1187" i="1"/>
  <c r="S1187" i="1"/>
  <c r="R1187" i="1"/>
  <c r="V1185" i="1"/>
  <c r="S1185" i="1"/>
  <c r="R1185" i="1"/>
  <c r="V1180" i="1"/>
  <c r="V1179" i="1" s="1"/>
  <c r="S1180" i="1"/>
  <c r="S1179" i="1" s="1"/>
  <c r="R1180" i="1"/>
  <c r="R1179" i="1" s="1"/>
  <c r="V1174" i="1"/>
  <c r="V1173" i="1" s="1"/>
  <c r="V1172" i="1" s="1"/>
  <c r="V1171" i="1" s="1"/>
  <c r="S1174" i="1"/>
  <c r="S1173" i="1" s="1"/>
  <c r="S1172" i="1" s="1"/>
  <c r="S1171" i="1" s="1"/>
  <c r="R1174" i="1"/>
  <c r="R1173" i="1" s="1"/>
  <c r="R1172" i="1" s="1"/>
  <c r="R1171" i="1" s="1"/>
  <c r="V1167" i="1"/>
  <c r="U1167" i="1"/>
  <c r="S1167" i="1"/>
  <c r="R1167" i="1"/>
  <c r="Q1167" i="1"/>
  <c r="P1167" i="1"/>
  <c r="V1163" i="1"/>
  <c r="U1163" i="1"/>
  <c r="S1163" i="1"/>
  <c r="R1163" i="1"/>
  <c r="Q1163" i="1"/>
  <c r="P1163" i="1"/>
  <c r="V1151" i="1"/>
  <c r="V1150" i="1" s="1"/>
  <c r="V1149" i="1" s="1"/>
  <c r="V1148" i="1" s="1"/>
  <c r="U1151" i="1"/>
  <c r="U1150" i="1" s="1"/>
  <c r="U1149" i="1" s="1"/>
  <c r="U1148" i="1" s="1"/>
  <c r="S1151" i="1"/>
  <c r="S1150" i="1" s="1"/>
  <c r="S1149" i="1" s="1"/>
  <c r="S1148" i="1" s="1"/>
  <c r="R1151" i="1"/>
  <c r="R1150" i="1" s="1"/>
  <c r="R1149" i="1" s="1"/>
  <c r="R1148" i="1" s="1"/>
  <c r="Q1151" i="1"/>
  <c r="Q1150" i="1" s="1"/>
  <c r="Q1149" i="1" s="1"/>
  <c r="Q1148" i="1" s="1"/>
  <c r="P1151" i="1"/>
  <c r="P1150" i="1" s="1"/>
  <c r="P1149" i="1" s="1"/>
  <c r="P1148" i="1" s="1"/>
  <c r="V1146" i="1"/>
  <c r="U1146" i="1"/>
  <c r="S1146" i="1"/>
  <c r="R1146" i="1"/>
  <c r="Q1146" i="1"/>
  <c r="P1146" i="1"/>
  <c r="V1144" i="1"/>
  <c r="U1144" i="1"/>
  <c r="S1144" i="1"/>
  <c r="R1144" i="1"/>
  <c r="Q1144" i="1"/>
  <c r="P1144" i="1"/>
  <c r="V1141" i="1"/>
  <c r="V1140" i="1" s="1"/>
  <c r="U1141" i="1"/>
  <c r="U1140" i="1" s="1"/>
  <c r="S1141" i="1"/>
  <c r="S1140" i="1" s="1"/>
  <c r="R1141" i="1"/>
  <c r="R1140" i="1" s="1"/>
  <c r="Q1141" i="1"/>
  <c r="Q1140" i="1" s="1"/>
  <c r="P1141" i="1"/>
  <c r="P1140" i="1" s="1"/>
  <c r="V1131" i="1"/>
  <c r="V1130" i="1" s="1"/>
  <c r="U1131" i="1"/>
  <c r="U1130" i="1" s="1"/>
  <c r="S1131" i="1"/>
  <c r="S1130" i="1" s="1"/>
  <c r="R1131" i="1"/>
  <c r="R1130" i="1" s="1"/>
  <c r="Q1131" i="1"/>
  <c r="Q1130" i="1" s="1"/>
  <c r="P1131" i="1"/>
  <c r="P1130" i="1" s="1"/>
  <c r="V1128" i="1"/>
  <c r="S1128" i="1"/>
  <c r="R1128" i="1"/>
  <c r="V1126" i="1"/>
  <c r="S1126" i="1"/>
  <c r="R1126" i="1"/>
  <c r="V1123" i="1"/>
  <c r="U1123" i="1"/>
  <c r="S1123" i="1"/>
  <c r="R1123" i="1"/>
  <c r="Q1123" i="1"/>
  <c r="P1123" i="1"/>
  <c r="V1121" i="1"/>
  <c r="U1121" i="1"/>
  <c r="S1121" i="1"/>
  <c r="R1121" i="1"/>
  <c r="Q1121" i="1"/>
  <c r="P1121" i="1"/>
  <c r="V1116" i="1"/>
  <c r="V1115" i="1" s="1"/>
  <c r="U1116" i="1"/>
  <c r="U1115" i="1" s="1"/>
  <c r="S1116" i="1"/>
  <c r="S1115" i="1" s="1"/>
  <c r="R1116" i="1"/>
  <c r="R1115" i="1" s="1"/>
  <c r="Q1116" i="1"/>
  <c r="Q1115" i="1" s="1"/>
  <c r="P1116" i="1"/>
  <c r="P1115" i="1" s="1"/>
  <c r="V1113" i="1"/>
  <c r="V1112" i="1" s="1"/>
  <c r="U1113" i="1"/>
  <c r="U1112" i="1" s="1"/>
  <c r="S1113" i="1"/>
  <c r="S1112" i="1" s="1"/>
  <c r="R1113" i="1"/>
  <c r="R1112" i="1" s="1"/>
  <c r="Q1113" i="1"/>
  <c r="Q1112" i="1" s="1"/>
  <c r="P1113" i="1"/>
  <c r="P1112" i="1" s="1"/>
  <c r="V1107" i="1"/>
  <c r="S1107" i="1"/>
  <c r="R1107" i="1"/>
  <c r="V1105" i="1"/>
  <c r="S1105" i="1"/>
  <c r="R1105" i="1"/>
  <c r="V1100" i="1"/>
  <c r="U1100" i="1"/>
  <c r="S1100" i="1"/>
  <c r="R1100" i="1"/>
  <c r="Q1100" i="1"/>
  <c r="P1100" i="1"/>
  <c r="V1098" i="1"/>
  <c r="U1098" i="1"/>
  <c r="S1098" i="1"/>
  <c r="R1098" i="1"/>
  <c r="Q1098" i="1"/>
  <c r="P1098" i="1"/>
  <c r="V1094" i="1"/>
  <c r="U1094" i="1"/>
  <c r="S1094" i="1"/>
  <c r="R1094" i="1"/>
  <c r="Q1094" i="1"/>
  <c r="P1094" i="1"/>
  <c r="V1092" i="1"/>
  <c r="U1092" i="1"/>
  <c r="S1092" i="1"/>
  <c r="R1092" i="1"/>
  <c r="Q1092" i="1"/>
  <c r="P1092" i="1"/>
  <c r="V1090" i="1"/>
  <c r="U1090" i="1"/>
  <c r="S1090" i="1"/>
  <c r="R1090" i="1"/>
  <c r="Q1090" i="1"/>
  <c r="P1090" i="1"/>
  <c r="V1086" i="1"/>
  <c r="V1085" i="1" s="1"/>
  <c r="U1086" i="1"/>
  <c r="U1085" i="1" s="1"/>
  <c r="S1086" i="1"/>
  <c r="S1085" i="1" s="1"/>
  <c r="R1086" i="1"/>
  <c r="R1085" i="1" s="1"/>
  <c r="Q1086" i="1"/>
  <c r="Q1085" i="1" s="1"/>
  <c r="P1086" i="1"/>
  <c r="P1085" i="1" s="1"/>
  <c r="V1083" i="1"/>
  <c r="V1082" i="1" s="1"/>
  <c r="U1083" i="1"/>
  <c r="U1082" i="1" s="1"/>
  <c r="S1083" i="1"/>
  <c r="S1082" i="1" s="1"/>
  <c r="R1083" i="1"/>
  <c r="R1082" i="1" s="1"/>
  <c r="Q1083" i="1"/>
  <c r="Q1082" i="1" s="1"/>
  <c r="P1083" i="1"/>
  <c r="P1082" i="1" s="1"/>
  <c r="V1079" i="1"/>
  <c r="V1078" i="1" s="1"/>
  <c r="U1079" i="1"/>
  <c r="U1078" i="1" s="1"/>
  <c r="S1079" i="1"/>
  <c r="S1078" i="1" s="1"/>
  <c r="R1079" i="1"/>
  <c r="R1078" i="1" s="1"/>
  <c r="Q1079" i="1"/>
  <c r="Q1078" i="1" s="1"/>
  <c r="P1079" i="1"/>
  <c r="P1078" i="1" s="1"/>
  <c r="V1072" i="1"/>
  <c r="U1072" i="1"/>
  <c r="S1072" i="1"/>
  <c r="R1072" i="1"/>
  <c r="Q1072" i="1"/>
  <c r="P1072" i="1"/>
  <c r="V1069" i="1"/>
  <c r="U1069" i="1"/>
  <c r="S1069" i="1"/>
  <c r="R1069" i="1"/>
  <c r="Q1069" i="1"/>
  <c r="P1069" i="1"/>
  <c r="V1067" i="1"/>
  <c r="U1067" i="1"/>
  <c r="S1067" i="1"/>
  <c r="R1067" i="1"/>
  <c r="Q1067" i="1"/>
  <c r="P1067" i="1"/>
  <c r="V1065" i="1"/>
  <c r="U1065" i="1"/>
  <c r="S1065" i="1"/>
  <c r="R1065" i="1"/>
  <c r="Q1065" i="1"/>
  <c r="P1065" i="1"/>
  <c r="V1060" i="1"/>
  <c r="V1059" i="1" s="1"/>
  <c r="V1058" i="1" s="1"/>
  <c r="U1060" i="1"/>
  <c r="U1059" i="1" s="1"/>
  <c r="U1058" i="1" s="1"/>
  <c r="S1060" i="1"/>
  <c r="S1059" i="1" s="1"/>
  <c r="S1058" i="1" s="1"/>
  <c r="R1060" i="1"/>
  <c r="R1059" i="1" s="1"/>
  <c r="R1058" i="1" s="1"/>
  <c r="Q1060" i="1"/>
  <c r="Q1059" i="1" s="1"/>
  <c r="Q1058" i="1" s="1"/>
  <c r="P1060" i="1"/>
  <c r="P1059" i="1" s="1"/>
  <c r="P1058" i="1" s="1"/>
  <c r="V1056" i="1"/>
  <c r="V1055" i="1" s="1"/>
  <c r="V1054" i="1" s="1"/>
  <c r="U1056" i="1"/>
  <c r="U1055" i="1" s="1"/>
  <c r="U1054" i="1" s="1"/>
  <c r="S1056" i="1"/>
  <c r="S1055" i="1" s="1"/>
  <c r="S1054" i="1" s="1"/>
  <c r="R1056" i="1"/>
  <c r="R1055" i="1" s="1"/>
  <c r="R1054" i="1" s="1"/>
  <c r="Q1056" i="1"/>
  <c r="Q1055" i="1" s="1"/>
  <c r="Q1054" i="1" s="1"/>
  <c r="P1056" i="1"/>
  <c r="P1055" i="1" s="1"/>
  <c r="P1054" i="1" s="1"/>
  <c r="V1051" i="1"/>
  <c r="S1051" i="1"/>
  <c r="R1051" i="1"/>
  <c r="V1049" i="1"/>
  <c r="U1049" i="1"/>
  <c r="S1049" i="1"/>
  <c r="R1049" i="1"/>
  <c r="Q1049" i="1"/>
  <c r="P1049" i="1"/>
  <c r="V1043" i="1"/>
  <c r="V1042" i="1" s="1"/>
  <c r="V1041" i="1" s="1"/>
  <c r="V1040" i="1" s="1"/>
  <c r="V1039" i="1" s="1"/>
  <c r="U1043" i="1"/>
  <c r="U1042" i="1" s="1"/>
  <c r="U1041" i="1" s="1"/>
  <c r="U1040" i="1" s="1"/>
  <c r="U1039" i="1" s="1"/>
  <c r="S1043" i="1"/>
  <c r="S1042" i="1" s="1"/>
  <c r="S1041" i="1" s="1"/>
  <c r="S1040" i="1" s="1"/>
  <c r="S1039" i="1" s="1"/>
  <c r="R1043" i="1"/>
  <c r="R1042" i="1" s="1"/>
  <c r="R1041" i="1" s="1"/>
  <c r="R1040" i="1" s="1"/>
  <c r="R1039" i="1" s="1"/>
  <c r="Q1043" i="1"/>
  <c r="Q1042" i="1" s="1"/>
  <c r="Q1041" i="1" s="1"/>
  <c r="Q1040" i="1" s="1"/>
  <c r="Q1039" i="1" s="1"/>
  <c r="P1043" i="1"/>
  <c r="P1042" i="1" s="1"/>
  <c r="P1041" i="1" s="1"/>
  <c r="P1040" i="1" s="1"/>
  <c r="P1039" i="1" s="1"/>
  <c r="V1036" i="1"/>
  <c r="V1035" i="1" s="1"/>
  <c r="V1034" i="1" s="1"/>
  <c r="V1033" i="1" s="1"/>
  <c r="V1032" i="1" s="1"/>
  <c r="U1036" i="1"/>
  <c r="U1035" i="1" s="1"/>
  <c r="U1034" i="1" s="1"/>
  <c r="U1033" i="1" s="1"/>
  <c r="U1032" i="1" s="1"/>
  <c r="S1036" i="1"/>
  <c r="S1035" i="1" s="1"/>
  <c r="S1034" i="1" s="1"/>
  <c r="S1033" i="1" s="1"/>
  <c r="S1032" i="1" s="1"/>
  <c r="R1036" i="1"/>
  <c r="R1035" i="1" s="1"/>
  <c r="R1034" i="1" s="1"/>
  <c r="R1033" i="1" s="1"/>
  <c r="R1032" i="1" s="1"/>
  <c r="Q1036" i="1"/>
  <c r="Q1035" i="1" s="1"/>
  <c r="Q1034" i="1" s="1"/>
  <c r="Q1033" i="1" s="1"/>
  <c r="Q1032" i="1" s="1"/>
  <c r="P1036" i="1"/>
  <c r="P1035" i="1" s="1"/>
  <c r="P1034" i="1" s="1"/>
  <c r="P1033" i="1" s="1"/>
  <c r="P1032" i="1" s="1"/>
  <c r="V1030" i="1"/>
  <c r="V1029" i="1" s="1"/>
  <c r="V1028" i="1" s="1"/>
  <c r="V1027" i="1" s="1"/>
  <c r="V1026" i="1" s="1"/>
  <c r="U1030" i="1"/>
  <c r="U1029" i="1" s="1"/>
  <c r="U1028" i="1" s="1"/>
  <c r="U1027" i="1" s="1"/>
  <c r="U1026" i="1" s="1"/>
  <c r="S1030" i="1"/>
  <c r="S1029" i="1" s="1"/>
  <c r="S1028" i="1" s="1"/>
  <c r="S1027" i="1" s="1"/>
  <c r="S1026" i="1" s="1"/>
  <c r="R1030" i="1"/>
  <c r="R1029" i="1" s="1"/>
  <c r="R1028" i="1" s="1"/>
  <c r="R1027" i="1" s="1"/>
  <c r="R1026" i="1" s="1"/>
  <c r="Q1030" i="1"/>
  <c r="Q1029" i="1" s="1"/>
  <c r="Q1028" i="1" s="1"/>
  <c r="Q1027" i="1" s="1"/>
  <c r="Q1026" i="1" s="1"/>
  <c r="P1030" i="1"/>
  <c r="P1029" i="1" s="1"/>
  <c r="P1028" i="1" s="1"/>
  <c r="P1027" i="1" s="1"/>
  <c r="P1026" i="1" s="1"/>
  <c r="V1018" i="1"/>
  <c r="V1017" i="1" s="1"/>
  <c r="U1018" i="1"/>
  <c r="U1017" i="1" s="1"/>
  <c r="S1018" i="1"/>
  <c r="S1017" i="1" s="1"/>
  <c r="R1018" i="1"/>
  <c r="R1017" i="1" s="1"/>
  <c r="Q1018" i="1"/>
  <c r="Q1017" i="1" s="1"/>
  <c r="P1018" i="1"/>
  <c r="P1017" i="1" s="1"/>
  <c r="V1011" i="1"/>
  <c r="V1010" i="1" s="1"/>
  <c r="U1011" i="1"/>
  <c r="U1010" i="1" s="1"/>
  <c r="S1011" i="1"/>
  <c r="S1010" i="1" s="1"/>
  <c r="R1011" i="1"/>
  <c r="R1010" i="1" s="1"/>
  <c r="Q1011" i="1"/>
  <c r="Q1010" i="1" s="1"/>
  <c r="P1011" i="1"/>
  <c r="P1010" i="1" s="1"/>
  <c r="V1005" i="1"/>
  <c r="V1004" i="1" s="1"/>
  <c r="U1005" i="1"/>
  <c r="U1004" i="1" s="1"/>
  <c r="S1005" i="1"/>
  <c r="S1004" i="1" s="1"/>
  <c r="R1005" i="1"/>
  <c r="R1004" i="1" s="1"/>
  <c r="Q1005" i="1"/>
  <c r="Q1004" i="1" s="1"/>
  <c r="P1005" i="1"/>
  <c r="P1004" i="1" s="1"/>
  <c r="V998" i="1"/>
  <c r="V997" i="1" s="1"/>
  <c r="U998" i="1"/>
  <c r="U997" i="1" s="1"/>
  <c r="S998" i="1"/>
  <c r="S997" i="1" s="1"/>
  <c r="R998" i="1"/>
  <c r="R997" i="1" s="1"/>
  <c r="Q998" i="1"/>
  <c r="Q997" i="1" s="1"/>
  <c r="P998" i="1"/>
  <c r="P997" i="1" s="1"/>
  <c r="V995" i="1"/>
  <c r="U995" i="1"/>
  <c r="S995" i="1"/>
  <c r="R995" i="1"/>
  <c r="Q995" i="1"/>
  <c r="P995" i="1"/>
  <c r="V993" i="1"/>
  <c r="U993" i="1"/>
  <c r="S993" i="1"/>
  <c r="R993" i="1"/>
  <c r="Q993" i="1"/>
  <c r="P993" i="1"/>
  <c r="V988" i="1"/>
  <c r="V987" i="1" s="1"/>
  <c r="V986" i="1" s="1"/>
  <c r="V985" i="1" s="1"/>
  <c r="U988" i="1"/>
  <c r="U987" i="1" s="1"/>
  <c r="U986" i="1" s="1"/>
  <c r="U985" i="1" s="1"/>
  <c r="S988" i="1"/>
  <c r="S987" i="1" s="1"/>
  <c r="S986" i="1" s="1"/>
  <c r="S985" i="1" s="1"/>
  <c r="R988" i="1"/>
  <c r="R987" i="1" s="1"/>
  <c r="R986" i="1" s="1"/>
  <c r="R985" i="1" s="1"/>
  <c r="Q988" i="1"/>
  <c r="Q987" i="1" s="1"/>
  <c r="Q986" i="1" s="1"/>
  <c r="Q985" i="1" s="1"/>
  <c r="P988" i="1"/>
  <c r="P987" i="1" s="1"/>
  <c r="P986" i="1" s="1"/>
  <c r="P985" i="1" s="1"/>
  <c r="V982" i="1"/>
  <c r="U982" i="1"/>
  <c r="S982" i="1"/>
  <c r="R982" i="1"/>
  <c r="Q982" i="1"/>
  <c r="P982" i="1"/>
  <c r="V980" i="1"/>
  <c r="U980" i="1"/>
  <c r="S980" i="1"/>
  <c r="R980" i="1"/>
  <c r="Q980" i="1"/>
  <c r="P980" i="1"/>
  <c r="V973" i="1"/>
  <c r="V972" i="1" s="1"/>
  <c r="U973" i="1"/>
  <c r="U972" i="1" s="1"/>
  <c r="S973" i="1"/>
  <c r="S972" i="1" s="1"/>
  <c r="R973" i="1"/>
  <c r="R972" i="1" s="1"/>
  <c r="Q973" i="1"/>
  <c r="Q972" i="1" s="1"/>
  <c r="P973" i="1"/>
  <c r="P972" i="1" s="1"/>
  <c r="V970" i="1"/>
  <c r="V969" i="1" s="1"/>
  <c r="U970" i="1"/>
  <c r="U969" i="1" s="1"/>
  <c r="S970" i="1"/>
  <c r="S969" i="1" s="1"/>
  <c r="R970" i="1"/>
  <c r="R969" i="1" s="1"/>
  <c r="Q970" i="1"/>
  <c r="Q969" i="1" s="1"/>
  <c r="P970" i="1"/>
  <c r="P969" i="1" s="1"/>
  <c r="V967" i="1"/>
  <c r="U967" i="1"/>
  <c r="S967" i="1"/>
  <c r="R967" i="1"/>
  <c r="Q967" i="1"/>
  <c r="P967" i="1"/>
  <c r="V964" i="1"/>
  <c r="U964" i="1"/>
  <c r="S964" i="1"/>
  <c r="R964" i="1"/>
  <c r="Q964" i="1"/>
  <c r="P964" i="1"/>
  <c r="V962" i="1"/>
  <c r="U962" i="1"/>
  <c r="S962" i="1"/>
  <c r="R962" i="1"/>
  <c r="Q962" i="1"/>
  <c r="P962" i="1"/>
  <c r="V960" i="1"/>
  <c r="U960" i="1"/>
  <c r="S960" i="1"/>
  <c r="R960" i="1"/>
  <c r="Q960" i="1"/>
  <c r="P960" i="1"/>
  <c r="V954" i="1"/>
  <c r="V953" i="1" s="1"/>
  <c r="V952" i="1" s="1"/>
  <c r="V951" i="1" s="1"/>
  <c r="V950" i="1" s="1"/>
  <c r="U954" i="1"/>
  <c r="U953" i="1" s="1"/>
  <c r="U952" i="1" s="1"/>
  <c r="U951" i="1" s="1"/>
  <c r="U950" i="1" s="1"/>
  <c r="S954" i="1"/>
  <c r="S953" i="1" s="1"/>
  <c r="S952" i="1" s="1"/>
  <c r="S951" i="1" s="1"/>
  <c r="S950" i="1" s="1"/>
  <c r="R954" i="1"/>
  <c r="R953" i="1" s="1"/>
  <c r="R952" i="1" s="1"/>
  <c r="R951" i="1" s="1"/>
  <c r="R950" i="1" s="1"/>
  <c r="Q954" i="1"/>
  <c r="Q953" i="1" s="1"/>
  <c r="Q952" i="1" s="1"/>
  <c r="Q951" i="1" s="1"/>
  <c r="Q950" i="1" s="1"/>
  <c r="P954" i="1"/>
  <c r="P953" i="1" s="1"/>
  <c r="P952" i="1" s="1"/>
  <c r="P951" i="1" s="1"/>
  <c r="P950" i="1" s="1"/>
  <c r="V943" i="1"/>
  <c r="V942" i="1" s="1"/>
  <c r="V941" i="1" s="1"/>
  <c r="U943" i="1"/>
  <c r="U942" i="1" s="1"/>
  <c r="U941" i="1" s="1"/>
  <c r="S943" i="1"/>
  <c r="S942" i="1" s="1"/>
  <c r="S941" i="1" s="1"/>
  <c r="R943" i="1"/>
  <c r="R942" i="1" s="1"/>
  <c r="R941" i="1" s="1"/>
  <c r="Q943" i="1"/>
  <c r="Q942" i="1" s="1"/>
  <c r="Q941" i="1" s="1"/>
  <c r="P943" i="1"/>
  <c r="P942" i="1" s="1"/>
  <c r="P941" i="1" s="1"/>
  <c r="V939" i="1"/>
  <c r="V938" i="1" s="1"/>
  <c r="V937" i="1" s="1"/>
  <c r="U939" i="1"/>
  <c r="U938" i="1" s="1"/>
  <c r="U937" i="1" s="1"/>
  <c r="S939" i="1"/>
  <c r="S938" i="1" s="1"/>
  <c r="S937" i="1" s="1"/>
  <c r="R939" i="1"/>
  <c r="R938" i="1" s="1"/>
  <c r="R937" i="1" s="1"/>
  <c r="Q939" i="1"/>
  <c r="Q938" i="1" s="1"/>
  <c r="Q937" i="1" s="1"/>
  <c r="P939" i="1"/>
  <c r="P938" i="1" s="1"/>
  <c r="P937" i="1" s="1"/>
  <c r="V932" i="1"/>
  <c r="V931" i="1" s="1"/>
  <c r="U932" i="1"/>
  <c r="U931" i="1" s="1"/>
  <c r="S932" i="1"/>
  <c r="S931" i="1" s="1"/>
  <c r="R932" i="1"/>
  <c r="R931" i="1" s="1"/>
  <c r="Q932" i="1"/>
  <c r="Q931" i="1" s="1"/>
  <c r="P932" i="1"/>
  <c r="P931" i="1" s="1"/>
  <c r="V927" i="1"/>
  <c r="V926" i="1" s="1"/>
  <c r="U927" i="1"/>
  <c r="U926" i="1" s="1"/>
  <c r="S927" i="1"/>
  <c r="S926" i="1" s="1"/>
  <c r="R927" i="1"/>
  <c r="R926" i="1" s="1"/>
  <c r="Q927" i="1"/>
  <c r="Q926" i="1" s="1"/>
  <c r="P927" i="1"/>
  <c r="P926" i="1" s="1"/>
  <c r="V924" i="1"/>
  <c r="V923" i="1" s="1"/>
  <c r="U924" i="1"/>
  <c r="U923" i="1" s="1"/>
  <c r="S924" i="1"/>
  <c r="S923" i="1" s="1"/>
  <c r="R924" i="1"/>
  <c r="R923" i="1" s="1"/>
  <c r="Q924" i="1"/>
  <c r="Q923" i="1" s="1"/>
  <c r="P924" i="1"/>
  <c r="P923" i="1" s="1"/>
  <c r="V921" i="1"/>
  <c r="V920" i="1" s="1"/>
  <c r="U921" i="1"/>
  <c r="U920" i="1" s="1"/>
  <c r="S921" i="1"/>
  <c r="S920" i="1" s="1"/>
  <c r="R921" i="1"/>
  <c r="R920" i="1" s="1"/>
  <c r="Q921" i="1"/>
  <c r="Q920" i="1" s="1"/>
  <c r="P921" i="1"/>
  <c r="P920" i="1" s="1"/>
  <c r="V916" i="1"/>
  <c r="V915" i="1" s="1"/>
  <c r="V911" i="1" s="1"/>
  <c r="U916" i="1"/>
  <c r="U915" i="1" s="1"/>
  <c r="U911" i="1" s="1"/>
  <c r="S916" i="1"/>
  <c r="S915" i="1" s="1"/>
  <c r="S911" i="1" s="1"/>
  <c r="R916" i="1"/>
  <c r="R915" i="1" s="1"/>
  <c r="R911" i="1" s="1"/>
  <c r="Q916" i="1"/>
  <c r="Q915" i="1" s="1"/>
  <c r="Q911" i="1" s="1"/>
  <c r="P916" i="1"/>
  <c r="P915" i="1" s="1"/>
  <c r="P911" i="1" s="1"/>
  <c r="V909" i="1"/>
  <c r="V908" i="1" s="1"/>
  <c r="U909" i="1"/>
  <c r="U908" i="1" s="1"/>
  <c r="S909" i="1"/>
  <c r="S908" i="1" s="1"/>
  <c r="R909" i="1"/>
  <c r="R908" i="1" s="1"/>
  <c r="Q909" i="1"/>
  <c r="Q908" i="1" s="1"/>
  <c r="P909" i="1"/>
  <c r="P908" i="1" s="1"/>
  <c r="V903" i="1"/>
  <c r="V902" i="1" s="1"/>
  <c r="U903" i="1"/>
  <c r="U902" i="1" s="1"/>
  <c r="S903" i="1"/>
  <c r="S902" i="1" s="1"/>
  <c r="R903" i="1"/>
  <c r="R902" i="1" s="1"/>
  <c r="Q903" i="1"/>
  <c r="Q902" i="1" s="1"/>
  <c r="P903" i="1"/>
  <c r="P902" i="1" s="1"/>
  <c r="V900" i="1"/>
  <c r="V899" i="1" s="1"/>
  <c r="U900" i="1"/>
  <c r="U899" i="1" s="1"/>
  <c r="S900" i="1"/>
  <c r="S899" i="1" s="1"/>
  <c r="R900" i="1"/>
  <c r="R899" i="1" s="1"/>
  <c r="Q900" i="1"/>
  <c r="Q899" i="1" s="1"/>
  <c r="P900" i="1"/>
  <c r="P899" i="1" s="1"/>
  <c r="V897" i="1"/>
  <c r="V896" i="1" s="1"/>
  <c r="U897" i="1"/>
  <c r="U896" i="1" s="1"/>
  <c r="S897" i="1"/>
  <c r="S896" i="1" s="1"/>
  <c r="R897" i="1"/>
  <c r="R896" i="1" s="1"/>
  <c r="Q897" i="1"/>
  <c r="Q896" i="1" s="1"/>
  <c r="P897" i="1"/>
  <c r="P896" i="1" s="1"/>
  <c r="V894" i="1"/>
  <c r="V893" i="1" s="1"/>
  <c r="U894" i="1"/>
  <c r="U893" i="1" s="1"/>
  <c r="S894" i="1"/>
  <c r="S893" i="1" s="1"/>
  <c r="R894" i="1"/>
  <c r="R893" i="1" s="1"/>
  <c r="Q894" i="1"/>
  <c r="Q893" i="1" s="1"/>
  <c r="P894" i="1"/>
  <c r="P893" i="1" s="1"/>
  <c r="V891" i="1"/>
  <c r="V890" i="1" s="1"/>
  <c r="U891" i="1"/>
  <c r="U890" i="1" s="1"/>
  <c r="S891" i="1"/>
  <c r="S890" i="1" s="1"/>
  <c r="R891" i="1"/>
  <c r="R890" i="1" s="1"/>
  <c r="Q891" i="1"/>
  <c r="Q890" i="1" s="1"/>
  <c r="P891" i="1"/>
  <c r="P890" i="1" s="1"/>
  <c r="V888" i="1"/>
  <c r="V887" i="1" s="1"/>
  <c r="U888" i="1"/>
  <c r="U887" i="1" s="1"/>
  <c r="S888" i="1"/>
  <c r="S887" i="1" s="1"/>
  <c r="R888" i="1"/>
  <c r="R887" i="1" s="1"/>
  <c r="Q888" i="1"/>
  <c r="Q887" i="1" s="1"/>
  <c r="P888" i="1"/>
  <c r="P887" i="1" s="1"/>
  <c r="U885" i="1"/>
  <c r="U884" i="1" s="1"/>
  <c r="Q885" i="1"/>
  <c r="Q884" i="1" s="1"/>
  <c r="P885" i="1"/>
  <c r="P884" i="1" s="1"/>
  <c r="U882" i="1"/>
  <c r="U881" i="1" s="1"/>
  <c r="Q882" i="1"/>
  <c r="Q881" i="1" s="1"/>
  <c r="P882" i="1"/>
  <c r="P881" i="1" s="1"/>
  <c r="V879" i="1"/>
  <c r="V878" i="1" s="1"/>
  <c r="U879" i="1"/>
  <c r="U878" i="1" s="1"/>
  <c r="V875" i="1"/>
  <c r="V874" i="1" s="1"/>
  <c r="U875" i="1"/>
  <c r="U874" i="1" s="1"/>
  <c r="S875" i="1"/>
  <c r="S874" i="1" s="1"/>
  <c r="R875" i="1"/>
  <c r="R874" i="1" s="1"/>
  <c r="Q875" i="1"/>
  <c r="Q874" i="1" s="1"/>
  <c r="P875" i="1"/>
  <c r="P874" i="1" s="1"/>
  <c r="V872" i="1"/>
  <c r="V871" i="1" s="1"/>
  <c r="U872" i="1"/>
  <c r="U871" i="1" s="1"/>
  <c r="S872" i="1"/>
  <c r="S871" i="1" s="1"/>
  <c r="R872" i="1"/>
  <c r="R871" i="1" s="1"/>
  <c r="Q872" i="1"/>
  <c r="Q871" i="1" s="1"/>
  <c r="P872" i="1"/>
  <c r="P871" i="1" s="1"/>
  <c r="V869" i="1"/>
  <c r="V868" i="1" s="1"/>
  <c r="U869" i="1"/>
  <c r="U868" i="1" s="1"/>
  <c r="S869" i="1"/>
  <c r="S868" i="1" s="1"/>
  <c r="R869" i="1"/>
  <c r="R868" i="1" s="1"/>
  <c r="Q869" i="1"/>
  <c r="Q868" i="1" s="1"/>
  <c r="P869" i="1"/>
  <c r="P868" i="1" s="1"/>
  <c r="V866" i="1"/>
  <c r="V865" i="1" s="1"/>
  <c r="U866" i="1"/>
  <c r="U865" i="1" s="1"/>
  <c r="S866" i="1"/>
  <c r="S865" i="1" s="1"/>
  <c r="R866" i="1"/>
  <c r="R865" i="1" s="1"/>
  <c r="Q866" i="1"/>
  <c r="Q865" i="1" s="1"/>
  <c r="P866" i="1"/>
  <c r="P865" i="1" s="1"/>
  <c r="U863" i="1"/>
  <c r="U862" i="1" s="1"/>
  <c r="Q863" i="1"/>
  <c r="Q862" i="1" s="1"/>
  <c r="P863" i="1"/>
  <c r="P862" i="1" s="1"/>
  <c r="V860" i="1"/>
  <c r="V859" i="1" s="1"/>
  <c r="U860" i="1"/>
  <c r="U859" i="1" s="1"/>
  <c r="V857" i="1"/>
  <c r="V856" i="1" s="1"/>
  <c r="U857" i="1"/>
  <c r="U856" i="1" s="1"/>
  <c r="Q857" i="1"/>
  <c r="Q856" i="1" s="1"/>
  <c r="P857" i="1"/>
  <c r="P856" i="1" s="1"/>
  <c r="V848" i="1"/>
  <c r="V847" i="1" s="1"/>
  <c r="V846" i="1" s="1"/>
  <c r="S848" i="1"/>
  <c r="S847" i="1" s="1"/>
  <c r="S846" i="1" s="1"/>
  <c r="R848" i="1"/>
  <c r="R847" i="1" s="1"/>
  <c r="R846" i="1" s="1"/>
  <c r="V844" i="1"/>
  <c r="V843" i="1" s="1"/>
  <c r="V842" i="1" s="1"/>
  <c r="U844" i="1"/>
  <c r="U843" i="1" s="1"/>
  <c r="U842" i="1" s="1"/>
  <c r="S844" i="1"/>
  <c r="S843" i="1" s="1"/>
  <c r="S842" i="1" s="1"/>
  <c r="R844" i="1"/>
  <c r="R843" i="1" s="1"/>
  <c r="R842" i="1" s="1"/>
  <c r="Q844" i="1"/>
  <c r="Q843" i="1" s="1"/>
  <c r="Q842" i="1" s="1"/>
  <c r="P844" i="1"/>
  <c r="P843" i="1" s="1"/>
  <c r="P842" i="1" s="1"/>
  <c r="V838" i="1"/>
  <c r="V837" i="1" s="1"/>
  <c r="U838" i="1"/>
  <c r="U837" i="1" s="1"/>
  <c r="S838" i="1"/>
  <c r="S837" i="1" s="1"/>
  <c r="R838" i="1"/>
  <c r="R837" i="1" s="1"/>
  <c r="Q838" i="1"/>
  <c r="Q837" i="1" s="1"/>
  <c r="P838" i="1"/>
  <c r="P837" i="1" s="1"/>
  <c r="V834" i="1"/>
  <c r="V833" i="1" s="1"/>
  <c r="S834" i="1"/>
  <c r="S833" i="1" s="1"/>
  <c r="R834" i="1"/>
  <c r="R833" i="1" s="1"/>
  <c r="V830" i="1"/>
  <c r="V829" i="1" s="1"/>
  <c r="S830" i="1"/>
  <c r="S829" i="1" s="1"/>
  <c r="R830" i="1"/>
  <c r="R829" i="1" s="1"/>
  <c r="V826" i="1"/>
  <c r="V825" i="1" s="1"/>
  <c r="S826" i="1"/>
  <c r="S825" i="1" s="1"/>
  <c r="R826" i="1"/>
  <c r="R825" i="1" s="1"/>
  <c r="V822" i="1"/>
  <c r="V821" i="1" s="1"/>
  <c r="U822" i="1"/>
  <c r="U821" i="1" s="1"/>
  <c r="S822" i="1"/>
  <c r="S821" i="1" s="1"/>
  <c r="R822" i="1"/>
  <c r="R821" i="1" s="1"/>
  <c r="Q822" i="1"/>
  <c r="Q821" i="1" s="1"/>
  <c r="P822" i="1"/>
  <c r="P821" i="1" s="1"/>
  <c r="V818" i="1"/>
  <c r="V817" i="1" s="1"/>
  <c r="U818" i="1"/>
  <c r="U817" i="1" s="1"/>
  <c r="S818" i="1"/>
  <c r="S817" i="1" s="1"/>
  <c r="R818" i="1"/>
  <c r="R817" i="1" s="1"/>
  <c r="Q818" i="1"/>
  <c r="Q817" i="1" s="1"/>
  <c r="P818" i="1"/>
  <c r="P817" i="1" s="1"/>
  <c r="V815" i="1"/>
  <c r="V814" i="1" s="1"/>
  <c r="U815" i="1"/>
  <c r="U814" i="1" s="1"/>
  <c r="S815" i="1"/>
  <c r="S814" i="1" s="1"/>
  <c r="R815" i="1"/>
  <c r="R814" i="1" s="1"/>
  <c r="Q815" i="1"/>
  <c r="Q814" i="1" s="1"/>
  <c r="P815" i="1"/>
  <c r="P814" i="1" s="1"/>
  <c r="V811" i="1"/>
  <c r="V810" i="1" s="1"/>
  <c r="U811" i="1"/>
  <c r="U810" i="1" s="1"/>
  <c r="S811" i="1"/>
  <c r="S810" i="1" s="1"/>
  <c r="R811" i="1"/>
  <c r="R810" i="1" s="1"/>
  <c r="Q811" i="1"/>
  <c r="Q810" i="1" s="1"/>
  <c r="P811" i="1"/>
  <c r="P810" i="1" s="1"/>
  <c r="V804" i="1"/>
  <c r="V803" i="1" s="1"/>
  <c r="V802" i="1" s="1"/>
  <c r="V801" i="1" s="1"/>
  <c r="V800" i="1" s="1"/>
  <c r="U804" i="1"/>
  <c r="U803" i="1" s="1"/>
  <c r="U802" i="1" s="1"/>
  <c r="U801" i="1" s="1"/>
  <c r="U800" i="1" s="1"/>
  <c r="S804" i="1"/>
  <c r="S803" i="1" s="1"/>
  <c r="S802" i="1" s="1"/>
  <c r="S801" i="1" s="1"/>
  <c r="S800" i="1" s="1"/>
  <c r="R804" i="1"/>
  <c r="R803" i="1" s="1"/>
  <c r="R802" i="1" s="1"/>
  <c r="R801" i="1" s="1"/>
  <c r="R800" i="1" s="1"/>
  <c r="Q804" i="1"/>
  <c r="Q803" i="1" s="1"/>
  <c r="Q802" i="1" s="1"/>
  <c r="Q801" i="1" s="1"/>
  <c r="Q800" i="1" s="1"/>
  <c r="P804" i="1"/>
  <c r="P803" i="1" s="1"/>
  <c r="P802" i="1" s="1"/>
  <c r="P801" i="1" s="1"/>
  <c r="P800" i="1" s="1"/>
  <c r="V798" i="1"/>
  <c r="V797" i="1" s="1"/>
  <c r="V796" i="1" s="1"/>
  <c r="V795" i="1" s="1"/>
  <c r="V794" i="1" s="1"/>
  <c r="U798" i="1"/>
  <c r="U797" i="1" s="1"/>
  <c r="U796" i="1" s="1"/>
  <c r="U795" i="1" s="1"/>
  <c r="U794" i="1" s="1"/>
  <c r="S798" i="1"/>
  <c r="S797" i="1" s="1"/>
  <c r="S796" i="1" s="1"/>
  <c r="S795" i="1" s="1"/>
  <c r="S794" i="1" s="1"/>
  <c r="R798" i="1"/>
  <c r="R797" i="1" s="1"/>
  <c r="R796" i="1" s="1"/>
  <c r="R795" i="1" s="1"/>
  <c r="R794" i="1" s="1"/>
  <c r="Q798" i="1"/>
  <c r="Q797" i="1" s="1"/>
  <c r="Q796" i="1" s="1"/>
  <c r="Q795" i="1" s="1"/>
  <c r="Q794" i="1" s="1"/>
  <c r="P798" i="1"/>
  <c r="P797" i="1" s="1"/>
  <c r="P796" i="1" s="1"/>
  <c r="P795" i="1" s="1"/>
  <c r="P794" i="1" s="1"/>
  <c r="V791" i="1"/>
  <c r="V790" i="1" s="1"/>
  <c r="S791" i="1"/>
  <c r="S790" i="1" s="1"/>
  <c r="R791" i="1"/>
  <c r="R790" i="1" s="1"/>
  <c r="V788" i="1"/>
  <c r="V787" i="1" s="1"/>
  <c r="U788" i="1"/>
  <c r="U787" i="1" s="1"/>
  <c r="S788" i="1"/>
  <c r="S787" i="1" s="1"/>
  <c r="R788" i="1"/>
  <c r="R787" i="1" s="1"/>
  <c r="Q788" i="1"/>
  <c r="Q787" i="1" s="1"/>
  <c r="P788" i="1"/>
  <c r="P787" i="1" s="1"/>
  <c r="V784" i="1"/>
  <c r="V783" i="1" s="1"/>
  <c r="S784" i="1"/>
  <c r="S783" i="1" s="1"/>
  <c r="R784" i="1"/>
  <c r="R783" i="1" s="1"/>
  <c r="V781" i="1"/>
  <c r="V780" i="1" s="1"/>
  <c r="U781" i="1"/>
  <c r="U780" i="1" s="1"/>
  <c r="S781" i="1"/>
  <c r="S780" i="1" s="1"/>
  <c r="R781" i="1"/>
  <c r="R780" i="1" s="1"/>
  <c r="Q781" i="1"/>
  <c r="Q780" i="1" s="1"/>
  <c r="P781" i="1"/>
  <c r="P780" i="1" s="1"/>
  <c r="V778" i="1"/>
  <c r="V777" i="1" s="1"/>
  <c r="U778" i="1"/>
  <c r="U777" i="1" s="1"/>
  <c r="S778" i="1"/>
  <c r="S777" i="1" s="1"/>
  <c r="R778" i="1"/>
  <c r="R777" i="1" s="1"/>
  <c r="Q778" i="1"/>
  <c r="Q777" i="1" s="1"/>
  <c r="P778" i="1"/>
  <c r="P777" i="1" s="1"/>
  <c r="V774" i="1"/>
  <c r="V773" i="1" s="1"/>
  <c r="V772" i="1" s="1"/>
  <c r="U774" i="1"/>
  <c r="U773" i="1" s="1"/>
  <c r="U772" i="1" s="1"/>
  <c r="S774" i="1"/>
  <c r="S773" i="1" s="1"/>
  <c r="S772" i="1" s="1"/>
  <c r="R774" i="1"/>
  <c r="R773" i="1" s="1"/>
  <c r="R772" i="1" s="1"/>
  <c r="Q774" i="1"/>
  <c r="Q773" i="1" s="1"/>
  <c r="Q772" i="1" s="1"/>
  <c r="P774" i="1"/>
  <c r="P773" i="1" s="1"/>
  <c r="P772" i="1" s="1"/>
  <c r="V769" i="1"/>
  <c r="V768" i="1" s="1"/>
  <c r="U769" i="1"/>
  <c r="U768" i="1" s="1"/>
  <c r="S769" i="1"/>
  <c r="S768" i="1" s="1"/>
  <c r="R769" i="1"/>
  <c r="R768" i="1" s="1"/>
  <c r="Q769" i="1"/>
  <c r="Q768" i="1" s="1"/>
  <c r="P769" i="1"/>
  <c r="P768" i="1" s="1"/>
  <c r="V766" i="1"/>
  <c r="V765" i="1" s="1"/>
  <c r="U766" i="1"/>
  <c r="U765" i="1" s="1"/>
  <c r="R766" i="1"/>
  <c r="R765" i="1" s="1"/>
  <c r="P766" i="1"/>
  <c r="P765" i="1" s="1"/>
  <c r="V756" i="1"/>
  <c r="U756" i="1"/>
  <c r="S756" i="1"/>
  <c r="R756" i="1"/>
  <c r="Q756" i="1"/>
  <c r="P756" i="1"/>
  <c r="V754" i="1"/>
  <c r="U754" i="1"/>
  <c r="S754" i="1"/>
  <c r="R754" i="1"/>
  <c r="Q754" i="1"/>
  <c r="P754" i="1"/>
  <c r="V742" i="1"/>
  <c r="S742" i="1"/>
  <c r="R742" i="1"/>
  <c r="V740" i="1"/>
  <c r="S740" i="1"/>
  <c r="R740" i="1"/>
  <c r="V736" i="1"/>
  <c r="U736" i="1"/>
  <c r="S736" i="1"/>
  <c r="R736" i="1"/>
  <c r="Q736" i="1"/>
  <c r="P736" i="1"/>
  <c r="V734" i="1"/>
  <c r="U734" i="1"/>
  <c r="S734" i="1"/>
  <c r="R734" i="1"/>
  <c r="Q734" i="1"/>
  <c r="P734" i="1"/>
  <c r="V729" i="1"/>
  <c r="V728" i="1" s="1"/>
  <c r="U729" i="1"/>
  <c r="U728" i="1" s="1"/>
  <c r="S729" i="1"/>
  <c r="S728" i="1" s="1"/>
  <c r="R729" i="1"/>
  <c r="R728" i="1" s="1"/>
  <c r="Q729" i="1"/>
  <c r="Q728" i="1" s="1"/>
  <c r="P729" i="1"/>
  <c r="P728" i="1" s="1"/>
  <c r="V725" i="1"/>
  <c r="V724" i="1" s="1"/>
  <c r="S725" i="1"/>
  <c r="S724" i="1" s="1"/>
  <c r="R725" i="1"/>
  <c r="R724" i="1" s="1"/>
  <c r="V720" i="1"/>
  <c r="V719" i="1" s="1"/>
  <c r="U720" i="1"/>
  <c r="U719" i="1" s="1"/>
  <c r="S720" i="1"/>
  <c r="S719" i="1" s="1"/>
  <c r="R720" i="1"/>
  <c r="R719" i="1" s="1"/>
  <c r="Q720" i="1"/>
  <c r="Q719" i="1" s="1"/>
  <c r="P720" i="1"/>
  <c r="P719" i="1" s="1"/>
  <c r="V716" i="1"/>
  <c r="V715" i="1" s="1"/>
  <c r="U716" i="1"/>
  <c r="U715" i="1" s="1"/>
  <c r="S716" i="1"/>
  <c r="S715" i="1" s="1"/>
  <c r="R716" i="1"/>
  <c r="R715" i="1" s="1"/>
  <c r="Q716" i="1"/>
  <c r="Q715" i="1" s="1"/>
  <c r="P716" i="1"/>
  <c r="P715" i="1" s="1"/>
  <c r="V712" i="1"/>
  <c r="V711" i="1" s="1"/>
  <c r="U712" i="1"/>
  <c r="U711" i="1" s="1"/>
  <c r="S712" i="1"/>
  <c r="S711" i="1" s="1"/>
  <c r="R712" i="1"/>
  <c r="R711" i="1" s="1"/>
  <c r="Q712" i="1"/>
  <c r="Q711" i="1" s="1"/>
  <c r="P712" i="1"/>
  <c r="P711" i="1" s="1"/>
  <c r="V702" i="1"/>
  <c r="V701" i="1" s="1"/>
  <c r="V700" i="1" s="1"/>
  <c r="V699" i="1" s="1"/>
  <c r="V698" i="1" s="1"/>
  <c r="U702" i="1"/>
  <c r="U701" i="1" s="1"/>
  <c r="U700" i="1" s="1"/>
  <c r="U699" i="1" s="1"/>
  <c r="U698" i="1" s="1"/>
  <c r="S702" i="1"/>
  <c r="S701" i="1" s="1"/>
  <c r="S700" i="1" s="1"/>
  <c r="S699" i="1" s="1"/>
  <c r="S698" i="1" s="1"/>
  <c r="R702" i="1"/>
  <c r="R701" i="1" s="1"/>
  <c r="R700" i="1" s="1"/>
  <c r="R699" i="1" s="1"/>
  <c r="R698" i="1" s="1"/>
  <c r="Q702" i="1"/>
  <c r="Q701" i="1" s="1"/>
  <c r="Q700" i="1" s="1"/>
  <c r="Q699" i="1" s="1"/>
  <c r="Q698" i="1" s="1"/>
  <c r="P702" i="1"/>
  <c r="P701" i="1" s="1"/>
  <c r="P700" i="1" s="1"/>
  <c r="P699" i="1" s="1"/>
  <c r="P698" i="1" s="1"/>
  <c r="V696" i="1"/>
  <c r="V695" i="1" s="1"/>
  <c r="V694" i="1" s="1"/>
  <c r="V693" i="1" s="1"/>
  <c r="V692" i="1" s="1"/>
  <c r="U696" i="1"/>
  <c r="U695" i="1" s="1"/>
  <c r="U694" i="1" s="1"/>
  <c r="U693" i="1" s="1"/>
  <c r="U692" i="1" s="1"/>
  <c r="S696" i="1"/>
  <c r="S695" i="1" s="1"/>
  <c r="S694" i="1" s="1"/>
  <c r="S693" i="1" s="1"/>
  <c r="S692" i="1" s="1"/>
  <c r="R696" i="1"/>
  <c r="R695" i="1" s="1"/>
  <c r="R694" i="1" s="1"/>
  <c r="R693" i="1" s="1"/>
  <c r="R692" i="1" s="1"/>
  <c r="Q696" i="1"/>
  <c r="Q695" i="1" s="1"/>
  <c r="Q694" i="1" s="1"/>
  <c r="Q693" i="1" s="1"/>
  <c r="Q692" i="1" s="1"/>
  <c r="P696" i="1"/>
  <c r="P695" i="1" s="1"/>
  <c r="P694" i="1" s="1"/>
  <c r="P693" i="1" s="1"/>
  <c r="P692" i="1" s="1"/>
  <c r="V688" i="1"/>
  <c r="V687" i="1" s="1"/>
  <c r="V686" i="1" s="1"/>
  <c r="V685" i="1" s="1"/>
  <c r="U688" i="1"/>
  <c r="U687" i="1" s="1"/>
  <c r="U686" i="1" s="1"/>
  <c r="U685" i="1" s="1"/>
  <c r="S688" i="1"/>
  <c r="S687" i="1" s="1"/>
  <c r="S686" i="1" s="1"/>
  <c r="S685" i="1" s="1"/>
  <c r="R688" i="1"/>
  <c r="R687" i="1" s="1"/>
  <c r="R686" i="1" s="1"/>
  <c r="R685" i="1" s="1"/>
  <c r="Q688" i="1"/>
  <c r="Q687" i="1" s="1"/>
  <c r="Q686" i="1" s="1"/>
  <c r="Q685" i="1" s="1"/>
  <c r="P688" i="1"/>
  <c r="P687" i="1" s="1"/>
  <c r="P686" i="1" s="1"/>
  <c r="P685" i="1" s="1"/>
  <c r="V681" i="1"/>
  <c r="U681" i="1"/>
  <c r="S681" i="1"/>
  <c r="R681" i="1"/>
  <c r="Q681" i="1"/>
  <c r="P681" i="1"/>
  <c r="V679" i="1"/>
  <c r="U679" i="1"/>
  <c r="S679" i="1"/>
  <c r="R679" i="1"/>
  <c r="Q679" i="1"/>
  <c r="P679" i="1"/>
  <c r="V676" i="1"/>
  <c r="V675" i="1" s="1"/>
  <c r="U676" i="1"/>
  <c r="U675" i="1" s="1"/>
  <c r="S676" i="1"/>
  <c r="S675" i="1" s="1"/>
  <c r="R676" i="1"/>
  <c r="R675" i="1" s="1"/>
  <c r="Q676" i="1"/>
  <c r="Q675" i="1" s="1"/>
  <c r="P676" i="1"/>
  <c r="P675" i="1" s="1"/>
  <c r="V671" i="1"/>
  <c r="U671" i="1"/>
  <c r="S671" i="1"/>
  <c r="R671" i="1"/>
  <c r="Q671" i="1"/>
  <c r="P671" i="1"/>
  <c r="V669" i="1"/>
  <c r="U669" i="1"/>
  <c r="S669" i="1"/>
  <c r="R669" i="1"/>
  <c r="Q669" i="1"/>
  <c r="P669" i="1"/>
  <c r="V667" i="1"/>
  <c r="U667" i="1"/>
  <c r="S667" i="1"/>
  <c r="R667" i="1"/>
  <c r="Q667" i="1"/>
  <c r="P667" i="1"/>
  <c r="V661" i="1"/>
  <c r="V660" i="1" s="1"/>
  <c r="V659" i="1" s="1"/>
  <c r="V658" i="1" s="1"/>
  <c r="U661" i="1"/>
  <c r="U660" i="1" s="1"/>
  <c r="U659" i="1" s="1"/>
  <c r="U658" i="1" s="1"/>
  <c r="S661" i="1"/>
  <c r="S660" i="1" s="1"/>
  <c r="S659" i="1" s="1"/>
  <c r="S658" i="1" s="1"/>
  <c r="R661" i="1"/>
  <c r="R660" i="1" s="1"/>
  <c r="R659" i="1" s="1"/>
  <c r="R658" i="1" s="1"/>
  <c r="Q661" i="1"/>
  <c r="Q660" i="1" s="1"/>
  <c r="Q659" i="1" s="1"/>
  <c r="Q658" i="1" s="1"/>
  <c r="P661" i="1"/>
  <c r="P660" i="1" s="1"/>
  <c r="P659" i="1" s="1"/>
  <c r="P658" i="1" s="1"/>
  <c r="V655" i="1"/>
  <c r="V654" i="1" s="1"/>
  <c r="V653" i="1" s="1"/>
  <c r="U655" i="1"/>
  <c r="U654" i="1" s="1"/>
  <c r="U653" i="1" s="1"/>
  <c r="S655" i="1"/>
  <c r="S654" i="1" s="1"/>
  <c r="S653" i="1" s="1"/>
  <c r="R655" i="1"/>
  <c r="R654" i="1" s="1"/>
  <c r="R653" i="1" s="1"/>
  <c r="Q655" i="1"/>
  <c r="Q654" i="1" s="1"/>
  <c r="Q653" i="1" s="1"/>
  <c r="P655" i="1"/>
  <c r="P654" i="1" s="1"/>
  <c r="P653" i="1" s="1"/>
  <c r="V650" i="1"/>
  <c r="V649" i="1" s="1"/>
  <c r="V648" i="1" s="1"/>
  <c r="V647" i="1" s="1"/>
  <c r="U650" i="1"/>
  <c r="U649" i="1" s="1"/>
  <c r="U648" i="1" s="1"/>
  <c r="U647" i="1" s="1"/>
  <c r="S650" i="1"/>
  <c r="S649" i="1" s="1"/>
  <c r="S648" i="1" s="1"/>
  <c r="S647" i="1" s="1"/>
  <c r="R650" i="1"/>
  <c r="R649" i="1" s="1"/>
  <c r="R648" i="1" s="1"/>
  <c r="R647" i="1" s="1"/>
  <c r="Q650" i="1"/>
  <c r="Q649" i="1" s="1"/>
  <c r="Q648" i="1" s="1"/>
  <c r="Q647" i="1" s="1"/>
  <c r="P650" i="1"/>
  <c r="P649" i="1" s="1"/>
  <c r="P648" i="1" s="1"/>
  <c r="P647" i="1" s="1"/>
  <c r="V635" i="1"/>
  <c r="V634" i="1" s="1"/>
  <c r="U635" i="1"/>
  <c r="U634" i="1" s="1"/>
  <c r="S635" i="1"/>
  <c r="S634" i="1" s="1"/>
  <c r="R635" i="1"/>
  <c r="R634" i="1" s="1"/>
  <c r="Q635" i="1"/>
  <c r="Q634" i="1" s="1"/>
  <c r="P635" i="1"/>
  <c r="P634" i="1" s="1"/>
  <c r="V626" i="1"/>
  <c r="V625" i="1" s="1"/>
  <c r="U626" i="1"/>
  <c r="U625" i="1" s="1"/>
  <c r="S626" i="1"/>
  <c r="S625" i="1" s="1"/>
  <c r="R626" i="1"/>
  <c r="R625" i="1" s="1"/>
  <c r="Q626" i="1"/>
  <c r="Q625" i="1" s="1"/>
  <c r="P626" i="1"/>
  <c r="P625" i="1" s="1"/>
  <c r="V622" i="1"/>
  <c r="V621" i="1" s="1"/>
  <c r="U622" i="1"/>
  <c r="U621" i="1" s="1"/>
  <c r="S622" i="1"/>
  <c r="S621" i="1" s="1"/>
  <c r="R622" i="1"/>
  <c r="R621" i="1" s="1"/>
  <c r="V618" i="1"/>
  <c r="V617" i="1" s="1"/>
  <c r="U618" i="1"/>
  <c r="U617" i="1" s="1"/>
  <c r="S618" i="1"/>
  <c r="S617" i="1" s="1"/>
  <c r="R618" i="1"/>
  <c r="R617" i="1" s="1"/>
  <c r="Q618" i="1"/>
  <c r="Q617" i="1" s="1"/>
  <c r="P618" i="1"/>
  <c r="P617" i="1" s="1"/>
  <c r="V614" i="1"/>
  <c r="V613" i="1" s="1"/>
  <c r="U614" i="1"/>
  <c r="U613" i="1" s="1"/>
  <c r="S614" i="1"/>
  <c r="S613" i="1" s="1"/>
  <c r="R614" i="1"/>
  <c r="R613" i="1" s="1"/>
  <c r="Q614" i="1"/>
  <c r="Q613" i="1" s="1"/>
  <c r="P614" i="1"/>
  <c r="P613" i="1" s="1"/>
  <c r="V611" i="1"/>
  <c r="V610" i="1" s="1"/>
  <c r="U611" i="1"/>
  <c r="U610" i="1" s="1"/>
  <c r="S611" i="1"/>
  <c r="S610" i="1" s="1"/>
  <c r="R611" i="1"/>
  <c r="R610" i="1" s="1"/>
  <c r="Q611" i="1"/>
  <c r="Q610" i="1" s="1"/>
  <c r="P611" i="1"/>
  <c r="P610" i="1" s="1"/>
  <c r="V606" i="1"/>
  <c r="V605" i="1" s="1"/>
  <c r="U606" i="1"/>
  <c r="U605" i="1" s="1"/>
  <c r="S606" i="1"/>
  <c r="S605" i="1" s="1"/>
  <c r="R606" i="1"/>
  <c r="R605" i="1" s="1"/>
  <c r="Q606" i="1"/>
  <c r="Q605" i="1" s="1"/>
  <c r="P606" i="1"/>
  <c r="P605" i="1" s="1"/>
  <c r="V602" i="1"/>
  <c r="V601" i="1" s="1"/>
  <c r="U602" i="1"/>
  <c r="U601" i="1" s="1"/>
  <c r="S602" i="1"/>
  <c r="S601" i="1" s="1"/>
  <c r="R602" i="1"/>
  <c r="R601" i="1" s="1"/>
  <c r="Q602" i="1"/>
  <c r="Q601" i="1" s="1"/>
  <c r="P602" i="1"/>
  <c r="P601" i="1" s="1"/>
  <c r="V592" i="1"/>
  <c r="V591" i="1" s="1"/>
  <c r="U592" i="1"/>
  <c r="U591" i="1" s="1"/>
  <c r="S592" i="1"/>
  <c r="S591" i="1" s="1"/>
  <c r="R592" i="1"/>
  <c r="R591" i="1" s="1"/>
  <c r="Q592" i="1"/>
  <c r="Q591" i="1" s="1"/>
  <c r="P592" i="1"/>
  <c r="P591" i="1" s="1"/>
  <c r="V589" i="1"/>
  <c r="V588" i="1" s="1"/>
  <c r="U589" i="1"/>
  <c r="U588" i="1" s="1"/>
  <c r="S589" i="1"/>
  <c r="S588" i="1" s="1"/>
  <c r="R589" i="1"/>
  <c r="R588" i="1" s="1"/>
  <c r="Q589" i="1"/>
  <c r="Q588" i="1" s="1"/>
  <c r="P589" i="1"/>
  <c r="P588" i="1" s="1"/>
  <c r="V585" i="1"/>
  <c r="V584" i="1" s="1"/>
  <c r="U585" i="1"/>
  <c r="U584" i="1" s="1"/>
  <c r="S585" i="1"/>
  <c r="S584" i="1" s="1"/>
  <c r="R585" i="1"/>
  <c r="R584" i="1" s="1"/>
  <c r="Q585" i="1"/>
  <c r="Q584" i="1" s="1"/>
  <c r="P585" i="1"/>
  <c r="P584" i="1" s="1"/>
  <c r="V570" i="1"/>
  <c r="V569" i="1" s="1"/>
  <c r="U570" i="1"/>
  <c r="U569" i="1" s="1"/>
  <c r="S570" i="1"/>
  <c r="S569" i="1" s="1"/>
  <c r="R570" i="1"/>
  <c r="R569" i="1" s="1"/>
  <c r="Q570" i="1"/>
  <c r="Q569" i="1" s="1"/>
  <c r="P570" i="1"/>
  <c r="P569" i="1" s="1"/>
  <c r="V567" i="1"/>
  <c r="V566" i="1" s="1"/>
  <c r="U567" i="1"/>
  <c r="U566" i="1" s="1"/>
  <c r="S567" i="1"/>
  <c r="S566" i="1" s="1"/>
  <c r="R567" i="1"/>
  <c r="R566" i="1" s="1"/>
  <c r="Q567" i="1"/>
  <c r="Q566" i="1" s="1"/>
  <c r="P567" i="1"/>
  <c r="P566" i="1" s="1"/>
  <c r="V564" i="1"/>
  <c r="V563" i="1" s="1"/>
  <c r="U564" i="1"/>
  <c r="U563" i="1" s="1"/>
  <c r="S564" i="1"/>
  <c r="S563" i="1" s="1"/>
  <c r="R564" i="1"/>
  <c r="R563" i="1" s="1"/>
  <c r="Q564" i="1"/>
  <c r="Q563" i="1" s="1"/>
  <c r="P564" i="1"/>
  <c r="P563" i="1" s="1"/>
  <c r="V560" i="1"/>
  <c r="V559" i="1" s="1"/>
  <c r="U560" i="1"/>
  <c r="U559" i="1" s="1"/>
  <c r="S560" i="1"/>
  <c r="S559" i="1" s="1"/>
  <c r="R560" i="1"/>
  <c r="R559" i="1" s="1"/>
  <c r="Q560" i="1"/>
  <c r="Q559" i="1" s="1"/>
  <c r="P560" i="1"/>
  <c r="P559" i="1" s="1"/>
  <c r="V556" i="1"/>
  <c r="V555" i="1" s="1"/>
  <c r="U556" i="1"/>
  <c r="U555" i="1" s="1"/>
  <c r="S556" i="1"/>
  <c r="S555" i="1" s="1"/>
  <c r="R556" i="1"/>
  <c r="R555" i="1" s="1"/>
  <c r="Q556" i="1"/>
  <c r="Q555" i="1" s="1"/>
  <c r="P556" i="1"/>
  <c r="P555" i="1" s="1"/>
  <c r="V543" i="1"/>
  <c r="U543" i="1"/>
  <c r="S543" i="1"/>
  <c r="R543" i="1"/>
  <c r="Q543" i="1"/>
  <c r="P543" i="1"/>
  <c r="V541" i="1"/>
  <c r="U541" i="1"/>
  <c r="S541" i="1"/>
  <c r="R541" i="1"/>
  <c r="Q541" i="1"/>
  <c r="P541" i="1"/>
  <c r="V533" i="1"/>
  <c r="V532" i="1" s="1"/>
  <c r="U533" i="1"/>
  <c r="U532" i="1" s="1"/>
  <c r="S533" i="1"/>
  <c r="S532" i="1" s="1"/>
  <c r="R533" i="1"/>
  <c r="R532" i="1" s="1"/>
  <c r="Q533" i="1"/>
  <c r="Q532" i="1" s="1"/>
  <c r="P533" i="1"/>
  <c r="P532" i="1" s="1"/>
  <c r="V529" i="1"/>
  <c r="V528" i="1" s="1"/>
  <c r="U529" i="1"/>
  <c r="U528" i="1" s="1"/>
  <c r="S529" i="1"/>
  <c r="S528" i="1" s="1"/>
  <c r="R529" i="1"/>
  <c r="R528" i="1" s="1"/>
  <c r="Q529" i="1"/>
  <c r="Q528" i="1" s="1"/>
  <c r="P529" i="1"/>
  <c r="P528" i="1" s="1"/>
  <c r="V522" i="1"/>
  <c r="U522" i="1"/>
  <c r="S522" i="1"/>
  <c r="R522" i="1"/>
  <c r="Q522" i="1"/>
  <c r="P522" i="1"/>
  <c r="V520" i="1"/>
  <c r="U520" i="1"/>
  <c r="S520" i="1"/>
  <c r="R520" i="1"/>
  <c r="Q520" i="1"/>
  <c r="P520" i="1"/>
  <c r="V517" i="1"/>
  <c r="V516" i="1" s="1"/>
  <c r="U517" i="1"/>
  <c r="U516" i="1" s="1"/>
  <c r="S517" i="1"/>
  <c r="S516" i="1" s="1"/>
  <c r="R517" i="1"/>
  <c r="R516" i="1" s="1"/>
  <c r="Q517" i="1"/>
  <c r="Q516" i="1" s="1"/>
  <c r="P517" i="1"/>
  <c r="P516" i="1" s="1"/>
  <c r="V505" i="1"/>
  <c r="V504" i="1" s="1"/>
  <c r="V503" i="1" s="1"/>
  <c r="U505" i="1"/>
  <c r="U504" i="1" s="1"/>
  <c r="U503" i="1" s="1"/>
  <c r="S505" i="1"/>
  <c r="S504" i="1" s="1"/>
  <c r="S503" i="1" s="1"/>
  <c r="R505" i="1"/>
  <c r="R504" i="1" s="1"/>
  <c r="R503" i="1" s="1"/>
  <c r="Q505" i="1"/>
  <c r="Q504" i="1" s="1"/>
  <c r="Q503" i="1" s="1"/>
  <c r="P505" i="1"/>
  <c r="P504" i="1" s="1"/>
  <c r="P503" i="1" s="1"/>
  <c r="V501" i="1"/>
  <c r="V500" i="1" s="1"/>
  <c r="U501" i="1"/>
  <c r="U500" i="1" s="1"/>
  <c r="S501" i="1"/>
  <c r="S500" i="1" s="1"/>
  <c r="R501" i="1"/>
  <c r="R500" i="1" s="1"/>
  <c r="Q501" i="1"/>
  <c r="Q500" i="1" s="1"/>
  <c r="P501" i="1"/>
  <c r="P500" i="1" s="1"/>
  <c r="V498" i="1"/>
  <c r="U498" i="1"/>
  <c r="S498" i="1"/>
  <c r="R498" i="1"/>
  <c r="Q498" i="1"/>
  <c r="P498" i="1"/>
  <c r="V496" i="1"/>
  <c r="U496" i="1"/>
  <c r="S496" i="1"/>
  <c r="R496" i="1"/>
  <c r="Q496" i="1"/>
  <c r="P496" i="1"/>
  <c r="V493" i="1"/>
  <c r="V492" i="1" s="1"/>
  <c r="U493" i="1"/>
  <c r="U492" i="1" s="1"/>
  <c r="S493" i="1"/>
  <c r="S492" i="1" s="1"/>
  <c r="R493" i="1"/>
  <c r="R492" i="1" s="1"/>
  <c r="Q493" i="1"/>
  <c r="Q492" i="1" s="1"/>
  <c r="P493" i="1"/>
  <c r="P492" i="1" s="1"/>
  <c r="V486" i="1"/>
  <c r="V485" i="1" s="1"/>
  <c r="V484" i="1" s="1"/>
  <c r="U486" i="1"/>
  <c r="U485" i="1" s="1"/>
  <c r="U484" i="1" s="1"/>
  <c r="S486" i="1"/>
  <c r="S485" i="1" s="1"/>
  <c r="S484" i="1" s="1"/>
  <c r="R486" i="1"/>
  <c r="R485" i="1" s="1"/>
  <c r="R484" i="1" s="1"/>
  <c r="Q486" i="1"/>
  <c r="Q485" i="1" s="1"/>
  <c r="Q484" i="1" s="1"/>
  <c r="P486" i="1"/>
  <c r="P485" i="1" s="1"/>
  <c r="P484" i="1" s="1"/>
  <c r="V481" i="1"/>
  <c r="V480" i="1" s="1"/>
  <c r="V479" i="1" s="1"/>
  <c r="V478" i="1" s="1"/>
  <c r="V477" i="1" s="1"/>
  <c r="U481" i="1"/>
  <c r="U480" i="1" s="1"/>
  <c r="U479" i="1" s="1"/>
  <c r="U478" i="1" s="1"/>
  <c r="U477" i="1" s="1"/>
  <c r="S481" i="1"/>
  <c r="S480" i="1" s="1"/>
  <c r="S479" i="1" s="1"/>
  <c r="S478" i="1" s="1"/>
  <c r="S477" i="1" s="1"/>
  <c r="R481" i="1"/>
  <c r="R480" i="1" s="1"/>
  <c r="R479" i="1" s="1"/>
  <c r="R478" i="1" s="1"/>
  <c r="R477" i="1" s="1"/>
  <c r="Q481" i="1"/>
  <c r="Q480" i="1" s="1"/>
  <c r="Q479" i="1" s="1"/>
  <c r="Q478" i="1" s="1"/>
  <c r="Q477" i="1" s="1"/>
  <c r="P481" i="1"/>
  <c r="P480" i="1" s="1"/>
  <c r="P479" i="1" s="1"/>
  <c r="P478" i="1" s="1"/>
  <c r="P477" i="1" s="1"/>
  <c r="V475" i="1"/>
  <c r="V474" i="1" s="1"/>
  <c r="V473" i="1" s="1"/>
  <c r="V472" i="1" s="1"/>
  <c r="U475" i="1"/>
  <c r="U474" i="1" s="1"/>
  <c r="U473" i="1" s="1"/>
  <c r="U472" i="1" s="1"/>
  <c r="S475" i="1"/>
  <c r="S474" i="1" s="1"/>
  <c r="S473" i="1" s="1"/>
  <c r="S472" i="1" s="1"/>
  <c r="R475" i="1"/>
  <c r="R474" i="1" s="1"/>
  <c r="R473" i="1" s="1"/>
  <c r="R472" i="1" s="1"/>
  <c r="Q475" i="1"/>
  <c r="Q474" i="1" s="1"/>
  <c r="Q473" i="1" s="1"/>
  <c r="Q472" i="1" s="1"/>
  <c r="P475" i="1"/>
  <c r="P474" i="1" s="1"/>
  <c r="P473" i="1" s="1"/>
  <c r="P472" i="1" s="1"/>
  <c r="V470" i="1"/>
  <c r="V469" i="1" s="1"/>
  <c r="V468" i="1" s="1"/>
  <c r="U470" i="1"/>
  <c r="U469" i="1" s="1"/>
  <c r="U468" i="1" s="1"/>
  <c r="S470" i="1"/>
  <c r="S469" i="1" s="1"/>
  <c r="S468" i="1" s="1"/>
  <c r="R470" i="1"/>
  <c r="R469" i="1" s="1"/>
  <c r="R468" i="1" s="1"/>
  <c r="Q470" i="1"/>
  <c r="Q469" i="1" s="1"/>
  <c r="Q468" i="1" s="1"/>
  <c r="P470" i="1"/>
  <c r="P469" i="1" s="1"/>
  <c r="P468" i="1" s="1"/>
  <c r="V466" i="1"/>
  <c r="V465" i="1" s="1"/>
  <c r="U466" i="1"/>
  <c r="U465" i="1" s="1"/>
  <c r="S466" i="1"/>
  <c r="S465" i="1" s="1"/>
  <c r="R466" i="1"/>
  <c r="R465" i="1" s="1"/>
  <c r="Q466" i="1"/>
  <c r="Q465" i="1" s="1"/>
  <c r="P466" i="1"/>
  <c r="P465" i="1" s="1"/>
  <c r="V463" i="1"/>
  <c r="U463" i="1"/>
  <c r="S463" i="1"/>
  <c r="R463" i="1"/>
  <c r="Q463" i="1"/>
  <c r="P463" i="1"/>
  <c r="V461" i="1"/>
  <c r="U461" i="1"/>
  <c r="S461" i="1"/>
  <c r="R461" i="1"/>
  <c r="Q461" i="1"/>
  <c r="P461" i="1"/>
  <c r="V459" i="1"/>
  <c r="U459" i="1"/>
  <c r="S459" i="1"/>
  <c r="R459" i="1"/>
  <c r="Q459" i="1"/>
  <c r="P459" i="1"/>
  <c r="V453" i="1"/>
  <c r="V452" i="1" s="1"/>
  <c r="U453" i="1"/>
  <c r="U452" i="1" s="1"/>
  <c r="S453" i="1"/>
  <c r="S452" i="1" s="1"/>
  <c r="R453" i="1"/>
  <c r="R452" i="1" s="1"/>
  <c r="Q453" i="1"/>
  <c r="Q452" i="1" s="1"/>
  <c r="P453" i="1"/>
  <c r="P452" i="1" s="1"/>
  <c r="V450" i="1"/>
  <c r="V449" i="1" s="1"/>
  <c r="U450" i="1"/>
  <c r="U449" i="1" s="1"/>
  <c r="S450" i="1"/>
  <c r="S449" i="1" s="1"/>
  <c r="R450" i="1"/>
  <c r="R449" i="1" s="1"/>
  <c r="Q450" i="1"/>
  <c r="Q449" i="1" s="1"/>
  <c r="P450" i="1"/>
  <c r="P449" i="1" s="1"/>
  <c r="V444" i="1"/>
  <c r="V443" i="1" s="1"/>
  <c r="V442" i="1" s="1"/>
  <c r="V441" i="1" s="1"/>
  <c r="V440" i="1" s="1"/>
  <c r="U444" i="1"/>
  <c r="U443" i="1" s="1"/>
  <c r="U442" i="1" s="1"/>
  <c r="U441" i="1" s="1"/>
  <c r="U440" i="1" s="1"/>
  <c r="S444" i="1"/>
  <c r="S443" i="1" s="1"/>
  <c r="S442" i="1" s="1"/>
  <c r="S441" i="1" s="1"/>
  <c r="S440" i="1" s="1"/>
  <c r="R444" i="1"/>
  <c r="R443" i="1" s="1"/>
  <c r="R442" i="1" s="1"/>
  <c r="R441" i="1" s="1"/>
  <c r="R440" i="1" s="1"/>
  <c r="Q444" i="1"/>
  <c r="Q443" i="1" s="1"/>
  <c r="Q442" i="1" s="1"/>
  <c r="Q441" i="1" s="1"/>
  <c r="Q440" i="1" s="1"/>
  <c r="P444" i="1"/>
  <c r="P443" i="1" s="1"/>
  <c r="P442" i="1" s="1"/>
  <c r="P441" i="1" s="1"/>
  <c r="P440" i="1" s="1"/>
  <c r="V438" i="1"/>
  <c r="V437" i="1" s="1"/>
  <c r="V436" i="1" s="1"/>
  <c r="V435" i="1" s="1"/>
  <c r="V434" i="1" s="1"/>
  <c r="U438" i="1"/>
  <c r="U437" i="1" s="1"/>
  <c r="U436" i="1" s="1"/>
  <c r="U435" i="1" s="1"/>
  <c r="U434" i="1" s="1"/>
  <c r="S438" i="1"/>
  <c r="S437" i="1" s="1"/>
  <c r="S436" i="1" s="1"/>
  <c r="S435" i="1" s="1"/>
  <c r="S434" i="1" s="1"/>
  <c r="R438" i="1"/>
  <c r="R437" i="1" s="1"/>
  <c r="R436" i="1" s="1"/>
  <c r="R435" i="1" s="1"/>
  <c r="R434" i="1" s="1"/>
  <c r="Q438" i="1"/>
  <c r="Q437" i="1" s="1"/>
  <c r="Q436" i="1" s="1"/>
  <c r="Q435" i="1" s="1"/>
  <c r="Q434" i="1" s="1"/>
  <c r="P438" i="1"/>
  <c r="P437" i="1" s="1"/>
  <c r="P436" i="1" s="1"/>
  <c r="P435" i="1" s="1"/>
  <c r="P434" i="1" s="1"/>
  <c r="V431" i="1"/>
  <c r="V430" i="1" s="1"/>
  <c r="V429" i="1" s="1"/>
  <c r="V428" i="1" s="1"/>
  <c r="V427" i="1" s="1"/>
  <c r="U431" i="1"/>
  <c r="U430" i="1" s="1"/>
  <c r="U429" i="1" s="1"/>
  <c r="U428" i="1" s="1"/>
  <c r="U427" i="1" s="1"/>
  <c r="S431" i="1"/>
  <c r="S430" i="1" s="1"/>
  <c r="S429" i="1" s="1"/>
  <c r="S428" i="1" s="1"/>
  <c r="S427" i="1" s="1"/>
  <c r="R431" i="1"/>
  <c r="R430" i="1" s="1"/>
  <c r="R429" i="1" s="1"/>
  <c r="R428" i="1" s="1"/>
  <c r="R427" i="1" s="1"/>
  <c r="Q431" i="1"/>
  <c r="Q430" i="1" s="1"/>
  <c r="Q429" i="1" s="1"/>
  <c r="Q428" i="1" s="1"/>
  <c r="Q427" i="1" s="1"/>
  <c r="P431" i="1"/>
  <c r="P430" i="1" s="1"/>
  <c r="P429" i="1" s="1"/>
  <c r="P428" i="1" s="1"/>
  <c r="P427" i="1" s="1"/>
  <c r="V425" i="1"/>
  <c r="V424" i="1" s="1"/>
  <c r="U425" i="1"/>
  <c r="U424" i="1" s="1"/>
  <c r="S425" i="1"/>
  <c r="S424" i="1" s="1"/>
  <c r="R425" i="1"/>
  <c r="R424" i="1" s="1"/>
  <c r="Q425" i="1"/>
  <c r="Q424" i="1" s="1"/>
  <c r="P425" i="1"/>
  <c r="P424" i="1" s="1"/>
  <c r="V422" i="1"/>
  <c r="V421" i="1" s="1"/>
  <c r="U422" i="1"/>
  <c r="U421" i="1" s="1"/>
  <c r="S422" i="1"/>
  <c r="S421" i="1" s="1"/>
  <c r="R422" i="1"/>
  <c r="R421" i="1" s="1"/>
  <c r="Q422" i="1"/>
  <c r="Q421" i="1" s="1"/>
  <c r="P422" i="1"/>
  <c r="P421" i="1" s="1"/>
  <c r="V417" i="1"/>
  <c r="U417" i="1"/>
  <c r="S417" i="1"/>
  <c r="R417" i="1"/>
  <c r="Q417" i="1"/>
  <c r="P417" i="1"/>
  <c r="V411" i="1"/>
  <c r="V410" i="1" s="1"/>
  <c r="U411" i="1"/>
  <c r="U410" i="1" s="1"/>
  <c r="S411" i="1"/>
  <c r="S410" i="1" s="1"/>
  <c r="R411" i="1"/>
  <c r="R410" i="1" s="1"/>
  <c r="Q411" i="1"/>
  <c r="Q410" i="1" s="1"/>
  <c r="P411" i="1"/>
  <c r="P410" i="1" s="1"/>
  <c r="V408" i="1"/>
  <c r="V407" i="1" s="1"/>
  <c r="U408" i="1"/>
  <c r="U407" i="1" s="1"/>
  <c r="S408" i="1"/>
  <c r="S407" i="1" s="1"/>
  <c r="R408" i="1"/>
  <c r="R407" i="1" s="1"/>
  <c r="Q408" i="1"/>
  <c r="Q407" i="1" s="1"/>
  <c r="P408" i="1"/>
  <c r="P407" i="1" s="1"/>
  <c r="V403" i="1"/>
  <c r="V402" i="1" s="1"/>
  <c r="U403" i="1"/>
  <c r="U402" i="1" s="1"/>
  <c r="S403" i="1"/>
  <c r="S402" i="1" s="1"/>
  <c r="R403" i="1"/>
  <c r="R402" i="1" s="1"/>
  <c r="V400" i="1"/>
  <c r="V399" i="1" s="1"/>
  <c r="U400" i="1"/>
  <c r="U399" i="1" s="1"/>
  <c r="S400" i="1"/>
  <c r="S399" i="1" s="1"/>
  <c r="R400" i="1"/>
  <c r="R399" i="1" s="1"/>
  <c r="Q400" i="1"/>
  <c r="Q399" i="1" s="1"/>
  <c r="P400" i="1"/>
  <c r="P399" i="1" s="1"/>
  <c r="V397" i="1"/>
  <c r="V396" i="1" s="1"/>
  <c r="U397" i="1"/>
  <c r="U396" i="1" s="1"/>
  <c r="S397" i="1"/>
  <c r="S396" i="1" s="1"/>
  <c r="R397" i="1"/>
  <c r="R396" i="1" s="1"/>
  <c r="Q397" i="1"/>
  <c r="Q396" i="1" s="1"/>
  <c r="P397" i="1"/>
  <c r="P396" i="1" s="1"/>
  <c r="V388" i="1"/>
  <c r="V387" i="1" s="1"/>
  <c r="V386" i="1" s="1"/>
  <c r="U388" i="1"/>
  <c r="U387" i="1" s="1"/>
  <c r="U386" i="1" s="1"/>
  <c r="S388" i="1"/>
  <c r="S387" i="1" s="1"/>
  <c r="S386" i="1" s="1"/>
  <c r="R388" i="1"/>
  <c r="R387" i="1" s="1"/>
  <c r="R386" i="1" s="1"/>
  <c r="Q388" i="1"/>
  <c r="Q387" i="1" s="1"/>
  <c r="Q386" i="1" s="1"/>
  <c r="P388" i="1"/>
  <c r="P387" i="1" s="1"/>
  <c r="P386" i="1" s="1"/>
  <c r="V384" i="1"/>
  <c r="U384" i="1"/>
  <c r="S384" i="1"/>
  <c r="R384" i="1"/>
  <c r="Q384" i="1"/>
  <c r="P384" i="1"/>
  <c r="V382" i="1"/>
  <c r="U382" i="1"/>
  <c r="S382" i="1"/>
  <c r="R382" i="1"/>
  <c r="Q382" i="1"/>
  <c r="P382" i="1"/>
  <c r="V379" i="1"/>
  <c r="V378" i="1" s="1"/>
  <c r="U379" i="1"/>
  <c r="U378" i="1" s="1"/>
  <c r="S379" i="1"/>
  <c r="S378" i="1" s="1"/>
  <c r="R379" i="1"/>
  <c r="R378" i="1" s="1"/>
  <c r="Q379" i="1"/>
  <c r="Q378" i="1" s="1"/>
  <c r="P379" i="1"/>
  <c r="P378" i="1" s="1"/>
  <c r="V376" i="1"/>
  <c r="U376" i="1"/>
  <c r="S376" i="1"/>
  <c r="R376" i="1"/>
  <c r="Q376" i="1"/>
  <c r="P376" i="1"/>
  <c r="V374" i="1"/>
  <c r="U374" i="1"/>
  <c r="S374" i="1"/>
  <c r="R374" i="1"/>
  <c r="Q374" i="1"/>
  <c r="P374" i="1"/>
  <c r="V372" i="1"/>
  <c r="U372" i="1"/>
  <c r="S372" i="1"/>
  <c r="R372" i="1"/>
  <c r="Q372" i="1"/>
  <c r="P372" i="1"/>
  <c r="V367" i="1"/>
  <c r="V366" i="1" s="1"/>
  <c r="V365" i="1" s="1"/>
  <c r="V364" i="1" s="1"/>
  <c r="V363" i="1" s="1"/>
  <c r="U367" i="1"/>
  <c r="U366" i="1" s="1"/>
  <c r="U365" i="1" s="1"/>
  <c r="U364" i="1" s="1"/>
  <c r="U363" i="1" s="1"/>
  <c r="S367" i="1"/>
  <c r="S366" i="1" s="1"/>
  <c r="S365" i="1" s="1"/>
  <c r="S364" i="1" s="1"/>
  <c r="S363" i="1" s="1"/>
  <c r="R367" i="1"/>
  <c r="R366" i="1" s="1"/>
  <c r="R365" i="1" s="1"/>
  <c r="R364" i="1" s="1"/>
  <c r="R363" i="1" s="1"/>
  <c r="Q367" i="1"/>
  <c r="Q366" i="1" s="1"/>
  <c r="Q365" i="1" s="1"/>
  <c r="Q364" i="1" s="1"/>
  <c r="Q363" i="1" s="1"/>
  <c r="P367" i="1"/>
  <c r="P366" i="1" s="1"/>
  <c r="P365" i="1" s="1"/>
  <c r="P364" i="1" s="1"/>
  <c r="P363" i="1" s="1"/>
  <c r="V359" i="1"/>
  <c r="U359" i="1"/>
  <c r="S359" i="1"/>
  <c r="R359" i="1"/>
  <c r="Q359" i="1"/>
  <c r="P359" i="1"/>
  <c r="V357" i="1"/>
  <c r="U357" i="1"/>
  <c r="S357" i="1"/>
  <c r="R357" i="1"/>
  <c r="Q357" i="1"/>
  <c r="P357" i="1"/>
  <c r="V355" i="1"/>
  <c r="U355" i="1"/>
  <c r="S355" i="1"/>
  <c r="R355" i="1"/>
  <c r="Q355" i="1"/>
  <c r="P355" i="1"/>
  <c r="V352" i="1"/>
  <c r="V351" i="1" s="1"/>
  <c r="U352" i="1"/>
  <c r="U351" i="1" s="1"/>
  <c r="S352" i="1"/>
  <c r="S351" i="1" s="1"/>
  <c r="R352" i="1"/>
  <c r="R351" i="1" s="1"/>
  <c r="Q352" i="1"/>
  <c r="Q351" i="1" s="1"/>
  <c r="P352" i="1"/>
  <c r="P351" i="1" s="1"/>
  <c r="V347" i="1"/>
  <c r="S347" i="1"/>
  <c r="R347" i="1"/>
  <c r="V345" i="1"/>
  <c r="S345" i="1"/>
  <c r="R345" i="1"/>
  <c r="V332" i="1"/>
  <c r="U332" i="1"/>
  <c r="S332" i="1"/>
  <c r="R332" i="1"/>
  <c r="Q332" i="1"/>
  <c r="P332" i="1"/>
  <c r="V330" i="1"/>
  <c r="U330" i="1"/>
  <c r="S330" i="1"/>
  <c r="R330" i="1"/>
  <c r="Q330" i="1"/>
  <c r="P330" i="1"/>
  <c r="V328" i="1"/>
  <c r="U328" i="1"/>
  <c r="S328" i="1"/>
  <c r="R328" i="1"/>
  <c r="Q328" i="1"/>
  <c r="P328" i="1"/>
  <c r="V323" i="1"/>
  <c r="V322" i="1" s="1"/>
  <c r="V321" i="1" s="1"/>
  <c r="U323" i="1"/>
  <c r="U322" i="1" s="1"/>
  <c r="U321" i="1" s="1"/>
  <c r="S323" i="1"/>
  <c r="S322" i="1" s="1"/>
  <c r="S321" i="1" s="1"/>
  <c r="R323" i="1"/>
  <c r="R322" i="1" s="1"/>
  <c r="R321" i="1" s="1"/>
  <c r="Q323" i="1"/>
  <c r="Q322" i="1" s="1"/>
  <c r="Q321" i="1" s="1"/>
  <c r="P323" i="1"/>
  <c r="P322" i="1" s="1"/>
  <c r="P321" i="1" s="1"/>
  <c r="V319" i="1"/>
  <c r="V318" i="1" s="1"/>
  <c r="V317" i="1" s="1"/>
  <c r="U319" i="1"/>
  <c r="U318" i="1" s="1"/>
  <c r="U317" i="1" s="1"/>
  <c r="S319" i="1"/>
  <c r="S318" i="1" s="1"/>
  <c r="S317" i="1" s="1"/>
  <c r="R319" i="1"/>
  <c r="R318" i="1" s="1"/>
  <c r="R317" i="1" s="1"/>
  <c r="Q319" i="1"/>
  <c r="Q318" i="1" s="1"/>
  <c r="Q317" i="1" s="1"/>
  <c r="P319" i="1"/>
  <c r="P318" i="1" s="1"/>
  <c r="P317" i="1" s="1"/>
  <c r="V315" i="1"/>
  <c r="V314" i="1" s="1"/>
  <c r="V313" i="1" s="1"/>
  <c r="U315" i="1"/>
  <c r="U314" i="1" s="1"/>
  <c r="U313" i="1" s="1"/>
  <c r="S315" i="1"/>
  <c r="S314" i="1" s="1"/>
  <c r="S313" i="1" s="1"/>
  <c r="R315" i="1"/>
  <c r="R314" i="1" s="1"/>
  <c r="R313" i="1" s="1"/>
  <c r="Q315" i="1"/>
  <c r="Q314" i="1" s="1"/>
  <c r="Q313" i="1" s="1"/>
  <c r="P315" i="1"/>
  <c r="P314" i="1" s="1"/>
  <c r="P313" i="1" s="1"/>
  <c r="V311" i="1"/>
  <c r="V310" i="1" s="1"/>
  <c r="V309" i="1" s="1"/>
  <c r="U311" i="1"/>
  <c r="U310" i="1" s="1"/>
  <c r="U309" i="1" s="1"/>
  <c r="S311" i="1"/>
  <c r="S310" i="1" s="1"/>
  <c r="S309" i="1" s="1"/>
  <c r="R311" i="1"/>
  <c r="R310" i="1" s="1"/>
  <c r="R309" i="1" s="1"/>
  <c r="Q311" i="1"/>
  <c r="Q310" i="1" s="1"/>
  <c r="Q309" i="1" s="1"/>
  <c r="P311" i="1"/>
  <c r="P310" i="1" s="1"/>
  <c r="P309" i="1" s="1"/>
  <c r="V305" i="1"/>
  <c r="U305" i="1"/>
  <c r="S305" i="1"/>
  <c r="R305" i="1"/>
  <c r="Q305" i="1"/>
  <c r="P305" i="1"/>
  <c r="V297" i="1"/>
  <c r="V296" i="1" s="1"/>
  <c r="V295" i="1" s="1"/>
  <c r="U297" i="1"/>
  <c r="U296" i="1" s="1"/>
  <c r="U295" i="1" s="1"/>
  <c r="S297" i="1"/>
  <c r="S296" i="1" s="1"/>
  <c r="S295" i="1" s="1"/>
  <c r="R297" i="1"/>
  <c r="R296" i="1" s="1"/>
  <c r="R295" i="1" s="1"/>
  <c r="Q297" i="1"/>
  <c r="Q296" i="1" s="1"/>
  <c r="Q295" i="1" s="1"/>
  <c r="P297" i="1"/>
  <c r="P296" i="1" s="1"/>
  <c r="P295" i="1" s="1"/>
  <c r="V293" i="1"/>
  <c r="V292" i="1" s="1"/>
  <c r="U293" i="1"/>
  <c r="U292" i="1" s="1"/>
  <c r="S293" i="1"/>
  <c r="S292" i="1" s="1"/>
  <c r="R293" i="1"/>
  <c r="R292" i="1" s="1"/>
  <c r="Q293" i="1"/>
  <c r="Q292" i="1" s="1"/>
  <c r="P293" i="1"/>
  <c r="P292" i="1" s="1"/>
  <c r="V290" i="1"/>
  <c r="U290" i="1"/>
  <c r="S290" i="1"/>
  <c r="R290" i="1"/>
  <c r="Q290" i="1"/>
  <c r="P290" i="1"/>
  <c r="V288" i="1"/>
  <c r="U288" i="1"/>
  <c r="S288" i="1"/>
  <c r="R288" i="1"/>
  <c r="Q288" i="1"/>
  <c r="P288" i="1"/>
  <c r="V286" i="1"/>
  <c r="U286" i="1"/>
  <c r="S286" i="1"/>
  <c r="R286" i="1"/>
  <c r="Q286" i="1"/>
  <c r="P286" i="1"/>
  <c r="V282" i="1"/>
  <c r="V281" i="1" s="1"/>
  <c r="V280" i="1" s="1"/>
  <c r="U282" i="1"/>
  <c r="U281" i="1" s="1"/>
  <c r="U280" i="1" s="1"/>
  <c r="S282" i="1"/>
  <c r="S281" i="1" s="1"/>
  <c r="S280" i="1" s="1"/>
  <c r="R282" i="1"/>
  <c r="R281" i="1" s="1"/>
  <c r="R280" i="1" s="1"/>
  <c r="Q282" i="1"/>
  <c r="Q281" i="1" s="1"/>
  <c r="Q280" i="1" s="1"/>
  <c r="P282" i="1"/>
  <c r="P281" i="1" s="1"/>
  <c r="P280" i="1" s="1"/>
  <c r="V275" i="1"/>
  <c r="U275" i="1"/>
  <c r="S275" i="1"/>
  <c r="R275" i="1"/>
  <c r="Q275" i="1"/>
  <c r="P275" i="1"/>
  <c r="V268" i="1"/>
  <c r="S268" i="1"/>
  <c r="R268" i="1"/>
  <c r="V266" i="1"/>
  <c r="S266" i="1"/>
  <c r="R266" i="1"/>
  <c r="V263" i="1"/>
  <c r="S263" i="1"/>
  <c r="R263" i="1"/>
  <c r="V261" i="1"/>
  <c r="S261" i="1"/>
  <c r="R261" i="1"/>
  <c r="V257" i="1"/>
  <c r="U257" i="1"/>
  <c r="S257" i="1"/>
  <c r="R257" i="1"/>
  <c r="Q257" i="1"/>
  <c r="P257" i="1"/>
  <c r="V255" i="1"/>
  <c r="U255" i="1"/>
  <c r="S255" i="1"/>
  <c r="R255" i="1"/>
  <c r="Q255" i="1"/>
  <c r="P255" i="1"/>
  <c r="V253" i="1"/>
  <c r="U253" i="1"/>
  <c r="S253" i="1"/>
  <c r="R253" i="1"/>
  <c r="Q253" i="1"/>
  <c r="P253" i="1"/>
  <c r="V242" i="1"/>
  <c r="S242" i="1"/>
  <c r="R242" i="1"/>
  <c r="V240" i="1"/>
  <c r="S240" i="1"/>
  <c r="R240" i="1"/>
  <c r="V232" i="1"/>
  <c r="V231" i="1" s="1"/>
  <c r="V230" i="1" s="1"/>
  <c r="U232" i="1"/>
  <c r="U231" i="1" s="1"/>
  <c r="U230" i="1" s="1"/>
  <c r="S232" i="1"/>
  <c r="S231" i="1" s="1"/>
  <c r="S230" i="1" s="1"/>
  <c r="R232" i="1"/>
  <c r="R231" i="1" s="1"/>
  <c r="R230" i="1" s="1"/>
  <c r="Q232" i="1"/>
  <c r="Q231" i="1" s="1"/>
  <c r="Q230" i="1" s="1"/>
  <c r="P232" i="1"/>
  <c r="P231" i="1" s="1"/>
  <c r="P230" i="1" s="1"/>
  <c r="V223" i="1"/>
  <c r="V222" i="1" s="1"/>
  <c r="U223" i="1"/>
  <c r="U222" i="1" s="1"/>
  <c r="S223" i="1"/>
  <c r="S222" i="1" s="1"/>
  <c r="R223" i="1"/>
  <c r="R222" i="1" s="1"/>
  <c r="Q223" i="1"/>
  <c r="Q222" i="1" s="1"/>
  <c r="P223" i="1"/>
  <c r="P222" i="1" s="1"/>
  <c r="V220" i="1"/>
  <c r="V219" i="1" s="1"/>
  <c r="U220" i="1"/>
  <c r="U219" i="1" s="1"/>
  <c r="S220" i="1"/>
  <c r="S219" i="1" s="1"/>
  <c r="R220" i="1"/>
  <c r="R219" i="1" s="1"/>
  <c r="Q220" i="1"/>
  <c r="Q219" i="1" s="1"/>
  <c r="P220" i="1"/>
  <c r="P219" i="1" s="1"/>
  <c r="V215" i="1"/>
  <c r="V214" i="1" s="1"/>
  <c r="U215" i="1"/>
  <c r="U214" i="1" s="1"/>
  <c r="S215" i="1"/>
  <c r="S214" i="1" s="1"/>
  <c r="S211" i="1" s="1"/>
  <c r="S210" i="1" s="1"/>
  <c r="R215" i="1"/>
  <c r="R214" i="1" s="1"/>
  <c r="R211" i="1" s="1"/>
  <c r="R210" i="1" s="1"/>
  <c r="Q215" i="1"/>
  <c r="Q214" i="1" s="1"/>
  <c r="Q211" i="1" s="1"/>
  <c r="Q210" i="1" s="1"/>
  <c r="P215" i="1"/>
  <c r="P214" i="1" s="1"/>
  <c r="P211" i="1" s="1"/>
  <c r="P210" i="1" s="1"/>
  <c r="V212" i="1"/>
  <c r="V211" i="1" s="1"/>
  <c r="V210" i="1" s="1"/>
  <c r="U212" i="1"/>
  <c r="U211" i="1" s="1"/>
  <c r="U210" i="1" s="1"/>
  <c r="S212" i="1"/>
  <c r="R212" i="1"/>
  <c r="Q212" i="1"/>
  <c r="P212" i="1"/>
  <c r="V208" i="1"/>
  <c r="V207" i="1" s="1"/>
  <c r="V206" i="1" s="1"/>
  <c r="U208" i="1"/>
  <c r="U207" i="1" s="1"/>
  <c r="U206" i="1" s="1"/>
  <c r="S208" i="1"/>
  <c r="S207" i="1" s="1"/>
  <c r="S206" i="1" s="1"/>
  <c r="R208" i="1"/>
  <c r="R207" i="1" s="1"/>
  <c r="R206" i="1" s="1"/>
  <c r="Q208" i="1"/>
  <c r="Q207" i="1" s="1"/>
  <c r="Q206" i="1" s="1"/>
  <c r="P208" i="1"/>
  <c r="P207" i="1" s="1"/>
  <c r="P206" i="1" s="1"/>
  <c r="V204" i="1"/>
  <c r="V203" i="1" s="1"/>
  <c r="V202" i="1" s="1"/>
  <c r="U204" i="1"/>
  <c r="U203" i="1" s="1"/>
  <c r="U202" i="1" s="1"/>
  <c r="S204" i="1"/>
  <c r="S203" i="1" s="1"/>
  <c r="S202" i="1" s="1"/>
  <c r="R204" i="1"/>
  <c r="R203" i="1" s="1"/>
  <c r="R202" i="1" s="1"/>
  <c r="Q204" i="1"/>
  <c r="Q203" i="1" s="1"/>
  <c r="Q202" i="1" s="1"/>
  <c r="P204" i="1"/>
  <c r="P203" i="1" s="1"/>
  <c r="P202" i="1" s="1"/>
  <c r="V200" i="1"/>
  <c r="U200" i="1"/>
  <c r="S200" i="1"/>
  <c r="R200" i="1"/>
  <c r="Q200" i="1"/>
  <c r="P200" i="1"/>
  <c r="V198" i="1"/>
  <c r="U198" i="1"/>
  <c r="S198" i="1"/>
  <c r="R198" i="1"/>
  <c r="Q198" i="1"/>
  <c r="P198" i="1"/>
  <c r="V195" i="1"/>
  <c r="V194" i="1" s="1"/>
  <c r="U195" i="1"/>
  <c r="U194" i="1" s="1"/>
  <c r="S195" i="1"/>
  <c r="S194" i="1" s="1"/>
  <c r="R195" i="1"/>
  <c r="R194" i="1" s="1"/>
  <c r="Q195" i="1"/>
  <c r="Q194" i="1" s="1"/>
  <c r="P195" i="1"/>
  <c r="P194" i="1" s="1"/>
  <c r="V189" i="1"/>
  <c r="U189" i="1"/>
  <c r="S189" i="1"/>
  <c r="R189" i="1"/>
  <c r="Q189" i="1"/>
  <c r="P189" i="1"/>
  <c r="V185" i="1"/>
  <c r="U185" i="1"/>
  <c r="S185" i="1"/>
  <c r="R185" i="1"/>
  <c r="Q185" i="1"/>
  <c r="P185" i="1"/>
  <c r="V183" i="1"/>
  <c r="U183" i="1"/>
  <c r="S183" i="1"/>
  <c r="R183" i="1"/>
  <c r="Q183" i="1"/>
  <c r="P183" i="1"/>
  <c r="V181" i="1"/>
  <c r="U181" i="1"/>
  <c r="S181" i="1"/>
  <c r="R181" i="1"/>
  <c r="Q181" i="1"/>
  <c r="P181" i="1"/>
  <c r="V179" i="1"/>
  <c r="U179" i="1"/>
  <c r="S179" i="1"/>
  <c r="R179" i="1"/>
  <c r="Q179" i="1"/>
  <c r="P179" i="1"/>
  <c r="V171" i="1"/>
  <c r="V170" i="1" s="1"/>
  <c r="V169" i="1" s="1"/>
  <c r="V168" i="1" s="1"/>
  <c r="U171" i="1"/>
  <c r="U170" i="1" s="1"/>
  <c r="U169" i="1" s="1"/>
  <c r="U168" i="1" s="1"/>
  <c r="S171" i="1"/>
  <c r="S170" i="1" s="1"/>
  <c r="S169" i="1" s="1"/>
  <c r="S168" i="1" s="1"/>
  <c r="R171" i="1"/>
  <c r="R170" i="1" s="1"/>
  <c r="R169" i="1" s="1"/>
  <c r="R168" i="1" s="1"/>
  <c r="Q171" i="1"/>
  <c r="Q170" i="1" s="1"/>
  <c r="Q169" i="1" s="1"/>
  <c r="Q168" i="1" s="1"/>
  <c r="P171" i="1"/>
  <c r="P170" i="1" s="1"/>
  <c r="P169" i="1" s="1"/>
  <c r="P168" i="1" s="1"/>
  <c r="V166" i="1"/>
  <c r="U166" i="1"/>
  <c r="S166" i="1"/>
  <c r="R166" i="1"/>
  <c r="Q166" i="1"/>
  <c r="P166" i="1"/>
  <c r="V164" i="1"/>
  <c r="U164" i="1"/>
  <c r="S164" i="1"/>
  <c r="R164" i="1"/>
  <c r="Q164" i="1"/>
  <c r="P164" i="1"/>
  <c r="V161" i="1"/>
  <c r="V160" i="1" s="1"/>
  <c r="U161" i="1"/>
  <c r="U160" i="1" s="1"/>
  <c r="S161" i="1"/>
  <c r="S160" i="1" s="1"/>
  <c r="R161" i="1"/>
  <c r="R160" i="1" s="1"/>
  <c r="Q161" i="1"/>
  <c r="Q160" i="1" s="1"/>
  <c r="P161" i="1"/>
  <c r="P160" i="1" s="1"/>
  <c r="V153" i="1"/>
  <c r="V152" i="1" s="1"/>
  <c r="V151" i="1" s="1"/>
  <c r="V150" i="1" s="1"/>
  <c r="V149" i="1" s="1"/>
  <c r="V148" i="1" s="1"/>
  <c r="U153" i="1"/>
  <c r="U152" i="1" s="1"/>
  <c r="U151" i="1" s="1"/>
  <c r="U150" i="1" s="1"/>
  <c r="U149" i="1" s="1"/>
  <c r="U148" i="1" s="1"/>
  <c r="S153" i="1"/>
  <c r="S152" i="1" s="1"/>
  <c r="S151" i="1" s="1"/>
  <c r="S150" i="1" s="1"/>
  <c r="S149" i="1" s="1"/>
  <c r="S148" i="1" s="1"/>
  <c r="R153" i="1"/>
  <c r="R152" i="1" s="1"/>
  <c r="R151" i="1" s="1"/>
  <c r="R150" i="1" s="1"/>
  <c r="R149" i="1" s="1"/>
  <c r="R148" i="1" s="1"/>
  <c r="Q153" i="1"/>
  <c r="Q152" i="1" s="1"/>
  <c r="Q151" i="1" s="1"/>
  <c r="Q150" i="1" s="1"/>
  <c r="Q149" i="1" s="1"/>
  <c r="Q148" i="1" s="1"/>
  <c r="P153" i="1"/>
  <c r="P152" i="1" s="1"/>
  <c r="P151" i="1" s="1"/>
  <c r="P150" i="1" s="1"/>
  <c r="P149" i="1" s="1"/>
  <c r="P148" i="1" s="1"/>
  <c r="V146" i="1"/>
  <c r="V145" i="1" s="1"/>
  <c r="V144" i="1" s="1"/>
  <c r="V143" i="1" s="1"/>
  <c r="U146" i="1"/>
  <c r="U145" i="1" s="1"/>
  <c r="U144" i="1" s="1"/>
  <c r="U143" i="1" s="1"/>
  <c r="S146" i="1"/>
  <c r="S145" i="1" s="1"/>
  <c r="S144" i="1" s="1"/>
  <c r="S143" i="1" s="1"/>
  <c r="R146" i="1"/>
  <c r="R145" i="1" s="1"/>
  <c r="R144" i="1" s="1"/>
  <c r="R143" i="1" s="1"/>
  <c r="Q146" i="1"/>
  <c r="Q145" i="1" s="1"/>
  <c r="Q144" i="1" s="1"/>
  <c r="Q143" i="1" s="1"/>
  <c r="P146" i="1"/>
  <c r="P145" i="1" s="1"/>
  <c r="P144" i="1" s="1"/>
  <c r="P143" i="1" s="1"/>
  <c r="V141" i="1"/>
  <c r="V140" i="1" s="1"/>
  <c r="U141" i="1"/>
  <c r="U140" i="1" s="1"/>
  <c r="S141" i="1"/>
  <c r="S140" i="1" s="1"/>
  <c r="R141" i="1"/>
  <c r="R140" i="1" s="1"/>
  <c r="V138" i="1"/>
  <c r="V137" i="1" s="1"/>
  <c r="U138" i="1"/>
  <c r="U137" i="1" s="1"/>
  <c r="S138" i="1"/>
  <c r="S137" i="1" s="1"/>
  <c r="R138" i="1"/>
  <c r="R137" i="1" s="1"/>
  <c r="Q138" i="1"/>
  <c r="Q137" i="1" s="1"/>
  <c r="P138" i="1"/>
  <c r="P137" i="1" s="1"/>
  <c r="V134" i="1"/>
  <c r="U134" i="1"/>
  <c r="S134" i="1"/>
  <c r="R134" i="1"/>
  <c r="Q134" i="1"/>
  <c r="P134" i="1"/>
  <c r="V132" i="1"/>
  <c r="U132" i="1"/>
  <c r="S132" i="1"/>
  <c r="R132" i="1"/>
  <c r="Q132" i="1"/>
  <c r="P132" i="1"/>
  <c r="V126" i="1"/>
  <c r="V125" i="1" s="1"/>
  <c r="V124" i="1" s="1"/>
  <c r="V123" i="1" s="1"/>
  <c r="V122" i="1" s="1"/>
  <c r="U126" i="1"/>
  <c r="U125" i="1" s="1"/>
  <c r="U124" i="1" s="1"/>
  <c r="U123" i="1" s="1"/>
  <c r="U122" i="1" s="1"/>
  <c r="S126" i="1"/>
  <c r="S125" i="1" s="1"/>
  <c r="S124" i="1" s="1"/>
  <c r="S123" i="1" s="1"/>
  <c r="S122" i="1" s="1"/>
  <c r="R126" i="1"/>
  <c r="R125" i="1" s="1"/>
  <c r="R124" i="1" s="1"/>
  <c r="R123" i="1" s="1"/>
  <c r="R122" i="1" s="1"/>
  <c r="Q126" i="1"/>
  <c r="Q125" i="1" s="1"/>
  <c r="Q124" i="1" s="1"/>
  <c r="Q123" i="1" s="1"/>
  <c r="Q122" i="1" s="1"/>
  <c r="P126" i="1"/>
  <c r="P125" i="1" s="1"/>
  <c r="P124" i="1" s="1"/>
  <c r="P123" i="1" s="1"/>
  <c r="P122" i="1" s="1"/>
  <c r="V120" i="1"/>
  <c r="U120" i="1"/>
  <c r="S120" i="1"/>
  <c r="R120" i="1"/>
  <c r="Q120" i="1"/>
  <c r="P120" i="1"/>
  <c r="V118" i="1"/>
  <c r="U118" i="1"/>
  <c r="S118" i="1"/>
  <c r="R118" i="1"/>
  <c r="Q118" i="1"/>
  <c r="P118" i="1"/>
  <c r="V116" i="1"/>
  <c r="U116" i="1"/>
  <c r="S116" i="1"/>
  <c r="R116" i="1"/>
  <c r="Q116" i="1"/>
  <c r="P116" i="1"/>
  <c r="V113" i="1"/>
  <c r="V112" i="1" s="1"/>
  <c r="U113" i="1"/>
  <c r="U112" i="1" s="1"/>
  <c r="S113" i="1"/>
  <c r="S112" i="1" s="1"/>
  <c r="R113" i="1"/>
  <c r="R112" i="1" s="1"/>
  <c r="Q113" i="1"/>
  <c r="Q112" i="1" s="1"/>
  <c r="P113" i="1"/>
  <c r="P112" i="1" s="1"/>
  <c r="V105" i="1"/>
  <c r="V104" i="1" s="1"/>
  <c r="U105" i="1"/>
  <c r="U104" i="1" s="1"/>
  <c r="S105" i="1"/>
  <c r="S104" i="1" s="1"/>
  <c r="R105" i="1"/>
  <c r="R104" i="1" s="1"/>
  <c r="Q105" i="1"/>
  <c r="Q104" i="1" s="1"/>
  <c r="P105" i="1"/>
  <c r="P104" i="1" s="1"/>
  <c r="V102" i="1"/>
  <c r="V101" i="1" s="1"/>
  <c r="U102" i="1"/>
  <c r="U101" i="1" s="1"/>
  <c r="S102" i="1"/>
  <c r="S101" i="1" s="1"/>
  <c r="R102" i="1"/>
  <c r="R101" i="1" s="1"/>
  <c r="Q102" i="1"/>
  <c r="Q101" i="1" s="1"/>
  <c r="P102" i="1"/>
  <c r="P101" i="1" s="1"/>
  <c r="V96" i="1"/>
  <c r="V95" i="1" s="1"/>
  <c r="V94" i="1" s="1"/>
  <c r="V93" i="1" s="1"/>
  <c r="V92" i="1" s="1"/>
  <c r="U96" i="1"/>
  <c r="U95" i="1" s="1"/>
  <c r="U94" i="1" s="1"/>
  <c r="U93" i="1" s="1"/>
  <c r="U92" i="1" s="1"/>
  <c r="S96" i="1"/>
  <c r="S95" i="1" s="1"/>
  <c r="S94" i="1" s="1"/>
  <c r="S93" i="1" s="1"/>
  <c r="S92" i="1" s="1"/>
  <c r="R96" i="1"/>
  <c r="R95" i="1" s="1"/>
  <c r="R94" i="1" s="1"/>
  <c r="R93" i="1" s="1"/>
  <c r="R92" i="1" s="1"/>
  <c r="Q96" i="1"/>
  <c r="Q95" i="1" s="1"/>
  <c r="Q94" i="1" s="1"/>
  <c r="Q93" i="1" s="1"/>
  <c r="Q92" i="1" s="1"/>
  <c r="P96" i="1"/>
  <c r="P95" i="1" s="1"/>
  <c r="P94" i="1" s="1"/>
  <c r="P93" i="1" s="1"/>
  <c r="P92" i="1" s="1"/>
  <c r="V88" i="1"/>
  <c r="V87" i="1" s="1"/>
  <c r="V86" i="1" s="1"/>
  <c r="V85" i="1" s="1"/>
  <c r="V84" i="1" s="1"/>
  <c r="V83" i="1" s="1"/>
  <c r="U88" i="1"/>
  <c r="U87" i="1" s="1"/>
  <c r="U86" i="1" s="1"/>
  <c r="U85" i="1" s="1"/>
  <c r="U84" i="1" s="1"/>
  <c r="U83" i="1" s="1"/>
  <c r="S88" i="1"/>
  <c r="S87" i="1" s="1"/>
  <c r="S86" i="1" s="1"/>
  <c r="S85" i="1" s="1"/>
  <c r="S84" i="1" s="1"/>
  <c r="S83" i="1" s="1"/>
  <c r="R88" i="1"/>
  <c r="R87" i="1" s="1"/>
  <c r="R86" i="1" s="1"/>
  <c r="R85" i="1" s="1"/>
  <c r="R84" i="1" s="1"/>
  <c r="R83" i="1" s="1"/>
  <c r="Q88" i="1"/>
  <c r="Q87" i="1" s="1"/>
  <c r="Q86" i="1" s="1"/>
  <c r="Q85" i="1" s="1"/>
  <c r="Q84" i="1" s="1"/>
  <c r="Q83" i="1" s="1"/>
  <c r="P88" i="1"/>
  <c r="P87" i="1" s="1"/>
  <c r="P86" i="1" s="1"/>
  <c r="P85" i="1" s="1"/>
  <c r="P84" i="1" s="1"/>
  <c r="P83" i="1" s="1"/>
  <c r="V73" i="1"/>
  <c r="V72" i="1" s="1"/>
  <c r="V71" i="1" s="1"/>
  <c r="U73" i="1"/>
  <c r="U72" i="1" s="1"/>
  <c r="U71" i="1" s="1"/>
  <c r="S73" i="1"/>
  <c r="S72" i="1" s="1"/>
  <c r="S71" i="1" s="1"/>
  <c r="R73" i="1"/>
  <c r="R72" i="1" s="1"/>
  <c r="R71" i="1" s="1"/>
  <c r="Q73" i="1"/>
  <c r="Q72" i="1" s="1"/>
  <c r="Q71" i="1" s="1"/>
  <c r="P73" i="1"/>
  <c r="P72" i="1" s="1"/>
  <c r="P71" i="1" s="1"/>
  <c r="V61" i="1"/>
  <c r="U61" i="1"/>
  <c r="S61" i="1"/>
  <c r="R61" i="1"/>
  <c r="Q61" i="1"/>
  <c r="P61" i="1"/>
  <c r="V50" i="1"/>
  <c r="V49" i="1" s="1"/>
  <c r="V48" i="1" s="1"/>
  <c r="U50" i="1"/>
  <c r="U49" i="1" s="1"/>
  <c r="U48" i="1" s="1"/>
  <c r="S50" i="1"/>
  <c r="S49" i="1" s="1"/>
  <c r="S48" i="1" s="1"/>
  <c r="R50" i="1"/>
  <c r="R49" i="1" s="1"/>
  <c r="R48" i="1" s="1"/>
  <c r="Q50" i="1"/>
  <c r="Q49" i="1" s="1"/>
  <c r="Q48" i="1" s="1"/>
  <c r="P50" i="1"/>
  <c r="P49" i="1" s="1"/>
  <c r="P48" i="1" s="1"/>
  <c r="V39" i="1"/>
  <c r="U39" i="1"/>
  <c r="S39" i="1"/>
  <c r="R39" i="1"/>
  <c r="Q39" i="1"/>
  <c r="P39" i="1"/>
  <c r="V37" i="1"/>
  <c r="U37" i="1"/>
  <c r="S37" i="1"/>
  <c r="R37" i="1"/>
  <c r="Q37" i="1"/>
  <c r="P37" i="1"/>
  <c r="V35" i="1"/>
  <c r="U35" i="1"/>
  <c r="S35" i="1"/>
  <c r="R35" i="1"/>
  <c r="Q35" i="1"/>
  <c r="P35" i="1"/>
  <c r="V29" i="1"/>
  <c r="U29" i="1"/>
  <c r="S29" i="1"/>
  <c r="R29" i="1"/>
  <c r="Q29" i="1"/>
  <c r="P29" i="1"/>
  <c r="V27" i="1"/>
  <c r="U27" i="1"/>
  <c r="S27" i="1"/>
  <c r="R27" i="1"/>
  <c r="Q27" i="1"/>
  <c r="P27" i="1"/>
  <c r="V24" i="1"/>
  <c r="V23" i="1" s="1"/>
  <c r="U24" i="1"/>
  <c r="U23" i="1" s="1"/>
  <c r="S24" i="1"/>
  <c r="S23" i="1" s="1"/>
  <c r="R24" i="1"/>
  <c r="R23" i="1" s="1"/>
  <c r="Q24" i="1"/>
  <c r="Q23" i="1" s="1"/>
  <c r="P24" i="1"/>
  <c r="P23" i="1" s="1"/>
  <c r="P3471" i="1"/>
  <c r="P3470" i="1" s="1"/>
  <c r="P5342" i="1"/>
  <c r="P5341" i="1" s="1"/>
  <c r="P2119" i="1"/>
  <c r="P2118" i="1" s="1"/>
  <c r="P726" i="1"/>
  <c r="M2505" i="1"/>
  <c r="M4860" i="1"/>
  <c r="I2941" i="1"/>
  <c r="P2380" i="1"/>
  <c r="P2379" i="1" s="1"/>
  <c r="P3112" i="1"/>
  <c r="P3111" i="1" s="1"/>
  <c r="F5327" i="1"/>
  <c r="M5071" i="1"/>
  <c r="I1821" i="1"/>
  <c r="P827" i="1"/>
  <c r="P4687" i="1"/>
  <c r="P4686" i="1" s="1"/>
  <c r="P1127" i="1"/>
  <c r="P1126" i="1" s="1"/>
  <c r="O6109" i="1"/>
  <c r="O6108" i="1" s="1"/>
  <c r="Q550" i="1"/>
  <c r="Q549" i="1" s="1"/>
  <c r="L4976" i="1"/>
  <c r="P550" i="1"/>
  <c r="P549" i="1" s="1"/>
  <c r="M2134" i="1"/>
  <c r="L2133" i="1"/>
  <c r="M2133" i="1" s="1"/>
  <c r="M2498" i="1"/>
  <c r="L2497" i="1"/>
  <c r="I2055" i="1" l="1"/>
  <c r="I2054" i="1" s="1"/>
  <c r="F458" i="1"/>
  <c r="K3868" i="1"/>
  <c r="K3867" i="1" s="1"/>
  <c r="J3752" i="1"/>
  <c r="J3751" i="1" s="1"/>
  <c r="J3750" i="1" s="1"/>
  <c r="J3749" i="1" s="1"/>
  <c r="J3748" i="1" s="1"/>
  <c r="I1589" i="1"/>
  <c r="G2608" i="1"/>
  <c r="G2607" i="1" s="1"/>
  <c r="H2682" i="1"/>
  <c r="H2681" i="1" s="1"/>
  <c r="G4525" i="1"/>
  <c r="G4518" i="1" s="1"/>
  <c r="H2784" i="1"/>
  <c r="H2783" i="1" s="1"/>
  <c r="J786" i="1"/>
  <c r="L1120" i="1"/>
  <c r="J448" i="1"/>
  <c r="J447" i="1" s="1"/>
  <c r="J446" i="1" s="1"/>
  <c r="J433" i="1" s="1"/>
  <c r="F4986" i="1"/>
  <c r="F1048" i="1"/>
  <c r="F1047" i="1" s="1"/>
  <c r="F1046" i="1" s="1"/>
  <c r="J1048" i="1"/>
  <c r="J1047" i="1" s="1"/>
  <c r="J1046" i="1" s="1"/>
  <c r="K1205" i="1"/>
  <c r="K1204" i="1" s="1"/>
  <c r="K1203" i="1" s="1"/>
  <c r="K1202" i="1" s="1"/>
  <c r="K1201" i="1" s="1"/>
  <c r="L5485" i="1"/>
  <c r="G1865" i="1"/>
  <c r="G1864" i="1" s="1"/>
  <c r="L5367" i="1"/>
  <c r="L5366" i="1" s="1"/>
  <c r="L2778" i="1"/>
  <c r="L2777" i="1" s="1"/>
  <c r="L5439" i="1"/>
  <c r="L5438" i="1" s="1"/>
  <c r="L5437" i="1" s="1"/>
  <c r="I4883" i="1"/>
  <c r="F1656" i="1"/>
  <c r="F1655" i="1" s="1"/>
  <c r="G1205" i="1"/>
  <c r="G1204" i="1" s="1"/>
  <c r="G1203" i="1" s="1"/>
  <c r="G1202" i="1" s="1"/>
  <c r="G1201" i="1" s="1"/>
  <c r="H4391" i="1"/>
  <c r="J6158" i="1"/>
  <c r="J6157" i="1" s="1"/>
  <c r="J6156" i="1" s="1"/>
  <c r="J6155" i="1" s="1"/>
  <c r="J6154" i="1" s="1"/>
  <c r="V1422" i="1"/>
  <c r="V1421" i="1" s="1"/>
  <c r="V1420" i="1" s="1"/>
  <c r="V1419" i="1" s="1"/>
  <c r="Q1422" i="1"/>
  <c r="Q1421" i="1" s="1"/>
  <c r="Q1420" i="1" s="1"/>
  <c r="Q1419" i="1" s="1"/>
  <c r="K178" i="1"/>
  <c r="K177" i="1" s="1"/>
  <c r="G2034" i="1"/>
  <c r="K3025" i="1"/>
  <c r="K3024" i="1" s="1"/>
  <c r="K3023" i="1" s="1"/>
  <c r="K3022" i="1" s="1"/>
  <c r="K3021" i="1" s="1"/>
  <c r="R1422" i="1"/>
  <c r="R1421" i="1" s="1"/>
  <c r="R1420" i="1" s="1"/>
  <c r="R1419" i="1" s="1"/>
  <c r="P1422" i="1"/>
  <c r="P1421" i="1" s="1"/>
  <c r="P1420" i="1" s="1"/>
  <c r="P1419" i="1" s="1"/>
  <c r="W4189" i="1"/>
  <c r="H4730" i="1"/>
  <c r="K3054" i="1"/>
  <c r="K3053" i="1" s="1"/>
  <c r="I2217" i="1"/>
  <c r="L3814" i="1"/>
  <c r="L3813" i="1" s="1"/>
  <c r="L3812" i="1" s="1"/>
  <c r="K1264" i="1"/>
  <c r="K1263" i="1" s="1"/>
  <c r="M3332" i="1"/>
  <c r="J4985" i="1"/>
  <c r="J4984" i="1" s="1"/>
  <c r="W4791" i="1"/>
  <c r="W1431" i="1"/>
  <c r="W1788" i="1"/>
  <c r="W1790" i="1"/>
  <c r="W2268" i="1"/>
  <c r="W2288" i="1"/>
  <c r="I5695" i="1"/>
  <c r="I5687" i="1" s="1"/>
  <c r="H2566" i="1"/>
  <c r="W5064" i="1"/>
  <c r="J5277" i="1"/>
  <c r="J5276" i="1" s="1"/>
  <c r="I2600" i="1"/>
  <c r="K1303" i="1"/>
  <c r="K1302" i="1" s="1"/>
  <c r="W1796" i="1"/>
  <c r="F3593" i="1"/>
  <c r="J991" i="1"/>
  <c r="J990" i="1" s="1"/>
  <c r="J984" i="1" s="1"/>
  <c r="K354" i="1"/>
  <c r="K350" i="1" s="1"/>
  <c r="K349" i="1" s="1"/>
  <c r="J4002" i="1"/>
  <c r="J4001" i="1" s="1"/>
  <c r="W2752" i="1"/>
  <c r="W2903" i="1"/>
  <c r="W1878" i="1"/>
  <c r="W2986" i="1"/>
  <c r="W3285" i="1"/>
  <c r="W4135" i="1"/>
  <c r="G265" i="1"/>
  <c r="H2425" i="1"/>
  <c r="H2424" i="1" s="1"/>
  <c r="F5695" i="1"/>
  <c r="J5695" i="1"/>
  <c r="G5695" i="1"/>
  <c r="K5695" i="1"/>
  <c r="L4671" i="1"/>
  <c r="W4169" i="1"/>
  <c r="L2725" i="1"/>
  <c r="L2724" i="1" s="1"/>
  <c r="L2723" i="1" s="1"/>
  <c r="L2722" i="1" s="1"/>
  <c r="L2721" i="1" s="1"/>
  <c r="L2720" i="1" s="1"/>
  <c r="L2719" i="1" s="1"/>
  <c r="L3704" i="1"/>
  <c r="L3703" i="1" s="1"/>
  <c r="L3702" i="1" s="1"/>
  <c r="L3701" i="1" s="1"/>
  <c r="L3700" i="1" s="1"/>
  <c r="L4818" i="1"/>
  <c r="L4817" i="1" s="1"/>
  <c r="L4991" i="1"/>
  <c r="L4990" i="1" s="1"/>
  <c r="L4986" i="1" s="1"/>
  <c r="L4985" i="1" s="1"/>
  <c r="L4984" i="1" s="1"/>
  <c r="L5696" i="1"/>
  <c r="L5742" i="1"/>
  <c r="W2388" i="1"/>
  <c r="G2319" i="1"/>
  <c r="G2318" i="1" s="1"/>
  <c r="G2317" i="1" s="1"/>
  <c r="G2316" i="1" s="1"/>
  <c r="W2816" i="1"/>
  <c r="W5665" i="1"/>
  <c r="W6040" i="1"/>
  <c r="W968" i="1"/>
  <c r="W2179" i="1"/>
  <c r="W6165" i="1"/>
  <c r="W3158" i="1"/>
  <c r="W1425" i="1"/>
  <c r="W1494" i="1"/>
  <c r="W1511" i="1"/>
  <c r="W1898" i="1"/>
  <c r="W2541" i="1"/>
  <c r="W2543" i="1"/>
  <c r="W2549" i="1"/>
  <c r="W3287" i="1"/>
  <c r="W1513" i="1"/>
  <c r="J3135" i="1"/>
  <c r="W2301" i="1"/>
  <c r="W2645" i="1"/>
  <c r="W5246" i="1"/>
  <c r="W6149" i="1"/>
  <c r="W4824" i="1"/>
  <c r="W3744" i="1"/>
  <c r="W4268" i="1"/>
  <c r="W683" i="1"/>
  <c r="W2393" i="1"/>
  <c r="W3017" i="1"/>
  <c r="W3804" i="1"/>
  <c r="W5599" i="1"/>
  <c r="W26" i="1"/>
  <c r="W38" i="1"/>
  <c r="W56" i="1"/>
  <c r="W57" i="1"/>
  <c r="W73" i="1"/>
  <c r="W104" i="1"/>
  <c r="W105" i="1"/>
  <c r="W120" i="1"/>
  <c r="W137" i="1"/>
  <c r="W138" i="1"/>
  <c r="W160" i="1"/>
  <c r="W161" i="1"/>
  <c r="W179" i="1"/>
  <c r="W189" i="1"/>
  <c r="W204" i="1"/>
  <c r="W219" i="1"/>
  <c r="W220" i="1"/>
  <c r="W240" i="1"/>
  <c r="W255" i="1"/>
  <c r="W266" i="1"/>
  <c r="W282" i="1"/>
  <c r="W292" i="1"/>
  <c r="W293" i="1"/>
  <c r="W311" i="1"/>
  <c r="W328" i="1"/>
  <c r="W347" i="1"/>
  <c r="W359" i="1"/>
  <c r="W376" i="1"/>
  <c r="W388" i="1"/>
  <c r="W407" i="1"/>
  <c r="W408" i="1"/>
  <c r="W421" i="1"/>
  <c r="W422" i="1"/>
  <c r="W444" i="1"/>
  <c r="W461" i="1"/>
  <c r="W475" i="1"/>
  <c r="W496" i="1"/>
  <c r="W516" i="1"/>
  <c r="W517" i="1"/>
  <c r="W532" i="1"/>
  <c r="W533" i="1"/>
  <c r="W559" i="1"/>
  <c r="W560" i="1"/>
  <c r="W577" i="1"/>
  <c r="W578" i="1"/>
  <c r="W601" i="1"/>
  <c r="W602" i="1"/>
  <c r="W617" i="1"/>
  <c r="W618" i="1"/>
  <c r="W634" i="1"/>
  <c r="W635" i="1"/>
  <c r="W667" i="1"/>
  <c r="W679" i="1"/>
  <c r="W702" i="1"/>
  <c r="W724" i="1"/>
  <c r="W725" i="1"/>
  <c r="W740" i="1"/>
  <c r="W754" i="1"/>
  <c r="W768" i="1"/>
  <c r="W769" i="1"/>
  <c r="W783" i="1"/>
  <c r="W784" i="1"/>
  <c r="W804" i="1"/>
  <c r="W821" i="1"/>
  <c r="W822" i="1"/>
  <c r="W837" i="1"/>
  <c r="W838" i="1"/>
  <c r="W856" i="1"/>
  <c r="W857" i="1"/>
  <c r="W868" i="1"/>
  <c r="W869" i="1"/>
  <c r="W881" i="1"/>
  <c r="W882" i="1"/>
  <c r="W893" i="1"/>
  <c r="W894" i="1"/>
  <c r="W908" i="1"/>
  <c r="W909" i="1"/>
  <c r="W926" i="1"/>
  <c r="W927" i="1"/>
  <c r="W954" i="1"/>
  <c r="W967" i="1"/>
  <c r="W982" i="1"/>
  <c r="W997" i="1"/>
  <c r="W998" i="1"/>
  <c r="W1030" i="1"/>
  <c r="W1051" i="1"/>
  <c r="W1067" i="1"/>
  <c r="W1082" i="1"/>
  <c r="W1083" i="1"/>
  <c r="W1094" i="1"/>
  <c r="W1107" i="1"/>
  <c r="W1123" i="1"/>
  <c r="W1140" i="1"/>
  <c r="W1141" i="1"/>
  <c r="W1163" i="1"/>
  <c r="W1185" i="1"/>
  <c r="W1206" i="1"/>
  <c r="W1222" i="1"/>
  <c r="W1223" i="1"/>
  <c r="W1249" i="1"/>
  <c r="W1269" i="1"/>
  <c r="W1283" i="1"/>
  <c r="W1284" i="1"/>
  <c r="W1298" i="1"/>
  <c r="W1318" i="1"/>
  <c r="W1356" i="1"/>
  <c r="W1374" i="1"/>
  <c r="W1393" i="1"/>
  <c r="W1413" i="1"/>
  <c r="W1414" i="1"/>
  <c r="W1449" i="1"/>
  <c r="W1488" i="1"/>
  <c r="W1518" i="1"/>
  <c r="W1546" i="1"/>
  <c r="W1572" i="1"/>
  <c r="W1590" i="1"/>
  <c r="W1591" i="1"/>
  <c r="W1613" i="1"/>
  <c r="W1627" i="1"/>
  <c r="W1642" i="1"/>
  <c r="W1643" i="1"/>
  <c r="W1657" i="1"/>
  <c r="W1670" i="1"/>
  <c r="W1671" i="1"/>
  <c r="W1719" i="1"/>
  <c r="W1731" i="1"/>
  <c r="W1753" i="1"/>
  <c r="W1754" i="1"/>
  <c r="W1773" i="1"/>
  <c r="W1807" i="1"/>
  <c r="W1823" i="1"/>
  <c r="W1841" i="1"/>
  <c r="W1886" i="1"/>
  <c r="W1913" i="1"/>
  <c r="W1928" i="1"/>
  <c r="W1949" i="1"/>
  <c r="W1975" i="1"/>
  <c r="W1995" i="1"/>
  <c r="W2012" i="1"/>
  <c r="W2029" i="1"/>
  <c r="W2044" i="1"/>
  <c r="W2045" i="1"/>
  <c r="W2058" i="1"/>
  <c r="W2082" i="1"/>
  <c r="W2114" i="1"/>
  <c r="W2115" i="1"/>
  <c r="W2133" i="1"/>
  <c r="W2151" i="1"/>
  <c r="W2170" i="1"/>
  <c r="W2171" i="1"/>
  <c r="W2200" i="1"/>
  <c r="W2220" i="1"/>
  <c r="W2258" i="1"/>
  <c r="W2282" i="1"/>
  <c r="W2283" i="1"/>
  <c r="W2314" i="1"/>
  <c r="W2338" i="1"/>
  <c r="W2358" i="1"/>
  <c r="W2381" i="1"/>
  <c r="W2402" i="1"/>
  <c r="W2403" i="1"/>
  <c r="W2415" i="1"/>
  <c r="W2416" i="1"/>
  <c r="W2429" i="1"/>
  <c r="W2430" i="1"/>
  <c r="W2478" i="1"/>
  <c r="W2479" i="1"/>
  <c r="W2497" i="1"/>
  <c r="W2515" i="1"/>
  <c r="W2534" i="1"/>
  <c r="W2535" i="1"/>
  <c r="W2564" i="1"/>
  <c r="W2598" i="1"/>
  <c r="W2627" i="1"/>
  <c r="W2658" i="1"/>
  <c r="W2687" i="1"/>
  <c r="W2707" i="1"/>
  <c r="W2738" i="1"/>
  <c r="W2750" i="1"/>
  <c r="W2767" i="1"/>
  <c r="W2768" i="1"/>
  <c r="W2781" i="1"/>
  <c r="W2810" i="1"/>
  <c r="W2844" i="1"/>
  <c r="W2865" i="1"/>
  <c r="W2866" i="1"/>
  <c r="W2882" i="1"/>
  <c r="W2911" i="1"/>
  <c r="W2929" i="1"/>
  <c r="W2950" i="1"/>
  <c r="W2976" i="1"/>
  <c r="W3000" i="1"/>
  <c r="W3001" i="1"/>
  <c r="W3026" i="1"/>
  <c r="W3047" i="1"/>
  <c r="W3073" i="1"/>
  <c r="W3093" i="1"/>
  <c r="W3094" i="1"/>
  <c r="W3117" i="1"/>
  <c r="W3118" i="1"/>
  <c r="W3136" i="1"/>
  <c r="W3137" i="1"/>
  <c r="W3149" i="1"/>
  <c r="W3150" i="1"/>
  <c r="W3164" i="1"/>
  <c r="W3165" i="1"/>
  <c r="W3209" i="1"/>
  <c r="W3229" i="1"/>
  <c r="W3255" i="1"/>
  <c r="W3275" i="1"/>
  <c r="W3276" i="1"/>
  <c r="W3304" i="1"/>
  <c r="W3321" i="1"/>
  <c r="W3362" i="1"/>
  <c r="W3389" i="1"/>
  <c r="W3411" i="1"/>
  <c r="W3437" i="1"/>
  <c r="W3461" i="1"/>
  <c r="W3480" i="1"/>
  <c r="W3498" i="1"/>
  <c r="W3499" i="1"/>
  <c r="W3511" i="1"/>
  <c r="W3512" i="1"/>
  <c r="W3525" i="1"/>
  <c r="W3526" i="1"/>
  <c r="W3569" i="1"/>
  <c r="W3570" i="1"/>
  <c r="W3588" i="1"/>
  <c r="W3606" i="1"/>
  <c r="W3542" i="1"/>
  <c r="W22" i="1"/>
  <c r="W23" i="1"/>
  <c r="W36" i="1"/>
  <c r="W48" i="1"/>
  <c r="W49" i="1"/>
  <c r="W69" i="1"/>
  <c r="W101" i="1"/>
  <c r="W102" i="1"/>
  <c r="W118" i="1"/>
  <c r="W134" i="1"/>
  <c r="W153" i="1"/>
  <c r="W171" i="1"/>
  <c r="W185" i="1"/>
  <c r="W200" i="1"/>
  <c r="W215" i="1"/>
  <c r="W232" i="1"/>
  <c r="W253" i="1"/>
  <c r="W263" i="1"/>
  <c r="W277" i="1"/>
  <c r="W290" i="1"/>
  <c r="W307" i="1"/>
  <c r="W323" i="1"/>
  <c r="W345" i="1"/>
  <c r="W357" i="1"/>
  <c r="W374" i="1"/>
  <c r="W384" i="1"/>
  <c r="W402" i="1"/>
  <c r="W403" i="1"/>
  <c r="W419" i="1"/>
  <c r="W438" i="1"/>
  <c r="W459" i="1"/>
  <c r="W470" i="1"/>
  <c r="W492" i="1"/>
  <c r="W493" i="1"/>
  <c r="W505" i="1"/>
  <c r="W528" i="1"/>
  <c r="W529" i="1"/>
  <c r="W555" i="1"/>
  <c r="W556" i="1"/>
  <c r="W569" i="1"/>
  <c r="W570" i="1"/>
  <c r="W591" i="1"/>
  <c r="W592" i="1"/>
  <c r="W613" i="1"/>
  <c r="W614" i="1"/>
  <c r="W630" i="1"/>
  <c r="W661" i="1"/>
  <c r="W675" i="1"/>
  <c r="W676" i="1"/>
  <c r="W696" i="1"/>
  <c r="W719" i="1"/>
  <c r="W720" i="1"/>
  <c r="W736" i="1"/>
  <c r="W751" i="1"/>
  <c r="W765" i="1"/>
  <c r="W766" i="1"/>
  <c r="W780" i="1"/>
  <c r="W781" i="1"/>
  <c r="W798" i="1"/>
  <c r="W817" i="1"/>
  <c r="W818" i="1"/>
  <c r="W833" i="1"/>
  <c r="W834" i="1"/>
  <c r="W853" i="1"/>
  <c r="W854" i="1"/>
  <c r="W865" i="1"/>
  <c r="W866" i="1"/>
  <c r="W878" i="1"/>
  <c r="W879" i="1"/>
  <c r="W890" i="1"/>
  <c r="W891" i="1"/>
  <c r="W902" i="1"/>
  <c r="W903" i="1"/>
  <c r="W923" i="1"/>
  <c r="W924" i="1"/>
  <c r="W943" i="1"/>
  <c r="W3625" i="1"/>
  <c r="W3626" i="1"/>
  <c r="W3642" i="1"/>
  <c r="W3660" i="1"/>
  <c r="W3688" i="1"/>
  <c r="W3710" i="1"/>
  <c r="W3732" i="1"/>
  <c r="W3733" i="1"/>
  <c r="W3753" i="1"/>
  <c r="W3774" i="1"/>
  <c r="W3800" i="1"/>
  <c r="W3827" i="1"/>
  <c r="W3839" i="1"/>
  <c r="W3853" i="1"/>
  <c r="W3854" i="1"/>
  <c r="W3869" i="1"/>
  <c r="W3870" i="1"/>
  <c r="W3904" i="1"/>
  <c r="W3926" i="1"/>
  <c r="W3927" i="1"/>
  <c r="W3946" i="1"/>
  <c r="W3969" i="1"/>
  <c r="W4003" i="1"/>
  <c r="W4019" i="1"/>
  <c r="W4042" i="1"/>
  <c r="W4064" i="1"/>
  <c r="W4085" i="1"/>
  <c r="W4086" i="1"/>
  <c r="W4115" i="1"/>
  <c r="W4127" i="1"/>
  <c r="W4146" i="1"/>
  <c r="W4147" i="1"/>
  <c r="W4158" i="1"/>
  <c r="W4159" i="1"/>
  <c r="W4175" i="1"/>
  <c r="W4176" i="1"/>
  <c r="W4202" i="1"/>
  <c r="W4221" i="1"/>
  <c r="W4237" i="1"/>
  <c r="W4254" i="1"/>
  <c r="W4266" i="1"/>
  <c r="W4292" i="1"/>
  <c r="W4293" i="1"/>
  <c r="W4306" i="1"/>
  <c r="W4332" i="1"/>
  <c r="W4333" i="1"/>
  <c r="W4348" i="1"/>
  <c r="W4349" i="1"/>
  <c r="W4360" i="1"/>
  <c r="W4361" i="1"/>
  <c r="W4384" i="1"/>
  <c r="W4385" i="1"/>
  <c r="W4401" i="1"/>
  <c r="W4402" i="1"/>
  <c r="W4415" i="1"/>
  <c r="W4416" i="1"/>
  <c r="W4427" i="1"/>
  <c r="W4428" i="1"/>
  <c r="W4445" i="1"/>
  <c r="W4465" i="1"/>
  <c r="W4481" i="1"/>
  <c r="W4482" i="1"/>
  <c r="W4493" i="1"/>
  <c r="W4494" i="1"/>
  <c r="W4508" i="1"/>
  <c r="W4509" i="1"/>
  <c r="W4526" i="1"/>
  <c r="W4536" i="1"/>
  <c r="W4537" i="1"/>
  <c r="W4548" i="1"/>
  <c r="W4549" i="1"/>
  <c r="W4560" i="1"/>
  <c r="W4561" i="1"/>
  <c r="W4572" i="1"/>
  <c r="W4573" i="1"/>
  <c r="W4585" i="1"/>
  <c r="W4586" i="1"/>
  <c r="W4606" i="1"/>
  <c r="W4607" i="1"/>
  <c r="W4639" i="1"/>
  <c r="W4640" i="1"/>
  <c r="W4654" i="1"/>
  <c r="W4655" i="1"/>
  <c r="W4671" i="1"/>
  <c r="W4697" i="1"/>
  <c r="W4698" i="1"/>
  <c r="W4719" i="1"/>
  <c r="W4720" i="1"/>
  <c r="W4734" i="1"/>
  <c r="W4735" i="1"/>
  <c r="W4749" i="1"/>
  <c r="W4750" i="1"/>
  <c r="W4764" i="1"/>
  <c r="W4778" i="1"/>
  <c r="W4796" i="1"/>
  <c r="W4797" i="1"/>
  <c r="W4808" i="1"/>
  <c r="W4809" i="1"/>
  <c r="W4820" i="1"/>
  <c r="W4821" i="1"/>
  <c r="W4834" i="1"/>
  <c r="W4835" i="1"/>
  <c r="W4846" i="1"/>
  <c r="W4847" i="1"/>
  <c r="W4861" i="1"/>
  <c r="W4862" i="1"/>
  <c r="W4884" i="1"/>
  <c r="W4885" i="1"/>
  <c r="W4896" i="1"/>
  <c r="W4897" i="1"/>
  <c r="W4915" i="1"/>
  <c r="W4928" i="1"/>
  <c r="W4929" i="1"/>
  <c r="W4940" i="1"/>
  <c r="W4941" i="1"/>
  <c r="W4952" i="1"/>
  <c r="W4953" i="1"/>
  <c r="W4968" i="1"/>
  <c r="W4987" i="1"/>
  <c r="W4988" i="1"/>
  <c r="W5004" i="1"/>
  <c r="W5024" i="1"/>
  <c r="W5037" i="1"/>
  <c r="W5058" i="1"/>
  <c r="W5059" i="1"/>
  <c r="W5072" i="1"/>
  <c r="W5073" i="1"/>
  <c r="W5086" i="1"/>
  <c r="W5096" i="1"/>
  <c r="W5108" i="1"/>
  <c r="W5126" i="1"/>
  <c r="W5127" i="1"/>
  <c r="W5143" i="1"/>
  <c r="W5170" i="1"/>
  <c r="W5171" i="1"/>
  <c r="W5185" i="1"/>
  <c r="W5204" i="1"/>
  <c r="W5219" i="1"/>
  <c r="W5242" i="1"/>
  <c r="W5266" i="1"/>
  <c r="W5284" i="1"/>
  <c r="W5296" i="1"/>
  <c r="W5309" i="1"/>
  <c r="W5310" i="1"/>
  <c r="W5327" i="1"/>
  <c r="W5351" i="1"/>
  <c r="W5362" i="1"/>
  <c r="W5377" i="1"/>
  <c r="W5391" i="1"/>
  <c r="W5392" i="1"/>
  <c r="W5409" i="1"/>
  <c r="W5410" i="1"/>
  <c r="W5422" i="1"/>
  <c r="W5423" i="1"/>
  <c r="W5440" i="1"/>
  <c r="W5455" i="1"/>
  <c r="W5456" i="1"/>
  <c r="W5478" i="1"/>
  <c r="W5493" i="1"/>
  <c r="W5505" i="1"/>
  <c r="W5517" i="1"/>
  <c r="W5531" i="1"/>
  <c r="W5574" i="1"/>
  <c r="W5591" i="1"/>
  <c r="W5592" i="1"/>
  <c r="W5612" i="1"/>
  <c r="W5627" i="1"/>
  <c r="W5643" i="1"/>
  <c r="W5662" i="1"/>
  <c r="W5671" i="1"/>
  <c r="W5672" i="1"/>
  <c r="W5691" i="1"/>
  <c r="W5705" i="1"/>
  <c r="W5706" i="1"/>
  <c r="W5721" i="1"/>
  <c r="W5722" i="1"/>
  <c r="W5733" i="1"/>
  <c r="W5745" i="1"/>
  <c r="W5746" i="1"/>
  <c r="W5766" i="1"/>
  <c r="W5810" i="1"/>
  <c r="W5834" i="1"/>
  <c r="W5835" i="1"/>
  <c r="W5850" i="1"/>
  <c r="W5851" i="1"/>
  <c r="W5876" i="1"/>
  <c r="W5877" i="1"/>
  <c r="W5893" i="1"/>
  <c r="W5894" i="1"/>
  <c r="W5910" i="1"/>
  <c r="W5911" i="1"/>
  <c r="W5932" i="1"/>
  <c r="W5933" i="1"/>
  <c r="W5948" i="1"/>
  <c r="W5949" i="1"/>
  <c r="W5967" i="1"/>
  <c r="W5982" i="1"/>
  <c r="W5999" i="1"/>
  <c r="W6016" i="1"/>
  <c r="W6031" i="1"/>
  <c r="W6032" i="1"/>
  <c r="W6046" i="1"/>
  <c r="W6071" i="1"/>
  <c r="W6083" i="1"/>
  <c r="W6102" i="1"/>
  <c r="W6103" i="1"/>
  <c r="W6118" i="1"/>
  <c r="W6133" i="1"/>
  <c r="W6161" i="1"/>
  <c r="W6189" i="1"/>
  <c r="W6199" i="1"/>
  <c r="W3729" i="1"/>
  <c r="W3730" i="1"/>
  <c r="W4975" i="1"/>
  <c r="W4976" i="1"/>
  <c r="W5192" i="1"/>
  <c r="W545" i="1"/>
  <c r="W546" i="1"/>
  <c r="W1313" i="1"/>
  <c r="W1469" i="1"/>
  <c r="W1675" i="1"/>
  <c r="W1680" i="1"/>
  <c r="W1852" i="1"/>
  <c r="W1853" i="1"/>
  <c r="W2074" i="1"/>
  <c r="W2246" i="1"/>
  <c r="W2605" i="1"/>
  <c r="W3170" i="1"/>
  <c r="W5651" i="1"/>
  <c r="W5652" i="1"/>
  <c r="W5821" i="1"/>
  <c r="W5822" i="1"/>
  <c r="W5779" i="1"/>
  <c r="W637" i="1"/>
  <c r="W638" i="1"/>
  <c r="W1522" i="1"/>
  <c r="W5139" i="1"/>
  <c r="W5466" i="1"/>
  <c r="W28" i="1"/>
  <c r="W41" i="1"/>
  <c r="W60" i="1"/>
  <c r="W88" i="1"/>
  <c r="W112" i="1"/>
  <c r="W113" i="1"/>
  <c r="W126" i="1"/>
  <c r="W140" i="1"/>
  <c r="W141" i="1"/>
  <c r="W164" i="1"/>
  <c r="W181" i="1"/>
  <c r="W194" i="1"/>
  <c r="W195" i="1"/>
  <c r="W208" i="1"/>
  <c r="W222" i="1"/>
  <c r="W223" i="1"/>
  <c r="W242" i="1"/>
  <c r="W257" i="1"/>
  <c r="W268" i="1"/>
  <c r="W286" i="1"/>
  <c r="W297" i="1"/>
  <c r="W315" i="1"/>
  <c r="W330" i="1"/>
  <c r="W351" i="1"/>
  <c r="W352" i="1"/>
  <c r="W367" i="1"/>
  <c r="W378" i="1"/>
  <c r="W379" i="1"/>
  <c r="W396" i="1"/>
  <c r="W397" i="1"/>
  <c r="W410" i="1"/>
  <c r="W411" i="1"/>
  <c r="W424" i="1"/>
  <c r="W425" i="1"/>
  <c r="W449" i="1"/>
  <c r="W450" i="1"/>
  <c r="W463" i="1"/>
  <c r="W481" i="1"/>
  <c r="W498" i="1"/>
  <c r="W520" i="1"/>
  <c r="W541" i="1"/>
  <c r="W563" i="1"/>
  <c r="W564" i="1"/>
  <c r="W584" i="1"/>
  <c r="W585" i="1"/>
  <c r="W605" i="1"/>
  <c r="W606" i="1"/>
  <c r="W621" i="1"/>
  <c r="W622" i="1"/>
  <c r="W650" i="1"/>
  <c r="W669" i="1"/>
  <c r="W681" i="1"/>
  <c r="W711" i="1"/>
  <c r="W712" i="1"/>
  <c r="W728" i="1"/>
  <c r="W729" i="1"/>
  <c r="W742" i="1"/>
  <c r="W756" i="1"/>
  <c r="W774" i="1"/>
  <c r="W787" i="1"/>
  <c r="W788" i="1"/>
  <c r="W810" i="1"/>
  <c r="W811" i="1"/>
  <c r="W825" i="1"/>
  <c r="W826" i="1"/>
  <c r="W844" i="1"/>
  <c r="W859" i="1"/>
  <c r="W860" i="1"/>
  <c r="W871" i="1"/>
  <c r="W872" i="1"/>
  <c r="W884" i="1"/>
  <c r="W885" i="1"/>
  <c r="W896" i="1"/>
  <c r="W897" i="1"/>
  <c r="W916" i="1"/>
  <c r="W931" i="1"/>
  <c r="W932" i="1"/>
  <c r="W960" i="1"/>
  <c r="W969" i="1"/>
  <c r="W970" i="1"/>
  <c r="W988" i="1"/>
  <c r="W1004" i="1"/>
  <c r="W1005" i="1"/>
  <c r="W1036" i="1"/>
  <c r="W1056" i="1"/>
  <c r="W1069" i="1"/>
  <c r="W1085" i="1"/>
  <c r="W1086" i="1"/>
  <c r="W1098" i="1"/>
  <c r="W1112" i="1"/>
  <c r="W1113" i="1"/>
  <c r="W1126" i="1"/>
  <c r="W1144" i="1"/>
  <c r="W1167" i="1"/>
  <c r="W1187" i="1"/>
  <c r="W1208" i="1"/>
  <c r="W1228" i="1"/>
  <c r="W1229" i="1"/>
  <c r="W1259" i="1"/>
  <c r="W1271" i="1"/>
  <c r="W1286" i="1"/>
  <c r="W1287" i="1"/>
  <c r="W1300" i="1"/>
  <c r="W1326" i="1"/>
  <c r="W1360" i="1"/>
  <c r="W1361" i="1"/>
  <c r="W1379" i="1"/>
  <c r="W1397" i="1"/>
  <c r="W1416" i="1"/>
  <c r="W1417" i="1"/>
  <c r="W1462" i="1"/>
  <c r="W1496" i="1"/>
  <c r="W1529" i="1"/>
  <c r="W1550" i="1"/>
  <c r="W1576" i="1"/>
  <c r="W1593" i="1"/>
  <c r="W1594" i="1"/>
  <c r="W1617" i="1"/>
  <c r="W1618" i="1"/>
  <c r="W1633" i="1"/>
  <c r="W1634" i="1"/>
  <c r="W1645" i="1"/>
  <c r="W1646" i="1"/>
  <c r="W1659" i="1"/>
  <c r="W1688" i="1"/>
  <c r="W1721" i="1"/>
  <c r="W1739" i="1"/>
  <c r="W1758" i="1"/>
  <c r="W1778" i="1"/>
  <c r="W1779" i="1"/>
  <c r="W1809" i="1"/>
  <c r="W1826" i="1"/>
  <c r="W1868" i="1"/>
  <c r="W1892" i="1"/>
  <c r="W1893" i="1"/>
  <c r="W1917" i="1"/>
  <c r="W1933" i="1"/>
  <c r="W1957" i="1"/>
  <c r="W1977" i="1"/>
  <c r="W1999" i="1"/>
  <c r="W2016" i="1"/>
  <c r="W2017" i="1"/>
  <c r="W2035" i="1"/>
  <c r="W2036" i="1"/>
  <c r="W2048" i="1"/>
  <c r="W2049" i="1"/>
  <c r="W2060" i="1"/>
  <c r="W2061" i="1"/>
  <c r="W2087" i="1"/>
  <c r="W2118" i="1"/>
  <c r="W2139" i="1"/>
  <c r="W2140" i="1"/>
  <c r="W2156" i="1"/>
  <c r="W2187" i="1"/>
  <c r="W2207" i="1"/>
  <c r="W2226" i="1"/>
  <c r="W2262" i="1"/>
  <c r="W2290" i="1"/>
  <c r="W2303" i="1"/>
  <c r="W2322" i="1"/>
  <c r="W2344" i="1"/>
  <c r="W2366" i="1"/>
  <c r="W2386" i="1"/>
  <c r="W2405" i="1"/>
  <c r="W2406" i="1"/>
  <c r="W2420" i="1"/>
  <c r="W2448" i="1"/>
  <c r="W2482" i="1"/>
  <c r="W2503" i="1"/>
  <c r="W2504" i="1"/>
  <c r="W2520" i="1"/>
  <c r="W2551" i="1"/>
  <c r="W2571" i="1"/>
  <c r="W2611" i="1"/>
  <c r="W2633" i="1"/>
  <c r="W2634" i="1"/>
  <c r="W2647" i="1"/>
  <c r="W2671" i="1"/>
  <c r="W2693" i="1"/>
  <c r="W2713" i="1"/>
  <c r="W2714" i="1"/>
  <c r="W2740" i="1"/>
  <c r="W2758" i="1"/>
  <c r="W2759" i="1"/>
  <c r="W2771" i="1"/>
  <c r="W2772" i="1"/>
  <c r="W2785" i="1"/>
  <c r="W2786" i="1"/>
  <c r="W2815" i="1"/>
  <c r="W2846" i="1"/>
  <c r="W2868" i="1"/>
  <c r="W2869" i="1"/>
  <c r="W2888" i="1"/>
  <c r="W2916" i="1"/>
  <c r="W2936" i="1"/>
  <c r="W2955" i="1"/>
  <c r="W2980" i="1"/>
  <c r="W3011" i="1"/>
  <c r="W3028" i="1"/>
  <c r="W3051" i="1"/>
  <c r="W3082" i="1"/>
  <c r="W3102" i="1"/>
  <c r="W3121" i="1"/>
  <c r="W3139" i="1"/>
  <c r="W3140" i="1"/>
  <c r="W3152" i="1"/>
  <c r="W3153" i="1"/>
  <c r="W3175" i="1"/>
  <c r="W3215" i="1"/>
  <c r="W3216" i="1"/>
  <c r="W3234" i="1"/>
  <c r="W3259" i="1"/>
  <c r="W3278" i="1"/>
  <c r="W3279" i="1"/>
  <c r="W3311" i="1"/>
  <c r="W3331" i="1"/>
  <c r="W3368" i="1"/>
  <c r="W3391" i="1"/>
  <c r="W3419" i="1"/>
  <c r="W3445" i="1"/>
  <c r="W3446" i="1"/>
  <c r="W3470" i="1"/>
  <c r="W3482" i="1"/>
  <c r="W3501" i="1"/>
  <c r="W3502" i="1"/>
  <c r="W3516" i="1"/>
  <c r="W3529" i="1"/>
  <c r="W3530" i="1"/>
  <c r="W3573" i="1"/>
  <c r="W3594" i="1"/>
  <c r="W3595" i="1"/>
  <c r="W3611" i="1"/>
  <c r="W3632" i="1"/>
  <c r="W3647" i="1"/>
  <c r="W3667" i="1"/>
  <c r="W3694" i="1"/>
  <c r="W3695" i="1"/>
  <c r="W3714" i="1"/>
  <c r="W3738" i="1"/>
  <c r="W3755" i="1"/>
  <c r="W3778" i="1"/>
  <c r="W3806" i="1"/>
  <c r="W3829" i="1"/>
  <c r="W3841" i="1"/>
  <c r="W3857" i="1"/>
  <c r="W3858" i="1"/>
  <c r="W3872" i="1"/>
  <c r="W3873" i="1"/>
  <c r="W3909" i="1"/>
  <c r="W3931" i="1"/>
  <c r="W3952" i="1"/>
  <c r="W3976" i="1"/>
  <c r="W4005" i="1"/>
  <c r="W4029" i="1"/>
  <c r="W4044" i="1"/>
  <c r="W4072" i="1"/>
  <c r="W4094" i="1"/>
  <c r="W4119" i="1"/>
  <c r="W4129" i="1"/>
  <c r="W4149" i="1"/>
  <c r="W4150" i="1"/>
  <c r="W4163" i="1"/>
  <c r="W4178" i="1"/>
  <c r="W4179" i="1"/>
  <c r="W4204" i="1"/>
  <c r="W4226" i="1"/>
  <c r="W4243" i="1"/>
  <c r="W4244" i="1"/>
  <c r="W4256" i="1"/>
  <c r="W4273" i="1"/>
  <c r="W4295" i="1"/>
  <c r="W4296" i="1"/>
  <c r="W4316" i="1"/>
  <c r="W4335" i="1"/>
  <c r="W4336" i="1"/>
  <c r="W4351" i="1"/>
  <c r="W4352" i="1"/>
  <c r="W4363" i="1"/>
  <c r="W4364" i="1"/>
  <c r="W4392" i="1"/>
  <c r="W4393" i="1"/>
  <c r="W4404" i="1"/>
  <c r="W4405" i="1"/>
  <c r="W4418" i="1"/>
  <c r="W4419" i="1"/>
  <c r="W4434" i="1"/>
  <c r="W4449" i="1"/>
  <c r="W4472" i="1"/>
  <c r="W4473" i="1"/>
  <c r="W4484" i="1"/>
  <c r="W4485" i="1"/>
  <c r="W4499" i="1"/>
  <c r="W4500" i="1"/>
  <c r="W4513" i="1"/>
  <c r="W4528" i="1"/>
  <c r="W4539" i="1"/>
  <c r="W4540" i="1"/>
  <c r="W4551" i="1"/>
  <c r="W4552" i="1"/>
  <c r="W4563" i="1"/>
  <c r="W4564" i="1"/>
  <c r="W4575" i="1"/>
  <c r="W4576" i="1"/>
  <c r="W4588" i="1"/>
  <c r="W4589" i="1"/>
  <c r="W4617" i="1"/>
  <c r="W4645" i="1"/>
  <c r="W4646" i="1"/>
  <c r="W4657" i="1"/>
  <c r="W4658" i="1"/>
  <c r="W4686" i="1"/>
  <c r="W4700" i="1"/>
  <c r="W4701" i="1"/>
  <c r="W4723" i="1"/>
  <c r="W4739" i="1"/>
  <c r="W4755" i="1"/>
  <c r="W4767" i="1"/>
  <c r="W4768" i="1"/>
  <c r="W4780" i="1"/>
  <c r="W4799" i="1"/>
  <c r="W4800" i="1"/>
  <c r="W4811" i="1"/>
  <c r="W4812" i="1"/>
  <c r="W4826" i="1"/>
  <c r="W4837" i="1"/>
  <c r="W4838" i="1"/>
  <c r="W4850" i="1"/>
  <c r="W4851" i="1"/>
  <c r="W4874" i="1"/>
  <c r="W4875" i="1"/>
  <c r="W4887" i="1"/>
  <c r="W4888" i="1"/>
  <c r="W4901" i="1"/>
  <c r="W4902" i="1"/>
  <c r="W4918" i="1"/>
  <c r="W4919" i="1"/>
  <c r="W4931" i="1"/>
  <c r="W4932" i="1"/>
  <c r="W4943" i="1"/>
  <c r="W4944" i="1"/>
  <c r="W4955" i="1"/>
  <c r="W4956" i="1"/>
  <c r="W4972" i="1"/>
  <c r="W4990" i="1"/>
  <c r="W4991" i="1"/>
  <c r="W5009" i="1"/>
  <c r="W5010" i="1"/>
  <c r="W5026" i="1"/>
  <c r="W5039" i="1"/>
  <c r="W5062" i="1"/>
  <c r="W5075" i="1"/>
  <c r="W5076" i="1"/>
  <c r="W5088" i="1"/>
  <c r="W5098" i="1"/>
  <c r="W5112" i="1"/>
  <c r="W5130" i="1"/>
  <c r="W5149" i="1"/>
  <c r="W5150" i="1"/>
  <c r="W5173" i="1"/>
  <c r="W5174" i="1"/>
  <c r="W5187" i="1"/>
  <c r="W5208" i="1"/>
  <c r="W5209" i="1"/>
  <c r="W5226" i="1"/>
  <c r="W5244" i="1"/>
  <c r="W5274" i="1"/>
  <c r="W5289" i="1"/>
  <c r="W5298" i="1"/>
  <c r="W5315" i="1"/>
  <c r="W5332" i="1"/>
  <c r="W5353" i="1"/>
  <c r="W5364" i="1"/>
  <c r="W5379" i="1"/>
  <c r="W5395" i="1"/>
  <c r="W5396" i="1"/>
  <c r="W5412" i="1"/>
  <c r="W5413" i="1"/>
  <c r="W5428" i="1"/>
  <c r="W5442" i="1"/>
  <c r="W5459" i="1"/>
  <c r="W5486" i="1"/>
  <c r="W5495" i="1"/>
  <c r="W5507" i="1"/>
  <c r="W5522" i="1"/>
  <c r="W5560" i="1"/>
  <c r="W5561" i="1"/>
  <c r="W5578" i="1"/>
  <c r="W5595" i="1"/>
  <c r="W5617" i="1"/>
  <c r="W5618" i="1"/>
  <c r="W5629" i="1"/>
  <c r="W5645" i="1"/>
  <c r="W5646" i="1"/>
  <c r="W5664" i="1"/>
  <c r="W5678" i="1"/>
  <c r="W5693" i="1"/>
  <c r="W5711" i="1"/>
  <c r="W5712" i="1"/>
  <c r="W5724" i="1"/>
  <c r="W5725" i="1"/>
  <c r="W5735" i="1"/>
  <c r="W5736" i="1"/>
  <c r="W5754" i="1"/>
  <c r="W5755" i="1"/>
  <c r="W5774" i="1"/>
  <c r="W5818" i="1"/>
  <c r="W5819" i="1"/>
  <c r="W5838" i="1"/>
  <c r="W5839" i="1"/>
  <c r="W5853" i="1"/>
  <c r="W5854" i="1"/>
  <c r="W5880" i="1"/>
  <c r="W5881" i="1"/>
  <c r="W5902" i="1"/>
  <c r="W5917" i="1"/>
  <c r="W5938" i="1"/>
  <c r="W5955" i="1"/>
  <c r="W5956" i="1"/>
  <c r="W5971" i="1"/>
  <c r="W5972" i="1"/>
  <c r="W5990" i="1"/>
  <c r="W6001" i="1"/>
  <c r="W6018" i="1"/>
  <c r="W6035" i="1"/>
  <c r="W6036" i="1"/>
  <c r="W6051" i="1"/>
  <c r="W6052" i="1"/>
  <c r="W6075" i="1"/>
  <c r="W6076" i="1"/>
  <c r="W6088" i="1"/>
  <c r="W6105" i="1"/>
  <c r="W6106" i="1"/>
  <c r="W6122" i="1"/>
  <c r="W6123" i="1"/>
  <c r="W6137" i="1"/>
  <c r="W6163" i="1"/>
  <c r="W6191" i="1"/>
  <c r="W339" i="1"/>
  <c r="W2279" i="1"/>
  <c r="W2280" i="1"/>
  <c r="W2630" i="1"/>
  <c r="W2631" i="1"/>
  <c r="W644" i="1"/>
  <c r="W1423" i="1"/>
  <c r="W3006" i="1"/>
  <c r="W3338" i="1"/>
  <c r="W5698" i="1"/>
  <c r="W17" i="1"/>
  <c r="W6151" i="1"/>
  <c r="W81" i="1"/>
  <c r="W455" i="1"/>
  <c r="W456" i="1"/>
  <c r="W536" i="1"/>
  <c r="W537" i="1"/>
  <c r="W574" i="1"/>
  <c r="W594" i="1"/>
  <c r="W595" i="1"/>
  <c r="W5321" i="1"/>
  <c r="W5322" i="1"/>
  <c r="W2663" i="1"/>
  <c r="W4320" i="1"/>
  <c r="W4496" i="1"/>
  <c r="W4497" i="1"/>
  <c r="W4592" i="1"/>
  <c r="W4593" i="1"/>
  <c r="W5748" i="1"/>
  <c r="W5749" i="1"/>
  <c r="W1858" i="1"/>
  <c r="W1859" i="1"/>
  <c r="W34" i="1"/>
  <c r="W43" i="1"/>
  <c r="W62" i="1"/>
  <c r="W96" i="1"/>
  <c r="W116" i="1"/>
  <c r="W132" i="1"/>
  <c r="W146" i="1"/>
  <c r="W166" i="1"/>
  <c r="W183" i="1"/>
  <c r="W198" i="1"/>
  <c r="W212" i="1"/>
  <c r="W228" i="1"/>
  <c r="W244" i="1"/>
  <c r="W261" i="1"/>
  <c r="W275" i="1"/>
  <c r="W288" i="1"/>
  <c r="W305" i="1"/>
  <c r="W319" i="1"/>
  <c r="W332" i="1"/>
  <c r="W355" i="1"/>
  <c r="W372" i="1"/>
  <c r="W382" i="1"/>
  <c r="W399" i="1"/>
  <c r="W400" i="1"/>
  <c r="W417" i="1"/>
  <c r="W431" i="1"/>
  <c r="W452" i="1"/>
  <c r="W453" i="1"/>
  <c r="W465" i="1"/>
  <c r="W466" i="1"/>
  <c r="W486" i="1"/>
  <c r="W500" i="1"/>
  <c r="W501" i="1"/>
  <c r="W522" i="1"/>
  <c r="W543" i="1"/>
  <c r="W566" i="1"/>
  <c r="W567" i="1"/>
  <c r="W588" i="1"/>
  <c r="W589" i="1"/>
  <c r="W610" i="1"/>
  <c r="W611" i="1"/>
  <c r="W625" i="1"/>
  <c r="W626" i="1"/>
  <c r="W655" i="1"/>
  <c r="W671" i="1"/>
  <c r="W688" i="1"/>
  <c r="W715" i="1"/>
  <c r="W716" i="1"/>
  <c r="W734" i="1"/>
  <c r="W747" i="1"/>
  <c r="W748" i="1"/>
  <c r="W758" i="1"/>
  <c r="W759" i="1"/>
  <c r="W777" i="1"/>
  <c r="W778" i="1"/>
  <c r="W790" i="1"/>
  <c r="W791" i="1"/>
  <c r="W814" i="1"/>
  <c r="W815" i="1"/>
  <c r="W829" i="1"/>
  <c r="W830" i="1"/>
  <c r="W848" i="1"/>
  <c r="W862" i="1"/>
  <c r="W863" i="1"/>
  <c r="W874" i="1"/>
  <c r="W875" i="1"/>
  <c r="W887" i="1"/>
  <c r="W888" i="1"/>
  <c r="W899" i="1"/>
  <c r="W900" i="1"/>
  <c r="W920" i="1"/>
  <c r="W921" i="1"/>
  <c r="W939" i="1"/>
  <c r="W962" i="1"/>
  <c r="W972" i="1"/>
  <c r="W973" i="1"/>
  <c r="W993" i="1"/>
  <c r="W1010" i="1"/>
  <c r="W1011" i="1"/>
  <c r="W1043" i="1"/>
  <c r="W1060" i="1"/>
  <c r="W1072" i="1"/>
  <c r="W1090" i="1"/>
  <c r="W1100" i="1"/>
  <c r="W1115" i="1"/>
  <c r="W1116" i="1"/>
  <c r="W1128" i="1"/>
  <c r="W1146" i="1"/>
  <c r="W1174" i="1"/>
  <c r="W1192" i="1"/>
  <c r="W1215" i="1"/>
  <c r="W1216" i="1"/>
  <c r="W1231" i="1"/>
  <c r="W1232" i="1"/>
  <c r="W1261" i="1"/>
  <c r="W1277" i="1"/>
  <c r="W1278" i="1"/>
  <c r="W1290" i="1"/>
  <c r="W1291" i="1"/>
  <c r="W1304" i="1"/>
  <c r="W1305" i="1"/>
  <c r="W1331" i="1"/>
  <c r="W1364" i="1"/>
  <c r="W1385" i="1"/>
  <c r="W1386" i="1"/>
  <c r="W1402" i="1"/>
  <c r="W1433" i="1"/>
  <c r="W1475" i="1"/>
  <c r="W1502" i="1"/>
  <c r="W1531" i="1"/>
  <c r="W1558" i="1"/>
  <c r="W1578" i="1"/>
  <c r="W1602" i="1"/>
  <c r="W1623" i="1"/>
  <c r="W1636" i="1"/>
  <c r="W1637" i="1"/>
  <c r="W1649" i="1"/>
  <c r="W1650" i="1"/>
  <c r="W1663" i="1"/>
  <c r="W1664" i="1"/>
  <c r="W1693" i="1"/>
  <c r="W1725" i="1"/>
  <c r="W1726" i="1"/>
  <c r="W1744" i="1"/>
  <c r="W1762" i="1"/>
  <c r="W1781" i="1"/>
  <c r="W1782" i="1"/>
  <c r="W1816" i="1"/>
  <c r="W1828" i="1"/>
  <c r="W1872" i="1"/>
  <c r="W1905" i="1"/>
  <c r="W1924" i="1"/>
  <c r="W1941" i="1"/>
  <c r="W1963" i="1"/>
  <c r="W1983" i="1"/>
  <c r="W1984" i="1"/>
  <c r="W2001" i="1"/>
  <c r="W2020" i="1"/>
  <c r="W2038" i="1"/>
  <c r="W2039" i="1"/>
  <c r="W2051" i="1"/>
  <c r="W2052" i="1"/>
  <c r="W2065" i="1"/>
  <c r="W2066" i="1"/>
  <c r="W2108" i="1"/>
  <c r="W2120" i="1"/>
  <c r="W2142" i="1"/>
  <c r="W2143" i="1"/>
  <c r="W2162" i="1"/>
  <c r="W2196" i="1"/>
  <c r="W2213" i="1"/>
  <c r="W2239" i="1"/>
  <c r="W2270" i="1"/>
  <c r="W2295" i="1"/>
  <c r="W2310" i="1"/>
  <c r="W2326" i="1"/>
  <c r="W2352" i="1"/>
  <c r="W2370" i="1"/>
  <c r="W2391" i="1"/>
  <c r="W2408" i="1"/>
  <c r="W2409" i="1"/>
  <c r="W2422" i="1"/>
  <c r="W2453" i="1"/>
  <c r="W2484" i="1"/>
  <c r="W2506" i="1"/>
  <c r="W2507" i="1"/>
  <c r="W2526" i="1"/>
  <c r="W2556" i="1"/>
  <c r="W2576" i="1"/>
  <c r="W2615" i="1"/>
  <c r="W2639" i="1"/>
  <c r="W2654" i="1"/>
  <c r="W2675" i="1"/>
  <c r="W2701" i="1"/>
  <c r="W2716" i="1"/>
  <c r="W2717" i="1"/>
  <c r="W2744" i="1"/>
  <c r="W2745" i="1"/>
  <c r="W2761" i="1"/>
  <c r="W2762" i="1"/>
  <c r="W2774" i="1"/>
  <c r="W2775" i="1"/>
  <c r="W2788" i="1"/>
  <c r="W2789" i="1"/>
  <c r="W2836" i="1"/>
  <c r="W2854" i="1"/>
  <c r="W2873" i="1"/>
  <c r="W2893" i="1"/>
  <c r="W2894" i="1"/>
  <c r="W2920" i="1"/>
  <c r="W2941" i="1"/>
  <c r="W2963" i="1"/>
  <c r="W2988" i="1"/>
  <c r="W3015" i="1"/>
  <c r="W3030" i="1"/>
  <c r="W3059" i="1"/>
  <c r="W3084" i="1"/>
  <c r="W3111" i="1"/>
  <c r="W3123" i="1"/>
  <c r="W3142" i="1"/>
  <c r="W3143" i="1"/>
  <c r="W3157" i="1"/>
  <c r="W3183" i="1"/>
  <c r="W3219" i="1"/>
  <c r="W3247" i="1"/>
  <c r="W3248" i="1"/>
  <c r="W3264" i="1"/>
  <c r="W3295" i="1"/>
  <c r="W3316" i="1"/>
  <c r="W3350" i="1"/>
  <c r="W3372" i="1"/>
  <c r="W3399" i="1"/>
  <c r="W3425" i="1"/>
  <c r="W3448" i="1"/>
  <c r="W3449" i="1"/>
  <c r="W3472" i="1"/>
  <c r="W3489" i="1"/>
  <c r="W3504" i="1"/>
  <c r="W3505" i="1"/>
  <c r="W3518" i="1"/>
  <c r="W3575" i="1"/>
  <c r="W3597" i="1"/>
  <c r="W3598" i="1"/>
  <c r="W3617" i="1"/>
  <c r="W3634" i="1"/>
  <c r="W3651" i="1"/>
  <c r="W3672" i="1"/>
  <c r="W3697" i="1"/>
  <c r="W3698" i="1"/>
  <c r="W3720" i="1"/>
  <c r="W3742" i="1"/>
  <c r="W3762" i="1"/>
  <c r="W3786" i="1"/>
  <c r="W3814" i="1"/>
  <c r="W3833" i="1"/>
  <c r="W3834" i="1"/>
  <c r="W3847" i="1"/>
  <c r="W3848" i="1"/>
  <c r="W3860" i="1"/>
  <c r="W3861" i="1"/>
  <c r="W3881" i="1"/>
  <c r="W3917" i="1"/>
  <c r="W3935" i="1"/>
  <c r="W3960" i="1"/>
  <c r="W3984" i="1"/>
  <c r="W4009" i="1"/>
  <c r="W4033" i="1"/>
  <c r="W4052" i="1"/>
  <c r="W4076" i="1"/>
  <c r="W4098" i="1"/>
  <c r="W4121" i="1"/>
  <c r="W4133" i="1"/>
  <c r="W4152" i="1"/>
  <c r="W4153" i="1"/>
  <c r="W4167" i="1"/>
  <c r="W4183" i="1"/>
  <c r="W4211" i="1"/>
  <c r="W4231" i="1"/>
  <c r="W4246" i="1"/>
  <c r="W4247" i="1"/>
  <c r="W4260" i="1"/>
  <c r="W4261" i="1"/>
  <c r="W4277" i="1"/>
  <c r="W4300" i="1"/>
  <c r="W4301" i="1"/>
  <c r="W4318" i="1"/>
  <c r="W4342" i="1"/>
  <c r="W4343" i="1"/>
  <c r="W4354" i="1"/>
  <c r="W4355" i="1"/>
  <c r="W4366" i="1"/>
  <c r="W4367" i="1"/>
  <c r="W4395" i="1"/>
  <c r="W4396" i="1"/>
  <c r="W4407" i="1"/>
  <c r="W4410" i="1"/>
  <c r="W4421" i="1"/>
  <c r="W4422" i="1"/>
  <c r="W4437" i="1"/>
  <c r="W4438" i="1"/>
  <c r="W4454" i="1"/>
  <c r="W4475" i="1"/>
  <c r="W4476" i="1"/>
  <c r="W4487" i="1"/>
  <c r="W4488" i="1"/>
  <c r="W4502" i="1"/>
  <c r="W4503" i="1"/>
  <c r="W4519" i="1"/>
  <c r="W4520" i="1"/>
  <c r="W4530" i="1"/>
  <c r="W4531" i="1"/>
  <c r="W4542" i="1"/>
  <c r="W4543" i="1"/>
  <c r="W4554" i="1"/>
  <c r="W4555" i="1"/>
  <c r="W4566" i="1"/>
  <c r="W4567" i="1"/>
  <c r="W4579" i="1"/>
  <c r="W4580" i="1"/>
  <c r="W4595" i="1"/>
  <c r="W4596" i="1"/>
  <c r="W4625" i="1"/>
  <c r="W4648" i="1"/>
  <c r="W4649" i="1"/>
  <c r="W4660" i="1"/>
  <c r="W4661" i="1"/>
  <c r="W4688" i="1"/>
  <c r="W4705" i="1"/>
  <c r="W4725" i="1"/>
  <c r="W4743" i="1"/>
  <c r="W4757" i="1"/>
  <c r="W4770" i="1"/>
  <c r="W4771" i="1"/>
  <c r="W4785" i="1"/>
  <c r="W4786" i="1"/>
  <c r="W4802" i="1"/>
  <c r="W4803" i="1"/>
  <c r="W4814" i="1"/>
  <c r="W4815" i="1"/>
  <c r="W4828" i="1"/>
  <c r="W4829" i="1"/>
  <c r="W4840" i="1"/>
  <c r="W4841" i="1"/>
  <c r="W4853" i="1"/>
  <c r="W4854" i="1"/>
  <c r="W4877" i="1"/>
  <c r="W4878" i="1"/>
  <c r="W4890" i="1"/>
  <c r="W4891" i="1"/>
  <c r="W4904" i="1"/>
  <c r="W4905" i="1"/>
  <c r="W4921" i="1"/>
  <c r="W4922" i="1"/>
  <c r="W4934" i="1"/>
  <c r="W4935" i="1"/>
  <c r="W4946" i="1"/>
  <c r="W4947" i="1"/>
  <c r="W4960" i="1"/>
  <c r="W4961" i="1"/>
  <c r="W4978" i="1"/>
  <c r="W4979" i="1"/>
  <c r="W4994" i="1"/>
  <c r="W4995" i="1"/>
  <c r="W5012" i="1"/>
  <c r="W5013" i="1"/>
  <c r="W5028" i="1"/>
  <c r="W5041" i="1"/>
  <c r="W5066" i="1"/>
  <c r="W5067" i="1"/>
  <c r="W5078" i="1"/>
  <c r="W5079" i="1"/>
  <c r="W5090" i="1"/>
  <c r="W5100" i="1"/>
  <c r="W5101" i="1"/>
  <c r="W5114" i="1"/>
  <c r="W5132" i="1"/>
  <c r="W5152" i="1"/>
  <c r="W5153" i="1"/>
  <c r="W5176" i="1"/>
  <c r="W5177" i="1"/>
  <c r="W5200" i="1"/>
  <c r="W5212" i="1"/>
  <c r="W5234" i="1"/>
  <c r="W5251" i="1"/>
  <c r="W5278" i="1"/>
  <c r="W5291" i="1"/>
  <c r="W5301" i="1"/>
  <c r="W5304" i="1"/>
  <c r="W5318" i="1"/>
  <c r="W5319" i="1"/>
  <c r="W5341" i="1"/>
  <c r="W5355" i="1"/>
  <c r="W5368" i="1"/>
  <c r="W5385" i="1"/>
  <c r="W5386" i="1"/>
  <c r="W5400" i="1"/>
  <c r="W5415" i="1"/>
  <c r="W5416" i="1"/>
  <c r="W5433" i="1"/>
  <c r="W5448" i="1"/>
  <c r="W5461" i="1"/>
  <c r="W5488" i="1"/>
  <c r="W5499" i="1"/>
  <c r="W5511" i="1"/>
  <c r="W5524" i="1"/>
  <c r="W5563" i="1"/>
  <c r="W5564" i="1"/>
  <c r="W5583" i="1"/>
  <c r="W5597" i="1"/>
  <c r="W5623" i="1"/>
  <c r="W5634" i="1"/>
  <c r="W5648" i="1"/>
  <c r="W5649" i="1"/>
  <c r="W5667" i="1"/>
  <c r="W5684" i="1"/>
  <c r="W5696" i="1"/>
  <c r="W5714" i="1"/>
  <c r="W5715" i="1"/>
  <c r="W5727" i="1"/>
  <c r="W5728" i="1"/>
  <c r="W5738" i="1"/>
  <c r="W5739" i="1"/>
  <c r="W5757" i="1"/>
  <c r="W5758" i="1"/>
  <c r="W5786" i="1"/>
  <c r="W5826" i="1"/>
  <c r="W5827" i="1"/>
  <c r="W5842" i="1"/>
  <c r="W5843" i="1"/>
  <c r="W5856" i="1"/>
  <c r="W5857" i="1"/>
  <c r="W5886" i="1"/>
  <c r="W5887" i="1"/>
  <c r="W5904" i="1"/>
  <c r="W5922" i="1"/>
  <c r="W5942" i="1"/>
  <c r="W5958" i="1"/>
  <c r="W5959" i="1"/>
  <c r="W5975" i="1"/>
  <c r="W5993" i="1"/>
  <c r="W5994" i="1"/>
  <c r="W6009" i="1"/>
  <c r="W6020" i="1"/>
  <c r="W6021" i="1"/>
  <c r="W6039" i="1"/>
  <c r="W6054" i="1"/>
  <c r="W6055" i="1"/>
  <c r="W6079" i="1"/>
  <c r="W6092" i="1"/>
  <c r="W6108" i="1"/>
  <c r="W6109" i="1"/>
  <c r="W6125" i="1"/>
  <c r="W6126" i="1"/>
  <c r="W6139" i="1"/>
  <c r="W6169" i="1"/>
  <c r="W6193" i="1"/>
  <c r="W6194" i="1"/>
  <c r="W51" i="1"/>
  <c r="W52" i="1"/>
  <c r="W905" i="1"/>
  <c r="W906" i="1"/>
  <c r="W1483" i="1"/>
  <c r="W1484" i="1"/>
  <c r="W1889" i="1"/>
  <c r="W1890" i="1"/>
  <c r="W2997" i="1"/>
  <c r="W2998" i="1"/>
  <c r="W6144" i="1"/>
  <c r="W947" i="1"/>
  <c r="W1438" i="1"/>
  <c r="W1803" i="1"/>
  <c r="W1900" i="1"/>
  <c r="W2185" i="1"/>
  <c r="W2192" i="1"/>
  <c r="W2440" i="1"/>
  <c r="W2584" i="1"/>
  <c r="W2797" i="1"/>
  <c r="W2905" i="1"/>
  <c r="W3360" i="1"/>
  <c r="W3534" i="1"/>
  <c r="W4867" i="1"/>
  <c r="W413" i="1"/>
  <c r="W414" i="1"/>
  <c r="W975" i="1"/>
  <c r="W976" i="1"/>
  <c r="W1242" i="1"/>
  <c r="W1243" i="1"/>
  <c r="W5708" i="1"/>
  <c r="W5709" i="1"/>
  <c r="W934" i="1"/>
  <c r="W935" i="1"/>
  <c r="W1855" i="1"/>
  <c r="W1856" i="1"/>
  <c r="W3958" i="1"/>
  <c r="W5046" i="1"/>
  <c r="W5158" i="1"/>
  <c r="W3344" i="1"/>
  <c r="W964" i="1"/>
  <c r="W980" i="1"/>
  <c r="W995" i="1"/>
  <c r="W1017" i="1"/>
  <c r="W1018" i="1"/>
  <c r="W1049" i="1"/>
  <c r="W1065" i="1"/>
  <c r="W1078" i="1"/>
  <c r="W1079" i="1"/>
  <c r="W1092" i="1"/>
  <c r="W1105" i="1"/>
  <c r="W1121" i="1"/>
  <c r="W1130" i="1"/>
  <c r="W1131" i="1"/>
  <c r="W1151" i="1"/>
  <c r="W1179" i="1"/>
  <c r="W1180" i="1"/>
  <c r="W1197" i="1"/>
  <c r="W1218" i="1"/>
  <c r="W1219" i="1"/>
  <c r="W1239" i="1"/>
  <c r="W1240" i="1"/>
  <c r="W1265" i="1"/>
  <c r="W1266" i="1"/>
  <c r="W1280" i="1"/>
  <c r="W1281" i="1"/>
  <c r="W1293" i="1"/>
  <c r="W1294" i="1"/>
  <c r="W1307" i="1"/>
  <c r="W1308" i="1"/>
  <c r="W1354" i="1"/>
  <c r="W1366" i="1"/>
  <c r="W1388" i="1"/>
  <c r="W1389" i="1"/>
  <c r="W1408" i="1"/>
  <c r="W1442" i="1"/>
  <c r="W1480" i="1"/>
  <c r="W1481" i="1"/>
  <c r="W1506" i="1"/>
  <c r="W1533" i="1"/>
  <c r="W1564" i="1"/>
  <c r="W1586" i="1"/>
  <c r="W1611" i="1"/>
  <c r="W1625" i="1"/>
  <c r="W1639" i="1"/>
  <c r="W1640" i="1"/>
  <c r="W1652" i="1"/>
  <c r="W1653" i="1"/>
  <c r="W1666" i="1"/>
  <c r="W1667" i="1"/>
  <c r="W1698" i="1"/>
  <c r="W1729" i="1"/>
  <c r="W1750" i="1"/>
  <c r="W1751" i="1"/>
  <c r="W1767" i="1"/>
  <c r="W1798" i="1"/>
  <c r="W1821" i="1"/>
  <c r="W1833" i="1"/>
  <c r="W1880" i="1"/>
  <c r="W1909" i="1"/>
  <c r="W1926" i="1"/>
  <c r="W1945" i="1"/>
  <c r="W1971" i="1"/>
  <c r="W1986" i="1"/>
  <c r="W1987" i="1"/>
  <c r="W2010" i="1"/>
  <c r="W2022" i="1"/>
  <c r="W2041" i="1"/>
  <c r="W2042" i="1"/>
  <c r="W2056" i="1"/>
  <c r="W2068" i="1"/>
  <c r="W2069" i="1"/>
  <c r="W2110" i="1"/>
  <c r="W2128" i="1"/>
  <c r="W2147" i="1"/>
  <c r="W2167" i="1"/>
  <c r="W2168" i="1"/>
  <c r="W2198" i="1"/>
  <c r="W2217" i="1"/>
  <c r="W2252" i="1"/>
  <c r="W2276" i="1"/>
  <c r="W2299" i="1"/>
  <c r="W2312" i="1"/>
  <c r="W2330" i="1"/>
  <c r="W2356" i="1"/>
  <c r="W2379" i="1"/>
  <c r="W2399" i="1"/>
  <c r="W2400" i="1"/>
  <c r="W2412" i="1"/>
  <c r="W2413" i="1"/>
  <c r="W2426" i="1"/>
  <c r="W2427" i="1"/>
  <c r="W2474" i="1"/>
  <c r="W2492" i="1"/>
  <c r="W2511" i="1"/>
  <c r="W2531" i="1"/>
  <c r="W2532" i="1"/>
  <c r="W2560" i="1"/>
  <c r="W2579" i="1"/>
  <c r="W2621" i="1"/>
  <c r="W2643" i="1"/>
  <c r="W2656" i="1"/>
  <c r="W2679" i="1"/>
  <c r="W2705" i="1"/>
  <c r="W2725" i="1"/>
  <c r="W2748" i="1"/>
  <c r="W2764" i="1"/>
  <c r="W2765" i="1"/>
  <c r="W2779" i="1"/>
  <c r="W2792" i="1"/>
  <c r="W2793" i="1"/>
  <c r="W2840" i="1"/>
  <c r="W2841" i="1"/>
  <c r="W2859" i="1"/>
  <c r="W2877" i="1"/>
  <c r="W2896" i="1"/>
  <c r="W2897" i="1"/>
  <c r="W2924" i="1"/>
  <c r="W2944" i="1"/>
  <c r="W2970" i="1"/>
  <c r="W2994" i="1"/>
  <c r="W3019" i="1"/>
  <c r="W3043" i="1"/>
  <c r="W3065" i="1"/>
  <c r="W3090" i="1"/>
  <c r="W3091" i="1"/>
  <c r="W3113" i="1"/>
  <c r="W3130" i="1"/>
  <c r="W3145" i="1"/>
  <c r="W3146" i="1"/>
  <c r="W3161" i="1"/>
  <c r="W3162" i="1"/>
  <c r="W3188" i="1"/>
  <c r="W3221" i="1"/>
  <c r="W3250" i="1"/>
  <c r="W3251" i="1"/>
  <c r="W3270" i="1"/>
  <c r="W3300" i="1"/>
  <c r="W3318" i="1"/>
  <c r="W3354" i="1"/>
  <c r="W3382" i="1"/>
  <c r="W3407" i="1"/>
  <c r="W3433" i="1"/>
  <c r="W3457" i="1"/>
  <c r="W3476" i="1"/>
  <c r="W3477" i="1"/>
  <c r="W3495" i="1"/>
  <c r="W3496" i="1"/>
  <c r="W3508" i="1"/>
  <c r="W3509" i="1"/>
  <c r="W3522" i="1"/>
  <c r="W3523" i="1"/>
  <c r="W3563" i="1"/>
  <c r="W3583" i="1"/>
  <c r="W3602" i="1"/>
  <c r="W3622" i="1"/>
  <c r="W3623" i="1"/>
  <c r="W3640" i="1"/>
  <c r="W3655" i="1"/>
  <c r="W3675" i="1"/>
  <c r="W3704" i="1"/>
  <c r="W3726" i="1"/>
  <c r="W3746" i="1"/>
  <c r="W3770" i="1"/>
  <c r="W3792" i="1"/>
  <c r="W3818" i="1"/>
  <c r="W3837" i="1"/>
  <c r="W3850" i="1"/>
  <c r="W3851" i="1"/>
  <c r="W3865" i="1"/>
  <c r="W3902" i="1"/>
  <c r="W3923" i="1"/>
  <c r="W3924" i="1"/>
  <c r="W3940" i="1"/>
  <c r="W3965" i="1"/>
  <c r="W3997" i="1"/>
  <c r="W4015" i="1"/>
  <c r="W4040" i="1"/>
  <c r="W4056" i="1"/>
  <c r="W4082" i="1"/>
  <c r="W4083" i="1"/>
  <c r="W4107" i="1"/>
  <c r="W4123" i="1"/>
  <c r="W4124" i="1"/>
  <c r="W4140" i="1"/>
  <c r="W4155" i="1"/>
  <c r="W4156" i="1"/>
  <c r="W4171" i="1"/>
  <c r="W4172" i="1"/>
  <c r="W4193" i="1"/>
  <c r="W4194" i="1"/>
  <c r="W4215" i="1"/>
  <c r="W4235" i="1"/>
  <c r="W4252" i="1"/>
  <c r="W4264" i="1"/>
  <c r="W4285" i="1"/>
  <c r="W4304" i="1"/>
  <c r="W4329" i="1"/>
  <c r="W4345" i="1"/>
  <c r="W4346" i="1"/>
  <c r="W4357" i="1"/>
  <c r="W4358" i="1"/>
  <c r="W4381" i="1"/>
  <c r="W4382" i="1"/>
  <c r="W4398" i="1"/>
  <c r="W4399" i="1"/>
  <c r="W4412" i="1"/>
  <c r="W4413" i="1"/>
  <c r="W4424" i="1"/>
  <c r="W4425" i="1"/>
  <c r="W4440" i="1"/>
  <c r="W4441" i="1"/>
  <c r="W4458" i="1"/>
  <c r="W4478" i="1"/>
  <c r="W4479" i="1"/>
  <c r="W4490" i="1"/>
  <c r="W4491" i="1"/>
  <c r="W4505" i="1"/>
  <c r="W4506" i="1"/>
  <c r="W4522" i="1"/>
  <c r="W4523" i="1"/>
  <c r="W4533" i="1"/>
  <c r="W4534" i="1"/>
  <c r="W4545" i="1"/>
  <c r="W4546" i="1"/>
  <c r="W4557" i="1"/>
  <c r="W4558" i="1"/>
  <c r="W4569" i="1"/>
  <c r="W4570" i="1"/>
  <c r="W4582" i="1"/>
  <c r="W4583" i="1"/>
  <c r="W4600" i="1"/>
  <c r="W4632" i="1"/>
  <c r="W4651" i="1"/>
  <c r="W4652" i="1"/>
  <c r="W4663" i="1"/>
  <c r="W4664" i="1"/>
  <c r="W4695" i="1"/>
  <c r="W4711" i="1"/>
  <c r="W4712" i="1"/>
  <c r="W4731" i="1"/>
  <c r="W4732" i="1"/>
  <c r="W4746" i="1"/>
  <c r="W4747" i="1"/>
  <c r="W4759" i="1"/>
  <c r="W4773" i="1"/>
  <c r="W4774" i="1"/>
  <c r="W4793" i="1"/>
  <c r="W4794" i="1"/>
  <c r="W4805" i="1"/>
  <c r="W4806" i="1"/>
  <c r="W4817" i="1"/>
  <c r="W4818" i="1"/>
  <c r="W4831" i="1"/>
  <c r="W4832" i="1"/>
  <c r="W4843" i="1"/>
  <c r="W4844" i="1"/>
  <c r="W4858" i="1"/>
  <c r="W4859" i="1"/>
  <c r="W4880" i="1"/>
  <c r="W4881" i="1"/>
  <c r="W4893" i="1"/>
  <c r="W4894" i="1"/>
  <c r="W4909" i="1"/>
  <c r="W4925" i="1"/>
  <c r="W4926" i="1"/>
  <c r="W4937" i="1"/>
  <c r="W4938" i="1"/>
  <c r="W4949" i="1"/>
  <c r="W4950" i="1"/>
  <c r="W4963" i="1"/>
  <c r="W4964" i="1"/>
  <c r="W4981" i="1"/>
  <c r="W4982" i="1"/>
  <c r="W4997" i="1"/>
  <c r="W4998" i="1"/>
  <c r="W5017" i="1"/>
  <c r="W5033" i="1"/>
  <c r="W5034" i="1"/>
  <c r="W5050" i="1"/>
  <c r="W5069" i="1"/>
  <c r="W5070" i="1"/>
  <c r="W5081" i="1"/>
  <c r="W5082" i="1"/>
  <c r="W5092" i="1"/>
  <c r="W5093" i="1"/>
  <c r="W5103" i="1"/>
  <c r="W5104" i="1"/>
  <c r="W5122" i="1"/>
  <c r="W5134" i="1"/>
  <c r="W5156" i="1"/>
  <c r="W5179" i="1"/>
  <c r="W5180" i="1"/>
  <c r="W5202" i="1"/>
  <c r="W5214" i="1"/>
  <c r="W5238" i="1"/>
  <c r="W5239" i="1"/>
  <c r="W5259" i="1"/>
  <c r="W5280" i="1"/>
  <c r="W5293" i="1"/>
  <c r="W5306" i="1"/>
  <c r="W5307" i="1"/>
  <c r="W5325" i="1"/>
  <c r="W5343" i="1"/>
  <c r="W5358" i="1"/>
  <c r="W5359" i="1"/>
  <c r="W5370" i="1"/>
  <c r="W5388" i="1"/>
  <c r="W5389" i="1"/>
  <c r="W5406" i="1"/>
  <c r="W5407" i="1"/>
  <c r="W5419" i="1"/>
  <c r="W5420" i="1"/>
  <c r="W5435" i="1"/>
  <c r="W5450" i="1"/>
  <c r="W5470" i="1"/>
  <c r="W5490" i="1"/>
  <c r="W5503" i="1"/>
  <c r="W5513" i="1"/>
  <c r="W5526" i="1"/>
  <c r="W5566" i="1"/>
  <c r="W5567" i="1"/>
  <c r="W5587" i="1"/>
  <c r="W5604" i="1"/>
  <c r="W5625" i="1"/>
  <c r="W5641" i="1"/>
  <c r="W5657" i="1"/>
  <c r="W5669" i="1"/>
  <c r="W5689" i="1"/>
  <c r="W5701" i="1"/>
  <c r="W5702" i="1"/>
  <c r="W5718" i="1"/>
  <c r="W5719" i="1"/>
  <c r="W5731" i="1"/>
  <c r="W5741" i="1"/>
  <c r="W5742" i="1"/>
  <c r="W5760" i="1"/>
  <c r="W5761" i="1"/>
  <c r="W5795" i="1"/>
  <c r="W5830" i="1"/>
  <c r="W5831" i="1"/>
  <c r="W5846" i="1"/>
  <c r="W5847" i="1"/>
  <c r="W5867" i="1"/>
  <c r="W5868" i="1"/>
  <c r="W5889" i="1"/>
  <c r="W5890" i="1"/>
  <c r="W5907" i="1"/>
  <c r="W5908" i="1"/>
  <c r="W5929" i="1"/>
  <c r="W5930" i="1"/>
  <c r="W5945" i="1"/>
  <c r="W5946" i="1"/>
  <c r="W5965" i="1"/>
  <c r="W5977" i="1"/>
  <c r="W5997" i="1"/>
  <c r="W6012" i="1"/>
  <c r="W6013" i="1"/>
  <c r="W6028" i="1"/>
  <c r="W6029" i="1"/>
  <c r="W6041" i="1"/>
  <c r="W6057" i="1"/>
  <c r="W6058" i="1"/>
  <c r="W6081" i="1"/>
  <c r="W6099" i="1"/>
  <c r="W6100" i="1"/>
  <c r="W6116" i="1"/>
  <c r="W6131" i="1"/>
  <c r="W6159" i="1"/>
  <c r="W6185" i="1"/>
  <c r="W6186" i="1"/>
  <c r="W6196" i="1"/>
  <c r="W6197" i="1"/>
  <c r="W3241" i="1"/>
  <c r="W3565" i="1"/>
  <c r="W4432" i="1"/>
  <c r="W549" i="1"/>
  <c r="W550" i="1"/>
  <c r="W1165" i="1"/>
  <c r="W1333" i="1"/>
  <c r="W1454" i="1"/>
  <c r="W1538" i="1"/>
  <c r="W1846" i="1"/>
  <c r="W2024" i="1"/>
  <c r="W2177" i="1"/>
  <c r="W2231" i="1"/>
  <c r="W2435" i="1"/>
  <c r="W2591" i="1"/>
  <c r="W2922" i="1"/>
  <c r="W3035" i="1"/>
  <c r="W3211" i="1"/>
  <c r="W3991" i="1"/>
  <c r="W5116" i="1"/>
  <c r="W5117" i="1"/>
  <c r="W6063" i="1"/>
  <c r="W1074" i="1"/>
  <c r="W1075" i="1"/>
  <c r="W4789" i="1"/>
  <c r="W5862" i="1"/>
  <c r="W5863" i="1"/>
  <c r="W5871" i="1"/>
  <c r="W5872" i="1"/>
  <c r="W5897" i="1"/>
  <c r="W5898" i="1"/>
  <c r="W1021" i="1"/>
  <c r="W1022" i="1"/>
  <c r="W1911" i="1"/>
  <c r="W2562" i="1"/>
  <c r="W2729" i="1"/>
  <c r="W3293" i="1"/>
  <c r="W3377" i="1"/>
  <c r="W3484" i="1"/>
  <c r="W3680" i="1"/>
  <c r="W4024" i="1"/>
  <c r="W4187" i="1"/>
  <c r="L4189" i="1"/>
  <c r="M4189" i="1" s="1"/>
  <c r="I212" i="1"/>
  <c r="M212" i="1" s="1"/>
  <c r="H495" i="1"/>
  <c r="H491" i="1" s="1"/>
  <c r="H490" i="1" s="1"/>
  <c r="H489" i="1" s="1"/>
  <c r="H488" i="1" s="1"/>
  <c r="J1865" i="1"/>
  <c r="J1864" i="1" s="1"/>
  <c r="L354" i="1"/>
  <c r="L350" i="1" s="1"/>
  <c r="L349" i="1" s="1"/>
  <c r="L341" i="1" s="1"/>
  <c r="H5954" i="1"/>
  <c r="H5953" i="1" s="1"/>
  <c r="H5952" i="1" s="1"/>
  <c r="H5951" i="1" s="1"/>
  <c r="J1205" i="1"/>
  <c r="J1204" i="1" s="1"/>
  <c r="J1203" i="1" s="1"/>
  <c r="J1202" i="1" s="1"/>
  <c r="J1201" i="1" s="1"/>
  <c r="I3110" i="1"/>
  <c r="I3109" i="1" s="1"/>
  <c r="I3108" i="1" s="1"/>
  <c r="I3107" i="1" s="1"/>
  <c r="I2784" i="1"/>
  <c r="I2783" i="1" s="1"/>
  <c r="I2778" i="1"/>
  <c r="I2777" i="1" s="1"/>
  <c r="L327" i="1"/>
  <c r="L326" i="1" s="1"/>
  <c r="L325" i="1" s="1"/>
  <c r="J2398" i="1"/>
  <c r="J3868" i="1"/>
  <c r="J3867" i="1" s="1"/>
  <c r="H1268" i="1"/>
  <c r="H1264" i="1" s="1"/>
  <c r="H1263" i="1" s="1"/>
  <c r="H2863" i="1"/>
  <c r="H2862" i="1" s="1"/>
  <c r="J4693" i="1"/>
  <c r="J4692" i="1" s="1"/>
  <c r="J4691" i="1" s="1"/>
  <c r="F1205" i="1"/>
  <c r="F1204" i="1" s="1"/>
  <c r="F1203" i="1" s="1"/>
  <c r="F1202" i="1" s="1"/>
  <c r="F1201" i="1" s="1"/>
  <c r="H128" i="1"/>
  <c r="G5510" i="1"/>
  <c r="G1003" i="1"/>
  <c r="G1002" i="1" s="1"/>
  <c r="G1001" i="1" s="1"/>
  <c r="G1000" i="1" s="1"/>
  <c r="K5492" i="1"/>
  <c r="I178" i="1"/>
  <c r="I177" i="1" s="1"/>
  <c r="K3414" i="1"/>
  <c r="K3413" i="1" s="1"/>
  <c r="L1528" i="1"/>
  <c r="L1527" i="1" s="1"/>
  <c r="L1526" i="1" s="1"/>
  <c r="L1525" i="1" s="1"/>
  <c r="L1524" i="1" s="1"/>
  <c r="H3593" i="1"/>
  <c r="H3592" i="1" s="1"/>
  <c r="H3591" i="1" s="1"/>
  <c r="K1111" i="1"/>
  <c r="K1110" i="1" s="1"/>
  <c r="K1109" i="1" s="1"/>
  <c r="H2047" i="1"/>
  <c r="I3494" i="1"/>
  <c r="L2055" i="1"/>
  <c r="L2054" i="1" s="1"/>
  <c r="J5129" i="1"/>
  <c r="J5125" i="1" s="1"/>
  <c r="J5124" i="1" s="1"/>
  <c r="H1589" i="1"/>
  <c r="H1588" i="1" s="1"/>
  <c r="H1581" i="1" s="1"/>
  <c r="H1580" i="1" s="1"/>
  <c r="H1321" i="1"/>
  <c r="K5405" i="1"/>
  <c r="K5660" i="1"/>
  <c r="K5659" i="1" s="1"/>
  <c r="J5148" i="1"/>
  <c r="J5147" i="1" s="1"/>
  <c r="J5146" i="1" s="1"/>
  <c r="J5145" i="1" s="1"/>
  <c r="G4849" i="1"/>
  <c r="H5241" i="1"/>
  <c r="H5237" i="1" s="1"/>
  <c r="H5236" i="1" s="1"/>
  <c r="H5230" i="1" s="1"/>
  <c r="H5229" i="1" s="1"/>
  <c r="W750" i="1"/>
  <c r="V751" i="1"/>
  <c r="V750" i="1" s="1"/>
  <c r="H3315" i="1"/>
  <c r="H3314" i="1" s="1"/>
  <c r="H3313" i="1" s="1"/>
  <c r="H3306" i="1" s="1"/>
  <c r="L1412" i="1"/>
  <c r="L1411" i="1" s="1"/>
  <c r="L1410" i="1" s="1"/>
  <c r="H1303" i="1"/>
  <c r="H1302" i="1" s="1"/>
  <c r="G4986" i="1"/>
  <c r="G4985" i="1" s="1"/>
  <c r="G4984" i="1" s="1"/>
  <c r="H2272" i="1"/>
  <c r="L5954" i="1"/>
  <c r="L5953" i="1" s="1"/>
  <c r="L5952" i="1" s="1"/>
  <c r="L5951" i="1" s="1"/>
  <c r="K5594" i="1"/>
  <c r="K5590" i="1" s="1"/>
  <c r="K5589" i="1" s="1"/>
  <c r="G4754" i="1"/>
  <c r="G4753" i="1" s="1"/>
  <c r="G4752" i="1" s="1"/>
  <c r="L2064" i="1"/>
  <c r="M2064" i="1" s="1"/>
  <c r="G5418" i="1"/>
  <c r="I5640" i="1"/>
  <c r="I5639" i="1" s="1"/>
  <c r="I5638" i="1" s="1"/>
  <c r="F5036" i="1"/>
  <c r="F5032" i="1" s="1"/>
  <c r="F5031" i="1" s="1"/>
  <c r="F5019" i="1" s="1"/>
  <c r="J5036" i="1"/>
  <c r="J5032" i="1" s="1"/>
  <c r="J5031" i="1" s="1"/>
  <c r="L519" i="1"/>
  <c r="L515" i="1" s="1"/>
  <c r="G131" i="1"/>
  <c r="G130" i="1" s="1"/>
  <c r="G129" i="1" s="1"/>
  <c r="G128" i="1" s="1"/>
  <c r="L178" i="1"/>
  <c r="L177" i="1" s="1"/>
  <c r="J2333" i="1"/>
  <c r="J2332" i="1" s="1"/>
  <c r="G1097" i="1"/>
  <c r="G1096" i="1" s="1"/>
  <c r="L6027" i="1"/>
  <c r="L2034" i="1"/>
  <c r="K5559" i="1"/>
  <c r="K5558" i="1" s="1"/>
  <c r="K5534" i="1" s="1"/>
  <c r="K5533" i="1" s="1"/>
  <c r="G5383" i="1"/>
  <c r="G5382" i="1" s="1"/>
  <c r="G5381" i="1" s="1"/>
  <c r="F3025" i="1"/>
  <c r="F3024" i="1" s="1"/>
  <c r="F3023" i="1" s="1"/>
  <c r="F3022" i="1" s="1"/>
  <c r="F3021" i="1" s="1"/>
  <c r="G1111" i="1"/>
  <c r="G1110" i="1" s="1"/>
  <c r="G1109" i="1" s="1"/>
  <c r="H302" i="1"/>
  <c r="H301" i="1" s="1"/>
  <c r="K991" i="1"/>
  <c r="K990" i="1" s="1"/>
  <c r="K984" i="1" s="1"/>
  <c r="M147" i="1"/>
  <c r="P5937" i="1"/>
  <c r="P5936" i="1" s="1"/>
  <c r="P5935" i="1" s="1"/>
  <c r="U5937" i="1"/>
  <c r="U5936" i="1" s="1"/>
  <c r="U5935" i="1" s="1"/>
  <c r="J753" i="1"/>
  <c r="J746" i="1" s="1"/>
  <c r="J745" i="1" s="1"/>
  <c r="H1258" i="1"/>
  <c r="H1257" i="1" s="1"/>
  <c r="H1256" i="1" s="1"/>
  <c r="H1255" i="1" s="1"/>
  <c r="F1718" i="1"/>
  <c r="F1717" i="1" s="1"/>
  <c r="F1716" i="1" s="1"/>
  <c r="F1715" i="1" s="1"/>
  <c r="L3245" i="1"/>
  <c r="L3244" i="1" s="1"/>
  <c r="G1227" i="1"/>
  <c r="G1226" i="1" s="1"/>
  <c r="S3752" i="1"/>
  <c r="S3751" i="1" s="1"/>
  <c r="S3750" i="1" s="1"/>
  <c r="S3749" i="1" s="1"/>
  <c r="S3748" i="1" s="1"/>
  <c r="Q5937" i="1"/>
  <c r="Q5936" i="1" s="1"/>
  <c r="Q5935" i="1" s="1"/>
  <c r="V5937" i="1"/>
  <c r="V5936" i="1" s="1"/>
  <c r="V5935" i="1" s="1"/>
  <c r="F1982" i="1"/>
  <c r="F1981" i="1" s="1"/>
  <c r="F1980" i="1" s="1"/>
  <c r="F1979" i="1" s="1"/>
  <c r="G3662" i="1"/>
  <c r="O6098" i="1"/>
  <c r="J3089" i="1"/>
  <c r="J3088" i="1" s="1"/>
  <c r="J3087" i="1" s="1"/>
  <c r="J3086" i="1" s="1"/>
  <c r="J6011" i="1"/>
  <c r="J6006" i="1" s="1"/>
  <c r="J6005" i="1" s="1"/>
  <c r="J6004" i="1" s="1"/>
  <c r="J6003" i="1" s="1"/>
  <c r="K4924" i="1"/>
  <c r="P6098" i="1"/>
  <c r="U6098" i="1"/>
  <c r="G4165" i="1"/>
  <c r="R6098" i="1"/>
  <c r="L239" i="1"/>
  <c r="L238" i="1" s="1"/>
  <c r="L237" i="1" s="1"/>
  <c r="L236" i="1" s="1"/>
  <c r="L235" i="1" s="1"/>
  <c r="Q6098" i="1"/>
  <c r="V6098" i="1"/>
  <c r="U136" i="1"/>
  <c r="S6098" i="1"/>
  <c r="G3593" i="1"/>
  <c r="G3592" i="1" s="1"/>
  <c r="G3591" i="1" s="1"/>
  <c r="L3469" i="1"/>
  <c r="L3468" i="1" s="1"/>
  <c r="L3467" i="1" s="1"/>
  <c r="L3466" i="1" s="1"/>
  <c r="K6026" i="1"/>
  <c r="K6025" i="1" s="1"/>
  <c r="O5937" i="1"/>
  <c r="O5936" i="1" s="1"/>
  <c r="O5935" i="1" s="1"/>
  <c r="K6050" i="1"/>
  <c r="K6049" i="1" s="1"/>
  <c r="K6048" i="1" s="1"/>
  <c r="R5937" i="1"/>
  <c r="R5936" i="1" s="1"/>
  <c r="R5935" i="1" s="1"/>
  <c r="K3246" i="1"/>
  <c r="K3245" i="1" s="1"/>
  <c r="K3244" i="1" s="1"/>
  <c r="F5704" i="1"/>
  <c r="S5937" i="1"/>
  <c r="S5936" i="1" s="1"/>
  <c r="S5935" i="1" s="1"/>
  <c r="L6158" i="1"/>
  <c r="L6157" i="1" s="1"/>
  <c r="L6156" i="1" s="1"/>
  <c r="L6155" i="1" s="1"/>
  <c r="L2784" i="1"/>
  <c r="L2783" i="1" s="1"/>
  <c r="L1982" i="1"/>
  <c r="L1981" i="1" s="1"/>
  <c r="L1980" i="1" s="1"/>
  <c r="L1979" i="1" s="1"/>
  <c r="K163" i="1"/>
  <c r="K159" i="1" s="1"/>
  <c r="K158" i="1" s="1"/>
  <c r="K157" i="1" s="1"/>
  <c r="K156" i="1" s="1"/>
  <c r="J4436" i="1"/>
  <c r="J4924" i="1"/>
  <c r="K1289" i="1"/>
  <c r="H3919" i="1"/>
  <c r="H3911" i="1" s="1"/>
  <c r="G6085" i="1"/>
  <c r="G6067" i="1" s="1"/>
  <c r="G6066" i="1" s="1"/>
  <c r="K5241" i="1"/>
  <c r="K5237" i="1" s="1"/>
  <c r="K5236" i="1" s="1"/>
  <c r="K5230" i="1" s="1"/>
  <c r="K5229" i="1" s="1"/>
  <c r="H458" i="1"/>
  <c r="H448" i="1" s="1"/>
  <c r="H447" i="1" s="1"/>
  <c r="H446" i="1" s="1"/>
  <c r="H433" i="1" s="1"/>
  <c r="L5114" i="1"/>
  <c r="L5111" i="1" s="1"/>
  <c r="M5111" i="1" s="1"/>
  <c r="F5315" i="1"/>
  <c r="F5314" i="1" s="1"/>
  <c r="F5284" i="1"/>
  <c r="F5283" i="1" s="1"/>
  <c r="F5282" i="1" s="1"/>
  <c r="M4521" i="1"/>
  <c r="F5304" i="1"/>
  <c r="F5301" i="1" s="1"/>
  <c r="M6101" i="1"/>
  <c r="G1303" i="1"/>
  <c r="G1302" i="1" s="1"/>
  <c r="H1982" i="1"/>
  <c r="H1981" i="1" s="1"/>
  <c r="H1980" i="1" s="1"/>
  <c r="H1979" i="1" s="1"/>
  <c r="K4849" i="1"/>
  <c r="L381" i="1"/>
  <c r="L370" i="1" s="1"/>
  <c r="H841" i="1"/>
  <c r="H2419" i="1"/>
  <c r="H2418" i="1" s="1"/>
  <c r="I2419" i="1"/>
  <c r="I2418" i="1" s="1"/>
  <c r="J3767" i="1"/>
  <c r="J3766" i="1" s="1"/>
  <c r="J3765" i="1" s="1"/>
  <c r="J3764" i="1" s="1"/>
  <c r="G1553" i="1"/>
  <c r="G1552" i="1" s="1"/>
  <c r="H3110" i="1"/>
  <c r="H3109" i="1" s="1"/>
  <c r="H3108" i="1" s="1"/>
  <c r="H3107" i="1" s="1"/>
  <c r="J3054" i="1"/>
  <c r="J3053" i="1" s="1"/>
  <c r="G371" i="1"/>
  <c r="G370" i="1" s="1"/>
  <c r="G369" i="1" s="1"/>
  <c r="G362" i="1" s="1"/>
  <c r="G361" i="1" s="1"/>
  <c r="F4849" i="1"/>
  <c r="L395" i="1"/>
  <c r="L394" i="1" s="1"/>
  <c r="G1952" i="1"/>
  <c r="G1951" i="1" s="1"/>
  <c r="G285" i="1"/>
  <c r="G284" i="1" s="1"/>
  <c r="G279" i="1" s="1"/>
  <c r="G271" i="1" s="1"/>
  <c r="G270" i="1" s="1"/>
  <c r="I5510" i="1"/>
  <c r="I5501" i="1" s="1"/>
  <c r="L1268" i="1"/>
  <c r="L1264" i="1" s="1"/>
  <c r="L1263" i="1" s="1"/>
  <c r="G2047" i="1"/>
  <c r="G2033" i="1" s="1"/>
  <c r="K4993" i="1"/>
  <c r="K4985" i="1" s="1"/>
  <c r="K4984" i="1" s="1"/>
  <c r="J5964" i="1"/>
  <c r="J5963" i="1" s="1"/>
  <c r="J5962" i="1" s="1"/>
  <c r="J5961" i="1" s="1"/>
  <c r="K3767" i="1"/>
  <c r="K3766" i="1" s="1"/>
  <c r="K3765" i="1" s="1"/>
  <c r="K3764" i="1" s="1"/>
  <c r="F5129" i="1"/>
  <c r="K1952" i="1"/>
  <c r="K1951" i="1" s="1"/>
  <c r="F2668" i="1"/>
  <c r="F2667" i="1" s="1"/>
  <c r="F2666" i="1" s="1"/>
  <c r="F2665" i="1" s="1"/>
  <c r="G1683" i="1"/>
  <c r="L1297" i="1"/>
  <c r="L1296" i="1" s="1"/>
  <c r="I2384" i="1"/>
  <c r="I2383" i="1" s="1"/>
  <c r="F2973" i="1"/>
  <c r="F2972" i="1" s="1"/>
  <c r="H371" i="1"/>
  <c r="H370" i="1" s="1"/>
  <c r="H369" i="1" s="1"/>
  <c r="H362" i="1" s="1"/>
  <c r="H361" i="1" s="1"/>
  <c r="H4012" i="1"/>
  <c r="H4011" i="1" s="1"/>
  <c r="K4900" i="1"/>
  <c r="K4899" i="1" s="1"/>
  <c r="I2138" i="1"/>
  <c r="I2137" i="1" s="1"/>
  <c r="J2696" i="1"/>
  <c r="J2695" i="1" s="1"/>
  <c r="J3722" i="1"/>
  <c r="F1952" i="1"/>
  <c r="F1951" i="1" s="1"/>
  <c r="G6098" i="1"/>
  <c r="K6098" i="1"/>
  <c r="K6097" i="1" s="1"/>
  <c r="M1485" i="1"/>
  <c r="F4777" i="1"/>
  <c r="F4776" i="1" s="1"/>
  <c r="O1003" i="1"/>
  <c r="O1002" i="1" s="1"/>
  <c r="O1001" i="1" s="1"/>
  <c r="O1000" i="1" s="1"/>
  <c r="M4334" i="1"/>
  <c r="M5600" i="1"/>
  <c r="O59" i="1"/>
  <c r="O55" i="1" s="1"/>
  <c r="O54" i="1" s="1"/>
  <c r="O3752" i="1"/>
  <c r="O3751" i="1" s="1"/>
  <c r="O3750" i="1" s="1"/>
  <c r="O3749" i="1" s="1"/>
  <c r="O3748" i="1" s="1"/>
  <c r="F1393" i="1"/>
  <c r="F1392" i="1" s="1"/>
  <c r="F1391" i="1" s="1"/>
  <c r="M1391" i="1" s="1"/>
  <c r="K5954" i="1"/>
  <c r="K5953" i="1" s="1"/>
  <c r="K5952" i="1" s="1"/>
  <c r="K5951" i="1" s="1"/>
  <c r="K6136" i="1"/>
  <c r="K6135" i="1" s="1"/>
  <c r="I3507" i="1"/>
  <c r="F3662" i="1"/>
  <c r="G4391" i="1"/>
  <c r="G4390" i="1" s="1"/>
  <c r="J3025" i="1"/>
  <c r="J3024" i="1" s="1"/>
  <c r="J3023" i="1" s="1"/>
  <c r="J3022" i="1" s="1"/>
  <c r="J3021" i="1" s="1"/>
  <c r="G5521" i="1"/>
  <c r="G5520" i="1" s="1"/>
  <c r="G5519" i="1" s="1"/>
  <c r="J6098" i="1"/>
  <c r="J6097" i="1" s="1"/>
  <c r="J6096" i="1" s="1"/>
  <c r="J6095" i="1" s="1"/>
  <c r="U4710" i="1"/>
  <c r="U4709" i="1" s="1"/>
  <c r="H6098" i="1"/>
  <c r="P4710" i="1"/>
  <c r="P4709" i="1" s="1"/>
  <c r="S4710" i="1"/>
  <c r="S4709" i="1" s="1"/>
  <c r="R4710" i="1"/>
  <c r="R4709" i="1" s="1"/>
  <c r="V4710" i="1"/>
  <c r="V4709" i="1" s="1"/>
  <c r="G4777" i="1"/>
  <c r="G4776" i="1" s="1"/>
  <c r="G4761" i="1" s="1"/>
  <c r="O4710" i="1"/>
  <c r="O4709" i="1" s="1"/>
  <c r="Q4710" i="1"/>
  <c r="Q4709" i="1" s="1"/>
  <c r="R3752" i="1"/>
  <c r="R3751" i="1" s="1"/>
  <c r="R3750" i="1" s="1"/>
  <c r="R3749" i="1" s="1"/>
  <c r="R3748" i="1" s="1"/>
  <c r="H4777" i="1"/>
  <c r="H4776" i="1" s="1"/>
  <c r="H4761" i="1" s="1"/>
  <c r="G3722" i="1"/>
  <c r="G3690" i="1" s="1"/>
  <c r="K3722" i="1"/>
  <c r="H3767" i="1"/>
  <c r="H3766" i="1" s="1"/>
  <c r="H3765" i="1" s="1"/>
  <c r="H3764" i="1" s="1"/>
  <c r="L3733" i="1"/>
  <c r="L3732" i="1" s="1"/>
  <c r="L4778" i="1"/>
  <c r="L4777" i="1" s="1"/>
  <c r="L4776" i="1" s="1"/>
  <c r="M5091" i="1"/>
  <c r="L5657" i="1"/>
  <c r="M5657" i="1" s="1"/>
  <c r="L5881" i="1"/>
  <c r="L5880" i="1" s="1"/>
  <c r="M5880" i="1" s="1"/>
  <c r="M4790" i="1"/>
  <c r="L6130" i="1"/>
  <c r="L6129" i="1" s="1"/>
  <c r="L6128" i="1" s="1"/>
  <c r="L4766" i="1"/>
  <c r="J5688" i="1"/>
  <c r="K284" i="1"/>
  <c r="K279" i="1" s="1"/>
  <c r="K271" i="1" s="1"/>
  <c r="K270" i="1" s="1"/>
  <c r="H2166" i="1"/>
  <c r="H2165" i="1" s="1"/>
  <c r="H2164" i="1" s="1"/>
  <c r="H2135" i="1" s="1"/>
  <c r="L115" i="1"/>
  <c r="L111" i="1" s="1"/>
  <c r="L110" i="1" s="1"/>
  <c r="L109" i="1" s="1"/>
  <c r="I979" i="1"/>
  <c r="K5367" i="1"/>
  <c r="K5366" i="1" s="1"/>
  <c r="J395" i="1"/>
  <c r="J394" i="1" s="1"/>
  <c r="K5817" i="1"/>
  <c r="G519" i="1"/>
  <c r="F1258" i="1"/>
  <c r="F1257" i="1" s="1"/>
  <c r="F1256" i="1" s="1"/>
  <c r="F1255" i="1" s="1"/>
  <c r="I33" i="1"/>
  <c r="I32" i="1" s="1"/>
  <c r="I31" i="1" s="1"/>
  <c r="K2319" i="1"/>
  <c r="K2318" i="1" s="1"/>
  <c r="K2317" i="1" s="1"/>
  <c r="K2316" i="1" s="1"/>
  <c r="J3414" i="1"/>
  <c r="J3413" i="1" s="1"/>
  <c r="H786" i="1"/>
  <c r="P3752" i="1"/>
  <c r="P3751" i="1" s="1"/>
  <c r="P3750" i="1" s="1"/>
  <c r="P3749" i="1" s="1"/>
  <c r="P3748" i="1" s="1"/>
  <c r="U3752" i="1"/>
  <c r="U3751" i="1" s="1"/>
  <c r="U3750" i="1" s="1"/>
  <c r="U3749" i="1" s="1"/>
  <c r="U3748" i="1" s="1"/>
  <c r="L197" i="1"/>
  <c r="L193" i="1" s="1"/>
  <c r="Q3752" i="1"/>
  <c r="Q3751" i="1" s="1"/>
  <c r="Q3750" i="1" s="1"/>
  <c r="Q3749" i="1" s="1"/>
  <c r="Q3748" i="1" s="1"/>
  <c r="V3752" i="1"/>
  <c r="V3751" i="1" s="1"/>
  <c r="V3750" i="1" s="1"/>
  <c r="V3749" i="1" s="1"/>
  <c r="V3748" i="1" s="1"/>
  <c r="J218" i="1"/>
  <c r="J217" i="1" s="1"/>
  <c r="J1104" i="1"/>
  <c r="J1103" i="1" s="1"/>
  <c r="J1102" i="1" s="1"/>
  <c r="F265" i="1"/>
  <c r="K640" i="1"/>
  <c r="I2034" i="1"/>
  <c r="I2033" i="1" s="1"/>
  <c r="I2032" i="1" s="1"/>
  <c r="I2031" i="1" s="1"/>
  <c r="I2696" i="1"/>
  <c r="I2695" i="1" s="1"/>
  <c r="J2653" i="1"/>
  <c r="J2652" i="1" s="1"/>
  <c r="J2651" i="1" s="1"/>
  <c r="J2650" i="1" s="1"/>
  <c r="J2649" i="1" s="1"/>
  <c r="F344" i="1"/>
  <c r="F343" i="1" s="1"/>
  <c r="F342" i="1" s="1"/>
  <c r="G2770" i="1"/>
  <c r="I3856" i="1"/>
  <c r="J3245" i="1"/>
  <c r="J3244" i="1" s="1"/>
  <c r="S1003" i="1"/>
  <c r="S1002" i="1" s="1"/>
  <c r="S1001" i="1" s="1"/>
  <c r="S1000" i="1" s="1"/>
  <c r="F3388" i="1"/>
  <c r="F3387" i="1" s="1"/>
  <c r="F3386" i="1" s="1"/>
  <c r="F3385" i="1" s="1"/>
  <c r="F3384" i="1" s="1"/>
  <c r="Q554" i="1"/>
  <c r="H4303" i="1"/>
  <c r="H4299" i="1" s="1"/>
  <c r="H4298" i="1" s="1"/>
  <c r="J1097" i="1"/>
  <c r="J1096" i="1" s="1"/>
  <c r="F4081" i="1"/>
  <c r="F4080" i="1" s="1"/>
  <c r="F4079" i="1" s="1"/>
  <c r="F4078" i="1" s="1"/>
  <c r="H5129" i="1"/>
  <c r="H5125" i="1" s="1"/>
  <c r="H5124" i="1" s="1"/>
  <c r="J1499" i="1"/>
  <c r="J1498" i="1" s="1"/>
  <c r="J1656" i="1"/>
  <c r="J1655" i="1" s="1"/>
  <c r="G1321" i="1"/>
  <c r="G3494" i="1"/>
  <c r="I6038" i="1"/>
  <c r="I6034" i="1" s="1"/>
  <c r="I5954" i="1"/>
  <c r="I5953" i="1" s="1"/>
  <c r="I5952" i="1" s="1"/>
  <c r="I5951" i="1" s="1"/>
  <c r="I4039" i="1"/>
  <c r="I4038" i="1" s="1"/>
  <c r="I4037" i="1" s="1"/>
  <c r="I4036" i="1" s="1"/>
  <c r="I4035" i="1" s="1"/>
  <c r="G841" i="1"/>
  <c r="K776" i="1"/>
  <c r="K771" i="1" s="1"/>
  <c r="F1662" i="1"/>
  <c r="F1661" i="1" s="1"/>
  <c r="L4259" i="1"/>
  <c r="L4258" i="1" s="1"/>
  <c r="G5640" i="1"/>
  <c r="G5639" i="1" s="1"/>
  <c r="G5638" i="1" s="1"/>
  <c r="K5640" i="1"/>
  <c r="K5639" i="1" s="1"/>
  <c r="K5638" i="1" s="1"/>
  <c r="G3178" i="1"/>
  <c r="G4451" i="1"/>
  <c r="F1289" i="1"/>
  <c r="I5996" i="1"/>
  <c r="I5992" i="1" s="1"/>
  <c r="I5987" i="1" s="1"/>
  <c r="I5986" i="1" s="1"/>
  <c r="I5985" i="1" s="1"/>
  <c r="I5984" i="1" s="1"/>
  <c r="K3135" i="1"/>
  <c r="K3134" i="1" s="1"/>
  <c r="K3133" i="1" s="1"/>
  <c r="K3132" i="1" s="1"/>
  <c r="G2137" i="1"/>
  <c r="G2136" i="1" s="1"/>
  <c r="K2864" i="1"/>
  <c r="K2863" i="1" s="1"/>
  <c r="K2862" i="1" s="1"/>
  <c r="H2990" i="1"/>
  <c r="H2965" i="1" s="1"/>
  <c r="H2957" i="1" s="1"/>
  <c r="F2419" i="1"/>
  <c r="F2418" i="1" s="1"/>
  <c r="I5970" i="1"/>
  <c r="I5969" i="1" s="1"/>
  <c r="I5961" i="1" s="1"/>
  <c r="G3752" i="1"/>
  <c r="G3751" i="1" s="1"/>
  <c r="G3750" i="1" s="1"/>
  <c r="G3749" i="1" s="1"/>
  <c r="G3748" i="1" s="1"/>
  <c r="K4525" i="1"/>
  <c r="K4518" i="1" s="1"/>
  <c r="I3922" i="1"/>
  <c r="I3921" i="1" s="1"/>
  <c r="I3920" i="1" s="1"/>
  <c r="I3919" i="1" s="1"/>
  <c r="J5485" i="1"/>
  <c r="F5571" i="1"/>
  <c r="G2384" i="1"/>
  <c r="G2383" i="1" s="1"/>
  <c r="G3148" i="1"/>
  <c r="G3134" i="1" s="1"/>
  <c r="J5492" i="1"/>
  <c r="V554" i="1"/>
  <c r="P1003" i="1"/>
  <c r="P1002" i="1" s="1"/>
  <c r="P1001" i="1" s="1"/>
  <c r="P1000" i="1" s="1"/>
  <c r="U1003" i="1"/>
  <c r="U1002" i="1" s="1"/>
  <c r="U1001" i="1" s="1"/>
  <c r="U1000" i="1" s="1"/>
  <c r="O3284" i="1"/>
  <c r="O3283" i="1" s="1"/>
  <c r="O3282" i="1" s="1"/>
  <c r="O3281" i="1" s="1"/>
  <c r="K2034" i="1"/>
  <c r="G5571" i="1"/>
  <c r="H3388" i="1"/>
  <c r="H3387" i="1" s="1"/>
  <c r="H3386" i="1" s="1"/>
  <c r="H3385" i="1" s="1"/>
  <c r="H3384" i="1" s="1"/>
  <c r="I739" i="1"/>
  <c r="I738" i="1" s="1"/>
  <c r="K1276" i="1"/>
  <c r="H3178" i="1"/>
  <c r="L163" i="1"/>
  <c r="L159" i="1" s="1"/>
  <c r="L158" i="1" s="1"/>
  <c r="L157" i="1" s="1"/>
  <c r="L156" i="1" s="1"/>
  <c r="K2682" i="1"/>
  <c r="K2681" i="1" s="1"/>
  <c r="F33" i="1"/>
  <c r="F32" i="1" s="1"/>
  <c r="F31" i="1" s="1"/>
  <c r="R1003" i="1"/>
  <c r="R1002" i="1" s="1"/>
  <c r="R1001" i="1" s="1"/>
  <c r="R1000" i="1" s="1"/>
  <c r="Q1003" i="1"/>
  <c r="Q1002" i="1" s="1"/>
  <c r="Q1001" i="1" s="1"/>
  <c r="Q1000" i="1" s="1"/>
  <c r="V1003" i="1"/>
  <c r="V1002" i="1" s="1"/>
  <c r="V1001" i="1" s="1"/>
  <c r="V1000" i="1" s="1"/>
  <c r="H2411" i="1"/>
  <c r="K1478" i="1"/>
  <c r="K1477" i="1" s="1"/>
  <c r="L1656" i="1"/>
  <c r="L1655" i="1" s="1"/>
  <c r="M1655" i="1" s="1"/>
  <c r="H1048" i="1"/>
  <c r="H1047" i="1" s="1"/>
  <c r="H1046" i="1" s="1"/>
  <c r="I1718" i="1"/>
  <c r="I1717" i="1" s="1"/>
  <c r="I1716" i="1" s="1"/>
  <c r="I1715" i="1" s="1"/>
  <c r="Q4451" i="1"/>
  <c r="K252" i="1"/>
  <c r="G6115" i="1"/>
  <c r="G6114" i="1" s="1"/>
  <c r="J2559" i="1"/>
  <c r="J2558" i="1" s="1"/>
  <c r="F4917" i="1"/>
  <c r="R554" i="1"/>
  <c r="H3752" i="1"/>
  <c r="H3751" i="1" s="1"/>
  <c r="H3750" i="1" s="1"/>
  <c r="H3749" i="1" s="1"/>
  <c r="H3748" i="1" s="1"/>
  <c r="I131" i="1"/>
  <c r="I130" i="1" s="1"/>
  <c r="I129" i="1" s="1"/>
  <c r="L3315" i="1"/>
  <c r="L3314" i="1" s="1"/>
  <c r="L3313" i="1" s="1"/>
  <c r="L3306" i="1" s="1"/>
  <c r="G3921" i="1"/>
  <c r="G3920" i="1" s="1"/>
  <c r="G3919" i="1" s="1"/>
  <c r="G3911" i="1" s="1"/>
  <c r="J4331" i="1"/>
  <c r="J4326" i="1" s="1"/>
  <c r="J4325" i="1" s="1"/>
  <c r="J4324" i="1" s="1"/>
  <c r="L491" i="1"/>
  <c r="L490" i="1" s="1"/>
  <c r="S554" i="1"/>
  <c r="P554" i="1"/>
  <c r="U554" i="1"/>
  <c r="O554" i="1"/>
  <c r="K1747" i="1"/>
  <c r="K491" i="1"/>
  <c r="K490" i="1" s="1"/>
  <c r="K489" i="1" s="1"/>
  <c r="K488" i="1" s="1"/>
  <c r="I59" i="1"/>
  <c r="I55" i="1" s="1"/>
  <c r="I54" i="1" s="1"/>
  <c r="H5492" i="1"/>
  <c r="H5484" i="1" s="1"/>
  <c r="G1184" i="1"/>
  <c r="G1178" i="1" s="1"/>
  <c r="G1177" i="1" s="1"/>
  <c r="G1170" i="1" s="1"/>
  <c r="K1321" i="1"/>
  <c r="F1938" i="1"/>
  <c r="F1937" i="1" s="1"/>
  <c r="F1936" i="1" s="1"/>
  <c r="F1935" i="1" s="1"/>
  <c r="H178" i="1"/>
  <c r="H177" i="1" s="1"/>
  <c r="G5340" i="1"/>
  <c r="G5339" i="1" s="1"/>
  <c r="G5338" i="1" s="1"/>
  <c r="G5337" i="1" s="1"/>
  <c r="G5336" i="1" s="1"/>
  <c r="G5335" i="1" s="1"/>
  <c r="J5954" i="1"/>
  <c r="J5953" i="1" s="1"/>
  <c r="J5952" i="1" s="1"/>
  <c r="J5951" i="1" s="1"/>
  <c r="J6027" i="1"/>
  <c r="P188" i="1"/>
  <c r="P187" i="1" s="1"/>
  <c r="F666" i="1"/>
  <c r="F665" i="1" s="1"/>
  <c r="F664" i="1" s="1"/>
  <c r="Q188" i="1"/>
  <c r="Q187" i="1" s="1"/>
  <c r="V188" i="1"/>
  <c r="V187" i="1" s="1"/>
  <c r="S188" i="1"/>
  <c r="S187" i="1" s="1"/>
  <c r="L4525" i="1"/>
  <c r="U188" i="1"/>
  <c r="U187" i="1" s="1"/>
  <c r="R188" i="1"/>
  <c r="R187" i="1" s="1"/>
  <c r="O188" i="1"/>
  <c r="O187" i="1" s="1"/>
  <c r="L3868" i="1"/>
  <c r="L3867" i="1" s="1"/>
  <c r="G2255" i="1"/>
  <c r="G2254" i="1" s="1"/>
  <c r="G2241" i="1" s="1"/>
  <c r="S1048" i="1"/>
  <c r="S1047" i="1" s="1"/>
  <c r="S1046" i="1" s="1"/>
  <c r="K1227" i="1"/>
  <c r="K1226" i="1" s="1"/>
  <c r="L5277" i="1"/>
  <c r="L5276" i="1" s="1"/>
  <c r="K1003" i="1"/>
  <c r="K1002" i="1" s="1"/>
  <c r="K1001" i="1" s="1"/>
  <c r="K1000" i="1" s="1"/>
  <c r="P4638" i="1"/>
  <c r="P4637" i="1" s="1"/>
  <c r="P4636" i="1" s="1"/>
  <c r="P4635" i="1" s="1"/>
  <c r="P4634" i="1" s="1"/>
  <c r="Q4638" i="1"/>
  <c r="Q4637" i="1" s="1"/>
  <c r="Q4636" i="1" s="1"/>
  <c r="Q4635" i="1" s="1"/>
  <c r="Q4634" i="1" s="1"/>
  <c r="O4638" i="1"/>
  <c r="O4637" i="1" s="1"/>
  <c r="O4636" i="1" s="1"/>
  <c r="O4635" i="1" s="1"/>
  <c r="O4634" i="1" s="1"/>
  <c r="S4638" i="1"/>
  <c r="S4637" i="1" s="1"/>
  <c r="S4636" i="1" s="1"/>
  <c r="S4635" i="1" s="1"/>
  <c r="S4634" i="1" s="1"/>
  <c r="U4638" i="1"/>
  <c r="U4637" i="1" s="1"/>
  <c r="U4636" i="1" s="1"/>
  <c r="U4635" i="1" s="1"/>
  <c r="U4634" i="1" s="1"/>
  <c r="R4638" i="1"/>
  <c r="R4637" i="1" s="1"/>
  <c r="R4636" i="1" s="1"/>
  <c r="R4635" i="1" s="1"/>
  <c r="R4634" i="1" s="1"/>
  <c r="V4638" i="1"/>
  <c r="V4637" i="1" s="1"/>
  <c r="V4636" i="1" s="1"/>
  <c r="V4635" i="1" s="1"/>
  <c r="V4634" i="1" s="1"/>
  <c r="L4242" i="1"/>
  <c r="L4241" i="1" s="1"/>
  <c r="L218" i="1"/>
  <c r="L217" i="1" s="1"/>
  <c r="K2255" i="1"/>
  <c r="K2254" i="1" s="1"/>
  <c r="K2241" i="1" s="1"/>
  <c r="G4081" i="1"/>
  <c r="G4080" i="1" s="1"/>
  <c r="G4079" i="1" s="1"/>
  <c r="G4078" i="1" s="1"/>
  <c r="H252" i="1"/>
  <c r="L252" i="1"/>
  <c r="Q2195" i="1"/>
  <c r="Q2194" i="1" s="1"/>
  <c r="L2216" i="1"/>
  <c r="L2215" i="1" s="1"/>
  <c r="L2209" i="1" s="1"/>
  <c r="L1097" i="1"/>
  <c r="L1096" i="1" s="1"/>
  <c r="H1097" i="1"/>
  <c r="H1096" i="1" s="1"/>
  <c r="G302" i="1"/>
  <c r="G301" i="1" s="1"/>
  <c r="K540" i="1"/>
  <c r="K527" i="1" s="1"/>
  <c r="K526" i="1" s="1"/>
  <c r="R5841" i="1"/>
  <c r="S5841" i="1"/>
  <c r="R841" i="1"/>
  <c r="J239" i="1"/>
  <c r="J238" i="1" s="1"/>
  <c r="J237" i="1" s="1"/>
  <c r="J236" i="1" s="1"/>
  <c r="J235" i="1" s="1"/>
  <c r="J234" i="1" s="1"/>
  <c r="F252" i="1"/>
  <c r="Q5841" i="1"/>
  <c r="V5841" i="1"/>
  <c r="P5841" i="1"/>
  <c r="U5841" i="1"/>
  <c r="O5841" i="1"/>
  <c r="J2054" i="1"/>
  <c r="J2064" i="1"/>
  <c r="J2063" i="1" s="1"/>
  <c r="J2419" i="1"/>
  <c r="J2418" i="1" s="1"/>
  <c r="J100" i="1"/>
  <c r="J99" i="1" s="1"/>
  <c r="J98" i="1" s="1"/>
  <c r="J91" i="1" s="1"/>
  <c r="J90" i="1" s="1"/>
  <c r="K1499" i="1"/>
  <c r="K1498" i="1" s="1"/>
  <c r="K2054" i="1"/>
  <c r="J2502" i="1"/>
  <c r="J2501" i="1" s="1"/>
  <c r="J2500" i="1" s="1"/>
  <c r="V136" i="1"/>
  <c r="P4605" i="1"/>
  <c r="P4604" i="1" s="1"/>
  <c r="P4603" i="1" s="1"/>
  <c r="P4602" i="1" s="1"/>
  <c r="S4605" i="1"/>
  <c r="S4604" i="1" s="1"/>
  <c r="S4603" i="1" s="1"/>
  <c r="S4602" i="1" s="1"/>
  <c r="Q4605" i="1"/>
  <c r="Q4604" i="1" s="1"/>
  <c r="Q4603" i="1" s="1"/>
  <c r="Q4602" i="1" s="1"/>
  <c r="R4605" i="1"/>
  <c r="R4604" i="1" s="1"/>
  <c r="R4603" i="1" s="1"/>
  <c r="R4602" i="1" s="1"/>
  <c r="O4605" i="1"/>
  <c r="O4604" i="1" s="1"/>
  <c r="O4603" i="1" s="1"/>
  <c r="O4602" i="1" s="1"/>
  <c r="U4605" i="1"/>
  <c r="U4604" i="1" s="1"/>
  <c r="U4603" i="1" s="1"/>
  <c r="U4602" i="1" s="1"/>
  <c r="V4605" i="1"/>
  <c r="V4604" i="1" s="1"/>
  <c r="V4603" i="1" s="1"/>
  <c r="V4602" i="1" s="1"/>
  <c r="K2575" i="1"/>
  <c r="K2574" i="1" s="1"/>
  <c r="K2573" i="1" s="1"/>
  <c r="K2566" i="1" s="1"/>
  <c r="S786" i="1"/>
  <c r="I2747" i="1"/>
  <c r="I2743" i="1" s="1"/>
  <c r="I2742" i="1" s="1"/>
  <c r="P4192" i="1"/>
  <c r="P4191" i="1" s="1"/>
  <c r="Q4192" i="1"/>
  <c r="Q4191" i="1" s="1"/>
  <c r="V4192" i="1"/>
  <c r="V4191" i="1" s="1"/>
  <c r="R4192" i="1"/>
  <c r="R4191" i="1" s="1"/>
  <c r="U4192" i="1"/>
  <c r="U4191" i="1" s="1"/>
  <c r="S4192" i="1"/>
  <c r="S4191" i="1" s="1"/>
  <c r="L4192" i="1"/>
  <c r="L4191" i="1" s="1"/>
  <c r="O4192" i="1"/>
  <c r="O4191" i="1" s="1"/>
  <c r="I1478" i="1"/>
  <c r="I1477" i="1" s="1"/>
  <c r="G776" i="1"/>
  <c r="G540" i="1"/>
  <c r="G527" i="1" s="1"/>
  <c r="G526" i="1" s="1"/>
  <c r="G786" i="1"/>
  <c r="H197" i="1"/>
  <c r="H193" i="1" s="1"/>
  <c r="L3593" i="1"/>
  <c r="O583" i="1"/>
  <c r="Q583" i="1"/>
  <c r="V583" i="1"/>
  <c r="R583" i="1"/>
  <c r="S583" i="1"/>
  <c r="P583" i="1"/>
  <c r="U583" i="1"/>
  <c r="I5661" i="1"/>
  <c r="I5660" i="1" s="1"/>
  <c r="I5659" i="1" s="1"/>
  <c r="G4251" i="1"/>
  <c r="G4250" i="1" s="1"/>
  <c r="G4249" i="1" s="1"/>
  <c r="G4240" i="1" s="1"/>
  <c r="J265" i="1"/>
  <c r="G1923" i="1"/>
  <c r="G1922" i="1" s="1"/>
  <c r="G1921" i="1" s="1"/>
  <c r="G1920" i="1" s="1"/>
  <c r="G1919" i="1" s="1"/>
  <c r="K1923" i="1"/>
  <c r="K1922" i="1" s="1"/>
  <c r="K1921" i="1" s="1"/>
  <c r="K1920" i="1" s="1"/>
  <c r="K1919" i="1" s="1"/>
  <c r="J2712" i="1"/>
  <c r="J2711" i="1" s="1"/>
  <c r="J2710" i="1" s="1"/>
  <c r="J2709" i="1" s="1"/>
  <c r="G4000" i="1"/>
  <c r="G3999" i="1" s="1"/>
  <c r="G3986" i="1" s="1"/>
  <c r="G3978" i="1" s="1"/>
  <c r="K519" i="1"/>
  <c r="K515" i="1" s="1"/>
  <c r="K514" i="1" s="1"/>
  <c r="K513" i="1" s="1"/>
  <c r="K3922" i="1"/>
  <c r="K3921" i="1" s="1"/>
  <c r="K3920" i="1" s="1"/>
  <c r="K3919" i="1" s="1"/>
  <c r="K3911" i="1" s="1"/>
  <c r="H776" i="1"/>
  <c r="J1111" i="1"/>
  <c r="J1110" i="1" s="1"/>
  <c r="J1109" i="1" s="1"/>
  <c r="L3388" i="1"/>
  <c r="L3387" i="1" s="1"/>
  <c r="L3386" i="1" s="1"/>
  <c r="L3385" i="1" s="1"/>
  <c r="L3384" i="1" s="1"/>
  <c r="K265" i="1"/>
  <c r="G4924" i="1"/>
  <c r="R136" i="1"/>
  <c r="J1268" i="1"/>
  <c r="J1264" i="1" s="1"/>
  <c r="J1263" i="1" s="1"/>
  <c r="J1254" i="1" s="1"/>
  <c r="K2309" i="1"/>
  <c r="K2308" i="1" s="1"/>
  <c r="K2307" i="1" s="1"/>
  <c r="K2306" i="1" s="1"/>
  <c r="K2305" i="1" s="1"/>
  <c r="J1952" i="1"/>
  <c r="J1951" i="1" s="1"/>
  <c r="J2757" i="1"/>
  <c r="F4525" i="1"/>
  <c r="I285" i="1"/>
  <c r="I284" i="1" s="1"/>
  <c r="J2863" i="1"/>
  <c r="J2862" i="1" s="1"/>
  <c r="P1104" i="1"/>
  <c r="P1103" i="1" s="1"/>
  <c r="P1102" i="1" s="1"/>
  <c r="V4436" i="1"/>
  <c r="L3521" i="1"/>
  <c r="L3520" i="1" s="1"/>
  <c r="H666" i="1"/>
  <c r="H665" i="1" s="1"/>
  <c r="H664" i="1" s="1"/>
  <c r="H3521" i="1"/>
  <c r="H3520" i="1" s="1"/>
  <c r="K2668" i="1"/>
  <c r="K2667" i="1" s="1"/>
  <c r="K2666" i="1" s="1"/>
  <c r="K2665" i="1" s="1"/>
  <c r="K2940" i="1"/>
  <c r="K2939" i="1" s="1"/>
  <c r="K2938" i="1" s="1"/>
  <c r="K2931" i="1" s="1"/>
  <c r="K2216" i="1"/>
  <c r="K2215" i="1" s="1"/>
  <c r="K2209" i="1" s="1"/>
  <c r="K2202" i="1" s="1"/>
  <c r="J5367" i="1"/>
  <c r="J5366" i="1" s="1"/>
  <c r="F4857" i="1"/>
  <c r="F4856" i="1" s="1"/>
  <c r="H4754" i="1"/>
  <c r="H4753" i="1" s="1"/>
  <c r="H4752" i="1" s="1"/>
  <c r="J260" i="1"/>
  <c r="K2653" i="1"/>
  <c r="K2652" i="1" s="1"/>
  <c r="K2651" i="1" s="1"/>
  <c r="K2650" i="1" s="1"/>
  <c r="K2649" i="1" s="1"/>
  <c r="J5730" i="1"/>
  <c r="J5717" i="1" s="1"/>
  <c r="S2195" i="1"/>
  <c r="S2194" i="1" s="1"/>
  <c r="L666" i="1"/>
  <c r="L665" i="1" s="1"/>
  <c r="L664" i="1" s="1"/>
  <c r="H3479" i="1"/>
  <c r="H3475" i="1" s="1"/>
  <c r="H3474" i="1" s="1"/>
  <c r="K5199" i="1"/>
  <c r="K5198" i="1" s="1"/>
  <c r="K5197" i="1" s="1"/>
  <c r="L739" i="1"/>
  <c r="L738" i="1" s="1"/>
  <c r="L731" i="1" s="1"/>
  <c r="R786" i="1"/>
  <c r="L5996" i="1"/>
  <c r="L5992" i="1" s="1"/>
  <c r="L5987" i="1" s="1"/>
  <c r="L5986" i="1" s="1"/>
  <c r="L5985" i="1" s="1"/>
  <c r="L5984" i="1" s="1"/>
  <c r="H4263" i="1"/>
  <c r="H4259" i="1" s="1"/>
  <c r="H4258" i="1" s="1"/>
  <c r="L2653" i="1"/>
  <c r="L2652" i="1" s="1"/>
  <c r="L2651" i="1" s="1"/>
  <c r="L2650" i="1" s="1"/>
  <c r="L2649" i="1" s="1"/>
  <c r="H4525" i="1"/>
  <c r="H4518" i="1" s="1"/>
  <c r="L6038" i="1"/>
  <c r="L6034" i="1" s="1"/>
  <c r="L6098" i="1"/>
  <c r="G4883" i="1"/>
  <c r="J2624" i="1"/>
  <c r="J2623" i="1" s="1"/>
  <c r="F691" i="1"/>
  <c r="F690" i="1" s="1"/>
  <c r="G4857" i="1"/>
  <c r="G4856" i="1" s="1"/>
  <c r="J302" i="1"/>
  <c r="J301" i="1" s="1"/>
  <c r="H4857" i="1"/>
  <c r="H4856" i="1" s="1"/>
  <c r="K131" i="1"/>
  <c r="K130" i="1" s="1"/>
  <c r="K129" i="1" s="1"/>
  <c r="K128" i="1" s="1"/>
  <c r="J252" i="1"/>
  <c r="J327" i="1"/>
  <c r="J326" i="1" s="1"/>
  <c r="J325" i="1" s="1"/>
  <c r="K753" i="1"/>
  <c r="K746" i="1" s="1"/>
  <c r="K745" i="1" s="1"/>
  <c r="L4754" i="1"/>
  <c r="L4753" i="1" s="1"/>
  <c r="L4752" i="1" s="1"/>
  <c r="J5559" i="1"/>
  <c r="J5558" i="1" s="1"/>
  <c r="J5534" i="1" s="1"/>
  <c r="J5533" i="1" s="1"/>
  <c r="M3673" i="1"/>
  <c r="L1744" i="1"/>
  <c r="L1743" i="1" s="1"/>
  <c r="L1742" i="1" s="1"/>
  <c r="L6142" i="1"/>
  <c r="L6141" i="1" s="1"/>
  <c r="L6151" i="1"/>
  <c r="M6151" i="1" s="1"/>
  <c r="I2576" i="1"/>
  <c r="M2576" i="1" s="1"/>
  <c r="G2757" i="1"/>
  <c r="G5439" i="1"/>
  <c r="G5438" i="1" s="1"/>
  <c r="G5437" i="1" s="1"/>
  <c r="J1276" i="1"/>
  <c r="K1882" i="1"/>
  <c r="H395" i="1"/>
  <c r="H394" i="1" s="1"/>
  <c r="H3707" i="1"/>
  <c r="H3706" i="1" s="1"/>
  <c r="S841" i="1"/>
  <c r="K5384" i="1"/>
  <c r="K5383" i="1" s="1"/>
  <c r="K5382" i="1" s="1"/>
  <c r="K5381" i="1" s="1"/>
  <c r="G5405" i="1"/>
  <c r="P2209" i="1"/>
  <c r="P2202" i="1" s="1"/>
  <c r="G327" i="1"/>
  <c r="G326" i="1" s="1"/>
  <c r="G325" i="1" s="1"/>
  <c r="H1683" i="1"/>
  <c r="L3347" i="1"/>
  <c r="L3346" i="1" s="1"/>
  <c r="O1422" i="1"/>
  <c r="O1421" i="1" s="1"/>
  <c r="O1420" i="1" s="1"/>
  <c r="O1419" i="1" s="1"/>
  <c r="G3856" i="1"/>
  <c r="K302" i="1"/>
  <c r="K301" i="1" s="1"/>
  <c r="H5008" i="1"/>
  <c r="H5007" i="1" s="1"/>
  <c r="H5006" i="1" s="1"/>
  <c r="F2991" i="1"/>
  <c r="F2990" i="1" s="1"/>
  <c r="J2991" i="1"/>
  <c r="J2990" i="1" s="1"/>
  <c r="J2965" i="1" s="1"/>
  <c r="F1923" i="1"/>
  <c r="F1922" i="1" s="1"/>
  <c r="F1921" i="1" s="1"/>
  <c r="F1920" i="1" s="1"/>
  <c r="F1919" i="1" s="1"/>
  <c r="F2054" i="1"/>
  <c r="Q4788" i="1"/>
  <c r="Q5825" i="1"/>
  <c r="K2333" i="1"/>
  <c r="K2332" i="1" s="1"/>
  <c r="J4730" i="1"/>
  <c r="J4729" i="1" s="1"/>
  <c r="F2034" i="1"/>
  <c r="K2047" i="1"/>
  <c r="I100" i="1"/>
  <c r="I99" i="1" s="1"/>
  <c r="I98" i="1" s="1"/>
  <c r="I91" i="1" s="1"/>
  <c r="I90" i="1" s="1"/>
  <c r="L1258" i="1"/>
  <c r="L1257" i="1" s="1"/>
  <c r="H3068" i="1"/>
  <c r="H3067" i="1" s="1"/>
  <c r="H5085" i="1"/>
  <c r="H5084" i="1" s="1"/>
  <c r="H640" i="1"/>
  <c r="G2864" i="1"/>
  <c r="G2863" i="1" s="1"/>
  <c r="G2862" i="1" s="1"/>
  <c r="H2757" i="1"/>
  <c r="K1656" i="1"/>
  <c r="K1655" i="1" s="1"/>
  <c r="U4451" i="1"/>
  <c r="H5384" i="1"/>
  <c r="H5383" i="1" s="1"/>
  <c r="H5382" i="1" s="1"/>
  <c r="H5381" i="1" s="1"/>
  <c r="L131" i="1"/>
  <c r="L130" i="1" s="1"/>
  <c r="L129" i="1" s="1"/>
  <c r="K4974" i="1"/>
  <c r="K4958" i="1" s="1"/>
  <c r="J5340" i="1"/>
  <c r="J5339" i="1" s="1"/>
  <c r="J5338" i="1" s="1"/>
  <c r="J5337" i="1" s="1"/>
  <c r="J5336" i="1" s="1"/>
  <c r="J5335" i="1" s="1"/>
  <c r="J5594" i="1"/>
  <c r="J5590" i="1" s="1"/>
  <c r="J5589" i="1" s="1"/>
  <c r="L2166" i="1"/>
  <c r="L2165" i="1" s="1"/>
  <c r="L2164" i="1" s="1"/>
  <c r="H2843" i="1"/>
  <c r="H2839" i="1" s="1"/>
  <c r="H2838" i="1" s="1"/>
  <c r="H2831" i="1" s="1"/>
  <c r="L2843" i="1"/>
  <c r="L2839" i="1" s="1"/>
  <c r="L2838" i="1" s="1"/>
  <c r="F3089" i="1"/>
  <c r="F3088" i="1" s="1"/>
  <c r="F3087" i="1" s="1"/>
  <c r="M17" i="1"/>
  <c r="L413" i="1"/>
  <c r="M413" i="1" s="1"/>
  <c r="S1238" i="1"/>
  <c r="S1237" i="1" s="1"/>
  <c r="S1236" i="1" s="1"/>
  <c r="S1235" i="1" s="1"/>
  <c r="S1234" i="1" s="1"/>
  <c r="S2720" i="1"/>
  <c r="S2719" i="1" s="1"/>
  <c r="S3292" i="1"/>
  <c r="S3291" i="1" s="1"/>
  <c r="S3290" i="1" s="1"/>
  <c r="S3289" i="1" s="1"/>
  <c r="Q3320" i="1"/>
  <c r="Q3436" i="1"/>
  <c r="Q3435" i="1" s="1"/>
  <c r="S3662" i="1"/>
  <c r="V3957" i="1"/>
  <c r="V3956" i="1" s="1"/>
  <c r="V3955" i="1" s="1"/>
  <c r="V3954" i="1" s="1"/>
  <c r="V5043" i="1"/>
  <c r="P5136" i="1"/>
  <c r="R5155" i="1"/>
  <c r="R5148" i="1" s="1"/>
  <c r="R5147" i="1" s="1"/>
  <c r="R5146" i="1" s="1"/>
  <c r="R5145" i="1" s="1"/>
  <c r="P5463" i="1"/>
  <c r="P5770" i="1"/>
  <c r="P5769" i="1" s="1"/>
  <c r="P5768" i="1" s="1"/>
  <c r="L6011" i="1"/>
  <c r="L6006" i="1" s="1"/>
  <c r="L6005" i="1" s="1"/>
  <c r="L6004" i="1" s="1"/>
  <c r="L6003" i="1" s="1"/>
  <c r="J841" i="1"/>
  <c r="H163" i="1"/>
  <c r="H159" i="1" s="1"/>
  <c r="H158" i="1" s="1"/>
  <c r="H157" i="1" s="1"/>
  <c r="H156" i="1" s="1"/>
  <c r="H5996" i="1"/>
  <c r="H5992" i="1" s="1"/>
  <c r="H5987" i="1" s="1"/>
  <c r="H5986" i="1" s="1"/>
  <c r="H5985" i="1" s="1"/>
  <c r="H5984" i="1" s="1"/>
  <c r="K4303" i="1"/>
  <c r="K4299" i="1" s="1"/>
  <c r="K4298" i="1" s="1"/>
  <c r="G4303" i="1"/>
  <c r="G4299" i="1" s="1"/>
  <c r="G4298" i="1" s="1"/>
  <c r="K678" i="1"/>
  <c r="K674" i="1" s="1"/>
  <c r="K673" i="1" s="1"/>
  <c r="K663" i="1" s="1"/>
  <c r="K260" i="1"/>
  <c r="J1143" i="1"/>
  <c r="J1139" i="1" s="1"/>
  <c r="J1138" i="1" s="1"/>
  <c r="J5502" i="1"/>
  <c r="J5501" i="1" s="1"/>
  <c r="F1353" i="1"/>
  <c r="F1352" i="1" s="1"/>
  <c r="F1351" i="1" s="1"/>
  <c r="F1350" i="1" s="1"/>
  <c r="H1499" i="1"/>
  <c r="H1498" i="1" s="1"/>
  <c r="H1464" i="1" s="1"/>
  <c r="H1456" i="1" s="1"/>
  <c r="J733" i="1"/>
  <c r="J732" i="1" s="1"/>
  <c r="J344" i="1"/>
  <c r="J343" i="1" s="1"/>
  <c r="J342" i="1" s="1"/>
  <c r="F3752" i="1"/>
  <c r="F3751" i="1" s="1"/>
  <c r="F3750" i="1" s="1"/>
  <c r="F3749" i="1" s="1"/>
  <c r="F3748" i="1" s="1"/>
  <c r="K5996" i="1"/>
  <c r="K5992" i="1" s="1"/>
  <c r="K5987" i="1" s="1"/>
  <c r="K5986" i="1" s="1"/>
  <c r="K5985" i="1" s="1"/>
  <c r="K5984" i="1" s="1"/>
  <c r="J3741" i="1"/>
  <c r="J3740" i="1" s="1"/>
  <c r="G5992" i="1"/>
  <c r="G5987" i="1" s="1"/>
  <c r="G5986" i="1" s="1"/>
  <c r="G5985" i="1" s="1"/>
  <c r="G5984" i="1" s="1"/>
  <c r="K5340" i="1"/>
  <c r="K5339" i="1" s="1"/>
  <c r="K5338" i="1" s="1"/>
  <c r="K5337" i="1" s="1"/>
  <c r="K5336" i="1" s="1"/>
  <c r="K5335" i="1" s="1"/>
  <c r="K4315" i="1"/>
  <c r="K4314" i="1" s="1"/>
  <c r="K4313" i="1" s="1"/>
  <c r="H111" i="1"/>
  <c r="H110" i="1" s="1"/>
  <c r="H109" i="1" s="1"/>
  <c r="K2419" i="1"/>
  <c r="K2418" i="1" s="1"/>
  <c r="J5439" i="1"/>
  <c r="J5438" i="1" s="1"/>
  <c r="J5437" i="1" s="1"/>
  <c r="G252" i="1"/>
  <c r="G4959" i="1"/>
  <c r="G4958" i="1" s="1"/>
  <c r="L5458" i="1"/>
  <c r="L5454" i="1" s="1"/>
  <c r="L5453" i="1" s="1"/>
  <c r="H4924" i="1"/>
  <c r="K3593" i="1"/>
  <c r="K3592" i="1" s="1"/>
  <c r="K3591" i="1" s="1"/>
  <c r="Q2791" i="1"/>
  <c r="J4081" i="1"/>
  <c r="J4080" i="1" s="1"/>
  <c r="J4079" i="1" s="1"/>
  <c r="J4078" i="1" s="1"/>
  <c r="H4242" i="1"/>
  <c r="H4241" i="1" s="1"/>
  <c r="H4240" i="1" s="1"/>
  <c r="J5405" i="1"/>
  <c r="L1125" i="1"/>
  <c r="K2384" i="1"/>
  <c r="K2383" i="1" s="1"/>
  <c r="H1120" i="1"/>
  <c r="O2720" i="1"/>
  <c r="O2719" i="1" s="1"/>
  <c r="R4591" i="1"/>
  <c r="H3444" i="1"/>
  <c r="H3443" i="1" s="1"/>
  <c r="H3442" i="1" s="1"/>
  <c r="H3441" i="1" s="1"/>
  <c r="K2378" i="1"/>
  <c r="K2377" i="1" s="1"/>
  <c r="K2376" i="1" s="1"/>
  <c r="K2375" i="1" s="1"/>
  <c r="H4883" i="1"/>
  <c r="L6050" i="1"/>
  <c r="L6049" i="1" s="1"/>
  <c r="L6048" i="1" s="1"/>
  <c r="P5340" i="1"/>
  <c r="P5339" i="1" s="1"/>
  <c r="P5338" i="1" s="1"/>
  <c r="P5337" i="1" s="1"/>
  <c r="P5336" i="1" s="1"/>
  <c r="P5335" i="1" s="1"/>
  <c r="R66" i="1"/>
  <c r="R63" i="1" s="1"/>
  <c r="R60" i="1" s="1"/>
  <c r="L1184" i="1"/>
  <c r="L1178" i="1" s="1"/>
  <c r="L1177" i="1" s="1"/>
  <c r="I2712" i="1"/>
  <c r="I2711" i="1" s="1"/>
  <c r="I2710" i="1" s="1"/>
  <c r="L2864" i="1"/>
  <c r="L2863" i="1" s="1"/>
  <c r="L2862" i="1" s="1"/>
  <c r="K1528" i="1"/>
  <c r="K1527" i="1" s="1"/>
  <c r="K1526" i="1" s="1"/>
  <c r="K1525" i="1" s="1"/>
  <c r="K1524" i="1" s="1"/>
  <c r="G6011" i="1"/>
  <c r="G6006" i="1" s="1"/>
  <c r="G6005" i="1" s="1"/>
  <c r="G6004" i="1" s="1"/>
  <c r="G6003" i="1" s="1"/>
  <c r="K6085" i="1"/>
  <c r="K6067" i="1" s="1"/>
  <c r="K6066" i="1" s="1"/>
  <c r="F5688" i="1"/>
  <c r="H21" i="1"/>
  <c r="H20" i="1" s="1"/>
  <c r="G1543" i="1"/>
  <c r="G1542" i="1" s="1"/>
  <c r="G1541" i="1" s="1"/>
  <c r="G1540" i="1" s="1"/>
  <c r="P47" i="1"/>
  <c r="P46" i="1" s="1"/>
  <c r="P44" i="1" s="1"/>
  <c r="P43" i="1" s="1"/>
  <c r="P42" i="1" s="1"/>
  <c r="P41" i="1" s="1"/>
  <c r="P640" i="1"/>
  <c r="U1430" i="1"/>
  <c r="U1429" i="1" s="1"/>
  <c r="U1428" i="1" s="1"/>
  <c r="U1427" i="1" s="1"/>
  <c r="R1479" i="1"/>
  <c r="R1478" i="1" s="1"/>
  <c r="R1477" i="1" s="1"/>
  <c r="U1888" i="1"/>
  <c r="U1883" i="1" s="1"/>
  <c r="Q2287" i="1"/>
  <c r="Q2286" i="1" s="1"/>
  <c r="Q2285" i="1" s="1"/>
  <c r="V2390" i="1"/>
  <c r="S2548" i="1"/>
  <c r="S2547" i="1" s="1"/>
  <c r="S2546" i="1" s="1"/>
  <c r="S2545" i="1" s="1"/>
  <c r="Q2629" i="1"/>
  <c r="Q2624" i="1" s="1"/>
  <c r="Q2623" i="1" s="1"/>
  <c r="Q3528" i="1"/>
  <c r="U4917" i="1"/>
  <c r="Q5061" i="1"/>
  <c r="Q5057" i="1" s="1"/>
  <c r="O1444" i="1"/>
  <c r="O3528" i="1"/>
  <c r="O4132" i="1"/>
  <c r="O4131" i="1" s="1"/>
  <c r="I2578" i="1"/>
  <c r="M2578" i="1" s="1"/>
  <c r="K1718" i="1"/>
  <c r="K1717" i="1" s="1"/>
  <c r="K1716" i="1" s="1"/>
  <c r="K1715" i="1" s="1"/>
  <c r="J3919" i="1"/>
  <c r="J3911" i="1" s="1"/>
  <c r="J4849" i="1"/>
  <c r="I1610" i="1"/>
  <c r="I1609" i="1" s="1"/>
  <c r="I1608" i="1" s="1"/>
  <c r="I1607" i="1" s="1"/>
  <c r="G691" i="1"/>
  <c r="G690" i="1" s="1"/>
  <c r="M4370" i="1"/>
  <c r="K1632" i="1"/>
  <c r="H2892" i="1"/>
  <c r="H2891" i="1" s="1"/>
  <c r="H2890" i="1" s="1"/>
  <c r="K3494" i="1"/>
  <c r="K3493" i="1" s="1"/>
  <c r="G3507" i="1"/>
  <c r="S75" i="1"/>
  <c r="O2704" i="1"/>
  <c r="O2703" i="1" s="1"/>
  <c r="O2696" i="1" s="1"/>
  <c r="O2695" i="1" s="1"/>
  <c r="O2747" i="1"/>
  <c r="O2743" i="1" s="1"/>
  <c r="O2742" i="1" s="1"/>
  <c r="O3414" i="1"/>
  <c r="O3413" i="1" s="1"/>
  <c r="O3593" i="1"/>
  <c r="O3592" i="1" s="1"/>
  <c r="O3591" i="1" s="1"/>
  <c r="O3693" i="1"/>
  <c r="O3692" i="1" s="1"/>
  <c r="O3691" i="1" s="1"/>
  <c r="O4208" i="1"/>
  <c r="O4207" i="1" s="1"/>
  <c r="I260" i="1"/>
  <c r="O5510" i="1"/>
  <c r="O5640" i="1"/>
  <c r="O5639" i="1" s="1"/>
  <c r="O5638" i="1" s="1"/>
  <c r="O6130" i="1"/>
  <c r="O6129" i="1" s="1"/>
  <c r="O6128" i="1" s="1"/>
  <c r="J371" i="1"/>
  <c r="J381" i="1"/>
  <c r="U930" i="1"/>
  <c r="R3957" i="1"/>
  <c r="R3956" i="1" s="1"/>
  <c r="R3955" i="1" s="1"/>
  <c r="R3954" i="1" s="1"/>
  <c r="U4166" i="1"/>
  <c r="U4165" i="1" s="1"/>
  <c r="R5043" i="1"/>
  <c r="S5822" i="1"/>
  <c r="S5821" i="1" s="1"/>
  <c r="S5817" i="1" s="1"/>
  <c r="U4788" i="1"/>
  <c r="M1022" i="1"/>
  <c r="R75" i="1"/>
  <c r="Q930" i="1"/>
  <c r="V1016" i="1"/>
  <c r="V1015" i="1" s="1"/>
  <c r="V1014" i="1" s="1"/>
  <c r="V1013" i="1" s="1"/>
  <c r="V2385" i="1"/>
  <c r="Q4166" i="1"/>
  <c r="Q4165" i="1" s="1"/>
  <c r="P4823" i="1"/>
  <c r="S5866" i="1"/>
  <c r="U4591" i="1"/>
  <c r="O633" i="1"/>
  <c r="O632" i="1" s="1"/>
  <c r="O4591" i="1"/>
  <c r="R1016" i="1"/>
  <c r="R1015" i="1" s="1"/>
  <c r="R1014" i="1" s="1"/>
  <c r="R1013" i="1" s="1"/>
  <c r="S1908" i="1"/>
  <c r="S1907" i="1" s="1"/>
  <c r="R2385" i="1"/>
  <c r="U3320" i="1"/>
  <c r="U3436" i="1"/>
  <c r="U3435" i="1" s="1"/>
  <c r="V5155" i="1"/>
  <c r="V5148" i="1" s="1"/>
  <c r="V5147" i="1" s="1"/>
  <c r="V5146" i="1" s="1"/>
  <c r="V5145" i="1" s="1"/>
  <c r="O1479" i="1"/>
  <c r="O1478" i="1" s="1"/>
  <c r="O1477" i="1" s="1"/>
  <c r="O2985" i="1"/>
  <c r="O2984" i="1" s="1"/>
  <c r="O2983" i="1" s="1"/>
  <c r="O2982" i="1" s="1"/>
  <c r="O5695" i="1"/>
  <c r="O5866" i="1"/>
  <c r="Q546" i="1"/>
  <c r="Q545" i="1" s="1"/>
  <c r="P6148" i="1"/>
  <c r="P6147" i="1" s="1"/>
  <c r="P6146" i="1" s="1"/>
  <c r="S4186" i="1"/>
  <c r="S4185" i="1" s="1"/>
  <c r="O4186" i="1"/>
  <c r="O4185" i="1" s="1"/>
  <c r="G5559" i="1"/>
  <c r="G5558" i="1" s="1"/>
  <c r="G5534" i="1" s="1"/>
  <c r="G5533" i="1" s="1"/>
  <c r="J4391" i="1"/>
  <c r="Q1363" i="1"/>
  <c r="Q1359" i="1" s="1"/>
  <c r="Q1358" i="1" s="1"/>
  <c r="L4251" i="1"/>
  <c r="L4250" i="1" s="1"/>
  <c r="L4249" i="1" s="1"/>
  <c r="S6141" i="1"/>
  <c r="S6136" i="1" s="1"/>
  <c r="S6135" i="1" s="1"/>
  <c r="K5376" i="1"/>
  <c r="K5375" i="1" s="1"/>
  <c r="K5374" i="1" s="1"/>
  <c r="K5373" i="1" s="1"/>
  <c r="K5361" i="1"/>
  <c r="K5357" i="1" s="1"/>
  <c r="L3586" i="1"/>
  <c r="M3586" i="1" s="1"/>
  <c r="M630" i="1"/>
  <c r="L5241" i="1"/>
  <c r="L5237" i="1" s="1"/>
  <c r="L5236" i="1" s="1"/>
  <c r="F1321" i="1"/>
  <c r="M3588" i="1"/>
  <c r="V47" i="1"/>
  <c r="V46" i="1" s="1"/>
  <c r="U1048" i="1"/>
  <c r="U1047" i="1" s="1"/>
  <c r="U1046" i="1" s="1"/>
  <c r="V1330" i="1"/>
  <c r="V1329" i="1" s="1"/>
  <c r="V1328" i="1" s="1"/>
  <c r="V1321" i="1" s="1"/>
  <c r="Q1430" i="1"/>
  <c r="Q1429" i="1" s="1"/>
  <c r="Q1428" i="1" s="1"/>
  <c r="Q1427" i="1" s="1"/>
  <c r="Q1888" i="1"/>
  <c r="Q1883" i="1" s="1"/>
  <c r="P2267" i="1"/>
  <c r="P2266" i="1" s="1"/>
  <c r="P2265" i="1" s="1"/>
  <c r="P2264" i="1" s="1"/>
  <c r="U2278" i="1"/>
  <c r="U2273" i="1" s="1"/>
  <c r="R2390" i="1"/>
  <c r="U3208" i="1"/>
  <c r="U3207" i="1" s="1"/>
  <c r="U3206" i="1" s="1"/>
  <c r="U3205" i="1" s="1"/>
  <c r="P3359" i="1"/>
  <c r="P3358" i="1" s="1"/>
  <c r="P3357" i="1" s="1"/>
  <c r="P3356" i="1" s="1"/>
  <c r="U3728" i="1"/>
  <c r="U3723" i="1" s="1"/>
  <c r="U3722" i="1" s="1"/>
  <c r="U3803" i="1"/>
  <c r="U3802" i="1" s="1"/>
  <c r="P4431" i="1"/>
  <c r="P4430" i="1" s="1"/>
  <c r="L5023" i="1"/>
  <c r="L5022" i="1" s="1"/>
  <c r="L5021" i="1" s="1"/>
  <c r="L5020" i="1" s="1"/>
  <c r="L1377" i="1"/>
  <c r="M1377" i="1" s="1"/>
  <c r="M1379" i="1"/>
  <c r="R47" i="1"/>
  <c r="R46" i="1" s="1"/>
  <c r="R1330" i="1"/>
  <c r="R1329" i="1" s="1"/>
  <c r="R1328" i="1" s="1"/>
  <c r="R1321" i="1" s="1"/>
  <c r="U1493" i="1"/>
  <c r="U1492" i="1" s="1"/>
  <c r="U1491" i="1" s="1"/>
  <c r="U1490" i="1" s="1"/>
  <c r="U1669" i="1"/>
  <c r="Q2278" i="1"/>
  <c r="Q2273" i="1" s="1"/>
  <c r="V2985" i="1"/>
  <c r="V2984" i="1" s="1"/>
  <c r="V2983" i="1" s="1"/>
  <c r="V2982" i="1" s="1"/>
  <c r="V2996" i="1"/>
  <c r="V2991" i="1" s="1"/>
  <c r="V2990" i="1" s="1"/>
  <c r="Q3208" i="1"/>
  <c r="Q3207" i="1" s="1"/>
  <c r="Q3206" i="1" s="1"/>
  <c r="Q3205" i="1" s="1"/>
  <c r="Q3728" i="1"/>
  <c r="Q3723" i="1" s="1"/>
  <c r="Q3722" i="1" s="1"/>
  <c r="Q3803" i="1"/>
  <c r="Q3802" i="1" s="1"/>
  <c r="S4132" i="1"/>
  <c r="S4131" i="1" s="1"/>
  <c r="Q4722" i="1"/>
  <c r="Q4718" i="1" s="1"/>
  <c r="Q4717" i="1" s="1"/>
  <c r="P5695" i="1"/>
  <c r="P4126" i="1"/>
  <c r="O2548" i="1"/>
  <c r="O2547" i="1" s="1"/>
  <c r="O2546" i="1" s="1"/>
  <c r="O2545" i="1" s="1"/>
  <c r="H2378" i="1"/>
  <c r="H2377" i="1" s="1"/>
  <c r="H2376" i="1" s="1"/>
  <c r="H2375" i="1" s="1"/>
  <c r="H2374" i="1" s="1"/>
  <c r="I4372" i="1"/>
  <c r="M4372" i="1" s="1"/>
  <c r="S1444" i="1"/>
  <c r="Q1493" i="1"/>
  <c r="Q1492" i="1" s="1"/>
  <c r="Q1491" i="1" s="1"/>
  <c r="Q1490" i="1" s="1"/>
  <c r="S1795" i="1"/>
  <c r="S1794" i="1" s="1"/>
  <c r="S1793" i="1" s="1"/>
  <c r="S1792" i="1" s="1"/>
  <c r="Q1836" i="1"/>
  <c r="S1877" i="1"/>
  <c r="S1876" i="1" s="1"/>
  <c r="S1875" i="1" s="1"/>
  <c r="S1874" i="1" s="1"/>
  <c r="U2184" i="1"/>
  <c r="U2183" i="1" s="1"/>
  <c r="U2182" i="1" s="1"/>
  <c r="U2181" i="1" s="1"/>
  <c r="U2287" i="1"/>
  <c r="U2286" i="1" s="1"/>
  <c r="U2285" i="1" s="1"/>
  <c r="P2566" i="1"/>
  <c r="U2629" i="1"/>
  <c r="U2624" i="1" s="1"/>
  <c r="U2623" i="1" s="1"/>
  <c r="R2985" i="1"/>
  <c r="R2984" i="1" s="1"/>
  <c r="R2983" i="1" s="1"/>
  <c r="R2982" i="1" s="1"/>
  <c r="R2996" i="1"/>
  <c r="R2991" i="1" s="1"/>
  <c r="R2990" i="1" s="1"/>
  <c r="U3528" i="1"/>
  <c r="P3562" i="1"/>
  <c r="P3561" i="1" s="1"/>
  <c r="P3560" i="1" s="1"/>
  <c r="P3559" i="1" s="1"/>
  <c r="U5061" i="1"/>
  <c r="U5057" i="1" s="1"/>
  <c r="S3284" i="1"/>
  <c r="S3283" i="1" s="1"/>
  <c r="S3282" i="1" s="1"/>
  <c r="S3281" i="1" s="1"/>
  <c r="J5384" i="1"/>
  <c r="J5383" i="1" s="1"/>
  <c r="J5382" i="1" s="1"/>
  <c r="J5381" i="1" s="1"/>
  <c r="K2398" i="1"/>
  <c r="O4485" i="1"/>
  <c r="O4484" i="1" s="1"/>
  <c r="O4471" i="1" s="1"/>
  <c r="O4470" i="1" s="1"/>
  <c r="O4469" i="1" s="1"/>
  <c r="O4468" i="1" s="1"/>
  <c r="H33" i="1"/>
  <c r="H32" i="1" s="1"/>
  <c r="H31" i="1" s="1"/>
  <c r="K2411" i="1"/>
  <c r="I4012" i="1"/>
  <c r="I4011" i="1" s="1"/>
  <c r="F5559" i="1"/>
  <c r="F5558" i="1" s="1"/>
  <c r="F5534" i="1" s="1"/>
  <c r="F5533" i="1" s="1"/>
  <c r="V2566" i="1"/>
  <c r="R6188" i="1"/>
  <c r="R6184" i="1" s="1"/>
  <c r="R6183" i="1" s="1"/>
  <c r="L1162" i="1"/>
  <c r="L1161" i="1" s="1"/>
  <c r="L1160" i="1" s="1"/>
  <c r="L1159" i="1" s="1"/>
  <c r="H1363" i="1"/>
  <c r="H1359" i="1" s="1"/>
  <c r="H1358" i="1" s="1"/>
  <c r="H1349" i="1" s="1"/>
  <c r="G1412" i="1"/>
  <c r="G1411" i="1" s="1"/>
  <c r="G1410" i="1" s="1"/>
  <c r="K1543" i="1"/>
  <c r="K1542" i="1" s="1"/>
  <c r="K1541" i="1" s="1"/>
  <c r="K1540" i="1" s="1"/>
  <c r="I1728" i="1"/>
  <c r="I1724" i="1" s="1"/>
  <c r="H1777" i="1"/>
  <c r="H1776" i="1" s="1"/>
  <c r="H1775" i="1" s="1"/>
  <c r="H1746" i="1" s="1"/>
  <c r="J1820" i="1"/>
  <c r="J1819" i="1" s="1"/>
  <c r="J1818" i="1" s="1"/>
  <c r="J1811" i="1" s="1"/>
  <c r="G2019" i="1"/>
  <c r="G2015" i="1" s="1"/>
  <c r="G2014" i="1" s="1"/>
  <c r="G2005" i="1" s="1"/>
  <c r="F2117" i="1"/>
  <c r="I2166" i="1"/>
  <c r="I2165" i="1" s="1"/>
  <c r="I2164" i="1" s="1"/>
  <c r="F2209" i="1"/>
  <c r="J2481" i="1"/>
  <c r="J2477" i="1" s="1"/>
  <c r="J2476" i="1" s="1"/>
  <c r="J2469" i="1" s="1"/>
  <c r="G2530" i="1"/>
  <c r="G2529" i="1" s="1"/>
  <c r="G2528" i="1" s="1"/>
  <c r="K2530" i="1"/>
  <c r="K2529" i="1" s="1"/>
  <c r="K2528" i="1" s="1"/>
  <c r="I2843" i="1"/>
  <c r="I2839" i="1" s="1"/>
  <c r="I2838" i="1" s="1"/>
  <c r="I2831" i="1" s="1"/>
  <c r="L2892" i="1"/>
  <c r="L2891" i="1" s="1"/>
  <c r="L2890" i="1" s="1"/>
  <c r="H2931" i="1"/>
  <c r="H3040" i="1"/>
  <c r="H3039" i="1" s="1"/>
  <c r="H3038" i="1" s="1"/>
  <c r="H3037" i="1" s="1"/>
  <c r="G6050" i="1"/>
  <c r="G6049" i="1" s="1"/>
  <c r="G6048" i="1" s="1"/>
  <c r="S4451" i="1"/>
  <c r="S1510" i="1"/>
  <c r="S1509" i="1" s="1"/>
  <c r="S1508" i="1" s="1"/>
  <c r="O1510" i="1"/>
  <c r="O1509" i="1" s="1"/>
  <c r="O1508" i="1" s="1"/>
  <c r="S1787" i="1"/>
  <c r="S1786" i="1" s="1"/>
  <c r="S1785" i="1" s="1"/>
  <c r="S1784" i="1" s="1"/>
  <c r="U1897" i="1"/>
  <c r="U1896" i="1" s="1"/>
  <c r="U1895" i="1" s="1"/>
  <c r="Q1897" i="1"/>
  <c r="Q1896" i="1" s="1"/>
  <c r="Q1895" i="1" s="1"/>
  <c r="P2902" i="1"/>
  <c r="P2901" i="1" s="1"/>
  <c r="P2900" i="1" s="1"/>
  <c r="P2899" i="1" s="1"/>
  <c r="U4126" i="1"/>
  <c r="I5704" i="1"/>
  <c r="R2843" i="1"/>
  <c r="R2839" i="1" s="1"/>
  <c r="R2838" i="1" s="1"/>
  <c r="R2831" i="1" s="1"/>
  <c r="O1120" i="1"/>
  <c r="O1205" i="1"/>
  <c r="O1204" i="1" s="1"/>
  <c r="O1203" i="1" s="1"/>
  <c r="O1202" i="1" s="1"/>
  <c r="O1201" i="1" s="1"/>
  <c r="O1369" i="1"/>
  <c r="O1412" i="1"/>
  <c r="O1411" i="1" s="1"/>
  <c r="O1410" i="1" s="1"/>
  <c r="O1543" i="1"/>
  <c r="O1542" i="1" s="1"/>
  <c r="O1541" i="1" s="1"/>
  <c r="O1540" i="1" s="1"/>
  <c r="O1589" i="1"/>
  <c r="O1588" i="1" s="1"/>
  <c r="O1581" i="1" s="1"/>
  <c r="O1580" i="1" s="1"/>
  <c r="O1952" i="1"/>
  <c r="O1951" i="1" s="1"/>
  <c r="O2064" i="1"/>
  <c r="O2063" i="1" s="1"/>
  <c r="O2355" i="1"/>
  <c r="O2354" i="1" s="1"/>
  <c r="O2347" i="1" s="1"/>
  <c r="O2346" i="1" s="1"/>
  <c r="O2378" i="1"/>
  <c r="O2377" i="1" s="1"/>
  <c r="O2376" i="1" s="1"/>
  <c r="O2375" i="1" s="1"/>
  <c r="O3347" i="1"/>
  <c r="O3346" i="1" s="1"/>
  <c r="Q2378" i="1"/>
  <c r="Q2377" i="1" s="1"/>
  <c r="Q2376" i="1" s="1"/>
  <c r="Q2375" i="1" s="1"/>
  <c r="V1048" i="1"/>
  <c r="V1047" i="1" s="1"/>
  <c r="V1046" i="1" s="1"/>
  <c r="I4694" i="1"/>
  <c r="I4693" i="1" s="1"/>
  <c r="I4692" i="1" s="1"/>
  <c r="I4691" i="1" s="1"/>
  <c r="Q4685" i="1"/>
  <c r="Q4684" i="1" s="1"/>
  <c r="Q4683" i="1" s="1"/>
  <c r="Q4682" i="1" s="1"/>
  <c r="Q4681" i="1" s="1"/>
  <c r="Q6188" i="1"/>
  <c r="Q6184" i="1" s="1"/>
  <c r="Q6183" i="1" s="1"/>
  <c r="L5191" i="1"/>
  <c r="M5191" i="1" s="1"/>
  <c r="I3218" i="1"/>
  <c r="I3214" i="1" s="1"/>
  <c r="I3213" i="1" s="1"/>
  <c r="I3204" i="1" s="1"/>
  <c r="L3621" i="1"/>
  <c r="L3620" i="1" s="1"/>
  <c r="L3619" i="1" s="1"/>
  <c r="H3639" i="1"/>
  <c r="H3638" i="1" s="1"/>
  <c r="H3637" i="1" s="1"/>
  <c r="H3636" i="1" s="1"/>
  <c r="L3639" i="1"/>
  <c r="L3638" i="1" s="1"/>
  <c r="L3637" i="1" s="1"/>
  <c r="L3636" i="1" s="1"/>
  <c r="K3846" i="1"/>
  <c r="J4118" i="1"/>
  <c r="J4117" i="1" s="1"/>
  <c r="J4112" i="1" s="1"/>
  <c r="J4111" i="1" s="1"/>
  <c r="J4110" i="1" s="1"/>
  <c r="F4208" i="1"/>
  <c r="F4207" i="1" s="1"/>
  <c r="J4217" i="1"/>
  <c r="H4291" i="1"/>
  <c r="H4290" i="1" s="1"/>
  <c r="H4471" i="1"/>
  <c r="H4470" i="1" s="1"/>
  <c r="H4469" i="1" s="1"/>
  <c r="H4468" i="1" s="1"/>
  <c r="G4685" i="1"/>
  <c r="G4684" i="1" s="1"/>
  <c r="G4683" i="1" s="1"/>
  <c r="G4682" i="1" s="1"/>
  <c r="G4681" i="1" s="1"/>
  <c r="K4685" i="1"/>
  <c r="K4684" i="1" s="1"/>
  <c r="K4683" i="1" s="1"/>
  <c r="K4682" i="1" s="1"/>
  <c r="K4681" i="1" s="1"/>
  <c r="L4917" i="1"/>
  <c r="J5169" i="1"/>
  <c r="J5168" i="1" s="1"/>
  <c r="J5167" i="1" s="1"/>
  <c r="J5166" i="1" s="1"/>
  <c r="J5165" i="1" s="1"/>
  <c r="L5211" i="1"/>
  <c r="L5207" i="1" s="1"/>
  <c r="L5206" i="1" s="1"/>
  <c r="I5295" i="1"/>
  <c r="I5287" i="1" s="1"/>
  <c r="H5454" i="1"/>
  <c r="H5453" i="1" s="1"/>
  <c r="I5825" i="1"/>
  <c r="I6011" i="1"/>
  <c r="I6006" i="1" s="1"/>
  <c r="I6005" i="1" s="1"/>
  <c r="I6004" i="1" s="1"/>
  <c r="I6027" i="1"/>
  <c r="I6074" i="1"/>
  <c r="I6073" i="1" s="1"/>
  <c r="I6188" i="1"/>
  <c r="I6184" i="1" s="1"/>
  <c r="I6183" i="1" s="1"/>
  <c r="I6173" i="1" s="1"/>
  <c r="I6172" i="1" s="1"/>
  <c r="Q3572" i="1"/>
  <c r="Q3568" i="1" s="1"/>
  <c r="Q3567" i="1" s="1"/>
  <c r="S1363" i="1"/>
  <c r="S1359" i="1" s="1"/>
  <c r="S1358" i="1" s="1"/>
  <c r="R2481" i="1"/>
  <c r="R2477" i="1" s="1"/>
  <c r="R2476" i="1" s="1"/>
  <c r="R2469" i="1" s="1"/>
  <c r="J678" i="1"/>
  <c r="J674" i="1" s="1"/>
  <c r="J673" i="1" s="1"/>
  <c r="J663" i="1" s="1"/>
  <c r="F4118" i="1"/>
  <c r="F4117" i="1" s="1"/>
  <c r="K3404" i="1"/>
  <c r="K3403" i="1" s="1"/>
  <c r="K3402" i="1" s="1"/>
  <c r="K3401" i="1" s="1"/>
  <c r="I4165" i="1"/>
  <c r="K4578" i="1"/>
  <c r="F5937" i="1"/>
  <c r="M4803" i="1"/>
  <c r="O4722" i="1"/>
  <c r="O4718" i="1" s="1"/>
  <c r="O4717" i="1" s="1"/>
  <c r="I3572" i="1"/>
  <c r="I3568" i="1" s="1"/>
  <c r="I3567" i="1" s="1"/>
  <c r="I3558" i="1" s="1"/>
  <c r="I3536" i="1" s="1"/>
  <c r="H3836" i="1"/>
  <c r="H3832" i="1" s="1"/>
  <c r="H3831" i="1" s="1"/>
  <c r="H3822" i="1" s="1"/>
  <c r="H4917" i="1"/>
  <c r="H5211" i="1"/>
  <c r="H5207" i="1" s="1"/>
  <c r="H5206" i="1" s="1"/>
  <c r="G5901" i="1"/>
  <c r="G5885" i="1" s="1"/>
  <c r="G5884" i="1" s="1"/>
  <c r="J5928" i="1"/>
  <c r="J5927" i="1" s="1"/>
  <c r="H3274" i="1"/>
  <c r="H3273" i="1" s="1"/>
  <c r="H3272" i="1" s="1"/>
  <c r="G3404" i="1"/>
  <c r="G3403" i="1" s="1"/>
  <c r="G3402" i="1" s="1"/>
  <c r="G3401" i="1" s="1"/>
  <c r="G3846" i="1"/>
  <c r="K3875" i="1"/>
  <c r="J4049" i="1"/>
  <c r="J4048" i="1" s="1"/>
  <c r="J4047" i="1" s="1"/>
  <c r="J4046" i="1" s="1"/>
  <c r="M4379" i="1"/>
  <c r="I4378" i="1"/>
  <c r="M4378" i="1" s="1"/>
  <c r="O3741" i="1"/>
  <c r="O3740" i="1" s="1"/>
  <c r="I3674" i="1"/>
  <c r="M3674" i="1" s="1"/>
  <c r="Q304" i="1"/>
  <c r="Q303" i="1" s="1"/>
  <c r="Q302" i="1" s="1"/>
  <c r="Q301" i="1" s="1"/>
  <c r="Q786" i="1"/>
  <c r="H674" i="1"/>
  <c r="H673" i="1" s="1"/>
  <c r="G1264" i="1"/>
  <c r="G1263" i="1" s="1"/>
  <c r="G1254" i="1" s="1"/>
  <c r="F1553" i="1"/>
  <c r="F1552" i="1" s="1"/>
  <c r="J2530" i="1"/>
  <c r="J2529" i="1" s="1"/>
  <c r="J2528" i="1" s="1"/>
  <c r="G3040" i="1"/>
  <c r="G3039" i="1" s="1"/>
  <c r="G3038" i="1" s="1"/>
  <c r="G3037" i="1" s="1"/>
  <c r="K3040" i="1"/>
  <c r="K3039" i="1" s="1"/>
  <c r="K3038" i="1" s="1"/>
  <c r="K3037" i="1" s="1"/>
  <c r="F3120" i="1"/>
  <c r="F3116" i="1" s="1"/>
  <c r="F3115" i="1" s="1"/>
  <c r="F3106" i="1" s="1"/>
  <c r="J3120" i="1"/>
  <c r="J3116" i="1" s="1"/>
  <c r="J3115" i="1" s="1"/>
  <c r="J3106" i="1" s="1"/>
  <c r="H3621" i="1"/>
  <c r="H3620" i="1" s="1"/>
  <c r="H3619" i="1" s="1"/>
  <c r="H4270" i="1"/>
  <c r="G4578" i="1"/>
  <c r="M5187" i="1"/>
  <c r="L5184" i="1"/>
  <c r="L5183" i="1" s="1"/>
  <c r="M5183" i="1" s="1"/>
  <c r="F5928" i="1"/>
  <c r="F5927" i="1" s="1"/>
  <c r="J5937" i="1"/>
  <c r="J5936" i="1" s="1"/>
  <c r="J5935" i="1" s="1"/>
  <c r="I4796" i="1"/>
  <c r="M4796" i="1" s="1"/>
  <c r="V225" i="1"/>
  <c r="V304" i="1"/>
  <c r="V303" i="1" s="1"/>
  <c r="V302" i="1" s="1"/>
  <c r="V301" i="1" s="1"/>
  <c r="R2298" i="1"/>
  <c r="R2297" i="1" s="1"/>
  <c r="V748" i="1"/>
  <c r="I1120" i="1"/>
  <c r="M1120" i="1" s="1"/>
  <c r="L3836" i="1"/>
  <c r="L3832" i="1" s="1"/>
  <c r="L3831" i="1" s="1"/>
  <c r="L4381" i="1"/>
  <c r="M4381" i="1" s="1"/>
  <c r="M4382" i="1"/>
  <c r="M4449" i="1"/>
  <c r="L4448" i="1"/>
  <c r="M4448" i="1" s="1"/>
  <c r="L4924" i="1"/>
  <c r="M5067" i="1"/>
  <c r="I5066" i="1"/>
  <c r="M5066" i="1" s="1"/>
  <c r="K5521" i="1"/>
  <c r="K5520" i="1" s="1"/>
  <c r="K5519" i="1" s="1"/>
  <c r="K5901" i="1"/>
  <c r="K5885" i="1" s="1"/>
  <c r="K5884" i="1" s="1"/>
  <c r="I6050" i="1"/>
  <c r="I6049" i="1" s="1"/>
  <c r="I6048" i="1" s="1"/>
  <c r="Q225" i="1"/>
  <c r="I4375" i="1"/>
  <c r="M4375" i="1" s="1"/>
  <c r="V4823" i="1"/>
  <c r="P826" i="1"/>
  <c r="P825" i="1" s="1"/>
  <c r="L841" i="1"/>
  <c r="H1162" i="1"/>
  <c r="H1161" i="1" s="1"/>
  <c r="H1160" i="1" s="1"/>
  <c r="H1159" i="1" s="1"/>
  <c r="K1412" i="1"/>
  <c r="K1411" i="1" s="1"/>
  <c r="K1410" i="1" s="1"/>
  <c r="L5061" i="1"/>
  <c r="P2737" i="1"/>
  <c r="P2736" i="1" s="1"/>
  <c r="P2735" i="1" s="1"/>
  <c r="P2734" i="1" s="1"/>
  <c r="I4331" i="1"/>
  <c r="P3110" i="1"/>
  <c r="P3109" i="1" s="1"/>
  <c r="P3108" i="1" s="1"/>
  <c r="P3107" i="1" s="1"/>
  <c r="Q274" i="1"/>
  <c r="Q273" i="1" s="1"/>
  <c r="Q272" i="1" s="1"/>
  <c r="V274" i="1"/>
  <c r="V273" i="1" s="1"/>
  <c r="V272" i="1" s="1"/>
  <c r="Q416" i="1"/>
  <c r="Q406" i="1" s="1"/>
  <c r="Q405" i="1" s="1"/>
  <c r="V416" i="1"/>
  <c r="V406" i="1" s="1"/>
  <c r="V405" i="1" s="1"/>
  <c r="L3208" i="1"/>
  <c r="L3207" i="1" s="1"/>
  <c r="K3315" i="1"/>
  <c r="K3314" i="1" s="1"/>
  <c r="K3313" i="1" s="1"/>
  <c r="K3306" i="1" s="1"/>
  <c r="H4331" i="1"/>
  <c r="H4326" i="1" s="1"/>
  <c r="H4325" i="1" s="1"/>
  <c r="H4324" i="1" s="1"/>
  <c r="H4323" i="1" s="1"/>
  <c r="H4729" i="1"/>
  <c r="H5253" i="1"/>
  <c r="J5875" i="1"/>
  <c r="P2009" i="1"/>
  <c r="P2008" i="1" s="1"/>
  <c r="P2007" i="1" s="1"/>
  <c r="P2006" i="1" s="1"/>
  <c r="P3631" i="1"/>
  <c r="P3630" i="1" s="1"/>
  <c r="P3629" i="1" s="1"/>
  <c r="P3628" i="1" s="1"/>
  <c r="P344" i="1"/>
  <c r="P343" i="1" s="1"/>
  <c r="P342" i="1" s="1"/>
  <c r="P1184" i="1"/>
  <c r="W1125" i="1"/>
  <c r="U1258" i="1"/>
  <c r="U1257" i="1" s="1"/>
  <c r="U1256" i="1" s="1"/>
  <c r="U1255" i="1" s="1"/>
  <c r="O1430" i="1"/>
  <c r="O1429" i="1" s="1"/>
  <c r="O1428" i="1" s="1"/>
  <c r="O1427" i="1" s="1"/>
  <c r="O2287" i="1"/>
  <c r="O2286" i="1" s="1"/>
  <c r="O2285" i="1" s="1"/>
  <c r="O3728" i="1"/>
  <c r="O3723" i="1" s="1"/>
  <c r="O3722" i="1" s="1"/>
  <c r="V4788" i="1"/>
  <c r="U826" i="1"/>
  <c r="U825" i="1" s="1"/>
  <c r="U834" i="1"/>
  <c r="U833" i="1" s="1"/>
  <c r="U1125" i="1"/>
  <c r="O1610" i="1"/>
  <c r="O1609" i="1" s="1"/>
  <c r="O1608" i="1" s="1"/>
  <c r="O1607" i="1" s="1"/>
  <c r="O1728" i="1"/>
  <c r="O1724" i="1" s="1"/>
  <c r="O1723" i="1" s="1"/>
  <c r="O1749" i="1"/>
  <c r="O1748" i="1" s="1"/>
  <c r="O1747" i="1" s="1"/>
  <c r="O1908" i="1"/>
  <c r="O1907" i="1" s="1"/>
  <c r="O1974" i="1"/>
  <c r="O1973" i="1" s="1"/>
  <c r="O1966" i="1" s="1"/>
  <c r="O1965" i="1" s="1"/>
  <c r="O2047" i="1"/>
  <c r="O2117" i="1"/>
  <c r="O2113" i="1" s="1"/>
  <c r="O2112" i="1" s="1"/>
  <c r="O2138" i="1"/>
  <c r="O2137" i="1" s="1"/>
  <c r="O2136" i="1" s="1"/>
  <c r="O2849" i="1"/>
  <c r="O2892" i="1"/>
  <c r="O2891" i="1" s="1"/>
  <c r="O2890" i="1" s="1"/>
  <c r="O3054" i="1"/>
  <c r="O3053" i="1" s="1"/>
  <c r="O3178" i="1"/>
  <c r="O3218" i="1"/>
  <c r="O3214" i="1" s="1"/>
  <c r="O3213" i="1" s="1"/>
  <c r="O3246" i="1"/>
  <c r="O3245" i="1" s="1"/>
  <c r="O3244" i="1" s="1"/>
  <c r="O3365" i="1"/>
  <c r="O3364" i="1" s="1"/>
  <c r="O3479" i="1"/>
  <c r="O3475" i="1" s="1"/>
  <c r="O3474" i="1" s="1"/>
  <c r="O4067" i="1"/>
  <c r="O4066" i="1" s="1"/>
  <c r="O4089" i="1"/>
  <c r="O4088" i="1" s="1"/>
  <c r="O4118" i="1"/>
  <c r="O4436" i="1"/>
  <c r="O4451" i="1"/>
  <c r="O5095" i="1"/>
  <c r="O5184" i="1"/>
  <c r="O5183" i="1" s="1"/>
  <c r="O5182" i="1" s="1"/>
  <c r="O5295" i="1"/>
  <c r="O5361" i="1"/>
  <c r="O5357" i="1" s="1"/>
  <c r="O5376" i="1"/>
  <c r="O5375" i="1" s="1"/>
  <c r="O5374" i="1" s="1"/>
  <c r="O5373" i="1" s="1"/>
  <c r="O5439" i="1"/>
  <c r="O5438" i="1" s="1"/>
  <c r="O5437" i="1" s="1"/>
  <c r="O5458" i="1"/>
  <c r="O5454" i="1" s="1"/>
  <c r="O5453" i="1" s="1"/>
  <c r="O5580" i="1"/>
  <c r="O5666" i="1"/>
  <c r="O5928" i="1"/>
  <c r="O5927" i="1" s="1"/>
  <c r="O5964" i="1"/>
  <c r="O5963" i="1" s="1"/>
  <c r="O5962" i="1" s="1"/>
  <c r="O6085" i="1"/>
  <c r="Q260" i="1"/>
  <c r="Q344" i="1"/>
  <c r="Q343" i="1" s="1"/>
  <c r="Q342" i="1" s="1"/>
  <c r="Q739" i="1"/>
  <c r="Q738" i="1" s="1"/>
  <c r="Q830" i="1"/>
  <c r="Q829" i="1" s="1"/>
  <c r="Q1184" i="1"/>
  <c r="Q1249" i="1"/>
  <c r="Q1248" i="1" s="1"/>
  <c r="Q1247" i="1" s="1"/>
  <c r="Q1246" i="1" s="1"/>
  <c r="Q1245" i="1" s="1"/>
  <c r="Q1728" i="1"/>
  <c r="Q1724" i="1" s="1"/>
  <c r="Q1723" i="1" s="1"/>
  <c r="Q2481" i="1"/>
  <c r="Q2477" i="1" s="1"/>
  <c r="Q2476" i="1" s="1"/>
  <c r="Q2469" i="1" s="1"/>
  <c r="Q3218" i="1"/>
  <c r="Q3214" i="1" s="1"/>
  <c r="Q3213" i="1" s="1"/>
  <c r="Q3826" i="1"/>
  <c r="Q3825" i="1" s="1"/>
  <c r="Q3824" i="1" s="1"/>
  <c r="Q3823" i="1" s="1"/>
  <c r="V3662" i="1"/>
  <c r="L691" i="1"/>
  <c r="L690" i="1" s="1"/>
  <c r="R5822" i="1"/>
  <c r="R5821" i="1" s="1"/>
  <c r="R5817" i="1" s="1"/>
  <c r="O5463" i="1"/>
  <c r="S5008" i="1"/>
  <c r="S5007" i="1" s="1"/>
  <c r="S5006" i="1" s="1"/>
  <c r="S2566" i="1"/>
  <c r="I1883" i="1"/>
  <c r="I1882" i="1" s="1"/>
  <c r="F2481" i="1"/>
  <c r="F2477" i="1" s="1"/>
  <c r="F2476" i="1" s="1"/>
  <c r="F2469" i="1" s="1"/>
  <c r="V66" i="1"/>
  <c r="V63" i="1" s="1"/>
  <c r="V60" i="1" s="1"/>
  <c r="P5295" i="1"/>
  <c r="R5340" i="1"/>
  <c r="R5339" i="1" s="1"/>
  <c r="R5338" i="1" s="1"/>
  <c r="R5337" i="1" s="1"/>
  <c r="R5336" i="1" s="1"/>
  <c r="R5335" i="1" s="1"/>
  <c r="V5350" i="1"/>
  <c r="V5349" i="1" s="1"/>
  <c r="V5432" i="1"/>
  <c r="V5431" i="1" s="1"/>
  <c r="V5430" i="1" s="1"/>
  <c r="V5447" i="1"/>
  <c r="V5446" i="1" s="1"/>
  <c r="V5445" i="1" s="1"/>
  <c r="V5444" i="1" s="1"/>
  <c r="S5458" i="1"/>
  <c r="S5454" i="1" s="1"/>
  <c r="S5453" i="1" s="1"/>
  <c r="Q5521" i="1"/>
  <c r="Q5520" i="1" s="1"/>
  <c r="Q5519" i="1" s="1"/>
  <c r="V5580" i="1"/>
  <c r="R6038" i="1"/>
  <c r="R6034" i="1" s="1"/>
  <c r="U6078" i="1"/>
  <c r="U6074" i="1" s="1"/>
  <c r="U6073" i="1" s="1"/>
  <c r="R6158" i="1"/>
  <c r="R6157" i="1" s="1"/>
  <c r="R6156" i="1" s="1"/>
  <c r="R6155" i="1" s="1"/>
  <c r="R6154" i="1" s="1"/>
  <c r="G193" i="1"/>
  <c r="J771" i="1"/>
  <c r="G3306" i="1"/>
  <c r="G3621" i="1"/>
  <c r="G3620" i="1" s="1"/>
  <c r="G3619" i="1" s="1"/>
  <c r="I4118" i="1"/>
  <c r="I4117" i="1" s="1"/>
  <c r="H4145" i="1"/>
  <c r="H5295" i="1"/>
  <c r="H6011" i="1"/>
  <c r="H6006" i="1" s="1"/>
  <c r="H6005" i="1" s="1"/>
  <c r="H6004" i="1" s="1"/>
  <c r="H6003" i="1" s="1"/>
  <c r="U1197" i="1"/>
  <c r="U1196" i="1" s="1"/>
  <c r="U1195" i="1" s="1"/>
  <c r="U1194" i="1" s="1"/>
  <c r="U4685" i="1"/>
  <c r="U4684" i="1" s="1"/>
  <c r="U4683" i="1" s="1"/>
  <c r="U4682" i="1" s="1"/>
  <c r="U4681" i="1" s="1"/>
  <c r="O115" i="1"/>
  <c r="O111" i="1" s="1"/>
  <c r="O110" i="1" s="1"/>
  <c r="O109" i="1" s="1"/>
  <c r="O131" i="1"/>
  <c r="O130" i="1" s="1"/>
  <c r="O197" i="1"/>
  <c r="O193" i="1" s="1"/>
  <c r="O225" i="1"/>
  <c r="O260" i="1"/>
  <c r="O274" i="1"/>
  <c r="O273" i="1" s="1"/>
  <c r="O272" i="1" s="1"/>
  <c r="O304" i="1"/>
  <c r="O303" i="1" s="1"/>
  <c r="O302" i="1" s="1"/>
  <c r="O301" i="1" s="1"/>
  <c r="O519" i="1"/>
  <c r="O515" i="1" s="1"/>
  <c r="O514" i="1" s="1"/>
  <c r="O513" i="1" s="1"/>
  <c r="O540" i="1"/>
  <c r="O527" i="1" s="1"/>
  <c r="O526" i="1" s="1"/>
  <c r="O733" i="1"/>
  <c r="O732" i="1" s="1"/>
  <c r="O919" i="1"/>
  <c r="O992" i="1"/>
  <c r="O991" i="1" s="1"/>
  <c r="O990" i="1" s="1"/>
  <c r="O984" i="1" s="1"/>
  <c r="O1089" i="1"/>
  <c r="O1081" i="1" s="1"/>
  <c r="O1353" i="1"/>
  <c r="O1352" i="1" s="1"/>
  <c r="O1351" i="1" s="1"/>
  <c r="O1350" i="1" s="1"/>
  <c r="O3110" i="1"/>
  <c r="O3109" i="1" s="1"/>
  <c r="O3108" i="1" s="1"/>
  <c r="O3107" i="1" s="1"/>
  <c r="O3856" i="1"/>
  <c r="O5085" i="1"/>
  <c r="O5136" i="1"/>
  <c r="O5485" i="1"/>
  <c r="O5559" i="1"/>
  <c r="O5558" i="1" s="1"/>
  <c r="S4331" i="1"/>
  <c r="S4326" i="1" s="1"/>
  <c r="S4325" i="1" s="1"/>
  <c r="S4324" i="1" s="1"/>
  <c r="S4993" i="1"/>
  <c r="Q5350" i="1"/>
  <c r="Q5349" i="1" s="1"/>
  <c r="S6121" i="1"/>
  <c r="O1162" i="1"/>
  <c r="O1161" i="1" s="1"/>
  <c r="O1160" i="1" s="1"/>
  <c r="O1159" i="1" s="1"/>
  <c r="V1897" i="1"/>
  <c r="V1896" i="1" s="1"/>
  <c r="V1895" i="1" s="1"/>
  <c r="O2791" i="1"/>
  <c r="U6148" i="1"/>
  <c r="U6147" i="1" s="1"/>
  <c r="U6146" i="1" s="1"/>
  <c r="R4788" i="1"/>
  <c r="O1016" i="1"/>
  <c r="O1015" i="1" s="1"/>
  <c r="O1014" i="1" s="1"/>
  <c r="O1013" i="1" s="1"/>
  <c r="V1851" i="1"/>
  <c r="V1850" i="1" s="1"/>
  <c r="V1849" i="1" s="1"/>
  <c r="R1851" i="1"/>
  <c r="R1850" i="1" s="1"/>
  <c r="R1849" i="1" s="1"/>
  <c r="O3957" i="1"/>
  <c r="O3956" i="1" s="1"/>
  <c r="O3955" i="1" s="1"/>
  <c r="O3954" i="1" s="1"/>
  <c r="Q4591" i="1"/>
  <c r="O5155" i="1"/>
  <c r="O5148" i="1" s="1"/>
  <c r="O5147" i="1" s="1"/>
  <c r="O5146" i="1" s="1"/>
  <c r="O5145" i="1" s="1"/>
  <c r="U725" i="1"/>
  <c r="U724" i="1" s="1"/>
  <c r="U723" i="1" s="1"/>
  <c r="K115" i="1"/>
  <c r="K111" i="1" s="1"/>
  <c r="K110" i="1" s="1"/>
  <c r="K109" i="1" s="1"/>
  <c r="G3274" i="1"/>
  <c r="G3273" i="1" s="1"/>
  <c r="G3272" i="1" s="1"/>
  <c r="G4471" i="1"/>
  <c r="G4470" i="1" s="1"/>
  <c r="G4469" i="1" s="1"/>
  <c r="G4468" i="1" s="1"/>
  <c r="J4685" i="1"/>
  <c r="J4684" i="1" s="1"/>
  <c r="J4683" i="1" s="1"/>
  <c r="J4682" i="1" s="1"/>
  <c r="J4681" i="1" s="1"/>
  <c r="J3404" i="1"/>
  <c r="J3403" i="1" s="1"/>
  <c r="J3402" i="1" s="1"/>
  <c r="J3401" i="1" s="1"/>
  <c r="L6078" i="1"/>
  <c r="L6074" i="1" s="1"/>
  <c r="L6073" i="1" s="1"/>
  <c r="L6067" i="1" s="1"/>
  <c r="L6066" i="1" s="1"/>
  <c r="S6188" i="1"/>
  <c r="S6184" i="1" s="1"/>
  <c r="S6183" i="1" s="1"/>
  <c r="K91" i="1"/>
  <c r="K90" i="1" s="1"/>
  <c r="J3846" i="1"/>
  <c r="K5324" i="1"/>
  <c r="K5317" i="1" s="1"/>
  <c r="K5312" i="1" s="1"/>
  <c r="O1258" i="1"/>
  <c r="O1257" i="1" s="1"/>
  <c r="O1256" i="1" s="1"/>
  <c r="O1255" i="1" s="1"/>
  <c r="O1575" i="1"/>
  <c r="O1574" i="1" s="1"/>
  <c r="O1567" i="1" s="1"/>
  <c r="O1566" i="1" s="1"/>
  <c r="O2123" i="1"/>
  <c r="O2166" i="1"/>
  <c r="O2165" i="1" s="1"/>
  <c r="O2164" i="1" s="1"/>
  <c r="O2682" i="1"/>
  <c r="O2681" i="1" s="1"/>
  <c r="O2737" i="1"/>
  <c r="O2736" i="1" s="1"/>
  <c r="O2735" i="1" s="1"/>
  <c r="O2734" i="1" s="1"/>
  <c r="O2973" i="1"/>
  <c r="O2972" i="1" s="1"/>
  <c r="O3274" i="1"/>
  <c r="O3273" i="1" s="1"/>
  <c r="O3272" i="1" s="1"/>
  <c r="O4234" i="1"/>
  <c r="O4233" i="1" s="1"/>
  <c r="O4291" i="1"/>
  <c r="O4290" i="1" s="1"/>
  <c r="Q6141" i="1"/>
  <c r="Q6136" i="1" s="1"/>
  <c r="Q6135" i="1" s="1"/>
  <c r="K3621" i="1"/>
  <c r="K3620" i="1" s="1"/>
  <c r="K3619" i="1" s="1"/>
  <c r="V3572" i="1"/>
  <c r="V3568" i="1" s="1"/>
  <c r="V3567" i="1" s="1"/>
  <c r="R2209" i="1"/>
  <c r="R2202" i="1" s="1"/>
  <c r="F302" i="1"/>
  <c r="F301" i="1" s="1"/>
  <c r="F674" i="1"/>
  <c r="F673" i="1" s="1"/>
  <c r="V2176" i="1"/>
  <c r="V2175" i="1" s="1"/>
  <c r="V2174" i="1" s="1"/>
  <c r="V2173" i="1" s="1"/>
  <c r="J1053" i="1"/>
  <c r="F3404" i="1"/>
  <c r="F3403" i="1" s="1"/>
  <c r="F3402" i="1" s="1"/>
  <c r="F3401" i="1" s="1"/>
  <c r="I4208" i="1"/>
  <c r="I4207" i="1" s="1"/>
  <c r="I5169" i="1"/>
  <c r="I5168" i="1" s="1"/>
  <c r="I5167" i="1" s="1"/>
  <c r="I5166" i="1" s="1"/>
  <c r="I5165" i="1" s="1"/>
  <c r="I4217" i="1"/>
  <c r="S1728" i="1"/>
  <c r="S1724" i="1" s="1"/>
  <c r="S1723" i="1" s="1"/>
  <c r="S3110" i="1"/>
  <c r="S3109" i="1" s="1"/>
  <c r="S3108" i="1" s="1"/>
  <c r="S3107" i="1" s="1"/>
  <c r="J540" i="1"/>
  <c r="J527" i="1" s="1"/>
  <c r="J526" i="1" s="1"/>
  <c r="F5901" i="1"/>
  <c r="M456" i="1"/>
  <c r="O2566" i="1"/>
  <c r="O2642" i="1"/>
  <c r="O2641" i="1" s="1"/>
  <c r="O2931" i="1"/>
  <c r="O3040" i="1"/>
  <c r="O3039" i="1" s="1"/>
  <c r="O3038" i="1" s="1"/>
  <c r="O3037" i="1" s="1"/>
  <c r="O3662" i="1"/>
  <c r="O5288" i="1"/>
  <c r="G448" i="1"/>
  <c r="G447" i="1" s="1"/>
  <c r="G446" i="1" s="1"/>
  <c r="G433" i="1" s="1"/>
  <c r="L3215" i="1"/>
  <c r="M3216" i="1"/>
  <c r="H3572" i="1"/>
  <c r="H3568" i="1" s="1"/>
  <c r="H3567" i="1" s="1"/>
  <c r="H3558" i="1" s="1"/>
  <c r="H3536" i="1" s="1"/>
  <c r="G4291" i="1"/>
  <c r="G4290" i="1" s="1"/>
  <c r="J4638" i="1"/>
  <c r="J4637" i="1" s="1"/>
  <c r="J4636" i="1" s="1"/>
  <c r="J4635" i="1" s="1"/>
  <c r="J4634" i="1" s="1"/>
  <c r="M52" i="1"/>
  <c r="L51" i="1"/>
  <c r="M51" i="1" s="1"/>
  <c r="M2998" i="1"/>
  <c r="L2997" i="1"/>
  <c r="M2997" i="1" s="1"/>
  <c r="K3274" i="1"/>
  <c r="K3273" i="1" s="1"/>
  <c r="K3272" i="1" s="1"/>
  <c r="K4917" i="1"/>
  <c r="F5350" i="1"/>
  <c r="F5349" i="1" s="1"/>
  <c r="M768" i="1"/>
  <c r="V260" i="1"/>
  <c r="V1610" i="1"/>
  <c r="V1609" i="1" s="1"/>
  <c r="V1608" i="1" s="1"/>
  <c r="V1607" i="1" s="1"/>
  <c r="R2117" i="1"/>
  <c r="R2113" i="1" s="1"/>
  <c r="R2112" i="1" s="1"/>
  <c r="V2481" i="1"/>
  <c r="V2477" i="1" s="1"/>
  <c r="V2476" i="1" s="1"/>
  <c r="V2469" i="1" s="1"/>
  <c r="Q4331" i="1"/>
  <c r="Q4326" i="1" s="1"/>
  <c r="Q4325" i="1" s="1"/>
  <c r="Q4324" i="1" s="1"/>
  <c r="Q4323" i="1" s="1"/>
  <c r="G406" i="1"/>
  <c r="G405" i="1" s="1"/>
  <c r="G393" i="1" s="1"/>
  <c r="G392" i="1" s="1"/>
  <c r="K448" i="1"/>
  <c r="K447" i="1" s="1"/>
  <c r="K446" i="1" s="1"/>
  <c r="K433" i="1" s="1"/>
  <c r="I4436" i="1"/>
  <c r="M1870" i="1"/>
  <c r="R265" i="1"/>
  <c r="V1258" i="1"/>
  <c r="V1257" i="1" s="1"/>
  <c r="V1256" i="1" s="1"/>
  <c r="V1255" i="1" s="1"/>
  <c r="R3572" i="1"/>
  <c r="R3568" i="1" s="1"/>
  <c r="R3567" i="1" s="1"/>
  <c r="S3826" i="1"/>
  <c r="S3825" i="1" s="1"/>
  <c r="S3824" i="1" s="1"/>
  <c r="S3823" i="1" s="1"/>
  <c r="S5340" i="1"/>
  <c r="S5339" i="1" s="1"/>
  <c r="S5338" i="1" s="1"/>
  <c r="S5337" i="1" s="1"/>
  <c r="S5336" i="1" s="1"/>
  <c r="S5335" i="1" s="1"/>
  <c r="R5439" i="1"/>
  <c r="R5438" i="1" s="1"/>
  <c r="R5437" i="1" s="1"/>
  <c r="M764" i="1"/>
  <c r="L3572" i="1"/>
  <c r="L3568" i="1" s="1"/>
  <c r="L3567" i="1" s="1"/>
  <c r="G3781" i="1"/>
  <c r="G3780" i="1" s="1"/>
  <c r="K3836" i="1"/>
  <c r="K3832" i="1" s="1"/>
  <c r="K3831" i="1" s="1"/>
  <c r="K3822" i="1" s="1"/>
  <c r="K4270" i="1"/>
  <c r="K4291" i="1"/>
  <c r="K4290" i="1" s="1"/>
  <c r="H6115" i="1"/>
  <c r="H6114" i="1" s="1"/>
  <c r="H6188" i="1"/>
  <c r="H6184" i="1" s="1"/>
  <c r="H6183" i="1" s="1"/>
  <c r="H6173" i="1" s="1"/>
  <c r="H6172" i="1" s="1"/>
  <c r="V239" i="1"/>
  <c r="V238" i="1" s="1"/>
  <c r="V237" i="1" s="1"/>
  <c r="V236" i="1" s="1"/>
  <c r="V235" i="1" s="1"/>
  <c r="V234" i="1" s="1"/>
  <c r="V2843" i="1"/>
  <c r="V2839" i="1" s="1"/>
  <c r="V2838" i="1" s="1"/>
  <c r="V2831" i="1" s="1"/>
  <c r="V3218" i="1"/>
  <c r="V3214" i="1" s="1"/>
  <c r="V3213" i="1" s="1"/>
  <c r="P3469" i="1"/>
  <c r="P3468" i="1" s="1"/>
  <c r="P3467" i="1" s="1"/>
  <c r="P3466" i="1" s="1"/>
  <c r="S26" i="1"/>
  <c r="S22" i="1" s="1"/>
  <c r="S21" i="1" s="1"/>
  <c r="Q26" i="1"/>
  <c r="Q22" i="1" s="1"/>
  <c r="Q21" i="1" s="1"/>
  <c r="V26" i="1"/>
  <c r="V22" i="1" s="1"/>
  <c r="V21" i="1" s="1"/>
  <c r="S34" i="1"/>
  <c r="Q34" i="1"/>
  <c r="Q47" i="1"/>
  <c r="Q46" i="1" s="1"/>
  <c r="Q44" i="1" s="1"/>
  <c r="Q43" i="1" s="1"/>
  <c r="Q42" i="1" s="1"/>
  <c r="Q41" i="1" s="1"/>
  <c r="S66" i="1"/>
  <c r="S63" i="1" s="1"/>
  <c r="S60" i="1" s="1"/>
  <c r="Q100" i="1"/>
  <c r="Q99" i="1" s="1"/>
  <c r="Q98" i="1" s="1"/>
  <c r="Q91" i="1" s="1"/>
  <c r="Q90" i="1" s="1"/>
  <c r="V100" i="1"/>
  <c r="V99" i="1" s="1"/>
  <c r="V98" i="1" s="1"/>
  <c r="V91" i="1" s="1"/>
  <c r="V90" i="1" s="1"/>
  <c r="S115" i="1"/>
  <c r="S111" i="1" s="1"/>
  <c r="S110" i="1" s="1"/>
  <c r="S109" i="1" s="1"/>
  <c r="Q115" i="1"/>
  <c r="Q111" i="1" s="1"/>
  <c r="Q110" i="1" s="1"/>
  <c r="Q109" i="1" s="1"/>
  <c r="S131" i="1"/>
  <c r="S130" i="1" s="1"/>
  <c r="S163" i="1"/>
  <c r="S159" i="1" s="1"/>
  <c r="S158" i="1" s="1"/>
  <c r="S157" i="1" s="1"/>
  <c r="S156" i="1" s="1"/>
  <c r="Q163" i="1"/>
  <c r="Q159" i="1" s="1"/>
  <c r="Q158" i="1" s="1"/>
  <c r="Q157" i="1" s="1"/>
  <c r="Q156" i="1" s="1"/>
  <c r="V163" i="1"/>
  <c r="V159" i="1" s="1"/>
  <c r="V158" i="1" s="1"/>
  <c r="V157" i="1" s="1"/>
  <c r="V156" i="1" s="1"/>
  <c r="Q178" i="1"/>
  <c r="Q177" i="1" s="1"/>
  <c r="V178" i="1"/>
  <c r="V177" i="1" s="1"/>
  <c r="Q197" i="1"/>
  <c r="Q193" i="1" s="1"/>
  <c r="S197" i="1"/>
  <c r="S193" i="1" s="1"/>
  <c r="Q218" i="1"/>
  <c r="Q217" i="1" s="1"/>
  <c r="V218" i="1"/>
  <c r="V217" i="1" s="1"/>
  <c r="Q252" i="1"/>
  <c r="V252" i="1"/>
  <c r="S285" i="1"/>
  <c r="S284" i="1" s="1"/>
  <c r="S279" i="1" s="1"/>
  <c r="Q285" i="1"/>
  <c r="Q284" i="1" s="1"/>
  <c r="Q279" i="1" s="1"/>
  <c r="V285" i="1"/>
  <c r="V284" i="1" s="1"/>
  <c r="V279" i="1" s="1"/>
  <c r="Q327" i="1"/>
  <c r="Q326" i="1" s="1"/>
  <c r="Q325" i="1" s="1"/>
  <c r="Q354" i="1"/>
  <c r="Q350" i="1" s="1"/>
  <c r="Q349" i="1" s="1"/>
  <c r="V354" i="1"/>
  <c r="V350" i="1" s="1"/>
  <c r="V349" i="1" s="1"/>
  <c r="Q371" i="1"/>
  <c r="V371" i="1"/>
  <c r="Q381" i="1"/>
  <c r="V381" i="1"/>
  <c r="S381" i="1"/>
  <c r="S395" i="1"/>
  <c r="S394" i="1" s="1"/>
  <c r="S609" i="1"/>
  <c r="S608" i="1" s="1"/>
  <c r="S666" i="1"/>
  <c r="S665" i="1" s="1"/>
  <c r="S664" i="1" s="1"/>
  <c r="Q666" i="1"/>
  <c r="Q665" i="1" s="1"/>
  <c r="Q664" i="1" s="1"/>
  <c r="V666" i="1"/>
  <c r="V665" i="1" s="1"/>
  <c r="V664" i="1" s="1"/>
  <c r="S678" i="1"/>
  <c r="S674" i="1" s="1"/>
  <c r="S673" i="1" s="1"/>
  <c r="Q691" i="1"/>
  <c r="Q690" i="1" s="1"/>
  <c r="V691" i="1"/>
  <c r="V690" i="1" s="1"/>
  <c r="V710" i="1"/>
  <c r="P733" i="1"/>
  <c r="P732" i="1" s="1"/>
  <c r="P753" i="1"/>
  <c r="P746" i="1" s="1"/>
  <c r="P776" i="1"/>
  <c r="P809" i="1"/>
  <c r="U809" i="1"/>
  <c r="Q841" i="1"/>
  <c r="P959" i="1"/>
  <c r="U959" i="1"/>
  <c r="R959" i="1"/>
  <c r="U979" i="1"/>
  <c r="R979" i="1"/>
  <c r="R992" i="1"/>
  <c r="R991" i="1" s="1"/>
  <c r="R990" i="1" s="1"/>
  <c r="R984" i="1" s="1"/>
  <c r="S1053" i="1"/>
  <c r="V1064" i="1"/>
  <c r="V1063" i="1" s="1"/>
  <c r="S1097" i="1"/>
  <c r="S1096" i="1" s="1"/>
  <c r="P1238" i="1"/>
  <c r="P1237" i="1" s="1"/>
  <c r="P1236" i="1" s="1"/>
  <c r="P1235" i="1" s="1"/>
  <c r="S1289" i="1"/>
  <c r="Q1289" i="1"/>
  <c r="V1289" i="1"/>
  <c r="Q1297" i="1"/>
  <c r="Q1296" i="1" s="1"/>
  <c r="V1297" i="1"/>
  <c r="V1296" i="1" s="1"/>
  <c r="S1303" i="1"/>
  <c r="S1302" i="1" s="1"/>
  <c r="V1303" i="1"/>
  <c r="V1302" i="1" s="1"/>
  <c r="Q1353" i="1"/>
  <c r="Q1352" i="1" s="1"/>
  <c r="Q1351" i="1" s="1"/>
  <c r="Q1350" i="1" s="1"/>
  <c r="V1353" i="1"/>
  <c r="V1352" i="1" s="1"/>
  <c r="V1351" i="1" s="1"/>
  <c r="V1350" i="1" s="1"/>
  <c r="R1369" i="1"/>
  <c r="P1369" i="1"/>
  <c r="R1384" i="1"/>
  <c r="R1383" i="1" s="1"/>
  <c r="R1382" i="1" s="1"/>
  <c r="V1412" i="1"/>
  <c r="V1411" i="1" s="1"/>
  <c r="V1410" i="1" s="1"/>
  <c r="V1430" i="1"/>
  <c r="V1429" i="1" s="1"/>
  <c r="V1428" i="1" s="1"/>
  <c r="V1427" i="1" s="1"/>
  <c r="S1479" i="1"/>
  <c r="S1478" i="1" s="1"/>
  <c r="S1477" i="1" s="1"/>
  <c r="Q1543" i="1"/>
  <c r="Q1542" i="1" s="1"/>
  <c r="Q1541" i="1" s="1"/>
  <c r="Q1540" i="1" s="1"/>
  <c r="Q1553" i="1"/>
  <c r="Q1552" i="1" s="1"/>
  <c r="S1575" i="1"/>
  <c r="S1574" i="1" s="1"/>
  <c r="S1662" i="1"/>
  <c r="S1661" i="1" s="1"/>
  <c r="Q1683" i="1"/>
  <c r="V1683" i="1"/>
  <c r="P1749" i="1"/>
  <c r="P1748" i="1" s="1"/>
  <c r="P1747" i="1" s="1"/>
  <c r="Q1777" i="1"/>
  <c r="Q1776" i="1" s="1"/>
  <c r="Q1775" i="1" s="1"/>
  <c r="V1777" i="1"/>
  <c r="V1776" i="1" s="1"/>
  <c r="V1775" i="1" s="1"/>
  <c r="Q1825" i="1"/>
  <c r="Q1820" i="1" s="1"/>
  <c r="Q1819" i="1" s="1"/>
  <c r="Q1818" i="1" s="1"/>
  <c r="Q1811" i="1" s="1"/>
  <c r="Q1865" i="1"/>
  <c r="Q1864" i="1" s="1"/>
  <c r="V1888" i="1"/>
  <c r="V1883" i="1" s="1"/>
  <c r="Q1998" i="1"/>
  <c r="Q1997" i="1" s="1"/>
  <c r="V1998" i="1"/>
  <c r="V1997" i="1" s="1"/>
  <c r="S1998" i="1"/>
  <c r="S1997" i="1" s="1"/>
  <c r="Q2019" i="1"/>
  <c r="Q2015" i="1" s="1"/>
  <c r="Q2014" i="1" s="1"/>
  <c r="V2019" i="1"/>
  <c r="V2015" i="1" s="1"/>
  <c r="V2014" i="1" s="1"/>
  <c r="S2019" i="1"/>
  <c r="S2015" i="1" s="1"/>
  <c r="S2014" i="1" s="1"/>
  <c r="Q2047" i="1"/>
  <c r="S2055" i="1"/>
  <c r="S2054" i="1" s="1"/>
  <c r="V2055" i="1"/>
  <c r="V2054" i="1" s="1"/>
  <c r="V2064" i="1"/>
  <c r="V2063" i="1" s="1"/>
  <c r="V2117" i="1"/>
  <c r="V2113" i="1" s="1"/>
  <c r="V2112" i="1" s="1"/>
  <c r="S2138" i="1"/>
  <c r="S2137" i="1" s="1"/>
  <c r="S2136" i="1" s="1"/>
  <c r="Q2138" i="1"/>
  <c r="Q2137" i="1" s="1"/>
  <c r="Q2136" i="1" s="1"/>
  <c r="U2166" i="1"/>
  <c r="U2165" i="1" s="1"/>
  <c r="U2164" i="1" s="1"/>
  <c r="P2255" i="1"/>
  <c r="P2254" i="1" s="1"/>
  <c r="U2255" i="1"/>
  <c r="U2254" i="1" s="1"/>
  <c r="R2255" i="1"/>
  <c r="R2254" i="1" s="1"/>
  <c r="P2309" i="1"/>
  <c r="P2308" i="1" s="1"/>
  <c r="P2307" i="1" s="1"/>
  <c r="P2306" i="1" s="1"/>
  <c r="P2305" i="1" s="1"/>
  <c r="U2309" i="1"/>
  <c r="U2308" i="1" s="1"/>
  <c r="U2307" i="1" s="1"/>
  <c r="U2306" i="1" s="1"/>
  <c r="U2305" i="1" s="1"/>
  <c r="R2309" i="1"/>
  <c r="R2308" i="1" s="1"/>
  <c r="R2307" i="1" s="1"/>
  <c r="R2306" i="1" s="1"/>
  <c r="R2305" i="1" s="1"/>
  <c r="R2319" i="1"/>
  <c r="R2318" i="1" s="1"/>
  <c r="R2317" i="1" s="1"/>
  <c r="R2316" i="1" s="1"/>
  <c r="P2319" i="1"/>
  <c r="P2318" i="1" s="1"/>
  <c r="P2317" i="1" s="1"/>
  <c r="P2316" i="1" s="1"/>
  <c r="P2355" i="1"/>
  <c r="P2354" i="1" s="1"/>
  <c r="P2347" i="1" s="1"/>
  <c r="P2346" i="1" s="1"/>
  <c r="U2355" i="1"/>
  <c r="U2354" i="1" s="1"/>
  <c r="U2347" i="1" s="1"/>
  <c r="U2346" i="1" s="1"/>
  <c r="P2398" i="1"/>
  <c r="U2398" i="1"/>
  <c r="P2411" i="1"/>
  <c r="U2411" i="1"/>
  <c r="R2411" i="1"/>
  <c r="U2419" i="1"/>
  <c r="U2418" i="1" s="1"/>
  <c r="R2419" i="1"/>
  <c r="R2418" i="1" s="1"/>
  <c r="F5875" i="1"/>
  <c r="P2425" i="1"/>
  <c r="P2424" i="1" s="1"/>
  <c r="U2425" i="1"/>
  <c r="U2424" i="1" s="1"/>
  <c r="R2425" i="1"/>
  <c r="R2424" i="1" s="1"/>
  <c r="P2443" i="1"/>
  <c r="Q2487" i="1"/>
  <c r="Q2502" i="1"/>
  <c r="Q2501" i="1" s="1"/>
  <c r="Q2500" i="1" s="1"/>
  <c r="U2530" i="1"/>
  <c r="U2529" i="1" s="1"/>
  <c r="U2528" i="1" s="1"/>
  <c r="R2530" i="1"/>
  <c r="R2529" i="1" s="1"/>
  <c r="R2528" i="1" s="1"/>
  <c r="P2548" i="1"/>
  <c r="P2547" i="1" s="1"/>
  <c r="P2546" i="1" s="1"/>
  <c r="P2545" i="1" s="1"/>
  <c r="R2608" i="1"/>
  <c r="R2607" i="1" s="1"/>
  <c r="P2608" i="1"/>
  <c r="P2607" i="1" s="1"/>
  <c r="U2608" i="1"/>
  <c r="U2607" i="1" s="1"/>
  <c r="R2629" i="1"/>
  <c r="R2624" i="1" s="1"/>
  <c r="R2623" i="1" s="1"/>
  <c r="R2653" i="1"/>
  <c r="R2652" i="1" s="1"/>
  <c r="R2651" i="1" s="1"/>
  <c r="R2650" i="1" s="1"/>
  <c r="R2649" i="1" s="1"/>
  <c r="P2668" i="1"/>
  <c r="P2667" i="1" s="1"/>
  <c r="P2666" i="1" s="1"/>
  <c r="P2665" i="1" s="1"/>
  <c r="P2682" i="1"/>
  <c r="P2681" i="1" s="1"/>
  <c r="U2682" i="1"/>
  <c r="U2681" i="1" s="1"/>
  <c r="R2696" i="1"/>
  <c r="R2695" i="1" s="1"/>
  <c r="P2696" i="1"/>
  <c r="P2695" i="1" s="1"/>
  <c r="U2696" i="1"/>
  <c r="U2695" i="1" s="1"/>
  <c r="P2712" i="1"/>
  <c r="P2711" i="1" s="1"/>
  <c r="P2710" i="1" s="1"/>
  <c r="P2709" i="1" s="1"/>
  <c r="U2712" i="1"/>
  <c r="U2711" i="1" s="1"/>
  <c r="U2710" i="1" s="1"/>
  <c r="U2709" i="1" s="1"/>
  <c r="P2720" i="1"/>
  <c r="P2719" i="1" s="1"/>
  <c r="P2747" i="1"/>
  <c r="P2743" i="1" s="1"/>
  <c r="P2742" i="1" s="1"/>
  <c r="R2757" i="1"/>
  <c r="R2770" i="1"/>
  <c r="P2770" i="1"/>
  <c r="R2778" i="1"/>
  <c r="R2777" i="1" s="1"/>
  <c r="P2778" i="1"/>
  <c r="P2777" i="1" s="1"/>
  <c r="Q2849" i="1"/>
  <c r="Q2864" i="1"/>
  <c r="Q2863" i="1" s="1"/>
  <c r="Q2862" i="1" s="1"/>
  <c r="V2864" i="1"/>
  <c r="V2863" i="1" s="1"/>
  <c r="V2862" i="1" s="1"/>
  <c r="P2907" i="1"/>
  <c r="U2907" i="1"/>
  <c r="R2931" i="1"/>
  <c r="P2973" i="1"/>
  <c r="P2972" i="1" s="1"/>
  <c r="U2973" i="1"/>
  <c r="U2972" i="1" s="1"/>
  <c r="R2973" i="1"/>
  <c r="R2972" i="1" s="1"/>
  <c r="P3014" i="1"/>
  <c r="P3013" i="1" s="1"/>
  <c r="U3014" i="1"/>
  <c r="U3013" i="1" s="1"/>
  <c r="U3025" i="1"/>
  <c r="U3024" i="1" s="1"/>
  <c r="U3023" i="1" s="1"/>
  <c r="U3022" i="1" s="1"/>
  <c r="U3021" i="1" s="1"/>
  <c r="P3040" i="1"/>
  <c r="P3039" i="1" s="1"/>
  <c r="P3038" i="1" s="1"/>
  <c r="P3037" i="1" s="1"/>
  <c r="U3040" i="1"/>
  <c r="U3039" i="1" s="1"/>
  <c r="U3038" i="1" s="1"/>
  <c r="U3037" i="1" s="1"/>
  <c r="P3054" i="1"/>
  <c r="P3053" i="1" s="1"/>
  <c r="U3054" i="1"/>
  <c r="U3053" i="1" s="1"/>
  <c r="R3054" i="1"/>
  <c r="R3053" i="1" s="1"/>
  <c r="U3081" i="1"/>
  <c r="U3080" i="1" s="1"/>
  <c r="U3068" i="1" s="1"/>
  <c r="U3067" i="1" s="1"/>
  <c r="R3089" i="1"/>
  <c r="R3088" i="1" s="1"/>
  <c r="R3087" i="1" s="1"/>
  <c r="R3086" i="1" s="1"/>
  <c r="P3089" i="1"/>
  <c r="P3088" i="1" s="1"/>
  <c r="P3087" i="1" s="1"/>
  <c r="P3086" i="1" s="1"/>
  <c r="U3089" i="1"/>
  <c r="U3088" i="1" s="1"/>
  <c r="U3087" i="1" s="1"/>
  <c r="U3086" i="1" s="1"/>
  <c r="P3120" i="1"/>
  <c r="P3116" i="1" s="1"/>
  <c r="P3115" i="1" s="1"/>
  <c r="U3120" i="1"/>
  <c r="U3116" i="1" s="1"/>
  <c r="U3115" i="1" s="1"/>
  <c r="R3135" i="1"/>
  <c r="R3148" i="1"/>
  <c r="P3148" i="1"/>
  <c r="U3148" i="1"/>
  <c r="P3160" i="1"/>
  <c r="P3159" i="1" s="1"/>
  <c r="U3160" i="1"/>
  <c r="U3159" i="1" s="1"/>
  <c r="R3160" i="1"/>
  <c r="R3159" i="1" s="1"/>
  <c r="P3178" i="1"/>
  <c r="U3178" i="1"/>
  <c r="R3178" i="1"/>
  <c r="Q3224" i="1"/>
  <c r="V3224" i="1"/>
  <c r="S3224" i="1"/>
  <c r="Q3246" i="1"/>
  <c r="Q3245" i="1" s="1"/>
  <c r="Q3244" i="1" s="1"/>
  <c r="V3246" i="1"/>
  <c r="V3245" i="1" s="1"/>
  <c r="V3244" i="1" s="1"/>
  <c r="S3246" i="1"/>
  <c r="S3245" i="1" s="1"/>
  <c r="S3244" i="1" s="1"/>
  <c r="P3274" i="1"/>
  <c r="P3273" i="1" s="1"/>
  <c r="P3272" i="1" s="1"/>
  <c r="U3274" i="1"/>
  <c r="U3273" i="1" s="1"/>
  <c r="U3272" i="1" s="1"/>
  <c r="R3274" i="1"/>
  <c r="R3273" i="1" s="1"/>
  <c r="R3272" i="1" s="1"/>
  <c r="P3292" i="1"/>
  <c r="P3291" i="1" s="1"/>
  <c r="P3290" i="1" s="1"/>
  <c r="P3289" i="1" s="1"/>
  <c r="R3315" i="1"/>
  <c r="R3314" i="1" s="1"/>
  <c r="R3313" i="1" s="1"/>
  <c r="R3306" i="1" s="1"/>
  <c r="P3315" i="1"/>
  <c r="P3314" i="1" s="1"/>
  <c r="P3313" i="1" s="1"/>
  <c r="P3306" i="1" s="1"/>
  <c r="U3315" i="1"/>
  <c r="U3314" i="1" s="1"/>
  <c r="U3313" i="1" s="1"/>
  <c r="U3306" i="1" s="1"/>
  <c r="R3320" i="1"/>
  <c r="P3347" i="1"/>
  <c r="P3346" i="1" s="1"/>
  <c r="U3347" i="1"/>
  <c r="U3346" i="1" s="1"/>
  <c r="R3347" i="1"/>
  <c r="R3346" i="1" s="1"/>
  <c r="R3365" i="1"/>
  <c r="R3364" i="1" s="1"/>
  <c r="P3365" i="1"/>
  <c r="P3364" i="1" s="1"/>
  <c r="U3365" i="1"/>
  <c r="U3364" i="1" s="1"/>
  <c r="P3388" i="1"/>
  <c r="P3387" i="1" s="1"/>
  <c r="P3386" i="1" s="1"/>
  <c r="P3385" i="1" s="1"/>
  <c r="P3384" i="1" s="1"/>
  <c r="U3388" i="1"/>
  <c r="U3387" i="1" s="1"/>
  <c r="U3386" i="1" s="1"/>
  <c r="U3385" i="1" s="1"/>
  <c r="U3384" i="1" s="1"/>
  <c r="R3388" i="1"/>
  <c r="R3387" i="1" s="1"/>
  <c r="R3386" i="1" s="1"/>
  <c r="R3385" i="1" s="1"/>
  <c r="R3384" i="1" s="1"/>
  <c r="P3404" i="1"/>
  <c r="P3403" i="1" s="1"/>
  <c r="P3402" i="1" s="1"/>
  <c r="P3401" i="1" s="1"/>
  <c r="U3404" i="1"/>
  <c r="U3403" i="1" s="1"/>
  <c r="U3402" i="1" s="1"/>
  <c r="U3401" i="1" s="1"/>
  <c r="R3404" i="1"/>
  <c r="R3403" i="1" s="1"/>
  <c r="R3402" i="1" s="1"/>
  <c r="R3401" i="1" s="1"/>
  <c r="P3414" i="1"/>
  <c r="P3413" i="1" s="1"/>
  <c r="U3414" i="1"/>
  <c r="U3413" i="1" s="1"/>
  <c r="R3414" i="1"/>
  <c r="R3413" i="1" s="1"/>
  <c r="R3436" i="1"/>
  <c r="R3435" i="1" s="1"/>
  <c r="P3444" i="1"/>
  <c r="P3443" i="1" s="1"/>
  <c r="P3442" i="1" s="1"/>
  <c r="P3441" i="1" s="1"/>
  <c r="U3444" i="1"/>
  <c r="U3443" i="1" s="1"/>
  <c r="U3442" i="1" s="1"/>
  <c r="U3441" i="1" s="1"/>
  <c r="R3444" i="1"/>
  <c r="R3443" i="1" s="1"/>
  <c r="R3442" i="1" s="1"/>
  <c r="R3441" i="1" s="1"/>
  <c r="P3479" i="1"/>
  <c r="P3475" i="1" s="1"/>
  <c r="P3474" i="1" s="1"/>
  <c r="R3479" i="1"/>
  <c r="R3475" i="1" s="1"/>
  <c r="R3474" i="1" s="1"/>
  <c r="R3507" i="1"/>
  <c r="P3507" i="1"/>
  <c r="U3507" i="1"/>
  <c r="R3515" i="1"/>
  <c r="R3514" i="1" s="1"/>
  <c r="P3515" i="1"/>
  <c r="P3514" i="1" s="1"/>
  <c r="U3515" i="1"/>
  <c r="U3514" i="1" s="1"/>
  <c r="R3521" i="1"/>
  <c r="R3520" i="1" s="1"/>
  <c r="P3521" i="1"/>
  <c r="P3520" i="1" s="1"/>
  <c r="S3578" i="1"/>
  <c r="S3593" i="1"/>
  <c r="S3592" i="1" s="1"/>
  <c r="S3591" i="1" s="1"/>
  <c r="Q3593" i="1"/>
  <c r="Q3592" i="1" s="1"/>
  <c r="Q3591" i="1" s="1"/>
  <c r="V3593" i="1"/>
  <c r="V3592" i="1" s="1"/>
  <c r="V3591" i="1" s="1"/>
  <c r="R3621" i="1"/>
  <c r="R3620" i="1" s="1"/>
  <c r="R3619" i="1" s="1"/>
  <c r="U3621" i="1"/>
  <c r="U3620" i="1" s="1"/>
  <c r="U3619" i="1" s="1"/>
  <c r="R3639" i="1"/>
  <c r="R3638" i="1" s="1"/>
  <c r="R3637" i="1" s="1"/>
  <c r="R3636" i="1" s="1"/>
  <c r="P3639" i="1"/>
  <c r="P3638" i="1" s="1"/>
  <c r="P3637" i="1" s="1"/>
  <c r="P3636" i="1" s="1"/>
  <c r="U3639" i="1"/>
  <c r="U3638" i="1" s="1"/>
  <c r="U3637" i="1" s="1"/>
  <c r="U3636" i="1" s="1"/>
  <c r="P3650" i="1"/>
  <c r="P3649" i="1" s="1"/>
  <c r="U3707" i="1"/>
  <c r="U3706" i="1" s="1"/>
  <c r="R3707" i="1"/>
  <c r="R3706" i="1" s="1"/>
  <c r="P3741" i="1"/>
  <c r="P3740" i="1" s="1"/>
  <c r="U3741" i="1"/>
  <c r="U3740" i="1" s="1"/>
  <c r="P3767" i="1"/>
  <c r="P3766" i="1" s="1"/>
  <c r="P3765" i="1" s="1"/>
  <c r="P3764" i="1" s="1"/>
  <c r="U3767" i="1"/>
  <c r="U3766" i="1" s="1"/>
  <c r="U3765" i="1" s="1"/>
  <c r="U3764" i="1" s="1"/>
  <c r="R3781" i="1"/>
  <c r="R3780" i="1" s="1"/>
  <c r="R3836" i="1"/>
  <c r="R3832" i="1" s="1"/>
  <c r="R3831" i="1" s="1"/>
  <c r="P3836" i="1"/>
  <c r="P3832" i="1" s="1"/>
  <c r="P3831" i="1" s="1"/>
  <c r="U3836" i="1"/>
  <c r="U3832" i="1" s="1"/>
  <c r="U3831" i="1" s="1"/>
  <c r="R3846" i="1"/>
  <c r="R3856" i="1"/>
  <c r="P3856" i="1"/>
  <c r="U3856" i="1"/>
  <c r="P3868" i="1"/>
  <c r="P3867" i="1" s="1"/>
  <c r="U3868" i="1"/>
  <c r="U3867" i="1" s="1"/>
  <c r="R3868" i="1"/>
  <c r="R3867" i="1" s="1"/>
  <c r="R3901" i="1"/>
  <c r="R3900" i="1" s="1"/>
  <c r="R3899" i="1" s="1"/>
  <c r="R3898" i="1" s="1"/>
  <c r="R3897" i="1" s="1"/>
  <c r="R3875" i="1" s="1"/>
  <c r="U3901" i="1"/>
  <c r="U3900" i="1" s="1"/>
  <c r="U3899" i="1" s="1"/>
  <c r="U3898" i="1" s="1"/>
  <c r="U3897" i="1" s="1"/>
  <c r="U3875" i="1" s="1"/>
  <c r="Q3922" i="1"/>
  <c r="Q3921" i="1" s="1"/>
  <c r="Q3920" i="1" s="1"/>
  <c r="V3922" i="1"/>
  <c r="V3921" i="1" s="1"/>
  <c r="V3920" i="1" s="1"/>
  <c r="R4002" i="1"/>
  <c r="R4001" i="1" s="1"/>
  <c r="R4000" i="1" s="1"/>
  <c r="R3999" i="1" s="1"/>
  <c r="R4039" i="1"/>
  <c r="R4038" i="1" s="1"/>
  <c r="R4037" i="1" s="1"/>
  <c r="R4036" i="1" s="1"/>
  <c r="R4035" i="1" s="1"/>
  <c r="U4118" i="1"/>
  <c r="P4145" i="1"/>
  <c r="U4174" i="1"/>
  <c r="P4201" i="1"/>
  <c r="P4200" i="1" s="1"/>
  <c r="P4199" i="1" s="1"/>
  <c r="U4201" i="1"/>
  <c r="U4200" i="1" s="1"/>
  <c r="U4199" i="1" s="1"/>
  <c r="R4201" i="1"/>
  <c r="R4200" i="1" s="1"/>
  <c r="R4199" i="1" s="1"/>
  <c r="P4208" i="1"/>
  <c r="P4207" i="1" s="1"/>
  <c r="U4208" i="1"/>
  <c r="U4207" i="1" s="1"/>
  <c r="R4208" i="1"/>
  <c r="R4207" i="1" s="1"/>
  <c r="R4217" i="1"/>
  <c r="R4242" i="1"/>
  <c r="R4241" i="1" s="1"/>
  <c r="P4242" i="1"/>
  <c r="P4241" i="1" s="1"/>
  <c r="U4242" i="1"/>
  <c r="U4241" i="1" s="1"/>
  <c r="R4251" i="1"/>
  <c r="R4250" i="1" s="1"/>
  <c r="R4249" i="1" s="1"/>
  <c r="U4251" i="1"/>
  <c r="U4250" i="1" s="1"/>
  <c r="U4249" i="1" s="1"/>
  <c r="P4263" i="1"/>
  <c r="P4259" i="1" s="1"/>
  <c r="P4258" i="1" s="1"/>
  <c r="P4270" i="1"/>
  <c r="U4270" i="1"/>
  <c r="S4291" i="1"/>
  <c r="S4290" i="1" s="1"/>
  <c r="V4291" i="1"/>
  <c r="V4290" i="1" s="1"/>
  <c r="Q4303" i="1"/>
  <c r="Q4299" i="1" s="1"/>
  <c r="Q4298" i="1" s="1"/>
  <c r="V4303" i="1"/>
  <c r="V4299" i="1" s="1"/>
  <c r="V4298" i="1" s="1"/>
  <c r="S4303" i="1"/>
  <c r="S4299" i="1" s="1"/>
  <c r="S4298" i="1" s="1"/>
  <c r="Q4315" i="1"/>
  <c r="Q4314" i="1" s="1"/>
  <c r="Q4313" i="1" s="1"/>
  <c r="V4315" i="1"/>
  <c r="V4314" i="1" s="1"/>
  <c r="V4313" i="1" s="1"/>
  <c r="Q4525" i="1"/>
  <c r="Q4518" i="1" s="1"/>
  <c r="V4525" i="1"/>
  <c r="V4518" i="1" s="1"/>
  <c r="P4694" i="1"/>
  <c r="P4693" i="1" s="1"/>
  <c r="P4692" i="1" s="1"/>
  <c r="P4691" i="1" s="1"/>
  <c r="R4730" i="1"/>
  <c r="R4754" i="1"/>
  <c r="R4753" i="1" s="1"/>
  <c r="R4752" i="1" s="1"/>
  <c r="P4754" i="1"/>
  <c r="P4753" i="1" s="1"/>
  <c r="P4752" i="1" s="1"/>
  <c r="U4754" i="1"/>
  <c r="U4753" i="1" s="1"/>
  <c r="U4752" i="1" s="1"/>
  <c r="R4766" i="1"/>
  <c r="P4766" i="1"/>
  <c r="U4777" i="1"/>
  <c r="U4776" i="1" s="1"/>
  <c r="P4857" i="1"/>
  <c r="P4856" i="1" s="1"/>
  <c r="U4857" i="1"/>
  <c r="U4856" i="1" s="1"/>
  <c r="P4873" i="1"/>
  <c r="U4873" i="1"/>
  <c r="Q4900" i="1"/>
  <c r="Q4899" i="1" s="1"/>
  <c r="V4900" i="1"/>
  <c r="V4899" i="1" s="1"/>
  <c r="Q4917" i="1"/>
  <c r="S4959" i="1"/>
  <c r="Q4959" i="1"/>
  <c r="V4959" i="1"/>
  <c r="Q4974" i="1"/>
  <c r="V4974" i="1"/>
  <c r="S4986" i="1"/>
  <c r="Q4986" i="1"/>
  <c r="Q4993" i="1"/>
  <c r="P5023" i="1"/>
  <c r="P5022" i="1" s="1"/>
  <c r="P5021" i="1" s="1"/>
  <c r="P5020" i="1" s="1"/>
  <c r="U5023" i="1"/>
  <c r="U5022" i="1" s="1"/>
  <c r="U5021" i="1" s="1"/>
  <c r="U5020" i="1" s="1"/>
  <c r="P5036" i="1"/>
  <c r="P5032" i="1" s="1"/>
  <c r="P5031" i="1" s="1"/>
  <c r="U5036" i="1"/>
  <c r="U5032" i="1" s="1"/>
  <c r="U5031" i="1" s="1"/>
  <c r="R5036" i="1"/>
  <c r="R5032" i="1" s="1"/>
  <c r="R5031" i="1" s="1"/>
  <c r="S5085" i="1"/>
  <c r="Q5085" i="1"/>
  <c r="S5095" i="1"/>
  <c r="Q5136" i="1"/>
  <c r="S5155" i="1"/>
  <c r="S5148" i="1" s="1"/>
  <c r="S5147" i="1" s="1"/>
  <c r="S5146" i="1" s="1"/>
  <c r="S5145" i="1" s="1"/>
  <c r="R5300" i="1"/>
  <c r="V5458" i="1"/>
  <c r="V5454" i="1" s="1"/>
  <c r="V5453" i="1" s="1"/>
  <c r="Q5463" i="1"/>
  <c r="Q5559" i="1"/>
  <c r="Q5558" i="1" s="1"/>
  <c r="Q5580" i="1"/>
  <c r="S5622" i="1"/>
  <c r="S5616" i="1" s="1"/>
  <c r="S5615" i="1" s="1"/>
  <c r="S5614" i="1" s="1"/>
  <c r="V5640" i="1"/>
  <c r="V5639" i="1" s="1"/>
  <c r="V5638" i="1" s="1"/>
  <c r="Q5770" i="1"/>
  <c r="Q5769" i="1" s="1"/>
  <c r="Q5768" i="1" s="1"/>
  <c r="U5954" i="1"/>
  <c r="U5953" i="1" s="1"/>
  <c r="U5952" i="1" s="1"/>
  <c r="U5951" i="1" s="1"/>
  <c r="R5996" i="1"/>
  <c r="R5992" i="1" s="1"/>
  <c r="R5987" i="1" s="1"/>
  <c r="R5986" i="1" s="1"/>
  <c r="R5985" i="1" s="1"/>
  <c r="R5984" i="1" s="1"/>
  <c r="U6038" i="1"/>
  <c r="U6034" i="1" s="1"/>
  <c r="R6050" i="1"/>
  <c r="R6049" i="1" s="1"/>
  <c r="R6048" i="1" s="1"/>
  <c r="P6050" i="1"/>
  <c r="P6049" i="1" s="1"/>
  <c r="P6048" i="1" s="1"/>
  <c r="P6078" i="1"/>
  <c r="P6074" i="1" s="1"/>
  <c r="P6073" i="1" s="1"/>
  <c r="R6115" i="1"/>
  <c r="R6114" i="1" s="1"/>
  <c r="U6115" i="1"/>
  <c r="U6114" i="1" s="1"/>
  <c r="G21" i="1"/>
  <c r="G20" i="1" s="1"/>
  <c r="G19" i="1" s="1"/>
  <c r="I111" i="1"/>
  <c r="I110" i="1" s="1"/>
  <c r="G1632" i="1"/>
  <c r="R4849" i="1"/>
  <c r="P6121" i="1"/>
  <c r="O2209" i="1"/>
  <c r="O2202" i="1" s="1"/>
  <c r="O6141" i="1"/>
  <c r="O6136" i="1" s="1"/>
  <c r="O6135" i="1" s="1"/>
  <c r="H3218" i="1"/>
  <c r="H3214" i="1" s="1"/>
  <c r="H3213" i="1" s="1"/>
  <c r="H3204" i="1" s="1"/>
  <c r="G3639" i="1"/>
  <c r="G3638" i="1" s="1"/>
  <c r="G3637" i="1" s="1"/>
  <c r="G3636" i="1" s="1"/>
  <c r="G3836" i="1"/>
  <c r="G3832" i="1" s="1"/>
  <c r="G3831" i="1" s="1"/>
  <c r="G4270" i="1"/>
  <c r="F4578" i="1"/>
  <c r="F4685" i="1"/>
  <c r="F4684" i="1" s="1"/>
  <c r="F4683" i="1" s="1"/>
  <c r="F4682" i="1" s="1"/>
  <c r="F4681" i="1" s="1"/>
  <c r="G4917" i="1"/>
  <c r="G5211" i="1"/>
  <c r="G5207" i="1" s="1"/>
  <c r="G5206" i="1" s="1"/>
  <c r="K5211" i="1"/>
  <c r="K5207" i="1" s="1"/>
  <c r="K5206" i="1" s="1"/>
  <c r="L5295" i="1"/>
  <c r="L5287" i="1" s="1"/>
  <c r="J5901" i="1"/>
  <c r="J5885" i="1" s="1"/>
  <c r="J5884" i="1" s="1"/>
  <c r="I5937" i="1"/>
  <c r="S4849" i="1"/>
  <c r="L322" i="1"/>
  <c r="L321" i="1" s="1"/>
  <c r="M321" i="1" s="1"/>
  <c r="M323" i="1"/>
  <c r="M3234" i="1"/>
  <c r="L3233" i="1"/>
  <c r="L3232" i="1" s="1"/>
  <c r="L4366" i="1"/>
  <c r="M4366" i="1" s="1"/>
  <c r="M4367" i="1"/>
  <c r="L5778" i="1"/>
  <c r="M5778" i="1" s="1"/>
  <c r="M5779" i="1"/>
  <c r="M6149" i="1"/>
  <c r="M4824" i="1"/>
  <c r="L4823" i="1"/>
  <c r="L5321" i="1"/>
  <c r="M5321" i="1" s="1"/>
  <c r="M5322" i="1"/>
  <c r="L3507" i="1"/>
  <c r="L3218" i="1"/>
  <c r="K3639" i="1"/>
  <c r="K3638" i="1" s="1"/>
  <c r="K3637" i="1" s="1"/>
  <c r="K3636" i="1" s="1"/>
  <c r="L4354" i="1"/>
  <c r="M4354" i="1" s="1"/>
  <c r="M4355" i="1"/>
  <c r="K4471" i="1"/>
  <c r="K4470" i="1" s="1"/>
  <c r="K4469" i="1" s="1"/>
  <c r="K4468" i="1" s="1"/>
  <c r="F4638" i="1"/>
  <c r="F4637" i="1" s="1"/>
  <c r="F4636" i="1" s="1"/>
  <c r="F4635" i="1" s="1"/>
  <c r="F4634" i="1" s="1"/>
  <c r="M3437" i="1"/>
  <c r="L4719" i="1"/>
  <c r="M4719" i="1" s="1"/>
  <c r="I3148" i="1"/>
  <c r="I193" i="1"/>
  <c r="L814" i="1"/>
  <c r="M814" i="1" s="1"/>
  <c r="M815" i="1"/>
  <c r="J1616" i="1"/>
  <c r="J1615" i="1" s="1"/>
  <c r="J1606" i="1" s="1"/>
  <c r="I1683" i="1"/>
  <c r="H1728" i="1"/>
  <c r="H1724" i="1" s="1"/>
  <c r="H1723" i="1" s="1"/>
  <c r="H1714" i="1" s="1"/>
  <c r="L1728" i="1"/>
  <c r="L1724" i="1" s="1"/>
  <c r="L1723" i="1" s="1"/>
  <c r="L1714" i="1" s="1"/>
  <c r="J2019" i="1"/>
  <c r="J2015" i="1" s="1"/>
  <c r="J2014" i="1" s="1"/>
  <c r="F2319" i="1"/>
  <c r="F2318" i="1" s="1"/>
  <c r="F2317" i="1" s="1"/>
  <c r="M3436" i="1"/>
  <c r="M2217" i="1"/>
  <c r="R225" i="1"/>
  <c r="R304" i="1"/>
  <c r="R303" i="1" s="1"/>
  <c r="R302" i="1" s="1"/>
  <c r="R301" i="1" s="1"/>
  <c r="P633" i="1"/>
  <c r="P632" i="1" s="1"/>
  <c r="V930" i="1"/>
  <c r="R1430" i="1"/>
  <c r="R1429" i="1" s="1"/>
  <c r="R1428" i="1" s="1"/>
  <c r="R1427" i="1" s="1"/>
  <c r="S2298" i="1"/>
  <c r="S2297" i="1" s="1"/>
  <c r="V3728" i="1"/>
  <c r="V3723" i="1" s="1"/>
  <c r="V3722" i="1" s="1"/>
  <c r="V3803" i="1"/>
  <c r="V3802" i="1" s="1"/>
  <c r="S3957" i="1"/>
  <c r="S3956" i="1" s="1"/>
  <c r="S3955" i="1" s="1"/>
  <c r="S3954" i="1" s="1"/>
  <c r="V4166" i="1"/>
  <c r="V4165" i="1" s="1"/>
  <c r="Q4431" i="1"/>
  <c r="Q4430" i="1" s="1"/>
  <c r="Q4745" i="1"/>
  <c r="P4849" i="1"/>
  <c r="P5008" i="1"/>
  <c r="P5007" i="1" s="1"/>
  <c r="P5006" i="1" s="1"/>
  <c r="S5043" i="1"/>
  <c r="R930" i="1"/>
  <c r="S1330" i="1"/>
  <c r="S1329" i="1" s="1"/>
  <c r="S1328" i="1" s="1"/>
  <c r="S1321" i="1" s="1"/>
  <c r="V1669" i="1"/>
  <c r="V1836" i="1"/>
  <c r="R2278" i="1"/>
  <c r="R2273" i="1" s="1"/>
  <c r="R3728" i="1"/>
  <c r="R3723" i="1" s="1"/>
  <c r="R3722" i="1" s="1"/>
  <c r="R3803" i="1"/>
  <c r="R3802" i="1" s="1"/>
  <c r="R4166" i="1"/>
  <c r="R4165" i="1" s="1"/>
  <c r="U4431" i="1"/>
  <c r="U4430" i="1" s="1"/>
  <c r="Q4823" i="1"/>
  <c r="K2502" i="1"/>
  <c r="K2501" i="1" s="1"/>
  <c r="K2500" i="1" s="1"/>
  <c r="P4685" i="1"/>
  <c r="P4684" i="1" s="1"/>
  <c r="P4683" i="1" s="1"/>
  <c r="P4682" i="1" s="1"/>
  <c r="P4681" i="1" s="1"/>
  <c r="R274" i="1"/>
  <c r="R273" i="1" s="1"/>
  <c r="R272" i="1" s="1"/>
  <c r="R416" i="1"/>
  <c r="R406" i="1" s="1"/>
  <c r="R405" i="1" s="1"/>
  <c r="U640" i="1"/>
  <c r="U786" i="1"/>
  <c r="S1016" i="1"/>
  <c r="S1015" i="1" s="1"/>
  <c r="S1014" i="1" s="1"/>
  <c r="S1013" i="1" s="1"/>
  <c r="P1162" i="1"/>
  <c r="P1161" i="1" s="1"/>
  <c r="P1160" i="1" s="1"/>
  <c r="P1159" i="1" s="1"/>
  <c r="P1289" i="1"/>
  <c r="U1289" i="1"/>
  <c r="R1493" i="1"/>
  <c r="R1492" i="1" s="1"/>
  <c r="R1491" i="1" s="1"/>
  <c r="R1490" i="1" s="1"/>
  <c r="P1543" i="1"/>
  <c r="P1542" i="1" s="1"/>
  <c r="P1541" i="1" s="1"/>
  <c r="P1540" i="1" s="1"/>
  <c r="U1632" i="1"/>
  <c r="R1669" i="1"/>
  <c r="R1777" i="1"/>
  <c r="R1776" i="1" s="1"/>
  <c r="R1775" i="1" s="1"/>
  <c r="P1795" i="1"/>
  <c r="P1794" i="1" s="1"/>
  <c r="P1793" i="1" s="1"/>
  <c r="P1792" i="1" s="1"/>
  <c r="R1836" i="1"/>
  <c r="P1877" i="1"/>
  <c r="P1876" i="1" s="1"/>
  <c r="P1875" i="1" s="1"/>
  <c r="P1874" i="1" s="1"/>
  <c r="P1908" i="1"/>
  <c r="P1907" i="1" s="1"/>
  <c r="U1952" i="1"/>
  <c r="U1951" i="1" s="1"/>
  <c r="U1966" i="1"/>
  <c r="U1965" i="1" s="1"/>
  <c r="U2064" i="1"/>
  <c r="U2063" i="1" s="1"/>
  <c r="S2255" i="1"/>
  <c r="S2254" i="1" s="1"/>
  <c r="S2385" i="1"/>
  <c r="V2425" i="1"/>
  <c r="V2424" i="1" s="1"/>
  <c r="P2487" i="1"/>
  <c r="V2629" i="1"/>
  <c r="V2624" i="1" s="1"/>
  <c r="V2623" i="1" s="1"/>
  <c r="V2907" i="1"/>
  <c r="V2973" i="1"/>
  <c r="V2972" i="1" s="1"/>
  <c r="S2985" i="1"/>
  <c r="S2984" i="1" s="1"/>
  <c r="S2983" i="1" s="1"/>
  <c r="S2982" i="1" s="1"/>
  <c r="S2996" i="1"/>
  <c r="S2991" i="1" s="1"/>
  <c r="S2990" i="1" s="1"/>
  <c r="V3320" i="1"/>
  <c r="V3365" i="1"/>
  <c r="V3364" i="1" s="1"/>
  <c r="V3436" i="1"/>
  <c r="V3435" i="1" s="1"/>
  <c r="Q3562" i="1"/>
  <c r="Q3561" i="1" s="1"/>
  <c r="Q3560" i="1" s="1"/>
  <c r="Q3559" i="1" s="1"/>
  <c r="Q3856" i="1"/>
  <c r="V3868" i="1"/>
  <c r="V3867" i="1" s="1"/>
  <c r="P3922" i="1"/>
  <c r="P3921" i="1" s="1"/>
  <c r="P3920" i="1" s="1"/>
  <c r="U3922" i="1"/>
  <c r="U3921" i="1" s="1"/>
  <c r="U3920" i="1" s="1"/>
  <c r="V4242" i="1"/>
  <c r="V4241" i="1" s="1"/>
  <c r="Q4263" i="1"/>
  <c r="Q4259" i="1" s="1"/>
  <c r="Q4258" i="1" s="1"/>
  <c r="Q4270" i="1"/>
  <c r="S4270" i="1"/>
  <c r="U4436" i="1"/>
  <c r="S4694" i="1"/>
  <c r="S4693" i="1" s="1"/>
  <c r="S4692" i="1" s="1"/>
  <c r="S4691" i="1" s="1"/>
  <c r="Q4754" i="1"/>
  <c r="Q4753" i="1" s="1"/>
  <c r="Q4752" i="1" s="1"/>
  <c r="S4754" i="1"/>
  <c r="S4753" i="1" s="1"/>
  <c r="S4752" i="1" s="1"/>
  <c r="Q4777" i="1"/>
  <c r="Q4776" i="1" s="1"/>
  <c r="V4777" i="1"/>
  <c r="V4776" i="1" s="1"/>
  <c r="U4823" i="1"/>
  <c r="U4849" i="1"/>
  <c r="S4857" i="1"/>
  <c r="S4856" i="1" s="1"/>
  <c r="V4986" i="1"/>
  <c r="Q5023" i="1"/>
  <c r="Q5022" i="1" s="1"/>
  <c r="Q5021" i="1" s="1"/>
  <c r="Q5020" i="1" s="1"/>
  <c r="R5129" i="1"/>
  <c r="R5125" i="1" s="1"/>
  <c r="R5124" i="1" s="1"/>
  <c r="P5129" i="1"/>
  <c r="P5125" i="1" s="1"/>
  <c r="P5124" i="1" s="1"/>
  <c r="U5136" i="1"/>
  <c r="U5184" i="1"/>
  <c r="U5183" i="1" s="1"/>
  <c r="U5182" i="1" s="1"/>
  <c r="U5199" i="1"/>
  <c r="U5198" i="1" s="1"/>
  <c r="U5197" i="1" s="1"/>
  <c r="Q5241" i="1"/>
  <c r="Q5237" i="1" s="1"/>
  <c r="Q5236" i="1" s="1"/>
  <c r="Q5230" i="1" s="1"/>
  <c r="Q5229" i="1" s="1"/>
  <c r="V5241" i="1"/>
  <c r="V5237" i="1" s="1"/>
  <c r="V5236" i="1" s="1"/>
  <c r="V5230" i="1" s="1"/>
  <c r="V5229" i="1" s="1"/>
  <c r="S5241" i="1"/>
  <c r="S5237" i="1" s="1"/>
  <c r="S5236" i="1" s="1"/>
  <c r="S5230" i="1" s="1"/>
  <c r="S5229" i="1" s="1"/>
  <c r="S5253" i="1"/>
  <c r="Q5253" i="1"/>
  <c r="V5253" i="1"/>
  <c r="Q5277" i="1"/>
  <c r="Q5276" i="1" s="1"/>
  <c r="Q5271" i="1" s="1"/>
  <c r="V5277" i="1"/>
  <c r="V5276" i="1" s="1"/>
  <c r="V5271" i="1" s="1"/>
  <c r="S5277" i="1"/>
  <c r="S5276" i="1" s="1"/>
  <c r="S5271" i="1" s="1"/>
  <c r="S5288" i="1"/>
  <c r="Q5288" i="1"/>
  <c r="V5288" i="1"/>
  <c r="Q5295" i="1"/>
  <c r="V5295" i="1"/>
  <c r="S5295" i="1"/>
  <c r="Q5300" i="1"/>
  <c r="V5300" i="1"/>
  <c r="S5300" i="1"/>
  <c r="S5324" i="1"/>
  <c r="S5317" i="1" s="1"/>
  <c r="S5312" i="1" s="1"/>
  <c r="Q5324" i="1"/>
  <c r="Q5317" i="1" s="1"/>
  <c r="Q5312" i="1" s="1"/>
  <c r="V5324" i="1"/>
  <c r="V5317" i="1" s="1"/>
  <c r="V5312" i="1" s="1"/>
  <c r="V5340" i="1"/>
  <c r="V5339" i="1" s="1"/>
  <c r="V5338" i="1" s="1"/>
  <c r="V5337" i="1" s="1"/>
  <c r="V5336" i="1" s="1"/>
  <c r="V5335" i="1" s="1"/>
  <c r="R5350" i="1"/>
  <c r="R5349" i="1" s="1"/>
  <c r="P5361" i="1"/>
  <c r="P5357" i="1" s="1"/>
  <c r="U5361" i="1"/>
  <c r="U5357" i="1" s="1"/>
  <c r="R5361" i="1"/>
  <c r="R5357" i="1" s="1"/>
  <c r="P5367" i="1"/>
  <c r="P5366" i="1" s="1"/>
  <c r="U5367" i="1"/>
  <c r="U5366" i="1" s="1"/>
  <c r="R5367" i="1"/>
  <c r="R5366" i="1" s="1"/>
  <c r="P5376" i="1"/>
  <c r="P5375" i="1" s="1"/>
  <c r="P5374" i="1" s="1"/>
  <c r="P5373" i="1" s="1"/>
  <c r="U5376" i="1"/>
  <c r="U5375" i="1" s="1"/>
  <c r="U5374" i="1" s="1"/>
  <c r="U5373" i="1" s="1"/>
  <c r="R5376" i="1"/>
  <c r="R5375" i="1" s="1"/>
  <c r="R5374" i="1" s="1"/>
  <c r="R5373" i="1" s="1"/>
  <c r="P5384" i="1"/>
  <c r="P5383" i="1" s="1"/>
  <c r="P5382" i="1" s="1"/>
  <c r="P5381" i="1" s="1"/>
  <c r="U5384" i="1"/>
  <c r="U5383" i="1" s="1"/>
  <c r="U5382" i="1" s="1"/>
  <c r="U5381" i="1" s="1"/>
  <c r="R5384" i="1"/>
  <c r="R5383" i="1" s="1"/>
  <c r="R5382" i="1" s="1"/>
  <c r="R5381" i="1" s="1"/>
  <c r="R5405" i="1"/>
  <c r="P5405" i="1"/>
  <c r="P5418" i="1"/>
  <c r="U5418" i="1"/>
  <c r="P5432" i="1"/>
  <c r="P5431" i="1" s="1"/>
  <c r="P5430" i="1" s="1"/>
  <c r="U5432" i="1"/>
  <c r="U5431" i="1" s="1"/>
  <c r="U5430" i="1" s="1"/>
  <c r="R5432" i="1"/>
  <c r="R5431" i="1" s="1"/>
  <c r="R5430" i="1" s="1"/>
  <c r="S5439" i="1"/>
  <c r="S5438" i="1" s="1"/>
  <c r="S5437" i="1" s="1"/>
  <c r="R5447" i="1"/>
  <c r="R5446" i="1" s="1"/>
  <c r="R5445" i="1" s="1"/>
  <c r="R5444" i="1" s="1"/>
  <c r="U5463" i="1"/>
  <c r="U5770" i="1"/>
  <c r="U5769" i="1" s="1"/>
  <c r="U5768" i="1" s="1"/>
  <c r="V5817" i="1"/>
  <c r="M62" i="1"/>
  <c r="G350" i="1"/>
  <c r="G349" i="1" s="1"/>
  <c r="H406" i="1"/>
  <c r="H405" i="1" s="1"/>
  <c r="G491" i="1"/>
  <c r="G490" i="1" s="1"/>
  <c r="G489" i="1" s="1"/>
  <c r="G488" i="1" s="1"/>
  <c r="I984" i="1"/>
  <c r="M1277" i="1"/>
  <c r="J1632" i="1"/>
  <c r="M2120" i="1"/>
  <c r="M2381" i="1"/>
  <c r="M2422" i="1"/>
  <c r="M2482" i="1"/>
  <c r="M2484" i="1"/>
  <c r="M2633" i="1"/>
  <c r="M2637" i="1"/>
  <c r="I3089" i="1"/>
  <c r="I3088" i="1" s="1"/>
  <c r="I3087" i="1" s="1"/>
  <c r="I3086" i="1" s="1"/>
  <c r="M3113" i="1"/>
  <c r="M3121" i="1"/>
  <c r="J3315" i="1"/>
  <c r="J3314" i="1" s="1"/>
  <c r="J3313" i="1" s="1"/>
  <c r="J3306" i="1" s="1"/>
  <c r="M4005" i="1"/>
  <c r="M4042" i="1"/>
  <c r="M4044" i="1"/>
  <c r="M4119" i="1"/>
  <c r="M4121" i="1"/>
  <c r="J5825" i="1"/>
  <c r="K4145" i="1"/>
  <c r="M4211" i="1"/>
  <c r="K4326" i="1"/>
  <c r="K4325" i="1" s="1"/>
  <c r="K4324" i="1" s="1"/>
  <c r="G4331" i="1"/>
  <c r="G4326" i="1" s="1"/>
  <c r="G4325" i="1" s="1"/>
  <c r="G4324" i="1" s="1"/>
  <c r="G4323" i="1" s="1"/>
  <c r="M4421" i="1"/>
  <c r="M4434" i="1"/>
  <c r="G4708" i="1"/>
  <c r="G4707" i="1" s="1"/>
  <c r="G4729" i="1"/>
  <c r="M4799" i="1"/>
  <c r="M5090" i="1"/>
  <c r="M5112" i="1"/>
  <c r="M5130" i="1"/>
  <c r="M5132" i="1"/>
  <c r="M5179" i="1"/>
  <c r="G5253" i="1"/>
  <c r="K5253" i="1"/>
  <c r="H5271" i="1"/>
  <c r="K5295" i="1"/>
  <c r="K5287" i="1" s="1"/>
  <c r="H5324" i="1"/>
  <c r="H5317" i="1" s="1"/>
  <c r="H5312" i="1" s="1"/>
  <c r="F5454" i="1"/>
  <c r="F5453" i="1" s="1"/>
  <c r="M5760" i="1"/>
  <c r="M5830" i="1"/>
  <c r="H5825" i="1"/>
  <c r="M5938" i="1"/>
  <c r="Q3631" i="1"/>
  <c r="Q3630" i="1" s="1"/>
  <c r="Q3629" i="1" s="1"/>
  <c r="Q3628" i="1" s="1"/>
  <c r="R5502" i="1"/>
  <c r="P739" i="1"/>
  <c r="P738" i="1" s="1"/>
  <c r="P830" i="1"/>
  <c r="P829" i="1" s="1"/>
  <c r="P1610" i="1"/>
  <c r="P1609" i="1" s="1"/>
  <c r="P1608" i="1" s="1"/>
  <c r="P1607" i="1" s="1"/>
  <c r="P2481" i="1"/>
  <c r="P2477" i="1" s="1"/>
  <c r="P2476" i="1" s="1"/>
  <c r="P2469" i="1" s="1"/>
  <c r="R4451" i="1"/>
  <c r="P5350" i="1"/>
  <c r="P5349" i="1" s="1"/>
  <c r="P6188" i="1"/>
  <c r="P6184" i="1" s="1"/>
  <c r="P6183" i="1" s="1"/>
  <c r="W4745" i="1"/>
  <c r="W5502" i="1"/>
  <c r="W5866" i="1"/>
  <c r="U265" i="1"/>
  <c r="U1180" i="1"/>
  <c r="U1179" i="1" s="1"/>
  <c r="U1208" i="1"/>
  <c r="U1205" i="1" s="1"/>
  <c r="U1204" i="1" s="1"/>
  <c r="U1203" i="1" s="1"/>
  <c r="U1202" i="1" s="1"/>
  <c r="U1201" i="1" s="1"/>
  <c r="U1728" i="1"/>
  <c r="U1724" i="1" s="1"/>
  <c r="U1723" i="1" s="1"/>
  <c r="U2378" i="1"/>
  <c r="U2377" i="1" s="1"/>
  <c r="U2376" i="1" s="1"/>
  <c r="U2375" i="1" s="1"/>
  <c r="U5340" i="1"/>
  <c r="U5339" i="1" s="1"/>
  <c r="U5338" i="1" s="1"/>
  <c r="U5337" i="1" s="1"/>
  <c r="U5336" i="1" s="1"/>
  <c r="U5335" i="1" s="1"/>
  <c r="V4849" i="1"/>
  <c r="V6121" i="1"/>
  <c r="O75" i="1"/>
  <c r="O163" i="1"/>
  <c r="O159" i="1" s="1"/>
  <c r="O158" i="1" s="1"/>
  <c r="O157" i="1" s="1"/>
  <c r="O156" i="1" s="1"/>
  <c r="O285" i="1"/>
  <c r="O284" i="1" s="1"/>
  <c r="O279" i="1" s="1"/>
  <c r="O327" i="1"/>
  <c r="O326" i="1" s="1"/>
  <c r="O325" i="1" s="1"/>
  <c r="O2996" i="1"/>
  <c r="O2991" i="1" s="1"/>
  <c r="O2990" i="1" s="1"/>
  <c r="S4431" i="1"/>
  <c r="S4430" i="1" s="1"/>
  <c r="O458" i="1"/>
  <c r="O448" i="1" s="1"/>
  <c r="O447" i="1" s="1"/>
  <c r="O446" i="1" s="1"/>
  <c r="O433" i="1" s="1"/>
  <c r="O495" i="1"/>
  <c r="O491" i="1" s="1"/>
  <c r="O490" i="1" s="1"/>
  <c r="O489" i="1" s="1"/>
  <c r="O488" i="1" s="1"/>
  <c r="O609" i="1"/>
  <c r="O608" i="1" s="1"/>
  <c r="O666" i="1"/>
  <c r="O665" i="1" s="1"/>
  <c r="O664" i="1" s="1"/>
  <c r="O710" i="1"/>
  <c r="O786" i="1"/>
  <c r="O809" i="1"/>
  <c r="O841" i="1"/>
  <c r="O959" i="1"/>
  <c r="O1053" i="1"/>
  <c r="O1064" i="1"/>
  <c r="O1063" i="1" s="1"/>
  <c r="O1143" i="1"/>
  <c r="O1139" i="1" s="1"/>
  <c r="O1138" i="1" s="1"/>
  <c r="O1330" i="1"/>
  <c r="O1329" i="1" s="1"/>
  <c r="O1328" i="1" s="1"/>
  <c r="O1321" i="1" s="1"/>
  <c r="O1384" i="1"/>
  <c r="O1383" i="1" s="1"/>
  <c r="O1382" i="1" s="1"/>
  <c r="O1553" i="1"/>
  <c r="O1552" i="1" s="1"/>
  <c r="O1622" i="1"/>
  <c r="O1616" i="1" s="1"/>
  <c r="O1615" i="1" s="1"/>
  <c r="O1662" i="1"/>
  <c r="O1661" i="1" s="1"/>
  <c r="O1865" i="1"/>
  <c r="O1864" i="1" s="1"/>
  <c r="O1923" i="1"/>
  <c r="O1922" i="1" s="1"/>
  <c r="O1921" i="1" s="1"/>
  <c r="O1920" i="1" s="1"/>
  <c r="O1919" i="1" s="1"/>
  <c r="O2077" i="1"/>
  <c r="O2319" i="1"/>
  <c r="O2318" i="1" s="1"/>
  <c r="O2317" i="1" s="1"/>
  <c r="O2316" i="1" s="1"/>
  <c r="O2398" i="1"/>
  <c r="O2419" i="1"/>
  <c r="O2418" i="1" s="1"/>
  <c r="O2443" i="1"/>
  <c r="O2502" i="1"/>
  <c r="O2501" i="1" s="1"/>
  <c r="O2500" i="1" s="1"/>
  <c r="O2668" i="1"/>
  <c r="O2667" i="1" s="1"/>
  <c r="O2666" i="1" s="1"/>
  <c r="O2665" i="1" s="1"/>
  <c r="O2757" i="1"/>
  <c r="O2784" i="1"/>
  <c r="O2783" i="1" s="1"/>
  <c r="O3081" i="1"/>
  <c r="O3080" i="1" s="1"/>
  <c r="O3068" i="1" s="1"/>
  <c r="O3067" i="1" s="1"/>
  <c r="O3388" i="1"/>
  <c r="O3387" i="1" s="1"/>
  <c r="O3386" i="1" s="1"/>
  <c r="O3385" i="1" s="1"/>
  <c r="O3384" i="1" s="1"/>
  <c r="O3494" i="1"/>
  <c r="O3507" i="1"/>
  <c r="O3521" i="1"/>
  <c r="O3520" i="1" s="1"/>
  <c r="O3621" i="1"/>
  <c r="O3620" i="1" s="1"/>
  <c r="O3619" i="1" s="1"/>
  <c r="O3639" i="1"/>
  <c r="O3638" i="1" s="1"/>
  <c r="O3637" i="1" s="1"/>
  <c r="O3636" i="1" s="1"/>
  <c r="O3707" i="1"/>
  <c r="O3706" i="1" s="1"/>
  <c r="O3846" i="1"/>
  <c r="O3868" i="1"/>
  <c r="O3867" i="1" s="1"/>
  <c r="O4002" i="1"/>
  <c r="O4001" i="1" s="1"/>
  <c r="O4000" i="1" s="1"/>
  <c r="O3999" i="1" s="1"/>
  <c r="O4039" i="1"/>
  <c r="O4038" i="1" s="1"/>
  <c r="O4037" i="1" s="1"/>
  <c r="O4036" i="1" s="1"/>
  <c r="O4035" i="1" s="1"/>
  <c r="O4126" i="1"/>
  <c r="O4174" i="1"/>
  <c r="O4201" i="1"/>
  <c r="O4200" i="1" s="1"/>
  <c r="O4199" i="1" s="1"/>
  <c r="O4217" i="1"/>
  <c r="O4315" i="1"/>
  <c r="O4314" i="1" s="1"/>
  <c r="O4313" i="1" s="1"/>
  <c r="O4341" i="1"/>
  <c r="O4340" i="1" s="1"/>
  <c r="O4339" i="1" s="1"/>
  <c r="O4338" i="1" s="1"/>
  <c r="O4391" i="1"/>
  <c r="O4730" i="1"/>
  <c r="O4777" i="1"/>
  <c r="O4776" i="1" s="1"/>
  <c r="O4849" i="1"/>
  <c r="O4873" i="1"/>
  <c r="O4883" i="1"/>
  <c r="O4959" i="1"/>
  <c r="O4974" i="1"/>
  <c r="O5253" i="1"/>
  <c r="O5300" i="1"/>
  <c r="O5324" i="1"/>
  <c r="O5317" i="1" s="1"/>
  <c r="O5312" i="1" s="1"/>
  <c r="O5384" i="1"/>
  <c r="O5383" i="1" s="1"/>
  <c r="O5382" i="1" s="1"/>
  <c r="O5381" i="1" s="1"/>
  <c r="O5418" i="1"/>
  <c r="O5492" i="1"/>
  <c r="O5502" i="1"/>
  <c r="O5571" i="1"/>
  <c r="O5594" i="1"/>
  <c r="O5590" i="1" s="1"/>
  <c r="O5589" i="1" s="1"/>
  <c r="O5622" i="1"/>
  <c r="O5616" i="1" s="1"/>
  <c r="O5615" i="1" s="1"/>
  <c r="O5614" i="1" s="1"/>
  <c r="O6015" i="1"/>
  <c r="O6011" i="1" s="1"/>
  <c r="O6006" i="1" s="1"/>
  <c r="O6005" i="1" s="1"/>
  <c r="O6004" i="1" s="1"/>
  <c r="O6003" i="1" s="1"/>
  <c r="O6121" i="1"/>
  <c r="Q1104" i="1"/>
  <c r="Q1103" i="1" s="1"/>
  <c r="Q1102" i="1" s="1"/>
  <c r="Q1174" i="1"/>
  <c r="Q1173" i="1" s="1"/>
  <c r="Q1172" i="1" s="1"/>
  <c r="Q1171" i="1" s="1"/>
  <c r="Q2009" i="1"/>
  <c r="Q2008" i="1" s="1"/>
  <c r="Q2007" i="1" s="1"/>
  <c r="Q2006" i="1" s="1"/>
  <c r="Q2737" i="1"/>
  <c r="Q2736" i="1" s="1"/>
  <c r="Q2735" i="1" s="1"/>
  <c r="Q2734" i="1" s="1"/>
  <c r="S4436" i="1"/>
  <c r="P4591" i="1"/>
  <c r="Q244" i="1"/>
  <c r="Q239" i="1" s="1"/>
  <c r="Q238" i="1" s="1"/>
  <c r="Q237" i="1" s="1"/>
  <c r="Q236" i="1" s="1"/>
  <c r="Q235" i="1" s="1"/>
  <c r="Q234" i="1" s="1"/>
  <c r="Q4126" i="1"/>
  <c r="Q6148" i="1"/>
  <c r="Q6147" i="1" s="1"/>
  <c r="Q6146" i="1" s="1"/>
  <c r="O4986" i="1"/>
  <c r="R4431" i="1"/>
  <c r="R4430" i="1" s="1"/>
  <c r="P1510" i="1"/>
  <c r="P1509" i="1" s="1"/>
  <c r="P1508" i="1" s="1"/>
  <c r="P1787" i="1"/>
  <c r="P1786" i="1" s="1"/>
  <c r="P1785" i="1" s="1"/>
  <c r="P1784" i="1" s="1"/>
  <c r="O1836" i="1"/>
  <c r="R1897" i="1"/>
  <c r="R1896" i="1" s="1"/>
  <c r="R1895" i="1" s="1"/>
  <c r="R2267" i="1"/>
  <c r="R2266" i="1" s="1"/>
  <c r="R2265" i="1" s="1"/>
  <c r="R2264" i="1" s="1"/>
  <c r="P2390" i="1"/>
  <c r="S2540" i="1"/>
  <c r="S2539" i="1" s="1"/>
  <c r="S2538" i="1" s="1"/>
  <c r="S2537" i="1" s="1"/>
  <c r="Q2548" i="1"/>
  <c r="Q2547" i="1" s="1"/>
  <c r="Q2546" i="1" s="1"/>
  <c r="Q2545" i="1" s="1"/>
  <c r="O2919" i="1"/>
  <c r="O2918" i="1" s="1"/>
  <c r="P3284" i="1"/>
  <c r="P3283" i="1" s="1"/>
  <c r="P3282" i="1" s="1"/>
  <c r="P3281" i="1" s="1"/>
  <c r="R3359" i="1"/>
  <c r="R3358" i="1" s="1"/>
  <c r="R3357" i="1" s="1"/>
  <c r="R3356" i="1" s="1"/>
  <c r="O3803" i="1"/>
  <c r="O3802" i="1" s="1"/>
  <c r="O3795" i="1" s="1"/>
  <c r="O3794" i="1" s="1"/>
  <c r="U4132" i="1"/>
  <c r="U4131" i="1" s="1"/>
  <c r="U2481" i="1"/>
  <c r="U2477" i="1" s="1"/>
  <c r="U2476" i="1" s="1"/>
  <c r="U2469" i="1" s="1"/>
  <c r="O5974" i="1"/>
  <c r="O5970" i="1" s="1"/>
  <c r="O5969" i="1" s="1"/>
  <c r="O5241" i="1"/>
  <c r="O5237" i="1" s="1"/>
  <c r="O5236" i="1" s="1"/>
  <c r="O5230" i="1" s="1"/>
  <c r="O5229" i="1" s="1"/>
  <c r="O1787" i="1"/>
  <c r="O1786" i="1" s="1"/>
  <c r="O1785" i="1" s="1"/>
  <c r="O1784" i="1" s="1"/>
  <c r="O3436" i="1"/>
  <c r="O3435" i="1" s="1"/>
  <c r="O3428" i="1" s="1"/>
  <c r="O3427" i="1" s="1"/>
  <c r="P1174" i="1"/>
  <c r="P1173" i="1" s="1"/>
  <c r="P1172" i="1" s="1"/>
  <c r="P1171" i="1" s="1"/>
  <c r="V4993" i="1"/>
  <c r="O4270" i="1"/>
  <c r="L91" i="1"/>
  <c r="L90" i="1" s="1"/>
  <c r="S178" i="1"/>
  <c r="S177" i="1" s="1"/>
  <c r="V395" i="1"/>
  <c r="V394" i="1" s="1"/>
  <c r="S710" i="1"/>
  <c r="U733" i="1"/>
  <c r="U732" i="1" s="1"/>
  <c r="V4145" i="1"/>
  <c r="H91" i="1"/>
  <c r="H90" i="1" s="1"/>
  <c r="F3621" i="1"/>
  <c r="F3620" i="1" s="1"/>
  <c r="F3619" i="1" s="1"/>
  <c r="I3846" i="1"/>
  <c r="I4578" i="1"/>
  <c r="K3479" i="1"/>
  <c r="K3475" i="1" s="1"/>
  <c r="K3474" i="1" s="1"/>
  <c r="K3465" i="1" s="1"/>
  <c r="U2117" i="1"/>
  <c r="U2113" i="1" s="1"/>
  <c r="U2112" i="1" s="1"/>
  <c r="U2737" i="1"/>
  <c r="U2736" i="1" s="1"/>
  <c r="U2735" i="1" s="1"/>
  <c r="U2734" i="1" s="1"/>
  <c r="O100" i="1"/>
  <c r="O99" i="1" s="1"/>
  <c r="O98" i="1" s="1"/>
  <c r="O91" i="1" s="1"/>
  <c r="O90" i="1" s="1"/>
  <c r="O1268" i="1"/>
  <c r="O1264" i="1" s="1"/>
  <c r="O1263" i="1" s="1"/>
  <c r="O1656" i="1"/>
  <c r="O1655" i="1" s="1"/>
  <c r="O2778" i="1"/>
  <c r="O2777" i="1" s="1"/>
  <c r="O3515" i="1"/>
  <c r="O3514" i="1" s="1"/>
  <c r="O4303" i="1"/>
  <c r="O4299" i="1" s="1"/>
  <c r="O4298" i="1" s="1"/>
  <c r="O4525" i="1"/>
  <c r="O4518" i="1" s="1"/>
  <c r="S2209" i="1"/>
  <c r="S2202" i="1" s="1"/>
  <c r="H55" i="1"/>
  <c r="H54" i="1" s="1"/>
  <c r="V2398" i="1"/>
  <c r="M3142" i="1"/>
  <c r="I5361" i="1"/>
  <c r="I5357" i="1" s="1"/>
  <c r="I5348" i="1" s="1"/>
  <c r="I5347" i="1" s="1"/>
  <c r="I5346" i="1" s="1"/>
  <c r="I5345" i="1" s="1"/>
  <c r="H2481" i="1"/>
  <c r="H2477" i="1" s="1"/>
  <c r="H2476" i="1" s="1"/>
  <c r="H2469" i="1" s="1"/>
  <c r="H2442" i="1" s="1"/>
  <c r="M5907" i="1"/>
  <c r="H5937" i="1"/>
  <c r="H5936" i="1" s="1"/>
  <c r="H5935" i="1" s="1"/>
  <c r="M2614" i="1"/>
  <c r="S239" i="1"/>
  <c r="S238" i="1" s="1"/>
  <c r="S237" i="1" s="1"/>
  <c r="S236" i="1" s="1"/>
  <c r="S235" i="1" s="1"/>
  <c r="S234" i="1" s="1"/>
  <c r="R723" i="1"/>
  <c r="S1184" i="1"/>
  <c r="S1178" i="1" s="1"/>
  <c r="S1177" i="1" s="1"/>
  <c r="S1170" i="1" s="1"/>
  <c r="V1205" i="1"/>
  <c r="V1204" i="1" s="1"/>
  <c r="V1203" i="1" s="1"/>
  <c r="V1202" i="1" s="1"/>
  <c r="V1201" i="1" s="1"/>
  <c r="S1258" i="1"/>
  <c r="S1257" i="1" s="1"/>
  <c r="S1256" i="1" s="1"/>
  <c r="S1255" i="1" s="1"/>
  <c r="V1363" i="1"/>
  <c r="V1359" i="1" s="1"/>
  <c r="V1358" i="1" s="1"/>
  <c r="F21" i="1"/>
  <c r="F20" i="1" s="1"/>
  <c r="I1412" i="1"/>
  <c r="I1411" i="1" s="1"/>
  <c r="I1410" i="1" s="1"/>
  <c r="S136" i="1"/>
  <c r="S2034" i="1"/>
  <c r="I3178" i="1"/>
  <c r="O1718" i="1"/>
  <c r="O1717" i="1" s="1"/>
  <c r="O1716" i="1" s="1"/>
  <c r="O1715" i="1" s="1"/>
  <c r="O1806" i="1"/>
  <c r="O1805" i="1" s="1"/>
  <c r="O2019" i="1"/>
  <c r="O2015" i="1" s="1"/>
  <c r="O2014" i="1" s="1"/>
  <c r="O5008" i="1"/>
  <c r="O5007" i="1" s="1"/>
  <c r="O5006" i="1" s="1"/>
  <c r="G2743" i="1"/>
  <c r="G2742" i="1" s="1"/>
  <c r="G2733" i="1" s="1"/>
  <c r="L3093" i="1"/>
  <c r="M3093" i="1" s="1"/>
  <c r="M3094" i="1"/>
  <c r="G3572" i="1"/>
  <c r="G3568" i="1" s="1"/>
  <c r="G3567" i="1" s="1"/>
  <c r="G3558" i="1" s="1"/>
  <c r="G3536" i="1" s="1"/>
  <c r="L56" i="1"/>
  <c r="M56" i="1" s="1"/>
  <c r="M57" i="1"/>
  <c r="M1033" i="1"/>
  <c r="H6067" i="1"/>
  <c r="H6066" i="1" s="1"/>
  <c r="L1670" i="1"/>
  <c r="M1670" i="1" s="1"/>
  <c r="M146" i="1"/>
  <c r="M4107" i="1"/>
  <c r="S2757" i="1"/>
  <c r="L48" i="1"/>
  <c r="M48" i="1" s="1"/>
  <c r="M49" i="1"/>
  <c r="M3183" i="1"/>
  <c r="L3182" i="1"/>
  <c r="L3181" i="1" s="1"/>
  <c r="L3180" i="1" s="1"/>
  <c r="L3179" i="1" s="1"/>
  <c r="M3179" i="1" s="1"/>
  <c r="L4850" i="1"/>
  <c r="L4849" i="1" s="1"/>
  <c r="M4851" i="1"/>
  <c r="I4873" i="1"/>
  <c r="I4872" i="1" s="1"/>
  <c r="I4871" i="1" s="1"/>
  <c r="I5418" i="1"/>
  <c r="I5901" i="1"/>
  <c r="H5928" i="1"/>
  <c r="H5927" i="1" s="1"/>
  <c r="M1970" i="1"/>
  <c r="L87" i="1"/>
  <c r="M88" i="1"/>
  <c r="L144" i="1"/>
  <c r="M145" i="1"/>
  <c r="L2426" i="1"/>
  <c r="M2426" i="1" s="1"/>
  <c r="M2427" i="1"/>
  <c r="L3136" i="1"/>
  <c r="M3136" i="1" s="1"/>
  <c r="M3137" i="1"/>
  <c r="J3274" i="1"/>
  <c r="J3273" i="1" s="1"/>
  <c r="J3272" i="1" s="1"/>
  <c r="I4685" i="1"/>
  <c r="I4684" i="1" s="1"/>
  <c r="I4683" i="1" s="1"/>
  <c r="I4682" i="1" s="1"/>
  <c r="G6034" i="1"/>
  <c r="F2333" i="1"/>
  <c r="F2332" i="1" s="1"/>
  <c r="F5580" i="1"/>
  <c r="S100" i="1"/>
  <c r="S99" i="1" s="1"/>
  <c r="S98" i="1" s="1"/>
  <c r="S91" i="1" s="1"/>
  <c r="S90" i="1" s="1"/>
  <c r="Q131" i="1"/>
  <c r="Q130" i="1" s="1"/>
  <c r="S218" i="1"/>
  <c r="S217" i="1" s="1"/>
  <c r="S252" i="1"/>
  <c r="Q540" i="1"/>
  <c r="Q609" i="1"/>
  <c r="Q608" i="1" s="1"/>
  <c r="R753" i="1"/>
  <c r="R746" i="1" s="1"/>
  <c r="U764" i="1"/>
  <c r="R776" i="1"/>
  <c r="V824" i="1"/>
  <c r="P919" i="1"/>
  <c r="Q1053" i="1"/>
  <c r="R1104" i="1"/>
  <c r="R1103" i="1" s="1"/>
  <c r="R1102" i="1" s="1"/>
  <c r="R1184" i="1"/>
  <c r="R1178" i="1" s="1"/>
  <c r="R1177" i="1" s="1"/>
  <c r="R1170" i="1" s="1"/>
  <c r="S1205" i="1"/>
  <c r="S1204" i="1" s="1"/>
  <c r="S1203" i="1" s="1"/>
  <c r="S1202" i="1" s="1"/>
  <c r="S1201" i="1" s="1"/>
  <c r="R1258" i="1"/>
  <c r="R1257" i="1" s="1"/>
  <c r="R1256" i="1" s="1"/>
  <c r="R1255" i="1" s="1"/>
  <c r="U1369" i="1"/>
  <c r="U1384" i="1"/>
  <c r="U1383" i="1" s="1"/>
  <c r="U1382" i="1" s="1"/>
  <c r="Q1575" i="1"/>
  <c r="Q1574" i="1" s="1"/>
  <c r="V1648" i="1"/>
  <c r="Q1656" i="1"/>
  <c r="Q1655" i="1" s="1"/>
  <c r="Q1662" i="1"/>
  <c r="Q1661" i="1" s="1"/>
  <c r="S1683" i="1"/>
  <c r="P1734" i="1"/>
  <c r="U1734" i="1"/>
  <c r="U1749" i="1"/>
  <c r="U1748" i="1" s="1"/>
  <c r="U1747" i="1" s="1"/>
  <c r="Q1938" i="1"/>
  <c r="Q1937" i="1" s="1"/>
  <c r="Q1936" i="1" s="1"/>
  <c r="Q1935" i="1" s="1"/>
  <c r="Q1982" i="1"/>
  <c r="Q1981" i="1" s="1"/>
  <c r="Q1980" i="1" s="1"/>
  <c r="Q1979" i="1" s="1"/>
  <c r="S2064" i="1"/>
  <c r="S2063" i="1" s="1"/>
  <c r="Q2123" i="1"/>
  <c r="V2138" i="1"/>
  <c r="V2137" i="1" s="1"/>
  <c r="V2136" i="1" s="1"/>
  <c r="U2319" i="1"/>
  <c r="U2318" i="1" s="1"/>
  <c r="U2317" i="1" s="1"/>
  <c r="U2316" i="1" s="1"/>
  <c r="R2333" i="1"/>
  <c r="R2332" i="1" s="1"/>
  <c r="R2443" i="1"/>
  <c r="P2559" i="1"/>
  <c r="P2558" i="1" s="1"/>
  <c r="U2778" i="1"/>
  <c r="U2777" i="1" s="1"/>
  <c r="U2784" i="1"/>
  <c r="U2783" i="1" s="1"/>
  <c r="S2849" i="1"/>
  <c r="U3521" i="1"/>
  <c r="U3520" i="1" s="1"/>
  <c r="Q3578" i="1"/>
  <c r="U3650" i="1"/>
  <c r="U3649" i="1" s="1"/>
  <c r="P3781" i="1"/>
  <c r="P3780" i="1" s="1"/>
  <c r="S4126" i="1"/>
  <c r="U4145" i="1"/>
  <c r="U4326" i="1"/>
  <c r="U4325" i="1" s="1"/>
  <c r="U4324" i="1" s="1"/>
  <c r="U4323" i="1" s="1"/>
  <c r="S4525" i="1"/>
  <c r="S4518" i="1" s="1"/>
  <c r="S4578" i="1"/>
  <c r="R4694" i="1"/>
  <c r="R4693" i="1" s="1"/>
  <c r="R4692" i="1" s="1"/>
  <c r="R4691" i="1" s="1"/>
  <c r="P4730" i="1"/>
  <c r="U4766" i="1"/>
  <c r="R4777" i="1"/>
  <c r="R4776" i="1" s="1"/>
  <c r="R4857" i="1"/>
  <c r="R4856" i="1" s="1"/>
  <c r="R4873" i="1"/>
  <c r="S4900" i="1"/>
  <c r="S4899" i="1" s="1"/>
  <c r="S4917" i="1"/>
  <c r="V5085" i="1"/>
  <c r="S1104" i="1"/>
  <c r="S1103" i="1" s="1"/>
  <c r="S1102" i="1" s="1"/>
  <c r="S1610" i="1"/>
  <c r="S1609" i="1" s="1"/>
  <c r="S1608" i="1" s="1"/>
  <c r="S1607" i="1" s="1"/>
  <c r="U3826" i="1"/>
  <c r="U3825" i="1" s="1"/>
  <c r="U3824" i="1" s="1"/>
  <c r="U3823" i="1" s="1"/>
  <c r="O1184" i="1"/>
  <c r="O1178" i="1" s="1"/>
  <c r="O1177" i="1" s="1"/>
  <c r="O1170" i="1" s="1"/>
  <c r="O1297" i="1"/>
  <c r="O1296" i="1" s="1"/>
  <c r="O5521" i="1"/>
  <c r="O5520" i="1" s="1"/>
  <c r="O5519" i="1" s="1"/>
  <c r="I3907" i="1"/>
  <c r="I3906" i="1" s="1"/>
  <c r="I3897" i="1" s="1"/>
  <c r="M3908" i="1"/>
  <c r="M4976" i="1"/>
  <c r="L4975" i="1"/>
  <c r="L4974" i="1" s="1"/>
  <c r="F1162" i="1"/>
  <c r="F1161" i="1" s="1"/>
  <c r="F1160" i="1" s="1"/>
  <c r="F1159" i="1" s="1"/>
  <c r="L3666" i="1"/>
  <c r="M3667" i="1"/>
  <c r="L3687" i="1"/>
  <c r="L3686" i="1" s="1"/>
  <c r="L3685" i="1" s="1"/>
  <c r="L3684" i="1" s="1"/>
  <c r="L3683" i="1" s="1"/>
  <c r="M3688" i="1"/>
  <c r="L4039" i="1"/>
  <c r="M4040" i="1"/>
  <c r="L4055" i="1"/>
  <c r="L4054" i="1" s="1"/>
  <c r="M4056" i="1"/>
  <c r="L4424" i="1"/>
  <c r="M4424" i="1" s="1"/>
  <c r="M4425" i="1"/>
  <c r="M4441" i="1"/>
  <c r="L4440" i="1"/>
  <c r="M4440" i="1" s="1"/>
  <c r="F6121" i="1"/>
  <c r="M906" i="1"/>
  <c r="L905" i="1"/>
  <c r="M905" i="1" s="1"/>
  <c r="M2631" i="1"/>
  <c r="L2630" i="1"/>
  <c r="L3729" i="1"/>
  <c r="M3729" i="1" s="1"/>
  <c r="M3730" i="1"/>
  <c r="L1955" i="1"/>
  <c r="L1954" i="1" s="1"/>
  <c r="L1953" i="1" s="1"/>
  <c r="M1956" i="1"/>
  <c r="H2600" i="1"/>
  <c r="H2586" i="1" s="1"/>
  <c r="L3944" i="1"/>
  <c r="M3945" i="1"/>
  <c r="L4082" i="1"/>
  <c r="M4082" i="1" s="1"/>
  <c r="M4083" i="1"/>
  <c r="L4363" i="1"/>
  <c r="M4363" i="1" s="1"/>
  <c r="M4364" i="1"/>
  <c r="F4766" i="1"/>
  <c r="L4840" i="1"/>
  <c r="M4840" i="1" s="1"/>
  <c r="M4841" i="1"/>
  <c r="F4993" i="1"/>
  <c r="F4985" i="1" s="1"/>
  <c r="F4984" i="1" s="1"/>
  <c r="J5211" i="1"/>
  <c r="J5207" i="1" s="1"/>
  <c r="J5206" i="1" s="1"/>
  <c r="L5784" i="1"/>
  <c r="L5783" i="1" s="1"/>
  <c r="L5782" i="1" s="1"/>
  <c r="L5781" i="1" s="1"/>
  <c r="M5785" i="1"/>
  <c r="M5143" i="1"/>
  <c r="M4838" i="1"/>
  <c r="M4093" i="1"/>
  <c r="M5933" i="1"/>
  <c r="F1027" i="1"/>
  <c r="M1027" i="1" s="1"/>
  <c r="M1028" i="1"/>
  <c r="M4428" i="1"/>
  <c r="M5911" i="1"/>
  <c r="M4124" i="1"/>
  <c r="M5843" i="1"/>
  <c r="L3161" i="1"/>
  <c r="L3160" i="1" s="1"/>
  <c r="L3159" i="1" s="1"/>
  <c r="M3162" i="1"/>
  <c r="J3621" i="1"/>
  <c r="J3620" i="1" s="1"/>
  <c r="J3619" i="1" s="1"/>
  <c r="L3951" i="1"/>
  <c r="M3952" i="1"/>
  <c r="L3996" i="1"/>
  <c r="L3995" i="1" s="1"/>
  <c r="M3997" i="1"/>
  <c r="L4412" i="1"/>
  <c r="M4412" i="1" s="1"/>
  <c r="M4413" i="1"/>
  <c r="M4438" i="1"/>
  <c r="L4437" i="1"/>
  <c r="M4437" i="1" s="1"/>
  <c r="F4784" i="1"/>
  <c r="L5300" i="1"/>
  <c r="L5754" i="1"/>
  <c r="M5754" i="1" s="1"/>
  <c r="M5755" i="1"/>
  <c r="K6188" i="1"/>
  <c r="K6184" i="1" s="1"/>
  <c r="K6183" i="1" s="1"/>
  <c r="K6173" i="1" s="1"/>
  <c r="K6172" i="1" s="1"/>
  <c r="F1276" i="1"/>
  <c r="M2619" i="1"/>
  <c r="M4014" i="1"/>
  <c r="M1940" i="1"/>
  <c r="L2636" i="1"/>
  <c r="M2636" i="1" s="1"/>
  <c r="M4405" i="1"/>
  <c r="M4015" i="1"/>
  <c r="L4785" i="1"/>
  <c r="M4785" i="1" s="1"/>
  <c r="M5908" i="1"/>
  <c r="M3946" i="1"/>
  <c r="M3940" i="1"/>
  <c r="M4422" i="1"/>
  <c r="L5129" i="1"/>
  <c r="L5125" i="1" s="1"/>
  <c r="L5124" i="1" s="1"/>
  <c r="L4210" i="1"/>
  <c r="M4210" i="1" s="1"/>
  <c r="L1961" i="1"/>
  <c r="M1962" i="1"/>
  <c r="M2413" i="1"/>
  <c r="L2412" i="1"/>
  <c r="M2412" i="1" s="1"/>
  <c r="L2609" i="1"/>
  <c r="L2608" i="1" s="1"/>
  <c r="L2607" i="1" s="1"/>
  <c r="M2610" i="1"/>
  <c r="L3110" i="1"/>
  <c r="M3111" i="1"/>
  <c r="L3187" i="1"/>
  <c r="M3187" i="1" s="1"/>
  <c r="M3188" i="1"/>
  <c r="F3639" i="1"/>
  <c r="F3638" i="1" s="1"/>
  <c r="F3637" i="1" s="1"/>
  <c r="F3636" i="1" s="1"/>
  <c r="I5405" i="1"/>
  <c r="M1035" i="1"/>
  <c r="M5107" i="1"/>
  <c r="M5917" i="1"/>
  <c r="M4404" i="1"/>
  <c r="M4072" i="1"/>
  <c r="M4094" i="1"/>
  <c r="M5786" i="1"/>
  <c r="I4849" i="1"/>
  <c r="P1125" i="1"/>
  <c r="M5327" i="1"/>
  <c r="S265" i="1"/>
  <c r="S274" i="1"/>
  <c r="S273" i="1" s="1"/>
  <c r="S272" i="1" s="1"/>
  <c r="S344" i="1"/>
  <c r="S343" i="1" s="1"/>
  <c r="S342" i="1" s="1"/>
  <c r="S416" i="1"/>
  <c r="S406" i="1" s="1"/>
  <c r="S405" i="1" s="1"/>
  <c r="V640" i="1"/>
  <c r="V678" i="1"/>
  <c r="V674" i="1" s="1"/>
  <c r="V673" i="1" s="1"/>
  <c r="U776" i="1"/>
  <c r="V786" i="1"/>
  <c r="P852" i="1"/>
  <c r="V852" i="1"/>
  <c r="Q852" i="1"/>
  <c r="R852" i="1"/>
  <c r="Q877" i="1"/>
  <c r="P1016" i="1"/>
  <c r="P1015" i="1" s="1"/>
  <c r="P1014" i="1" s="1"/>
  <c r="P1013" i="1" s="1"/>
  <c r="S1493" i="1"/>
  <c r="S1492" i="1" s="1"/>
  <c r="S1491" i="1" s="1"/>
  <c r="S1490" i="1" s="1"/>
  <c r="R1728" i="1"/>
  <c r="R1724" i="1" s="1"/>
  <c r="R1723" i="1" s="1"/>
  <c r="Q1795" i="1"/>
  <c r="Q1794" i="1" s="1"/>
  <c r="Q1793" i="1" s="1"/>
  <c r="Q1792" i="1" s="1"/>
  <c r="S1836" i="1"/>
  <c r="Q1877" i="1"/>
  <c r="Q1876" i="1" s="1"/>
  <c r="Q1875" i="1" s="1"/>
  <c r="Q1874" i="1" s="1"/>
  <c r="Q1923" i="1"/>
  <c r="Q1922" i="1" s="1"/>
  <c r="Q1921" i="1" s="1"/>
  <c r="Q1920" i="1" s="1"/>
  <c r="Q1919" i="1" s="1"/>
  <c r="V1923" i="1"/>
  <c r="V1922" i="1" s="1"/>
  <c r="V1921" i="1" s="1"/>
  <c r="V1920" i="1" s="1"/>
  <c r="V1919" i="1" s="1"/>
  <c r="S2117" i="1"/>
  <c r="S2113" i="1" s="1"/>
  <c r="S2112" i="1" s="1"/>
  <c r="V2378" i="1"/>
  <c r="V2377" i="1" s="1"/>
  <c r="V2376" i="1" s="1"/>
  <c r="V2375" i="1" s="1"/>
  <c r="P2385" i="1"/>
  <c r="U2548" i="1"/>
  <c r="U2547" i="1" s="1"/>
  <c r="U2546" i="1" s="1"/>
  <c r="U2545" i="1" s="1"/>
  <c r="U2559" i="1"/>
  <c r="U2558" i="1" s="1"/>
  <c r="R2566" i="1"/>
  <c r="U2642" i="1"/>
  <c r="U2641" i="1" s="1"/>
  <c r="U2720" i="1"/>
  <c r="U2719" i="1" s="1"/>
  <c r="V2737" i="1"/>
  <c r="V2736" i="1" s="1"/>
  <c r="V2735" i="1" s="1"/>
  <c r="V2734" i="1" s="1"/>
  <c r="U2747" i="1"/>
  <c r="U2743" i="1" s="1"/>
  <c r="U2742" i="1" s="1"/>
  <c r="R2791" i="1"/>
  <c r="U2931" i="1"/>
  <c r="P2985" i="1"/>
  <c r="P2984" i="1" s="1"/>
  <c r="P2983" i="1" s="1"/>
  <c r="P2982" i="1" s="1"/>
  <c r="P2996" i="1"/>
  <c r="P2991" i="1" s="1"/>
  <c r="P2990" i="1" s="1"/>
  <c r="R3014" i="1"/>
  <c r="R3013" i="1" s="1"/>
  <c r="R3110" i="1"/>
  <c r="R3109" i="1" s="1"/>
  <c r="R3108" i="1" s="1"/>
  <c r="R3107" i="1" s="1"/>
  <c r="U3292" i="1"/>
  <c r="U3291" i="1" s="1"/>
  <c r="U3290" i="1" s="1"/>
  <c r="U3289" i="1" s="1"/>
  <c r="M1793" i="1"/>
  <c r="P26" i="1"/>
  <c r="P22" i="1" s="1"/>
  <c r="P21" i="1" s="1"/>
  <c r="U26" i="1"/>
  <c r="U22" i="1" s="1"/>
  <c r="U21" i="1" s="1"/>
  <c r="R26" i="1"/>
  <c r="R22" i="1" s="1"/>
  <c r="R21" i="1" s="1"/>
  <c r="P34" i="1"/>
  <c r="U34" i="1"/>
  <c r="U33" i="1" s="1"/>
  <c r="U32" i="1" s="1"/>
  <c r="R34" i="1"/>
  <c r="R33" i="1" s="1"/>
  <c r="R32" i="1" s="1"/>
  <c r="R100" i="1"/>
  <c r="R99" i="1" s="1"/>
  <c r="R98" i="1" s="1"/>
  <c r="R91" i="1" s="1"/>
  <c r="R90" i="1" s="1"/>
  <c r="P100" i="1"/>
  <c r="P99" i="1" s="1"/>
  <c r="P98" i="1" s="1"/>
  <c r="P91" i="1" s="1"/>
  <c r="P90" i="1" s="1"/>
  <c r="U115" i="1"/>
  <c r="U111" i="1" s="1"/>
  <c r="U110" i="1" s="1"/>
  <c r="U109" i="1" s="1"/>
  <c r="R115" i="1"/>
  <c r="R111" i="1" s="1"/>
  <c r="R110" i="1" s="1"/>
  <c r="R109" i="1" s="1"/>
  <c r="P131" i="1"/>
  <c r="P130" i="1" s="1"/>
  <c r="U131" i="1"/>
  <c r="U130" i="1" s="1"/>
  <c r="R131" i="1"/>
  <c r="R130" i="1" s="1"/>
  <c r="P163" i="1"/>
  <c r="P159" i="1" s="1"/>
  <c r="P158" i="1" s="1"/>
  <c r="P157" i="1" s="1"/>
  <c r="P156" i="1" s="1"/>
  <c r="U163" i="1"/>
  <c r="U159" i="1" s="1"/>
  <c r="U158" i="1" s="1"/>
  <c r="U157" i="1" s="1"/>
  <c r="U156" i="1" s="1"/>
  <c r="R163" i="1"/>
  <c r="R159" i="1" s="1"/>
  <c r="R158" i="1" s="1"/>
  <c r="R157" i="1" s="1"/>
  <c r="R156" i="1" s="1"/>
  <c r="R178" i="1"/>
  <c r="R177" i="1" s="1"/>
  <c r="P178" i="1"/>
  <c r="P177" i="1" s="1"/>
  <c r="U178" i="1"/>
  <c r="U177" i="1" s="1"/>
  <c r="R197" i="1"/>
  <c r="R193" i="1" s="1"/>
  <c r="P197" i="1"/>
  <c r="P193" i="1" s="1"/>
  <c r="U197" i="1"/>
  <c r="U193" i="1" s="1"/>
  <c r="R218" i="1"/>
  <c r="R217" i="1" s="1"/>
  <c r="P218" i="1"/>
  <c r="P217" i="1" s="1"/>
  <c r="U218" i="1"/>
  <c r="U217" i="1" s="1"/>
  <c r="R252" i="1"/>
  <c r="P252" i="1"/>
  <c r="U252" i="1"/>
  <c r="S260" i="1"/>
  <c r="P285" i="1"/>
  <c r="P284" i="1" s="1"/>
  <c r="P279" i="1" s="1"/>
  <c r="U285" i="1"/>
  <c r="U284" i="1" s="1"/>
  <c r="U279" i="1" s="1"/>
  <c r="R285" i="1"/>
  <c r="R284" i="1" s="1"/>
  <c r="R279" i="1" s="1"/>
  <c r="P327" i="1"/>
  <c r="P326" i="1" s="1"/>
  <c r="P325" i="1" s="1"/>
  <c r="U327" i="1"/>
  <c r="U326" i="1" s="1"/>
  <c r="U325" i="1" s="1"/>
  <c r="R327" i="1"/>
  <c r="R326" i="1" s="1"/>
  <c r="R325" i="1" s="1"/>
  <c r="R354" i="1"/>
  <c r="R350" i="1" s="1"/>
  <c r="R349" i="1" s="1"/>
  <c r="P354" i="1"/>
  <c r="P350" i="1" s="1"/>
  <c r="P349" i="1" s="1"/>
  <c r="U354" i="1"/>
  <c r="U350" i="1" s="1"/>
  <c r="U349" i="1" s="1"/>
  <c r="R371" i="1"/>
  <c r="P371" i="1"/>
  <c r="U371" i="1"/>
  <c r="R381" i="1"/>
  <c r="P381" i="1"/>
  <c r="U381" i="1"/>
  <c r="P395" i="1"/>
  <c r="P394" i="1" s="1"/>
  <c r="P458" i="1"/>
  <c r="P448" i="1" s="1"/>
  <c r="P447" i="1" s="1"/>
  <c r="P446" i="1" s="1"/>
  <c r="P433" i="1" s="1"/>
  <c r="U458" i="1"/>
  <c r="U448" i="1" s="1"/>
  <c r="U447" i="1" s="1"/>
  <c r="U446" i="1" s="1"/>
  <c r="U433" i="1" s="1"/>
  <c r="R458" i="1"/>
  <c r="R448" i="1" s="1"/>
  <c r="R447" i="1" s="1"/>
  <c r="R446" i="1" s="1"/>
  <c r="R433" i="1" s="1"/>
  <c r="R495" i="1"/>
  <c r="R491" i="1" s="1"/>
  <c r="R490" i="1" s="1"/>
  <c r="R489" i="1" s="1"/>
  <c r="R488" i="1" s="1"/>
  <c r="P495" i="1"/>
  <c r="P491" i="1" s="1"/>
  <c r="P490" i="1" s="1"/>
  <c r="P489" i="1" s="1"/>
  <c r="P488" i="1" s="1"/>
  <c r="U495" i="1"/>
  <c r="U491" i="1" s="1"/>
  <c r="U490" i="1" s="1"/>
  <c r="U489" i="1" s="1"/>
  <c r="U488" i="1" s="1"/>
  <c r="P519" i="1"/>
  <c r="P515" i="1" s="1"/>
  <c r="P514" i="1" s="1"/>
  <c r="P513" i="1" s="1"/>
  <c r="U519" i="1"/>
  <c r="U515" i="1" s="1"/>
  <c r="U514" i="1" s="1"/>
  <c r="U513" i="1" s="1"/>
  <c r="R519" i="1"/>
  <c r="R515" i="1" s="1"/>
  <c r="R514" i="1" s="1"/>
  <c r="R513" i="1" s="1"/>
  <c r="P540" i="1"/>
  <c r="U540" i="1"/>
  <c r="U527" i="1" s="1"/>
  <c r="U526" i="1" s="1"/>
  <c r="R540" i="1"/>
  <c r="R527" i="1" s="1"/>
  <c r="R526" i="1" s="1"/>
  <c r="U609" i="1"/>
  <c r="U608" i="1" s="1"/>
  <c r="P666" i="1"/>
  <c r="P665" i="1" s="1"/>
  <c r="P664" i="1" s="1"/>
  <c r="U666" i="1"/>
  <c r="U665" i="1" s="1"/>
  <c r="U664" i="1" s="1"/>
  <c r="R666" i="1"/>
  <c r="R665" i="1" s="1"/>
  <c r="R664" i="1" s="1"/>
  <c r="P678" i="1"/>
  <c r="P674" i="1" s="1"/>
  <c r="P673" i="1" s="1"/>
  <c r="R691" i="1"/>
  <c r="R690" i="1" s="1"/>
  <c r="U691" i="1"/>
  <c r="U690" i="1" s="1"/>
  <c r="R710" i="1"/>
  <c r="P710" i="1"/>
  <c r="U710" i="1"/>
  <c r="S776" i="1"/>
  <c r="V809" i="1"/>
  <c r="S877" i="1"/>
  <c r="Q919" i="1"/>
  <c r="V959" i="1"/>
  <c r="V992" i="1"/>
  <c r="V991" i="1" s="1"/>
  <c r="V990" i="1" s="1"/>
  <c r="V984" i="1" s="1"/>
  <c r="P1064" i="1"/>
  <c r="P1063" i="1" s="1"/>
  <c r="U1064" i="1"/>
  <c r="U1063" i="1" s="1"/>
  <c r="R1089" i="1"/>
  <c r="R1081" i="1" s="1"/>
  <c r="P1089" i="1"/>
  <c r="P1081" i="1" s="1"/>
  <c r="U1089" i="1"/>
  <c r="U1081" i="1" s="1"/>
  <c r="P1097" i="1"/>
  <c r="P1096" i="1" s="1"/>
  <c r="U1097" i="1"/>
  <c r="U1096" i="1" s="1"/>
  <c r="R1097" i="1"/>
  <c r="R1096" i="1" s="1"/>
  <c r="R1111" i="1"/>
  <c r="R1110" i="1" s="1"/>
  <c r="R1109" i="1" s="1"/>
  <c r="P1111" i="1"/>
  <c r="P1110" i="1" s="1"/>
  <c r="P1109" i="1" s="1"/>
  <c r="U1111" i="1"/>
  <c r="U1110" i="1" s="1"/>
  <c r="U1109" i="1" s="1"/>
  <c r="R1120" i="1"/>
  <c r="U1120" i="1"/>
  <c r="P1143" i="1"/>
  <c r="P1139" i="1" s="1"/>
  <c r="P1138" i="1" s="1"/>
  <c r="U1143" i="1"/>
  <c r="U1139" i="1" s="1"/>
  <c r="U1138" i="1" s="1"/>
  <c r="R1143" i="1"/>
  <c r="R1139" i="1" s="1"/>
  <c r="R1138" i="1" s="1"/>
  <c r="R1162" i="1"/>
  <c r="R1161" i="1" s="1"/>
  <c r="R1160" i="1" s="1"/>
  <c r="R1159" i="1" s="1"/>
  <c r="Q1214" i="1"/>
  <c r="Q1213" i="1" s="1"/>
  <c r="V1214" i="1"/>
  <c r="V1213" i="1" s="1"/>
  <c r="V1227" i="1"/>
  <c r="V1226" i="1" s="1"/>
  <c r="S1227" i="1"/>
  <c r="S1226" i="1" s="1"/>
  <c r="P1268" i="1"/>
  <c r="P1264" i="1" s="1"/>
  <c r="P1263" i="1" s="1"/>
  <c r="U1268" i="1"/>
  <c r="U1264" i="1" s="1"/>
  <c r="U1263" i="1" s="1"/>
  <c r="R1268" i="1"/>
  <c r="R1264" i="1" s="1"/>
  <c r="R1263" i="1" s="1"/>
  <c r="P1276" i="1"/>
  <c r="U1276" i="1"/>
  <c r="R1289" i="1"/>
  <c r="U1303" i="1"/>
  <c r="U1302" i="1" s="1"/>
  <c r="R1303" i="1"/>
  <c r="R1302" i="1" s="1"/>
  <c r="R1353" i="1"/>
  <c r="R1352" i="1" s="1"/>
  <c r="R1351" i="1" s="1"/>
  <c r="R1350" i="1" s="1"/>
  <c r="S1369" i="1"/>
  <c r="S1384" i="1"/>
  <c r="S1383" i="1" s="1"/>
  <c r="S1382" i="1" s="1"/>
  <c r="Q1384" i="1"/>
  <c r="Q1383" i="1" s="1"/>
  <c r="Q1382" i="1" s="1"/>
  <c r="V1384" i="1"/>
  <c r="V1383" i="1" s="1"/>
  <c r="V1382" i="1" s="1"/>
  <c r="R1412" i="1"/>
  <c r="R1411" i="1" s="1"/>
  <c r="R1410" i="1" s="1"/>
  <c r="U1412" i="1"/>
  <c r="U1411" i="1" s="1"/>
  <c r="U1410" i="1" s="1"/>
  <c r="R1499" i="1"/>
  <c r="P1499" i="1"/>
  <c r="U1499" i="1"/>
  <c r="P1528" i="1"/>
  <c r="P1527" i="1" s="1"/>
  <c r="P1526" i="1" s="1"/>
  <c r="P1525" i="1" s="1"/>
  <c r="P1524" i="1" s="1"/>
  <c r="M1939" i="1"/>
  <c r="F2624" i="1"/>
  <c r="F2623" i="1" s="1"/>
  <c r="M2210" i="1"/>
  <c r="M5757" i="1"/>
  <c r="R344" i="1"/>
  <c r="R343" i="1" s="1"/>
  <c r="R342" i="1" s="1"/>
  <c r="R3469" i="1"/>
  <c r="R3468" i="1" s="1"/>
  <c r="R3467" i="1" s="1"/>
  <c r="R3466" i="1" s="1"/>
  <c r="U3479" i="1"/>
  <c r="U3475" i="1" s="1"/>
  <c r="U3474" i="1" s="1"/>
  <c r="S3572" i="1"/>
  <c r="S3568" i="1" s="1"/>
  <c r="S3567" i="1" s="1"/>
  <c r="U3662" i="1"/>
  <c r="R3741" i="1"/>
  <c r="R3740" i="1" s="1"/>
  <c r="V3826" i="1"/>
  <c r="V3825" i="1" s="1"/>
  <c r="V3824" i="1" s="1"/>
  <c r="V3823" i="1" s="1"/>
  <c r="R4126" i="1"/>
  <c r="R4263" i="1"/>
  <c r="R4259" i="1" s="1"/>
  <c r="R4258" i="1" s="1"/>
  <c r="S4315" i="1"/>
  <c r="S4314" i="1" s="1"/>
  <c r="S4313" i="1" s="1"/>
  <c r="P4391" i="1"/>
  <c r="S4391" i="1"/>
  <c r="Q4391" i="1"/>
  <c r="V4391" i="1"/>
  <c r="R4391" i="1"/>
  <c r="U1528" i="1"/>
  <c r="U1527" i="1" s="1"/>
  <c r="U1526" i="1" s="1"/>
  <c r="U1525" i="1" s="1"/>
  <c r="U1524" i="1" s="1"/>
  <c r="R1528" i="1"/>
  <c r="R1527" i="1" s="1"/>
  <c r="R1526" i="1" s="1"/>
  <c r="R1525" i="1" s="1"/>
  <c r="R1524" i="1" s="1"/>
  <c r="R1543" i="1"/>
  <c r="R1542" i="1" s="1"/>
  <c r="R1541" i="1" s="1"/>
  <c r="R1540" i="1" s="1"/>
  <c r="U1543" i="1"/>
  <c r="U1542" i="1" s="1"/>
  <c r="U1541" i="1" s="1"/>
  <c r="U1540" i="1" s="1"/>
  <c r="R1553" i="1"/>
  <c r="R1552" i="1" s="1"/>
  <c r="P1553" i="1"/>
  <c r="P1552" i="1" s="1"/>
  <c r="U1553" i="1"/>
  <c r="U1552" i="1" s="1"/>
  <c r="P1575" i="1"/>
  <c r="P1574" i="1" s="1"/>
  <c r="U1575" i="1"/>
  <c r="U1574" i="1" s="1"/>
  <c r="R1575" i="1"/>
  <c r="R1574" i="1" s="1"/>
  <c r="R1589" i="1"/>
  <c r="R1588" i="1" s="1"/>
  <c r="R1581" i="1" s="1"/>
  <c r="R1580" i="1" s="1"/>
  <c r="P1589" i="1"/>
  <c r="P1588" i="1" s="1"/>
  <c r="P1581" i="1" s="1"/>
  <c r="P1580" i="1" s="1"/>
  <c r="U1589" i="1"/>
  <c r="U1588" i="1" s="1"/>
  <c r="U1581" i="1" s="1"/>
  <c r="U1580" i="1" s="1"/>
  <c r="P1622" i="1"/>
  <c r="P1616" i="1" s="1"/>
  <c r="P1615" i="1" s="1"/>
  <c r="U1622" i="1"/>
  <c r="U1616" i="1" s="1"/>
  <c r="U1615" i="1" s="1"/>
  <c r="R1622" i="1"/>
  <c r="R1616" i="1" s="1"/>
  <c r="R1615" i="1" s="1"/>
  <c r="P1648" i="1"/>
  <c r="U1648" i="1"/>
  <c r="R1648" i="1"/>
  <c r="P1656" i="1"/>
  <c r="P1655" i="1" s="1"/>
  <c r="P1662" i="1"/>
  <c r="P1661" i="1" s="1"/>
  <c r="U1662" i="1"/>
  <c r="U1661" i="1" s="1"/>
  <c r="R1662" i="1"/>
  <c r="R1661" i="1" s="1"/>
  <c r="R1683" i="1"/>
  <c r="P1683" i="1"/>
  <c r="U1683" i="1"/>
  <c r="P1718" i="1"/>
  <c r="P1717" i="1" s="1"/>
  <c r="P1716" i="1" s="1"/>
  <c r="P1715" i="1" s="1"/>
  <c r="U1718" i="1"/>
  <c r="U1717" i="1" s="1"/>
  <c r="U1716" i="1" s="1"/>
  <c r="U1715" i="1" s="1"/>
  <c r="R1718" i="1"/>
  <c r="R1717" i="1" s="1"/>
  <c r="R1716" i="1" s="1"/>
  <c r="R1715" i="1" s="1"/>
  <c r="S1734" i="1"/>
  <c r="Q1749" i="1"/>
  <c r="Q1748" i="1" s="1"/>
  <c r="Q1747" i="1" s="1"/>
  <c r="V1749" i="1"/>
  <c r="V1748" i="1" s="1"/>
  <c r="V1747" i="1" s="1"/>
  <c r="P1777" i="1"/>
  <c r="P1776" i="1" s="1"/>
  <c r="P1775" i="1" s="1"/>
  <c r="U1777" i="1"/>
  <c r="U1776" i="1" s="1"/>
  <c r="U1775" i="1" s="1"/>
  <c r="R1825" i="1"/>
  <c r="R1820" i="1" s="1"/>
  <c r="R1819" i="1" s="1"/>
  <c r="R1818" i="1" s="1"/>
  <c r="R1811" i="1" s="1"/>
  <c r="P1825" i="1"/>
  <c r="P1820" i="1" s="1"/>
  <c r="P1819" i="1" s="1"/>
  <c r="P1818" i="1" s="1"/>
  <c r="P1811" i="1" s="1"/>
  <c r="U1825" i="1"/>
  <c r="U1820" i="1" s="1"/>
  <c r="U1819" i="1" s="1"/>
  <c r="U1818" i="1" s="1"/>
  <c r="U1811" i="1" s="1"/>
  <c r="R1865" i="1"/>
  <c r="R1864" i="1" s="1"/>
  <c r="P1865" i="1"/>
  <c r="P1864" i="1" s="1"/>
  <c r="U1865" i="1"/>
  <c r="U1864" i="1" s="1"/>
  <c r="R1923" i="1"/>
  <c r="R1922" i="1" s="1"/>
  <c r="R1921" i="1" s="1"/>
  <c r="R1920" i="1" s="1"/>
  <c r="R1919" i="1" s="1"/>
  <c r="P1923" i="1"/>
  <c r="P1922" i="1" s="1"/>
  <c r="P1921" i="1" s="1"/>
  <c r="P1920" i="1" s="1"/>
  <c r="P1919" i="1" s="1"/>
  <c r="U1923" i="1"/>
  <c r="U1922" i="1" s="1"/>
  <c r="U1921" i="1" s="1"/>
  <c r="U1920" i="1" s="1"/>
  <c r="U1919" i="1" s="1"/>
  <c r="P1938" i="1"/>
  <c r="P1937" i="1" s="1"/>
  <c r="P1936" i="1" s="1"/>
  <c r="P1935" i="1" s="1"/>
  <c r="R1952" i="1"/>
  <c r="R1951" i="1" s="1"/>
  <c r="P1952" i="1"/>
  <c r="P1951" i="1" s="1"/>
  <c r="R1966" i="1"/>
  <c r="R1965" i="1" s="1"/>
  <c r="P1982" i="1"/>
  <c r="P1981" i="1" s="1"/>
  <c r="P1980" i="1" s="1"/>
  <c r="P1979" i="1" s="1"/>
  <c r="U1982" i="1"/>
  <c r="U1981" i="1" s="1"/>
  <c r="U1980" i="1" s="1"/>
  <c r="U1979" i="1" s="1"/>
  <c r="R1998" i="1"/>
  <c r="R1997" i="1" s="1"/>
  <c r="P1998" i="1"/>
  <c r="P1997" i="1" s="1"/>
  <c r="R2019" i="1"/>
  <c r="R2015" i="1" s="1"/>
  <c r="R2014" i="1" s="1"/>
  <c r="U2019" i="1"/>
  <c r="U2015" i="1" s="1"/>
  <c r="U2014" i="1" s="1"/>
  <c r="U2034" i="1"/>
  <c r="P2047" i="1"/>
  <c r="U2047" i="1"/>
  <c r="R2047" i="1"/>
  <c r="P2055" i="1"/>
  <c r="P2054" i="1" s="1"/>
  <c r="U2055" i="1"/>
  <c r="U2054" i="1" s="1"/>
  <c r="R2055" i="1"/>
  <c r="R2054" i="1" s="1"/>
  <c r="R2064" i="1"/>
  <c r="R2063" i="1" s="1"/>
  <c r="P2064" i="1"/>
  <c r="P2063" i="1" s="1"/>
  <c r="R2077" i="1"/>
  <c r="P2077" i="1"/>
  <c r="U2077" i="1"/>
  <c r="R2107" i="1"/>
  <c r="R2106" i="1" s="1"/>
  <c r="R2105" i="1" s="1"/>
  <c r="R2104" i="1" s="1"/>
  <c r="P2107" i="1"/>
  <c r="P2106" i="1" s="1"/>
  <c r="P2105" i="1" s="1"/>
  <c r="P2104" i="1" s="1"/>
  <c r="P2123" i="1"/>
  <c r="U2123" i="1"/>
  <c r="R2123" i="1"/>
  <c r="P2138" i="1"/>
  <c r="P2137" i="1" s="1"/>
  <c r="P2136" i="1" s="1"/>
  <c r="U2138" i="1"/>
  <c r="U2137" i="1" s="1"/>
  <c r="U2136" i="1" s="1"/>
  <c r="R2138" i="1"/>
  <c r="R2137" i="1" s="1"/>
  <c r="R2136" i="1" s="1"/>
  <c r="S2166" i="1"/>
  <c r="S2165" i="1" s="1"/>
  <c r="S2164" i="1" s="1"/>
  <c r="Q2166" i="1"/>
  <c r="Q2165" i="1" s="1"/>
  <c r="Q2164" i="1" s="1"/>
  <c r="V2166" i="1"/>
  <c r="V2165" i="1" s="1"/>
  <c r="V2164" i="1" s="1"/>
  <c r="Q2255" i="1"/>
  <c r="Q2254" i="1" s="1"/>
  <c r="V2255" i="1"/>
  <c r="V2254" i="1" s="1"/>
  <c r="Q2309" i="1"/>
  <c r="Q2308" i="1" s="1"/>
  <c r="Q2307" i="1" s="1"/>
  <c r="Q2306" i="1" s="1"/>
  <c r="Q2305" i="1" s="1"/>
  <c r="V2319" i="1"/>
  <c r="V2318" i="1" s="1"/>
  <c r="V2317" i="1" s="1"/>
  <c r="V2316" i="1" s="1"/>
  <c r="Q2333" i="1"/>
  <c r="Q2332" i="1" s="1"/>
  <c r="V2333" i="1"/>
  <c r="V2332" i="1" s="1"/>
  <c r="S2333" i="1"/>
  <c r="S2332" i="1" s="1"/>
  <c r="S2355" i="1"/>
  <c r="S2354" i="1" s="1"/>
  <c r="S2347" i="1" s="1"/>
  <c r="S2346" i="1" s="1"/>
  <c r="V2355" i="1"/>
  <c r="V2354" i="1" s="1"/>
  <c r="V2347" i="1" s="1"/>
  <c r="V2346" i="1" s="1"/>
  <c r="S2361" i="1"/>
  <c r="S2360" i="1" s="1"/>
  <c r="Q2361" i="1"/>
  <c r="Q2360" i="1" s="1"/>
  <c r="V2361" i="1"/>
  <c r="V2360" i="1" s="1"/>
  <c r="Q2398" i="1"/>
  <c r="Q2411" i="1"/>
  <c r="V2411" i="1"/>
  <c r="S2411" i="1"/>
  <c r="V2419" i="1"/>
  <c r="V2418" i="1" s="1"/>
  <c r="S2419" i="1"/>
  <c r="S2418" i="1" s="1"/>
  <c r="S2425" i="1"/>
  <c r="S2424" i="1" s="1"/>
  <c r="Q2443" i="1"/>
  <c r="V2443" i="1"/>
  <c r="S2443" i="1"/>
  <c r="R2487" i="1"/>
  <c r="U2487" i="1"/>
  <c r="R2502" i="1"/>
  <c r="R2501" i="1" s="1"/>
  <c r="R2500" i="1" s="1"/>
  <c r="P2502" i="1"/>
  <c r="P2501" i="1" s="1"/>
  <c r="P2500" i="1" s="1"/>
  <c r="U2502" i="1"/>
  <c r="U2501" i="1" s="1"/>
  <c r="U2500" i="1" s="1"/>
  <c r="Q2530" i="1"/>
  <c r="Q2529" i="1" s="1"/>
  <c r="Q2528" i="1" s="1"/>
  <c r="V2530" i="1"/>
  <c r="V2529" i="1" s="1"/>
  <c r="V2528" i="1" s="1"/>
  <c r="S2530" i="1"/>
  <c r="S2529" i="1" s="1"/>
  <c r="S2528" i="1" s="1"/>
  <c r="S2559" i="1"/>
  <c r="S2558" i="1" s="1"/>
  <c r="V2559" i="1"/>
  <c r="V2558" i="1" s="1"/>
  <c r="S2608" i="1"/>
  <c r="S2607" i="1" s="1"/>
  <c r="Q2608" i="1"/>
  <c r="Q2607" i="1" s="1"/>
  <c r="S2682" i="1"/>
  <c r="S2681" i="1" s="1"/>
  <c r="S2696" i="1"/>
  <c r="S2695" i="1" s="1"/>
  <c r="V2696" i="1"/>
  <c r="V2695" i="1" s="1"/>
  <c r="Q2712" i="1"/>
  <c r="Q2711" i="1" s="1"/>
  <c r="Q2710" i="1" s="1"/>
  <c r="Q2709" i="1" s="1"/>
  <c r="S2747" i="1"/>
  <c r="S2743" i="1" s="1"/>
  <c r="S2742" i="1" s="1"/>
  <c r="V2747" i="1"/>
  <c r="V2743" i="1" s="1"/>
  <c r="V2742" i="1" s="1"/>
  <c r="S2770" i="1"/>
  <c r="S2778" i="1"/>
  <c r="S2777" i="1" s="1"/>
  <c r="V2778" i="1"/>
  <c r="V2777" i="1" s="1"/>
  <c r="S2784" i="1"/>
  <c r="S2783" i="1" s="1"/>
  <c r="Q2784" i="1"/>
  <c r="Q2783" i="1" s="1"/>
  <c r="V2784" i="1"/>
  <c r="V2783" i="1" s="1"/>
  <c r="Q2805" i="1"/>
  <c r="V2805" i="1"/>
  <c r="S2805" i="1"/>
  <c r="R2849" i="1"/>
  <c r="P2849" i="1"/>
  <c r="R2864" i="1"/>
  <c r="R2863" i="1" s="1"/>
  <c r="R2862" i="1" s="1"/>
  <c r="P2864" i="1"/>
  <c r="P2863" i="1" s="1"/>
  <c r="P2862" i="1" s="1"/>
  <c r="V2892" i="1"/>
  <c r="V2891" i="1" s="1"/>
  <c r="V2890" i="1" s="1"/>
  <c r="Q2907" i="1"/>
  <c r="Q2919" i="1"/>
  <c r="Q2918" i="1" s="1"/>
  <c r="V2919" i="1"/>
  <c r="V2918" i="1" s="1"/>
  <c r="S2931" i="1"/>
  <c r="Q2973" i="1"/>
  <c r="Q2972" i="1" s="1"/>
  <c r="S2973" i="1"/>
  <c r="S2972" i="1" s="1"/>
  <c r="Q3014" i="1"/>
  <c r="Q3013" i="1" s="1"/>
  <c r="S3014" i="1"/>
  <c r="S3013" i="1" s="1"/>
  <c r="Q3025" i="1"/>
  <c r="Q3024" i="1" s="1"/>
  <c r="Q3023" i="1" s="1"/>
  <c r="Q3022" i="1" s="1"/>
  <c r="Q3021" i="1" s="1"/>
  <c r="V3025" i="1"/>
  <c r="V3024" i="1" s="1"/>
  <c r="V3023" i="1" s="1"/>
  <c r="V3022" i="1" s="1"/>
  <c r="V3021" i="1" s="1"/>
  <c r="S3025" i="1"/>
  <c r="S3024" i="1" s="1"/>
  <c r="S3023" i="1" s="1"/>
  <c r="S3022" i="1" s="1"/>
  <c r="S3021" i="1" s="1"/>
  <c r="Q3040" i="1"/>
  <c r="Q3039" i="1" s="1"/>
  <c r="Q3038" i="1" s="1"/>
  <c r="Q3037" i="1" s="1"/>
  <c r="V3040" i="1"/>
  <c r="V3039" i="1" s="1"/>
  <c r="V3038" i="1" s="1"/>
  <c r="V3037" i="1" s="1"/>
  <c r="Q3054" i="1"/>
  <c r="Q3053" i="1" s="1"/>
  <c r="V3054" i="1"/>
  <c r="V3053" i="1" s="1"/>
  <c r="S3054" i="1"/>
  <c r="S3053" i="1" s="1"/>
  <c r="S3081" i="1"/>
  <c r="S3080" i="1" s="1"/>
  <c r="S3068" i="1" s="1"/>
  <c r="S3067" i="1" s="1"/>
  <c r="Q3081" i="1"/>
  <c r="Q3080" i="1" s="1"/>
  <c r="Q3068" i="1" s="1"/>
  <c r="Q3067" i="1" s="1"/>
  <c r="V3081" i="1"/>
  <c r="V3080" i="1" s="1"/>
  <c r="V3068" i="1" s="1"/>
  <c r="V3067" i="1" s="1"/>
  <c r="S3089" i="1"/>
  <c r="S3088" i="1" s="1"/>
  <c r="S3087" i="1" s="1"/>
  <c r="S3086" i="1" s="1"/>
  <c r="Q3089" i="1"/>
  <c r="Q3088" i="1" s="1"/>
  <c r="Q3087" i="1" s="1"/>
  <c r="Q3086" i="1" s="1"/>
  <c r="V3089" i="1"/>
  <c r="V3088" i="1" s="1"/>
  <c r="V3087" i="1" s="1"/>
  <c r="V3086" i="1" s="1"/>
  <c r="Q3120" i="1"/>
  <c r="Q3116" i="1" s="1"/>
  <c r="Q3115" i="1" s="1"/>
  <c r="V3120" i="1"/>
  <c r="V3116" i="1" s="1"/>
  <c r="V3115" i="1" s="1"/>
  <c r="S3135" i="1"/>
  <c r="S3148" i="1"/>
  <c r="Q3148" i="1"/>
  <c r="V3148" i="1"/>
  <c r="Q3160" i="1"/>
  <c r="Q3159" i="1" s="1"/>
  <c r="V3160" i="1"/>
  <c r="V3159" i="1" s="1"/>
  <c r="S3160" i="1"/>
  <c r="S3159" i="1" s="1"/>
  <c r="Q3178" i="1"/>
  <c r="V3178" i="1"/>
  <c r="S3178" i="1"/>
  <c r="R3224" i="1"/>
  <c r="V4685" i="1"/>
  <c r="V4684" i="1" s="1"/>
  <c r="V4683" i="1" s="1"/>
  <c r="V4682" i="1" s="1"/>
  <c r="V4681" i="1" s="1"/>
  <c r="R4883" i="1"/>
  <c r="P4883" i="1"/>
  <c r="P4993" i="1"/>
  <c r="Q5095" i="1"/>
  <c r="V5095" i="1"/>
  <c r="Q5111" i="1"/>
  <c r="Q5110" i="1" s="1"/>
  <c r="S5129" i="1"/>
  <c r="S5125" i="1" s="1"/>
  <c r="S5124" i="1" s="1"/>
  <c r="Q5129" i="1"/>
  <c r="Q5125" i="1" s="1"/>
  <c r="Q5124" i="1" s="1"/>
  <c r="V5129" i="1"/>
  <c r="V5125" i="1" s="1"/>
  <c r="V5124" i="1" s="1"/>
  <c r="Q5169" i="1"/>
  <c r="Q5168" i="1" s="1"/>
  <c r="Q5167" i="1" s="1"/>
  <c r="V5169" i="1"/>
  <c r="V5168" i="1" s="1"/>
  <c r="V5167" i="1" s="1"/>
  <c r="S5169" i="1"/>
  <c r="S5168" i="1" s="1"/>
  <c r="S5167" i="1" s="1"/>
  <c r="Q5184" i="1"/>
  <c r="Q5183" i="1" s="1"/>
  <c r="Q5182" i="1" s="1"/>
  <c r="V5184" i="1"/>
  <c r="V5183" i="1" s="1"/>
  <c r="V5182" i="1" s="1"/>
  <c r="S5199" i="1"/>
  <c r="S5198" i="1" s="1"/>
  <c r="S5197" i="1" s="1"/>
  <c r="Q5199" i="1"/>
  <c r="Q5198" i="1" s="1"/>
  <c r="Q5197" i="1" s="1"/>
  <c r="V5199" i="1"/>
  <c r="V5198" i="1" s="1"/>
  <c r="V5197" i="1" s="1"/>
  <c r="S5211" i="1"/>
  <c r="S5207" i="1" s="1"/>
  <c r="S5206" i="1" s="1"/>
  <c r="Q5211" i="1"/>
  <c r="Q5207" i="1" s="1"/>
  <c r="Q5206" i="1" s="1"/>
  <c r="V5211" i="1"/>
  <c r="V5207" i="1" s="1"/>
  <c r="V5206" i="1" s="1"/>
  <c r="R5295" i="1"/>
  <c r="U5300" i="1"/>
  <c r="R5324" i="1"/>
  <c r="R5317" i="1" s="1"/>
  <c r="R5312" i="1" s="1"/>
  <c r="S5405" i="1"/>
  <c r="Q5405" i="1"/>
  <c r="S5447" i="1"/>
  <c r="S5446" i="1" s="1"/>
  <c r="S5445" i="1" s="1"/>
  <c r="S5444" i="1" s="1"/>
  <c r="P5485" i="1"/>
  <c r="R5485" i="1"/>
  <c r="R5492" i="1"/>
  <c r="P5492" i="1"/>
  <c r="U5492" i="1"/>
  <c r="U5502" i="1"/>
  <c r="P5510" i="1"/>
  <c r="U5510" i="1"/>
  <c r="V5521" i="1"/>
  <c r="V5520" i="1" s="1"/>
  <c r="V5519" i="1" s="1"/>
  <c r="V5559" i="1"/>
  <c r="V5558" i="1" s="1"/>
  <c r="S5571" i="1"/>
  <c r="P3224" i="1"/>
  <c r="R3246" i="1"/>
  <c r="R3245" i="1" s="1"/>
  <c r="R3244" i="1" s="1"/>
  <c r="P3246" i="1"/>
  <c r="P3245" i="1" s="1"/>
  <c r="P3244" i="1" s="1"/>
  <c r="U3246" i="1"/>
  <c r="U3245" i="1" s="1"/>
  <c r="U3244" i="1" s="1"/>
  <c r="V3274" i="1"/>
  <c r="V3273" i="1" s="1"/>
  <c r="V3272" i="1" s="1"/>
  <c r="S3274" i="1"/>
  <c r="S3273" i="1" s="1"/>
  <c r="S3272" i="1" s="1"/>
  <c r="S3315" i="1"/>
  <c r="S3314" i="1" s="1"/>
  <c r="S3313" i="1" s="1"/>
  <c r="S3306" i="1" s="1"/>
  <c r="Q3315" i="1"/>
  <c r="Q3314" i="1" s="1"/>
  <c r="Q3313" i="1" s="1"/>
  <c r="Q3306" i="1" s="1"/>
  <c r="V3315" i="1"/>
  <c r="V3314" i="1" s="1"/>
  <c r="V3313" i="1" s="1"/>
  <c r="V3306" i="1" s="1"/>
  <c r="Q3347" i="1"/>
  <c r="Q3346" i="1" s="1"/>
  <c r="V3347" i="1"/>
  <c r="V3346" i="1" s="1"/>
  <c r="S3347" i="1"/>
  <c r="S3346" i="1" s="1"/>
  <c r="S3365" i="1"/>
  <c r="S3364" i="1" s="1"/>
  <c r="Q3365" i="1"/>
  <c r="Q3364" i="1" s="1"/>
  <c r="V3388" i="1"/>
  <c r="V3387" i="1" s="1"/>
  <c r="V3386" i="1" s="1"/>
  <c r="V3385" i="1" s="1"/>
  <c r="V3384" i="1" s="1"/>
  <c r="Q3404" i="1"/>
  <c r="Q3403" i="1" s="1"/>
  <c r="Q3402" i="1" s="1"/>
  <c r="Q3401" i="1" s="1"/>
  <c r="V3404" i="1"/>
  <c r="V3403" i="1" s="1"/>
  <c r="V3402" i="1" s="1"/>
  <c r="V3401" i="1" s="1"/>
  <c r="S3404" i="1"/>
  <c r="S3403" i="1" s="1"/>
  <c r="S3402" i="1" s="1"/>
  <c r="S3401" i="1" s="1"/>
  <c r="S3414" i="1"/>
  <c r="S3413" i="1" s="1"/>
  <c r="Q3444" i="1"/>
  <c r="Q3443" i="1" s="1"/>
  <c r="Q3442" i="1" s="1"/>
  <c r="Q3441" i="1" s="1"/>
  <c r="V3444" i="1"/>
  <c r="V3443" i="1" s="1"/>
  <c r="V3442" i="1" s="1"/>
  <c r="V3441" i="1" s="1"/>
  <c r="S3444" i="1"/>
  <c r="S3443" i="1" s="1"/>
  <c r="S3442" i="1" s="1"/>
  <c r="S3441" i="1" s="1"/>
  <c r="S3479" i="1"/>
  <c r="S3475" i="1" s="1"/>
  <c r="S3474" i="1" s="1"/>
  <c r="S3507" i="1"/>
  <c r="V3507" i="1"/>
  <c r="S3515" i="1"/>
  <c r="S3514" i="1" s="1"/>
  <c r="Q3515" i="1"/>
  <c r="Q3514" i="1" s="1"/>
  <c r="V3515" i="1"/>
  <c r="V3514" i="1" s="1"/>
  <c r="S3521" i="1"/>
  <c r="S3520" i="1" s="1"/>
  <c r="R3578" i="1"/>
  <c r="P3593" i="1"/>
  <c r="P3592" i="1" s="1"/>
  <c r="P3591" i="1" s="1"/>
  <c r="U3593" i="1"/>
  <c r="U3592" i="1" s="1"/>
  <c r="U3591" i="1" s="1"/>
  <c r="S3621" i="1"/>
  <c r="S3620" i="1" s="1"/>
  <c r="S3619" i="1" s="1"/>
  <c r="V3621" i="1"/>
  <c r="V3620" i="1" s="1"/>
  <c r="V3619" i="1" s="1"/>
  <c r="S3639" i="1"/>
  <c r="S3638" i="1" s="1"/>
  <c r="S3637" i="1" s="1"/>
  <c r="S3636" i="1" s="1"/>
  <c r="Q3639" i="1"/>
  <c r="Q3638" i="1" s="1"/>
  <c r="Q3637" i="1" s="1"/>
  <c r="Q3636" i="1" s="1"/>
  <c r="V3639" i="1"/>
  <c r="V3638" i="1" s="1"/>
  <c r="V3637" i="1" s="1"/>
  <c r="V3636" i="1" s="1"/>
  <c r="Q3650" i="1"/>
  <c r="Q3649" i="1" s="1"/>
  <c r="V3650" i="1"/>
  <c r="V3649" i="1" s="1"/>
  <c r="Q3707" i="1"/>
  <c r="Q3706" i="1" s="1"/>
  <c r="S3707" i="1"/>
  <c r="S3706" i="1" s="1"/>
  <c r="Q3767" i="1"/>
  <c r="Q3766" i="1" s="1"/>
  <c r="Q3765" i="1" s="1"/>
  <c r="Q3764" i="1" s="1"/>
  <c r="S3781" i="1"/>
  <c r="S3780" i="1" s="1"/>
  <c r="Q3836" i="1"/>
  <c r="Q3832" i="1" s="1"/>
  <c r="Q3831" i="1" s="1"/>
  <c r="S3846" i="1"/>
  <c r="S3856" i="1"/>
  <c r="V3856" i="1"/>
  <c r="Q3868" i="1"/>
  <c r="Q3867" i="1" s="1"/>
  <c r="S3868" i="1"/>
  <c r="S3867" i="1" s="1"/>
  <c r="V3901" i="1"/>
  <c r="V3900" i="1" s="1"/>
  <c r="V3899" i="1" s="1"/>
  <c r="V3898" i="1" s="1"/>
  <c r="V3897" i="1" s="1"/>
  <c r="V3875" i="1" s="1"/>
  <c r="Q4002" i="1"/>
  <c r="Q4001" i="1" s="1"/>
  <c r="Q4000" i="1" s="1"/>
  <c r="Q3999" i="1" s="1"/>
  <c r="S4002" i="1"/>
  <c r="S4001" i="1" s="1"/>
  <c r="S4000" i="1" s="1"/>
  <c r="S3999" i="1" s="1"/>
  <c r="Q4012" i="1"/>
  <c r="Q4011" i="1" s="1"/>
  <c r="Q4049" i="1"/>
  <c r="Q4048" i="1" s="1"/>
  <c r="Q4047" i="1" s="1"/>
  <c r="Q4046" i="1" s="1"/>
  <c r="S4081" i="1"/>
  <c r="S4080" i="1" s="1"/>
  <c r="S4079" i="1" s="1"/>
  <c r="S4078" i="1" s="1"/>
  <c r="Q4081" i="1"/>
  <c r="Q4080" i="1" s="1"/>
  <c r="Q4079" i="1" s="1"/>
  <c r="Q4078" i="1" s="1"/>
  <c r="V4081" i="1"/>
  <c r="V4080" i="1" s="1"/>
  <c r="V4079" i="1" s="1"/>
  <c r="V4078" i="1" s="1"/>
  <c r="S4145" i="1"/>
  <c r="Q4174" i="1"/>
  <c r="V4174" i="1"/>
  <c r="S4174" i="1"/>
  <c r="Q4201" i="1"/>
  <c r="Q4200" i="1" s="1"/>
  <c r="Q4199" i="1" s="1"/>
  <c r="S4208" i="1"/>
  <c r="S4207" i="1" s="1"/>
  <c r="S4217" i="1"/>
  <c r="S4242" i="1"/>
  <c r="S4241" i="1" s="1"/>
  <c r="S4251" i="1"/>
  <c r="S4250" i="1" s="1"/>
  <c r="S4249" i="1" s="1"/>
  <c r="S4263" i="1"/>
  <c r="S4259" i="1" s="1"/>
  <c r="S4258" i="1" s="1"/>
  <c r="P4291" i="1"/>
  <c r="P4290" i="1" s="1"/>
  <c r="U4291" i="1"/>
  <c r="U4290" i="1" s="1"/>
  <c r="R4303" i="1"/>
  <c r="R4299" i="1" s="1"/>
  <c r="R4298" i="1" s="1"/>
  <c r="U4303" i="1"/>
  <c r="U4299" i="1" s="1"/>
  <c r="U4298" i="1" s="1"/>
  <c r="R4315" i="1"/>
  <c r="R4314" i="1" s="1"/>
  <c r="R4313" i="1" s="1"/>
  <c r="P4315" i="1"/>
  <c r="P4314" i="1" s="1"/>
  <c r="P4313" i="1" s="1"/>
  <c r="V4694" i="1"/>
  <c r="V4693" i="1" s="1"/>
  <c r="V4692" i="1" s="1"/>
  <c r="V4691" i="1" s="1"/>
  <c r="S4730" i="1"/>
  <c r="V4730" i="1"/>
  <c r="S4766" i="1"/>
  <c r="Q4766" i="1"/>
  <c r="S4873" i="1"/>
  <c r="R4917" i="1"/>
  <c r="P4959" i="1"/>
  <c r="Q5594" i="1"/>
  <c r="Q5590" i="1" s="1"/>
  <c r="Q5589" i="1" s="1"/>
  <c r="V5594" i="1"/>
  <c r="V5590" i="1" s="1"/>
  <c r="V5589" i="1" s="1"/>
  <c r="S5594" i="1"/>
  <c r="S5590" i="1" s="1"/>
  <c r="S5589" i="1" s="1"/>
  <c r="S5640" i="1"/>
  <c r="S5639" i="1" s="1"/>
  <c r="S5638" i="1" s="1"/>
  <c r="U5875" i="1"/>
  <c r="P5901" i="1"/>
  <c r="P5885" i="1" s="1"/>
  <c r="P5884" i="1" s="1"/>
  <c r="P5928" i="1"/>
  <c r="P5927" i="1" s="1"/>
  <c r="P5954" i="1"/>
  <c r="P5953" i="1" s="1"/>
  <c r="P5952" i="1" s="1"/>
  <c r="P5951" i="1" s="1"/>
  <c r="R5954" i="1"/>
  <c r="R5953" i="1" s="1"/>
  <c r="R5952" i="1" s="1"/>
  <c r="R5951" i="1" s="1"/>
  <c r="U6027" i="1"/>
  <c r="P6038" i="1"/>
  <c r="P6034" i="1" s="1"/>
  <c r="U6050" i="1"/>
  <c r="U6049" i="1" s="1"/>
  <c r="U6048" i="1" s="1"/>
  <c r="R6085" i="1"/>
  <c r="P6085" i="1"/>
  <c r="U6085" i="1"/>
  <c r="P6115" i="1"/>
  <c r="P6114" i="1" s="1"/>
  <c r="R6130" i="1"/>
  <c r="R6129" i="1" s="1"/>
  <c r="R6128" i="1" s="1"/>
  <c r="P6130" i="1"/>
  <c r="P6129" i="1" s="1"/>
  <c r="P6128" i="1" s="1"/>
  <c r="P6158" i="1"/>
  <c r="P6157" i="1" s="1"/>
  <c r="P6156" i="1" s="1"/>
  <c r="P6155" i="1" s="1"/>
  <c r="P6154" i="1" s="1"/>
  <c r="U6158" i="1"/>
  <c r="U6157" i="1" s="1"/>
  <c r="U6156" i="1" s="1"/>
  <c r="U6155" i="1" s="1"/>
  <c r="U6154" i="1" s="1"/>
  <c r="M5623" i="1"/>
  <c r="M5625" i="1"/>
  <c r="M5627" i="1"/>
  <c r="G5875" i="1"/>
  <c r="K5875" i="1"/>
  <c r="M5967" i="1"/>
  <c r="M5997" i="1"/>
  <c r="M5999" i="1"/>
  <c r="M6001" i="1"/>
  <c r="M6007" i="1"/>
  <c r="M6018" i="1"/>
  <c r="M6020" i="1"/>
  <c r="M6041" i="1"/>
  <c r="M6081" i="1"/>
  <c r="M6116" i="1"/>
  <c r="M6118" i="1"/>
  <c r="M6189" i="1"/>
  <c r="P3826" i="1"/>
  <c r="P3825" i="1" s="1"/>
  <c r="P3824" i="1" s="1"/>
  <c r="P3823" i="1" s="1"/>
  <c r="S3631" i="1"/>
  <c r="S3630" i="1" s="1"/>
  <c r="S3629" i="1" s="1"/>
  <c r="S3628" i="1" s="1"/>
  <c r="R6121" i="1"/>
  <c r="O691" i="1"/>
  <c r="O690" i="1" s="1"/>
  <c r="O2107" i="1"/>
  <c r="O2106" i="1" s="1"/>
  <c r="O2105" i="1" s="1"/>
  <c r="O2104" i="1" s="1"/>
  <c r="O3089" i="1"/>
  <c r="O3088" i="1" s="1"/>
  <c r="O3087" i="1" s="1"/>
  <c r="O3086" i="1" s="1"/>
  <c r="O5350" i="1"/>
  <c r="O5349" i="1" s="1"/>
  <c r="F852" i="1"/>
  <c r="J852" i="1"/>
  <c r="J1162" i="1"/>
  <c r="J1161" i="1" s="1"/>
  <c r="J1160" i="1" s="1"/>
  <c r="J1159" i="1" s="1"/>
  <c r="F1363" i="1"/>
  <c r="F1359" i="1" s="1"/>
  <c r="F1358" i="1" s="1"/>
  <c r="J1363" i="1"/>
  <c r="J1359" i="1" s="1"/>
  <c r="J1358" i="1" s="1"/>
  <c r="J1349" i="1" s="1"/>
  <c r="J1320" i="1" s="1"/>
  <c r="L1687" i="1"/>
  <c r="M1688" i="1"/>
  <c r="L1692" i="1"/>
  <c r="L1691" i="1" s="1"/>
  <c r="L1690" i="1" s="1"/>
  <c r="M1693" i="1"/>
  <c r="G1728" i="1"/>
  <c r="G1724" i="1" s="1"/>
  <c r="G1723" i="1" s="1"/>
  <c r="G1714" i="1" s="1"/>
  <c r="K1728" i="1"/>
  <c r="K1724" i="1" s="1"/>
  <c r="K1723" i="1" s="1"/>
  <c r="J1777" i="1"/>
  <c r="J1776" i="1" s="1"/>
  <c r="J1775" i="1" s="1"/>
  <c r="M2430" i="1"/>
  <c r="L2429" i="1"/>
  <c r="M2429" i="1" s="1"/>
  <c r="L2481" i="1"/>
  <c r="K2743" i="1"/>
  <c r="K2742" i="1" s="1"/>
  <c r="K2733" i="1" s="1"/>
  <c r="G2843" i="1"/>
  <c r="G2839" i="1" s="1"/>
  <c r="G2838" i="1" s="1"/>
  <c r="G2831" i="1" s="1"/>
  <c r="G2804" i="1" s="1"/>
  <c r="K2843" i="1"/>
  <c r="K2839" i="1" s="1"/>
  <c r="K2838" i="1" s="1"/>
  <c r="K2831" i="1" s="1"/>
  <c r="K2804" i="1" s="1"/>
  <c r="F2864" i="1"/>
  <c r="F2863" i="1" s="1"/>
  <c r="M3118" i="1"/>
  <c r="L3117" i="1"/>
  <c r="L3120" i="1"/>
  <c r="L3139" i="1"/>
  <c r="M3139" i="1" s="1"/>
  <c r="M3140" i="1"/>
  <c r="J3333" i="1"/>
  <c r="J3639" i="1"/>
  <c r="J3638" i="1" s="1"/>
  <c r="J3637" i="1" s="1"/>
  <c r="J3636" i="1" s="1"/>
  <c r="L3650" i="1"/>
  <c r="L3649" i="1" s="1"/>
  <c r="M3655" i="1"/>
  <c r="L3659" i="1"/>
  <c r="M3660" i="1"/>
  <c r="J3836" i="1"/>
  <c r="J3832" i="1" s="1"/>
  <c r="J3831" i="1" s="1"/>
  <c r="J3822" i="1" s="1"/>
  <c r="L3923" i="1"/>
  <c r="M3923" i="1" s="1"/>
  <c r="M3924" i="1"/>
  <c r="L3926" i="1"/>
  <c r="M3926" i="1" s="1"/>
  <c r="M3927" i="1"/>
  <c r="L3930" i="1"/>
  <c r="M3931" i="1"/>
  <c r="L3934" i="1"/>
  <c r="M3935" i="1"/>
  <c r="L3957" i="1"/>
  <c r="M3960" i="1"/>
  <c r="L3975" i="1"/>
  <c r="L3974" i="1" s="1"/>
  <c r="L3973" i="1" s="1"/>
  <c r="L3972" i="1" s="1"/>
  <c r="L3971" i="1" s="1"/>
  <c r="M3976" i="1"/>
  <c r="L3983" i="1"/>
  <c r="M3984" i="1"/>
  <c r="L4002" i="1"/>
  <c r="L4001" i="1" s="1"/>
  <c r="M4003" i="1"/>
  <c r="L4008" i="1"/>
  <c r="M4009" i="1"/>
  <c r="L4018" i="1"/>
  <c r="M4019" i="1"/>
  <c r="L4028" i="1"/>
  <c r="M4029" i="1"/>
  <c r="L4032" i="1"/>
  <c r="L4031" i="1" s="1"/>
  <c r="M4031" i="1" s="1"/>
  <c r="M4033" i="1"/>
  <c r="L4051" i="1"/>
  <c r="M4052" i="1"/>
  <c r="H4049" i="1"/>
  <c r="H4048" i="1" s="1"/>
  <c r="H4047" i="1" s="1"/>
  <c r="H4046" i="1" s="1"/>
  <c r="L4063" i="1"/>
  <c r="L4062" i="1" s="1"/>
  <c r="M4064" i="1"/>
  <c r="L4070" i="1"/>
  <c r="M4071" i="1"/>
  <c r="L4085" i="1"/>
  <c r="M4085" i="1" s="1"/>
  <c r="M4086" i="1"/>
  <c r="L4091" i="1"/>
  <c r="L4090" i="1" s="1"/>
  <c r="L4089" i="1" s="1"/>
  <c r="L4088" i="1" s="1"/>
  <c r="M4092" i="1"/>
  <c r="L4114" i="1"/>
  <c r="L4113" i="1" s="1"/>
  <c r="M4113" i="1" s="1"/>
  <c r="M4115" i="1"/>
  <c r="H4118" i="1"/>
  <c r="H4117" i="1" s="1"/>
  <c r="H4112" i="1" s="1"/>
  <c r="H4111" i="1" s="1"/>
  <c r="H4110" i="1" s="1"/>
  <c r="L4118" i="1"/>
  <c r="L4117" i="1" s="1"/>
  <c r="G4174" i="1"/>
  <c r="H4217" i="1"/>
  <c r="L4225" i="1"/>
  <c r="M4226" i="1"/>
  <c r="J4270" i="1"/>
  <c r="F4291" i="1"/>
  <c r="F4290" i="1" s="1"/>
  <c r="F4289" i="1" s="1"/>
  <c r="F4288" i="1" s="1"/>
  <c r="J4291" i="1"/>
  <c r="J4290" i="1" s="1"/>
  <c r="J4289" i="1" s="1"/>
  <c r="J4288" i="1" s="1"/>
  <c r="F4332" i="1"/>
  <c r="M4332" i="1" s="1"/>
  <c r="M4333" i="1"/>
  <c r="L4351" i="1"/>
  <c r="M4351" i="1" s="1"/>
  <c r="M4352" i="1"/>
  <c r="M4385" i="1"/>
  <c r="L4384" i="1"/>
  <c r="M4384" i="1" s="1"/>
  <c r="L4392" i="1"/>
  <c r="M4392" i="1" s="1"/>
  <c r="M4393" i="1"/>
  <c r="L4395" i="1"/>
  <c r="M4395" i="1" s="1"/>
  <c r="M4396" i="1"/>
  <c r="L4398" i="1"/>
  <c r="M4398" i="1" s="1"/>
  <c r="M4399" i="1"/>
  <c r="L4401" i="1"/>
  <c r="M4401" i="1" s="1"/>
  <c r="M4402" i="1"/>
  <c r="J4471" i="1"/>
  <c r="J4470" i="1" s="1"/>
  <c r="J4469" i="1" s="1"/>
  <c r="J4468" i="1" s="1"/>
  <c r="F4519" i="1"/>
  <c r="M4520" i="1"/>
  <c r="F4924" i="1"/>
  <c r="L3475" i="1"/>
  <c r="L3474" i="1" s="1"/>
  <c r="F2530" i="1"/>
  <c r="F2529" i="1" s="1"/>
  <c r="I4174" i="1"/>
  <c r="L4846" i="1"/>
  <c r="M4846" i="1" s="1"/>
  <c r="M4847" i="1"/>
  <c r="L4874" i="1"/>
  <c r="M4874" i="1" s="1"/>
  <c r="M4875" i="1"/>
  <c r="J4917" i="1"/>
  <c r="M5122" i="1"/>
  <c r="L5121" i="1"/>
  <c r="L5120" i="1" s="1"/>
  <c r="M5153" i="1"/>
  <c r="L5152" i="1"/>
  <c r="M5152" i="1" s="1"/>
  <c r="H5169" i="1"/>
  <c r="H5168" i="1" s="1"/>
  <c r="H5167" i="1" s="1"/>
  <c r="H5166" i="1" s="1"/>
  <c r="H5165" i="1" s="1"/>
  <c r="F5211" i="1"/>
  <c r="F5207" i="1" s="1"/>
  <c r="F5206" i="1" s="1"/>
  <c r="G5295" i="1"/>
  <c r="I5384" i="1"/>
  <c r="I5383" i="1" s="1"/>
  <c r="L5765" i="1"/>
  <c r="L5764" i="1" s="1"/>
  <c r="L5763" i="1" s="1"/>
  <c r="M5766" i="1"/>
  <c r="L5773" i="1"/>
  <c r="M5774" i="1"/>
  <c r="L5794" i="1"/>
  <c r="L5793" i="1" s="1"/>
  <c r="L5792" i="1" s="1"/>
  <c r="L5791" i="1" s="1"/>
  <c r="L5790" i="1" s="1"/>
  <c r="L5789" i="1" s="1"/>
  <c r="M5795" i="1"/>
  <c r="L5834" i="1"/>
  <c r="M5834" i="1" s="1"/>
  <c r="M5835" i="1"/>
  <c r="L5929" i="1"/>
  <c r="L5928" i="1" s="1"/>
  <c r="L5927" i="1" s="1"/>
  <c r="M5930" i="1"/>
  <c r="L5937" i="1"/>
  <c r="L5936" i="1" s="1"/>
  <c r="L5935" i="1" s="1"/>
  <c r="K6006" i="1"/>
  <c r="K6005" i="1" s="1"/>
  <c r="K6004" i="1" s="1"/>
  <c r="K6003" i="1" s="1"/>
  <c r="G6188" i="1"/>
  <c r="G6184" i="1" s="1"/>
  <c r="G6183" i="1" s="1"/>
  <c r="G6173" i="1" s="1"/>
  <c r="G6172" i="1" s="1"/>
  <c r="L4788" i="1"/>
  <c r="M4788" i="1" s="1"/>
  <c r="M4791" i="1"/>
  <c r="U6141" i="1"/>
  <c r="U6136" i="1" s="1"/>
  <c r="U6135" i="1" s="1"/>
  <c r="L5897" i="1"/>
  <c r="M5897" i="1" s="1"/>
  <c r="M5898" i="1"/>
  <c r="M5174" i="1"/>
  <c r="M4800" i="1"/>
  <c r="M2205" i="1"/>
  <c r="M4854" i="1"/>
  <c r="M4844" i="1"/>
  <c r="M4794" i="1"/>
  <c r="M5831" i="1"/>
  <c r="M5761" i="1"/>
  <c r="L4883" i="1"/>
  <c r="M2035" i="1"/>
  <c r="M4862" i="1"/>
  <c r="M5758" i="1"/>
  <c r="M5910" i="1"/>
  <c r="M5180" i="1"/>
  <c r="U4471" i="1"/>
  <c r="U4470" i="1" s="1"/>
  <c r="U4469" i="1" s="1"/>
  <c r="U4468" i="1" s="1"/>
  <c r="P66" i="1"/>
  <c r="P63" i="1" s="1"/>
  <c r="P60" i="1" s="1"/>
  <c r="U66" i="1"/>
  <c r="U63" i="1" s="1"/>
  <c r="U60" i="1" s="1"/>
  <c r="P136" i="1"/>
  <c r="R640" i="1"/>
  <c r="R678" i="1"/>
  <c r="R674" i="1" s="1"/>
  <c r="R673" i="1" s="1"/>
  <c r="P1479" i="1"/>
  <c r="P1478" i="1" s="1"/>
  <c r="P1477" i="1" s="1"/>
  <c r="S2184" i="1"/>
  <c r="S2183" i="1" s="1"/>
  <c r="S2182" i="1" s="1"/>
  <c r="S2181" i="1" s="1"/>
  <c r="R2378" i="1"/>
  <c r="R2377" i="1" s="1"/>
  <c r="R2376" i="1" s="1"/>
  <c r="R2375" i="1" s="1"/>
  <c r="Q2559" i="1"/>
  <c r="Q2558" i="1" s="1"/>
  <c r="S2629" i="1"/>
  <c r="S2624" i="1" s="1"/>
  <c r="S2623" i="1" s="1"/>
  <c r="Q2720" i="1"/>
  <c r="Q2719" i="1" s="1"/>
  <c r="R2737" i="1"/>
  <c r="R2736" i="1" s="1"/>
  <c r="R2735" i="1" s="1"/>
  <c r="R2734" i="1" s="1"/>
  <c r="Q2747" i="1"/>
  <c r="Q2743" i="1" s="1"/>
  <c r="Q2742" i="1" s="1"/>
  <c r="S2843" i="1"/>
  <c r="S2839" i="1" s="1"/>
  <c r="S2838" i="1" s="1"/>
  <c r="S2831" i="1" s="1"/>
  <c r="S2919" i="1"/>
  <c r="S2918" i="1" s="1"/>
  <c r="V3014" i="1"/>
  <c r="V3013" i="1" s="1"/>
  <c r="S3218" i="1"/>
  <c r="S3214" i="1" s="1"/>
  <c r="S3213" i="1" s="1"/>
  <c r="Q3292" i="1"/>
  <c r="Q3291" i="1" s="1"/>
  <c r="Q3290" i="1" s="1"/>
  <c r="Q3289" i="1" s="1"/>
  <c r="S3320" i="1"/>
  <c r="V3359" i="1"/>
  <c r="V3358" i="1" s="1"/>
  <c r="V3357" i="1" s="1"/>
  <c r="V3356" i="1" s="1"/>
  <c r="S3436" i="1"/>
  <c r="S3435" i="1" s="1"/>
  <c r="V3469" i="1"/>
  <c r="V3468" i="1" s="1"/>
  <c r="V3467" i="1" s="1"/>
  <c r="V3466" i="1" s="1"/>
  <c r="Q3479" i="1"/>
  <c r="Q3475" i="1" s="1"/>
  <c r="Q3474" i="1" s="1"/>
  <c r="S3528" i="1"/>
  <c r="S3650" i="1"/>
  <c r="S3649" i="1" s="1"/>
  <c r="R3826" i="1"/>
  <c r="R3825" i="1" s="1"/>
  <c r="R3824" i="1" s="1"/>
  <c r="R3823" i="1" s="1"/>
  <c r="P4331" i="1"/>
  <c r="P4326" i="1" s="1"/>
  <c r="P4325" i="1" s="1"/>
  <c r="P4324" i="1" s="1"/>
  <c r="P4323" i="1" s="1"/>
  <c r="R4685" i="1"/>
  <c r="R4684" i="1" s="1"/>
  <c r="R4683" i="1" s="1"/>
  <c r="R4682" i="1" s="1"/>
  <c r="R4681" i="1" s="1"/>
  <c r="V4722" i="1"/>
  <c r="V4718" i="1" s="1"/>
  <c r="V4717" i="1" s="1"/>
  <c r="V4883" i="1"/>
  <c r="S5061" i="1"/>
  <c r="S5057" i="1" s="1"/>
  <c r="R5136" i="1"/>
  <c r="P5155" i="1"/>
  <c r="P5148" i="1" s="1"/>
  <c r="P5147" i="1" s="1"/>
  <c r="P5146" i="1" s="1"/>
  <c r="P5145" i="1" s="1"/>
  <c r="V5463" i="1"/>
  <c r="P2117" i="1"/>
  <c r="P2113" i="1" s="1"/>
  <c r="P2112" i="1" s="1"/>
  <c r="Q136" i="1"/>
  <c r="S225" i="1"/>
  <c r="S304" i="1"/>
  <c r="S303" i="1" s="1"/>
  <c r="S302" i="1" s="1"/>
  <c r="S301" i="1" s="1"/>
  <c r="S1430" i="1"/>
  <c r="S1429" i="1" s="1"/>
  <c r="S1428" i="1" s="1"/>
  <c r="S1427" i="1" s="1"/>
  <c r="P2298" i="1"/>
  <c r="P2297" i="1" s="1"/>
  <c r="U2298" i="1"/>
  <c r="U2297" i="1" s="1"/>
  <c r="P3957" i="1"/>
  <c r="P3956" i="1" s="1"/>
  <c r="P3955" i="1" s="1"/>
  <c r="P3954" i="1" s="1"/>
  <c r="V4451" i="1"/>
  <c r="P5043" i="1"/>
  <c r="R5463" i="1"/>
  <c r="M3718" i="1"/>
  <c r="L3494" i="1"/>
  <c r="M4853" i="1"/>
  <c r="L1648" i="1"/>
  <c r="M4415" i="1"/>
  <c r="F3178" i="1"/>
  <c r="S764" i="1"/>
  <c r="P841" i="1"/>
  <c r="V1104" i="1"/>
  <c r="V1103" i="1" s="1"/>
  <c r="V1102" i="1" s="1"/>
  <c r="P1330" i="1"/>
  <c r="P1329" i="1" s="1"/>
  <c r="P1328" i="1" s="1"/>
  <c r="P1321" i="1" s="1"/>
  <c r="U1444" i="1"/>
  <c r="U1795" i="1"/>
  <c r="U1794" i="1" s="1"/>
  <c r="U1793" i="1" s="1"/>
  <c r="U1792" i="1" s="1"/>
  <c r="U1877" i="1"/>
  <c r="U1876" i="1" s="1"/>
  <c r="U1875" i="1" s="1"/>
  <c r="U1874" i="1" s="1"/>
  <c r="V2791" i="1"/>
  <c r="S3208" i="1"/>
  <c r="S3207" i="1" s="1"/>
  <c r="S3206" i="1" s="1"/>
  <c r="S3205" i="1" s="1"/>
  <c r="V3562" i="1"/>
  <c r="V3561" i="1" s="1"/>
  <c r="V3560" i="1" s="1"/>
  <c r="V3559" i="1" s="1"/>
  <c r="S3728" i="1"/>
  <c r="S3723" i="1" s="1"/>
  <c r="S3722" i="1" s="1"/>
  <c r="S3803" i="1"/>
  <c r="S3802" i="1" s="1"/>
  <c r="Q4132" i="1"/>
  <c r="Q4131" i="1" s="1"/>
  <c r="S4166" i="1"/>
  <c r="S4165" i="1" s="1"/>
  <c r="R4331" i="1"/>
  <c r="R4326" i="1" s="1"/>
  <c r="R4325" i="1" s="1"/>
  <c r="R4324" i="1" s="1"/>
  <c r="S4745" i="1"/>
  <c r="V5695" i="1"/>
  <c r="U5817" i="1"/>
  <c r="U5866" i="1"/>
  <c r="P5447" i="1"/>
  <c r="P5446" i="1" s="1"/>
  <c r="P5445" i="1" s="1"/>
  <c r="P5444" i="1" s="1"/>
  <c r="U5447" i="1"/>
  <c r="U5446" i="1" s="1"/>
  <c r="U5445" i="1" s="1"/>
  <c r="U5444" i="1" s="1"/>
  <c r="P5458" i="1"/>
  <c r="P5454" i="1" s="1"/>
  <c r="P5453" i="1" s="1"/>
  <c r="U5458" i="1"/>
  <c r="U5454" i="1" s="1"/>
  <c r="U5453" i="1" s="1"/>
  <c r="R5458" i="1"/>
  <c r="R5454" i="1" s="1"/>
  <c r="R5453" i="1" s="1"/>
  <c r="S5485" i="1"/>
  <c r="Q5485" i="1"/>
  <c r="V5485" i="1"/>
  <c r="Q5492" i="1"/>
  <c r="V5492" i="1"/>
  <c r="S5492" i="1"/>
  <c r="S5502" i="1"/>
  <c r="Q5502" i="1"/>
  <c r="V5502" i="1"/>
  <c r="S5510" i="1"/>
  <c r="Q5510" i="1"/>
  <c r="V5510" i="1"/>
  <c r="P5521" i="1"/>
  <c r="P5520" i="1" s="1"/>
  <c r="P5519" i="1" s="1"/>
  <c r="U5521" i="1"/>
  <c r="U5520" i="1" s="1"/>
  <c r="U5519" i="1" s="1"/>
  <c r="R5521" i="1"/>
  <c r="R5520" i="1" s="1"/>
  <c r="R5519" i="1" s="1"/>
  <c r="P5559" i="1"/>
  <c r="P5558" i="1" s="1"/>
  <c r="U5559" i="1"/>
  <c r="U5558" i="1" s="1"/>
  <c r="R5559" i="1"/>
  <c r="R5558" i="1" s="1"/>
  <c r="R5571" i="1"/>
  <c r="P5571" i="1"/>
  <c r="U5571" i="1"/>
  <c r="R5580" i="1"/>
  <c r="P5594" i="1"/>
  <c r="P5590" i="1" s="1"/>
  <c r="P5589" i="1" s="1"/>
  <c r="U5594" i="1"/>
  <c r="U5590" i="1" s="1"/>
  <c r="U5589" i="1" s="1"/>
  <c r="R5594" i="1"/>
  <c r="R5590" i="1" s="1"/>
  <c r="R5589" i="1" s="1"/>
  <c r="R5622" i="1"/>
  <c r="R5616" i="1" s="1"/>
  <c r="R5615" i="1" s="1"/>
  <c r="R5614" i="1" s="1"/>
  <c r="P5622" i="1"/>
  <c r="P5616" i="1" s="1"/>
  <c r="P5615" i="1" s="1"/>
  <c r="P5614" i="1" s="1"/>
  <c r="U5622" i="1"/>
  <c r="U5616" i="1" s="1"/>
  <c r="U5615" i="1" s="1"/>
  <c r="U5614" i="1" s="1"/>
  <c r="U5640" i="1"/>
  <c r="U5639" i="1" s="1"/>
  <c r="U5638" i="1" s="1"/>
  <c r="R5640" i="1"/>
  <c r="R5639" i="1" s="1"/>
  <c r="R5638" i="1" s="1"/>
  <c r="R5661" i="1"/>
  <c r="P5661" i="1"/>
  <c r="R5666" i="1"/>
  <c r="U5666" i="1"/>
  <c r="P5688" i="1"/>
  <c r="R5688" i="1"/>
  <c r="R5695" i="1"/>
  <c r="P5704" i="1"/>
  <c r="P5730" i="1"/>
  <c r="P5717" i="1" s="1"/>
  <c r="U5730" i="1"/>
  <c r="U5717" i="1" s="1"/>
  <c r="R5730" i="1"/>
  <c r="R5717" i="1" s="1"/>
  <c r="S5825" i="1"/>
  <c r="V5825" i="1"/>
  <c r="Q5866" i="1"/>
  <c r="V5875" i="1"/>
  <c r="S5875" i="1"/>
  <c r="S5901" i="1"/>
  <c r="S5885" i="1" s="1"/>
  <c r="S5884" i="1" s="1"/>
  <c r="Q5901" i="1"/>
  <c r="Q5885" i="1" s="1"/>
  <c r="Q5884" i="1" s="1"/>
  <c r="V5901" i="1"/>
  <c r="V5885" i="1" s="1"/>
  <c r="V5884" i="1" s="1"/>
  <c r="S5928" i="1"/>
  <c r="S5927" i="1" s="1"/>
  <c r="Q5928" i="1"/>
  <c r="Q5927" i="1" s="1"/>
  <c r="V5928" i="1"/>
  <c r="V5927" i="1" s="1"/>
  <c r="S5954" i="1"/>
  <c r="S5953" i="1" s="1"/>
  <c r="S5952" i="1" s="1"/>
  <c r="S5951" i="1" s="1"/>
  <c r="Q5954" i="1"/>
  <c r="Q5953" i="1" s="1"/>
  <c r="Q5952" i="1" s="1"/>
  <c r="Q5951" i="1" s="1"/>
  <c r="V5954" i="1"/>
  <c r="V5953" i="1" s="1"/>
  <c r="V5952" i="1" s="1"/>
  <c r="V5951" i="1" s="1"/>
  <c r="S5964" i="1"/>
  <c r="S5963" i="1" s="1"/>
  <c r="S5962" i="1" s="1"/>
  <c r="Q5964" i="1"/>
  <c r="Q5963" i="1" s="1"/>
  <c r="Q5962" i="1" s="1"/>
  <c r="V5964" i="1"/>
  <c r="V5963" i="1" s="1"/>
  <c r="V5962" i="1" s="1"/>
  <c r="S5970" i="1"/>
  <c r="S5969" i="1" s="1"/>
  <c r="Q5970" i="1"/>
  <c r="Q5969" i="1" s="1"/>
  <c r="V5970" i="1"/>
  <c r="V5969" i="1" s="1"/>
  <c r="Q5996" i="1"/>
  <c r="Q5992" i="1" s="1"/>
  <c r="Q5987" i="1" s="1"/>
  <c r="Q5986" i="1" s="1"/>
  <c r="Q5985" i="1" s="1"/>
  <c r="Q5984" i="1" s="1"/>
  <c r="V5996" i="1"/>
  <c r="V5992" i="1" s="1"/>
  <c r="V5987" i="1" s="1"/>
  <c r="V5986" i="1" s="1"/>
  <c r="V5985" i="1" s="1"/>
  <c r="V5984" i="1" s="1"/>
  <c r="S6015" i="1"/>
  <c r="S6011" i="1" s="1"/>
  <c r="S6006" i="1" s="1"/>
  <c r="S6005" i="1" s="1"/>
  <c r="S6004" i="1" s="1"/>
  <c r="S6003" i="1" s="1"/>
  <c r="Q6015" i="1"/>
  <c r="Q6011" i="1" s="1"/>
  <c r="Q6006" i="1" s="1"/>
  <c r="Q6005" i="1" s="1"/>
  <c r="Q6004" i="1" s="1"/>
  <c r="Q6003" i="1" s="1"/>
  <c r="V6015" i="1"/>
  <c r="V6011" i="1" s="1"/>
  <c r="V6006" i="1" s="1"/>
  <c r="V6005" i="1" s="1"/>
  <c r="V6004" i="1" s="1"/>
  <c r="V6003" i="1" s="1"/>
  <c r="Q6027" i="1"/>
  <c r="V6027" i="1"/>
  <c r="Q6038" i="1"/>
  <c r="Q6034" i="1" s="1"/>
  <c r="V6038" i="1"/>
  <c r="V6034" i="1" s="1"/>
  <c r="Q6050" i="1"/>
  <c r="Q6049" i="1" s="1"/>
  <c r="Q6048" i="1" s="1"/>
  <c r="V6050" i="1"/>
  <c r="V6049" i="1" s="1"/>
  <c r="V6048" i="1" s="1"/>
  <c r="V6078" i="1"/>
  <c r="V6074" i="1" s="1"/>
  <c r="V6073" i="1" s="1"/>
  <c r="Q6085" i="1"/>
  <c r="V6085" i="1"/>
  <c r="S6085" i="1"/>
  <c r="Q6115" i="1"/>
  <c r="Q6114" i="1" s="1"/>
  <c r="V6115" i="1"/>
  <c r="V6114" i="1" s="1"/>
  <c r="S6115" i="1"/>
  <c r="S6114" i="1" s="1"/>
  <c r="Q6130" i="1"/>
  <c r="Q6129" i="1" s="1"/>
  <c r="Q6128" i="1" s="1"/>
  <c r="V6130" i="1"/>
  <c r="V6129" i="1" s="1"/>
  <c r="V6128" i="1" s="1"/>
  <c r="S6130" i="1"/>
  <c r="S6129" i="1" s="1"/>
  <c r="S6128" i="1" s="1"/>
  <c r="Q6158" i="1"/>
  <c r="Q6157" i="1" s="1"/>
  <c r="Q6156" i="1" s="1"/>
  <c r="Q6155" i="1" s="1"/>
  <c r="Q6154" i="1" s="1"/>
  <c r="V6158" i="1"/>
  <c r="V6157" i="1" s="1"/>
  <c r="V6156" i="1" s="1"/>
  <c r="V6155" i="1" s="1"/>
  <c r="V6154" i="1" s="1"/>
  <c r="S6158" i="1"/>
  <c r="S6157" i="1" s="1"/>
  <c r="S6156" i="1" s="1"/>
  <c r="S6155" i="1" s="1"/>
  <c r="S6154" i="1" s="1"/>
  <c r="U6188" i="1"/>
  <c r="U6184" i="1" s="1"/>
  <c r="U6183" i="1" s="1"/>
  <c r="M26" i="1"/>
  <c r="M28" i="1"/>
  <c r="M36" i="1"/>
  <c r="M38" i="1"/>
  <c r="J111" i="1"/>
  <c r="J110" i="1" s="1"/>
  <c r="J109" i="1" s="1"/>
  <c r="J108" i="1" s="1"/>
  <c r="J107" i="1" s="1"/>
  <c r="M118" i="1"/>
  <c r="M120" i="1"/>
  <c r="M134" i="1"/>
  <c r="M164" i="1"/>
  <c r="M166" i="1"/>
  <c r="M181" i="1"/>
  <c r="M183" i="1"/>
  <c r="M185" i="1"/>
  <c r="M200" i="1"/>
  <c r="M244" i="1"/>
  <c r="M268" i="1"/>
  <c r="M330" i="1"/>
  <c r="M332" i="1"/>
  <c r="M345" i="1"/>
  <c r="M347" i="1"/>
  <c r="M355" i="1"/>
  <c r="M357" i="1"/>
  <c r="M359" i="1"/>
  <c r="M374" i="1"/>
  <c r="M376" i="1"/>
  <c r="M384" i="1"/>
  <c r="F406" i="1"/>
  <c r="F405" i="1" s="1"/>
  <c r="F393" i="1" s="1"/>
  <c r="F392" i="1" s="1"/>
  <c r="J406" i="1"/>
  <c r="J405" i="1" s="1"/>
  <c r="M463" i="1"/>
  <c r="M496" i="1"/>
  <c r="M498" i="1"/>
  <c r="M522" i="1"/>
  <c r="G554" i="1"/>
  <c r="H583" i="1"/>
  <c r="M605" i="1"/>
  <c r="J583" i="1"/>
  <c r="M669" i="1"/>
  <c r="G710" i="1"/>
  <c r="K710" i="1"/>
  <c r="H723" i="1"/>
  <c r="G809" i="1"/>
  <c r="K809" i="1"/>
  <c r="M871" i="1"/>
  <c r="J877" i="1"/>
  <c r="I959" i="1"/>
  <c r="M962" i="1"/>
  <c r="M964" i="1"/>
  <c r="H959" i="1"/>
  <c r="F1064" i="1"/>
  <c r="F1063" i="1" s="1"/>
  <c r="J1064" i="1"/>
  <c r="J1063" i="1" s="1"/>
  <c r="M1067" i="1"/>
  <c r="M1146" i="1"/>
  <c r="M1163" i="1"/>
  <c r="M1187" i="1"/>
  <c r="M1239" i="1"/>
  <c r="M1259" i="1"/>
  <c r="M1261" i="1"/>
  <c r="M1269" i="1"/>
  <c r="M1298" i="1"/>
  <c r="M1300" i="1"/>
  <c r="M1307" i="1"/>
  <c r="M1354" i="1"/>
  <c r="M1356" i="1"/>
  <c r="M1364" i="1"/>
  <c r="M1366" i="1"/>
  <c r="M1480" i="1"/>
  <c r="M1590" i="1"/>
  <c r="M1613" i="1"/>
  <c r="M1721" i="1"/>
  <c r="M1729" i="1"/>
  <c r="M1781" i="1"/>
  <c r="H1820" i="1"/>
  <c r="H1819" i="1" s="1"/>
  <c r="H1818" i="1" s="1"/>
  <c r="H1811" i="1" s="1"/>
  <c r="G1820" i="1"/>
  <c r="G1819" i="1" s="1"/>
  <c r="G1818" i="1" s="1"/>
  <c r="G1811" i="1" s="1"/>
  <c r="K1820" i="1"/>
  <c r="K1819" i="1" s="1"/>
  <c r="K1818" i="1" s="1"/>
  <c r="K1811" i="1" s="1"/>
  <c r="H1907" i="1"/>
  <c r="H1848" i="1" s="1"/>
  <c r="M1928" i="1"/>
  <c r="M2012" i="1"/>
  <c r="M2044" i="1"/>
  <c r="M2146" i="1"/>
  <c r="M2160" i="1"/>
  <c r="M2167" i="1"/>
  <c r="M2310" i="1"/>
  <c r="M2324" i="1"/>
  <c r="I2502" i="1"/>
  <c r="M2506" i="1"/>
  <c r="J2575" i="1"/>
  <c r="J2574" i="1" s="1"/>
  <c r="J2573" i="1" s="1"/>
  <c r="J2566" i="1" s="1"/>
  <c r="M2677" i="1"/>
  <c r="M2750" i="1"/>
  <c r="M2788" i="1"/>
  <c r="M2844" i="1"/>
  <c r="M2846" i="1"/>
  <c r="M3026" i="1"/>
  <c r="M3028" i="1"/>
  <c r="M3030" i="1"/>
  <c r="M3219" i="1"/>
  <c r="M3221" i="1"/>
  <c r="M3250" i="1"/>
  <c r="M3275" i="1"/>
  <c r="M3316" i="1"/>
  <c r="M3389" i="1"/>
  <c r="M3391" i="1"/>
  <c r="L3428" i="1"/>
  <c r="L3427" i="1" s="1"/>
  <c r="M3472" i="1"/>
  <c r="M3480" i="1"/>
  <c r="M3482" i="1"/>
  <c r="M3516" i="1"/>
  <c r="M3518" i="1"/>
  <c r="M3573" i="1"/>
  <c r="M3575" i="1"/>
  <c r="J3671" i="1"/>
  <c r="J3670" i="1" s="1"/>
  <c r="J3669" i="1" s="1"/>
  <c r="J3662" i="1" s="1"/>
  <c r="M3746" i="1"/>
  <c r="M3755" i="1"/>
  <c r="M3837" i="1"/>
  <c r="M3839" i="1"/>
  <c r="M3904" i="1"/>
  <c r="M4256" i="1"/>
  <c r="M4266" i="1"/>
  <c r="M4306" i="1"/>
  <c r="M4316" i="1"/>
  <c r="M4320" i="1"/>
  <c r="J4341" i="1"/>
  <c r="J4340" i="1" s="1"/>
  <c r="J4339" i="1" s="1"/>
  <c r="J4338" i="1" s="1"/>
  <c r="K4341" i="1"/>
  <c r="K4340" i="1" s="1"/>
  <c r="K4339" i="1" s="1"/>
  <c r="K4338" i="1" s="1"/>
  <c r="M4475" i="1"/>
  <c r="M4478" i="1"/>
  <c r="M4526" i="1"/>
  <c r="M4528" i="1"/>
  <c r="M4548" i="1"/>
  <c r="M4654" i="1"/>
  <c r="M4686" i="1"/>
  <c r="M4695" i="1"/>
  <c r="H4708" i="1"/>
  <c r="H4707" i="1" s="1"/>
  <c r="J4708" i="1"/>
  <c r="J4707" i="1" s="1"/>
  <c r="M4755" i="1"/>
  <c r="M4759" i="1"/>
  <c r="M4780" i="1"/>
  <c r="G4784" i="1"/>
  <c r="K4784" i="1"/>
  <c r="J4784" i="1"/>
  <c r="M4808" i="1"/>
  <c r="M4858" i="1"/>
  <c r="G4873" i="1"/>
  <c r="J4873" i="1"/>
  <c r="J4872" i="1" s="1"/>
  <c r="M4952" i="1"/>
  <c r="M4963" i="1"/>
  <c r="M5024" i="1"/>
  <c r="M5039" i="1"/>
  <c r="J5057" i="1"/>
  <c r="L5085" i="1"/>
  <c r="M5088" i="1"/>
  <c r="K5110" i="1"/>
  <c r="M5200" i="1"/>
  <c r="M5202" i="1"/>
  <c r="M5204" i="1"/>
  <c r="M5212" i="1"/>
  <c r="M5214" i="1"/>
  <c r="M5244" i="1"/>
  <c r="F5253" i="1"/>
  <c r="J5253" i="1"/>
  <c r="J5271" i="1"/>
  <c r="M5296" i="1"/>
  <c r="M5298" i="1"/>
  <c r="J5324" i="1"/>
  <c r="J5317" i="1" s="1"/>
  <c r="J5312" i="1" s="1"/>
  <c r="G5324" i="1"/>
  <c r="G5317" i="1" s="1"/>
  <c r="G5312" i="1" s="1"/>
  <c r="M5343" i="1"/>
  <c r="M5353" i="1"/>
  <c r="M5355" i="1"/>
  <c r="M5362" i="1"/>
  <c r="M5370" i="1"/>
  <c r="M5379" i="1"/>
  <c r="M5419" i="1"/>
  <c r="M5435" i="1"/>
  <c r="M5442" i="1"/>
  <c r="M5459" i="1"/>
  <c r="M5461" i="1"/>
  <c r="M5488" i="1"/>
  <c r="M5490" i="1"/>
  <c r="M5495" i="1"/>
  <c r="M5499" i="1"/>
  <c r="M5505" i="1"/>
  <c r="M5507" i="1"/>
  <c r="M5513" i="1"/>
  <c r="M5524" i="1"/>
  <c r="M5526" i="1"/>
  <c r="M5560" i="1"/>
  <c r="M5595" i="1"/>
  <c r="M5597" i="1"/>
  <c r="M5643" i="1"/>
  <c r="M5664" i="1"/>
  <c r="M5669" i="1"/>
  <c r="M5691" i="1"/>
  <c r="M5693" i="1"/>
  <c r="M5698" i="1"/>
  <c r="M5733" i="1"/>
  <c r="G5825" i="1"/>
  <c r="K5825" i="1"/>
  <c r="G5841" i="1"/>
  <c r="K5841" i="1"/>
  <c r="J5841" i="1"/>
  <c r="M5850" i="1"/>
  <c r="H5875" i="1"/>
  <c r="M5902" i="1"/>
  <c r="M5904" i="1"/>
  <c r="J6034" i="1"/>
  <c r="M6133" i="1"/>
  <c r="M6139" i="1"/>
  <c r="M6159" i="1"/>
  <c r="M6161" i="1"/>
  <c r="M6163" i="1"/>
  <c r="Q66" i="1"/>
  <c r="Q63" i="1" s="1"/>
  <c r="Q60" i="1" s="1"/>
  <c r="P225" i="1"/>
  <c r="U304" i="1"/>
  <c r="U303" i="1" s="1"/>
  <c r="U302" i="1" s="1"/>
  <c r="U301" i="1" s="1"/>
  <c r="P304" i="1"/>
  <c r="P303" i="1" s="1"/>
  <c r="P302" i="1" s="1"/>
  <c r="P301" i="1" s="1"/>
  <c r="V2298" i="1"/>
  <c r="V2297" i="1" s="1"/>
  <c r="Q2298" i="1"/>
  <c r="Q2297" i="1" s="1"/>
  <c r="R6078" i="1"/>
  <c r="R6074" i="1" s="1"/>
  <c r="R6073" i="1" s="1"/>
  <c r="P244" i="1"/>
  <c r="P239" i="1" s="1"/>
  <c r="P238" i="1" s="1"/>
  <c r="P237" i="1" s="1"/>
  <c r="P236" i="1" s="1"/>
  <c r="P235" i="1" s="1"/>
  <c r="P234" i="1" s="1"/>
  <c r="P265" i="1"/>
  <c r="P1197" i="1"/>
  <c r="P1196" i="1" s="1"/>
  <c r="P1195" i="1" s="1"/>
  <c r="P1194" i="1" s="1"/>
  <c r="P1208" i="1"/>
  <c r="P1205" i="1" s="1"/>
  <c r="P1204" i="1" s="1"/>
  <c r="P1203" i="1" s="1"/>
  <c r="P1202" i="1" s="1"/>
  <c r="P1201" i="1" s="1"/>
  <c r="P1258" i="1"/>
  <c r="P1257" i="1" s="1"/>
  <c r="P1256" i="1" s="1"/>
  <c r="P1255" i="1" s="1"/>
  <c r="P1728" i="1"/>
  <c r="P1724" i="1" s="1"/>
  <c r="P1723" i="1" s="1"/>
  <c r="P3218" i="1"/>
  <c r="P3214" i="1" s="1"/>
  <c r="P3213" i="1" s="1"/>
  <c r="R4341" i="1"/>
  <c r="R4340" i="1" s="1"/>
  <c r="R4339" i="1" s="1"/>
  <c r="R4338" i="1" s="1"/>
  <c r="R4823" i="1"/>
  <c r="R4924" i="1"/>
  <c r="R5008" i="1"/>
  <c r="R5007" i="1" s="1"/>
  <c r="R5006" i="1" s="1"/>
  <c r="W2757" i="1"/>
  <c r="W4974" i="1"/>
  <c r="W5485" i="1"/>
  <c r="U739" i="1"/>
  <c r="U738" i="1" s="1"/>
  <c r="U830" i="1"/>
  <c r="U829" i="1" s="1"/>
  <c r="U3469" i="1"/>
  <c r="U3468" i="1" s="1"/>
  <c r="U3467" i="1" s="1"/>
  <c r="U3466" i="1" s="1"/>
  <c r="O239" i="1"/>
  <c r="O238" i="1" s="1"/>
  <c r="O237" i="1" s="1"/>
  <c r="O236" i="1" s="1"/>
  <c r="O235" i="1" s="1"/>
  <c r="O234" i="1" s="1"/>
  <c r="O354" i="1"/>
  <c r="O350" i="1" s="1"/>
  <c r="O349" i="1" s="1"/>
  <c r="O381" i="1"/>
  <c r="O739" i="1"/>
  <c r="O738" i="1" s="1"/>
  <c r="O776" i="1"/>
  <c r="O1276" i="1"/>
  <c r="O1493" i="1"/>
  <c r="O1492" i="1" s="1"/>
  <c r="O1491" i="1" s="1"/>
  <c r="O1490" i="1" s="1"/>
  <c r="O1528" i="1"/>
  <c r="O1527" i="1" s="1"/>
  <c r="O1526" i="1" s="1"/>
  <c r="O1525" i="1" s="1"/>
  <c r="O1524" i="1" s="1"/>
  <c r="O1632" i="1"/>
  <c r="O1734" i="1"/>
  <c r="O1777" i="1"/>
  <c r="O1776" i="1" s="1"/>
  <c r="O1775" i="1" s="1"/>
  <c r="O1888" i="1"/>
  <c r="O1883" i="1" s="1"/>
  <c r="O1982" i="1"/>
  <c r="O1981" i="1" s="1"/>
  <c r="O1980" i="1" s="1"/>
  <c r="O1979" i="1" s="1"/>
  <c r="O2009" i="1"/>
  <c r="O2008" i="1" s="1"/>
  <c r="O2007" i="1" s="1"/>
  <c r="O2006" i="1" s="1"/>
  <c r="O2055" i="1"/>
  <c r="O2054" i="1" s="1"/>
  <c r="O2298" i="1"/>
  <c r="O2297" i="1" s="1"/>
  <c r="O2333" i="1"/>
  <c r="O2332" i="1" s="1"/>
  <c r="O2487" i="1"/>
  <c r="O3025" i="1"/>
  <c r="O3024" i="1" s="1"/>
  <c r="O3023" i="1" s="1"/>
  <c r="O3022" i="1" s="1"/>
  <c r="O3021" i="1" s="1"/>
  <c r="O3208" i="1"/>
  <c r="O3207" i="1" s="1"/>
  <c r="O3206" i="1" s="1"/>
  <c r="O3205" i="1" s="1"/>
  <c r="O3320" i="1"/>
  <c r="O3315" i="1" s="1"/>
  <c r="O3314" i="1" s="1"/>
  <c r="O3313" i="1" s="1"/>
  <c r="O3306" i="1" s="1"/>
  <c r="O3631" i="1"/>
  <c r="O3630" i="1" s="1"/>
  <c r="O3629" i="1" s="1"/>
  <c r="O3628" i="1" s="1"/>
  <c r="O3650" i="1"/>
  <c r="O3649" i="1" s="1"/>
  <c r="O3781" i="1"/>
  <c r="O3780" i="1" s="1"/>
  <c r="O3836" i="1"/>
  <c r="O3832" i="1" s="1"/>
  <c r="O3831" i="1" s="1"/>
  <c r="O3901" i="1"/>
  <c r="O3900" i="1" s="1"/>
  <c r="O3899" i="1" s="1"/>
  <c r="O3898" i="1" s="1"/>
  <c r="O3897" i="1" s="1"/>
  <c r="O3875" i="1" s="1"/>
  <c r="O4145" i="1"/>
  <c r="O4251" i="1"/>
  <c r="O4250" i="1" s="1"/>
  <c r="O4249" i="1" s="1"/>
  <c r="O4263" i="1"/>
  <c r="O4259" i="1" s="1"/>
  <c r="O4258" i="1" s="1"/>
  <c r="O4331" i="1"/>
  <c r="O4326" i="1" s="1"/>
  <c r="O4325" i="1" s="1"/>
  <c r="O4324" i="1" s="1"/>
  <c r="O4578" i="1"/>
  <c r="O4685" i="1"/>
  <c r="O4684" i="1" s="1"/>
  <c r="O4683" i="1" s="1"/>
  <c r="O4682" i="1" s="1"/>
  <c r="O4681" i="1" s="1"/>
  <c r="O4754" i="1"/>
  <c r="O4753" i="1" s="1"/>
  <c r="O4752" i="1" s="1"/>
  <c r="O5129" i="1"/>
  <c r="O5125" i="1" s="1"/>
  <c r="O5124" i="1" s="1"/>
  <c r="O5169" i="1"/>
  <c r="O5168" i="1" s="1"/>
  <c r="O5167" i="1" s="1"/>
  <c r="O5199" i="1"/>
  <c r="O5198" i="1" s="1"/>
  <c r="O5197" i="1" s="1"/>
  <c r="O5367" i="1"/>
  <c r="O5366" i="1" s="1"/>
  <c r="O5405" i="1"/>
  <c r="O5661" i="1"/>
  <c r="O5730" i="1"/>
  <c r="O5717" i="1" s="1"/>
  <c r="O5817" i="1"/>
  <c r="O5954" i="1"/>
  <c r="O5953" i="1" s="1"/>
  <c r="O5952" i="1" s="1"/>
  <c r="O5951" i="1" s="1"/>
  <c r="O5996" i="1"/>
  <c r="O5992" i="1" s="1"/>
  <c r="O5987" i="1" s="1"/>
  <c r="O5986" i="1" s="1"/>
  <c r="O5985" i="1" s="1"/>
  <c r="O5984" i="1" s="1"/>
  <c r="O6050" i="1"/>
  <c r="O6049" i="1" s="1"/>
  <c r="O6048" i="1" s="1"/>
  <c r="O6188" i="1"/>
  <c r="O6184" i="1" s="1"/>
  <c r="O6183" i="1" s="1"/>
  <c r="Q265" i="1"/>
  <c r="Q725" i="1"/>
  <c r="Q724" i="1" s="1"/>
  <c r="Q723" i="1" s="1"/>
  <c r="Q826" i="1"/>
  <c r="Q825" i="1" s="1"/>
  <c r="Q834" i="1"/>
  <c r="Q833" i="1" s="1"/>
  <c r="Q1197" i="1"/>
  <c r="Q1196" i="1" s="1"/>
  <c r="Q1195" i="1" s="1"/>
  <c r="Q1194" i="1" s="1"/>
  <c r="Q1208" i="1"/>
  <c r="Q1205" i="1" s="1"/>
  <c r="Q1204" i="1" s="1"/>
  <c r="Q1203" i="1" s="1"/>
  <c r="Q1202" i="1" s="1"/>
  <c r="Q1201" i="1" s="1"/>
  <c r="Q1258" i="1"/>
  <c r="Q1257" i="1" s="1"/>
  <c r="Q1256" i="1" s="1"/>
  <c r="Q1255" i="1" s="1"/>
  <c r="Q3469" i="1"/>
  <c r="Q3468" i="1" s="1"/>
  <c r="Q3467" i="1" s="1"/>
  <c r="Q3466" i="1" s="1"/>
  <c r="S4591" i="1"/>
  <c r="O47" i="1"/>
  <c r="O46" i="1" s="1"/>
  <c r="O4431" i="1"/>
  <c r="O4430" i="1" s="1"/>
  <c r="P6141" i="1"/>
  <c r="P6136" i="1" s="1"/>
  <c r="P6135" i="1" s="1"/>
  <c r="Q1510" i="1"/>
  <c r="Q1509" i="1" s="1"/>
  <c r="Q1508" i="1" s="1"/>
  <c r="O1669" i="1"/>
  <c r="U1787" i="1"/>
  <c r="U1786" i="1" s="1"/>
  <c r="U1785" i="1" s="1"/>
  <c r="U1784" i="1" s="1"/>
  <c r="S1897" i="1"/>
  <c r="S1896" i="1" s="1"/>
  <c r="S1895" i="1" s="1"/>
  <c r="O1897" i="1"/>
  <c r="O1896" i="1" s="1"/>
  <c r="O1895" i="1" s="1"/>
  <c r="Q2176" i="1"/>
  <c r="Q2175" i="1" s="1"/>
  <c r="Q2174" i="1" s="1"/>
  <c r="Q2173" i="1" s="1"/>
  <c r="O2176" i="1"/>
  <c r="O2175" i="1" s="1"/>
  <c r="O2174" i="1" s="1"/>
  <c r="O2173" i="1" s="1"/>
  <c r="P2540" i="1"/>
  <c r="P2539" i="1" s="1"/>
  <c r="P2538" i="1" s="1"/>
  <c r="P2537" i="1" s="1"/>
  <c r="V2902" i="1"/>
  <c r="V2901" i="1" s="1"/>
  <c r="V2900" i="1" s="1"/>
  <c r="V2899" i="1" s="1"/>
  <c r="R2902" i="1"/>
  <c r="R2901" i="1" s="1"/>
  <c r="R2900" i="1" s="1"/>
  <c r="R2899" i="1" s="1"/>
  <c r="O3014" i="1"/>
  <c r="O3013" i="1" s="1"/>
  <c r="U3284" i="1"/>
  <c r="U3283" i="1" s="1"/>
  <c r="U3282" i="1" s="1"/>
  <c r="U3281" i="1" s="1"/>
  <c r="Q3284" i="1"/>
  <c r="Q3283" i="1" s="1"/>
  <c r="Q3282" i="1" s="1"/>
  <c r="Q3281" i="1" s="1"/>
  <c r="V3284" i="1"/>
  <c r="V3283" i="1" s="1"/>
  <c r="V3282" i="1" s="1"/>
  <c r="V3281" i="1" s="1"/>
  <c r="U5008" i="1"/>
  <c r="U5007" i="1" s="1"/>
  <c r="U5006" i="1" s="1"/>
  <c r="U4186" i="1"/>
  <c r="U4185" i="1" s="1"/>
  <c r="Q4186" i="1"/>
  <c r="Q4185" i="1" s="1"/>
  <c r="R3662" i="1"/>
  <c r="V4331" i="1"/>
  <c r="V4326" i="1" s="1"/>
  <c r="V4325" i="1" s="1"/>
  <c r="V4324" i="1" s="1"/>
  <c r="M1360" i="1"/>
  <c r="I5238" i="1"/>
  <c r="M5238" i="1" s="1"/>
  <c r="M5239" i="1"/>
  <c r="L5671" i="1"/>
  <c r="M5671" i="1" s="1"/>
  <c r="M5672" i="1"/>
  <c r="F5945" i="1"/>
  <c r="M5945" i="1" s="1"/>
  <c r="M5946" i="1"/>
  <c r="J6074" i="1"/>
  <c r="J6073" i="1" s="1"/>
  <c r="J6067" i="1" s="1"/>
  <c r="J6066" i="1" s="1"/>
  <c r="L1632" i="1"/>
  <c r="J3572" i="1"/>
  <c r="J3568" i="1" s="1"/>
  <c r="J3567" i="1" s="1"/>
  <c r="J3558" i="1" s="1"/>
  <c r="J3536" i="1" s="1"/>
  <c r="M2212" i="1"/>
  <c r="L5594" i="1"/>
  <c r="Q2757" i="1"/>
  <c r="V3846" i="1"/>
  <c r="M862" i="1"/>
  <c r="M5331" i="1"/>
  <c r="M5420" i="1"/>
  <c r="V2209" i="1"/>
  <c r="V2202" i="1" s="1"/>
  <c r="M1876" i="1"/>
  <c r="M2028" i="1"/>
  <c r="I2425" i="1"/>
  <c r="I2424" i="1" s="1"/>
  <c r="M2206" i="1"/>
  <c r="M1265" i="1"/>
  <c r="I4490" i="1"/>
  <c r="M4490" i="1" s="1"/>
  <c r="M4491" i="1"/>
  <c r="M1401" i="1"/>
  <c r="M5086" i="1"/>
  <c r="I4754" i="1"/>
  <c r="G919" i="1"/>
  <c r="G918" i="1" s="1"/>
  <c r="G1053" i="1"/>
  <c r="K1053" i="1"/>
  <c r="F1777" i="1"/>
  <c r="F1776" i="1" s="1"/>
  <c r="F1775" i="1" s="1"/>
  <c r="F1746" i="1" s="1"/>
  <c r="M5651" i="1"/>
  <c r="M2595" i="1"/>
  <c r="F5817" i="1"/>
  <c r="S2378" i="1"/>
  <c r="S2377" i="1" s="1"/>
  <c r="S2376" i="1" s="1"/>
  <c r="S2375" i="1" s="1"/>
  <c r="I1324" i="1"/>
  <c r="I1323" i="1" s="1"/>
  <c r="I1322" i="1" s="1"/>
  <c r="M1325" i="1"/>
  <c r="L1915" i="1"/>
  <c r="M1915" i="1" s="1"/>
  <c r="M1916" i="1"/>
  <c r="M2196" i="1"/>
  <c r="F2195" i="1"/>
  <c r="F2194" i="1" s="1"/>
  <c r="G2624" i="1"/>
  <c r="G2623" i="1" s="1"/>
  <c r="G2600" i="1" s="1"/>
  <c r="M2725" i="1"/>
  <c r="F2724" i="1"/>
  <c r="I3330" i="1"/>
  <c r="M3331" i="1"/>
  <c r="M3742" i="1"/>
  <c r="I3741" i="1"/>
  <c r="L4572" i="1"/>
  <c r="M4572" i="1" s="1"/>
  <c r="M4573" i="1"/>
  <c r="L4648" i="1"/>
  <c r="M4648" i="1" s="1"/>
  <c r="M4649" i="1"/>
  <c r="H4685" i="1"/>
  <c r="H4684" i="1" s="1"/>
  <c r="H4683" i="1" s="1"/>
  <c r="H4682" i="1" s="1"/>
  <c r="H4681" i="1" s="1"/>
  <c r="M4688" i="1"/>
  <c r="L4685" i="1"/>
  <c r="L4700" i="1"/>
  <c r="M4700" i="1" s="1"/>
  <c r="M4701" i="1"/>
  <c r="I4767" i="1"/>
  <c r="M4767" i="1" s="1"/>
  <c r="M4768" i="1"/>
  <c r="I4805" i="1"/>
  <c r="M4805" i="1" s="1"/>
  <c r="M4806" i="1"/>
  <c r="I4811" i="1"/>
  <c r="M4811" i="1" s="1"/>
  <c r="M4812" i="1"/>
  <c r="M4826" i="1"/>
  <c r="I4823" i="1"/>
  <c r="F4884" i="1"/>
  <c r="M4884" i="1" s="1"/>
  <c r="M4885" i="1"/>
  <c r="I4918" i="1"/>
  <c r="M4918" i="1" s="1"/>
  <c r="M4919" i="1"/>
  <c r="L5075" i="1"/>
  <c r="M5075" i="1" s="1"/>
  <c r="M5076" i="1"/>
  <c r="G5125" i="1"/>
  <c r="G5124" i="1" s="1"/>
  <c r="I5225" i="1"/>
  <c r="M5226" i="1"/>
  <c r="M5289" i="1"/>
  <c r="F5288" i="1"/>
  <c r="M5288" i="1" s="1"/>
  <c r="H5361" i="1"/>
  <c r="H5357" i="1" s="1"/>
  <c r="H5348" i="1" s="1"/>
  <c r="H5347" i="1" s="1"/>
  <c r="H5346" i="1" s="1"/>
  <c r="H5345" i="1" s="1"/>
  <c r="M5433" i="1"/>
  <c r="L5432" i="1"/>
  <c r="L5431" i="1" s="1"/>
  <c r="L5430" i="1" s="1"/>
  <c r="L5477" i="1"/>
  <c r="M5478" i="1"/>
  <c r="H5501" i="1"/>
  <c r="M5564" i="1"/>
  <c r="L5563" i="1"/>
  <c r="M5563" i="1" s="1"/>
  <c r="M5578" i="1"/>
  <c r="L5577" i="1"/>
  <c r="H5590" i="1"/>
  <c r="H5589" i="1" s="1"/>
  <c r="L5695" i="1"/>
  <c r="M5696" i="1"/>
  <c r="L5718" i="1"/>
  <c r="M5718" i="1" s="1"/>
  <c r="M5719" i="1"/>
  <c r="L5741" i="1"/>
  <c r="M5741" i="1" s="1"/>
  <c r="M5742" i="1"/>
  <c r="F5846" i="1"/>
  <c r="M5847" i="1"/>
  <c r="F5886" i="1"/>
  <c r="M5886" i="1" s="1"/>
  <c r="M5887" i="1"/>
  <c r="F5974" i="1"/>
  <c r="M5974" i="1" s="1"/>
  <c r="M5977" i="1"/>
  <c r="F5989" i="1"/>
  <c r="M5989" i="1" s="1"/>
  <c r="M5990" i="1"/>
  <c r="F5993" i="1"/>
  <c r="M5994" i="1"/>
  <c r="F6054" i="1"/>
  <c r="M6054" i="1" s="1"/>
  <c r="M6055" i="1"/>
  <c r="F6105" i="1"/>
  <c r="M6105" i="1" s="1"/>
  <c r="M6106" i="1"/>
  <c r="I416" i="1"/>
  <c r="M416" i="1" s="1"/>
  <c r="M417" i="1"/>
  <c r="I846" i="1"/>
  <c r="M846" i="1" s="1"/>
  <c r="M847" i="1"/>
  <c r="I1330" i="1"/>
  <c r="M1331" i="1"/>
  <c r="L1492" i="1"/>
  <c r="L1491" i="1" s="1"/>
  <c r="L1490" i="1" s="1"/>
  <c r="M1490" i="1" s="1"/>
  <c r="M1493" i="1"/>
  <c r="F1884" i="1"/>
  <c r="M1885" i="1"/>
  <c r="L2524" i="1"/>
  <c r="L2523" i="1" s="1"/>
  <c r="L2522" i="1" s="1"/>
  <c r="M2525" i="1"/>
  <c r="L2642" i="1"/>
  <c r="M2647" i="1"/>
  <c r="F2764" i="1"/>
  <c r="M2764" i="1" s="1"/>
  <c r="M2765" i="1"/>
  <c r="I3046" i="1"/>
  <c r="I3045" i="1" s="1"/>
  <c r="M3045" i="1" s="1"/>
  <c r="M3047" i="1"/>
  <c r="L3860" i="1"/>
  <c r="M3860" i="1" s="1"/>
  <c r="M3861" i="1"/>
  <c r="G4049" i="1"/>
  <c r="G4048" i="1" s="1"/>
  <c r="G4047" i="1" s="1"/>
  <c r="G4046" i="1" s="1"/>
  <c r="M3813" i="1"/>
  <c r="M2026" i="1"/>
  <c r="I3100" i="1"/>
  <c r="I3099" i="1" s="1"/>
  <c r="I3098" i="1" s="1"/>
  <c r="I3097" i="1" s="1"/>
  <c r="I3096" i="1" s="1"/>
  <c r="M3101" i="1"/>
  <c r="I3160" i="1"/>
  <c r="S809" i="1"/>
  <c r="R2034" i="1"/>
  <c r="F5501" i="1"/>
  <c r="L2568" i="1"/>
  <c r="L2567" i="1" s="1"/>
  <c r="L2566" i="1" s="1"/>
  <c r="M2569" i="1"/>
  <c r="I3367" i="1"/>
  <c r="M3368" i="1"/>
  <c r="L3418" i="1"/>
  <c r="M3419" i="1"/>
  <c r="J3475" i="1"/>
  <c r="J3474" i="1" s="1"/>
  <c r="J3465" i="1" s="1"/>
  <c r="L3875" i="1"/>
  <c r="M2928" i="1"/>
  <c r="F2145" i="1"/>
  <c r="M2145" i="1" s="1"/>
  <c r="M2876" i="1"/>
  <c r="F3515" i="1"/>
  <c r="F3514" i="1" s="1"/>
  <c r="M3514" i="1" s="1"/>
  <c r="M5332" i="1"/>
  <c r="F3155" i="1"/>
  <c r="M3155" i="1" s="1"/>
  <c r="M3156" i="1"/>
  <c r="M3812" i="1"/>
  <c r="F3922" i="1"/>
  <c r="F3921" i="1" s="1"/>
  <c r="M1771" i="1"/>
  <c r="M1867" i="1"/>
  <c r="M2161" i="1"/>
  <c r="M2257" i="1"/>
  <c r="M2875" i="1"/>
  <c r="M2880" i="1"/>
  <c r="M2881" i="1"/>
  <c r="M1795" i="1"/>
  <c r="M1877" i="1"/>
  <c r="M1633" i="1"/>
  <c r="I6158" i="1"/>
  <c r="I6157" i="1" s="1"/>
  <c r="I6156" i="1" s="1"/>
  <c r="I5458" i="1"/>
  <c r="M6021" i="1"/>
  <c r="M5561" i="1"/>
  <c r="L1081" i="1"/>
  <c r="I5793" i="1"/>
  <c r="I5792" i="1" s="1"/>
  <c r="M4407" i="1"/>
  <c r="F4391" i="1"/>
  <c r="F4390" i="1" s="1"/>
  <c r="I5764" i="1"/>
  <c r="U4391" i="1"/>
  <c r="U5688" i="1"/>
  <c r="I856" i="1"/>
  <c r="M856" i="1" s="1"/>
  <c r="M857" i="1"/>
  <c r="F1865" i="1"/>
  <c r="F1864" i="1" s="1"/>
  <c r="L2704" i="1"/>
  <c r="M2705" i="1"/>
  <c r="F3488" i="1"/>
  <c r="F3487" i="1" s="1"/>
  <c r="F3486" i="1" s="1"/>
  <c r="M3489" i="1"/>
  <c r="K4039" i="1"/>
  <c r="K4038" i="1" s="1"/>
  <c r="K4037" i="1" s="1"/>
  <c r="K4036" i="1" s="1"/>
  <c r="K4035" i="1" s="1"/>
  <c r="I4276" i="1"/>
  <c r="M4277" i="1"/>
  <c r="I4530" i="1"/>
  <c r="M4530" i="1" s="1"/>
  <c r="M4531" i="1"/>
  <c r="I4536" i="1"/>
  <c r="M4536" i="1" s="1"/>
  <c r="M4537" i="1"/>
  <c r="M1399" i="1"/>
  <c r="M2596" i="1"/>
  <c r="M2065" i="1"/>
  <c r="M4583" i="1"/>
  <c r="M4271" i="1"/>
  <c r="M3719" i="1"/>
  <c r="M1871" i="1"/>
  <c r="M2325" i="1"/>
  <c r="F1907" i="1"/>
  <c r="M4272" i="1"/>
  <c r="I3025" i="1"/>
  <c r="F6115" i="1"/>
  <c r="F5996" i="1"/>
  <c r="M6009" i="1"/>
  <c r="M5652" i="1"/>
  <c r="L5498" i="1"/>
  <c r="L2858" i="1"/>
  <c r="M2859" i="1"/>
  <c r="V4341" i="1"/>
  <c r="V4340" i="1" s="1"/>
  <c r="V4339" i="1" s="1"/>
  <c r="V4338" i="1" s="1"/>
  <c r="V877" i="1"/>
  <c r="Q2209" i="1"/>
  <c r="Q2202" i="1" s="1"/>
  <c r="Q2931" i="1"/>
  <c r="V3135" i="1"/>
  <c r="V4217" i="1"/>
  <c r="M1794" i="1"/>
  <c r="J4518" i="1"/>
  <c r="M1769" i="1"/>
  <c r="M1866" i="1"/>
  <c r="M2927" i="1"/>
  <c r="S4809" i="1"/>
  <c r="S4808" i="1" s="1"/>
  <c r="O4809" i="1"/>
  <c r="O4808" i="1" s="1"/>
  <c r="L59" i="1"/>
  <c r="M60" i="1"/>
  <c r="L72" i="1"/>
  <c r="M72" i="1" s="1"/>
  <c r="M73" i="1"/>
  <c r="L675" i="1"/>
  <c r="L674" i="1" s="1"/>
  <c r="L673" i="1" s="1"/>
  <c r="M676" i="1"/>
  <c r="I5300" i="1"/>
  <c r="M5136" i="1"/>
  <c r="M769" i="1"/>
  <c r="I4145" i="1"/>
  <c r="S47" i="1"/>
  <c r="S46" i="1" s="1"/>
  <c r="S44" i="1" s="1"/>
  <c r="S43" i="1" s="1"/>
  <c r="S42" i="1" s="1"/>
  <c r="S41" i="1" s="1"/>
  <c r="I919" i="1"/>
  <c r="L211" i="1"/>
  <c r="L210" i="1" s="1"/>
  <c r="F115" i="1"/>
  <c r="M116" i="1"/>
  <c r="F160" i="1"/>
  <c r="M160" i="1" s="1"/>
  <c r="M161" i="1"/>
  <c r="I318" i="1"/>
  <c r="M319" i="1"/>
  <c r="I327" i="1"/>
  <c r="I326" i="1" s="1"/>
  <c r="I325" i="1" s="1"/>
  <c r="M328" i="1"/>
  <c r="M367" i="1"/>
  <c r="I366" i="1"/>
  <c r="I365" i="1" s="1"/>
  <c r="I378" i="1"/>
  <c r="M378" i="1" s="1"/>
  <c r="M379" i="1"/>
  <c r="I381" i="1"/>
  <c r="M382" i="1"/>
  <c r="I396" i="1"/>
  <c r="M396" i="1" s="1"/>
  <c r="M397" i="1"/>
  <c r="I399" i="1"/>
  <c r="M399" i="1" s="1"/>
  <c r="M400" i="1"/>
  <c r="I402" i="1"/>
  <c r="M402" i="1" s="1"/>
  <c r="M403" i="1"/>
  <c r="I407" i="1"/>
  <c r="M407" i="1" s="1"/>
  <c r="M408" i="1"/>
  <c r="I410" i="1"/>
  <c r="M410" i="1" s="1"/>
  <c r="M411" i="1"/>
  <c r="F469" i="1"/>
  <c r="F468" i="1" s="1"/>
  <c r="M470" i="1"/>
  <c r="I500" i="1"/>
  <c r="M500" i="1" s="1"/>
  <c r="M501" i="1"/>
  <c r="I516" i="1"/>
  <c r="M516" i="1" s="1"/>
  <c r="M517" i="1"/>
  <c r="I617" i="1"/>
  <c r="M617" i="1" s="1"/>
  <c r="M618" i="1"/>
  <c r="M667" i="1"/>
  <c r="I666" i="1"/>
  <c r="G674" i="1"/>
  <c r="G673" i="1" s="1"/>
  <c r="G663" i="1" s="1"/>
  <c r="I724" i="1"/>
  <c r="M725" i="1"/>
  <c r="M751" i="1"/>
  <c r="L750" i="1"/>
  <c r="M750" i="1" s="1"/>
  <c r="I878" i="1"/>
  <c r="M878" i="1" s="1"/>
  <c r="M879" i="1"/>
  <c r="I881" i="1"/>
  <c r="M881" i="1" s="1"/>
  <c r="M882" i="1"/>
  <c r="I931" i="1"/>
  <c r="I930" i="1" s="1"/>
  <c r="M930" i="1" s="1"/>
  <c r="M932" i="1"/>
  <c r="I1082" i="1"/>
  <c r="M1082" i="1" s="1"/>
  <c r="M1083" i="1"/>
  <c r="I1140" i="1"/>
  <c r="M1140" i="1" s="1"/>
  <c r="M1141" i="1"/>
  <c r="I1184" i="1"/>
  <c r="M1185" i="1"/>
  <c r="I1191" i="1"/>
  <c r="I1190" i="1" s="1"/>
  <c r="I1189" i="1" s="1"/>
  <c r="M1192" i="1"/>
  <c r="I1195" i="1"/>
  <c r="M1196" i="1"/>
  <c r="F1214" i="1"/>
  <c r="F1213" i="1" s="1"/>
  <c r="J1214" i="1"/>
  <c r="J1213" i="1" s="1"/>
  <c r="I1222" i="1"/>
  <c r="M1222" i="1" s="1"/>
  <c r="M1223" i="1"/>
  <c r="L1227" i="1"/>
  <c r="L1226" i="1" s="1"/>
  <c r="I1280" i="1"/>
  <c r="M1280" i="1" s="1"/>
  <c r="M1281" i="1"/>
  <c r="I1290" i="1"/>
  <c r="M1290" i="1" s="1"/>
  <c r="M1291" i="1"/>
  <c r="L1447" i="1"/>
  <c r="M1448" i="1"/>
  <c r="L1557" i="1"/>
  <c r="L1556" i="1" s="1"/>
  <c r="L1555" i="1" s="1"/>
  <c r="M1555" i="1" s="1"/>
  <c r="M1558" i="1"/>
  <c r="I1761" i="1"/>
  <c r="M1762" i="1"/>
  <c r="I1806" i="1"/>
  <c r="M1807" i="1"/>
  <c r="F1840" i="1"/>
  <c r="M1841" i="1"/>
  <c r="M1913" i="1"/>
  <c r="L1908" i="1"/>
  <c r="I1986" i="1"/>
  <c r="M1986" i="1" s="1"/>
  <c r="M1987" i="1"/>
  <c r="H2019" i="1"/>
  <c r="H2015" i="1" s="1"/>
  <c r="H2014" i="1" s="1"/>
  <c r="L2019" i="1"/>
  <c r="L2015" i="1" s="1"/>
  <c r="L2014" i="1" s="1"/>
  <c r="G2117" i="1"/>
  <c r="G2113" i="1" s="1"/>
  <c r="G2112" i="1" s="1"/>
  <c r="K2117" i="1"/>
  <c r="K2113" i="1" s="1"/>
  <c r="K2112" i="1" s="1"/>
  <c r="M2139" i="1"/>
  <c r="F2142" i="1"/>
  <c r="M2142" i="1" s="1"/>
  <c r="M2143" i="1"/>
  <c r="J2166" i="1"/>
  <c r="J2165" i="1" s="1"/>
  <c r="J2164" i="1" s="1"/>
  <c r="F2184" i="1"/>
  <c r="M2187" i="1"/>
  <c r="G2209" i="1"/>
  <c r="G2202" i="1" s="1"/>
  <c r="I2219" i="1"/>
  <c r="M2220" i="1"/>
  <c r="M2226" i="1"/>
  <c r="F2225" i="1"/>
  <c r="F2238" i="1"/>
  <c r="M2239" i="1"/>
  <c r="F2249" i="1"/>
  <c r="M2250" i="1"/>
  <c r="F2261" i="1"/>
  <c r="M2262" i="1"/>
  <c r="M2270" i="1"/>
  <c r="F2267" i="1"/>
  <c r="F2275" i="1"/>
  <c r="M2276" i="1"/>
  <c r="M2283" i="1"/>
  <c r="F2282" i="1"/>
  <c r="F2278" i="1" s="1"/>
  <c r="M2295" i="1"/>
  <c r="F2294" i="1"/>
  <c r="F2298" i="1"/>
  <c r="F2297" i="1" s="1"/>
  <c r="M2299" i="1"/>
  <c r="L2337" i="1"/>
  <c r="M2338" i="1"/>
  <c r="M2344" i="1"/>
  <c r="L2343" i="1"/>
  <c r="M2358" i="1"/>
  <c r="L2355" i="1"/>
  <c r="G2481" i="1"/>
  <c r="G2477" i="1" s="1"/>
  <c r="G2476" i="1" s="1"/>
  <c r="G2469" i="1" s="1"/>
  <c r="K2481" i="1"/>
  <c r="K2477" i="1" s="1"/>
  <c r="K2476" i="1" s="1"/>
  <c r="K2469" i="1" s="1"/>
  <c r="K2442" i="1" s="1"/>
  <c r="F2503" i="1"/>
  <c r="F2502" i="1" s="1"/>
  <c r="F2501" i="1" s="1"/>
  <c r="F2500" i="1" s="1"/>
  <c r="M2504" i="1"/>
  <c r="L2531" i="1"/>
  <c r="M2532" i="1"/>
  <c r="H2530" i="1"/>
  <c r="H2529" i="1" s="1"/>
  <c r="H2528" i="1" s="1"/>
  <c r="L2674" i="1"/>
  <c r="M2675" i="1"/>
  <c r="L2686" i="1"/>
  <c r="M2687" i="1"/>
  <c r="L2692" i="1"/>
  <c r="M2693" i="1"/>
  <c r="F2713" i="1"/>
  <c r="M2713" i="1" s="1"/>
  <c r="M2714" i="1"/>
  <c r="F2716" i="1"/>
  <c r="M2716" i="1" s="1"/>
  <c r="M2717" i="1"/>
  <c r="F2737" i="1"/>
  <c r="F2736" i="1" s="1"/>
  <c r="F2735" i="1" s="1"/>
  <c r="F2734" i="1" s="1"/>
  <c r="M2738" i="1"/>
  <c r="F2744" i="1"/>
  <c r="M2745" i="1"/>
  <c r="F2747" i="1"/>
  <c r="M2748" i="1"/>
  <c r="F2761" i="1"/>
  <c r="M2761" i="1" s="1"/>
  <c r="M2762" i="1"/>
  <c r="F2767" i="1"/>
  <c r="M2768" i="1"/>
  <c r="M2772" i="1"/>
  <c r="F2771" i="1"/>
  <c r="M2771" i="1" s="1"/>
  <c r="F2774" i="1"/>
  <c r="M2775" i="1"/>
  <c r="F2809" i="1"/>
  <c r="M2810" i="1"/>
  <c r="F2814" i="1"/>
  <c r="M2815" i="1"/>
  <c r="F2835" i="1"/>
  <c r="M2836" i="1"/>
  <c r="F2840" i="1"/>
  <c r="M2840" i="1" s="1"/>
  <c r="M2841" i="1"/>
  <c r="J2843" i="1"/>
  <c r="J2839" i="1" s="1"/>
  <c r="J2838" i="1" s="1"/>
  <c r="J2831" i="1" s="1"/>
  <c r="I2872" i="1"/>
  <c r="I2871" i="1" s="1"/>
  <c r="M2871" i="1" s="1"/>
  <c r="M2873" i="1"/>
  <c r="I2887" i="1"/>
  <c r="I2886" i="1" s="1"/>
  <c r="I2885" i="1" s="1"/>
  <c r="I2884" i="1" s="1"/>
  <c r="M2888" i="1"/>
  <c r="I2893" i="1"/>
  <c r="M2893" i="1" s="1"/>
  <c r="M2894" i="1"/>
  <c r="I2896" i="1"/>
  <c r="M2897" i="1"/>
  <c r="I2910" i="1"/>
  <c r="M2911" i="1"/>
  <c r="F2935" i="1"/>
  <c r="M2936" i="1"/>
  <c r="I2949" i="1"/>
  <c r="M2950" i="1"/>
  <c r="I2962" i="1"/>
  <c r="I2961" i="1" s="1"/>
  <c r="I2960" i="1" s="1"/>
  <c r="I2959" i="1" s="1"/>
  <c r="I2958" i="1" s="1"/>
  <c r="M2963" i="1"/>
  <c r="I2975" i="1"/>
  <c r="M2976" i="1"/>
  <c r="I2979" i="1"/>
  <c r="M2980" i="1"/>
  <c r="I2993" i="1"/>
  <c r="M2994" i="1"/>
  <c r="I3000" i="1"/>
  <c r="M3001" i="1"/>
  <c r="I3010" i="1"/>
  <c r="M3011" i="1"/>
  <c r="I3042" i="1"/>
  <c r="M3043" i="1"/>
  <c r="I3050" i="1"/>
  <c r="M3051" i="1"/>
  <c r="I3058" i="1"/>
  <c r="M3059" i="1"/>
  <c r="I3064" i="1"/>
  <c r="I3063" i="1" s="1"/>
  <c r="I3062" i="1" s="1"/>
  <c r="I3061" i="1" s="1"/>
  <c r="M3065" i="1"/>
  <c r="L3090" i="1"/>
  <c r="M3091" i="1"/>
  <c r="G3120" i="1"/>
  <c r="G3116" i="1" s="1"/>
  <c r="G3115" i="1" s="1"/>
  <c r="K3120" i="1"/>
  <c r="K3116" i="1" s="1"/>
  <c r="K3115" i="1" s="1"/>
  <c r="K3106" i="1" s="1"/>
  <c r="J3218" i="1"/>
  <c r="J3214" i="1" s="1"/>
  <c r="J3213" i="1" s="1"/>
  <c r="J3204" i="1" s="1"/>
  <c r="J3177" i="1" s="1"/>
  <c r="I3258" i="1"/>
  <c r="I3257" i="1" s="1"/>
  <c r="I3245" i="1" s="1"/>
  <c r="M3259" i="1"/>
  <c r="I3263" i="1"/>
  <c r="M3264" i="1"/>
  <c r="I3278" i="1"/>
  <c r="I3274" i="1" s="1"/>
  <c r="I3273" i="1" s="1"/>
  <c r="I3272" i="1" s="1"/>
  <c r="M3279" i="1"/>
  <c r="I3292" i="1"/>
  <c r="M3295" i="1"/>
  <c r="I3303" i="1"/>
  <c r="M3304" i="1"/>
  <c r="I3310" i="1"/>
  <c r="M3311" i="1"/>
  <c r="I3343" i="1"/>
  <c r="M3344" i="1"/>
  <c r="I3349" i="1"/>
  <c r="I3348" i="1" s="1"/>
  <c r="I3347" i="1" s="1"/>
  <c r="I3346" i="1" s="1"/>
  <c r="M3350" i="1"/>
  <c r="L3424" i="1"/>
  <c r="L3423" i="1" s="1"/>
  <c r="L3422" i="1" s="1"/>
  <c r="L3421" i="1" s="1"/>
  <c r="M3425" i="1"/>
  <c r="F3445" i="1"/>
  <c r="M3445" i="1" s="1"/>
  <c r="M3446" i="1"/>
  <c r="F3448" i="1"/>
  <c r="M3448" i="1" s="1"/>
  <c r="M3449" i="1"/>
  <c r="F3476" i="1"/>
  <c r="M3476" i="1" s="1"/>
  <c r="M3477" i="1"/>
  <c r="F3495" i="1"/>
  <c r="M3495" i="1" s="1"/>
  <c r="M3496" i="1"/>
  <c r="F3501" i="1"/>
  <c r="M3501" i="1" s="1"/>
  <c r="M3502" i="1"/>
  <c r="F3504" i="1"/>
  <c r="M3504" i="1" s="1"/>
  <c r="M3505" i="1"/>
  <c r="F3508" i="1"/>
  <c r="M3508" i="1" s="1"/>
  <c r="M3509" i="1"/>
  <c r="F3511" i="1"/>
  <c r="M3511" i="1" s="1"/>
  <c r="M3512" i="1"/>
  <c r="F3522" i="1"/>
  <c r="M3523" i="1"/>
  <c r="F3541" i="1"/>
  <c r="M3542" i="1"/>
  <c r="F3569" i="1"/>
  <c r="M3569" i="1" s="1"/>
  <c r="M3570" i="1"/>
  <c r="I3594" i="1"/>
  <c r="M3595" i="1"/>
  <c r="I3597" i="1"/>
  <c r="M3597" i="1" s="1"/>
  <c r="M3598" i="1"/>
  <c r="I3605" i="1"/>
  <c r="M3606" i="1"/>
  <c r="I3610" i="1"/>
  <c r="M3611" i="1"/>
  <c r="I3616" i="1"/>
  <c r="I3615" i="1" s="1"/>
  <c r="I3614" i="1" s="1"/>
  <c r="I3613" i="1" s="1"/>
  <c r="M3617" i="1"/>
  <c r="I3622" i="1"/>
  <c r="M3622" i="1" s="1"/>
  <c r="M3623" i="1"/>
  <c r="I3625" i="1"/>
  <c r="M3625" i="1" s="1"/>
  <c r="M3626" i="1"/>
  <c r="R4471" i="1"/>
  <c r="R4470" i="1" s="1"/>
  <c r="R4469" i="1" s="1"/>
  <c r="R4468" i="1" s="1"/>
  <c r="Q4578" i="1"/>
  <c r="F131" i="1"/>
  <c r="M132" i="1"/>
  <c r="M126" i="1"/>
  <c r="R809" i="1"/>
  <c r="S824" i="1"/>
  <c r="R919" i="1"/>
  <c r="R2398" i="1"/>
  <c r="P2757" i="1"/>
  <c r="U4217" i="1"/>
  <c r="V4924" i="1"/>
  <c r="F101" i="1"/>
  <c r="M101" i="1" s="1"/>
  <c r="M102" i="1"/>
  <c r="F104" i="1"/>
  <c r="M105" i="1"/>
  <c r="F170" i="1"/>
  <c r="M171" i="1"/>
  <c r="F197" i="1"/>
  <c r="M198" i="1"/>
  <c r="I231" i="1"/>
  <c r="I230" i="1" s="1"/>
  <c r="M232" i="1"/>
  <c r="I1954" i="1"/>
  <c r="U877" i="1"/>
  <c r="V1276" i="1"/>
  <c r="Q2034" i="1"/>
  <c r="U2757" i="1"/>
  <c r="R3040" i="1"/>
  <c r="R3039" i="1" s="1"/>
  <c r="R3038" i="1" s="1"/>
  <c r="R3037" i="1" s="1"/>
  <c r="P3846" i="1"/>
  <c r="P4217" i="1"/>
  <c r="P4471" i="1"/>
  <c r="P4470" i="1" s="1"/>
  <c r="P4469" i="1" s="1"/>
  <c r="P4468" i="1" s="1"/>
  <c r="Q4924" i="1"/>
  <c r="L40" i="1"/>
  <c r="M40" i="1" s="1"/>
  <c r="M41" i="1"/>
  <c r="F124" i="1"/>
  <c r="F123" i="1" s="1"/>
  <c r="M125" i="1"/>
  <c r="J159" i="1"/>
  <c r="J158" i="1" s="1"/>
  <c r="J157" i="1" s="1"/>
  <c r="J156" i="1" s="1"/>
  <c r="F178" i="1"/>
  <c r="F177" i="1" s="1"/>
  <c r="M179" i="1"/>
  <c r="I2926" i="1"/>
  <c r="M2926" i="1" s="1"/>
  <c r="M953" i="1"/>
  <c r="I1258" i="1"/>
  <c r="I1257" i="1" s="1"/>
  <c r="I1256" i="1" s="1"/>
  <c r="I25" i="1"/>
  <c r="M25" i="1" s="1"/>
  <c r="L2309" i="1"/>
  <c r="L2308" i="1" s="1"/>
  <c r="L2307" i="1" s="1"/>
  <c r="L2306" i="1" s="1"/>
  <c r="L2305" i="1" s="1"/>
  <c r="I3639" i="1"/>
  <c r="I3709" i="1"/>
  <c r="I3708" i="1" s="1"/>
  <c r="M3708" i="1" s="1"/>
  <c r="M3710" i="1"/>
  <c r="I3713" i="1"/>
  <c r="M3714" i="1"/>
  <c r="I3725" i="1"/>
  <c r="I3724" i="1" s="1"/>
  <c r="M3726" i="1"/>
  <c r="I3732" i="1"/>
  <c r="I3728" i="1" s="1"/>
  <c r="I3737" i="1"/>
  <c r="I3736" i="1" s="1"/>
  <c r="I3735" i="1" s="1"/>
  <c r="M3738" i="1"/>
  <c r="I3752" i="1"/>
  <c r="M3753" i="1"/>
  <c r="I3769" i="1"/>
  <c r="M3770" i="1"/>
  <c r="I3773" i="1"/>
  <c r="M3774" i="1"/>
  <c r="I3777" i="1"/>
  <c r="M3778" i="1"/>
  <c r="I3833" i="1"/>
  <c r="M3833" i="1" s="1"/>
  <c r="M3834" i="1"/>
  <c r="L3847" i="1"/>
  <c r="M3847" i="1" s="1"/>
  <c r="M3848" i="1"/>
  <c r="L3857" i="1"/>
  <c r="M3858" i="1"/>
  <c r="L3864" i="1"/>
  <c r="M3865" i="1"/>
  <c r="K4049" i="1"/>
  <c r="K4048" i="1" s="1"/>
  <c r="K4047" i="1" s="1"/>
  <c r="K4046" i="1" s="1"/>
  <c r="M4126" i="1"/>
  <c r="M4133" i="1"/>
  <c r="F4132" i="1"/>
  <c r="F4146" i="1"/>
  <c r="M4146" i="1" s="1"/>
  <c r="M4147" i="1"/>
  <c r="M4150" i="1"/>
  <c r="F4149" i="1"/>
  <c r="M4149" i="1" s="1"/>
  <c r="F4162" i="1"/>
  <c r="M4163" i="1"/>
  <c r="J4174" i="1"/>
  <c r="M4183" i="1"/>
  <c r="F4182" i="1"/>
  <c r="M4202" i="1"/>
  <c r="L4201" i="1"/>
  <c r="M4201" i="1" s="1"/>
  <c r="G4217" i="1"/>
  <c r="I4234" i="1"/>
  <c r="M4237" i="1"/>
  <c r="M4252" i="1"/>
  <c r="I4251" i="1"/>
  <c r="M4285" i="1"/>
  <c r="I4284" i="1"/>
  <c r="I4300" i="1"/>
  <c r="M4300" i="1" s="1"/>
  <c r="M4301" i="1"/>
  <c r="M4304" i="1"/>
  <c r="I4303" i="1"/>
  <c r="M4303" i="1" s="1"/>
  <c r="I4328" i="1"/>
  <c r="M4329" i="1"/>
  <c r="F4335" i="1"/>
  <c r="M4335" i="1" s="1"/>
  <c r="M4336" i="1"/>
  <c r="I4345" i="1"/>
  <c r="M4345" i="1" s="1"/>
  <c r="M4346" i="1"/>
  <c r="I4357" i="1"/>
  <c r="M4357" i="1" s="1"/>
  <c r="M4358" i="1"/>
  <c r="L4360" i="1"/>
  <c r="M4361" i="1"/>
  <c r="I4464" i="1"/>
  <c r="M4465" i="1"/>
  <c r="I4484" i="1"/>
  <c r="M4484" i="1" s="1"/>
  <c r="M4485" i="1"/>
  <c r="I4493" i="1"/>
  <c r="M4493" i="1" s="1"/>
  <c r="M4494" i="1"/>
  <c r="I4502" i="1"/>
  <c r="M4502" i="1" s="1"/>
  <c r="M4503" i="1"/>
  <c r="I4505" i="1"/>
  <c r="M4505" i="1" s="1"/>
  <c r="M4506" i="1"/>
  <c r="I4539" i="1"/>
  <c r="M4539" i="1" s="1"/>
  <c r="M4540" i="1"/>
  <c r="I4542" i="1"/>
  <c r="M4542" i="1" s="1"/>
  <c r="M4543" i="1"/>
  <c r="I4545" i="1"/>
  <c r="M4545" i="1" s="1"/>
  <c r="M4546" i="1"/>
  <c r="I4551" i="1"/>
  <c r="M4551" i="1" s="1"/>
  <c r="M4552" i="1"/>
  <c r="I4557" i="1"/>
  <c r="M4557" i="1" s="1"/>
  <c r="M4558" i="1"/>
  <c r="L4563" i="1"/>
  <c r="M4563" i="1" s="1"/>
  <c r="M4564" i="1"/>
  <c r="L4566" i="1"/>
  <c r="M4566" i="1" s="1"/>
  <c r="M4567" i="1"/>
  <c r="L4585" i="1"/>
  <c r="M4585" i="1" s="1"/>
  <c r="M4586" i="1"/>
  <c r="L4588" i="1"/>
  <c r="M4588" i="1" s="1"/>
  <c r="M4589" i="1"/>
  <c r="L4599" i="1"/>
  <c r="M4600" i="1"/>
  <c r="L4606" i="1"/>
  <c r="L4605" i="1" s="1"/>
  <c r="M4607" i="1"/>
  <c r="L4616" i="1"/>
  <c r="L4615" i="1" s="1"/>
  <c r="M4617" i="1"/>
  <c r="M4640" i="1"/>
  <c r="L4639" i="1"/>
  <c r="M4639" i="1" s="1"/>
  <c r="L4651" i="1"/>
  <c r="M4652" i="1"/>
  <c r="L4657" i="1"/>
  <c r="M4657" i="1" s="1"/>
  <c r="M4658" i="1"/>
  <c r="L4660" i="1"/>
  <c r="M4660" i="1" s="1"/>
  <c r="M4661" i="1"/>
  <c r="L4663" i="1"/>
  <c r="M4663" i="1" s="1"/>
  <c r="M4664" i="1"/>
  <c r="L4697" i="1"/>
  <c r="M4697" i="1" s="1"/>
  <c r="M4698" i="1"/>
  <c r="L4711" i="1"/>
  <c r="M4712" i="1"/>
  <c r="F4738" i="1"/>
  <c r="M4739" i="1"/>
  <c r="I4746" i="1"/>
  <c r="M4747" i="1"/>
  <c r="I4763" i="1"/>
  <c r="M4763" i="1" s="1"/>
  <c r="M4764" i="1"/>
  <c r="I4773" i="1"/>
  <c r="M4773" i="1" s="1"/>
  <c r="M4774" i="1"/>
  <c r="I4817" i="1"/>
  <c r="M4817" i="1" s="1"/>
  <c r="M4818" i="1"/>
  <c r="I4828" i="1"/>
  <c r="M4828" i="1" s="1"/>
  <c r="M4829" i="1"/>
  <c r="I4834" i="1"/>
  <c r="M4834" i="1" s="1"/>
  <c r="M4835" i="1"/>
  <c r="F4880" i="1"/>
  <c r="M4881" i="1"/>
  <c r="M4891" i="1"/>
  <c r="F4890" i="1"/>
  <c r="M4890" i="1" s="1"/>
  <c r="F4896" i="1"/>
  <c r="M4896" i="1" s="1"/>
  <c r="M4897" i="1"/>
  <c r="I4921" i="1"/>
  <c r="M4921" i="1" s="1"/>
  <c r="M4922" i="1"/>
  <c r="I4940" i="1"/>
  <c r="M4940" i="1" s="1"/>
  <c r="M4941" i="1"/>
  <c r="I4943" i="1"/>
  <c r="M4943" i="1" s="1"/>
  <c r="M4944" i="1"/>
  <c r="I4949" i="1"/>
  <c r="M4949" i="1" s="1"/>
  <c r="M4950" i="1"/>
  <c r="I4960" i="1"/>
  <c r="I4959" i="1" s="1"/>
  <c r="M4961" i="1"/>
  <c r="I4971" i="1"/>
  <c r="I4970" i="1" s="1"/>
  <c r="M4970" i="1" s="1"/>
  <c r="M4972" i="1"/>
  <c r="I4978" i="1"/>
  <c r="M4978" i="1" s="1"/>
  <c r="M4979" i="1"/>
  <c r="I4987" i="1"/>
  <c r="M4987" i="1" s="1"/>
  <c r="M4988" i="1"/>
  <c r="I5012" i="1"/>
  <c r="M5012" i="1" s="1"/>
  <c r="M5013" i="1"/>
  <c r="L5033" i="1"/>
  <c r="M5033" i="1" s="1"/>
  <c r="M5034" i="1"/>
  <c r="L5036" i="1"/>
  <c r="M5037" i="1"/>
  <c r="L5078" i="1"/>
  <c r="M5078" i="1" s="1"/>
  <c r="M5079" i="1"/>
  <c r="I5095" i="1"/>
  <c r="M5095" i="1" s="1"/>
  <c r="M5096" i="1"/>
  <c r="I5208" i="1"/>
  <c r="M5208" i="1" s="1"/>
  <c r="M5209" i="1"/>
  <c r="I5218" i="1"/>
  <c r="M5219" i="1"/>
  <c r="I5233" i="1"/>
  <c r="M5234" i="1"/>
  <c r="I5258" i="1"/>
  <c r="M5259" i="1"/>
  <c r="F5309" i="1"/>
  <c r="M5309" i="1" s="1"/>
  <c r="M5310" i="1"/>
  <c r="F5318" i="1"/>
  <c r="M5318" i="1" s="1"/>
  <c r="M5319" i="1"/>
  <c r="L5350" i="1"/>
  <c r="M5351" i="1"/>
  <c r="L5422" i="1"/>
  <c r="M5423" i="1"/>
  <c r="I5455" i="1"/>
  <c r="M5456" i="1"/>
  <c r="L5492" i="1"/>
  <c r="M5492" i="1" s="1"/>
  <c r="M5493" i="1"/>
  <c r="L5510" i="1"/>
  <c r="M5511" i="1"/>
  <c r="M5567" i="1"/>
  <c r="L5566" i="1"/>
  <c r="F5617" i="1"/>
  <c r="M5617" i="1" s="1"/>
  <c r="M5618" i="1"/>
  <c r="M5629" i="1"/>
  <c r="L5622" i="1"/>
  <c r="L5616" i="1" s="1"/>
  <c r="L5615" i="1" s="1"/>
  <c r="L5640" i="1"/>
  <c r="M5641" i="1"/>
  <c r="L5666" i="1"/>
  <c r="M5667" i="1"/>
  <c r="L5683" i="1"/>
  <c r="M5684" i="1"/>
  <c r="L5688" i="1"/>
  <c r="M5689" i="1"/>
  <c r="L5711" i="1"/>
  <c r="M5711" i="1" s="1"/>
  <c r="M5712" i="1"/>
  <c r="L5727" i="1"/>
  <c r="M5727" i="1" s="1"/>
  <c r="M5728" i="1"/>
  <c r="F5889" i="1"/>
  <c r="M5890" i="1"/>
  <c r="F5958" i="1"/>
  <c r="M5958" i="1" s="1"/>
  <c r="M5959" i="1"/>
  <c r="F5981" i="1"/>
  <c r="F5980" i="1" s="1"/>
  <c r="M5982" i="1"/>
  <c r="F6012" i="1"/>
  <c r="M6013" i="1"/>
  <c r="F6015" i="1"/>
  <c r="M6015" i="1" s="1"/>
  <c r="M6016" i="1"/>
  <c r="F6028" i="1"/>
  <c r="M6029" i="1"/>
  <c r="F6031" i="1"/>
  <c r="M6031" i="1" s="1"/>
  <c r="M6032" i="1"/>
  <c r="F6035" i="1"/>
  <c r="M6035" i="1" s="1"/>
  <c r="M6036" i="1"/>
  <c r="F6045" i="1"/>
  <c r="M6046" i="1"/>
  <c r="F6108" i="1"/>
  <c r="M6108" i="1" s="1"/>
  <c r="M6109" i="1"/>
  <c r="M4479" i="1"/>
  <c r="M3814" i="1"/>
  <c r="M3909" i="1"/>
  <c r="F3274" i="1"/>
  <c r="F3273" i="1" s="1"/>
  <c r="F3272" i="1" s="1"/>
  <c r="M4454" i="1"/>
  <c r="M4473" i="1"/>
  <c r="M4809" i="1"/>
  <c r="M4140" i="1"/>
  <c r="M2328" i="1"/>
  <c r="M4632" i="1"/>
  <c r="M4176" i="1"/>
  <c r="M4655" i="1"/>
  <c r="M3869" i="1"/>
  <c r="M4625" i="1"/>
  <c r="M4296" i="1"/>
  <c r="M3720" i="1"/>
  <c r="M3851" i="1"/>
  <c r="M3642" i="1"/>
  <c r="M1549" i="1"/>
  <c r="M3786" i="1"/>
  <c r="M4244" i="1"/>
  <c r="M4953" i="1"/>
  <c r="M4859" i="1"/>
  <c r="M4576" i="1"/>
  <c r="M4273" i="1"/>
  <c r="M4476" i="1"/>
  <c r="M2941" i="1"/>
  <c r="R1276" i="1"/>
  <c r="P1632" i="1"/>
  <c r="L4471" i="1"/>
  <c r="L4470" i="1" s="1"/>
  <c r="L4469" i="1" s="1"/>
  <c r="L4468" i="1" s="1"/>
  <c r="M4295" i="1"/>
  <c r="M4139" i="1"/>
  <c r="M2016" i="1"/>
  <c r="L5116" i="1"/>
  <c r="M5117" i="1"/>
  <c r="U4986" i="1"/>
  <c r="M4472" i="1"/>
  <c r="U5155" i="1"/>
  <c r="U5148" i="1" s="1"/>
  <c r="U5147" i="1" s="1"/>
  <c r="U5146" i="1" s="1"/>
  <c r="U5145" i="1" s="1"/>
  <c r="M5948" i="1"/>
  <c r="H554" i="1"/>
  <c r="L1974" i="1"/>
  <c r="L1973" i="1" s="1"/>
  <c r="L1966" i="1" s="1"/>
  <c r="L1965" i="1" s="1"/>
  <c r="I5324" i="1"/>
  <c r="I5317" i="1" s="1"/>
  <c r="I5312" i="1" s="1"/>
  <c r="U2209" i="1"/>
  <c r="U2202" i="1" s="1"/>
  <c r="P3494" i="1"/>
  <c r="U3846" i="1"/>
  <c r="S4924" i="1"/>
  <c r="I22" i="1"/>
  <c r="M23" i="1"/>
  <c r="L33" i="1"/>
  <c r="M34" i="1"/>
  <c r="F95" i="1"/>
  <c r="M95" i="1" s="1"/>
  <c r="M96" i="1"/>
  <c r="F137" i="1"/>
  <c r="M138" i="1"/>
  <c r="F188" i="1"/>
  <c r="M189" i="1"/>
  <c r="F194" i="1"/>
  <c r="M195" i="1"/>
  <c r="F203" i="1"/>
  <c r="M204" i="1"/>
  <c r="F207" i="1"/>
  <c r="M208" i="1"/>
  <c r="F211" i="1"/>
  <c r="F210" i="1" s="1"/>
  <c r="I214" i="1"/>
  <c r="M214" i="1" s="1"/>
  <c r="M215" i="1"/>
  <c r="I219" i="1"/>
  <c r="M219" i="1" s="1"/>
  <c r="M220" i="1"/>
  <c r="I222" i="1"/>
  <c r="M223" i="1"/>
  <c r="I239" i="1"/>
  <c r="I238" i="1" s="1"/>
  <c r="I237" i="1" s="1"/>
  <c r="I236" i="1" s="1"/>
  <c r="I235" i="1" s="1"/>
  <c r="I234" i="1" s="1"/>
  <c r="M240" i="1"/>
  <c r="I252" i="1"/>
  <c r="M253" i="1"/>
  <c r="I296" i="1"/>
  <c r="M297" i="1"/>
  <c r="M305" i="1"/>
  <c r="I304" i="1"/>
  <c r="I310" i="1"/>
  <c r="M311" i="1"/>
  <c r="I314" i="1"/>
  <c r="M314" i="1" s="1"/>
  <c r="M315" i="1"/>
  <c r="I351" i="1"/>
  <c r="M351" i="1" s="1"/>
  <c r="M352" i="1"/>
  <c r="I371" i="1"/>
  <c r="M372" i="1"/>
  <c r="I387" i="1"/>
  <c r="I386" i="1" s="1"/>
  <c r="M386" i="1" s="1"/>
  <c r="M388" i="1"/>
  <c r="F437" i="1"/>
  <c r="M438" i="1"/>
  <c r="F465" i="1"/>
  <c r="F448" i="1" s="1"/>
  <c r="M466" i="1"/>
  <c r="I492" i="1"/>
  <c r="M492" i="1" s="1"/>
  <c r="M493" i="1"/>
  <c r="I519" i="1"/>
  <c r="M520" i="1"/>
  <c r="M541" i="1"/>
  <c r="I540" i="1"/>
  <c r="M546" i="1"/>
  <c r="I545" i="1"/>
  <c r="M545" i="1" s="1"/>
  <c r="I555" i="1"/>
  <c r="M555" i="1" s="1"/>
  <c r="M556" i="1"/>
  <c r="L584" i="1"/>
  <c r="M584" i="1" s="1"/>
  <c r="M585" i="1"/>
  <c r="I660" i="1"/>
  <c r="I659" i="1" s="1"/>
  <c r="I658" i="1" s="1"/>
  <c r="M661" i="1"/>
  <c r="M1757" i="1"/>
  <c r="L2132" i="1"/>
  <c r="F5324" i="1"/>
  <c r="L3444" i="1"/>
  <c r="L3443" i="1" s="1"/>
  <c r="I4638" i="1"/>
  <c r="I4637" i="1" s="1"/>
  <c r="I4636" i="1" s="1"/>
  <c r="I4138" i="1"/>
  <c r="I1053" i="1"/>
  <c r="M5932" i="1"/>
  <c r="F877" i="1"/>
  <c r="F3938" i="1"/>
  <c r="M3938" i="1" s="1"/>
  <c r="M3939" i="1"/>
  <c r="L4452" i="1"/>
  <c r="M4453" i="1"/>
  <c r="L2319" i="1"/>
  <c r="L2318" i="1" s="1"/>
  <c r="L2317" i="1" s="1"/>
  <c r="L2316" i="1" s="1"/>
  <c r="M5142" i="1"/>
  <c r="L4291" i="1"/>
  <c r="L4290" i="1" s="1"/>
  <c r="L2502" i="1"/>
  <c r="F3686" i="1"/>
  <c r="F919" i="1"/>
  <c r="I938" i="1"/>
  <c r="M939" i="1"/>
  <c r="F1053" i="1"/>
  <c r="I1363" i="1"/>
  <c r="I1359" i="1" s="1"/>
  <c r="I1358" i="1" s="1"/>
  <c r="L1384" i="1"/>
  <c r="L1383" i="1" s="1"/>
  <c r="L1382" i="1" s="1"/>
  <c r="H1412" i="1"/>
  <c r="H1411" i="1" s="1"/>
  <c r="H1410" i="1" s="1"/>
  <c r="F2170" i="1"/>
  <c r="F2166" i="1" s="1"/>
  <c r="M2171" i="1"/>
  <c r="F2758" i="1"/>
  <c r="M2758" i="1" s="1"/>
  <c r="M2759" i="1"/>
  <c r="F2785" i="1"/>
  <c r="F2784" i="1" s="1"/>
  <c r="M2786" i="1"/>
  <c r="I2865" i="1"/>
  <c r="I2864" i="1" s="1"/>
  <c r="M2866" i="1"/>
  <c r="L3406" i="1"/>
  <c r="L3405" i="1" s="1"/>
  <c r="L3404" i="1" s="1"/>
  <c r="L3403" i="1" s="1"/>
  <c r="L3402" i="1" s="1"/>
  <c r="L3401" i="1" s="1"/>
  <c r="M3407" i="1"/>
  <c r="F3456" i="1"/>
  <c r="M3457" i="1"/>
  <c r="M3470" i="1"/>
  <c r="F3469" i="1"/>
  <c r="F3468" i="1" s="1"/>
  <c r="F3467" i="1" s="1"/>
  <c r="F3466" i="1" s="1"/>
  <c r="F3498" i="1"/>
  <c r="M3499" i="1"/>
  <c r="F3525" i="1"/>
  <c r="M3525" i="1" s="1"/>
  <c r="M3526" i="1"/>
  <c r="F3562" i="1"/>
  <c r="F3561" i="1" s="1"/>
  <c r="F3560" i="1" s="1"/>
  <c r="F3559" i="1" s="1"/>
  <c r="M3563" i="1"/>
  <c r="I3703" i="1"/>
  <c r="M3704" i="1"/>
  <c r="I3784" i="1"/>
  <c r="I3783" i="1" s="1"/>
  <c r="I3782" i="1" s="1"/>
  <c r="M3785" i="1"/>
  <c r="I3791" i="1"/>
  <c r="I3790" i="1" s="1"/>
  <c r="M3792" i="1"/>
  <c r="I3799" i="1"/>
  <c r="M3800" i="1"/>
  <c r="I3826" i="1"/>
  <c r="I3825" i="1" s="1"/>
  <c r="M3827" i="1"/>
  <c r="L3853" i="1"/>
  <c r="M3854" i="1"/>
  <c r="G4118" i="1"/>
  <c r="G4117" i="1" s="1"/>
  <c r="G4112" i="1" s="1"/>
  <c r="G4111" i="1" s="1"/>
  <c r="G4110" i="1" s="1"/>
  <c r="K4118" i="1"/>
  <c r="K4117" i="1" s="1"/>
  <c r="K4112" i="1" s="1"/>
  <c r="K4111" i="1" s="1"/>
  <c r="K4110" i="1" s="1"/>
  <c r="J4145" i="1"/>
  <c r="F4155" i="1"/>
  <c r="M4155" i="1" s="1"/>
  <c r="M4156" i="1"/>
  <c r="F4166" i="1"/>
  <c r="M4167" i="1"/>
  <c r="G4208" i="1"/>
  <c r="G4207" i="1" s="1"/>
  <c r="K4208" i="1"/>
  <c r="K4207" i="1" s="1"/>
  <c r="I4246" i="1"/>
  <c r="M4247" i="1"/>
  <c r="I4260" i="1"/>
  <c r="M4261" i="1"/>
  <c r="I4263" i="1"/>
  <c r="M4263" i="1" s="1"/>
  <c r="M4264" i="1"/>
  <c r="I4292" i="1"/>
  <c r="I4291" i="1" s="1"/>
  <c r="M4293" i="1"/>
  <c r="I4457" i="1"/>
  <c r="M4458" i="1"/>
  <c r="I4481" i="1"/>
  <c r="M4482" i="1"/>
  <c r="I4487" i="1"/>
  <c r="M4487" i="1" s="1"/>
  <c r="M4488" i="1"/>
  <c r="I4508" i="1"/>
  <c r="M4508" i="1" s="1"/>
  <c r="M4509" i="1"/>
  <c r="I4522" i="1"/>
  <c r="M4522" i="1" s="1"/>
  <c r="M4523" i="1"/>
  <c r="I4533" i="1"/>
  <c r="M4533" i="1" s="1"/>
  <c r="M4534" i="1"/>
  <c r="I4554" i="1"/>
  <c r="M4554" i="1" s="1"/>
  <c r="M4555" i="1"/>
  <c r="I4560" i="1"/>
  <c r="M4560" i="1" s="1"/>
  <c r="M4561" i="1"/>
  <c r="L4595" i="1"/>
  <c r="M4596" i="1"/>
  <c r="L4645" i="1"/>
  <c r="M4646" i="1"/>
  <c r="H4638" i="1"/>
  <c r="H4637" i="1" s="1"/>
  <c r="H4636" i="1" s="1"/>
  <c r="H4635" i="1" s="1"/>
  <c r="H4634" i="1" s="1"/>
  <c r="L4704" i="1"/>
  <c r="M4705" i="1"/>
  <c r="F4722" i="1"/>
  <c r="F4718" i="1" s="1"/>
  <c r="F4717" i="1" s="1"/>
  <c r="F4708" i="1" s="1"/>
  <c r="F4707" i="1" s="1"/>
  <c r="M4723" i="1"/>
  <c r="F4731" i="1"/>
  <c r="M4732" i="1"/>
  <c r="F4734" i="1"/>
  <c r="M4734" i="1" s="1"/>
  <c r="M4735" i="1"/>
  <c r="I4770" i="1"/>
  <c r="M4770" i="1" s="1"/>
  <c r="M4771" i="1"/>
  <c r="I4820" i="1"/>
  <c r="M4820" i="1" s="1"/>
  <c r="M4821" i="1"/>
  <c r="I4831" i="1"/>
  <c r="M4831" i="1" s="1"/>
  <c r="M4832" i="1"/>
  <c r="F4893" i="1"/>
  <c r="M4893" i="1" s="1"/>
  <c r="M4894" i="1"/>
  <c r="F4904" i="1"/>
  <c r="M4904" i="1" s="1"/>
  <c r="M4905" i="1"/>
  <c r="I4981" i="1"/>
  <c r="M4981" i="1" s="1"/>
  <c r="M4982" i="1"/>
  <c r="I4994" i="1"/>
  <c r="M4994" i="1" s="1"/>
  <c r="M4995" i="1"/>
  <c r="I5003" i="1"/>
  <c r="I5002" i="1" s="1"/>
  <c r="I5001" i="1" s="1"/>
  <c r="I5000" i="1" s="1"/>
  <c r="M5000" i="1" s="1"/>
  <c r="M5004" i="1"/>
  <c r="J5295" i="1"/>
  <c r="L5361" i="1"/>
  <c r="L5357" i="1" s="1"/>
  <c r="F6051" i="1"/>
  <c r="M6052" i="1"/>
  <c r="F6057" i="1"/>
  <c r="M6057" i="1" s="1"/>
  <c r="M6058" i="1"/>
  <c r="F6196" i="1"/>
  <c r="M6196" i="1" s="1"/>
  <c r="M6197" i="1"/>
  <c r="M872" i="1"/>
  <c r="M848" i="1"/>
  <c r="M874" i="1"/>
  <c r="M859" i="1"/>
  <c r="R239" i="1"/>
  <c r="R238" i="1" s="1"/>
  <c r="R237" i="1" s="1"/>
  <c r="R236" i="1" s="1"/>
  <c r="R235" i="1" s="1"/>
  <c r="R234" i="1" s="1"/>
  <c r="V265" i="1"/>
  <c r="V344" i="1"/>
  <c r="V343" i="1" s="1"/>
  <c r="V342" i="1" s="1"/>
  <c r="M1326" i="1"/>
  <c r="M1266" i="1"/>
  <c r="M960" i="1"/>
  <c r="M1308" i="1"/>
  <c r="M1079" i="1"/>
  <c r="I85" i="1"/>
  <c r="M2038" i="1"/>
  <c r="M2168" i="1"/>
  <c r="M1294" i="1"/>
  <c r="M2507" i="1"/>
  <c r="M2258" i="1"/>
  <c r="M1798" i="1"/>
  <c r="M4152" i="1"/>
  <c r="M954" i="1"/>
  <c r="M863" i="1"/>
  <c r="M1197" i="1"/>
  <c r="M1634" i="1"/>
  <c r="M1278" i="1"/>
  <c r="M1449" i="1"/>
  <c r="M1506" i="1"/>
  <c r="M943" i="1"/>
  <c r="M1917" i="1"/>
  <c r="M1305" i="1"/>
  <c r="M2252" i="1"/>
  <c r="L2298" i="1"/>
  <c r="M1283" i="1"/>
  <c r="F841" i="1"/>
  <c r="M1286" i="1"/>
  <c r="M4158" i="1"/>
  <c r="S2481" i="1"/>
  <c r="S2477" i="1" s="1"/>
  <c r="S2476" i="1" s="1"/>
  <c r="S2469" i="1" s="1"/>
  <c r="P3901" i="1"/>
  <c r="P3900" i="1" s="1"/>
  <c r="P3899" i="1" s="1"/>
  <c r="P3898" i="1" s="1"/>
  <c r="P3897" i="1" s="1"/>
  <c r="P3875" i="1" s="1"/>
  <c r="R4118" i="1"/>
  <c r="Q4251" i="1"/>
  <c r="Q4250" i="1" s="1"/>
  <c r="Q4249" i="1" s="1"/>
  <c r="V4251" i="1"/>
  <c r="V4250" i="1" s="1"/>
  <c r="V4249" i="1" s="1"/>
  <c r="R4291" i="1"/>
  <c r="R4290" i="1" s="1"/>
  <c r="P4303" i="1"/>
  <c r="P4299" i="1" s="1"/>
  <c r="P4298" i="1" s="1"/>
  <c r="R4525" i="1"/>
  <c r="R4518" i="1" s="1"/>
  <c r="P4525" i="1"/>
  <c r="P4518" i="1" s="1"/>
  <c r="U4525" i="1"/>
  <c r="U4518" i="1" s="1"/>
  <c r="U4578" i="1"/>
  <c r="Q4694" i="1"/>
  <c r="Q4693" i="1" s="1"/>
  <c r="Q4692" i="1" s="1"/>
  <c r="Q4691" i="1" s="1"/>
  <c r="Q4730" i="1"/>
  <c r="V4754" i="1"/>
  <c r="V4753" i="1" s="1"/>
  <c r="V4752" i="1" s="1"/>
  <c r="S4777" i="1"/>
  <c r="S4776" i="1" s="1"/>
  <c r="Q4857" i="1"/>
  <c r="Q4856" i="1" s="1"/>
  <c r="V4857" i="1"/>
  <c r="V4856" i="1" s="1"/>
  <c r="Q4873" i="1"/>
  <c r="V4873" i="1"/>
  <c r="S4883" i="1"/>
  <c r="Q4883" i="1"/>
  <c r="U4883" i="1"/>
  <c r="R4900" i="1"/>
  <c r="R4899" i="1" s="1"/>
  <c r="P4900" i="1"/>
  <c r="P4899" i="1" s="1"/>
  <c r="P4917" i="1"/>
  <c r="V4917" i="1"/>
  <c r="U4959" i="1"/>
  <c r="R4959" i="1"/>
  <c r="P4974" i="1"/>
  <c r="U4974" i="1"/>
  <c r="R4974" i="1"/>
  <c r="P4986" i="1"/>
  <c r="R4986" i="1"/>
  <c r="U4993" i="1"/>
  <c r="V5023" i="1"/>
  <c r="V5022" i="1" s="1"/>
  <c r="V5021" i="1" s="1"/>
  <c r="V5020" i="1" s="1"/>
  <c r="S5023" i="1"/>
  <c r="S5022" i="1" s="1"/>
  <c r="S5021" i="1" s="1"/>
  <c r="S5020" i="1" s="1"/>
  <c r="Q5036" i="1"/>
  <c r="Q5032" i="1" s="1"/>
  <c r="Q5031" i="1" s="1"/>
  <c r="V5036" i="1"/>
  <c r="V5032" i="1" s="1"/>
  <c r="V5031" i="1" s="1"/>
  <c r="S5036" i="1"/>
  <c r="S5032" i="1" s="1"/>
  <c r="S5031" i="1" s="1"/>
  <c r="P5095" i="1"/>
  <c r="U5095" i="1"/>
  <c r="R5095" i="1"/>
  <c r="R5111" i="1"/>
  <c r="R5110" i="1" s="1"/>
  <c r="U5129" i="1"/>
  <c r="U5125" i="1" s="1"/>
  <c r="U5124" i="1" s="1"/>
  <c r="R5169" i="1"/>
  <c r="R5168" i="1" s="1"/>
  <c r="R5167" i="1" s="1"/>
  <c r="P5211" i="1"/>
  <c r="P5207" i="1" s="1"/>
  <c r="P5206" i="1" s="1"/>
  <c r="R5211" i="1"/>
  <c r="R5207" i="1" s="1"/>
  <c r="R5206" i="1" s="1"/>
  <c r="R5241" i="1"/>
  <c r="R5237" i="1" s="1"/>
  <c r="R5236" i="1" s="1"/>
  <c r="R5230" i="1" s="1"/>
  <c r="R5229" i="1" s="1"/>
  <c r="P5241" i="1"/>
  <c r="P5237" i="1" s="1"/>
  <c r="P5236" i="1" s="1"/>
  <c r="P5230" i="1" s="1"/>
  <c r="P5229" i="1" s="1"/>
  <c r="U5241" i="1"/>
  <c r="U5237" i="1" s="1"/>
  <c r="U5236" i="1" s="1"/>
  <c r="U5230" i="1" s="1"/>
  <c r="U5229" i="1" s="1"/>
  <c r="P5253" i="1"/>
  <c r="U5253" i="1"/>
  <c r="R5253" i="1"/>
  <c r="R5277" i="1"/>
  <c r="R5276" i="1" s="1"/>
  <c r="R5271" i="1" s="1"/>
  <c r="P5277" i="1"/>
  <c r="P5276" i="1" s="1"/>
  <c r="P5271" i="1" s="1"/>
  <c r="M3123" i="1"/>
  <c r="M3130" i="1"/>
  <c r="M3143" i="1"/>
  <c r="M3145" i="1"/>
  <c r="M3153" i="1"/>
  <c r="M3164" i="1"/>
  <c r="M3247" i="1"/>
  <c r="M3372" i="1"/>
  <c r="M3393" i="1"/>
  <c r="M3640" i="1"/>
  <c r="M3829" i="1"/>
  <c r="M4254" i="1"/>
  <c r="M4318" i="1"/>
  <c r="L4730" i="1"/>
  <c r="L4729" i="1" s="1"/>
  <c r="I5875" i="1"/>
  <c r="U678" i="1"/>
  <c r="U674" i="1" s="1"/>
  <c r="U673" i="1" s="1"/>
  <c r="V733" i="1"/>
  <c r="V732" i="1" s="1"/>
  <c r="S2009" i="1"/>
  <c r="S2008" i="1" s="1"/>
  <c r="S2007" i="1" s="1"/>
  <c r="S2006" i="1" s="1"/>
  <c r="U2107" i="1"/>
  <c r="U2106" i="1" s="1"/>
  <c r="U2105" i="1" s="1"/>
  <c r="U2104" i="1" s="1"/>
  <c r="Q2419" i="1"/>
  <c r="Q2418" i="1" s="1"/>
  <c r="Q2425" i="1"/>
  <c r="Q2424" i="1" s="1"/>
  <c r="Q3414" i="1"/>
  <c r="Q3413" i="1" s="1"/>
  <c r="Q3507" i="1"/>
  <c r="U3578" i="1"/>
  <c r="V4049" i="1"/>
  <c r="V4048" i="1" s="1"/>
  <c r="V4047" i="1" s="1"/>
  <c r="V4046" i="1" s="1"/>
  <c r="P4251" i="1"/>
  <c r="P4250" i="1" s="1"/>
  <c r="P4249" i="1" s="1"/>
  <c r="S4974" i="1"/>
  <c r="R5023" i="1"/>
  <c r="R5022" i="1" s="1"/>
  <c r="R5021" i="1" s="1"/>
  <c r="R5020" i="1" s="1"/>
  <c r="H609" i="1"/>
  <c r="H608" i="1" s="1"/>
  <c r="G609" i="1"/>
  <c r="G608" i="1" s="1"/>
  <c r="J609" i="1"/>
  <c r="J608" i="1" s="1"/>
  <c r="J710" i="1"/>
  <c r="I710" i="1"/>
  <c r="H710" i="1"/>
  <c r="J723" i="1"/>
  <c r="M734" i="1"/>
  <c r="M736" i="1"/>
  <c r="M742" i="1"/>
  <c r="M756" i="1"/>
  <c r="M774" i="1"/>
  <c r="H809" i="1"/>
  <c r="H824" i="1"/>
  <c r="G824" i="1"/>
  <c r="M833" i="1"/>
  <c r="J824" i="1"/>
  <c r="G959" i="1"/>
  <c r="M995" i="1"/>
  <c r="M1051" i="1"/>
  <c r="H1064" i="1"/>
  <c r="H1063" i="1" s="1"/>
  <c r="L1064" i="1"/>
  <c r="M1069" i="1"/>
  <c r="J1081" i="1"/>
  <c r="M1092" i="1"/>
  <c r="M1094" i="1"/>
  <c r="M1098" i="1"/>
  <c r="M1100" i="1"/>
  <c r="M1107" i="1"/>
  <c r="M1121" i="1"/>
  <c r="M1123" i="1"/>
  <c r="M1128" i="1"/>
  <c r="M1206" i="1"/>
  <c r="M1208" i="1"/>
  <c r="G1214" i="1"/>
  <c r="G1213" i="1" s="1"/>
  <c r="M1416" i="1"/>
  <c r="M1872" i="1"/>
  <c r="M1886" i="1"/>
  <c r="M1909" i="1"/>
  <c r="J1907" i="1"/>
  <c r="M1926" i="1"/>
  <c r="M2017" i="1"/>
  <c r="M2020" i="1"/>
  <c r="M2022" i="1"/>
  <c r="M2036" i="1"/>
  <c r="M2039" i="1"/>
  <c r="M2041" i="1"/>
  <c r="M2051" i="1"/>
  <c r="M2058" i="1"/>
  <c r="K554" i="1"/>
  <c r="J554" i="1"/>
  <c r="G583" i="1"/>
  <c r="K583" i="1"/>
  <c r="M1754" i="1"/>
  <c r="M1758" i="1"/>
  <c r="M1764" i="1"/>
  <c r="M1779" i="1"/>
  <c r="M1782" i="1"/>
  <c r="M2877" i="1"/>
  <c r="W809" i="1"/>
  <c r="W4766" i="1"/>
  <c r="U3110" i="1"/>
  <c r="U3109" i="1" s="1"/>
  <c r="U3108" i="1" s="1"/>
  <c r="U3107" i="1" s="1"/>
  <c r="O33" i="1"/>
  <c r="O66" i="1"/>
  <c r="O252" i="1"/>
  <c r="O395" i="1"/>
  <c r="O394" i="1" s="1"/>
  <c r="O764" i="1"/>
  <c r="O824" i="1"/>
  <c r="O852" i="1"/>
  <c r="O979" i="1"/>
  <c r="O1048" i="1"/>
  <c r="O1047" i="1" s="1"/>
  <c r="O1046" i="1" s="1"/>
  <c r="O1104" i="1"/>
  <c r="O1103" i="1" s="1"/>
  <c r="O1102" i="1" s="1"/>
  <c r="O2195" i="1"/>
  <c r="O2194" i="1" s="1"/>
  <c r="O2411" i="1"/>
  <c r="O2530" i="1"/>
  <c r="O2529" i="1" s="1"/>
  <c r="O2528" i="1" s="1"/>
  <c r="O2653" i="1"/>
  <c r="O2652" i="1" s="1"/>
  <c r="O2651" i="1" s="1"/>
  <c r="O2650" i="1" s="1"/>
  <c r="O2649" i="1" s="1"/>
  <c r="O3160" i="1"/>
  <c r="O3159" i="1" s="1"/>
  <c r="O3444" i="1"/>
  <c r="O3443" i="1" s="1"/>
  <c r="O3442" i="1" s="1"/>
  <c r="O3441" i="1" s="1"/>
  <c r="O3469" i="1"/>
  <c r="O3468" i="1" s="1"/>
  <c r="O3467" i="1" s="1"/>
  <c r="O3466" i="1" s="1"/>
  <c r="O3572" i="1"/>
  <c r="O3568" i="1" s="1"/>
  <c r="O3567" i="1" s="1"/>
  <c r="O3809" i="1"/>
  <c r="O3808" i="1" s="1"/>
  <c r="O4049" i="1"/>
  <c r="O4048" i="1" s="1"/>
  <c r="O4047" i="1" s="1"/>
  <c r="O4046" i="1" s="1"/>
  <c r="O4694" i="1"/>
  <c r="O4693" i="1" s="1"/>
  <c r="O4692" i="1" s="1"/>
  <c r="O4691" i="1" s="1"/>
  <c r="O4766" i="1"/>
  <c r="O5447" i="1"/>
  <c r="O5446" i="1" s="1"/>
  <c r="O5445" i="1" s="1"/>
  <c r="O5444" i="1" s="1"/>
  <c r="O5688" i="1"/>
  <c r="O5704" i="1"/>
  <c r="O6038" i="1"/>
  <c r="O6034" i="1" s="1"/>
  <c r="O6078" i="1"/>
  <c r="O6074" i="1" s="1"/>
  <c r="O6073" i="1" s="1"/>
  <c r="O6115" i="1"/>
  <c r="O6114" i="1" s="1"/>
  <c r="O6158" i="1"/>
  <c r="O6157" i="1" s="1"/>
  <c r="O6156" i="1" s="1"/>
  <c r="O6155" i="1" s="1"/>
  <c r="O6154" i="1" s="1"/>
  <c r="Q1125" i="1"/>
  <c r="Q1180" i="1"/>
  <c r="Q1179" i="1" s="1"/>
  <c r="Q1610" i="1"/>
  <c r="Q1609" i="1" s="1"/>
  <c r="Q1608" i="1" s="1"/>
  <c r="Q1607" i="1" s="1"/>
  <c r="Q5340" i="1"/>
  <c r="Q5339" i="1" s="1"/>
  <c r="Q5338" i="1" s="1"/>
  <c r="Q5337" i="1" s="1"/>
  <c r="Q5336" i="1" s="1"/>
  <c r="Q5335" i="1" s="1"/>
  <c r="V6141" i="1"/>
  <c r="V6136" i="1" s="1"/>
  <c r="V6135" i="1" s="1"/>
  <c r="U1851" i="1"/>
  <c r="U1850" i="1" s="1"/>
  <c r="U1849" i="1" s="1"/>
  <c r="Q1851" i="1"/>
  <c r="Q1850" i="1" s="1"/>
  <c r="Q1849" i="1" s="1"/>
  <c r="S2902" i="1"/>
  <c r="S2901" i="1" s="1"/>
  <c r="S2900" i="1" s="1"/>
  <c r="S2899" i="1" s="1"/>
  <c r="O344" i="1"/>
  <c r="O343" i="1" s="1"/>
  <c r="O342" i="1" s="1"/>
  <c r="V5866" i="1"/>
  <c r="P4166" i="1"/>
  <c r="P4165" i="1" s="1"/>
  <c r="U344" i="1"/>
  <c r="U343" i="1" s="1"/>
  <c r="U342" i="1" s="1"/>
  <c r="U2843" i="1"/>
  <c r="U2839" i="1" s="1"/>
  <c r="U2838" i="1" s="1"/>
  <c r="U2831" i="1" s="1"/>
  <c r="O3292" i="1"/>
  <c r="O3291" i="1" s="1"/>
  <c r="O3290" i="1" s="1"/>
  <c r="O3289" i="1" s="1"/>
  <c r="V2540" i="1"/>
  <c r="V2539" i="1" s="1"/>
  <c r="V2538" i="1" s="1"/>
  <c r="V2537" i="1" s="1"/>
  <c r="R2540" i="1"/>
  <c r="R2539" i="1" s="1"/>
  <c r="R2538" i="1" s="1"/>
  <c r="R2537" i="1" s="1"/>
  <c r="L1865" i="1"/>
  <c r="L1864" i="1" s="1"/>
  <c r="F2159" i="1"/>
  <c r="M2159" i="1" s="1"/>
  <c r="L5072" i="1"/>
  <c r="M5072" i="1" s="1"/>
  <c r="M5073" i="1"/>
  <c r="H5057" i="1"/>
  <c r="L5081" i="1"/>
  <c r="M5081" i="1" s="1"/>
  <c r="M5082" i="1"/>
  <c r="L5100" i="1"/>
  <c r="M5100" i="1" s="1"/>
  <c r="M5101" i="1"/>
  <c r="G5169" i="1"/>
  <c r="G5168" i="1" s="1"/>
  <c r="G5167" i="1" s="1"/>
  <c r="G5166" i="1" s="1"/>
  <c r="G5165" i="1" s="1"/>
  <c r="K5169" i="1"/>
  <c r="K5168" i="1" s="1"/>
  <c r="K5167" i="1" s="1"/>
  <c r="K5166" i="1" s="1"/>
  <c r="K5165" i="1" s="1"/>
  <c r="I5211" i="1"/>
  <c r="F5295" i="1"/>
  <c r="L5388" i="1"/>
  <c r="M5388" i="1" s="1"/>
  <c r="M5389" i="1"/>
  <c r="L5409" i="1"/>
  <c r="M5409" i="1" s="1"/>
  <c r="M5410" i="1"/>
  <c r="L5415" i="1"/>
  <c r="M5415" i="1" s="1"/>
  <c r="M5416" i="1"/>
  <c r="F5603" i="1"/>
  <c r="M5604" i="1"/>
  <c r="L5701" i="1"/>
  <c r="M5701" i="1" s="1"/>
  <c r="M5702" i="1"/>
  <c r="F5809" i="1"/>
  <c r="F5808" i="1" s="1"/>
  <c r="M5810" i="1"/>
  <c r="F5826" i="1"/>
  <c r="M5827" i="1"/>
  <c r="I5867" i="1"/>
  <c r="M5868" i="1"/>
  <c r="F5964" i="1"/>
  <c r="F5963" i="1" s="1"/>
  <c r="F5962" i="1" s="1"/>
  <c r="M5962" i="1" s="1"/>
  <c r="M5965" i="1"/>
  <c r="F5971" i="1"/>
  <c r="M5972" i="1"/>
  <c r="F6038" i="1"/>
  <c r="M6039" i="1"/>
  <c r="M6071" i="1"/>
  <c r="F6070" i="1"/>
  <c r="M6070" i="1" s="1"/>
  <c r="F6091" i="1"/>
  <c r="M6092" i="1"/>
  <c r="I6122" i="1"/>
  <c r="M6122" i="1" s="1"/>
  <c r="M6123" i="1"/>
  <c r="I6125" i="1"/>
  <c r="M6125" i="1" s="1"/>
  <c r="M6126" i="1"/>
  <c r="F6199" i="1"/>
  <c r="M6199" i="1" s="1"/>
  <c r="L338" i="1"/>
  <c r="M338" i="1" s="1"/>
  <c r="M339" i="1"/>
  <c r="M1484" i="1"/>
  <c r="L1483" i="1"/>
  <c r="M1483" i="1" s="1"/>
  <c r="L5516" i="1"/>
  <c r="M5517" i="1"/>
  <c r="U5350" i="1"/>
  <c r="U5349" i="1" s="1"/>
  <c r="M5106" i="1"/>
  <c r="M5916" i="1"/>
  <c r="L5915" i="1"/>
  <c r="L15" i="1"/>
  <c r="L14" i="1" s="1"/>
  <c r="M16" i="1"/>
  <c r="F4471" i="1"/>
  <c r="F4470" i="1" s="1"/>
  <c r="F4469" i="1" s="1"/>
  <c r="F4468" i="1" s="1"/>
  <c r="L2961" i="1"/>
  <c r="M6131" i="1"/>
  <c r="M5949" i="1"/>
  <c r="M5851" i="1"/>
  <c r="M6100" i="1"/>
  <c r="M5359" i="1"/>
  <c r="M6099" i="1"/>
  <c r="V4039" i="1"/>
  <c r="V4038" i="1" s="1"/>
  <c r="V4037" i="1" s="1"/>
  <c r="V4036" i="1" s="1"/>
  <c r="V4035" i="1" s="1"/>
  <c r="S4039" i="1"/>
  <c r="S4038" i="1" s="1"/>
  <c r="S4037" i="1" s="1"/>
  <c r="S4036" i="1" s="1"/>
  <c r="S4035" i="1" s="1"/>
  <c r="Q5155" i="1"/>
  <c r="Q5148" i="1" s="1"/>
  <c r="Q5147" i="1" s="1"/>
  <c r="Q5146" i="1" s="1"/>
  <c r="Q5145" i="1" s="1"/>
  <c r="M626" i="1"/>
  <c r="M679" i="1"/>
  <c r="G852" i="1"/>
  <c r="K877" i="1"/>
  <c r="H877" i="1"/>
  <c r="H1053" i="1"/>
  <c r="M1941" i="1"/>
  <c r="M1957" i="1"/>
  <c r="M2108" i="1"/>
  <c r="M2110" i="1"/>
  <c r="M3902" i="1"/>
  <c r="S3562" i="1"/>
  <c r="S3561" i="1" s="1"/>
  <c r="S3560" i="1" s="1"/>
  <c r="S3559" i="1" s="1"/>
  <c r="P3578" i="1"/>
  <c r="S3922" i="1"/>
  <c r="S3921" i="1" s="1"/>
  <c r="S3920" i="1" s="1"/>
  <c r="P4002" i="1"/>
  <c r="P4001" i="1" s="1"/>
  <c r="P4000" i="1" s="1"/>
  <c r="P3999" i="1" s="1"/>
  <c r="U4002" i="1"/>
  <c r="U4001" i="1" s="1"/>
  <c r="U4000" i="1" s="1"/>
  <c r="U3999" i="1" s="1"/>
  <c r="R4012" i="1"/>
  <c r="R4011" i="1" s="1"/>
  <c r="P4012" i="1"/>
  <c r="P4011" i="1" s="1"/>
  <c r="U4012" i="1"/>
  <c r="U4011" i="1" s="1"/>
  <c r="P4039" i="1"/>
  <c r="P4038" i="1" s="1"/>
  <c r="P4037" i="1" s="1"/>
  <c r="P4036" i="1" s="1"/>
  <c r="P4035" i="1" s="1"/>
  <c r="P4049" i="1"/>
  <c r="P4048" i="1" s="1"/>
  <c r="P4047" i="1" s="1"/>
  <c r="P4046" i="1" s="1"/>
  <c r="U4049" i="1"/>
  <c r="U4048" i="1" s="1"/>
  <c r="U4047" i="1" s="1"/>
  <c r="U4046" i="1" s="1"/>
  <c r="P4081" i="1"/>
  <c r="P4080" i="1" s="1"/>
  <c r="P4079" i="1" s="1"/>
  <c r="P4078" i="1" s="1"/>
  <c r="U4081" i="1"/>
  <c r="U4080" i="1" s="1"/>
  <c r="U4079" i="1" s="1"/>
  <c r="U4078" i="1" s="1"/>
  <c r="P4118" i="1"/>
  <c r="F5717" i="1"/>
  <c r="M4569" i="1"/>
  <c r="R1125" i="1"/>
  <c r="V1184" i="1"/>
  <c r="V1178" i="1" s="1"/>
  <c r="V1177" i="1" s="1"/>
  <c r="V1170" i="1" s="1"/>
  <c r="S1297" i="1"/>
  <c r="S1296" i="1" s="1"/>
  <c r="Q1303" i="1"/>
  <c r="Q1302" i="1" s="1"/>
  <c r="S1353" i="1"/>
  <c r="S1352" i="1" s="1"/>
  <c r="S1351" i="1" s="1"/>
  <c r="S1350" i="1" s="1"/>
  <c r="P1384" i="1"/>
  <c r="P1383" i="1" s="1"/>
  <c r="P1382" i="1" s="1"/>
  <c r="S1412" i="1"/>
  <c r="S1411" i="1" s="1"/>
  <c r="S1410" i="1" s="1"/>
  <c r="S1499" i="1"/>
  <c r="Q1528" i="1"/>
  <c r="Q1527" i="1" s="1"/>
  <c r="Q1526" i="1" s="1"/>
  <c r="Q1525" i="1" s="1"/>
  <c r="Q1524" i="1" s="1"/>
  <c r="V1575" i="1"/>
  <c r="V1574" i="1" s="1"/>
  <c r="S1648" i="1"/>
  <c r="V1656" i="1"/>
  <c r="V1655" i="1" s="1"/>
  <c r="S1656" i="1"/>
  <c r="S1655" i="1" s="1"/>
  <c r="V1662" i="1"/>
  <c r="V1661" i="1" s="1"/>
  <c r="S1777" i="1"/>
  <c r="S1776" i="1" s="1"/>
  <c r="S1775" i="1" s="1"/>
  <c r="S1923" i="1"/>
  <c r="S1922" i="1" s="1"/>
  <c r="S1921" i="1" s="1"/>
  <c r="S1920" i="1" s="1"/>
  <c r="S1919" i="1" s="1"/>
  <c r="V1982" i="1"/>
  <c r="V1981" i="1" s="1"/>
  <c r="V1980" i="1" s="1"/>
  <c r="V1979" i="1" s="1"/>
  <c r="V2034" i="1"/>
  <c r="U2390" i="1"/>
  <c r="S2487" i="1"/>
  <c r="R2712" i="1"/>
  <c r="R2711" i="1" s="1"/>
  <c r="R2710" i="1" s="1"/>
  <c r="R2709" i="1" s="1"/>
  <c r="U3494" i="1"/>
  <c r="I5485" i="1"/>
  <c r="U6121" i="1"/>
  <c r="P5288" i="1"/>
  <c r="U5288" i="1"/>
  <c r="U5295" i="1"/>
  <c r="P5324" i="1"/>
  <c r="P5317" i="1" s="1"/>
  <c r="P5312" i="1" s="1"/>
  <c r="U5324" i="1"/>
  <c r="U5317" i="1" s="1"/>
  <c r="U5312" i="1" s="1"/>
  <c r="S5350" i="1"/>
  <c r="S5349" i="1" s="1"/>
  <c r="Q5361" i="1"/>
  <c r="Q5357" i="1" s="1"/>
  <c r="V5367" i="1"/>
  <c r="V5366" i="1" s="1"/>
  <c r="S5367" i="1"/>
  <c r="S5366" i="1" s="1"/>
  <c r="V5376" i="1"/>
  <c r="V5375" i="1" s="1"/>
  <c r="V5374" i="1" s="1"/>
  <c r="V5373" i="1" s="1"/>
  <c r="S5376" i="1"/>
  <c r="S5375" i="1" s="1"/>
  <c r="S5374" i="1" s="1"/>
  <c r="S5373" i="1" s="1"/>
  <c r="Q5384" i="1"/>
  <c r="Q5383" i="1" s="1"/>
  <c r="Q5382" i="1" s="1"/>
  <c r="Q5381" i="1" s="1"/>
  <c r="S5384" i="1"/>
  <c r="S5383" i="1" s="1"/>
  <c r="S5382" i="1" s="1"/>
  <c r="S5381" i="1" s="1"/>
  <c r="S5418" i="1"/>
  <c r="Q5418" i="1"/>
  <c r="V5418" i="1"/>
  <c r="Q5432" i="1"/>
  <c r="Q5431" i="1" s="1"/>
  <c r="Q5430" i="1" s="1"/>
  <c r="S5432" i="1"/>
  <c r="S5431" i="1" s="1"/>
  <c r="S5430" i="1" s="1"/>
  <c r="Q5458" i="1"/>
  <c r="Q5454" i="1" s="1"/>
  <c r="Q5453" i="1" s="1"/>
  <c r="U5485" i="1"/>
  <c r="R5510" i="1"/>
  <c r="S5521" i="1"/>
  <c r="S5520" i="1" s="1"/>
  <c r="S5519" i="1" s="1"/>
  <c r="S5559" i="1"/>
  <c r="S5558" i="1" s="1"/>
  <c r="Q5571" i="1"/>
  <c r="S5580" i="1"/>
  <c r="Q5622" i="1"/>
  <c r="Q5616" i="1" s="1"/>
  <c r="Q5615" i="1" s="1"/>
  <c r="Q5614" i="1" s="1"/>
  <c r="V5622" i="1"/>
  <c r="V5616" i="1" s="1"/>
  <c r="V5615" i="1" s="1"/>
  <c r="V5614" i="1" s="1"/>
  <c r="Q5640" i="1"/>
  <c r="Q5639" i="1" s="1"/>
  <c r="Q5638" i="1" s="1"/>
  <c r="S5661" i="1"/>
  <c r="Q5661" i="1"/>
  <c r="V5661" i="1"/>
  <c r="S5666" i="1"/>
  <c r="Q5666" i="1"/>
  <c r="V5666" i="1"/>
  <c r="Q5688" i="1"/>
  <c r="V5688" i="1"/>
  <c r="S5688" i="1"/>
  <c r="S5704" i="1"/>
  <c r="Q5704" i="1"/>
  <c r="Q5730" i="1"/>
  <c r="Q5717" i="1" s="1"/>
  <c r="V5730" i="1"/>
  <c r="V5717" i="1" s="1"/>
  <c r="S5730" i="1"/>
  <c r="S5717" i="1" s="1"/>
  <c r="P5825" i="1"/>
  <c r="U5825" i="1"/>
  <c r="R5825" i="1"/>
  <c r="R5866" i="1"/>
  <c r="R5875" i="1"/>
  <c r="U5901" i="1"/>
  <c r="U5885" i="1" s="1"/>
  <c r="U5884" i="1" s="1"/>
  <c r="R5901" i="1"/>
  <c r="R5885" i="1" s="1"/>
  <c r="R5884" i="1" s="1"/>
  <c r="U5928" i="1"/>
  <c r="U5927" i="1" s="1"/>
  <c r="R5928" i="1"/>
  <c r="R5927" i="1" s="1"/>
  <c r="P5964" i="1"/>
  <c r="P5963" i="1" s="1"/>
  <c r="P5962" i="1" s="1"/>
  <c r="U5964" i="1"/>
  <c r="U5963" i="1" s="1"/>
  <c r="U5962" i="1" s="1"/>
  <c r="R5964" i="1"/>
  <c r="R5963" i="1" s="1"/>
  <c r="R5962" i="1" s="1"/>
  <c r="P5970" i="1"/>
  <c r="P5969" i="1" s="1"/>
  <c r="U5970" i="1"/>
  <c r="U5969" i="1" s="1"/>
  <c r="R5970" i="1"/>
  <c r="R5969" i="1" s="1"/>
  <c r="P5996" i="1"/>
  <c r="P5992" i="1" s="1"/>
  <c r="P5987" i="1" s="1"/>
  <c r="P5986" i="1" s="1"/>
  <c r="P5985" i="1" s="1"/>
  <c r="P5984" i="1" s="1"/>
  <c r="U5996" i="1"/>
  <c r="U5992" i="1" s="1"/>
  <c r="U5987" i="1" s="1"/>
  <c r="U5986" i="1" s="1"/>
  <c r="U5985" i="1" s="1"/>
  <c r="U5984" i="1" s="1"/>
  <c r="P6015" i="1"/>
  <c r="P6011" i="1" s="1"/>
  <c r="P6006" i="1" s="1"/>
  <c r="P6005" i="1" s="1"/>
  <c r="P6004" i="1" s="1"/>
  <c r="P6003" i="1" s="1"/>
  <c r="U6015" i="1"/>
  <c r="U6011" i="1" s="1"/>
  <c r="U6006" i="1" s="1"/>
  <c r="U6005" i="1" s="1"/>
  <c r="U6004" i="1" s="1"/>
  <c r="U6003" i="1" s="1"/>
  <c r="R6015" i="1"/>
  <c r="R6011" i="1" s="1"/>
  <c r="R6006" i="1" s="1"/>
  <c r="R6005" i="1" s="1"/>
  <c r="R6004" i="1" s="1"/>
  <c r="R6003" i="1" s="1"/>
  <c r="U6130" i="1"/>
  <c r="U6129" i="1" s="1"/>
  <c r="U6128" i="1" s="1"/>
  <c r="V6188" i="1"/>
  <c r="V6184" i="1" s="1"/>
  <c r="V6183" i="1" s="1"/>
  <c r="M1531" i="1"/>
  <c r="M1627" i="1"/>
  <c r="H1632" i="1"/>
  <c r="M1659" i="1"/>
  <c r="M2781" i="1"/>
  <c r="M2793" i="1"/>
  <c r="M4129" i="1"/>
  <c r="M4153" i="1"/>
  <c r="M4159" i="1"/>
  <c r="M4172" i="1"/>
  <c r="M4179" i="1"/>
  <c r="M4194" i="1"/>
  <c r="M5392" i="1"/>
  <c r="M5486" i="1"/>
  <c r="M2312" i="1"/>
  <c r="M2314" i="1"/>
  <c r="G2502" i="1"/>
  <c r="G2501" i="1" s="1"/>
  <c r="G2500" i="1" s="1"/>
  <c r="M2509" i="1"/>
  <c r="M2560" i="1"/>
  <c r="M2564" i="1"/>
  <c r="M2658" i="1"/>
  <c r="M4500" i="1"/>
  <c r="M4549" i="1"/>
  <c r="M4570" i="1"/>
  <c r="M4580" i="1"/>
  <c r="M4631" i="1"/>
  <c r="M4757" i="1"/>
  <c r="K4873" i="1"/>
  <c r="K4872" i="1" s="1"/>
  <c r="H4873" i="1"/>
  <c r="M4947" i="1"/>
  <c r="M4964" i="1"/>
  <c r="M5026" i="1"/>
  <c r="M5028" i="1"/>
  <c r="M5108" i="1"/>
  <c r="I5110" i="1"/>
  <c r="M5134" i="1"/>
  <c r="M5278" i="1"/>
  <c r="M5280" i="1"/>
  <c r="M5291" i="1"/>
  <c r="M5293" i="1"/>
  <c r="M1947" i="1"/>
  <c r="L1938" i="1"/>
  <c r="L1937" i="1" s="1"/>
  <c r="L1936" i="1" s="1"/>
  <c r="L1935" i="1" s="1"/>
  <c r="L2149" i="1"/>
  <c r="M2149" i="1" s="1"/>
  <c r="M2150" i="1"/>
  <c r="F3974" i="1"/>
  <c r="F3973" i="1" s="1"/>
  <c r="F3972" i="1" s="1"/>
  <c r="F3971" i="1" s="1"/>
  <c r="L3454" i="1"/>
  <c r="L1323" i="1"/>
  <c r="L1322" i="1" s="1"/>
  <c r="L2833" i="1"/>
  <c r="L2832" i="1" s="1"/>
  <c r="I2204" i="1"/>
  <c r="I1944" i="1"/>
  <c r="I1943" i="1" s="1"/>
  <c r="I1938" i="1" s="1"/>
  <c r="M1945" i="1"/>
  <c r="H3120" i="1"/>
  <c r="H3116" i="1" s="1"/>
  <c r="H3115" i="1" s="1"/>
  <c r="F3650" i="1"/>
  <c r="M3651" i="1"/>
  <c r="F3836" i="1"/>
  <c r="F3832" i="1" s="1"/>
  <c r="F3831" i="1" s="1"/>
  <c r="F3822" i="1" s="1"/>
  <c r="K4174" i="1"/>
  <c r="L4214" i="1"/>
  <c r="M4215" i="1"/>
  <c r="L4230" i="1"/>
  <c r="M4231" i="1"/>
  <c r="L4418" i="1"/>
  <c r="M4419" i="1"/>
  <c r="K176" i="1"/>
  <c r="G1383" i="1"/>
  <c r="G1382" i="1" s="1"/>
  <c r="K1383" i="1"/>
  <c r="K1382" i="1" s="1"/>
  <c r="M2081" i="1"/>
  <c r="M2066" i="1"/>
  <c r="M2029" i="1"/>
  <c r="M1971" i="1"/>
  <c r="M1880" i="1"/>
  <c r="M1868" i="1"/>
  <c r="M2056" i="1"/>
  <c r="F2019" i="1"/>
  <c r="F2015" i="1" s="1"/>
  <c r="F2014" i="1" s="1"/>
  <c r="F2005" i="1" s="1"/>
  <c r="I625" i="1"/>
  <c r="M1975" i="1"/>
  <c r="M1893" i="1"/>
  <c r="M1949" i="1"/>
  <c r="V1089" i="1"/>
  <c r="V1081" i="1" s="1"/>
  <c r="Q1412" i="1"/>
  <c r="Q1411" i="1" s="1"/>
  <c r="Q1410" i="1" s="1"/>
  <c r="V1543" i="1"/>
  <c r="V1542" i="1" s="1"/>
  <c r="V1541" i="1" s="1"/>
  <c r="V1540" i="1" s="1"/>
  <c r="V2487" i="1"/>
  <c r="S2502" i="1"/>
  <c r="S2501" i="1" s="1"/>
  <c r="S2500" i="1" s="1"/>
  <c r="M2080" i="1"/>
  <c r="M1402" i="1"/>
  <c r="M1036" i="1"/>
  <c r="M903" i="1"/>
  <c r="F824" i="1"/>
  <c r="M3850" i="1"/>
  <c r="M2929" i="1"/>
  <c r="M2151" i="1"/>
  <c r="M2042" i="1"/>
  <c r="M2069" i="1"/>
  <c r="M1240" i="1"/>
  <c r="M606" i="1"/>
  <c r="M1126" i="1"/>
  <c r="M635" i="1"/>
  <c r="M1963" i="1"/>
  <c r="Q4471" i="1"/>
  <c r="Q4470" i="1" s="1"/>
  <c r="Q4469" i="1" s="1"/>
  <c r="Q4468" i="1" s="1"/>
  <c r="R4578" i="1"/>
  <c r="M1564" i="1"/>
  <c r="L1563" i="1"/>
  <c r="M1652" i="1"/>
  <c r="M1750" i="1"/>
  <c r="H527" i="1"/>
  <c r="H526" i="1" s="1"/>
  <c r="I2272" i="1"/>
  <c r="I2241" i="1" s="1"/>
  <c r="I2233" i="1" s="1"/>
  <c r="I678" i="1"/>
  <c r="I773" i="1"/>
  <c r="M2147" i="1"/>
  <c r="M2045" i="1"/>
  <c r="M1417" i="1"/>
  <c r="M834" i="1"/>
  <c r="M592" i="1"/>
  <c r="M2448" i="1"/>
  <c r="L2447" i="1"/>
  <c r="L2446" i="1" s="1"/>
  <c r="M2535" i="1"/>
  <c r="I2534" i="1"/>
  <c r="I4512" i="1"/>
  <c r="M4513" i="1"/>
  <c r="H4578" i="1"/>
  <c r="I4814" i="1"/>
  <c r="M4815" i="1"/>
  <c r="Q4242" i="1"/>
  <c r="Q4241" i="1" s="1"/>
  <c r="S4685" i="1"/>
  <c r="S4684" i="1" s="1"/>
  <c r="S4683" i="1" s="1"/>
  <c r="S4682" i="1" s="1"/>
  <c r="S4681" i="1" s="1"/>
  <c r="M844" i="1"/>
  <c r="M860" i="1"/>
  <c r="M866" i="1"/>
  <c r="M875" i="1"/>
  <c r="L959" i="1"/>
  <c r="I1064" i="1"/>
  <c r="M1072" i="1"/>
  <c r="M1078" i="1"/>
  <c r="M1086" i="1"/>
  <c r="M1284" i="1"/>
  <c r="M1287" i="1"/>
  <c r="M1293" i="1"/>
  <c r="M1361" i="1"/>
  <c r="H2770" i="1"/>
  <c r="L2770" i="1"/>
  <c r="G5485" i="1"/>
  <c r="K5484" i="1"/>
  <c r="W5817" i="1"/>
  <c r="U260" i="1"/>
  <c r="U1184" i="1"/>
  <c r="U5439" i="1"/>
  <c r="U5438" i="1" s="1"/>
  <c r="U5437" i="1" s="1"/>
  <c r="O25" i="1"/>
  <c r="O21" i="1" s="1"/>
  <c r="O20" i="1" s="1"/>
  <c r="O136" i="1"/>
  <c r="O218" i="1"/>
  <c r="O217" i="1" s="1"/>
  <c r="O265" i="1"/>
  <c r="O371" i="1"/>
  <c r="O416" i="1"/>
  <c r="O406" i="1" s="1"/>
  <c r="O405" i="1" s="1"/>
  <c r="O723" i="1"/>
  <c r="O753" i="1"/>
  <c r="O746" i="1" s="1"/>
  <c r="O877" i="1"/>
  <c r="O1227" i="1"/>
  <c r="O1226" i="1" s="1"/>
  <c r="O1683" i="1"/>
  <c r="O1825" i="1"/>
  <c r="O1820" i="1" s="1"/>
  <c r="O1819" i="1" s="1"/>
  <c r="O1818" i="1" s="1"/>
  <c r="O1811" i="1" s="1"/>
  <c r="O2034" i="1"/>
  <c r="O2309" i="1"/>
  <c r="O2308" i="1" s="1"/>
  <c r="O2307" i="1" s="1"/>
  <c r="O2306" i="1" s="1"/>
  <c r="O2305" i="1" s="1"/>
  <c r="O2425" i="1"/>
  <c r="O2424" i="1" s="1"/>
  <c r="O2559" i="1"/>
  <c r="O2558" i="1" s="1"/>
  <c r="O2805" i="1"/>
  <c r="O2843" i="1"/>
  <c r="O2839" i="1" s="1"/>
  <c r="O2838" i="1" s="1"/>
  <c r="O2831" i="1" s="1"/>
  <c r="O2864" i="1"/>
  <c r="O2863" i="1" s="1"/>
  <c r="O2862" i="1" s="1"/>
  <c r="O2907" i="1"/>
  <c r="O3135" i="1"/>
  <c r="O3922" i="1"/>
  <c r="O3921" i="1" s="1"/>
  <c r="O3920" i="1" s="1"/>
  <c r="O4012" i="1"/>
  <c r="O4011" i="1" s="1"/>
  <c r="O4081" i="1"/>
  <c r="O4080" i="1" s="1"/>
  <c r="O4079" i="1" s="1"/>
  <c r="O4078" i="1" s="1"/>
  <c r="O4745" i="1"/>
  <c r="O4900" i="1"/>
  <c r="O4899" i="1" s="1"/>
  <c r="O4917" i="1"/>
  <c r="O4993" i="1"/>
  <c r="O5211" i="1"/>
  <c r="O5207" i="1" s="1"/>
  <c r="O5206" i="1" s="1"/>
  <c r="O5277" i="1"/>
  <c r="O5276" i="1" s="1"/>
  <c r="O5271" i="1" s="1"/>
  <c r="O5825" i="1"/>
  <c r="O6027" i="1"/>
  <c r="L3562" i="1"/>
  <c r="O3562" i="1"/>
  <c r="O3561" i="1" s="1"/>
  <c r="O3560" i="1" s="1"/>
  <c r="O3559" i="1" s="1"/>
  <c r="V1510" i="1"/>
  <c r="V1509" i="1" s="1"/>
  <c r="V1508" i="1" s="1"/>
  <c r="R1510" i="1"/>
  <c r="R1509" i="1" s="1"/>
  <c r="R1508" i="1" s="1"/>
  <c r="S2176" i="1"/>
  <c r="S2175" i="1" s="1"/>
  <c r="S2174" i="1" s="1"/>
  <c r="S2173" i="1" s="1"/>
  <c r="O2267" i="1"/>
  <c r="O2266" i="1" s="1"/>
  <c r="O2265" i="1" s="1"/>
  <c r="O2264" i="1" s="1"/>
  <c r="U2540" i="1"/>
  <c r="U2539" i="1" s="1"/>
  <c r="U2538" i="1" s="1"/>
  <c r="U2537" i="1" s="1"/>
  <c r="Q2540" i="1"/>
  <c r="Q2539" i="1" s="1"/>
  <c r="Q2538" i="1" s="1"/>
  <c r="Q2537" i="1" s="1"/>
  <c r="O2902" i="1"/>
  <c r="O2901" i="1" s="1"/>
  <c r="O2900" i="1" s="1"/>
  <c r="O2899" i="1" s="1"/>
  <c r="R3284" i="1"/>
  <c r="R3283" i="1" s="1"/>
  <c r="R3282" i="1" s="1"/>
  <c r="R3281" i="1" s="1"/>
  <c r="V5008" i="1"/>
  <c r="V5007" i="1" s="1"/>
  <c r="V5006" i="1" s="1"/>
  <c r="O5770" i="1"/>
  <c r="O5769" i="1" s="1"/>
  <c r="O5768" i="1" s="1"/>
  <c r="S6148" i="1"/>
  <c r="S6147" i="1" s="1"/>
  <c r="S6146" i="1" s="1"/>
  <c r="O6148" i="1"/>
  <c r="O6147" i="1" s="1"/>
  <c r="O6146" i="1" s="1"/>
  <c r="P4788" i="1"/>
  <c r="O4823" i="1"/>
  <c r="O678" i="1"/>
  <c r="O674" i="1" s="1"/>
  <c r="O673" i="1" s="1"/>
  <c r="O930" i="1"/>
  <c r="P1851" i="1"/>
  <c r="P1850" i="1" s="1"/>
  <c r="P1849" i="1" s="1"/>
  <c r="V4186" i="1"/>
  <c r="V4185" i="1" s="1"/>
  <c r="R4186" i="1"/>
  <c r="R4185" i="1" s="1"/>
  <c r="Q5043" i="1"/>
  <c r="U1104" i="1"/>
  <c r="U1103" i="1" s="1"/>
  <c r="U1102" i="1" s="1"/>
  <c r="O2385" i="1"/>
  <c r="O3578" i="1"/>
  <c r="Q6121" i="1"/>
  <c r="P4578" i="1"/>
  <c r="U4924" i="1"/>
  <c r="L549" i="1"/>
  <c r="M549" i="1" s="1"/>
  <c r="M550" i="1"/>
  <c r="F559" i="1"/>
  <c r="M559" i="1" s="1"/>
  <c r="M560" i="1"/>
  <c r="I563" i="1"/>
  <c r="M563" i="1" s="1"/>
  <c r="M564" i="1"/>
  <c r="F588" i="1"/>
  <c r="F583" i="1" s="1"/>
  <c r="M589" i="1"/>
  <c r="I601" i="1"/>
  <c r="M602" i="1"/>
  <c r="L610" i="1"/>
  <c r="M610" i="1" s="1"/>
  <c r="M611" i="1"/>
  <c r="L613" i="1"/>
  <c r="M613" i="1" s="1"/>
  <c r="M614" i="1"/>
  <c r="F621" i="1"/>
  <c r="F609" i="1" s="1"/>
  <c r="F608" i="1" s="1"/>
  <c r="M622" i="1"/>
  <c r="M644" i="1"/>
  <c r="I643" i="1"/>
  <c r="M688" i="1"/>
  <c r="I687" i="1"/>
  <c r="I695" i="1"/>
  <c r="M696" i="1"/>
  <c r="I701" i="1"/>
  <c r="M702" i="1"/>
  <c r="F711" i="1"/>
  <c r="M712" i="1"/>
  <c r="L719" i="1"/>
  <c r="M719" i="1" s="1"/>
  <c r="M720" i="1"/>
  <c r="F728" i="1"/>
  <c r="M729" i="1"/>
  <c r="L747" i="1"/>
  <c r="M748" i="1"/>
  <c r="F753" i="1"/>
  <c r="F746" i="1" s="1"/>
  <c r="F745" i="1" s="1"/>
  <c r="M754" i="1"/>
  <c r="I783" i="1"/>
  <c r="I776" i="1" s="1"/>
  <c r="M784" i="1"/>
  <c r="I787" i="1"/>
  <c r="I786" i="1" s="1"/>
  <c r="M788" i="1"/>
  <c r="F810" i="1"/>
  <c r="M810" i="1" s="1"/>
  <c r="M811" i="1"/>
  <c r="L821" i="1"/>
  <c r="M822" i="1"/>
  <c r="L825" i="1"/>
  <c r="M825" i="1" s="1"/>
  <c r="M826" i="1"/>
  <c r="M838" i="1"/>
  <c r="I837" i="1"/>
  <c r="I824" i="1" s="1"/>
  <c r="G877" i="1"/>
  <c r="L908" i="1"/>
  <c r="M908" i="1" s="1"/>
  <c r="M909" i="1"/>
  <c r="L920" i="1"/>
  <c r="M920" i="1" s="1"/>
  <c r="M921" i="1"/>
  <c r="L923" i="1"/>
  <c r="M923" i="1" s="1"/>
  <c r="M924" i="1"/>
  <c r="F987" i="1"/>
  <c r="F986" i="1" s="1"/>
  <c r="M988" i="1"/>
  <c r="F1004" i="1"/>
  <c r="M1004" i="1" s="1"/>
  <c r="M1005" i="1"/>
  <c r="L1042" i="1"/>
  <c r="M1043" i="1"/>
  <c r="L1048" i="1"/>
  <c r="M1049" i="1"/>
  <c r="L1055" i="1"/>
  <c r="M1056" i="1"/>
  <c r="F1089" i="1"/>
  <c r="M1090" i="1"/>
  <c r="F1104" i="1"/>
  <c r="F1103" i="1" s="1"/>
  <c r="F1102" i="1" s="1"/>
  <c r="M1105" i="1"/>
  <c r="F1112" i="1"/>
  <c r="M1113" i="1"/>
  <c r="F1115" i="1"/>
  <c r="M1115" i="1" s="1"/>
  <c r="M1116" i="1"/>
  <c r="M1131" i="1"/>
  <c r="L1130" i="1"/>
  <c r="M1130" i="1" s="1"/>
  <c r="K1162" i="1"/>
  <c r="K1161" i="1" s="1"/>
  <c r="K1160" i="1" s="1"/>
  <c r="K1159" i="1" s="1"/>
  <c r="F1173" i="1"/>
  <c r="F1172" i="1" s="1"/>
  <c r="F1171" i="1" s="1"/>
  <c r="M1174" i="1"/>
  <c r="I1179" i="1"/>
  <c r="M1180" i="1"/>
  <c r="L1218" i="1"/>
  <c r="M1219" i="1"/>
  <c r="F1231" i="1"/>
  <c r="F1227" i="1" s="1"/>
  <c r="F1226" i="1" s="1"/>
  <c r="M1232" i="1"/>
  <c r="G1363" i="1"/>
  <c r="G1359" i="1" s="1"/>
  <c r="G1358" i="1" s="1"/>
  <c r="K1363" i="1"/>
  <c r="K1359" i="1" s="1"/>
  <c r="K1358" i="1" s="1"/>
  <c r="K1349" i="1" s="1"/>
  <c r="F1388" i="1"/>
  <c r="M1389" i="1"/>
  <c r="F1396" i="1"/>
  <c r="M1397" i="1"/>
  <c r="F1407" i="1"/>
  <c r="F1406" i="1" s="1"/>
  <c r="M1408" i="1"/>
  <c r="F1413" i="1"/>
  <c r="M1413" i="1" s="1"/>
  <c r="M1414" i="1"/>
  <c r="F1430" i="1"/>
  <c r="M1433" i="1"/>
  <c r="L1461" i="1"/>
  <c r="L1460" i="1" s="1"/>
  <c r="M1462" i="1"/>
  <c r="L2908" i="1"/>
  <c r="L2907" i="1" s="1"/>
  <c r="L5216" i="1"/>
  <c r="M2211" i="1"/>
  <c r="F1119" i="1"/>
  <c r="F1118" i="1" s="1"/>
  <c r="F515" i="1"/>
  <c r="F514" i="1" s="1"/>
  <c r="F513" i="1" s="1"/>
  <c r="M5358" i="1"/>
  <c r="L1486" i="1"/>
  <c r="M1486" i="1" s="1"/>
  <c r="M1487" i="1"/>
  <c r="L1499" i="1"/>
  <c r="L1498" i="1" s="1"/>
  <c r="H1543" i="1"/>
  <c r="H1542" i="1" s="1"/>
  <c r="H1541" i="1" s="1"/>
  <c r="H1540" i="1" s="1"/>
  <c r="L1575" i="1"/>
  <c r="M1578" i="1"/>
  <c r="L1601" i="1"/>
  <c r="M1602" i="1"/>
  <c r="L1610" i="1"/>
  <c r="L1609" i="1" s="1"/>
  <c r="L1608" i="1" s="1"/>
  <c r="L1607" i="1" s="1"/>
  <c r="M1611" i="1"/>
  <c r="I1642" i="1"/>
  <c r="M1642" i="1" s="1"/>
  <c r="M1643" i="1"/>
  <c r="I1662" i="1"/>
  <c r="I1661" i="1" s="1"/>
  <c r="F1728" i="1"/>
  <c r="F1724" i="1" s="1"/>
  <c r="F1723" i="1" s="1"/>
  <c r="J1728" i="1"/>
  <c r="J1724" i="1" s="1"/>
  <c r="J1723" i="1" s="1"/>
  <c r="J1714" i="1" s="1"/>
  <c r="I2117" i="1"/>
  <c r="I2113" i="1" s="1"/>
  <c r="I2112" i="1" s="1"/>
  <c r="K2166" i="1"/>
  <c r="K2165" i="1" s="1"/>
  <c r="K2164" i="1" s="1"/>
  <c r="I2321" i="1"/>
  <c r="M2322" i="1"/>
  <c r="I2351" i="1"/>
  <c r="M2352" i="1"/>
  <c r="I2365" i="1"/>
  <c r="M2366" i="1"/>
  <c r="L2378" i="1"/>
  <c r="L2377" i="1" s="1"/>
  <c r="L2376" i="1" s="1"/>
  <c r="L2375" i="1" s="1"/>
  <c r="M2379" i="1"/>
  <c r="M2386" i="1"/>
  <c r="L2385" i="1"/>
  <c r="M2385" i="1" s="1"/>
  <c r="L2399" i="1"/>
  <c r="M2399" i="1" s="1"/>
  <c r="M2400" i="1"/>
  <c r="L2405" i="1"/>
  <c r="M2405" i="1" s="1"/>
  <c r="M2406" i="1"/>
  <c r="L2408" i="1"/>
  <c r="M2408" i="1" s="1"/>
  <c r="M2409" i="1"/>
  <c r="L2473" i="1"/>
  <c r="M2474" i="1"/>
  <c r="L2478" i="1"/>
  <c r="M2479" i="1"/>
  <c r="I2514" i="1"/>
  <c r="M2515" i="1"/>
  <c r="I2519" i="1"/>
  <c r="M2520" i="1"/>
  <c r="M2551" i="1"/>
  <c r="I2548" i="1"/>
  <c r="I2653" i="1"/>
  <c r="M2654" i="1"/>
  <c r="M2671" i="1"/>
  <c r="I2670" i="1"/>
  <c r="I2682" i="1"/>
  <c r="I2681" i="1" s="1"/>
  <c r="F2778" i="1"/>
  <c r="M2779" i="1"/>
  <c r="G2892" i="1"/>
  <c r="G2891" i="1" s="1"/>
  <c r="G2890" i="1" s="1"/>
  <c r="K2892" i="1"/>
  <c r="K2891" i="1" s="1"/>
  <c r="K2890" i="1" s="1"/>
  <c r="F3072" i="1"/>
  <c r="M3073" i="1"/>
  <c r="F3081" i="1"/>
  <c r="F3080" i="1" s="1"/>
  <c r="M3082" i="1"/>
  <c r="M3150" i="1"/>
  <c r="L3149" i="1"/>
  <c r="M3149" i="1" s="1"/>
  <c r="F3254" i="1"/>
  <c r="M3255" i="1"/>
  <c r="M3321" i="1"/>
  <c r="I3320" i="1"/>
  <c r="F3381" i="1"/>
  <c r="M3382" i="1"/>
  <c r="M3411" i="1"/>
  <c r="I3410" i="1"/>
  <c r="M3433" i="1"/>
  <c r="I3432" i="1"/>
  <c r="I3431" i="1" s="1"/>
  <c r="I3430" i="1" s="1"/>
  <c r="I3429" i="1" s="1"/>
  <c r="I3428" i="1" s="1"/>
  <c r="I3427" i="1" s="1"/>
  <c r="K3572" i="1"/>
  <c r="K3568" i="1" s="1"/>
  <c r="K3567" i="1" s="1"/>
  <c r="K3558" i="1" s="1"/>
  <c r="K3536" i="1" s="1"/>
  <c r="F3601" i="1"/>
  <c r="F3600" i="1" s="1"/>
  <c r="F3592" i="1" s="1"/>
  <c r="M3602" i="1"/>
  <c r="L4877" i="1"/>
  <c r="M4878" i="1"/>
  <c r="F4887" i="1"/>
  <c r="M4887" i="1" s="1"/>
  <c r="M4888" i="1"/>
  <c r="F4901" i="1"/>
  <c r="M4902" i="1"/>
  <c r="F4908" i="1"/>
  <c r="M4909" i="1"/>
  <c r="F4914" i="1"/>
  <c r="M4915" i="1"/>
  <c r="I4925" i="1"/>
  <c r="M4925" i="1" s="1"/>
  <c r="M4926" i="1"/>
  <c r="I4928" i="1"/>
  <c r="M4928" i="1" s="1"/>
  <c r="M4929" i="1"/>
  <c r="I4931" i="1"/>
  <c r="M4931" i="1" s="1"/>
  <c r="M4932" i="1"/>
  <c r="I4934" i="1"/>
  <c r="M4934" i="1" s="1"/>
  <c r="M4935" i="1"/>
  <c r="M4938" i="1"/>
  <c r="I4937" i="1"/>
  <c r="M4937" i="1" s="1"/>
  <c r="I4955" i="1"/>
  <c r="M4955" i="1" s="1"/>
  <c r="M4956" i="1"/>
  <c r="I4967" i="1"/>
  <c r="M4968" i="1"/>
  <c r="I4990" i="1"/>
  <c r="I4997" i="1"/>
  <c r="M4998" i="1"/>
  <c r="I5009" i="1"/>
  <c r="M5009" i="1" s="1"/>
  <c r="M5010" i="1"/>
  <c r="I5015" i="1"/>
  <c r="L5016" i="1"/>
  <c r="L5015" i="1" s="1"/>
  <c r="M5017" i="1"/>
  <c r="F5058" i="1"/>
  <c r="M5058" i="1" s="1"/>
  <c r="M5059" i="1"/>
  <c r="F5061" i="1"/>
  <c r="M5062" i="1"/>
  <c r="F5069" i="1"/>
  <c r="M5069" i="1" s="1"/>
  <c r="M5070" i="1"/>
  <c r="K5057" i="1"/>
  <c r="G5057" i="1"/>
  <c r="L5092" i="1"/>
  <c r="M5093" i="1"/>
  <c r="F5126" i="1"/>
  <c r="M5127" i="1"/>
  <c r="F5149" i="1"/>
  <c r="M5149" i="1" s="1"/>
  <c r="M5150" i="1"/>
  <c r="F5155" i="1"/>
  <c r="M5155" i="1" s="1"/>
  <c r="M5156" i="1"/>
  <c r="F5170" i="1"/>
  <c r="M5170" i="1" s="1"/>
  <c r="M5171" i="1"/>
  <c r="M5177" i="1"/>
  <c r="F5176" i="1"/>
  <c r="M5176" i="1" s="1"/>
  <c r="L5250" i="1"/>
  <c r="M5251" i="1"/>
  <c r="I5265" i="1"/>
  <c r="M5266" i="1"/>
  <c r="I5273" i="1"/>
  <c r="I5272" i="1" s="1"/>
  <c r="M5274" i="1"/>
  <c r="M5364" i="1"/>
  <c r="F5361" i="1"/>
  <c r="F5357" i="1" s="1"/>
  <c r="J5361" i="1"/>
  <c r="J5357" i="1" s="1"/>
  <c r="F5367" i="1"/>
  <c r="M5368" i="1"/>
  <c r="M5377" i="1"/>
  <c r="F5376" i="1"/>
  <c r="M5386" i="1"/>
  <c r="F5385" i="1"/>
  <c r="F5395" i="1"/>
  <c r="M5395" i="1" s="1"/>
  <c r="M5396" i="1"/>
  <c r="F5399" i="1"/>
  <c r="F5398" i="1" s="1"/>
  <c r="M5398" i="1" s="1"/>
  <c r="M5400" i="1"/>
  <c r="F5406" i="1"/>
  <c r="M5407" i="1"/>
  <c r="F5412" i="1"/>
  <c r="M5412" i="1" s="1"/>
  <c r="M5413" i="1"/>
  <c r="F5427" i="1"/>
  <c r="F5426" i="1" s="1"/>
  <c r="F5425" i="1" s="1"/>
  <c r="M5428" i="1"/>
  <c r="M5440" i="1"/>
  <c r="F5439" i="1"/>
  <c r="L5521" i="1"/>
  <c r="L5520" i="1" s="1"/>
  <c r="L5519" i="1" s="1"/>
  <c r="M5522" i="1"/>
  <c r="L5573" i="1"/>
  <c r="L5572" i="1" s="1"/>
  <c r="M5572" i="1" s="1"/>
  <c r="M5574" i="1"/>
  <c r="L5586" i="1"/>
  <c r="M5587" i="1"/>
  <c r="L5591" i="1"/>
  <c r="M5591" i="1" s="1"/>
  <c r="M5592" i="1"/>
  <c r="F5611" i="1"/>
  <c r="M5612" i="1"/>
  <c r="L5633" i="1"/>
  <c r="L5632" i="1" s="1"/>
  <c r="L5631" i="1" s="1"/>
  <c r="M5634" i="1"/>
  <c r="L5645" i="1"/>
  <c r="M5645" i="1" s="1"/>
  <c r="M5646" i="1"/>
  <c r="L5648" i="1"/>
  <c r="M5648" i="1" s="1"/>
  <c r="M5649" i="1"/>
  <c r="L5661" i="1"/>
  <c r="M5662" i="1"/>
  <c r="L5677" i="1"/>
  <c r="M5678" i="1"/>
  <c r="L5705" i="1"/>
  <c r="M5705" i="1" s="1"/>
  <c r="M5706" i="1"/>
  <c r="L5714" i="1"/>
  <c r="M5714" i="1" s="1"/>
  <c r="M5715" i="1"/>
  <c r="L5721" i="1"/>
  <c r="M5721" i="1" s="1"/>
  <c r="M5722" i="1"/>
  <c r="L5724" i="1"/>
  <c r="M5724" i="1" s="1"/>
  <c r="M5725" i="1"/>
  <c r="L5730" i="1"/>
  <c r="M5730" i="1" s="1"/>
  <c r="M5731" i="1"/>
  <c r="L5735" i="1"/>
  <c r="M5735" i="1" s="1"/>
  <c r="M5736" i="1"/>
  <c r="L5738" i="1"/>
  <c r="M5738" i="1" s="1"/>
  <c r="M5739" i="1"/>
  <c r="I5818" i="1"/>
  <c r="M5819" i="1"/>
  <c r="I5853" i="1"/>
  <c r="M5853" i="1" s="1"/>
  <c r="M5854" i="1"/>
  <c r="I5856" i="1"/>
  <c r="M5856" i="1" s="1"/>
  <c r="M5857" i="1"/>
  <c r="L5876" i="1"/>
  <c r="M5877" i="1"/>
  <c r="I5893" i="1"/>
  <c r="M5894" i="1"/>
  <c r="H5901" i="1"/>
  <c r="H5885" i="1" s="1"/>
  <c r="H5884" i="1" s="1"/>
  <c r="L5901" i="1"/>
  <c r="M5922" i="1"/>
  <c r="L5921" i="1"/>
  <c r="M5921" i="1" s="1"/>
  <c r="G5928" i="1"/>
  <c r="G5927" i="1" s="1"/>
  <c r="K5928" i="1"/>
  <c r="K5927" i="1" s="1"/>
  <c r="K5937" i="1"/>
  <c r="K5936" i="1" s="1"/>
  <c r="K5935" i="1" s="1"/>
  <c r="F5955" i="1"/>
  <c r="M5956" i="1"/>
  <c r="J5987" i="1"/>
  <c r="J5986" i="1" s="1"/>
  <c r="J5985" i="1" s="1"/>
  <c r="J5984" i="1" s="1"/>
  <c r="F6075" i="1"/>
  <c r="M6076" i="1"/>
  <c r="F6078" i="1"/>
  <c r="M6079" i="1"/>
  <c r="F6087" i="1"/>
  <c r="M6088" i="1"/>
  <c r="F6102" i="1"/>
  <c r="M6103" i="1"/>
  <c r="I6136" i="1"/>
  <c r="I6135" i="1" s="1"/>
  <c r="M6137" i="1"/>
  <c r="I6168" i="1"/>
  <c r="I6167" i="1" s="1"/>
  <c r="I6166" i="1" s="1"/>
  <c r="M6169" i="1"/>
  <c r="F6188" i="1"/>
  <c r="M6191" i="1"/>
  <c r="J6188" i="1"/>
  <c r="J6184" i="1" s="1"/>
  <c r="J6183" i="1" s="1"/>
  <c r="J6173" i="1" s="1"/>
  <c r="J6172" i="1" s="1"/>
  <c r="P3572" i="1"/>
  <c r="P3568" i="1" s="1"/>
  <c r="P3567" i="1" s="1"/>
  <c r="M1773" i="1"/>
  <c r="M2068" i="1"/>
  <c r="M1496" i="1"/>
  <c r="M1488" i="1"/>
  <c r="L3013" i="1"/>
  <c r="M3013" i="1" s="1"/>
  <c r="M1751" i="1"/>
  <c r="L3129" i="1"/>
  <c r="M2330" i="1"/>
  <c r="L1753" i="1"/>
  <c r="M1753" i="1" s="1"/>
  <c r="M3209" i="1"/>
  <c r="M2869" i="1"/>
  <c r="M2639" i="1"/>
  <c r="M2627" i="1"/>
  <c r="M2615" i="1"/>
  <c r="M2598" i="1"/>
  <c r="M2526" i="1"/>
  <c r="M1726" i="1"/>
  <c r="M1657" i="1"/>
  <c r="M1646" i="1"/>
  <c r="M2391" i="1"/>
  <c r="M2052" i="1"/>
  <c r="M1766" i="1"/>
  <c r="M1767" i="1"/>
  <c r="M2162" i="1"/>
  <c r="M2082" i="1"/>
  <c r="M2061" i="1"/>
  <c r="M1667" i="1"/>
  <c r="M1765" i="1"/>
  <c r="L3152" i="1"/>
  <c r="M2882" i="1"/>
  <c r="M2049" i="1"/>
  <c r="M1731" i="1"/>
  <c r="M2789" i="1"/>
  <c r="M865" i="1"/>
  <c r="M2571" i="1"/>
  <c r="M3157" i="1"/>
  <c r="M2988" i="1"/>
  <c r="L2195" i="1"/>
  <c r="M1637" i="1"/>
  <c r="F2792" i="1"/>
  <c r="M2453" i="1"/>
  <c r="I4946" i="1"/>
  <c r="M4946" i="1" s="1"/>
  <c r="M2140" i="1"/>
  <c r="M2329" i="1"/>
  <c r="M2060" i="1"/>
  <c r="M1666" i="1"/>
  <c r="M1591" i="1"/>
  <c r="M1550" i="1"/>
  <c r="M1481" i="1"/>
  <c r="M1572" i="1"/>
  <c r="M2510" i="1"/>
  <c r="M3102" i="1"/>
  <c r="M2326" i="1"/>
  <c r="M2511" i="1"/>
  <c r="M2985" i="1"/>
  <c r="M2634" i="1"/>
  <c r="M2621" i="1"/>
  <c r="M2611" i="1"/>
  <c r="M2570" i="1"/>
  <c r="M1719" i="1"/>
  <c r="M1664" i="1"/>
  <c r="M1653" i="1"/>
  <c r="F3348" i="1"/>
  <c r="M3146" i="1"/>
  <c r="F3371" i="1"/>
  <c r="M2679" i="1"/>
  <c r="M4432" i="1"/>
  <c r="L4431" i="1"/>
  <c r="M4445" i="1"/>
  <c r="L4444" i="1"/>
  <c r="L4443" i="1" s="1"/>
  <c r="M4443" i="1" s="1"/>
  <c r="L1825" i="1"/>
  <c r="M1826" i="1"/>
  <c r="L5862" i="1"/>
  <c r="M5862" i="1" s="1"/>
  <c r="M5863" i="1"/>
  <c r="V3479" i="1"/>
  <c r="V3475" i="1" s="1"/>
  <c r="V3474" i="1" s="1"/>
  <c r="P4924" i="1"/>
  <c r="I569" i="1"/>
  <c r="M569" i="1" s="1"/>
  <c r="M570" i="1"/>
  <c r="K824" i="1"/>
  <c r="I1749" i="1"/>
  <c r="K2019" i="1"/>
  <c r="K2015" i="1" s="1"/>
  <c r="K2014" i="1" s="1"/>
  <c r="K2005" i="1" s="1"/>
  <c r="M2118" i="1"/>
  <c r="M2207" i="1"/>
  <c r="M2213" i="1"/>
  <c r="M2656" i="1"/>
  <c r="L5169" i="1"/>
  <c r="L5168" i="1" s="1"/>
  <c r="L5167" i="1" s="1"/>
  <c r="V633" i="1"/>
  <c r="V632" i="1" s="1"/>
  <c r="R1238" i="1"/>
  <c r="R1237" i="1" s="1"/>
  <c r="R1236" i="1" s="1"/>
  <c r="R1235" i="1" s="1"/>
  <c r="R1234" i="1" s="1"/>
  <c r="Q1479" i="1"/>
  <c r="Q1478" i="1" s="1"/>
  <c r="Q1477" i="1" s="1"/>
  <c r="P2184" i="1"/>
  <c r="P2183" i="1" s="1"/>
  <c r="P2182" i="1" s="1"/>
  <c r="P2181" i="1" s="1"/>
  <c r="P2287" i="1"/>
  <c r="P2286" i="1" s="1"/>
  <c r="P2285" i="1" s="1"/>
  <c r="R2548" i="1"/>
  <c r="R2547" i="1" s="1"/>
  <c r="R2546" i="1" s="1"/>
  <c r="R2545" i="1" s="1"/>
  <c r="M4579" i="1"/>
  <c r="M4499" i="1"/>
  <c r="M1594" i="1"/>
  <c r="P725" i="1"/>
  <c r="P724" i="1" s="1"/>
  <c r="P723" i="1" s="1"/>
  <c r="R260" i="1"/>
  <c r="H3404" i="1"/>
  <c r="H3403" i="1" s="1"/>
  <c r="H3402" i="1" s="1"/>
  <c r="H3401" i="1" s="1"/>
  <c r="F3572" i="1"/>
  <c r="V197" i="1"/>
  <c r="V193" i="1" s="1"/>
  <c r="S327" i="1"/>
  <c r="S326" i="1" s="1"/>
  <c r="S325" i="1" s="1"/>
  <c r="S371" i="1"/>
  <c r="Q395" i="1"/>
  <c r="Q394" i="1" s="1"/>
  <c r="V1877" i="1"/>
  <c r="V1876" i="1" s="1"/>
  <c r="V1875" i="1" s="1"/>
  <c r="V1874" i="1" s="1"/>
  <c r="P2278" i="1"/>
  <c r="P2273" i="1" s="1"/>
  <c r="U2996" i="1"/>
  <c r="U2991" i="1" s="1"/>
  <c r="U2990" i="1" s="1"/>
  <c r="U3224" i="1"/>
  <c r="Q4291" i="1"/>
  <c r="Q4290" i="1" s="1"/>
  <c r="S4341" i="1"/>
  <c r="S4340" i="1" s="1"/>
  <c r="S4339" i="1" s="1"/>
  <c r="S4338" i="1" s="1"/>
  <c r="S4722" i="1"/>
  <c r="S4718" i="1" s="1"/>
  <c r="S4717" i="1" s="1"/>
  <c r="O2540" i="1"/>
  <c r="O2539" i="1" s="1"/>
  <c r="O2538" i="1" s="1"/>
  <c r="O2537" i="1" s="1"/>
  <c r="U2902" i="1"/>
  <c r="U2901" i="1" s="1"/>
  <c r="U2900" i="1" s="1"/>
  <c r="U2899" i="1" s="1"/>
  <c r="Q2902" i="1"/>
  <c r="Q2901" i="1" s="1"/>
  <c r="Q2900" i="1" s="1"/>
  <c r="Q2899" i="1" s="1"/>
  <c r="Q764" i="1"/>
  <c r="Q1048" i="1"/>
  <c r="Q1047" i="1" s="1"/>
  <c r="Q1046" i="1" s="1"/>
  <c r="R1444" i="1"/>
  <c r="U1479" i="1"/>
  <c r="U1478" i="1" s="1"/>
  <c r="U1477" i="1" s="1"/>
  <c r="R1795" i="1"/>
  <c r="R1794" i="1" s="1"/>
  <c r="R1793" i="1" s="1"/>
  <c r="R1792" i="1" s="1"/>
  <c r="R1877" i="1"/>
  <c r="R1876" i="1" s="1"/>
  <c r="R1875" i="1" s="1"/>
  <c r="R1874" i="1" s="1"/>
  <c r="R3120" i="1"/>
  <c r="R3116" i="1" s="1"/>
  <c r="R3115" i="1" s="1"/>
  <c r="P3728" i="1"/>
  <c r="P3723" i="1" s="1"/>
  <c r="P3722" i="1" s="1"/>
  <c r="G2166" i="1"/>
  <c r="G2165" i="1" s="1"/>
  <c r="G2164" i="1" s="1"/>
  <c r="J2770" i="1"/>
  <c r="P1897" i="1"/>
  <c r="P1896" i="1" s="1"/>
  <c r="P1895" i="1" s="1"/>
  <c r="M4243" i="1"/>
  <c r="J4208" i="1"/>
  <c r="J4207" i="1" s="1"/>
  <c r="F4220" i="1"/>
  <c r="M4221" i="1"/>
  <c r="L80" i="1"/>
  <c r="M81" i="1"/>
  <c r="L975" i="1"/>
  <c r="M975" i="1" s="1"/>
  <c r="M976" i="1"/>
  <c r="P3436" i="1"/>
  <c r="P3435" i="1" s="1"/>
  <c r="F1598" i="1"/>
  <c r="F1597" i="1" s="1"/>
  <c r="F1596" i="1" s="1"/>
  <c r="I745" i="1"/>
  <c r="M2638" i="1"/>
  <c r="M4624" i="1"/>
  <c r="M6008" i="1"/>
  <c r="F3736" i="1"/>
  <c r="F3735" i="1" s="1"/>
  <c r="L628" i="1"/>
  <c r="M628" i="1" s="1"/>
  <c r="I3405" i="1"/>
  <c r="F2384" i="1"/>
  <c r="F2383" i="1" s="1"/>
  <c r="F2374" i="1" s="1"/>
  <c r="M2390" i="1"/>
  <c r="F4174" i="1"/>
  <c r="F3900" i="1"/>
  <c r="M3900" i="1" s="1"/>
  <c r="M3901" i="1"/>
  <c r="M2626" i="1"/>
  <c r="I5928" i="1"/>
  <c r="R633" i="1"/>
  <c r="R632" i="1" s="1"/>
  <c r="S739" i="1"/>
  <c r="S738" i="1" s="1"/>
  <c r="P786" i="1"/>
  <c r="U841" i="1"/>
  <c r="S2267" i="1"/>
  <c r="S2266" i="1" s="1"/>
  <c r="S2265" i="1" s="1"/>
  <c r="S2264" i="1" s="1"/>
  <c r="Q2390" i="1"/>
  <c r="P2791" i="1"/>
  <c r="P3208" i="1"/>
  <c r="P3207" i="1" s="1"/>
  <c r="P3206" i="1" s="1"/>
  <c r="P3205" i="1" s="1"/>
  <c r="S3359" i="1"/>
  <c r="S3358" i="1" s="1"/>
  <c r="S3357" i="1" s="1"/>
  <c r="S3356" i="1" s="1"/>
  <c r="R3922" i="1"/>
  <c r="R3921" i="1" s="1"/>
  <c r="R3920" i="1" s="1"/>
  <c r="S5695" i="1"/>
  <c r="V5704" i="1"/>
  <c r="S4823" i="1"/>
  <c r="S1669" i="1"/>
  <c r="U75" i="1"/>
  <c r="S495" i="1"/>
  <c r="S491" i="1" s="1"/>
  <c r="S490" i="1" s="1"/>
  <c r="S489" i="1" s="1"/>
  <c r="S488" i="1" s="1"/>
  <c r="Q495" i="1"/>
  <c r="Q491" i="1" s="1"/>
  <c r="Q490" i="1" s="1"/>
  <c r="Q489" i="1" s="1"/>
  <c r="Q488" i="1" s="1"/>
  <c r="V495" i="1"/>
  <c r="V491" i="1" s="1"/>
  <c r="V490" i="1" s="1"/>
  <c r="V489" i="1" s="1"/>
  <c r="V488" i="1" s="1"/>
  <c r="Q519" i="1"/>
  <c r="Q515" i="1" s="1"/>
  <c r="Q514" i="1" s="1"/>
  <c r="Q513" i="1" s="1"/>
  <c r="V519" i="1"/>
  <c r="V515" i="1" s="1"/>
  <c r="V514" i="1" s="1"/>
  <c r="V513" i="1" s="1"/>
  <c r="V540" i="1"/>
  <c r="V527" i="1" s="1"/>
  <c r="V526" i="1" s="1"/>
  <c r="S540" i="1"/>
  <c r="S527" i="1" s="1"/>
  <c r="S526" i="1" s="1"/>
  <c r="Q678" i="1"/>
  <c r="Q674" i="1" s="1"/>
  <c r="Q673" i="1" s="1"/>
  <c r="S691" i="1"/>
  <c r="S690" i="1" s="1"/>
  <c r="R733" i="1"/>
  <c r="R732" i="1" s="1"/>
  <c r="U753" i="1"/>
  <c r="U746" i="1" s="1"/>
  <c r="R877" i="1"/>
  <c r="U919" i="1"/>
  <c r="P979" i="1"/>
  <c r="P992" i="1"/>
  <c r="P991" i="1" s="1"/>
  <c r="P990" i="1" s="1"/>
  <c r="P984" i="1" s="1"/>
  <c r="U992" i="1"/>
  <c r="U991" i="1" s="1"/>
  <c r="U990" i="1" s="1"/>
  <c r="U984" i="1" s="1"/>
  <c r="S1125" i="1"/>
  <c r="R1205" i="1"/>
  <c r="R1204" i="1" s="1"/>
  <c r="R1203" i="1" s="1"/>
  <c r="R1202" i="1" s="1"/>
  <c r="R1201" i="1" s="1"/>
  <c r="Q2642" i="1"/>
  <c r="Q2641" i="1" s="1"/>
  <c r="V2642" i="1"/>
  <c r="V2641" i="1" s="1"/>
  <c r="S2642" i="1"/>
  <c r="S2641" i="1" s="1"/>
  <c r="Q2653" i="1"/>
  <c r="Q2652" i="1" s="1"/>
  <c r="Q2651" i="1" s="1"/>
  <c r="Q2650" i="1" s="1"/>
  <c r="Q2649" i="1" s="1"/>
  <c r="V2653" i="1"/>
  <c r="V2652" i="1" s="1"/>
  <c r="V2651" i="1" s="1"/>
  <c r="V2650" i="1" s="1"/>
  <c r="V2649" i="1" s="1"/>
  <c r="S2653" i="1"/>
  <c r="S2652" i="1" s="1"/>
  <c r="S2651" i="1" s="1"/>
  <c r="S2650" i="1" s="1"/>
  <c r="S2649" i="1" s="1"/>
  <c r="S2668" i="1"/>
  <c r="S2667" i="1" s="1"/>
  <c r="S2666" i="1" s="1"/>
  <c r="S2665" i="1" s="1"/>
  <c r="Q2668" i="1"/>
  <c r="Q2667" i="1" s="1"/>
  <c r="Q2666" i="1" s="1"/>
  <c r="Q2665" i="1" s="1"/>
  <c r="V2668" i="1"/>
  <c r="V2667" i="1" s="1"/>
  <c r="V2666" i="1" s="1"/>
  <c r="V2665" i="1" s="1"/>
  <c r="Q2682" i="1"/>
  <c r="Q2681" i="1" s="1"/>
  <c r="V2682" i="1"/>
  <c r="V2681" i="1" s="1"/>
  <c r="Q2696" i="1"/>
  <c r="Q2695" i="1" s="1"/>
  <c r="S2712" i="1"/>
  <c r="S2711" i="1" s="1"/>
  <c r="S2710" i="1" s="1"/>
  <c r="S2709" i="1" s="1"/>
  <c r="V2712" i="1"/>
  <c r="V2711" i="1" s="1"/>
  <c r="V2710" i="1" s="1"/>
  <c r="V2709" i="1" s="1"/>
  <c r="S2737" i="1"/>
  <c r="S2736" i="1" s="1"/>
  <c r="S2735" i="1" s="1"/>
  <c r="S2734" i="1" s="1"/>
  <c r="V2757" i="1"/>
  <c r="Q2770" i="1"/>
  <c r="Q2778" i="1"/>
  <c r="Q2777" i="1" s="1"/>
  <c r="U2849" i="1"/>
  <c r="U2864" i="1"/>
  <c r="U2863" i="1" s="1"/>
  <c r="U2862" i="1" s="1"/>
  <c r="S2892" i="1"/>
  <c r="S2891" i="1" s="1"/>
  <c r="S2890" i="1" s="1"/>
  <c r="Q2892" i="1"/>
  <c r="Q2891" i="1" s="1"/>
  <c r="Q2890" i="1" s="1"/>
  <c r="S2907" i="1"/>
  <c r="V2931" i="1"/>
  <c r="V3110" i="1"/>
  <c r="V3109" i="1" s="1"/>
  <c r="V3108" i="1" s="1"/>
  <c r="V3107" i="1" s="1"/>
  <c r="P3135" i="1"/>
  <c r="U3135" i="1"/>
  <c r="Q3135" i="1"/>
  <c r="P3707" i="1"/>
  <c r="P3706" i="1" s="1"/>
  <c r="S3741" i="1"/>
  <c r="S3740" i="1" s="1"/>
  <c r="V3741" i="1"/>
  <c r="V3740" i="1" s="1"/>
  <c r="S3767" i="1"/>
  <c r="S3766" i="1" s="1"/>
  <c r="S3765" i="1" s="1"/>
  <c r="S3764" i="1" s="1"/>
  <c r="V3767" i="1"/>
  <c r="V3766" i="1" s="1"/>
  <c r="V3765" i="1" s="1"/>
  <c r="V3764" i="1" s="1"/>
  <c r="Q3781" i="1"/>
  <c r="Q3780" i="1" s="1"/>
  <c r="V3781" i="1"/>
  <c r="V3780" i="1" s="1"/>
  <c r="V3836" i="1"/>
  <c r="V3832" i="1" s="1"/>
  <c r="V3831" i="1" s="1"/>
  <c r="S3836" i="1"/>
  <c r="S3832" i="1" s="1"/>
  <c r="S3831" i="1" s="1"/>
  <c r="Q3846" i="1"/>
  <c r="S4118" i="1"/>
  <c r="Q4118" i="1"/>
  <c r="Q4145" i="1"/>
  <c r="P4436" i="1"/>
  <c r="L1003" i="1"/>
  <c r="L1002" i="1" s="1"/>
  <c r="L1001" i="1" s="1"/>
  <c r="L1000" i="1" s="1"/>
  <c r="Q75" i="1"/>
  <c r="V115" i="1"/>
  <c r="V111" i="1" s="1"/>
  <c r="V110" i="1" s="1"/>
  <c r="V109" i="1" s="1"/>
  <c r="V327" i="1"/>
  <c r="V326" i="1" s="1"/>
  <c r="V325" i="1" s="1"/>
  <c r="S354" i="1"/>
  <c r="S350" i="1" s="1"/>
  <c r="S349" i="1" s="1"/>
  <c r="S458" i="1"/>
  <c r="S448" i="1" s="1"/>
  <c r="S447" i="1" s="1"/>
  <c r="S446" i="1" s="1"/>
  <c r="S433" i="1" s="1"/>
  <c r="Q458" i="1"/>
  <c r="Q448" i="1" s="1"/>
  <c r="Q447" i="1" s="1"/>
  <c r="Q446" i="1" s="1"/>
  <c r="Q433" i="1" s="1"/>
  <c r="V458" i="1"/>
  <c r="V448" i="1" s="1"/>
  <c r="V447" i="1" s="1"/>
  <c r="V446" i="1" s="1"/>
  <c r="V433" i="1" s="1"/>
  <c r="R1064" i="1"/>
  <c r="R1063" i="1" s="1"/>
  <c r="P1120" i="1"/>
  <c r="V1238" i="1"/>
  <c r="V1237" i="1" s="1"/>
  <c r="V1236" i="1" s="1"/>
  <c r="V1235" i="1" s="1"/>
  <c r="V1234" i="1" s="1"/>
  <c r="P1297" i="1"/>
  <c r="P1296" i="1" s="1"/>
  <c r="P1412" i="1"/>
  <c r="P1411" i="1" s="1"/>
  <c r="P1410" i="1" s="1"/>
  <c r="P1669" i="1"/>
  <c r="V2548" i="1"/>
  <c r="V2547" i="1" s="1"/>
  <c r="V2546" i="1" s="1"/>
  <c r="V2545" i="1" s="1"/>
  <c r="V3707" i="1"/>
  <c r="V3706" i="1" s="1"/>
  <c r="R3767" i="1"/>
  <c r="R3766" i="1" s="1"/>
  <c r="R3765" i="1" s="1"/>
  <c r="R3764" i="1" s="1"/>
  <c r="U3781" i="1"/>
  <c r="U3780" i="1" s="1"/>
  <c r="P3803" i="1"/>
  <c r="P3802" i="1" s="1"/>
  <c r="V6148" i="1"/>
  <c r="V6147" i="1" s="1"/>
  <c r="V6146" i="1" s="1"/>
  <c r="R6148" i="1"/>
  <c r="R6147" i="1" s="1"/>
  <c r="R6146" i="1" s="1"/>
  <c r="S4788" i="1"/>
  <c r="V4270" i="1"/>
  <c r="P4722" i="1"/>
  <c r="P4718" i="1" s="1"/>
  <c r="P4717" i="1" s="1"/>
  <c r="U4722" i="1"/>
  <c r="U4718" i="1" s="1"/>
  <c r="U4717" i="1" s="1"/>
  <c r="U4745" i="1"/>
  <c r="S5770" i="1"/>
  <c r="S5769" i="1" s="1"/>
  <c r="S5768" i="1" s="1"/>
  <c r="M681" i="1"/>
  <c r="O1938" i="1"/>
  <c r="O1937" i="1" s="1"/>
  <c r="O1936" i="1" s="1"/>
  <c r="O1935" i="1" s="1"/>
  <c r="O2255" i="1"/>
  <c r="O2254" i="1" s="1"/>
  <c r="O2712" i="1"/>
  <c r="O2711" i="1" s="1"/>
  <c r="O2710" i="1" s="1"/>
  <c r="O2709" i="1" s="1"/>
  <c r="O3120" i="1"/>
  <c r="O3116" i="1" s="1"/>
  <c r="O3115" i="1" s="1"/>
  <c r="O4242" i="1"/>
  <c r="O4241" i="1" s="1"/>
  <c r="U2176" i="1"/>
  <c r="U2175" i="1" s="1"/>
  <c r="U2174" i="1" s="1"/>
  <c r="U2173" i="1" s="1"/>
  <c r="Q5695" i="1"/>
  <c r="P546" i="1"/>
  <c r="P545" i="1" s="1"/>
  <c r="S4201" i="1"/>
  <c r="S4200" i="1" s="1"/>
  <c r="S4199" i="1" s="1"/>
  <c r="V4208" i="1"/>
  <c r="V4207" i="1" s="1"/>
  <c r="Q4217" i="1"/>
  <c r="P5817" i="1"/>
  <c r="M5041" i="1"/>
  <c r="M3631" i="1"/>
  <c r="M3630" i="1" s="1"/>
  <c r="M3629" i="1" s="1"/>
  <c r="M3628" i="1" s="1"/>
  <c r="R3631" i="1"/>
  <c r="R3630" i="1" s="1"/>
  <c r="R3629" i="1" s="1"/>
  <c r="R3628" i="1" s="1"/>
  <c r="V4745" i="1"/>
  <c r="P260" i="1"/>
  <c r="P834" i="1"/>
  <c r="P833" i="1" s="1"/>
  <c r="P1180" i="1"/>
  <c r="P1179" i="1" s="1"/>
  <c r="P1249" i="1"/>
  <c r="P1248" i="1" s="1"/>
  <c r="P1247" i="1" s="1"/>
  <c r="P1246" i="1" s="1"/>
  <c r="P1245" i="1" s="1"/>
  <c r="U1249" i="1"/>
  <c r="U1248" i="1" s="1"/>
  <c r="U1247" i="1" s="1"/>
  <c r="U1246" i="1" s="1"/>
  <c r="U1245" i="1" s="1"/>
  <c r="U1610" i="1"/>
  <c r="U1609" i="1" s="1"/>
  <c r="U1608" i="1" s="1"/>
  <c r="U1607" i="1" s="1"/>
  <c r="U3218" i="1"/>
  <c r="U3214" i="1" s="1"/>
  <c r="U3213" i="1" s="1"/>
  <c r="O178" i="1"/>
  <c r="O177" i="1" s="1"/>
  <c r="O5901" i="1"/>
  <c r="O5885" i="1" s="1"/>
  <c r="O5884" i="1" s="1"/>
  <c r="O640" i="1"/>
  <c r="U1510" i="1"/>
  <c r="U1509" i="1" s="1"/>
  <c r="U1508" i="1" s="1"/>
  <c r="Q1787" i="1"/>
  <c r="Q1786" i="1" s="1"/>
  <c r="Q1785" i="1" s="1"/>
  <c r="Q1784" i="1" s="1"/>
  <c r="F777" i="1"/>
  <c r="M777" i="1" s="1"/>
  <c r="M778" i="1"/>
  <c r="F780" i="1"/>
  <c r="M780" i="1" s="1"/>
  <c r="M781" i="1"/>
  <c r="F817" i="1"/>
  <c r="M817" i="1" s="1"/>
  <c r="M818" i="1"/>
  <c r="L1363" i="1"/>
  <c r="L1359" i="1" s="1"/>
  <c r="I1501" i="1"/>
  <c r="M1502" i="1"/>
  <c r="I1517" i="1"/>
  <c r="I1516" i="1" s="1"/>
  <c r="I1515" i="1" s="1"/>
  <c r="M1515" i="1" s="1"/>
  <c r="M1518" i="1"/>
  <c r="I1545" i="1"/>
  <c r="I1544" i="1" s="1"/>
  <c r="I1543" i="1" s="1"/>
  <c r="I1542" i="1" s="1"/>
  <c r="I1541" i="1" s="1"/>
  <c r="I1540" i="1" s="1"/>
  <c r="M1546" i="1"/>
  <c r="I1569" i="1"/>
  <c r="I1568" i="1" s="1"/>
  <c r="I1567" i="1" s="1"/>
  <c r="I1566" i="1" s="1"/>
  <c r="M1570" i="1"/>
  <c r="I1617" i="1"/>
  <c r="M1617" i="1" s="1"/>
  <c r="M1618" i="1"/>
  <c r="F1632" i="1"/>
  <c r="F1649" i="1"/>
  <c r="F1648" i="1" s="1"/>
  <c r="M1650" i="1"/>
  <c r="I1777" i="1"/>
  <c r="I1776" i="1" s="1"/>
  <c r="I1775" i="1" s="1"/>
  <c r="M1816" i="1"/>
  <c r="L1815" i="1"/>
  <c r="F1904" i="1"/>
  <c r="M1905" i="1"/>
  <c r="L1923" i="1"/>
  <c r="L1922" i="1" s="1"/>
  <c r="L1921" i="1" s="1"/>
  <c r="L1920" i="1" s="1"/>
  <c r="L1919" i="1" s="1"/>
  <c r="M1924" i="1"/>
  <c r="I1983" i="1"/>
  <c r="M1983" i="1" s="1"/>
  <c r="M1984" i="1"/>
  <c r="I1994" i="1"/>
  <c r="M1995" i="1"/>
  <c r="L2009" i="1"/>
  <c r="L2008" i="1" s="1"/>
  <c r="L2007" i="1" s="1"/>
  <c r="L2006" i="1" s="1"/>
  <c r="M2010" i="1"/>
  <c r="F2114" i="1"/>
  <c r="M2114" i="1" s="1"/>
  <c r="M2115" i="1"/>
  <c r="J2117" i="1"/>
  <c r="J2113" i="1" s="1"/>
  <c r="J2112" i="1" s="1"/>
  <c r="J2103" i="1" s="1"/>
  <c r="J2076" i="1" s="1"/>
  <c r="I2155" i="1"/>
  <c r="M2156" i="1"/>
  <c r="F3353" i="1"/>
  <c r="M3354" i="1"/>
  <c r="F3359" i="1"/>
  <c r="F3358" i="1" s="1"/>
  <c r="F3357" i="1" s="1"/>
  <c r="F3356" i="1" s="1"/>
  <c r="M3362" i="1"/>
  <c r="L1792" i="1"/>
  <c r="M1792" i="1" s="1"/>
  <c r="M1034" i="1"/>
  <c r="L3767" i="1"/>
  <c r="L3766" i="1" s="1"/>
  <c r="L3765" i="1" s="1"/>
  <c r="L3764" i="1" s="1"/>
  <c r="F5230" i="1"/>
  <c r="F5229" i="1" s="1"/>
  <c r="J3493" i="1"/>
  <c r="M2027" i="1"/>
  <c r="L3811" i="1"/>
  <c r="M3811" i="1" s="1"/>
  <c r="M4178" i="1"/>
  <c r="M1645" i="1"/>
  <c r="M1778" i="1"/>
  <c r="M1636" i="1"/>
  <c r="L1616" i="1"/>
  <c r="L1615" i="1" s="1"/>
  <c r="O4788" i="1"/>
  <c r="L5708" i="1"/>
  <c r="M5708" i="1" s="1"/>
  <c r="M5709" i="1"/>
  <c r="I4049" i="1"/>
  <c r="I4048" i="1" s="1"/>
  <c r="I4047" i="1" s="1"/>
  <c r="I4046" i="1" s="1"/>
  <c r="M1663" i="1"/>
  <c r="P764" i="1"/>
  <c r="S1214" i="1"/>
  <c r="S1213" i="1" s="1"/>
  <c r="L3240" i="1"/>
  <c r="M3241" i="1"/>
  <c r="M5242" i="1"/>
  <c r="M5325" i="1"/>
  <c r="Q2117" i="1"/>
  <c r="Q2113" i="1" s="1"/>
  <c r="Q2112" i="1" s="1"/>
  <c r="Q2843" i="1"/>
  <c r="Q2839" i="1" s="1"/>
  <c r="Q2838" i="1" s="1"/>
  <c r="Q2831" i="1" s="1"/>
  <c r="Q5439" i="1"/>
  <c r="Q5438" i="1" s="1"/>
  <c r="Q5437" i="1" s="1"/>
  <c r="Q5877" i="1"/>
  <c r="Q5876" i="1" s="1"/>
  <c r="Q5875" i="1" s="1"/>
  <c r="V131" i="1"/>
  <c r="V130" i="1" s="1"/>
  <c r="P416" i="1"/>
  <c r="P406" i="1" s="1"/>
  <c r="P405" i="1" s="1"/>
  <c r="U416" i="1"/>
  <c r="U406" i="1" s="1"/>
  <c r="U405" i="1" s="1"/>
  <c r="R1656" i="1"/>
  <c r="R1655" i="1" s="1"/>
  <c r="U1656" i="1"/>
  <c r="U1655" i="1" s="1"/>
  <c r="Q1718" i="1"/>
  <c r="Q1717" i="1" s="1"/>
  <c r="Q1716" i="1" s="1"/>
  <c r="Q1715" i="1" s="1"/>
  <c r="V1718" i="1"/>
  <c r="V1717" i="1" s="1"/>
  <c r="V1716" i="1" s="1"/>
  <c r="V1715" i="1" s="1"/>
  <c r="S1718" i="1"/>
  <c r="S1717" i="1" s="1"/>
  <c r="S1716" i="1" s="1"/>
  <c r="S1715" i="1" s="1"/>
  <c r="Q2996" i="1"/>
  <c r="Q2991" i="1" s="1"/>
  <c r="Q2990" i="1" s="1"/>
  <c r="U4039" i="1"/>
  <c r="U4038" i="1" s="1"/>
  <c r="U4037" i="1" s="1"/>
  <c r="U4036" i="1" s="1"/>
  <c r="U4035" i="1" s="1"/>
  <c r="R4049" i="1"/>
  <c r="R4048" i="1" s="1"/>
  <c r="R4047" i="1" s="1"/>
  <c r="R4046" i="1" s="1"/>
  <c r="P4132" i="1"/>
  <c r="P4131" i="1" s="1"/>
  <c r="P4745" i="1"/>
  <c r="P4777" i="1"/>
  <c r="P4776" i="1" s="1"/>
  <c r="P5169" i="1"/>
  <c r="P5168" i="1" s="1"/>
  <c r="P5167" i="1" s="1"/>
  <c r="U5211" i="1"/>
  <c r="U5207" i="1" s="1"/>
  <c r="U5206" i="1" s="1"/>
  <c r="U5277" i="1"/>
  <c r="U5276" i="1" s="1"/>
  <c r="U5271" i="1" s="1"/>
  <c r="R5288" i="1"/>
  <c r="V5361" i="1"/>
  <c r="V5357" i="1" s="1"/>
  <c r="Q5367" i="1"/>
  <c r="Q5366" i="1" s="1"/>
  <c r="V5405" i="1"/>
  <c r="Q5447" i="1"/>
  <c r="Q5446" i="1" s="1"/>
  <c r="Q5445" i="1" s="1"/>
  <c r="Q5444" i="1" s="1"/>
  <c r="P5502" i="1"/>
  <c r="V5571" i="1"/>
  <c r="U5661" i="1"/>
  <c r="P5666" i="1"/>
  <c r="U5695" i="1"/>
  <c r="K406" i="1"/>
  <c r="K405" i="1" s="1"/>
  <c r="K393" i="1" s="1"/>
  <c r="K392" i="1" s="1"/>
  <c r="M461" i="1"/>
  <c r="M543" i="1"/>
  <c r="K609" i="1"/>
  <c r="K608" i="1" s="1"/>
  <c r="K723" i="1"/>
  <c r="M2420" i="1"/>
  <c r="M2740" i="1"/>
  <c r="J2805" i="1"/>
  <c r="G2931" i="1"/>
  <c r="M3165" i="1"/>
  <c r="M3318" i="1"/>
  <c r="K3671" i="1"/>
  <c r="K3670" i="1" s="1"/>
  <c r="K3669" i="1" s="1"/>
  <c r="K3662" i="1" s="1"/>
  <c r="U47" i="1"/>
  <c r="S733" i="1"/>
  <c r="S732" i="1" s="1"/>
  <c r="Q753" i="1"/>
  <c r="Q746" i="1" s="1"/>
  <c r="V776" i="1"/>
  <c r="S852" i="1"/>
  <c r="S919" i="1"/>
  <c r="S959" i="1"/>
  <c r="Q959" i="1"/>
  <c r="S979" i="1"/>
  <c r="Q979" i="1"/>
  <c r="V979" i="1"/>
  <c r="Q992" i="1"/>
  <c r="Q991" i="1" s="1"/>
  <c r="Q990" i="1" s="1"/>
  <c r="Q984" i="1" s="1"/>
  <c r="S992" i="1"/>
  <c r="S991" i="1" s="1"/>
  <c r="S990" i="1" s="1"/>
  <c r="S984" i="1" s="1"/>
  <c r="V1053" i="1"/>
  <c r="Q1064" i="1"/>
  <c r="Q1063" i="1" s="1"/>
  <c r="Q1089" i="1"/>
  <c r="Q1081" i="1" s="1"/>
  <c r="S1089" i="1"/>
  <c r="S1081" i="1" s="1"/>
  <c r="Q1097" i="1"/>
  <c r="Q1096" i="1" s="1"/>
  <c r="Q1111" i="1"/>
  <c r="Q1110" i="1" s="1"/>
  <c r="Q1109" i="1" s="1"/>
  <c r="S1111" i="1"/>
  <c r="S1110" i="1" s="1"/>
  <c r="S1109" i="1" s="1"/>
  <c r="Q1120" i="1"/>
  <c r="V1120" i="1"/>
  <c r="S1120" i="1"/>
  <c r="S1143" i="1"/>
  <c r="S1139" i="1" s="1"/>
  <c r="S1138" i="1" s="1"/>
  <c r="V1162" i="1"/>
  <c r="V1161" i="1" s="1"/>
  <c r="V1160" i="1" s="1"/>
  <c r="V1159" i="1" s="1"/>
  <c r="S1162" i="1"/>
  <c r="S1161" i="1" s="1"/>
  <c r="S1160" i="1" s="1"/>
  <c r="S1159" i="1" s="1"/>
  <c r="S1268" i="1"/>
  <c r="S1264" i="1" s="1"/>
  <c r="S1263" i="1" s="1"/>
  <c r="Q1268" i="1"/>
  <c r="Q1264" i="1" s="1"/>
  <c r="Q1263" i="1" s="1"/>
  <c r="V1268" i="1"/>
  <c r="V1264" i="1" s="1"/>
  <c r="V1263" i="1" s="1"/>
  <c r="R1610" i="1"/>
  <c r="R1609" i="1" s="1"/>
  <c r="R1608" i="1" s="1"/>
  <c r="R1607" i="1" s="1"/>
  <c r="P1888" i="1"/>
  <c r="P1883" i="1" s="1"/>
  <c r="P2629" i="1"/>
  <c r="P2624" i="1" s="1"/>
  <c r="P2623" i="1" s="1"/>
  <c r="R3218" i="1"/>
  <c r="R3214" i="1" s="1"/>
  <c r="R3213" i="1" s="1"/>
  <c r="Q3521" i="1"/>
  <c r="Q3520" i="1" s="1"/>
  <c r="V3521" i="1"/>
  <c r="V3520" i="1" s="1"/>
  <c r="V3528" i="1"/>
  <c r="R3593" i="1"/>
  <c r="R3592" i="1" s="1"/>
  <c r="R3591" i="1" s="1"/>
  <c r="S3901" i="1"/>
  <c r="S3900" i="1" s="1"/>
  <c r="S3899" i="1" s="1"/>
  <c r="S3898" i="1" s="1"/>
  <c r="S3897" i="1" s="1"/>
  <c r="S3875" i="1" s="1"/>
  <c r="Q3901" i="1"/>
  <c r="Q3900" i="1" s="1"/>
  <c r="Q3899" i="1" s="1"/>
  <c r="Q3898" i="1" s="1"/>
  <c r="Q3897" i="1" s="1"/>
  <c r="Q3875" i="1" s="1"/>
  <c r="V4002" i="1"/>
  <c r="V4001" i="1" s="1"/>
  <c r="V4000" i="1" s="1"/>
  <c r="V3999" i="1" s="1"/>
  <c r="Q4039" i="1"/>
  <c r="Q4038" i="1" s="1"/>
  <c r="Q4037" i="1" s="1"/>
  <c r="Q4036" i="1" s="1"/>
  <c r="Q4035" i="1" s="1"/>
  <c r="G739" i="1"/>
  <c r="G738" i="1" s="1"/>
  <c r="J959" i="1"/>
  <c r="J958" i="1" s="1"/>
  <c r="J957" i="1" s="1"/>
  <c r="J956" i="1" s="1"/>
  <c r="M980" i="1"/>
  <c r="M982" i="1"/>
  <c r="G1064" i="1"/>
  <c r="G1063" i="1" s="1"/>
  <c r="K1064" i="1"/>
  <c r="K1063" i="1" s="1"/>
  <c r="K4217" i="1"/>
  <c r="G5085" i="1"/>
  <c r="G5084" i="1" s="1"/>
  <c r="O3404" i="1"/>
  <c r="O3403" i="1" s="1"/>
  <c r="O3402" i="1" s="1"/>
  <c r="O3401" i="1" s="1"/>
  <c r="O5111" i="1"/>
  <c r="O5110" i="1" s="1"/>
  <c r="O5875" i="1"/>
  <c r="L4462" i="1"/>
  <c r="F4249" i="1"/>
  <c r="I3657" i="1"/>
  <c r="L4270" i="1"/>
  <c r="L3717" i="1"/>
  <c r="L3716" i="1" s="1"/>
  <c r="M3716" i="1" s="1"/>
  <c r="F4089" i="1"/>
  <c r="F4088" i="1" s="1"/>
  <c r="L3707" i="1"/>
  <c r="L3706" i="1" s="1"/>
  <c r="I2078" i="1"/>
  <c r="M2079" i="1"/>
  <c r="M4013" i="1"/>
  <c r="F4012" i="1"/>
  <c r="F4011" i="1" s="1"/>
  <c r="L5256" i="1"/>
  <c r="L5255" i="1" s="1"/>
  <c r="F5484" i="1"/>
  <c r="I2807" i="1"/>
  <c r="I2806" i="1" s="1"/>
  <c r="I2805" i="1" s="1"/>
  <c r="F370" i="1"/>
  <c r="F369" i="1" s="1"/>
  <c r="F362" i="1" s="1"/>
  <c r="F361" i="1" s="1"/>
  <c r="F4241" i="1"/>
  <c r="I5571" i="1"/>
  <c r="I5570" i="1" s="1"/>
  <c r="F5445" i="1"/>
  <c r="M830" i="1"/>
  <c r="L829" i="1"/>
  <c r="F4342" i="1"/>
  <c r="F4341" i="1" s="1"/>
  <c r="F4340" i="1" s="1"/>
  <c r="F4339" i="1" s="1"/>
  <c r="F4338" i="1" s="1"/>
  <c r="M4343" i="1"/>
  <c r="L5502" i="1"/>
  <c r="M5503" i="1"/>
  <c r="L5530" i="1"/>
  <c r="M5531" i="1"/>
  <c r="L5582" i="1"/>
  <c r="M5583" i="1"/>
  <c r="W852" i="1"/>
  <c r="L5821" i="1"/>
  <c r="M5822" i="1"/>
  <c r="R6141" i="1"/>
  <c r="R6136" i="1" s="1"/>
  <c r="R6135" i="1" s="1"/>
  <c r="M2288" i="1"/>
  <c r="L2287" i="1"/>
  <c r="M2287" i="1" s="1"/>
  <c r="L536" i="1"/>
  <c r="M537" i="1"/>
  <c r="L573" i="1"/>
  <c r="M574" i="1"/>
  <c r="L1242" i="1"/>
  <c r="M1242" i="1" s="1"/>
  <c r="M1243" i="1"/>
  <c r="M1304" i="1"/>
  <c r="M4193" i="1"/>
  <c r="F4192" i="1"/>
  <c r="I6085" i="1"/>
  <c r="F3846" i="1"/>
  <c r="M4582" i="1"/>
  <c r="I809" i="1"/>
  <c r="L4105" i="1"/>
  <c r="M4105" i="1" s="1"/>
  <c r="M4106" i="1"/>
  <c r="M1770" i="1"/>
  <c r="F3856" i="1"/>
  <c r="F4958" i="1"/>
  <c r="F2047" i="1"/>
  <c r="G5687" i="1"/>
  <c r="M804" i="1"/>
  <c r="V3208" i="1"/>
  <c r="V3207" i="1" s="1"/>
  <c r="V3206" i="1" s="1"/>
  <c r="V3205" i="1" s="1"/>
  <c r="U3359" i="1"/>
  <c r="U3358" i="1" s="1"/>
  <c r="U3357" i="1" s="1"/>
  <c r="U3356" i="1" s="1"/>
  <c r="F112" i="1"/>
  <c r="M112" i="1" s="1"/>
  <c r="M113" i="1"/>
  <c r="M242" i="1"/>
  <c r="M255" i="1"/>
  <c r="M257" i="1"/>
  <c r="M263" i="1"/>
  <c r="M288" i="1"/>
  <c r="M290" i="1"/>
  <c r="F566" i="1"/>
  <c r="M567" i="1"/>
  <c r="I5447" i="1"/>
  <c r="M5450" i="1"/>
  <c r="M2280" i="1"/>
  <c r="L2279" i="1"/>
  <c r="M4793" i="1"/>
  <c r="Q1669" i="1"/>
  <c r="Q4436" i="1"/>
  <c r="P5061" i="1"/>
  <c r="P5057" i="1" s="1"/>
  <c r="I1385" i="1"/>
  <c r="M1386" i="1"/>
  <c r="H2117" i="1"/>
  <c r="H2113" i="1" s="1"/>
  <c r="H2112" i="1" s="1"/>
  <c r="H2103" i="1" s="1"/>
  <c r="H2076" i="1" s="1"/>
  <c r="L2117" i="1"/>
  <c r="I2481" i="1"/>
  <c r="P274" i="1"/>
  <c r="P273" i="1" s="1"/>
  <c r="P272" i="1" s="1"/>
  <c r="U274" i="1"/>
  <c r="U273" i="1" s="1"/>
  <c r="U272" i="1" s="1"/>
  <c r="P609" i="1"/>
  <c r="P608" i="1" s="1"/>
  <c r="V739" i="1"/>
  <c r="V738" i="1" s="1"/>
  <c r="Q809" i="1"/>
  <c r="P877" i="1"/>
  <c r="P1048" i="1"/>
  <c r="P1047" i="1" s="1"/>
  <c r="P1046" i="1" s="1"/>
  <c r="V1125" i="1"/>
  <c r="Q1162" i="1"/>
  <c r="Q1161" i="1" s="1"/>
  <c r="Q1160" i="1" s="1"/>
  <c r="Q1159" i="1" s="1"/>
  <c r="U1238" i="1"/>
  <c r="U1237" i="1" s="1"/>
  <c r="U1236" i="1" s="1"/>
  <c r="U1235" i="1" s="1"/>
  <c r="Q1330" i="1"/>
  <c r="Q1329" i="1" s="1"/>
  <c r="Q1328" i="1" s="1"/>
  <c r="Q1321" i="1" s="1"/>
  <c r="V1444" i="1"/>
  <c r="V2184" i="1"/>
  <c r="V2183" i="1" s="1"/>
  <c r="V2182" i="1" s="1"/>
  <c r="V2181" i="1" s="1"/>
  <c r="V2287" i="1"/>
  <c r="V2286" i="1" s="1"/>
  <c r="V2285" i="1" s="1"/>
  <c r="P3528" i="1"/>
  <c r="Q3741" i="1"/>
  <c r="Q3740" i="1" s="1"/>
  <c r="S4049" i="1"/>
  <c r="S4048" i="1" s="1"/>
  <c r="S4047" i="1" s="1"/>
  <c r="S4046" i="1" s="1"/>
  <c r="V4126" i="1"/>
  <c r="M740" i="1"/>
  <c r="M902" i="1"/>
  <c r="K959" i="1"/>
  <c r="K958" i="1" s="1"/>
  <c r="K957" i="1" s="1"/>
  <c r="K956" i="1" s="1"/>
  <c r="M1030" i="1"/>
  <c r="M1065" i="1"/>
  <c r="K1081" i="1"/>
  <c r="G1162" i="1"/>
  <c r="G1161" i="1" s="1"/>
  <c r="G1160" i="1" s="1"/>
  <c r="G1159" i="1" s="1"/>
  <c r="K1254" i="1"/>
  <c r="U225" i="1"/>
  <c r="S640" i="1"/>
  <c r="R739" i="1"/>
  <c r="R738" i="1" s="1"/>
  <c r="P1493" i="1"/>
  <c r="P1492" i="1" s="1"/>
  <c r="P1491" i="1" s="1"/>
  <c r="P1490" i="1" s="1"/>
  <c r="V1865" i="1"/>
  <c r="V1864" i="1" s="1"/>
  <c r="R2184" i="1"/>
  <c r="R2183" i="1" s="1"/>
  <c r="R2182" i="1" s="1"/>
  <c r="R2181" i="1" s="1"/>
  <c r="U2267" i="1"/>
  <c r="U2266" i="1" s="1"/>
  <c r="U2265" i="1" s="1"/>
  <c r="U2264" i="1" s="1"/>
  <c r="R2287" i="1"/>
  <c r="R2286" i="1" s="1"/>
  <c r="R2285" i="1" s="1"/>
  <c r="U2385" i="1"/>
  <c r="U2443" i="1"/>
  <c r="U2566" i="1"/>
  <c r="R3208" i="1"/>
  <c r="R3207" i="1" s="1"/>
  <c r="R3206" i="1" s="1"/>
  <c r="R3205" i="1" s="1"/>
  <c r="V3292" i="1"/>
  <c r="V3291" i="1" s="1"/>
  <c r="V3290" i="1" s="1"/>
  <c r="V3289" i="1" s="1"/>
  <c r="Q3359" i="1"/>
  <c r="Q3358" i="1" s="1"/>
  <c r="Q3357" i="1" s="1"/>
  <c r="Q3356" i="1" s="1"/>
  <c r="R3528" i="1"/>
  <c r="R3562" i="1"/>
  <c r="R3561" i="1" s="1"/>
  <c r="R3560" i="1" s="1"/>
  <c r="R3559" i="1" s="1"/>
  <c r="U4900" i="1"/>
  <c r="U4899" i="1" s="1"/>
  <c r="R5184" i="1"/>
  <c r="R5183" i="1" s="1"/>
  <c r="R5182" i="1" s="1"/>
  <c r="H4784" i="1"/>
  <c r="I3135" i="1"/>
  <c r="U1330" i="1"/>
  <c r="U1329" i="1" s="1"/>
  <c r="U1328" i="1" s="1"/>
  <c r="U1321" i="1" s="1"/>
  <c r="P1430" i="1"/>
  <c r="P1429" i="1" s="1"/>
  <c r="P1428" i="1" s="1"/>
  <c r="P1427" i="1" s="1"/>
  <c r="S1553" i="1"/>
  <c r="S1552" i="1" s="1"/>
  <c r="V1734" i="1"/>
  <c r="S1749" i="1"/>
  <c r="S1748" i="1" s="1"/>
  <c r="S1747" i="1" s="1"/>
  <c r="U1836" i="1"/>
  <c r="Q2267" i="1"/>
  <c r="Q2266" i="1" s="1"/>
  <c r="Q2265" i="1" s="1"/>
  <c r="Q2264" i="1" s="1"/>
  <c r="S2390" i="1"/>
  <c r="U2791" i="1"/>
  <c r="V4431" i="1"/>
  <c r="V4430" i="1" s="1"/>
  <c r="H218" i="1"/>
  <c r="H217" i="1" s="1"/>
  <c r="J4000" i="1"/>
  <c r="J3999" i="1" s="1"/>
  <c r="L5222" i="1"/>
  <c r="V919" i="1"/>
  <c r="L152" i="1"/>
  <c r="M153" i="1"/>
  <c r="L260" i="1"/>
  <c r="M261" i="1"/>
  <c r="L265" i="1"/>
  <c r="M266" i="1"/>
  <c r="L274" i="1"/>
  <c r="L273" i="1" s="1"/>
  <c r="L272" i="1" s="1"/>
  <c r="M275" i="1"/>
  <c r="L281" i="1"/>
  <c r="M282" i="1"/>
  <c r="L285" i="1"/>
  <c r="M286" i="1"/>
  <c r="L292" i="1"/>
  <c r="M292" i="1" s="1"/>
  <c r="M293" i="1"/>
  <c r="L424" i="1"/>
  <c r="M425" i="1"/>
  <c r="L430" i="1"/>
  <c r="M431" i="1"/>
  <c r="L443" i="1"/>
  <c r="M444" i="1"/>
  <c r="L449" i="1"/>
  <c r="M450" i="1"/>
  <c r="L452" i="1"/>
  <c r="M452" i="1" s="1"/>
  <c r="M453" i="1"/>
  <c r="L458" i="1"/>
  <c r="M459" i="1"/>
  <c r="L468" i="1"/>
  <c r="L474" i="1"/>
  <c r="M475" i="1"/>
  <c r="L480" i="1"/>
  <c r="M481" i="1"/>
  <c r="F528" i="1"/>
  <c r="M528" i="1" s="1"/>
  <c r="M529" i="1"/>
  <c r="I532" i="1"/>
  <c r="M533" i="1"/>
  <c r="L884" i="1"/>
  <c r="M885" i="1"/>
  <c r="L887" i="1"/>
  <c r="M887" i="1" s="1"/>
  <c r="M888" i="1"/>
  <c r="L890" i="1"/>
  <c r="M890" i="1" s="1"/>
  <c r="M891" i="1"/>
  <c r="L893" i="1"/>
  <c r="M893" i="1" s="1"/>
  <c r="M894" i="1"/>
  <c r="L896" i="1"/>
  <c r="M896" i="1" s="1"/>
  <c r="M897" i="1"/>
  <c r="L899" i="1"/>
  <c r="M899" i="1" s="1"/>
  <c r="M900" i="1"/>
  <c r="H919" i="1"/>
  <c r="H918" i="1" s="1"/>
  <c r="L926" i="1"/>
  <c r="M927" i="1"/>
  <c r="F959" i="1"/>
  <c r="M967" i="1"/>
  <c r="F969" i="1"/>
  <c r="M969" i="1" s="1"/>
  <c r="M970" i="1"/>
  <c r="F972" i="1"/>
  <c r="M972" i="1" s="1"/>
  <c r="M973" i="1"/>
  <c r="F992" i="1"/>
  <c r="M992" i="1" s="1"/>
  <c r="M993" i="1"/>
  <c r="F997" i="1"/>
  <c r="M997" i="1" s="1"/>
  <c r="M998" i="1"/>
  <c r="F1010" i="1"/>
  <c r="M1011" i="1"/>
  <c r="F1017" i="1"/>
  <c r="M1018" i="1"/>
  <c r="L1059" i="1"/>
  <c r="M1060" i="1"/>
  <c r="L2886" i="1"/>
  <c r="M5141" i="1"/>
  <c r="L6167" i="1"/>
  <c r="L2594" i="1"/>
  <c r="F3608" i="1"/>
  <c r="L3099" i="1"/>
  <c r="L3098" i="1" s="1"/>
  <c r="L1276" i="1"/>
  <c r="I2402" i="1"/>
  <c r="I2398" i="1" s="1"/>
  <c r="M2403" i="1"/>
  <c r="F2682" i="1"/>
  <c r="F2681" i="1" s="1"/>
  <c r="F2700" i="1"/>
  <c r="M2701" i="1"/>
  <c r="F2843" i="1"/>
  <c r="F2919" i="1"/>
  <c r="F2918" i="1" s="1"/>
  <c r="M2918" i="1" s="1"/>
  <c r="M2920" i="1"/>
  <c r="F3040" i="1"/>
  <c r="F3039" i="1" s="1"/>
  <c r="F3038" i="1" s="1"/>
  <c r="F3037" i="1" s="1"/>
  <c r="J3040" i="1"/>
  <c r="J3039" i="1" s="1"/>
  <c r="J3038" i="1" s="1"/>
  <c r="J3037" i="1" s="1"/>
  <c r="F3054" i="1"/>
  <c r="F3053" i="1" s="1"/>
  <c r="G3218" i="1"/>
  <c r="G3214" i="1" s="1"/>
  <c r="G3213" i="1" s="1"/>
  <c r="G3204" i="1" s="1"/>
  <c r="K3218" i="1"/>
  <c r="K3214" i="1" s="1"/>
  <c r="K3213" i="1" s="1"/>
  <c r="K3204" i="1" s="1"/>
  <c r="H4174" i="1"/>
  <c r="L4174" i="1"/>
  <c r="J4578" i="1"/>
  <c r="L4670" i="1"/>
  <c r="M4671" i="1"/>
  <c r="H5032" i="1"/>
  <c r="H5031" i="1" s="1"/>
  <c r="H5019" i="1" s="1"/>
  <c r="F5306" i="1"/>
  <c r="M5307" i="1"/>
  <c r="L5340" i="1"/>
  <c r="L5339" i="1" s="1"/>
  <c r="L5338" i="1" s="1"/>
  <c r="L5337" i="1" s="1"/>
  <c r="L5336" i="1" s="1"/>
  <c r="L5335" i="1" s="1"/>
  <c r="M5341" i="1"/>
  <c r="G5361" i="1"/>
  <c r="G5357" i="1" s="1"/>
  <c r="G5348" i="1" s="1"/>
  <c r="G5347" i="1" s="1"/>
  <c r="G5346" i="1" s="1"/>
  <c r="G5345" i="1" s="1"/>
  <c r="I5745" i="1"/>
  <c r="M5746" i="1"/>
  <c r="M1890" i="1"/>
  <c r="L1889" i="1"/>
  <c r="M1889" i="1" s="1"/>
  <c r="L594" i="1"/>
  <c r="M595" i="1"/>
  <c r="L637" i="1"/>
  <c r="M638" i="1"/>
  <c r="L1074" i="1"/>
  <c r="M1075" i="1"/>
  <c r="L5871" i="1"/>
  <c r="M5872" i="1"/>
  <c r="I2943" i="1"/>
  <c r="M2943" i="1" s="1"/>
  <c r="M3015" i="1"/>
  <c r="L659" i="1"/>
  <c r="L658" i="1" s="1"/>
  <c r="K5271" i="1"/>
  <c r="U633" i="1"/>
  <c r="U632" i="1" s="1"/>
  <c r="V841" i="1"/>
  <c r="U1016" i="1"/>
  <c r="U1015" i="1" s="1"/>
  <c r="U1014" i="1" s="1"/>
  <c r="U1013" i="1" s="1"/>
  <c r="Q1238" i="1"/>
  <c r="Q1237" i="1" s="1"/>
  <c r="Q1236" i="1" s="1"/>
  <c r="Q1235" i="1" s="1"/>
  <c r="V1728" i="1"/>
  <c r="V1724" i="1" s="1"/>
  <c r="V1723" i="1" s="1"/>
  <c r="Q2385" i="1"/>
  <c r="R3292" i="1"/>
  <c r="R3291" i="1" s="1"/>
  <c r="R3290" i="1" s="1"/>
  <c r="R3289" i="1" s="1"/>
  <c r="P3320" i="1"/>
  <c r="Q633" i="1"/>
  <c r="Q632" i="1" s="1"/>
  <c r="V723" i="1"/>
  <c r="Q733" i="1"/>
  <c r="Q732" i="1" s="1"/>
  <c r="V753" i="1"/>
  <c r="S753" i="1"/>
  <c r="S746" i="1" s="1"/>
  <c r="Q776" i="1"/>
  <c r="Q1016" i="1"/>
  <c r="Q1015" i="1" s="1"/>
  <c r="Q1014" i="1" s="1"/>
  <c r="Q1013" i="1" s="1"/>
  <c r="R1227" i="1"/>
  <c r="R1226" i="1" s="1"/>
  <c r="P1227" i="1"/>
  <c r="P1226" i="1" s="1"/>
  <c r="Q1589" i="1"/>
  <c r="Q1588" i="1" s="1"/>
  <c r="Q1581" i="1" s="1"/>
  <c r="Q1580" i="1" s="1"/>
  <c r="V1589" i="1"/>
  <c r="V1588" i="1" s="1"/>
  <c r="V1581" i="1" s="1"/>
  <c r="V1580" i="1" s="1"/>
  <c r="S1589" i="1"/>
  <c r="S1588" i="1" s="1"/>
  <c r="S1581" i="1" s="1"/>
  <c r="S1580" i="1" s="1"/>
  <c r="S1622" i="1"/>
  <c r="S1616" i="1" s="1"/>
  <c r="S1615" i="1" s="1"/>
  <c r="Q1622" i="1"/>
  <c r="Q1616" i="1" s="1"/>
  <c r="Q1615" i="1" s="1"/>
  <c r="V1622" i="1"/>
  <c r="V1616" i="1" s="1"/>
  <c r="V1615" i="1" s="1"/>
  <c r="Q1734" i="1"/>
  <c r="V1908" i="1"/>
  <c r="V1907" i="1" s="1"/>
  <c r="R2009" i="1"/>
  <c r="R2008" i="1" s="1"/>
  <c r="R2007" i="1" s="1"/>
  <c r="R2006" i="1" s="1"/>
  <c r="S2278" i="1"/>
  <c r="S2273" i="1" s="1"/>
  <c r="V2720" i="1"/>
  <c r="V2719" i="1" s="1"/>
  <c r="S3469" i="1"/>
  <c r="S3468" i="1" s="1"/>
  <c r="S3467" i="1" s="1"/>
  <c r="S3466" i="1" s="1"/>
  <c r="F4270" i="1"/>
  <c r="P2378" i="1"/>
  <c r="P2377" i="1" s="1"/>
  <c r="P2376" i="1" s="1"/>
  <c r="P2375" i="1" s="1"/>
  <c r="P75" i="1"/>
  <c r="S723" i="1"/>
  <c r="S1888" i="1"/>
  <c r="S1883" i="1" s="1"/>
  <c r="R1908" i="1"/>
  <c r="R1907" i="1" s="1"/>
  <c r="U1938" i="1"/>
  <c r="U1937" i="1" s="1"/>
  <c r="U1936" i="1" s="1"/>
  <c r="U1935" i="1" s="1"/>
  <c r="R1938" i="1"/>
  <c r="R1937" i="1" s="1"/>
  <c r="R1936" i="1" s="1"/>
  <c r="R1935" i="1" s="1"/>
  <c r="V1952" i="1"/>
  <c r="V1951" i="1" s="1"/>
  <c r="V1966" i="1"/>
  <c r="V1965" i="1" s="1"/>
  <c r="S1982" i="1"/>
  <c r="S1981" i="1" s="1"/>
  <c r="S1980" i="1" s="1"/>
  <c r="S1979" i="1" s="1"/>
  <c r="S2398" i="1"/>
  <c r="P2642" i="1"/>
  <c r="P2641" i="1" s="1"/>
  <c r="R2642" i="1"/>
  <c r="R2641" i="1" s="1"/>
  <c r="P2653" i="1"/>
  <c r="P2652" i="1" s="1"/>
  <c r="P2651" i="1" s="1"/>
  <c r="P2650" i="1" s="1"/>
  <c r="P2649" i="1" s="1"/>
  <c r="U2653" i="1"/>
  <c r="U2652" i="1" s="1"/>
  <c r="U2651" i="1" s="1"/>
  <c r="U2650" i="1" s="1"/>
  <c r="U2649" i="1" s="1"/>
  <c r="R2668" i="1"/>
  <c r="R2667" i="1" s="1"/>
  <c r="R2666" i="1" s="1"/>
  <c r="R2665" i="1" s="1"/>
  <c r="R2720" i="1"/>
  <c r="R2719" i="1" s="1"/>
  <c r="Q4849" i="1"/>
  <c r="S5184" i="1"/>
  <c r="S5183" i="1" s="1"/>
  <c r="S5182" i="1" s="1"/>
  <c r="P5640" i="1"/>
  <c r="P5639" i="1" s="1"/>
  <c r="P5638" i="1" s="1"/>
  <c r="V5770" i="1"/>
  <c r="V5769" i="1" s="1"/>
  <c r="V5768" i="1" s="1"/>
  <c r="O5043" i="1"/>
  <c r="V4132" i="1"/>
  <c r="V4131" i="1" s="1"/>
  <c r="Q4208" i="1"/>
  <c r="Q4207" i="1" s="1"/>
  <c r="P5580" i="1"/>
  <c r="U5580" i="1"/>
  <c r="R5770" i="1"/>
  <c r="R5769" i="1" s="1"/>
  <c r="R5768" i="1" s="1"/>
  <c r="S6078" i="1"/>
  <c r="S6074" i="1" s="1"/>
  <c r="S6073" i="1" s="1"/>
  <c r="Q6078" i="1"/>
  <c r="Q6074" i="1" s="1"/>
  <c r="Q6073" i="1" s="1"/>
  <c r="U3957" i="1"/>
  <c r="U3956" i="1" s="1"/>
  <c r="U3955" i="1" s="1"/>
  <c r="U3954" i="1" s="1"/>
  <c r="R4132" i="1"/>
  <c r="R4131" i="1" s="1"/>
  <c r="R4745" i="1"/>
  <c r="Q5008" i="1"/>
  <c r="Q5007" i="1" s="1"/>
  <c r="Q5006" i="1" s="1"/>
  <c r="Q5817" i="1"/>
  <c r="K3707" i="1"/>
  <c r="K3706" i="1" s="1"/>
  <c r="G5008" i="1"/>
  <c r="G5007" i="1" s="1"/>
  <c r="G5006" i="1" s="1"/>
  <c r="V4591" i="1"/>
  <c r="O5061" i="1"/>
  <c r="O5057" i="1" s="1"/>
  <c r="L2947" i="1"/>
  <c r="F3868" i="1"/>
  <c r="F3867" i="1" s="1"/>
  <c r="R1297" i="1"/>
  <c r="R1296" i="1" s="1"/>
  <c r="U1297" i="1"/>
  <c r="U1296" i="1" s="1"/>
  <c r="P1303" i="1"/>
  <c r="P1302" i="1" s="1"/>
  <c r="P1353" i="1"/>
  <c r="P1352" i="1" s="1"/>
  <c r="P1351" i="1" s="1"/>
  <c r="P1350" i="1" s="1"/>
  <c r="U1353" i="1"/>
  <c r="U1352" i="1" s="1"/>
  <c r="U1351" i="1" s="1"/>
  <c r="U1350" i="1" s="1"/>
  <c r="Q1369" i="1"/>
  <c r="V1369" i="1"/>
  <c r="V34" i="1"/>
  <c r="V33" i="1" s="1"/>
  <c r="V32" i="1" s="1"/>
  <c r="Q3957" i="1"/>
  <c r="Q3956" i="1" s="1"/>
  <c r="Q3955" i="1" s="1"/>
  <c r="Q3954" i="1" s="1"/>
  <c r="R4436" i="1"/>
  <c r="P5300" i="1"/>
  <c r="H979" i="1"/>
  <c r="J2892" i="1"/>
  <c r="J2891" i="1" s="1"/>
  <c r="J2890" i="1" s="1"/>
  <c r="Q1966" i="1"/>
  <c r="Q1965" i="1" s="1"/>
  <c r="R1982" i="1"/>
  <c r="R1981" i="1" s="1"/>
  <c r="R1980" i="1" s="1"/>
  <c r="R1979" i="1" s="1"/>
  <c r="U1998" i="1"/>
  <c r="U1997" i="1" s="1"/>
  <c r="P2019" i="1"/>
  <c r="P2015" i="1" s="1"/>
  <c r="P2014" i="1" s="1"/>
  <c r="P2034" i="1"/>
  <c r="V2047" i="1"/>
  <c r="Q2055" i="1"/>
  <c r="Q2054" i="1" s="1"/>
  <c r="S2077" i="1"/>
  <c r="S2107" i="1"/>
  <c r="S2106" i="1" s="1"/>
  <c r="S2105" i="1" s="1"/>
  <c r="S2104" i="1" s="1"/>
  <c r="Q2107" i="1"/>
  <c r="Q2106" i="1" s="1"/>
  <c r="Q2105" i="1" s="1"/>
  <c r="Q2104" i="1" s="1"/>
  <c r="V2107" i="1"/>
  <c r="V2106" i="1" s="1"/>
  <c r="V2105" i="1" s="1"/>
  <c r="V2104" i="1" s="1"/>
  <c r="V2123" i="1"/>
  <c r="P2166" i="1"/>
  <c r="P2165" i="1" s="1"/>
  <c r="P2164" i="1" s="1"/>
  <c r="R2166" i="1"/>
  <c r="R2165" i="1" s="1"/>
  <c r="R2164" i="1" s="1"/>
  <c r="V2267" i="1"/>
  <c r="V2266" i="1" s="1"/>
  <c r="V2265" i="1" s="1"/>
  <c r="V2264" i="1" s="1"/>
  <c r="S2287" i="1"/>
  <c r="S2286" i="1" s="1"/>
  <c r="S2285" i="1" s="1"/>
  <c r="V2309" i="1"/>
  <c r="V2308" i="1" s="1"/>
  <c r="V2307" i="1" s="1"/>
  <c r="V2306" i="1" s="1"/>
  <c r="V2305" i="1" s="1"/>
  <c r="S2309" i="1"/>
  <c r="S2308" i="1" s="1"/>
  <c r="S2307" i="1" s="1"/>
  <c r="S2306" i="1" s="1"/>
  <c r="S2305" i="1" s="1"/>
  <c r="S2319" i="1"/>
  <c r="S2318" i="1" s="1"/>
  <c r="S2317" i="1" s="1"/>
  <c r="S2316" i="1" s="1"/>
  <c r="Q2319" i="1"/>
  <c r="Q2318" i="1" s="1"/>
  <c r="Q2317" i="1" s="1"/>
  <c r="Q2316" i="1" s="1"/>
  <c r="Q2355" i="1"/>
  <c r="Q2354" i="1" s="1"/>
  <c r="Q2347" i="1" s="1"/>
  <c r="Q2346" i="1" s="1"/>
  <c r="P2530" i="1"/>
  <c r="P2529" i="1" s="1"/>
  <c r="P2528" i="1" s="1"/>
  <c r="R2907" i="1"/>
  <c r="P2931" i="1"/>
  <c r="U2985" i="1"/>
  <c r="U2984" i="1" s="1"/>
  <c r="U2983" i="1" s="1"/>
  <c r="U2982" i="1" s="1"/>
  <c r="P3025" i="1"/>
  <c r="P3024" i="1" s="1"/>
  <c r="P3023" i="1" s="1"/>
  <c r="P3022" i="1" s="1"/>
  <c r="P3021" i="1" s="1"/>
  <c r="P3081" i="1"/>
  <c r="P3080" i="1" s="1"/>
  <c r="P3068" i="1" s="1"/>
  <c r="P3067" i="1" s="1"/>
  <c r="R3081" i="1"/>
  <c r="R3080" i="1" s="1"/>
  <c r="R3068" i="1" s="1"/>
  <c r="R3067" i="1" s="1"/>
  <c r="Q3274" i="1"/>
  <c r="Q3273" i="1" s="1"/>
  <c r="Q3272" i="1" s="1"/>
  <c r="Q3388" i="1"/>
  <c r="Q3387" i="1" s="1"/>
  <c r="Q3386" i="1" s="1"/>
  <c r="Q3385" i="1" s="1"/>
  <c r="Q3384" i="1" s="1"/>
  <c r="S3388" i="1"/>
  <c r="S3387" i="1" s="1"/>
  <c r="S3386" i="1" s="1"/>
  <c r="S3385" i="1" s="1"/>
  <c r="S3384" i="1" s="1"/>
  <c r="Q3621" i="1"/>
  <c r="Q3620" i="1" s="1"/>
  <c r="Q3619" i="1" s="1"/>
  <c r="R3650" i="1"/>
  <c r="R3649" i="1" s="1"/>
  <c r="U4694" i="1"/>
  <c r="U4693" i="1" s="1"/>
  <c r="U4692" i="1" s="1"/>
  <c r="U4691" i="1" s="1"/>
  <c r="U4730" i="1"/>
  <c r="V5111" i="1"/>
  <c r="V5110" i="1" s="1"/>
  <c r="S5111" i="1"/>
  <c r="S5110" i="1" s="1"/>
  <c r="S5361" i="1"/>
  <c r="S5357" i="1" s="1"/>
  <c r="Q5376" i="1"/>
  <c r="Q5375" i="1" s="1"/>
  <c r="Q5374" i="1" s="1"/>
  <c r="Q5373" i="1" s="1"/>
  <c r="V5384" i="1"/>
  <c r="V5383" i="1" s="1"/>
  <c r="V5382" i="1" s="1"/>
  <c r="V5381" i="1" s="1"/>
  <c r="U5405" i="1"/>
  <c r="R5418" i="1"/>
  <c r="R5704" i="1"/>
  <c r="U5704" i="1"/>
  <c r="R6027" i="1"/>
  <c r="P6027" i="1"/>
  <c r="S6027" i="1"/>
  <c r="S6038" i="1"/>
  <c r="S6034" i="1" s="1"/>
  <c r="S6050" i="1"/>
  <c r="S6049" i="1" s="1"/>
  <c r="S6048" i="1" s="1"/>
  <c r="J211" i="1"/>
  <c r="J210" i="1" s="1"/>
  <c r="J809" i="1"/>
  <c r="H852" i="1"/>
  <c r="I1125" i="1"/>
  <c r="M1144" i="1"/>
  <c r="K1178" i="1"/>
  <c r="K1177" i="1" s="1"/>
  <c r="K1170" i="1" s="1"/>
  <c r="H1214" i="1"/>
  <c r="H1213" i="1" s="1"/>
  <c r="H1212" i="1" s="1"/>
  <c r="H1211" i="1" s="1"/>
  <c r="K1214" i="1"/>
  <c r="K1213" i="1" s="1"/>
  <c r="M1529" i="1"/>
  <c r="M1533" i="1"/>
  <c r="L2255" i="1"/>
  <c r="L2254" i="1" s="1"/>
  <c r="F3218" i="1"/>
  <c r="P1966" i="1"/>
  <c r="P1965" i="1" s="1"/>
  <c r="V2009" i="1"/>
  <c r="V2008" i="1" s="1"/>
  <c r="V2007" i="1" s="1"/>
  <c r="V2006" i="1" s="1"/>
  <c r="U2668" i="1"/>
  <c r="U2667" i="1" s="1"/>
  <c r="U2666" i="1" s="1"/>
  <c r="U2665" i="1" s="1"/>
  <c r="Q2985" i="1"/>
  <c r="Q2984" i="1" s="1"/>
  <c r="Q2983" i="1" s="1"/>
  <c r="Q2982" i="1" s="1"/>
  <c r="P5085" i="1"/>
  <c r="U5085" i="1"/>
  <c r="R5085" i="1"/>
  <c r="P5875" i="1"/>
  <c r="K211" i="1"/>
  <c r="K210" i="1" s="1"/>
  <c r="L776" i="1"/>
  <c r="L771" i="1" s="1"/>
  <c r="G979" i="1"/>
  <c r="H1104" i="1"/>
  <c r="H1103" i="1" s="1"/>
  <c r="H1102" i="1" s="1"/>
  <c r="H1297" i="1"/>
  <c r="H1296" i="1" s="1"/>
  <c r="G5376" i="1"/>
  <c r="G5375" i="1" s="1"/>
  <c r="G5374" i="1" s="1"/>
  <c r="G5373" i="1" s="1"/>
  <c r="G1982" i="1"/>
  <c r="G1981" i="1" s="1"/>
  <c r="G1980" i="1" s="1"/>
  <c r="G1979" i="1" s="1"/>
  <c r="J4857" i="1"/>
  <c r="J4856" i="1" s="1"/>
  <c r="O2184" i="1"/>
  <c r="O2183" i="1" s="1"/>
  <c r="O2182" i="1" s="1"/>
  <c r="O2181" i="1" s="1"/>
  <c r="O2390" i="1"/>
  <c r="G1622" i="1"/>
  <c r="G1616" i="1" s="1"/>
  <c r="G1615" i="1" s="1"/>
  <c r="G1606" i="1" s="1"/>
  <c r="G1907" i="1"/>
  <c r="G1848" i="1" s="1"/>
  <c r="K1907" i="1"/>
  <c r="K3089" i="1"/>
  <c r="K3088" i="1" s="1"/>
  <c r="K3087" i="1" s="1"/>
  <c r="K3086" i="1" s="1"/>
  <c r="H3347" i="1"/>
  <c r="H3346" i="1" s="1"/>
  <c r="H3333" i="1" s="1"/>
  <c r="L4857" i="1"/>
  <c r="L4856" i="1" s="1"/>
  <c r="O1648" i="1"/>
  <c r="O2770" i="1"/>
  <c r="O3359" i="1"/>
  <c r="O3358" i="1" s="1"/>
  <c r="O3357" i="1" s="1"/>
  <c r="O3356" i="1" s="1"/>
  <c r="O3826" i="1"/>
  <c r="O3825" i="1" s="1"/>
  <c r="O3824" i="1" s="1"/>
  <c r="O3823" i="1" s="1"/>
  <c r="L3537" i="1"/>
  <c r="L3008" i="1"/>
  <c r="L3061" i="1"/>
  <c r="I3663" i="1"/>
  <c r="I3972" i="1"/>
  <c r="M5330" i="1"/>
  <c r="L5329" i="1"/>
  <c r="M5329" i="1" s="1"/>
  <c r="L1874" i="1"/>
  <c r="M1874" i="1" s="1"/>
  <c r="M1875" i="1"/>
  <c r="L2182" i="1"/>
  <c r="L2181" i="1" s="1"/>
  <c r="F3942" i="1"/>
  <c r="I1032" i="1"/>
  <c r="M1032" i="1" s="1"/>
  <c r="F3948" i="1"/>
  <c r="I1110" i="1"/>
  <c r="I1561" i="1"/>
  <c r="I4061" i="1"/>
  <c r="I3423" i="1"/>
  <c r="F941" i="1"/>
  <c r="M942" i="1"/>
  <c r="F2892" i="1"/>
  <c r="L2496" i="1"/>
  <c r="M2497" i="1"/>
  <c r="S1632" i="1"/>
  <c r="L649" i="1"/>
  <c r="M650" i="1"/>
  <c r="L715" i="1"/>
  <c r="M716" i="1"/>
  <c r="F790" i="1"/>
  <c r="M790" i="1" s="1"/>
  <c r="M791" i="1"/>
  <c r="L868" i="1"/>
  <c r="M869" i="1"/>
  <c r="I915" i="1"/>
  <c r="M916" i="1"/>
  <c r="I1150" i="1"/>
  <c r="M1151" i="1"/>
  <c r="M1167" i="1"/>
  <c r="I1162" i="1"/>
  <c r="L1190" i="1"/>
  <c r="I1215" i="1"/>
  <c r="M1216" i="1"/>
  <c r="I1228" i="1"/>
  <c r="M1229" i="1"/>
  <c r="F1504" i="1"/>
  <c r="M1505" i="1"/>
  <c r="L1543" i="1"/>
  <c r="L1542" i="1" s="1"/>
  <c r="L1541" i="1" s="1"/>
  <c r="L1540" i="1" s="1"/>
  <c r="M2048" i="1"/>
  <c r="F5008" i="1"/>
  <c r="F5007" i="1" s="1"/>
  <c r="F5006" i="1" s="1"/>
  <c r="L3600" i="1"/>
  <c r="F4694" i="1"/>
  <c r="F4693" i="1" s="1"/>
  <c r="F4692" i="1" s="1"/>
  <c r="F4691" i="1" s="1"/>
  <c r="L1016" i="1"/>
  <c r="L1015" i="1" s="1"/>
  <c r="L1014" i="1" s="1"/>
  <c r="L1013" i="1" s="1"/>
  <c r="F3289" i="1"/>
  <c r="L3783" i="1"/>
  <c r="M1029" i="1"/>
  <c r="I4131" i="1"/>
  <c r="L3080" i="1"/>
  <c r="H4390" i="1"/>
  <c r="I4667" i="1"/>
  <c r="M2620" i="1"/>
  <c r="M1948" i="1"/>
  <c r="F802" i="1"/>
  <c r="F801" i="1" s="1"/>
  <c r="F800" i="1" s="1"/>
  <c r="M803" i="1"/>
  <c r="I273" i="1"/>
  <c r="L1777" i="1"/>
  <c r="P2361" i="1"/>
  <c r="P2360" i="1" s="1"/>
  <c r="M5842" i="1"/>
  <c r="Q1276" i="1"/>
  <c r="R1363" i="1"/>
  <c r="R1359" i="1" s="1"/>
  <c r="R1358" i="1" s="1"/>
  <c r="V2608" i="1"/>
  <c r="V2607" i="1" s="1"/>
  <c r="L6121" i="1"/>
  <c r="M1085" i="1"/>
  <c r="M842" i="1"/>
  <c r="M4843" i="1"/>
  <c r="U5043" i="1"/>
  <c r="V5439" i="1"/>
  <c r="V5438" i="1" s="1"/>
  <c r="V5437" i="1" s="1"/>
  <c r="L21" i="1"/>
  <c r="L20" i="1" s="1"/>
  <c r="M1271" i="1"/>
  <c r="P115" i="1"/>
  <c r="P111" i="1" s="1"/>
  <c r="P110" i="1" s="1"/>
  <c r="P109" i="1" s="1"/>
  <c r="V609" i="1"/>
  <c r="V608" i="1" s="1"/>
  <c r="S633" i="1"/>
  <c r="S632" i="1" s="1"/>
  <c r="Q1444" i="1"/>
  <c r="S1528" i="1"/>
  <c r="S1527" i="1" s="1"/>
  <c r="S1526" i="1" s="1"/>
  <c r="S1525" i="1" s="1"/>
  <c r="S1524" i="1" s="1"/>
  <c r="V1528" i="1"/>
  <c r="V1527" i="1" s="1"/>
  <c r="V1526" i="1" s="1"/>
  <c r="V1525" i="1" s="1"/>
  <c r="V1524" i="1" s="1"/>
  <c r="V1825" i="1"/>
  <c r="V1820" i="1" s="1"/>
  <c r="V1819" i="1" s="1"/>
  <c r="V1818" i="1" s="1"/>
  <c r="V1811" i="1" s="1"/>
  <c r="S1825" i="1"/>
  <c r="S1820" i="1" s="1"/>
  <c r="S1819" i="1" s="1"/>
  <c r="S1818" i="1" s="1"/>
  <c r="S1811" i="1" s="1"/>
  <c r="S1865" i="1"/>
  <c r="S1864" i="1" s="1"/>
  <c r="U1908" i="1"/>
  <c r="U1907" i="1" s="1"/>
  <c r="V1938" i="1"/>
  <c r="V1937" i="1" s="1"/>
  <c r="V1936" i="1" s="1"/>
  <c r="V1935" i="1" s="1"/>
  <c r="S1966" i="1"/>
  <c r="S1965" i="1" s="1"/>
  <c r="R2784" i="1"/>
  <c r="R2783" i="1" s="1"/>
  <c r="P2805" i="1"/>
  <c r="U2805" i="1"/>
  <c r="V2849" i="1"/>
  <c r="V3578" i="1"/>
  <c r="V4118" i="1"/>
  <c r="R4145" i="1"/>
  <c r="R4174" i="1"/>
  <c r="S5996" i="1"/>
  <c r="S5992" i="1" s="1"/>
  <c r="S5987" i="1" s="1"/>
  <c r="S5986" i="1" s="1"/>
  <c r="S5985" i="1" s="1"/>
  <c r="S5984" i="1" s="1"/>
  <c r="J640" i="1"/>
  <c r="G723" i="1"/>
  <c r="J1553" i="1"/>
  <c r="J1552" i="1" s="1"/>
  <c r="M1623" i="1"/>
  <c r="M1625" i="1"/>
  <c r="I2559" i="1"/>
  <c r="H3662" i="1"/>
  <c r="V75" i="1"/>
  <c r="R824" i="1"/>
  <c r="Q1143" i="1"/>
  <c r="Q1139" i="1" s="1"/>
  <c r="Q1138" i="1" s="1"/>
  <c r="V1143" i="1"/>
  <c r="V1139" i="1" s="1"/>
  <c r="V1138" i="1" s="1"/>
  <c r="U1162" i="1"/>
  <c r="U1161" i="1" s="1"/>
  <c r="U1160" i="1" s="1"/>
  <c r="U1159" i="1" s="1"/>
  <c r="Q1908" i="1"/>
  <c r="Q1907" i="1" s="1"/>
  <c r="S2123" i="1"/>
  <c r="U2770" i="1"/>
  <c r="S2791" i="1"/>
  <c r="R3025" i="1"/>
  <c r="R3024" i="1" s="1"/>
  <c r="R3023" i="1" s="1"/>
  <c r="R3022" i="1" s="1"/>
  <c r="R3021" i="1" s="1"/>
  <c r="S3120" i="1"/>
  <c r="S3116" i="1" s="1"/>
  <c r="S3115" i="1" s="1"/>
  <c r="V3414" i="1"/>
  <c r="V3413" i="1" s="1"/>
  <c r="R4081" i="1"/>
  <c r="R4080" i="1" s="1"/>
  <c r="R4079" i="1" s="1"/>
  <c r="R4078" i="1" s="1"/>
  <c r="V4578" i="1"/>
  <c r="P5111" i="1"/>
  <c r="P5110" i="1" s="1"/>
  <c r="U5111" i="1"/>
  <c r="U5110" i="1" s="1"/>
  <c r="U5169" i="1"/>
  <c r="U5168" i="1" s="1"/>
  <c r="U5167" i="1" s="1"/>
  <c r="P5199" i="1"/>
  <c r="P5198" i="1" s="1"/>
  <c r="P5197" i="1" s="1"/>
  <c r="R5199" i="1"/>
  <c r="R5198" i="1" s="1"/>
  <c r="R5197" i="1" s="1"/>
  <c r="K1553" i="1"/>
  <c r="K1552" i="1" s="1"/>
  <c r="G2107" i="1"/>
  <c r="G2106" i="1" s="1"/>
  <c r="G2105" i="1" s="1"/>
  <c r="G2104" i="1" s="1"/>
  <c r="F3479" i="1"/>
  <c r="H5622" i="1"/>
  <c r="H5616" i="1" s="1"/>
  <c r="H5615" i="1" s="1"/>
  <c r="H5614" i="1" s="1"/>
  <c r="H5666" i="1"/>
  <c r="H5660" i="1" s="1"/>
  <c r="H5659" i="1" s="1"/>
  <c r="H5637" i="1" s="1"/>
  <c r="V1787" i="1"/>
  <c r="V1786" i="1" s="1"/>
  <c r="V1785" i="1" s="1"/>
  <c r="V1784" i="1" s="1"/>
  <c r="R1787" i="1"/>
  <c r="R1786" i="1" s="1"/>
  <c r="R1785" i="1" s="1"/>
  <c r="R1784" i="1" s="1"/>
  <c r="P1363" i="1"/>
  <c r="P1359" i="1" s="1"/>
  <c r="P1358" i="1" s="1"/>
  <c r="P2843" i="1"/>
  <c r="P2839" i="1" s="1"/>
  <c r="P2838" i="1" s="1"/>
  <c r="P2831" i="1" s="1"/>
  <c r="O1795" i="1"/>
  <c r="O1794" i="1" s="1"/>
  <c r="O1793" i="1" s="1"/>
  <c r="O1792" i="1" s="1"/>
  <c r="O1877" i="1"/>
  <c r="O1876" i="1" s="1"/>
  <c r="O1875" i="1" s="1"/>
  <c r="O1874" i="1" s="1"/>
  <c r="O3148" i="1"/>
  <c r="O3452" i="1"/>
  <c r="O3451" i="1" s="1"/>
  <c r="O3767" i="1"/>
  <c r="O3766" i="1" s="1"/>
  <c r="O3765" i="1" s="1"/>
  <c r="O3764" i="1" s="1"/>
  <c r="O4857" i="1"/>
  <c r="O4856" i="1" s="1"/>
  <c r="O5340" i="1"/>
  <c r="O5339" i="1" s="1"/>
  <c r="O5338" i="1" s="1"/>
  <c r="O5337" i="1" s="1"/>
  <c r="O5336" i="1" s="1"/>
  <c r="O5335" i="1" s="1"/>
  <c r="O5432" i="1"/>
  <c r="O5431" i="1" s="1"/>
  <c r="O5430" i="1" s="1"/>
  <c r="P4186" i="1"/>
  <c r="P4185" i="1" s="1"/>
  <c r="K5571" i="1"/>
  <c r="S1851" i="1"/>
  <c r="S1850" i="1" s="1"/>
  <c r="S1849" i="1" s="1"/>
  <c r="I1171" i="1"/>
  <c r="J3134" i="1"/>
  <c r="J3133" i="1" s="1"/>
  <c r="J3132" i="1" s="1"/>
  <c r="I5528" i="1"/>
  <c r="S3494" i="1"/>
  <c r="Q3494" i="1"/>
  <c r="V3494" i="1"/>
  <c r="I2019" i="1"/>
  <c r="L5272" i="1"/>
  <c r="L801" i="1"/>
  <c r="F1544" i="1"/>
  <c r="F491" i="1"/>
  <c r="F490" i="1" s="1"/>
  <c r="F489" i="1" s="1"/>
  <c r="F488" i="1" s="1"/>
  <c r="J919" i="1"/>
  <c r="J918" i="1" s="1"/>
  <c r="K5404" i="1"/>
  <c r="K5403" i="1" s="1"/>
  <c r="M4123" i="1"/>
  <c r="F2451" i="1"/>
  <c r="M2452" i="1"/>
  <c r="I5282" i="1"/>
  <c r="I3358" i="1"/>
  <c r="I3357" i="1" s="1"/>
  <c r="V4471" i="1"/>
  <c r="V4470" i="1" s="1"/>
  <c r="V4469" i="1" s="1"/>
  <c r="V4468" i="1" s="1"/>
  <c r="K4259" i="1"/>
  <c r="K4258" i="1" s="1"/>
  <c r="G5937" i="1"/>
  <c r="G5936" i="1" s="1"/>
  <c r="G5935" i="1" s="1"/>
  <c r="O4924" i="1"/>
  <c r="M3248" i="1"/>
  <c r="M3251" i="1"/>
  <c r="I1907" i="1"/>
  <c r="U2361" i="1"/>
  <c r="U2360" i="1" s="1"/>
  <c r="G1777" i="1"/>
  <c r="G1776" i="1" s="1"/>
  <c r="G1775" i="1" s="1"/>
  <c r="K1777" i="1"/>
  <c r="K1776" i="1" s="1"/>
  <c r="K1775" i="1" s="1"/>
  <c r="R1632" i="1"/>
  <c r="V2770" i="1"/>
  <c r="P2784" i="1"/>
  <c r="P2783" i="1" s="1"/>
  <c r="M591" i="1"/>
  <c r="S3040" i="1"/>
  <c r="S3039" i="1" s="1"/>
  <c r="S3038" i="1" s="1"/>
  <c r="S3037" i="1" s="1"/>
  <c r="K852" i="1"/>
  <c r="H1656" i="1"/>
  <c r="H1655" i="1" s="1"/>
  <c r="K1865" i="1"/>
  <c r="K1864" i="1" s="1"/>
  <c r="M4416" i="1"/>
  <c r="J5300" i="1"/>
  <c r="L723" i="1"/>
  <c r="S519" i="1"/>
  <c r="S515" i="1" s="1"/>
  <c r="S514" i="1" s="1"/>
  <c r="S513" i="1" s="1"/>
  <c r="S1064" i="1"/>
  <c r="S1063" i="1" s="1"/>
  <c r="V1097" i="1"/>
  <c r="V1096" i="1" s="1"/>
  <c r="Q1648" i="1"/>
  <c r="Q2077" i="1"/>
  <c r="R2355" i="1"/>
  <c r="R2354" i="1" s="1"/>
  <c r="R2347" i="1" s="1"/>
  <c r="R2346" i="1" s="1"/>
  <c r="R2747" i="1"/>
  <c r="R2743" i="1" s="1"/>
  <c r="R2742" i="1" s="1"/>
  <c r="R2892" i="1"/>
  <c r="R2891" i="1" s="1"/>
  <c r="R2890" i="1" s="1"/>
  <c r="R2919" i="1"/>
  <c r="R2918" i="1" s="1"/>
  <c r="V4012" i="1"/>
  <c r="V4011" i="1" s="1"/>
  <c r="J25" i="1"/>
  <c r="J21" i="1" s="1"/>
  <c r="J20" i="1" s="1"/>
  <c r="J2309" i="1"/>
  <c r="J2308" i="1" s="1"/>
  <c r="J2307" i="1" s="1"/>
  <c r="J2306" i="1" s="1"/>
  <c r="J2305" i="1" s="1"/>
  <c r="I1820" i="1"/>
  <c r="I1819" i="1" s="1"/>
  <c r="I1818" i="1" s="1"/>
  <c r="I1811" i="1" s="1"/>
  <c r="S930" i="1"/>
  <c r="V2077" i="1"/>
  <c r="U3562" i="1"/>
  <c r="U3561" i="1" s="1"/>
  <c r="U3560" i="1" s="1"/>
  <c r="U3559" i="1" s="1"/>
  <c r="V4263" i="1"/>
  <c r="V4259" i="1" s="1"/>
  <c r="V4258" i="1" s="1"/>
  <c r="U4315" i="1"/>
  <c r="U4314" i="1" s="1"/>
  <c r="U4313" i="1" s="1"/>
  <c r="R4722" i="1"/>
  <c r="R4718" i="1" s="1"/>
  <c r="R4717" i="1" s="1"/>
  <c r="P5866" i="1"/>
  <c r="J739" i="1"/>
  <c r="J738" i="1" s="1"/>
  <c r="H1125" i="1"/>
  <c r="J1125" i="1"/>
  <c r="J1119" i="1" s="1"/>
  <c r="J1118" i="1" s="1"/>
  <c r="F1143" i="1"/>
  <c r="F1139" i="1" s="1"/>
  <c r="J1227" i="1"/>
  <c r="J1226" i="1" s="1"/>
  <c r="I1268" i="1"/>
  <c r="I1264" i="1" s="1"/>
  <c r="I1263" i="1" s="1"/>
  <c r="H1923" i="1"/>
  <c r="H1922" i="1" s="1"/>
  <c r="H1921" i="1" s="1"/>
  <c r="H1920" i="1" s="1"/>
  <c r="H1919" i="1" s="1"/>
  <c r="J1982" i="1"/>
  <c r="J1981" i="1" s="1"/>
  <c r="J1980" i="1" s="1"/>
  <c r="J1979" i="1" s="1"/>
  <c r="J2009" i="1"/>
  <c r="J2008" i="1" s="1"/>
  <c r="J2007" i="1" s="1"/>
  <c r="J2006" i="1" s="1"/>
  <c r="J2216" i="1"/>
  <c r="J2215" i="1" s="1"/>
  <c r="J2209" i="1" s="1"/>
  <c r="J2202" i="1" s="1"/>
  <c r="J2034" i="1"/>
  <c r="K2425" i="1"/>
  <c r="K2424" i="1" s="1"/>
  <c r="F3148" i="1"/>
  <c r="J4012" i="1"/>
  <c r="J4011" i="1" s="1"/>
  <c r="J4974" i="1"/>
  <c r="F5622" i="1"/>
  <c r="H5695" i="1"/>
  <c r="H5687" i="1" s="1"/>
  <c r="H6154" i="1"/>
  <c r="H2398" i="1"/>
  <c r="J2743" i="1"/>
  <c r="J2742" i="1" s="1"/>
  <c r="J2733" i="1" s="1"/>
  <c r="L2757" i="1"/>
  <c r="L3274" i="1"/>
  <c r="M3672" i="1"/>
  <c r="H3846" i="1"/>
  <c r="H3845" i="1" s="1"/>
  <c r="H3844" i="1" s="1"/>
  <c r="H3843" i="1" s="1"/>
  <c r="L4145" i="1"/>
  <c r="G4145" i="1"/>
  <c r="K4391" i="1"/>
  <c r="K4390" i="1" s="1"/>
  <c r="K4389" i="1" s="1"/>
  <c r="K4388" i="1" s="1"/>
  <c r="K4387" i="1" s="1"/>
  <c r="G4638" i="1"/>
  <c r="G4637" i="1" s="1"/>
  <c r="G4636" i="1" s="1"/>
  <c r="G4635" i="1" s="1"/>
  <c r="G4634" i="1" s="1"/>
  <c r="K4638" i="1"/>
  <c r="K4637" i="1" s="1"/>
  <c r="K4636" i="1" s="1"/>
  <c r="K4635" i="1" s="1"/>
  <c r="K4634" i="1" s="1"/>
  <c r="I4708" i="1"/>
  <c r="I4707" i="1" s="1"/>
  <c r="I4777" i="1"/>
  <c r="I4776" i="1" s="1"/>
  <c r="H5199" i="1"/>
  <c r="H5198" i="1" s="1"/>
  <c r="H5197" i="1" s="1"/>
  <c r="H5300" i="1"/>
  <c r="J5418" i="1"/>
  <c r="K5717" i="1"/>
  <c r="G5717" i="1"/>
  <c r="H2333" i="1"/>
  <c r="H2332" i="1" s="1"/>
  <c r="H2805" i="1"/>
  <c r="G2973" i="1"/>
  <c r="G2972" i="1" s="1"/>
  <c r="L3365" i="1"/>
  <c r="K5036" i="1"/>
  <c r="K5032" i="1" s="1"/>
  <c r="K5031" i="1" s="1"/>
  <c r="F5277" i="1"/>
  <c r="F5276" i="1" s="1"/>
  <c r="G5458" i="1"/>
  <c r="G5454" i="1" s="1"/>
  <c r="G5453" i="1" s="1"/>
  <c r="F5666" i="1"/>
  <c r="F5660" i="1" s="1"/>
  <c r="U1363" i="1"/>
  <c r="U1359" i="1" s="1"/>
  <c r="U1358" i="1" s="1"/>
  <c r="Q3110" i="1"/>
  <c r="Q3109" i="1" s="1"/>
  <c r="Q3108" i="1" s="1"/>
  <c r="Q3107" i="1" s="1"/>
  <c r="V3631" i="1"/>
  <c r="V3630" i="1" s="1"/>
  <c r="V3629" i="1" s="1"/>
  <c r="V3628" i="1" s="1"/>
  <c r="P5439" i="1"/>
  <c r="P5438" i="1" s="1"/>
  <c r="P5437" i="1" s="1"/>
  <c r="W371" i="1"/>
  <c r="W5875" i="1"/>
  <c r="O1097" i="1"/>
  <c r="O1096" i="1" s="1"/>
  <c r="O1111" i="1"/>
  <c r="O1110" i="1" s="1"/>
  <c r="O1109" i="1" s="1"/>
  <c r="O1125" i="1"/>
  <c r="O1214" i="1"/>
  <c r="O1213" i="1" s="1"/>
  <c r="O1238" i="1"/>
  <c r="O1237" i="1" s="1"/>
  <c r="O1236" i="1" s="1"/>
  <c r="O1235" i="1" s="1"/>
  <c r="O1234" i="1" s="1"/>
  <c r="O2361" i="1"/>
  <c r="O2360" i="1" s="1"/>
  <c r="O5023" i="1"/>
  <c r="O5022" i="1" s="1"/>
  <c r="O5021" i="1" s="1"/>
  <c r="O5020" i="1" s="1"/>
  <c r="O5036" i="1"/>
  <c r="O5032" i="1" s="1"/>
  <c r="O5031" i="1" s="1"/>
  <c r="O2278" i="1"/>
  <c r="O2273" i="1" s="1"/>
  <c r="O2629" i="1"/>
  <c r="O2624" i="1" s="1"/>
  <c r="O2623" i="1" s="1"/>
  <c r="V5061" i="1"/>
  <c r="V5057" i="1" s="1"/>
  <c r="R5061" i="1"/>
  <c r="R5057" i="1" s="1"/>
  <c r="R2176" i="1"/>
  <c r="R2175" i="1" s="1"/>
  <c r="R2174" i="1" s="1"/>
  <c r="R2173" i="1" s="1"/>
  <c r="P2176" i="1"/>
  <c r="P2175" i="1" s="1"/>
  <c r="P2174" i="1" s="1"/>
  <c r="P2173" i="1" s="1"/>
  <c r="O3224" i="1"/>
  <c r="F2523" i="1"/>
  <c r="I1960" i="1"/>
  <c r="L3788" i="1"/>
  <c r="F6157" i="1"/>
  <c r="F6156" i="1" s="1"/>
  <c r="F6155" i="1" s="1"/>
  <c r="F6154" i="1" s="1"/>
  <c r="F3308" i="1"/>
  <c r="L951" i="1"/>
  <c r="M952" i="1"/>
  <c r="I435" i="1"/>
  <c r="L2153" i="1"/>
  <c r="F2567" i="1"/>
  <c r="F1096" i="1"/>
  <c r="F1178" i="1"/>
  <c r="F1990" i="1"/>
  <c r="F3257" i="1"/>
  <c r="F3724" i="1"/>
  <c r="I1973" i="1"/>
  <c r="F1582" i="1"/>
  <c r="M1593" i="1"/>
  <c r="L1589" i="1"/>
  <c r="L1588" i="1" s="1"/>
  <c r="L1581" i="1" s="1"/>
  <c r="L1580" i="1" s="1"/>
  <c r="G1464" i="1"/>
  <c r="M1892" i="1"/>
  <c r="F1691" i="1"/>
  <c r="I3070" i="1"/>
  <c r="L4629" i="1"/>
  <c r="M4629" i="1" s="1"/>
  <c r="M4630" i="1"/>
  <c r="F4054" i="1"/>
  <c r="L4622" i="1"/>
  <c r="M4623" i="1"/>
  <c r="F1474" i="1"/>
  <c r="M1475" i="1"/>
  <c r="J1543" i="1"/>
  <c r="J1542" i="1" s="1"/>
  <c r="J1541" i="1" s="1"/>
  <c r="J1540" i="1" s="1"/>
  <c r="I1585" i="1"/>
  <c r="M1586" i="1"/>
  <c r="F2415" i="1"/>
  <c r="F2411" i="1" s="1"/>
  <c r="M2416" i="1"/>
  <c r="I3120" i="1"/>
  <c r="F3269" i="1"/>
  <c r="M3270" i="1"/>
  <c r="I3836" i="1"/>
  <c r="I3872" i="1"/>
  <c r="M3872" i="1" s="1"/>
  <c r="M3873" i="1"/>
  <c r="I3880" i="1"/>
  <c r="M3881" i="1"/>
  <c r="I4348" i="1"/>
  <c r="M4349" i="1"/>
  <c r="L6188" i="1"/>
  <c r="L6184" i="1" s="1"/>
  <c r="L6183" i="1" s="1"/>
  <c r="L6173" i="1" s="1"/>
  <c r="L6172" i="1" s="1"/>
  <c r="F3246" i="1"/>
  <c r="M2678" i="1"/>
  <c r="M634" i="1"/>
  <c r="I4857" i="1"/>
  <c r="M3276" i="1"/>
  <c r="F3781" i="1"/>
  <c r="F3780" i="1" s="1"/>
  <c r="M2251" i="1"/>
  <c r="M2868" i="1"/>
  <c r="M4171" i="1"/>
  <c r="M1571" i="1"/>
  <c r="M3870" i="1"/>
  <c r="S4471" i="1"/>
  <c r="S4470" i="1" s="1"/>
  <c r="S4469" i="1" s="1"/>
  <c r="S4468" i="1" s="1"/>
  <c r="R609" i="1"/>
  <c r="R608" i="1" s="1"/>
  <c r="Q640" i="1"/>
  <c r="U852" i="1"/>
  <c r="V1479" i="1"/>
  <c r="V1478" i="1" s="1"/>
  <c r="V1477" i="1" s="1"/>
  <c r="P1836" i="1"/>
  <c r="R1888" i="1"/>
  <c r="R1883" i="1" s="1"/>
  <c r="Q2064" i="1"/>
  <c r="Q2063" i="1" s="1"/>
  <c r="S5136" i="1"/>
  <c r="P1444" i="1"/>
  <c r="R1734" i="1"/>
  <c r="Q1952" i="1"/>
  <c r="Q1951" i="1" s="1"/>
  <c r="R2361" i="1"/>
  <c r="R2360" i="1" s="1"/>
  <c r="R2559" i="1"/>
  <c r="R2558" i="1" s="1"/>
  <c r="U2919" i="1"/>
  <c r="U2918" i="1" s="1"/>
  <c r="I4391" i="1"/>
  <c r="P930" i="1"/>
  <c r="R1048" i="1"/>
  <c r="R1047" i="1" s="1"/>
  <c r="R1046" i="1" s="1"/>
  <c r="V1493" i="1"/>
  <c r="V1492" i="1" s="1"/>
  <c r="V1491" i="1" s="1"/>
  <c r="V1490" i="1" s="1"/>
  <c r="V1795" i="1"/>
  <c r="V1794" i="1" s="1"/>
  <c r="V1793" i="1" s="1"/>
  <c r="V1792" i="1" s="1"/>
  <c r="Q2184" i="1"/>
  <c r="Q2183" i="1" s="1"/>
  <c r="Q2182" i="1" s="1"/>
  <c r="Q2181" i="1" s="1"/>
  <c r="V2278" i="1"/>
  <c r="V2273" i="1" s="1"/>
  <c r="V2502" i="1"/>
  <c r="V2501" i="1" s="1"/>
  <c r="V2500" i="1" s="1"/>
  <c r="I265" i="1"/>
  <c r="G733" i="1"/>
  <c r="G732" i="1" s="1"/>
  <c r="J1749" i="1"/>
  <c r="J1748" i="1" s="1"/>
  <c r="J1747" i="1" s="1"/>
  <c r="G3365" i="1"/>
  <c r="G3364" i="1" s="1"/>
  <c r="H4208" i="1"/>
  <c r="H4207" i="1" s="1"/>
  <c r="V5136" i="1"/>
  <c r="P5184" i="1"/>
  <c r="P5183" i="1" s="1"/>
  <c r="P5182" i="1" s="1"/>
  <c r="S5463" i="1"/>
  <c r="J519" i="1"/>
  <c r="J515" i="1" s="1"/>
  <c r="J514" i="1" s="1"/>
  <c r="J513" i="1" s="1"/>
  <c r="K691" i="1"/>
  <c r="K690" i="1" s="1"/>
  <c r="I733" i="1"/>
  <c r="I732" i="1" s="1"/>
  <c r="I1104" i="1"/>
  <c r="K1104" i="1"/>
  <c r="K1103" i="1" s="1"/>
  <c r="K1102" i="1" s="1"/>
  <c r="H1289" i="1"/>
  <c r="F1622" i="1"/>
  <c r="F1616" i="1" s="1"/>
  <c r="F1615" i="1" s="1"/>
  <c r="G1656" i="1"/>
  <c r="G1655" i="1" s="1"/>
  <c r="I1923" i="1"/>
  <c r="K2107" i="1"/>
  <c r="K2106" i="1" s="1"/>
  <c r="K2105" i="1" s="1"/>
  <c r="K2104" i="1" s="1"/>
  <c r="G2566" i="1"/>
  <c r="G3388" i="1"/>
  <c r="G3387" i="1" s="1"/>
  <c r="G3386" i="1" s="1"/>
  <c r="G3385" i="1" s="1"/>
  <c r="G3384" i="1" s="1"/>
  <c r="K4012" i="1"/>
  <c r="K4011" i="1" s="1"/>
  <c r="H265" i="1"/>
  <c r="H344" i="1"/>
  <c r="H343" i="1" s="1"/>
  <c r="H342" i="1" s="1"/>
  <c r="G753" i="1"/>
  <c r="G746" i="1" s="1"/>
  <c r="G745" i="1" s="1"/>
  <c r="H991" i="1"/>
  <c r="H990" i="1" s="1"/>
  <c r="H984" i="1" s="1"/>
  <c r="G1089" i="1"/>
  <c r="G1081" i="1" s="1"/>
  <c r="I1143" i="1"/>
  <c r="H1143" i="1"/>
  <c r="H1139" i="1" s="1"/>
  <c r="H1138" i="1" s="1"/>
  <c r="F1268" i="1"/>
  <c r="G1353" i="1"/>
  <c r="G1352" i="1" s="1"/>
  <c r="G1351" i="1" s="1"/>
  <c r="G1350" i="1" s="1"/>
  <c r="K1616" i="1"/>
  <c r="K1615" i="1" s="1"/>
  <c r="K1606" i="1" s="1"/>
  <c r="J1923" i="1"/>
  <c r="J1922" i="1" s="1"/>
  <c r="J1921" i="1" s="1"/>
  <c r="J1920" i="1" s="1"/>
  <c r="J1919" i="1" s="1"/>
  <c r="I2107" i="1"/>
  <c r="H2255" i="1"/>
  <c r="H2254" i="1" s="1"/>
  <c r="H2241" i="1" s="1"/>
  <c r="H2233" i="1" s="1"/>
  <c r="G2309" i="1"/>
  <c r="G2308" i="1" s="1"/>
  <c r="G2307" i="1" s="1"/>
  <c r="G2306" i="1" s="1"/>
  <c r="G2305" i="1" s="1"/>
  <c r="G2378" i="1"/>
  <c r="G2377" i="1" s="1"/>
  <c r="G2376" i="1" s="1"/>
  <c r="G2375" i="1" s="1"/>
  <c r="K2770" i="1"/>
  <c r="K2756" i="1" s="1"/>
  <c r="K2755" i="1" s="1"/>
  <c r="K2754" i="1" s="1"/>
  <c r="H3054" i="1"/>
  <c r="H3053" i="1" s="1"/>
  <c r="H3246" i="1"/>
  <c r="H3245" i="1" s="1"/>
  <c r="H3244" i="1" s="1"/>
  <c r="G3767" i="1"/>
  <c r="G3766" i="1" s="1"/>
  <c r="G3765" i="1" s="1"/>
  <c r="G3764" i="1" s="1"/>
  <c r="I5594" i="1"/>
  <c r="I5590" i="1" s="1"/>
  <c r="I5589" i="1" s="1"/>
  <c r="J5704" i="1"/>
  <c r="K5970" i="1"/>
  <c r="K5969" i="1" s="1"/>
  <c r="K5961" i="1" s="1"/>
  <c r="G5300" i="1"/>
  <c r="M5942" i="1"/>
  <c r="J4959" i="1"/>
  <c r="I5036" i="1"/>
  <c r="I5032" i="1" s="1"/>
  <c r="I5085" i="1"/>
  <c r="H5418" i="1"/>
  <c r="H5404" i="1" s="1"/>
  <c r="K5458" i="1"/>
  <c r="K5454" i="1" s="1"/>
  <c r="K5453" i="1" s="1"/>
  <c r="G5666" i="1"/>
  <c r="G5660" i="1" s="1"/>
  <c r="G5659" i="1" s="1"/>
  <c r="H6038" i="1"/>
  <c r="H6034" i="1" s="1"/>
  <c r="H6026" i="1" s="1"/>
  <c r="H6025" i="1" s="1"/>
  <c r="K6154" i="1"/>
  <c r="O1998" i="1"/>
  <c r="O1997" i="1" s="1"/>
  <c r="O1990" i="1" s="1"/>
  <c r="O1989" i="1" s="1"/>
  <c r="U1422" i="1"/>
  <c r="U1421" i="1" s="1"/>
  <c r="U1420" i="1" s="1"/>
  <c r="U1419" i="1" s="1"/>
  <c r="L3040" i="1"/>
  <c r="L2361" i="1"/>
  <c r="F4037" i="1"/>
  <c r="M1400" i="1"/>
  <c r="M1969" i="1"/>
  <c r="I1968" i="1"/>
  <c r="M1756" i="1"/>
  <c r="M1548" i="1"/>
  <c r="F4067" i="1"/>
  <c r="F3906" i="1"/>
  <c r="F5519" i="1"/>
  <c r="L3486" i="1"/>
  <c r="I4079" i="1"/>
  <c r="F3341" i="1"/>
  <c r="M2256" i="1"/>
  <c r="F2608" i="1"/>
  <c r="M2613" i="1"/>
  <c r="F6129" i="1"/>
  <c r="I2933" i="1"/>
  <c r="L2733" i="1"/>
  <c r="L5262" i="1"/>
  <c r="F325" i="1"/>
  <c r="M2618" i="1"/>
  <c r="L2617" i="1"/>
  <c r="L3823" i="1"/>
  <c r="I1588" i="1"/>
  <c r="F5675" i="1"/>
  <c r="F3980" i="1"/>
  <c r="L4299" i="1"/>
  <c r="M4175" i="1"/>
  <c r="U395" i="1"/>
  <c r="U394" i="1" s="1"/>
  <c r="R395" i="1"/>
  <c r="R394" i="1" s="1"/>
  <c r="U100" i="1"/>
  <c r="U99" i="1" s="1"/>
  <c r="U98" i="1" s="1"/>
  <c r="U91" i="1" s="1"/>
  <c r="U90" i="1" s="1"/>
  <c r="P691" i="1"/>
  <c r="P690" i="1" s="1"/>
  <c r="L1303" i="1"/>
  <c r="P1053" i="1"/>
  <c r="U1214" i="1"/>
  <c r="U1213" i="1" s="1"/>
  <c r="Q1227" i="1"/>
  <c r="Q1226" i="1" s="1"/>
  <c r="R2195" i="1"/>
  <c r="R2194" i="1" s="1"/>
  <c r="J354" i="1"/>
  <c r="J350" i="1" s="1"/>
  <c r="J349" i="1" s="1"/>
  <c r="G1104" i="1"/>
  <c r="G1103" i="1" s="1"/>
  <c r="G1102" i="1" s="1"/>
  <c r="I2378" i="1"/>
  <c r="H3148" i="1"/>
  <c r="U1053" i="1"/>
  <c r="P2919" i="1"/>
  <c r="P2918" i="1" s="1"/>
  <c r="R1053" i="1"/>
  <c r="R1214" i="1"/>
  <c r="R1213" i="1" s="1"/>
  <c r="R2805" i="1"/>
  <c r="V4766" i="1"/>
  <c r="K25" i="1"/>
  <c r="K21" i="1" s="1"/>
  <c r="K20" i="1" s="1"/>
  <c r="K19" i="1" s="1"/>
  <c r="J59" i="1"/>
  <c r="J55" i="1" s="1"/>
  <c r="J54" i="1" s="1"/>
  <c r="J691" i="1"/>
  <c r="J690" i="1" s="1"/>
  <c r="V764" i="1"/>
  <c r="G2425" i="1"/>
  <c r="G2424" i="1" s="1"/>
  <c r="K1125" i="1"/>
  <c r="K1119" i="1" s="1"/>
  <c r="K1118" i="1" s="1"/>
  <c r="H1184" i="1"/>
  <c r="H1178" i="1" s="1"/>
  <c r="H1177" i="1" s="1"/>
  <c r="H1170" i="1" s="1"/>
  <c r="G1938" i="1"/>
  <c r="G1937" i="1" s="1"/>
  <c r="G1936" i="1" s="1"/>
  <c r="G1935" i="1" s="1"/>
  <c r="K1938" i="1"/>
  <c r="K1937" i="1" s="1"/>
  <c r="K1936" i="1" s="1"/>
  <c r="K1935" i="1" s="1"/>
  <c r="G2064" i="1"/>
  <c r="G2063" i="1" s="1"/>
  <c r="F2309" i="1"/>
  <c r="H2696" i="1"/>
  <c r="H2695" i="1" s="1"/>
  <c r="G2991" i="1"/>
  <c r="G2990" i="1" s="1"/>
  <c r="G3110" i="1"/>
  <c r="G3109" i="1" s="1"/>
  <c r="G3108" i="1" s="1"/>
  <c r="G3107" i="1" s="1"/>
  <c r="J5111" i="1"/>
  <c r="J5110" i="1" s="1"/>
  <c r="I5148" i="1"/>
  <c r="G115" i="1"/>
  <c r="G111" i="1" s="1"/>
  <c r="G110" i="1" s="1"/>
  <c r="G109" i="1" s="1"/>
  <c r="K344" i="1"/>
  <c r="K343" i="1" s="1"/>
  <c r="K342" i="1" s="1"/>
  <c r="F354" i="1"/>
  <c r="F350" i="1" s="1"/>
  <c r="H354" i="1"/>
  <c r="H350" i="1" s="1"/>
  <c r="H349" i="1" s="1"/>
  <c r="G515" i="1"/>
  <c r="G514" i="1" s="1"/>
  <c r="G513" i="1" s="1"/>
  <c r="H519" i="1"/>
  <c r="H515" i="1" s="1"/>
  <c r="H514" i="1" s="1"/>
  <c r="H513" i="1" s="1"/>
  <c r="G992" i="1"/>
  <c r="G991" i="1" s="1"/>
  <c r="G990" i="1" s="1"/>
  <c r="G984" i="1" s="1"/>
  <c r="J1003" i="1"/>
  <c r="J1002" i="1" s="1"/>
  <c r="J1001" i="1" s="1"/>
  <c r="J1000" i="1" s="1"/>
  <c r="G1125" i="1"/>
  <c r="G1119" i="1" s="1"/>
  <c r="G1118" i="1" s="1"/>
  <c r="G1297" i="1"/>
  <c r="G1296" i="1" s="1"/>
  <c r="G1275" i="1" s="1"/>
  <c r="H1384" i="1"/>
  <c r="H1383" i="1" s="1"/>
  <c r="H1382" i="1" s="1"/>
  <c r="F1820" i="1"/>
  <c r="F1819" i="1" s="1"/>
  <c r="F1818" i="1" s="1"/>
  <c r="F1811" i="1" s="1"/>
  <c r="H2319" i="1"/>
  <c r="H2318" i="1" s="1"/>
  <c r="H2317" i="1" s="1"/>
  <c r="H2316" i="1" s="1"/>
  <c r="H2778" i="1"/>
  <c r="H2777" i="1" s="1"/>
  <c r="G3054" i="1"/>
  <c r="G3053" i="1" s="1"/>
  <c r="J3444" i="1"/>
  <c r="J3443" i="1" s="1"/>
  <c r="J3442" i="1" s="1"/>
  <c r="J3441" i="1" s="1"/>
  <c r="K4708" i="1"/>
  <c r="K4707" i="1" s="1"/>
  <c r="H4849" i="1"/>
  <c r="K5084" i="1"/>
  <c r="G163" i="1"/>
  <c r="G159" i="1" s="1"/>
  <c r="G158" i="1" s="1"/>
  <c r="G157" i="1" s="1"/>
  <c r="G156" i="1" s="1"/>
  <c r="G239" i="1"/>
  <c r="G238" i="1" s="1"/>
  <c r="G237" i="1" s="1"/>
  <c r="G236" i="1" s="1"/>
  <c r="G235" i="1" s="1"/>
  <c r="G234" i="1" s="1"/>
  <c r="F285" i="1"/>
  <c r="J285" i="1"/>
  <c r="J284" i="1" s="1"/>
  <c r="J279" i="1" s="1"/>
  <c r="J271" i="1" s="1"/>
  <c r="J270" i="1" s="1"/>
  <c r="I344" i="1"/>
  <c r="I354" i="1"/>
  <c r="F540" i="1"/>
  <c r="F979" i="1"/>
  <c r="J1289" i="1"/>
  <c r="I1297" i="1"/>
  <c r="G1528" i="1"/>
  <c r="G1527" i="1" s="1"/>
  <c r="G1526" i="1" s="1"/>
  <c r="G1525" i="1" s="1"/>
  <c r="G1524" i="1" s="1"/>
  <c r="I1622" i="1"/>
  <c r="G1648" i="1"/>
  <c r="K1966" i="1"/>
  <c r="K1965" i="1" s="1"/>
  <c r="I2009" i="1"/>
  <c r="J2138" i="1"/>
  <c r="J2137" i="1" s="1"/>
  <c r="J2136" i="1" s="1"/>
  <c r="G2333" i="1"/>
  <c r="G2332" i="1" s="1"/>
  <c r="I2411" i="1"/>
  <c r="I2737" i="1"/>
  <c r="K3068" i="1"/>
  <c r="K3067" i="1" s="1"/>
  <c r="J3388" i="1"/>
  <c r="J3387" i="1" s="1"/>
  <c r="J3386" i="1" s="1"/>
  <c r="J3385" i="1" s="1"/>
  <c r="J3384" i="1" s="1"/>
  <c r="G3444" i="1"/>
  <c r="G3443" i="1" s="1"/>
  <c r="G3442" i="1" s="1"/>
  <c r="G3441" i="1" s="1"/>
  <c r="G3521" i="1"/>
  <c r="G3520" i="1" s="1"/>
  <c r="J3521" i="1"/>
  <c r="J3520" i="1" s="1"/>
  <c r="G3901" i="1"/>
  <c r="G3900" i="1" s="1"/>
  <c r="G3899" i="1" s="1"/>
  <c r="G3898" i="1" s="1"/>
  <c r="G3897" i="1" s="1"/>
  <c r="G3875" i="1" s="1"/>
  <c r="J3901" i="1"/>
  <c r="J3900" i="1" s="1"/>
  <c r="J3899" i="1" s="1"/>
  <c r="J3898" i="1" s="1"/>
  <c r="J3897" i="1" s="1"/>
  <c r="J3875" i="1" s="1"/>
  <c r="K4251" i="1"/>
  <c r="K4250" i="1" s="1"/>
  <c r="K4249" i="1" s="1"/>
  <c r="J5199" i="1"/>
  <c r="J5198" i="1" s="1"/>
  <c r="J5197" i="1" s="1"/>
  <c r="G6130" i="1"/>
  <c r="G6129" i="1" s="1"/>
  <c r="G6128" i="1" s="1"/>
  <c r="K5008" i="1"/>
  <c r="K5007" i="1" s="1"/>
  <c r="K5006" i="1" s="1"/>
  <c r="G5036" i="1"/>
  <c r="G5032" i="1" s="1"/>
  <c r="G5031" i="1" s="1"/>
  <c r="G5019" i="1" s="1"/>
  <c r="G5111" i="1"/>
  <c r="G5110" i="1" s="1"/>
  <c r="I5129" i="1"/>
  <c r="G5148" i="1"/>
  <c r="G5147" i="1" s="1"/>
  <c r="G5146" i="1" s="1"/>
  <c r="G5145" i="1" s="1"/>
  <c r="F5199" i="1"/>
  <c r="F5198" i="1" s="1"/>
  <c r="F5197" i="1" s="1"/>
  <c r="I5277" i="1"/>
  <c r="G5288" i="1"/>
  <c r="F5594" i="1"/>
  <c r="J5616" i="1"/>
  <c r="J5615" i="1" s="1"/>
  <c r="J5614" i="1" s="1"/>
  <c r="H5704" i="1"/>
  <c r="I3388" i="1"/>
  <c r="H3469" i="1"/>
  <c r="H3468" i="1" s="1"/>
  <c r="H3467" i="1" s="1"/>
  <c r="H3466" i="1" s="1"/>
  <c r="H3781" i="1"/>
  <c r="H3780" i="1" s="1"/>
  <c r="K3781" i="1"/>
  <c r="K3780" i="1" s="1"/>
  <c r="G4263" i="1"/>
  <c r="G4259" i="1" s="1"/>
  <c r="G4258" i="1" s="1"/>
  <c r="G4315" i="1"/>
  <c r="G4314" i="1" s="1"/>
  <c r="G4313" i="1" s="1"/>
  <c r="I4730" i="1"/>
  <c r="J4777" i="1"/>
  <c r="J4776" i="1" s="1"/>
  <c r="L4959" i="1"/>
  <c r="I5023" i="1"/>
  <c r="K5023" i="1"/>
  <c r="K5022" i="1" s="1"/>
  <c r="K5021" i="1" s="1"/>
  <c r="K5020" i="1" s="1"/>
  <c r="J5085" i="1"/>
  <c r="J5084" i="1" s="1"/>
  <c r="G5199" i="1"/>
  <c r="G5198" i="1" s="1"/>
  <c r="G5197" i="1" s="1"/>
  <c r="G5277" i="1"/>
  <c r="G5276" i="1" s="1"/>
  <c r="G5271" i="1" s="1"/>
  <c r="G5492" i="1"/>
  <c r="J5521" i="1"/>
  <c r="J5520" i="1" s="1"/>
  <c r="J5519" i="1" s="1"/>
  <c r="I5559" i="1"/>
  <c r="G5622" i="1"/>
  <c r="G5616" i="1" s="1"/>
  <c r="G5615" i="1" s="1"/>
  <c r="G5614" i="1" s="1"/>
  <c r="H5730" i="1"/>
  <c r="H5717" i="1" s="1"/>
  <c r="G5964" i="1"/>
  <c r="G5963" i="1" s="1"/>
  <c r="G5962" i="1" s="1"/>
  <c r="G5961" i="1" s="1"/>
  <c r="U3631" i="1"/>
  <c r="U3630" i="1" s="1"/>
  <c r="U3629" i="1" s="1"/>
  <c r="U3628" i="1" s="1"/>
  <c r="O1289" i="1"/>
  <c r="O1363" i="1"/>
  <c r="O1359" i="1" s="1"/>
  <c r="O1358" i="1" s="1"/>
  <c r="O4166" i="1"/>
  <c r="O4165" i="1" s="1"/>
  <c r="U244" i="1"/>
  <c r="U239" i="1" s="1"/>
  <c r="U238" i="1" s="1"/>
  <c r="U237" i="1" s="1"/>
  <c r="U236" i="1" s="1"/>
  <c r="U235" i="1" s="1"/>
  <c r="U234" i="1" s="1"/>
  <c r="U2009" i="1"/>
  <c r="U2008" i="1" s="1"/>
  <c r="U2007" i="1" s="1"/>
  <c r="U2006" i="1" s="1"/>
  <c r="U3572" i="1"/>
  <c r="U3568" i="1" s="1"/>
  <c r="U3567" i="1" s="1"/>
  <c r="L984" i="1"/>
  <c r="I5425" i="1"/>
  <c r="F3613" i="1"/>
  <c r="F1445" i="1"/>
  <c r="P1214" i="1"/>
  <c r="P1213" i="1" s="1"/>
  <c r="M2879" i="1"/>
  <c r="I2757" i="1"/>
  <c r="Q710" i="1"/>
  <c r="I6098" i="1"/>
  <c r="R764" i="1"/>
  <c r="M4861" i="1"/>
  <c r="M5391" i="1"/>
  <c r="F2398" i="1"/>
  <c r="M4575" i="1"/>
  <c r="M2625" i="1"/>
  <c r="L4900" i="1"/>
  <c r="U1227" i="1"/>
  <c r="U1226" i="1" s="1"/>
  <c r="V1632" i="1"/>
  <c r="P2419" i="1"/>
  <c r="P2418" i="1" s="1"/>
  <c r="P3662" i="1"/>
  <c r="R4270" i="1"/>
  <c r="S1276" i="1"/>
  <c r="S1543" i="1"/>
  <c r="S1542" i="1" s="1"/>
  <c r="S1541" i="1" s="1"/>
  <c r="S1540" i="1" s="1"/>
  <c r="V1553" i="1"/>
  <c r="V1552" i="1" s="1"/>
  <c r="S1952" i="1"/>
  <c r="S1951" i="1" s="1"/>
  <c r="Q2566" i="1"/>
  <c r="P4451" i="1"/>
  <c r="V1499" i="1"/>
  <c r="Q1632" i="1"/>
  <c r="R1749" i="1"/>
  <c r="R1748" i="1" s="1"/>
  <c r="R1747" i="1" s="1"/>
  <c r="S1938" i="1"/>
  <c r="S1937" i="1" s="1"/>
  <c r="S1936" i="1" s="1"/>
  <c r="S1935" i="1" s="1"/>
  <c r="S2047" i="1"/>
  <c r="S2864" i="1"/>
  <c r="S2863" i="1" s="1"/>
  <c r="S2862" i="1" s="1"/>
  <c r="Q1499" i="1"/>
  <c r="P2333" i="1"/>
  <c r="P2332" i="1" s="1"/>
  <c r="R2682" i="1"/>
  <c r="R2681" i="1" s="1"/>
  <c r="P2892" i="1"/>
  <c r="P2891" i="1" s="1"/>
  <c r="P2890" i="1" s="1"/>
  <c r="U2892" i="1"/>
  <c r="U2891" i="1" s="1"/>
  <c r="U2890" i="1" s="1"/>
  <c r="P3621" i="1"/>
  <c r="P3620" i="1" s="1"/>
  <c r="P3619" i="1" s="1"/>
  <c r="F163" i="1"/>
  <c r="K59" i="1"/>
  <c r="K55" i="1" s="1"/>
  <c r="K54" i="1" s="1"/>
  <c r="I1205" i="1"/>
  <c r="H2209" i="1"/>
  <c r="H2202" i="1" s="1"/>
  <c r="F59" i="1"/>
  <c r="V4201" i="1"/>
  <c r="V4200" i="1" s="1"/>
  <c r="V4199" i="1" s="1"/>
  <c r="U4263" i="1"/>
  <c r="U4259" i="1" s="1"/>
  <c r="U4258" i="1" s="1"/>
  <c r="I1528" i="1"/>
  <c r="G1589" i="1"/>
  <c r="G1588" i="1" s="1"/>
  <c r="G1581" i="1" s="1"/>
  <c r="G1580" i="1" s="1"/>
  <c r="G2411" i="1"/>
  <c r="H2502" i="1"/>
  <c r="H2501" i="1" s="1"/>
  <c r="H2500" i="1" s="1"/>
  <c r="G3160" i="1"/>
  <c r="G3159" i="1" s="1"/>
  <c r="G3347" i="1"/>
  <c r="G3346" i="1" s="1"/>
  <c r="K3444" i="1"/>
  <c r="K3443" i="1" s="1"/>
  <c r="K3442" i="1" s="1"/>
  <c r="K3441" i="1" s="1"/>
  <c r="K3521" i="1"/>
  <c r="K3520" i="1" s="1"/>
  <c r="J5288" i="1"/>
  <c r="J495" i="1"/>
  <c r="J491" i="1" s="1"/>
  <c r="J490" i="1" s="1"/>
  <c r="J489" i="1" s="1"/>
  <c r="J488" i="1" s="1"/>
  <c r="F1610" i="1"/>
  <c r="J1683" i="1"/>
  <c r="G1749" i="1"/>
  <c r="G1748" i="1" s="1"/>
  <c r="G1747" i="1" s="1"/>
  <c r="J1883" i="1"/>
  <c r="J1882" i="1" s="1"/>
  <c r="H1938" i="1"/>
  <c r="H1937" i="1" s="1"/>
  <c r="H1936" i="1" s="1"/>
  <c r="H1935" i="1" s="1"/>
  <c r="J2255" i="1"/>
  <c r="J2254" i="1" s="1"/>
  <c r="J2411" i="1"/>
  <c r="G2653" i="1"/>
  <c r="G2652" i="1" s="1"/>
  <c r="G2651" i="1" s="1"/>
  <c r="G2650" i="1" s="1"/>
  <c r="G2649" i="1" s="1"/>
  <c r="H2747" i="1"/>
  <c r="H2743" i="1" s="1"/>
  <c r="H2742" i="1" s="1"/>
  <c r="H2733" i="1" s="1"/>
  <c r="J2940" i="1"/>
  <c r="J2939" i="1" s="1"/>
  <c r="J2938" i="1" s="1"/>
  <c r="J2931" i="1" s="1"/>
  <c r="G3068" i="1"/>
  <c r="G3067" i="1" s="1"/>
  <c r="H3160" i="1"/>
  <c r="H3159" i="1" s="1"/>
  <c r="G3246" i="1"/>
  <c r="G3245" i="1" s="1"/>
  <c r="G3244" i="1" s="1"/>
  <c r="K3365" i="1"/>
  <c r="K3364" i="1" s="1"/>
  <c r="K3333" i="1" s="1"/>
  <c r="K3325" i="1" s="1"/>
  <c r="G3414" i="1"/>
  <c r="G3413" i="1" s="1"/>
  <c r="I3469" i="1"/>
  <c r="J3856" i="1"/>
  <c r="J33" i="1"/>
  <c r="J32" i="1" s="1"/>
  <c r="J31" i="1" s="1"/>
  <c r="G59" i="1"/>
  <c r="G55" i="1" s="1"/>
  <c r="G54" i="1" s="1"/>
  <c r="G100" i="1"/>
  <c r="G99" i="1" s="1"/>
  <c r="G98" i="1" s="1"/>
  <c r="G91" i="1" s="1"/>
  <c r="G90" i="1" s="1"/>
  <c r="H239" i="1"/>
  <c r="H238" i="1" s="1"/>
  <c r="H237" i="1" s="1"/>
  <c r="H236" i="1" s="1"/>
  <c r="H235" i="1" s="1"/>
  <c r="H234" i="1" s="1"/>
  <c r="H285" i="1"/>
  <c r="H284" i="1" s="1"/>
  <c r="H279" i="1" s="1"/>
  <c r="H271" i="1" s="1"/>
  <c r="H270" i="1" s="1"/>
  <c r="H327" i="1"/>
  <c r="H326" i="1" s="1"/>
  <c r="H325" i="1" s="1"/>
  <c r="I458" i="1"/>
  <c r="K733" i="1"/>
  <c r="K732" i="1" s="1"/>
  <c r="K731" i="1" s="1"/>
  <c r="J1184" i="1"/>
  <c r="J1178" i="1" s="1"/>
  <c r="J1177" i="1" s="1"/>
  <c r="J1170" i="1" s="1"/>
  <c r="J1303" i="1"/>
  <c r="J1302" i="1" s="1"/>
  <c r="H1622" i="1"/>
  <c r="H1616" i="1" s="1"/>
  <c r="H1615" i="1" s="1"/>
  <c r="H1606" i="1" s="1"/>
  <c r="K1662" i="1"/>
  <c r="K1661" i="1" s="1"/>
  <c r="H2009" i="1"/>
  <c r="H2008" i="1" s="1"/>
  <c r="H2007" i="1" s="1"/>
  <c r="H2006" i="1" s="1"/>
  <c r="H2034" i="1"/>
  <c r="H2033" i="1" s="1"/>
  <c r="L2047" i="1"/>
  <c r="H2064" i="1"/>
  <c r="H2063" i="1" s="1"/>
  <c r="K2138" i="1"/>
  <c r="K2137" i="1" s="1"/>
  <c r="K2136" i="1" s="1"/>
  <c r="G2559" i="1"/>
  <c r="G2558" i="1" s="1"/>
  <c r="J2608" i="1"/>
  <c r="J2607" i="1" s="1"/>
  <c r="K2624" i="1"/>
  <c r="K2623" i="1" s="1"/>
  <c r="K2600" i="1" s="1"/>
  <c r="G2682" i="1"/>
  <c r="G2681" i="1" s="1"/>
  <c r="K3178" i="1"/>
  <c r="I3479" i="1"/>
  <c r="I3475" i="1" s="1"/>
  <c r="H3515" i="1"/>
  <c r="H3514" i="1" s="1"/>
  <c r="K3856" i="1"/>
  <c r="H4002" i="1"/>
  <c r="H4001" i="1" s="1"/>
  <c r="H4000" i="1" s="1"/>
  <c r="H3999" i="1" s="1"/>
  <c r="I4315" i="1"/>
  <c r="K5300" i="1"/>
  <c r="I163" i="1"/>
  <c r="I159" i="1" s="1"/>
  <c r="I158" i="1" s="1"/>
  <c r="I157" i="1" s="1"/>
  <c r="I156" i="1" s="1"/>
  <c r="J197" i="1"/>
  <c r="J193" i="1" s="1"/>
  <c r="J176" i="1" s="1"/>
  <c r="K327" i="1"/>
  <c r="K326" i="1" s="1"/>
  <c r="K325" i="1" s="1"/>
  <c r="I495" i="1"/>
  <c r="H733" i="1"/>
  <c r="H732" i="1" s="1"/>
  <c r="H731" i="1" s="1"/>
  <c r="F733" i="1"/>
  <c r="F739" i="1"/>
  <c r="H753" i="1"/>
  <c r="H746" i="1" s="1"/>
  <c r="H745" i="1" s="1"/>
  <c r="H1089" i="1"/>
  <c r="H1081" i="1" s="1"/>
  <c r="K1097" i="1"/>
  <c r="K1096" i="1" s="1"/>
  <c r="G1143" i="1"/>
  <c r="G1139" i="1" s="1"/>
  <c r="G1138" i="1" s="1"/>
  <c r="K1143" i="1"/>
  <c r="K1139" i="1" s="1"/>
  <c r="K1138" i="1" s="1"/>
  <c r="I1353" i="1"/>
  <c r="J1384" i="1"/>
  <c r="J1383" i="1" s="1"/>
  <c r="J1382" i="1" s="1"/>
  <c r="J1381" i="1" s="1"/>
  <c r="J1368" i="1" s="1"/>
  <c r="J1478" i="1"/>
  <c r="J1477" i="1" s="1"/>
  <c r="J2273" i="1"/>
  <c r="J2272" i="1" s="1"/>
  <c r="J2319" i="1"/>
  <c r="J2318" i="1" s="1"/>
  <c r="J2317" i="1" s="1"/>
  <c r="J2316" i="1" s="1"/>
  <c r="G2443" i="1"/>
  <c r="J2443" i="1"/>
  <c r="G3479" i="1"/>
  <c r="G3475" i="1" s="1"/>
  <c r="G3474" i="1" s="1"/>
  <c r="G3465" i="1" s="1"/>
  <c r="H3494" i="1"/>
  <c r="H3723" i="1"/>
  <c r="H3722" i="1" s="1"/>
  <c r="G3826" i="1"/>
  <c r="G3825" i="1" s="1"/>
  <c r="G3824" i="1" s="1"/>
  <c r="G3823" i="1" s="1"/>
  <c r="I4002" i="1"/>
  <c r="K4002" i="1"/>
  <c r="K4001" i="1" s="1"/>
  <c r="K4000" i="1" s="1"/>
  <c r="K3999" i="1" s="1"/>
  <c r="L4165" i="1"/>
  <c r="M4410" i="1"/>
  <c r="M4427" i="1"/>
  <c r="H4974" i="1"/>
  <c r="H4958" i="1" s="1"/>
  <c r="J5023" i="1"/>
  <c r="J5022" i="1" s="1"/>
  <c r="J5021" i="1" s="1"/>
  <c r="J5020" i="1" s="1"/>
  <c r="H5340" i="1"/>
  <c r="H5339" i="1" s="1"/>
  <c r="H5338" i="1" s="1"/>
  <c r="H5337" i="1" s="1"/>
  <c r="H5336" i="1" s="1"/>
  <c r="H5335" i="1" s="1"/>
  <c r="J5458" i="1"/>
  <c r="J5454" i="1" s="1"/>
  <c r="J5453" i="1" s="1"/>
  <c r="H5571" i="1"/>
  <c r="J5571" i="1"/>
  <c r="J5570" i="1" s="1"/>
  <c r="H5817" i="1"/>
  <c r="H5964" i="1"/>
  <c r="H5963" i="1" s="1"/>
  <c r="H5962" i="1" s="1"/>
  <c r="L5970" i="1"/>
  <c r="H4451" i="1"/>
  <c r="I4525" i="1"/>
  <c r="K4730" i="1"/>
  <c r="K4729" i="1" s="1"/>
  <c r="J4766" i="1"/>
  <c r="K4777" i="1"/>
  <c r="K4776" i="1" s="1"/>
  <c r="K4761" i="1" s="1"/>
  <c r="J4900" i="1"/>
  <c r="J4899" i="1" s="1"/>
  <c r="H4993" i="1"/>
  <c r="H4985" i="1" s="1"/>
  <c r="H4984" i="1" s="1"/>
  <c r="J5008" i="1"/>
  <c r="J5007" i="1" s="1"/>
  <c r="J5006" i="1" s="1"/>
  <c r="F5085" i="1"/>
  <c r="F5084" i="1" s="1"/>
  <c r="J5241" i="1"/>
  <c r="J5237" i="1" s="1"/>
  <c r="J5236" i="1" s="1"/>
  <c r="J5230" i="1" s="1"/>
  <c r="J5229" i="1" s="1"/>
  <c r="I5241" i="1"/>
  <c r="H5288" i="1"/>
  <c r="L5324" i="1"/>
  <c r="I5340" i="1"/>
  <c r="G5432" i="1"/>
  <c r="G5431" i="1" s="1"/>
  <c r="G5430" i="1" s="1"/>
  <c r="I5432" i="1"/>
  <c r="G5580" i="1"/>
  <c r="K5580" i="1"/>
  <c r="G5594" i="1"/>
  <c r="G5590" i="1" s="1"/>
  <c r="G5589" i="1" s="1"/>
  <c r="K5616" i="1"/>
  <c r="K5615" i="1" s="1"/>
  <c r="K5614" i="1" s="1"/>
  <c r="I5622" i="1"/>
  <c r="F5640" i="1"/>
  <c r="J5640" i="1"/>
  <c r="J5639" i="1" s="1"/>
  <c r="J5638" i="1" s="1"/>
  <c r="J5660" i="1"/>
  <c r="J5659" i="1" s="1"/>
  <c r="G6027" i="1"/>
  <c r="K4857" i="1"/>
  <c r="K4856" i="1" s="1"/>
  <c r="H4900" i="1"/>
  <c r="H4899" i="1" s="1"/>
  <c r="I5199" i="1"/>
  <c r="G5241" i="1"/>
  <c r="G5237" i="1" s="1"/>
  <c r="G5236" i="1" s="1"/>
  <c r="G5230" i="1" s="1"/>
  <c r="G5229" i="1" s="1"/>
  <c r="K5502" i="1"/>
  <c r="K5501" i="1" s="1"/>
  <c r="H5580" i="1"/>
  <c r="K5688" i="1"/>
  <c r="K5687" i="1" s="1"/>
  <c r="J5817" i="1"/>
  <c r="R4993" i="1"/>
  <c r="W5300" i="1"/>
  <c r="O1499" i="1"/>
  <c r="O1851" i="1"/>
  <c r="O1850" i="1" s="1"/>
  <c r="O1849" i="1" s="1"/>
  <c r="K2965" i="1"/>
  <c r="K2957" i="1" s="1"/>
  <c r="F3795" i="1"/>
  <c r="L2973" i="1"/>
  <c r="M5173" i="1"/>
  <c r="I2334" i="1"/>
  <c r="F3430" i="1"/>
  <c r="L1568" i="1"/>
  <c r="I1015" i="1"/>
  <c r="F3994" i="1"/>
  <c r="L3750" i="1"/>
  <c r="F5631" i="1"/>
  <c r="J2374" i="1"/>
  <c r="M2597" i="1"/>
  <c r="M843" i="1"/>
  <c r="M1725" i="1"/>
  <c r="U2333" i="1"/>
  <c r="U2332" i="1" s="1"/>
  <c r="F3767" i="1"/>
  <c r="I2984" i="1"/>
  <c r="M1772" i="1"/>
  <c r="L4331" i="1"/>
  <c r="V1111" i="1"/>
  <c r="V1110" i="1" s="1"/>
  <c r="V1109" i="1" s="1"/>
  <c r="R3494" i="1"/>
  <c r="S4012" i="1"/>
  <c r="S4011" i="1" s="1"/>
  <c r="P4174" i="1"/>
  <c r="Q3662" i="1"/>
  <c r="G344" i="1"/>
  <c r="G343" i="1" s="1"/>
  <c r="G342" i="1" s="1"/>
  <c r="G178" i="1"/>
  <c r="G177" i="1" s="1"/>
  <c r="K919" i="1"/>
  <c r="K918" i="1" s="1"/>
  <c r="H1553" i="1"/>
  <c r="H1552" i="1" s="1"/>
  <c r="G2398" i="1"/>
  <c r="G2668" i="1"/>
  <c r="G2667" i="1" s="1"/>
  <c r="G2666" i="1" s="1"/>
  <c r="G2665" i="1" s="1"/>
  <c r="J3707" i="1"/>
  <c r="J3706" i="1" s="1"/>
  <c r="H3135" i="1"/>
  <c r="H2668" i="1"/>
  <c r="H2667" i="1" s="1"/>
  <c r="H2666" i="1" s="1"/>
  <c r="H2665" i="1" s="1"/>
  <c r="H5432" i="1"/>
  <c r="H5431" i="1" s="1"/>
  <c r="H5430" i="1" s="1"/>
  <c r="J4251" i="1"/>
  <c r="J4250" i="1" s="1"/>
  <c r="J4249" i="1" s="1"/>
  <c r="J4240" i="1" s="1"/>
  <c r="F5783" i="1"/>
  <c r="K4242" i="1"/>
  <c r="K4241" i="1" s="1"/>
  <c r="G5502" i="1"/>
  <c r="G5501" i="1" s="1"/>
  <c r="H5841" i="1"/>
  <c r="H5970" i="1"/>
  <c r="H5969" i="1" s="1"/>
  <c r="H6050" i="1"/>
  <c r="H6049" i="1" s="1"/>
  <c r="H6048" i="1" s="1"/>
  <c r="O40" i="1"/>
  <c r="O1303" i="1"/>
  <c r="O1302" i="1" s="1"/>
  <c r="O2481" i="1"/>
  <c r="O2477" i="1" s="1"/>
  <c r="O2476" i="1" s="1"/>
  <c r="O2469" i="1" s="1"/>
  <c r="O2608" i="1"/>
  <c r="O2607" i="1" s="1"/>
  <c r="H108" i="1" l="1"/>
  <c r="H107" i="1" s="1"/>
  <c r="M4991" i="1"/>
  <c r="M5695" i="1"/>
  <c r="J5687" i="1"/>
  <c r="L4186" i="1"/>
  <c r="L4185" i="1" s="1"/>
  <c r="M4185" i="1" s="1"/>
  <c r="F5687" i="1"/>
  <c r="L1119" i="1"/>
  <c r="G251" i="1"/>
  <c r="G250" i="1" s="1"/>
  <c r="G249" i="1" s="1"/>
  <c r="W776" i="1"/>
  <c r="V747" i="1"/>
  <c r="W260" i="1"/>
  <c r="W265" i="1"/>
  <c r="W33" i="1"/>
  <c r="W40" i="1"/>
  <c r="W6121" i="1"/>
  <c r="W2385" i="1"/>
  <c r="W4883" i="1"/>
  <c r="W1276" i="1"/>
  <c r="W919" i="1"/>
  <c r="W877" i="1"/>
  <c r="W3846" i="1"/>
  <c r="W2770" i="1"/>
  <c r="W5688" i="1"/>
  <c r="K2374" i="1"/>
  <c r="W959" i="1"/>
  <c r="W6098" i="1"/>
  <c r="W2390" i="1"/>
  <c r="W5825" i="1"/>
  <c r="W5418" i="1"/>
  <c r="W5841" i="1"/>
  <c r="W5288" i="1"/>
  <c r="W824" i="1"/>
  <c r="W5439" i="1"/>
  <c r="W3089" i="1"/>
  <c r="W2297" i="1"/>
  <c r="W2298" i="1"/>
  <c r="W1908" i="1"/>
  <c r="W1048" i="1"/>
  <c r="W115" i="1"/>
  <c r="W1851" i="1"/>
  <c r="W6034" i="1"/>
  <c r="W6038" i="1"/>
  <c r="W2892" i="1"/>
  <c r="W3856" i="1"/>
  <c r="W3218" i="1"/>
  <c r="W416" i="1"/>
  <c r="W274" i="1"/>
  <c r="W177" i="1"/>
  <c r="W178" i="1"/>
  <c r="W5057" i="1"/>
  <c r="W5061" i="1"/>
  <c r="W5521" i="1"/>
  <c r="W5432" i="1"/>
  <c r="W3957" i="1"/>
  <c r="W3649" i="1"/>
  <c r="W3650" i="1"/>
  <c r="W2747" i="1"/>
  <c r="W2424" i="1"/>
  <c r="W2425" i="1"/>
  <c r="W2194" i="1"/>
  <c r="W2195" i="1"/>
  <c r="W1728" i="1"/>
  <c r="W1063" i="1"/>
  <c r="W1064" i="1"/>
  <c r="W344" i="1"/>
  <c r="W46" i="1"/>
  <c r="W47" i="1"/>
  <c r="W2107" i="1"/>
  <c r="W4685" i="1"/>
  <c r="W5954" i="1"/>
  <c r="W5110" i="1"/>
  <c r="W5111" i="1"/>
  <c r="W2985" i="1"/>
  <c r="W6130" i="1"/>
  <c r="W5927" i="1"/>
  <c r="W5928" i="1"/>
  <c r="W4924" i="1"/>
  <c r="W4694" i="1"/>
  <c r="W4251" i="1"/>
  <c r="W3507" i="1"/>
  <c r="W2737" i="1"/>
  <c r="W1718" i="1"/>
  <c r="W1205" i="1"/>
  <c r="W738" i="1"/>
  <c r="W739" i="1"/>
  <c r="W632" i="1"/>
  <c r="W633" i="1"/>
  <c r="W136" i="1"/>
  <c r="W1795" i="1"/>
  <c r="W5558" i="1"/>
  <c r="W5559" i="1"/>
  <c r="W2309" i="1"/>
  <c r="W4315" i="1"/>
  <c r="W3013" i="1"/>
  <c r="W3014" i="1"/>
  <c r="W6015" i="1"/>
  <c r="W5492" i="1"/>
  <c r="W5095" i="1"/>
  <c r="W4331" i="1"/>
  <c r="W4126" i="1"/>
  <c r="W2783" i="1"/>
  <c r="W2784" i="1"/>
  <c r="W2502" i="1"/>
  <c r="W1575" i="1"/>
  <c r="W1430" i="1"/>
  <c r="W3562" i="1"/>
  <c r="W2548" i="1"/>
  <c r="W3444" i="1"/>
  <c r="W583" i="1"/>
  <c r="W4605" i="1"/>
  <c r="W59" i="1"/>
  <c r="W4709" i="1"/>
  <c r="W4710" i="1"/>
  <c r="W3679" i="1"/>
  <c r="W2590" i="1"/>
  <c r="W2230" i="1"/>
  <c r="W1845" i="1"/>
  <c r="W1453" i="1"/>
  <c r="W3240" i="1"/>
  <c r="W5585" i="1"/>
  <c r="W5586" i="1"/>
  <c r="W5469" i="1"/>
  <c r="W3996" i="1"/>
  <c r="W3939" i="1"/>
  <c r="W3791" i="1"/>
  <c r="W3456" i="1"/>
  <c r="W3405" i="1"/>
  <c r="W3406" i="1"/>
  <c r="W3352" i="1"/>
  <c r="W3353" i="1"/>
  <c r="W3129" i="1"/>
  <c r="W2969" i="1"/>
  <c r="W2578" i="1"/>
  <c r="W1832" i="1"/>
  <c r="W1766" i="1"/>
  <c r="W1504" i="1"/>
  <c r="W1505" i="1"/>
  <c r="W1440" i="1"/>
  <c r="W1441" i="1"/>
  <c r="W1196" i="1"/>
  <c r="W1150" i="1"/>
  <c r="W3343" i="1"/>
  <c r="W3533" i="1"/>
  <c r="W2796" i="1"/>
  <c r="W2439" i="1"/>
  <c r="W1437" i="1"/>
  <c r="W6168" i="1"/>
  <c r="W5497" i="1"/>
  <c r="W5498" i="1"/>
  <c r="W5398" i="1"/>
  <c r="W5399" i="1"/>
  <c r="W4703" i="1"/>
  <c r="W4704" i="1"/>
  <c r="W4276" i="1"/>
  <c r="W4209" i="1"/>
  <c r="W4210" i="1"/>
  <c r="W3916" i="1"/>
  <c r="W3785" i="1"/>
  <c r="W3616" i="1"/>
  <c r="W3155" i="1"/>
  <c r="W3156" i="1"/>
  <c r="W2962" i="1"/>
  <c r="W2853" i="1"/>
  <c r="W2673" i="1"/>
  <c r="W2674" i="1"/>
  <c r="W2555" i="1"/>
  <c r="W2294" i="1"/>
  <c r="W2161" i="1"/>
  <c r="W1962" i="1"/>
  <c r="W1743" i="1"/>
  <c r="W1692" i="1"/>
  <c r="W1557" i="1"/>
  <c r="W1401" i="1"/>
  <c r="W1059" i="1"/>
  <c r="W484" i="1"/>
  <c r="W485" i="1"/>
  <c r="W145" i="1"/>
  <c r="W95" i="1"/>
  <c r="W573" i="1"/>
  <c r="W3337" i="1"/>
  <c r="W1422" i="1"/>
  <c r="W338" i="1"/>
  <c r="W5677" i="1"/>
  <c r="W5331" i="1"/>
  <c r="W4737" i="1"/>
  <c r="W4738" i="1"/>
  <c r="W3776" i="1"/>
  <c r="W3777" i="1"/>
  <c r="W3418" i="1"/>
  <c r="W3101" i="1"/>
  <c r="W2978" i="1"/>
  <c r="W2979" i="1"/>
  <c r="W2935" i="1"/>
  <c r="W2887" i="1"/>
  <c r="W2692" i="1"/>
  <c r="W2519" i="1"/>
  <c r="W1378" i="1"/>
  <c r="W1325" i="1"/>
  <c r="W1054" i="1"/>
  <c r="W1055" i="1"/>
  <c r="W313" i="1"/>
  <c r="W314" i="1"/>
  <c r="W6070" i="1"/>
  <c r="W5981" i="1"/>
  <c r="W5530" i="1"/>
  <c r="W5282" i="1"/>
  <c r="W5283" i="1"/>
  <c r="W4762" i="1"/>
  <c r="W4763" i="1"/>
  <c r="W4017" i="1"/>
  <c r="W4018" i="1"/>
  <c r="W3799" i="1"/>
  <c r="W941" i="1"/>
  <c r="W942" i="1"/>
  <c r="W695" i="1"/>
  <c r="W660" i="1"/>
  <c r="W3604" i="1"/>
  <c r="W3605" i="1"/>
  <c r="W3410" i="1"/>
  <c r="W3072" i="1"/>
  <c r="W2809" i="1"/>
  <c r="W2686" i="1"/>
  <c r="W2496" i="1"/>
  <c r="W2337" i="1"/>
  <c r="W2149" i="1"/>
  <c r="W2150" i="1"/>
  <c r="W1544" i="1"/>
  <c r="W1545" i="1"/>
  <c r="W1486" i="1"/>
  <c r="W1487" i="1"/>
  <c r="W1373" i="1"/>
  <c r="W202" i="1"/>
  <c r="W203" i="1"/>
  <c r="W2843" i="1"/>
  <c r="W2641" i="1"/>
  <c r="W2642" i="1"/>
  <c r="W6141" i="1"/>
  <c r="W2996" i="1"/>
  <c r="W4917" i="1"/>
  <c r="W5349" i="1"/>
  <c r="W5350" i="1"/>
  <c r="W1749" i="1"/>
  <c r="W5184" i="1"/>
  <c r="W3320" i="1"/>
  <c r="W3208" i="1"/>
  <c r="W2629" i="1"/>
  <c r="W5384" i="1"/>
  <c r="W3803" i="1"/>
  <c r="W4118" i="1"/>
  <c r="W3631" i="1"/>
  <c r="W394" i="1"/>
  <c r="W395" i="1"/>
  <c r="W130" i="1"/>
  <c r="W131" i="1"/>
  <c r="W2540" i="1"/>
  <c r="W5666" i="1"/>
  <c r="W5510" i="1"/>
  <c r="W5405" i="1"/>
  <c r="W5277" i="1"/>
  <c r="W4959" i="1"/>
  <c r="W4341" i="1"/>
  <c r="W3494" i="1"/>
  <c r="W2704" i="1"/>
  <c r="W2411" i="1"/>
  <c r="W2034" i="1"/>
  <c r="W1622" i="1"/>
  <c r="W1213" i="1"/>
  <c r="W1214" i="1"/>
  <c r="W1016" i="1"/>
  <c r="W764" i="1"/>
  <c r="W252" i="1"/>
  <c r="W5085" i="1"/>
  <c r="W2063" i="1"/>
  <c r="W2064" i="1"/>
  <c r="W5901" i="1"/>
  <c r="W1982" i="1"/>
  <c r="W6114" i="1"/>
  <c r="W6115" i="1"/>
  <c r="W5324" i="1"/>
  <c r="W4856" i="1"/>
  <c r="W4857" i="1"/>
  <c r="W4578" i="1"/>
  <c r="W4233" i="1"/>
  <c r="W4234" i="1"/>
  <c r="W3922" i="1"/>
  <c r="W3621" i="1"/>
  <c r="W3148" i="1"/>
  <c r="W2558" i="1"/>
  <c r="W2559" i="1"/>
  <c r="W1655" i="1"/>
  <c r="W1656" i="1"/>
  <c r="W1184" i="1"/>
  <c r="W723" i="1"/>
  <c r="W495" i="1"/>
  <c r="W25" i="1"/>
  <c r="W1238" i="1"/>
  <c r="W5129" i="1"/>
  <c r="W4241" i="1"/>
  <c r="W4242" i="1"/>
  <c r="W2918" i="1"/>
  <c r="W2919" i="1"/>
  <c r="W2166" i="1"/>
  <c r="W4165" i="1"/>
  <c r="W4166" i="1"/>
  <c r="W5704" i="1"/>
  <c r="W5376" i="1"/>
  <c r="W4986" i="1"/>
  <c r="W4290" i="1"/>
  <c r="W4291" i="1"/>
  <c r="W4002" i="1"/>
  <c r="W3479" i="1"/>
  <c r="W2481" i="1"/>
  <c r="W2138" i="1"/>
  <c r="W1825" i="1"/>
  <c r="W1258" i="1"/>
  <c r="W1111" i="1"/>
  <c r="W786" i="1"/>
  <c r="W3359" i="1"/>
  <c r="W4591" i="1"/>
  <c r="W6148" i="1"/>
  <c r="W4900" i="1"/>
  <c r="W1648" i="1"/>
  <c r="W4191" i="1"/>
  <c r="W4192" i="1"/>
  <c r="W187" i="1"/>
  <c r="W188" i="1"/>
  <c r="W3034" i="1"/>
  <c r="W5794" i="1"/>
  <c r="W5121" i="1"/>
  <c r="W4907" i="1"/>
  <c r="W4908" i="1"/>
  <c r="W4631" i="1"/>
  <c r="W3863" i="1"/>
  <c r="W3864" i="1"/>
  <c r="W3724" i="1"/>
  <c r="W3725" i="1"/>
  <c r="W3674" i="1"/>
  <c r="W3582" i="1"/>
  <c r="W3269" i="1"/>
  <c r="W3064" i="1"/>
  <c r="W2858" i="1"/>
  <c r="W2509" i="1"/>
  <c r="W2510" i="1"/>
  <c r="W2473" i="1"/>
  <c r="W2251" i="1"/>
  <c r="W2127" i="1"/>
  <c r="W1970" i="1"/>
  <c r="W1697" i="1"/>
  <c r="W1563" i="1"/>
  <c r="W5683" i="1"/>
  <c r="W5250" i="1"/>
  <c r="W4741" i="1"/>
  <c r="W4742" i="1"/>
  <c r="W4453" i="1"/>
  <c r="W4096" i="1"/>
  <c r="W4097" i="1"/>
  <c r="W4050" i="1"/>
  <c r="W4051" i="1"/>
  <c r="W4007" i="1"/>
  <c r="W4008" i="1"/>
  <c r="W3719" i="1"/>
  <c r="W3398" i="1"/>
  <c r="W3349" i="1"/>
  <c r="W3263" i="1"/>
  <c r="W2613" i="1"/>
  <c r="W2614" i="1"/>
  <c r="W2368" i="1"/>
  <c r="W2369" i="1"/>
  <c r="W2324" i="1"/>
  <c r="W2325" i="1"/>
  <c r="W2212" i="1"/>
  <c r="W1904" i="1"/>
  <c r="W1601" i="1"/>
  <c r="W1474" i="1"/>
  <c r="W1191" i="1"/>
  <c r="W16" i="1"/>
  <c r="W6087" i="1"/>
  <c r="W5773" i="1"/>
  <c r="W5576" i="1"/>
  <c r="W5577" i="1"/>
  <c r="W5225" i="1"/>
  <c r="W4271" i="1"/>
  <c r="W4272" i="1"/>
  <c r="W4093" i="1"/>
  <c r="W3975" i="1"/>
  <c r="W3929" i="1"/>
  <c r="W3930" i="1"/>
  <c r="W3712" i="1"/>
  <c r="W3713" i="1"/>
  <c r="W3666" i="1"/>
  <c r="W3330" i="1"/>
  <c r="W3233" i="1"/>
  <c r="W3174" i="1"/>
  <c r="W2814" i="1"/>
  <c r="W2570" i="1"/>
  <c r="W2447" i="1"/>
  <c r="W2343" i="1"/>
  <c r="W2225" i="1"/>
  <c r="W1932" i="1"/>
  <c r="W1756" i="1"/>
  <c r="W1757" i="1"/>
  <c r="W911" i="1"/>
  <c r="W915" i="1"/>
  <c r="W649" i="1"/>
  <c r="W5137" i="1"/>
  <c r="W5138" i="1"/>
  <c r="W3169" i="1"/>
  <c r="W2245" i="1"/>
  <c r="W1674" i="1"/>
  <c r="W1312" i="1"/>
  <c r="W5191" i="1"/>
  <c r="W5809" i="1"/>
  <c r="W5218" i="1"/>
  <c r="W5003" i="1"/>
  <c r="W4966" i="1"/>
  <c r="W4967" i="1"/>
  <c r="W4913" i="1"/>
  <c r="W4914" i="1"/>
  <c r="W4443" i="1"/>
  <c r="W4444" i="1"/>
  <c r="W4113" i="1"/>
  <c r="W4114" i="1"/>
  <c r="W4063" i="1"/>
  <c r="W3945" i="1"/>
  <c r="W3687" i="1"/>
  <c r="W437" i="1"/>
  <c r="W231" i="1"/>
  <c r="W152" i="1"/>
  <c r="W3459" i="1"/>
  <c r="W3460" i="1"/>
  <c r="W3302" i="1"/>
  <c r="W3303" i="1"/>
  <c r="W3253" i="1"/>
  <c r="W3254" i="1"/>
  <c r="W2949" i="1"/>
  <c r="W2910" i="1"/>
  <c r="W2597" i="1"/>
  <c r="W2257" i="1"/>
  <c r="W1947" i="1"/>
  <c r="W1948" i="1"/>
  <c r="W1884" i="1"/>
  <c r="W1885" i="1"/>
  <c r="W1248" i="1"/>
  <c r="W1029" i="1"/>
  <c r="W803" i="1"/>
  <c r="W443" i="1"/>
  <c r="W309" i="1"/>
  <c r="W310" i="1"/>
  <c r="W280" i="1"/>
  <c r="W281" i="1"/>
  <c r="W4873" i="1"/>
  <c r="W1412" i="1"/>
  <c r="W163" i="1"/>
  <c r="W327" i="1"/>
  <c r="W4303" i="1"/>
  <c r="W1888" i="1"/>
  <c r="W4185" i="1"/>
  <c r="W4186" i="1"/>
  <c r="W1510" i="1"/>
  <c r="W6188" i="1"/>
  <c r="W4722" i="1"/>
  <c r="W2777" i="1"/>
  <c r="W2778" i="1"/>
  <c r="W2009" i="1"/>
  <c r="W1353" i="1"/>
  <c r="W732" i="1"/>
  <c r="W733" i="1"/>
  <c r="W5155" i="1"/>
  <c r="W4131" i="1"/>
  <c r="W4132" i="1"/>
  <c r="W3514" i="1"/>
  <c r="W3515" i="1"/>
  <c r="W1661" i="1"/>
  <c r="W1662" i="1"/>
  <c r="W710" i="1"/>
  <c r="W381" i="1"/>
  <c r="W3120" i="1"/>
  <c r="W2287" i="1"/>
  <c r="W2278" i="1"/>
  <c r="W6050" i="1"/>
  <c r="W5622" i="1"/>
  <c r="W5366" i="1"/>
  <c r="W5367" i="1"/>
  <c r="W5211" i="1"/>
  <c r="W3159" i="1"/>
  <c r="W3160" i="1"/>
  <c r="W2653" i="1"/>
  <c r="W2378" i="1"/>
  <c r="W2019" i="1"/>
  <c r="W1610" i="1"/>
  <c r="W1120" i="1"/>
  <c r="W979" i="1"/>
  <c r="W100" i="1"/>
  <c r="W5036" i="1"/>
  <c r="W1384" i="1"/>
  <c r="W5594" i="1"/>
  <c r="W1363" i="1"/>
  <c r="W5241" i="1"/>
  <c r="W1330" i="1"/>
  <c r="W6027" i="1"/>
  <c r="W5717" i="1"/>
  <c r="W5730" i="1"/>
  <c r="W4391" i="1"/>
  <c r="W4081" i="1"/>
  <c r="W3901" i="1"/>
  <c r="W3388" i="1"/>
  <c r="W3135" i="1"/>
  <c r="W2864" i="1"/>
  <c r="W2398" i="1"/>
  <c r="W1974" i="1"/>
  <c r="W1632" i="1"/>
  <c r="W1162" i="1"/>
  <c r="W678" i="1"/>
  <c r="W239" i="1"/>
  <c r="W4993" i="1"/>
  <c r="W5008" i="1"/>
  <c r="W3693" i="1"/>
  <c r="W3110" i="1"/>
  <c r="W3292" i="1"/>
  <c r="W2054" i="1"/>
  <c r="W2055" i="1"/>
  <c r="W5661" i="1"/>
  <c r="W5357" i="1"/>
  <c r="W5361" i="1"/>
  <c r="W4776" i="1"/>
  <c r="W4777" i="1"/>
  <c r="W4201" i="1"/>
  <c r="W3867" i="1"/>
  <c r="W3868" i="1"/>
  <c r="W2712" i="1"/>
  <c r="W2117" i="1"/>
  <c r="W1998" i="1"/>
  <c r="W1777" i="1"/>
  <c r="W1226" i="1"/>
  <c r="W1227" i="1"/>
  <c r="W1096" i="1"/>
  <c r="W1097" i="1"/>
  <c r="W540" i="1"/>
  <c r="W2902" i="1"/>
  <c r="W5695" i="1"/>
  <c r="W4430" i="1"/>
  <c r="W4431" i="1"/>
  <c r="W1289" i="1"/>
  <c r="W4823" i="1"/>
  <c r="W4638" i="1"/>
  <c r="W554" i="1"/>
  <c r="W1003" i="1"/>
  <c r="W3752" i="1"/>
  <c r="W5937" i="1"/>
  <c r="W4023" i="1"/>
  <c r="W2727" i="1"/>
  <c r="W2728" i="1"/>
  <c r="W6062" i="1"/>
  <c r="W3990" i="1"/>
  <c r="W2434" i="1"/>
  <c r="W1537" i="1"/>
  <c r="W5655" i="1"/>
  <c r="W5656" i="1"/>
  <c r="W5603" i="1"/>
  <c r="W4284" i="1"/>
  <c r="W4014" i="1"/>
  <c r="W3964" i="1"/>
  <c r="W3816" i="1"/>
  <c r="W3817" i="1"/>
  <c r="W3769" i="1"/>
  <c r="W3432" i="1"/>
  <c r="W3381" i="1"/>
  <c r="W3187" i="1"/>
  <c r="W2992" i="1"/>
  <c r="W2993" i="1"/>
  <c r="W2943" i="1"/>
  <c r="W2677" i="1"/>
  <c r="W2678" i="1"/>
  <c r="W2620" i="1"/>
  <c r="W1407" i="1"/>
  <c r="W4866" i="1"/>
  <c r="W2583" i="1"/>
  <c r="W2191" i="1"/>
  <c r="W1802" i="1"/>
  <c r="W945" i="1"/>
  <c r="W946" i="1"/>
  <c r="W5785" i="1"/>
  <c r="W5633" i="1"/>
  <c r="W5582" i="1"/>
  <c r="W4230" i="1"/>
  <c r="W4181" i="1"/>
  <c r="W4182" i="1"/>
  <c r="W3933" i="1"/>
  <c r="W3934" i="1"/>
  <c r="W3880" i="1"/>
  <c r="W3813" i="1"/>
  <c r="W3761" i="1"/>
  <c r="W3488" i="1"/>
  <c r="W3182" i="1"/>
  <c r="W2871" i="1"/>
  <c r="W2872" i="1"/>
  <c r="W2835" i="1"/>
  <c r="W2700" i="1"/>
  <c r="W2525" i="1"/>
  <c r="W1940" i="1"/>
  <c r="W1815" i="1"/>
  <c r="W1760" i="1"/>
  <c r="W1761" i="1"/>
  <c r="W1042" i="1"/>
  <c r="W937" i="1"/>
  <c r="W938" i="1"/>
  <c r="W846" i="1"/>
  <c r="W847" i="1"/>
  <c r="W653" i="1"/>
  <c r="W654" i="1"/>
  <c r="W430" i="1"/>
  <c r="W226" i="1"/>
  <c r="W227" i="1"/>
  <c r="W2662" i="1"/>
  <c r="W80" i="1"/>
  <c r="W3005" i="1"/>
  <c r="W643" i="1"/>
  <c r="W5916" i="1"/>
  <c r="W5313" i="1"/>
  <c r="W5314" i="1"/>
  <c r="W5272" i="1"/>
  <c r="W5273" i="1"/>
  <c r="W4616" i="1"/>
  <c r="W4225" i="1"/>
  <c r="W4028" i="1"/>
  <c r="W3610" i="1"/>
  <c r="W3010" i="1"/>
  <c r="W2954" i="1"/>
  <c r="W2915" i="1"/>
  <c r="W2670" i="1"/>
  <c r="W2155" i="1"/>
  <c r="W1687" i="1"/>
  <c r="W1549" i="1"/>
  <c r="W1461" i="1"/>
  <c r="W1395" i="1"/>
  <c r="W1396" i="1"/>
  <c r="W1035" i="1"/>
  <c r="W987" i="1"/>
  <c r="W480" i="1"/>
  <c r="W295" i="1"/>
  <c r="W296" i="1"/>
  <c r="W206" i="1"/>
  <c r="W207" i="1"/>
  <c r="W125" i="1"/>
  <c r="W87" i="1"/>
  <c r="W6045" i="1"/>
  <c r="W5611" i="1"/>
  <c r="W5573" i="1"/>
  <c r="W5515" i="1"/>
  <c r="W5516" i="1"/>
  <c r="W5477" i="1"/>
  <c r="W5265" i="1"/>
  <c r="W4670" i="1"/>
  <c r="W3772" i="1"/>
  <c r="W3773" i="1"/>
  <c r="W797" i="1"/>
  <c r="W628" i="1"/>
  <c r="W629" i="1"/>
  <c r="W503" i="1"/>
  <c r="W504" i="1"/>
  <c r="W468" i="1"/>
  <c r="W469" i="1"/>
  <c r="W321" i="1"/>
  <c r="W322" i="1"/>
  <c r="W3541" i="1"/>
  <c r="W3587" i="1"/>
  <c r="W3045" i="1"/>
  <c r="W3046" i="1"/>
  <c r="W2513" i="1"/>
  <c r="W2514" i="1"/>
  <c r="W2132" i="1"/>
  <c r="W2081" i="1"/>
  <c r="W1994" i="1"/>
  <c r="W1571" i="1"/>
  <c r="W1517" i="1"/>
  <c r="W1448" i="1"/>
  <c r="W1391" i="1"/>
  <c r="W1392" i="1"/>
  <c r="W474" i="1"/>
  <c r="W1268" i="1"/>
  <c r="W3639" i="1"/>
  <c r="W354" i="1"/>
  <c r="W6078" i="1"/>
  <c r="W5640" i="1"/>
  <c r="W2176" i="1"/>
  <c r="W3572" i="1"/>
  <c r="W1897" i="1"/>
  <c r="W930" i="1"/>
  <c r="W3436" i="1"/>
  <c r="W4471" i="1"/>
  <c r="W1493" i="1"/>
  <c r="W6158" i="1"/>
  <c r="W2530" i="1"/>
  <c r="W1923" i="1"/>
  <c r="W1104" i="1"/>
  <c r="W304" i="1"/>
  <c r="W4788" i="1"/>
  <c r="W2184" i="1"/>
  <c r="W3728" i="1"/>
  <c r="W3469" i="1"/>
  <c r="W992" i="1"/>
  <c r="W609" i="1"/>
  <c r="W285" i="1"/>
  <c r="W193" i="1"/>
  <c r="W197" i="1"/>
  <c r="W5974" i="1"/>
  <c r="W5447" i="1"/>
  <c r="W5340" i="1"/>
  <c r="W5199" i="1"/>
  <c r="W4754" i="1"/>
  <c r="W4145" i="1"/>
  <c r="W3740" i="1"/>
  <c r="W3741" i="1"/>
  <c r="W2355" i="1"/>
  <c r="W1479" i="1"/>
  <c r="W1081" i="1"/>
  <c r="W1089" i="1"/>
  <c r="W458" i="1"/>
  <c r="W5023" i="1"/>
  <c r="W5458" i="1"/>
  <c r="W1302" i="1"/>
  <c r="W1303" i="1"/>
  <c r="W3284" i="1"/>
  <c r="W1787" i="1"/>
  <c r="W5964" i="1"/>
  <c r="W5169" i="1"/>
  <c r="W4730" i="1"/>
  <c r="W4263" i="1"/>
  <c r="W4039" i="1"/>
  <c r="W3836" i="1"/>
  <c r="W3520" i="1"/>
  <c r="W3521" i="1"/>
  <c r="W3274" i="1"/>
  <c r="W3025" i="1"/>
  <c r="W1805" i="1"/>
  <c r="W1806" i="1"/>
  <c r="W1589" i="1"/>
  <c r="W1296" i="1"/>
  <c r="W1297" i="1"/>
  <c r="W746" i="1"/>
  <c r="W753" i="1"/>
  <c r="W666" i="1"/>
  <c r="W217" i="1"/>
  <c r="W218" i="1"/>
  <c r="W1877" i="1"/>
  <c r="W4436" i="1"/>
  <c r="W4849" i="1"/>
  <c r="W3593" i="1"/>
  <c r="W5996" i="1"/>
  <c r="W1528" i="1"/>
  <c r="W5295" i="1"/>
  <c r="W4518" i="1"/>
  <c r="W4525" i="1"/>
  <c r="W4174" i="1"/>
  <c r="W3826" i="1"/>
  <c r="W3081" i="1"/>
  <c r="W2418" i="1"/>
  <c r="W2419" i="1"/>
  <c r="W2047" i="1"/>
  <c r="W1143" i="1"/>
  <c r="W519" i="1"/>
  <c r="W3246" i="1"/>
  <c r="W2267" i="1"/>
  <c r="W3376" i="1"/>
  <c r="W5258" i="1"/>
  <c r="W5049" i="1"/>
  <c r="W5015" i="1"/>
  <c r="W5016" i="1"/>
  <c r="W4598" i="1"/>
  <c r="W4599" i="1"/>
  <c r="W4456" i="1"/>
  <c r="W4457" i="1"/>
  <c r="W4327" i="1"/>
  <c r="W4328" i="1"/>
  <c r="W4214" i="1"/>
  <c r="W4139" i="1"/>
  <c r="W4106" i="1"/>
  <c r="W4055" i="1"/>
  <c r="W3703" i="1"/>
  <c r="W3600" i="1"/>
  <c r="W3601" i="1"/>
  <c r="W3299" i="1"/>
  <c r="W3041" i="1"/>
  <c r="W3042" i="1"/>
  <c r="W2875" i="1"/>
  <c r="W2876" i="1"/>
  <c r="W2724" i="1"/>
  <c r="W2491" i="1"/>
  <c r="W2328" i="1"/>
  <c r="W2329" i="1"/>
  <c r="W2274" i="1"/>
  <c r="W2275" i="1"/>
  <c r="W2145" i="1"/>
  <c r="W2146" i="1"/>
  <c r="W1943" i="1"/>
  <c r="W1944" i="1"/>
  <c r="W1585" i="1"/>
  <c r="W5044" i="1"/>
  <c r="W5045" i="1"/>
  <c r="W6090" i="1"/>
  <c r="W6091" i="1"/>
  <c r="W6007" i="1"/>
  <c r="W6008" i="1"/>
  <c r="W5920" i="1"/>
  <c r="W5921" i="1"/>
  <c r="W5233" i="1"/>
  <c r="W4624" i="1"/>
  <c r="W4074" i="1"/>
  <c r="W4075" i="1"/>
  <c r="W4031" i="1"/>
  <c r="W4032" i="1"/>
  <c r="W3983" i="1"/>
  <c r="W3424" i="1"/>
  <c r="W3370" i="1"/>
  <c r="W3371" i="1"/>
  <c r="W3058" i="1"/>
  <c r="W2638" i="1"/>
  <c r="W2452" i="1"/>
  <c r="W2351" i="1"/>
  <c r="W2238" i="1"/>
  <c r="W1870" i="1"/>
  <c r="W1871" i="1"/>
  <c r="W1501" i="1"/>
  <c r="W1173" i="1"/>
  <c r="W687" i="1"/>
  <c r="W317" i="1"/>
  <c r="W318" i="1"/>
  <c r="W5988" i="1"/>
  <c r="W5989" i="1"/>
  <c r="W5427" i="1"/>
  <c r="W4970" i="1"/>
  <c r="W4971" i="1"/>
  <c r="W4511" i="1"/>
  <c r="W4512" i="1"/>
  <c r="W4447" i="1"/>
  <c r="W4448" i="1"/>
  <c r="W4161" i="1"/>
  <c r="W4162" i="1"/>
  <c r="W4071" i="1"/>
  <c r="W3951" i="1"/>
  <c r="W3908" i="1"/>
  <c r="W3737" i="1"/>
  <c r="W3646" i="1"/>
  <c r="W3367" i="1"/>
  <c r="W3310" i="1"/>
  <c r="W3257" i="1"/>
  <c r="W3258" i="1"/>
  <c r="W3050" i="1"/>
  <c r="W2610" i="1"/>
  <c r="W2365" i="1"/>
  <c r="W2321" i="1"/>
  <c r="W2260" i="1"/>
  <c r="W2261" i="1"/>
  <c r="W2206" i="1"/>
  <c r="W2086" i="1"/>
  <c r="W1956" i="1"/>
  <c r="W1915" i="1"/>
  <c r="W1916" i="1"/>
  <c r="W1867" i="1"/>
  <c r="W1738" i="1"/>
  <c r="W843" i="1"/>
  <c r="W772" i="1"/>
  <c r="W773" i="1"/>
  <c r="W366" i="1"/>
  <c r="W5464" i="1"/>
  <c r="W5465" i="1"/>
  <c r="W1520" i="1"/>
  <c r="W1521" i="1"/>
  <c r="W5778" i="1"/>
  <c r="W2604" i="1"/>
  <c r="W2073" i="1"/>
  <c r="W1679" i="1"/>
  <c r="W1468" i="1"/>
  <c r="W5765" i="1"/>
  <c r="W5142" i="1"/>
  <c r="W5106" i="1"/>
  <c r="W5107" i="1"/>
  <c r="W4464" i="1"/>
  <c r="W4220" i="1"/>
  <c r="W3967" i="1"/>
  <c r="W3968" i="1"/>
  <c r="W3709" i="1"/>
  <c r="W3659" i="1"/>
  <c r="W214" i="1"/>
  <c r="W170" i="1"/>
  <c r="W67" i="1"/>
  <c r="W68" i="1"/>
  <c r="W3228" i="1"/>
  <c r="W2975" i="1"/>
  <c r="W2928" i="1"/>
  <c r="W2881" i="1"/>
  <c r="W2625" i="1"/>
  <c r="W2626" i="1"/>
  <c r="W2219" i="1"/>
  <c r="W2028" i="1"/>
  <c r="W1840" i="1"/>
  <c r="W1772" i="1"/>
  <c r="W1317" i="1"/>
  <c r="W953" i="1"/>
  <c r="W701" i="1"/>
  <c r="W386" i="1"/>
  <c r="W387" i="1"/>
  <c r="W72" i="1"/>
  <c r="K5637" i="1"/>
  <c r="G1212" i="1"/>
  <c r="G1211" i="1" s="1"/>
  <c r="M2055" i="1"/>
  <c r="I176" i="1"/>
  <c r="H1320" i="1"/>
  <c r="I3493" i="1"/>
  <c r="I3492" i="1" s="1"/>
  <c r="I3491" i="1" s="1"/>
  <c r="G4783" i="1"/>
  <c r="G4782" i="1" s="1"/>
  <c r="L2063" i="1"/>
  <c r="M2063" i="1" s="1"/>
  <c r="L1381" i="1"/>
  <c r="M5315" i="1"/>
  <c r="G5404" i="1"/>
  <c r="G5403" i="1" s="1"/>
  <c r="G5402" i="1" s="1"/>
  <c r="G5372" i="1" s="1"/>
  <c r="G5334" i="1" s="1"/>
  <c r="F251" i="1"/>
  <c r="F250" i="1" s="1"/>
  <c r="F249" i="1" s="1"/>
  <c r="V4761" i="1"/>
  <c r="M5688" i="1"/>
  <c r="H300" i="1"/>
  <c r="M115" i="1"/>
  <c r="J2397" i="1"/>
  <c r="J2396" i="1" s="1"/>
  <c r="J2395" i="1" s="1"/>
  <c r="L176" i="1"/>
  <c r="L175" i="1" s="1"/>
  <c r="L174" i="1" s="1"/>
  <c r="L173" i="1" s="1"/>
  <c r="L155" i="1" s="1"/>
  <c r="I731" i="1"/>
  <c r="M5661" i="1"/>
  <c r="M5510" i="1"/>
  <c r="M177" i="1"/>
  <c r="M33" i="1"/>
  <c r="M6142" i="1"/>
  <c r="M2419" i="1"/>
  <c r="H1254" i="1"/>
  <c r="L1376" i="1"/>
  <c r="L1369" i="1" s="1"/>
  <c r="M1656" i="1"/>
  <c r="F4783" i="1"/>
  <c r="F4782" i="1" s="1"/>
  <c r="K6024" i="1"/>
  <c r="K6023" i="1" s="1"/>
  <c r="U129" i="1"/>
  <c r="U128" i="1" s="1"/>
  <c r="M979" i="1"/>
  <c r="J370" i="1"/>
  <c r="J369" i="1" s="1"/>
  <c r="J362" i="1" s="1"/>
  <c r="J361" i="1" s="1"/>
  <c r="M3733" i="1"/>
  <c r="H251" i="1"/>
  <c r="H250" i="1" s="1"/>
  <c r="H249" i="1" s="1"/>
  <c r="H3106" i="1"/>
  <c r="K4871" i="1"/>
  <c r="I6067" i="1"/>
  <c r="I6066" i="1" s="1"/>
  <c r="I958" i="1"/>
  <c r="I957" i="1" s="1"/>
  <c r="I956" i="1" s="1"/>
  <c r="M5304" i="1"/>
  <c r="M4778" i="1"/>
  <c r="M2418" i="1"/>
  <c r="K4912" i="1"/>
  <c r="J731" i="1"/>
  <c r="O5287" i="1"/>
  <c r="O5286" i="1" s="1"/>
  <c r="O5270" i="1" s="1"/>
  <c r="O5269" i="1" s="1"/>
  <c r="O5268" i="1" s="1"/>
  <c r="O5228" i="1" s="1"/>
  <c r="K1275" i="1"/>
  <c r="K1274" i="1" s="1"/>
  <c r="K1273" i="1" s="1"/>
  <c r="K1253" i="1" s="1"/>
  <c r="M5114" i="1"/>
  <c r="M5881" i="1"/>
  <c r="M2054" i="1"/>
  <c r="K6096" i="1"/>
  <c r="K6095" i="1" s="1"/>
  <c r="K6094" i="1" s="1"/>
  <c r="J4912" i="1"/>
  <c r="M381" i="1"/>
  <c r="M5284" i="1"/>
  <c r="L1275" i="1"/>
  <c r="M197" i="1"/>
  <c r="G6097" i="1"/>
  <c r="G6096" i="1" s="1"/>
  <c r="G6095" i="1" s="1"/>
  <c r="G6094" i="1" s="1"/>
  <c r="M1393" i="1"/>
  <c r="G3682" i="1"/>
  <c r="J6094" i="1"/>
  <c r="G1274" i="1"/>
  <c r="G1273" i="1" s="1"/>
  <c r="G1253" i="1" s="1"/>
  <c r="K3690" i="1"/>
  <c r="K3682" i="1" s="1"/>
  <c r="J5569" i="1"/>
  <c r="Q6173" i="1"/>
  <c r="Q6172" i="1" s="1"/>
  <c r="Q6171" i="1" s="1"/>
  <c r="S6173" i="1"/>
  <c r="S6172" i="1" s="1"/>
  <c r="S6171" i="1" s="1"/>
  <c r="U6173" i="1"/>
  <c r="U6172" i="1" s="1"/>
  <c r="U6171" i="1" s="1"/>
  <c r="V6173" i="1"/>
  <c r="V6172" i="1" s="1"/>
  <c r="V6171" i="1" s="1"/>
  <c r="O6173" i="1"/>
  <c r="O6172" i="1" s="1"/>
  <c r="O6171" i="1" s="1"/>
  <c r="R6173" i="1"/>
  <c r="R6172" i="1" s="1"/>
  <c r="R6171" i="1" s="1"/>
  <c r="K1631" i="1"/>
  <c r="K1630" i="1" s="1"/>
  <c r="K1629" i="1" s="1"/>
  <c r="K1605" i="1" s="1"/>
  <c r="P6173" i="1"/>
  <c r="P6172" i="1" s="1"/>
  <c r="P6171" i="1" s="1"/>
  <c r="H6097" i="1"/>
  <c r="H6096" i="1" s="1"/>
  <c r="H6095" i="1" s="1"/>
  <c r="H6094" i="1" s="1"/>
  <c r="H4289" i="1"/>
  <c r="H4288" i="1" s="1"/>
  <c r="K4783" i="1"/>
  <c r="K4782" i="1" s="1"/>
  <c r="J4390" i="1"/>
  <c r="J4389" i="1" s="1"/>
  <c r="J4388" i="1" s="1"/>
  <c r="J4387" i="1" s="1"/>
  <c r="G5570" i="1"/>
  <c r="G5569" i="1" s="1"/>
  <c r="J2600" i="1"/>
  <c r="J2586" i="1" s="1"/>
  <c r="L2996" i="1"/>
  <c r="L2991" i="1" s="1"/>
  <c r="V1254" i="1"/>
  <c r="U4912" i="1"/>
  <c r="J3690" i="1"/>
  <c r="J3682" i="1" s="1"/>
  <c r="H3986" i="1"/>
  <c r="H3978" i="1" s="1"/>
  <c r="U5404" i="1"/>
  <c r="U5403" i="1" s="1"/>
  <c r="U5402" i="1" s="1"/>
  <c r="U5372" i="1" s="1"/>
  <c r="L5656" i="1"/>
  <c r="L5655" i="1" s="1"/>
  <c r="M5655" i="1" s="1"/>
  <c r="M4186" i="1"/>
  <c r="G1682" i="1"/>
  <c r="I3845" i="1"/>
  <c r="F2965" i="1"/>
  <c r="F2957" i="1" s="1"/>
  <c r="L4761" i="1"/>
  <c r="L4728" i="1" s="1"/>
  <c r="J2957" i="1"/>
  <c r="G4389" i="1"/>
  <c r="G4388" i="1" s="1"/>
  <c r="G4387" i="1" s="1"/>
  <c r="H3325" i="1"/>
  <c r="R4729" i="1"/>
  <c r="U2442" i="1"/>
  <c r="M1392" i="1"/>
  <c r="R5534" i="1"/>
  <c r="R5533" i="1" s="1"/>
  <c r="V5534" i="1"/>
  <c r="V5533" i="1" s="1"/>
  <c r="U5534" i="1"/>
  <c r="U5533" i="1" s="1"/>
  <c r="S5534" i="1"/>
  <c r="S5533" i="1" s="1"/>
  <c r="P5534" i="1"/>
  <c r="P5533" i="1" s="1"/>
  <c r="O5534" i="1"/>
  <c r="O5533" i="1" s="1"/>
  <c r="Q5534" i="1"/>
  <c r="Q5533" i="1" s="1"/>
  <c r="M6130" i="1"/>
  <c r="P4784" i="1"/>
  <c r="P4783" i="1" s="1"/>
  <c r="P4782" i="1" s="1"/>
  <c r="R6026" i="1"/>
  <c r="R6025" i="1" s="1"/>
  <c r="R6024" i="1" s="1"/>
  <c r="R6023" i="1" s="1"/>
  <c r="M260" i="1"/>
  <c r="K5348" i="1"/>
  <c r="K5347" i="1" s="1"/>
  <c r="K5346" i="1" s="1"/>
  <c r="K5345" i="1" s="1"/>
  <c r="J5926" i="1"/>
  <c r="J5925" i="1" s="1"/>
  <c r="J5686" i="1"/>
  <c r="L5182" i="1"/>
  <c r="S370" i="1"/>
  <c r="S369" i="1" s="1"/>
  <c r="S362" i="1" s="1"/>
  <c r="S361" i="1" s="1"/>
  <c r="Q1178" i="1"/>
  <c r="Q1177" i="1" s="1"/>
  <c r="Q1170" i="1" s="1"/>
  <c r="Q1158" i="1" s="1"/>
  <c r="O5687" i="1"/>
  <c r="O5686" i="1" s="1"/>
  <c r="O5166" i="1"/>
  <c r="O5165" i="1" s="1"/>
  <c r="V4958" i="1"/>
  <c r="J393" i="1"/>
  <c r="J392" i="1" s="1"/>
  <c r="J391" i="1" s="1"/>
  <c r="K3243" i="1"/>
  <c r="K3223" i="1" s="1"/>
  <c r="Q4289" i="1"/>
  <c r="Q4288" i="1" s="1"/>
  <c r="H4728" i="1"/>
  <c r="P4708" i="1"/>
  <c r="P4707" i="1" s="1"/>
  <c r="S4708" i="1"/>
  <c r="S4707" i="1" s="1"/>
  <c r="V4708" i="1"/>
  <c r="V4707" i="1" s="1"/>
  <c r="Q4708" i="1"/>
  <c r="Q4707" i="1" s="1"/>
  <c r="U4708" i="1"/>
  <c r="U4707" i="1" s="1"/>
  <c r="O4708" i="1"/>
  <c r="O4707" i="1" s="1"/>
  <c r="R4708" i="1"/>
  <c r="R4707" i="1" s="1"/>
  <c r="J5019" i="1"/>
  <c r="R4289" i="1"/>
  <c r="R4288" i="1" s="1"/>
  <c r="H2122" i="1"/>
  <c r="V4289" i="1"/>
  <c r="V4288" i="1" s="1"/>
  <c r="O4289" i="1"/>
  <c r="O4288" i="1" s="1"/>
  <c r="U2804" i="1"/>
  <c r="U4289" i="1"/>
  <c r="U4288" i="1" s="1"/>
  <c r="S4289" i="1"/>
  <c r="S4288" i="1" s="1"/>
  <c r="P4289" i="1"/>
  <c r="P4288" i="1" s="1"/>
  <c r="K3845" i="1"/>
  <c r="K3844" i="1" s="1"/>
  <c r="K3843" i="1" s="1"/>
  <c r="K3821" i="1" s="1"/>
  <c r="J3243" i="1"/>
  <c r="J3223" i="1" s="1"/>
  <c r="J1631" i="1"/>
  <c r="J1630" i="1" s="1"/>
  <c r="J1629" i="1" s="1"/>
  <c r="J1605" i="1" s="1"/>
  <c r="G3493" i="1"/>
  <c r="G3492" i="1" s="1"/>
  <c r="G3491" i="1" s="1"/>
  <c r="G3464" i="1" s="1"/>
  <c r="H771" i="1"/>
  <c r="H744" i="1" s="1"/>
  <c r="V2442" i="1"/>
  <c r="R2804" i="1"/>
  <c r="H3177" i="1"/>
  <c r="M2034" i="1"/>
  <c r="O1349" i="1"/>
  <c r="O1320" i="1" s="1"/>
  <c r="G108" i="1"/>
  <c r="G107" i="1" s="1"/>
  <c r="O2272" i="1"/>
  <c r="O2241" i="1" s="1"/>
  <c r="O2233" i="1" s="1"/>
  <c r="G3177" i="1"/>
  <c r="M1661" i="1"/>
  <c r="V2804" i="1"/>
  <c r="Q2442" i="1"/>
  <c r="K1746" i="1"/>
  <c r="K1733" i="1" s="1"/>
  <c r="O2804" i="1"/>
  <c r="K2861" i="1"/>
  <c r="K2848" i="1" s="1"/>
  <c r="V2005" i="1"/>
  <c r="O1498" i="1"/>
  <c r="O1464" i="1" s="1"/>
  <c r="O1456" i="1" s="1"/>
  <c r="S2804" i="1"/>
  <c r="Q2804" i="1"/>
  <c r="P2804" i="1"/>
  <c r="G2756" i="1"/>
  <c r="G2755" i="1" s="1"/>
  <c r="G2754" i="1" s="1"/>
  <c r="G2732" i="1" s="1"/>
  <c r="P2442" i="1"/>
  <c r="G2135" i="1"/>
  <c r="G2122" i="1" s="1"/>
  <c r="R2442" i="1"/>
  <c r="O2442" i="1"/>
  <c r="S2442" i="1"/>
  <c r="H2397" i="1"/>
  <c r="H2396" i="1" s="1"/>
  <c r="H2395" i="1" s="1"/>
  <c r="H2373" i="1" s="1"/>
  <c r="G2374" i="1"/>
  <c r="M1718" i="1"/>
  <c r="K1320" i="1"/>
  <c r="J1464" i="1"/>
  <c r="J1456" i="1" s="1"/>
  <c r="L4209" i="1"/>
  <c r="M4209" i="1" s="1"/>
  <c r="P824" i="1"/>
  <c r="P808" i="1" s="1"/>
  <c r="P807" i="1" s="1"/>
  <c r="Q5570" i="1"/>
  <c r="Q5569" i="1" s="1"/>
  <c r="J5484" i="1"/>
  <c r="J5483" i="1" s="1"/>
  <c r="J5482" i="1" s="1"/>
  <c r="J5481" i="1" s="1"/>
  <c r="F1275" i="1"/>
  <c r="F1274" i="1" s="1"/>
  <c r="F1273" i="1" s="1"/>
  <c r="F5570" i="1"/>
  <c r="P341" i="1"/>
  <c r="R4761" i="1"/>
  <c r="R1158" i="1"/>
  <c r="F1026" i="1"/>
  <c r="M1026" i="1" s="1"/>
  <c r="Q1234" i="1"/>
  <c r="O663" i="1"/>
  <c r="M1744" i="1"/>
  <c r="O1119" i="1"/>
  <c r="O1118" i="1" s="1"/>
  <c r="H2861" i="1"/>
  <c r="H2848" i="1" s="1"/>
  <c r="G3133" i="1"/>
  <c r="G3132" i="1" s="1"/>
  <c r="K1464" i="1"/>
  <c r="K1456" i="1" s="1"/>
  <c r="U4872" i="1"/>
  <c r="U4871" i="1" s="1"/>
  <c r="L5189" i="1"/>
  <c r="M5189" i="1" s="1"/>
  <c r="P731" i="1"/>
  <c r="F19" i="1"/>
  <c r="G5287" i="1"/>
  <c r="G5286" i="1" s="1"/>
  <c r="G5270" i="1" s="1"/>
  <c r="G5269" i="1" s="1"/>
  <c r="G5268" i="1" s="1"/>
  <c r="G5228" i="1" s="1"/>
  <c r="M4975" i="1"/>
  <c r="J6026" i="1"/>
  <c r="J6025" i="1" s="1"/>
  <c r="J6024" i="1" s="1"/>
  <c r="J6023" i="1" s="1"/>
  <c r="G300" i="1"/>
  <c r="V746" i="1"/>
  <c r="V745" i="1" s="1"/>
  <c r="G12" i="1"/>
  <c r="G11" i="1" s="1"/>
  <c r="G10" i="1" s="1"/>
  <c r="L47" i="1"/>
  <c r="L46" i="1" s="1"/>
  <c r="M46" i="1" s="1"/>
  <c r="H176" i="1"/>
  <c r="H175" i="1" s="1"/>
  <c r="H174" i="1" s="1"/>
  <c r="H173" i="1" s="1"/>
  <c r="H155" i="1" s="1"/>
  <c r="Q6067" i="1"/>
  <c r="Q6066" i="1" s="1"/>
  <c r="V4985" i="1"/>
  <c r="V4984" i="1" s="1"/>
  <c r="M5809" i="1"/>
  <c r="L1554" i="1"/>
  <c r="M1554" i="1" s="1"/>
  <c r="L5825" i="1"/>
  <c r="Q4985" i="1"/>
  <c r="Q4984" i="1" s="1"/>
  <c r="I6026" i="1"/>
  <c r="I6025" i="1" s="1"/>
  <c r="I6024" i="1" s="1"/>
  <c r="I6023" i="1" s="1"/>
  <c r="U3204" i="1"/>
  <c r="U3177" i="1" s="1"/>
  <c r="L4718" i="1"/>
  <c r="L4717" i="1" s="1"/>
  <c r="M4717" i="1" s="1"/>
  <c r="R1119" i="1"/>
  <c r="R1118" i="1" s="1"/>
  <c r="M252" i="1"/>
  <c r="H2804" i="1"/>
  <c r="S709" i="1"/>
  <c r="M4850" i="1"/>
  <c r="G5196" i="1"/>
  <c r="G5195" i="1" s="1"/>
  <c r="G5194" i="1" s="1"/>
  <c r="K341" i="1"/>
  <c r="M3208" i="1"/>
  <c r="M1096" i="1"/>
  <c r="G4912" i="1"/>
  <c r="G4911" i="1" s="1"/>
  <c r="F663" i="1"/>
  <c r="M1097" i="1"/>
  <c r="J3105" i="1"/>
  <c r="K1212" i="1"/>
  <c r="K1211" i="1" s="1"/>
  <c r="H1119" i="1"/>
  <c r="H1118" i="1" s="1"/>
  <c r="P709" i="1"/>
  <c r="I5885" i="1"/>
  <c r="I5884" i="1" s="1"/>
  <c r="M4849" i="1"/>
  <c r="J3325" i="1"/>
  <c r="Q3106" i="1"/>
  <c r="G709" i="1"/>
  <c r="G6026" i="1"/>
  <c r="G6025" i="1" s="1"/>
  <c r="G6024" i="1" s="1"/>
  <c r="G6023" i="1" s="1"/>
  <c r="M3996" i="1"/>
  <c r="J5196" i="1"/>
  <c r="J5195" i="1" s="1"/>
  <c r="J5194" i="1" s="1"/>
  <c r="F3937" i="1"/>
  <c r="M3937" i="1" s="1"/>
  <c r="U59" i="1"/>
  <c r="U58" i="1" s="1"/>
  <c r="U57" i="1" s="1"/>
  <c r="U56" i="1" s="1"/>
  <c r="U55" i="1" s="1"/>
  <c r="S59" i="1"/>
  <c r="S58" i="1" s="1"/>
  <c r="S57" i="1" s="1"/>
  <c r="S56" i="1" s="1"/>
  <c r="S55" i="1" s="1"/>
  <c r="R59" i="1"/>
  <c r="R58" i="1" s="1"/>
  <c r="R57" i="1" s="1"/>
  <c r="R56" i="1" s="1"/>
  <c r="R55" i="1" s="1"/>
  <c r="P59" i="1"/>
  <c r="P58" i="1" s="1"/>
  <c r="P57" i="1" s="1"/>
  <c r="P56" i="1" s="1"/>
  <c r="P55" i="1" s="1"/>
  <c r="Q59" i="1"/>
  <c r="Q58" i="1" s="1"/>
  <c r="Q57" i="1" s="1"/>
  <c r="Q56" i="1" s="1"/>
  <c r="Q55" i="1" s="1"/>
  <c r="V59" i="1"/>
  <c r="V58" i="1" s="1"/>
  <c r="V57" i="1" s="1"/>
  <c r="V56" i="1" s="1"/>
  <c r="V55" i="1" s="1"/>
  <c r="K2033" i="1"/>
  <c r="K2032" i="1" s="1"/>
  <c r="K2031" i="1" s="1"/>
  <c r="K2004" i="1" s="1"/>
  <c r="O4323" i="1"/>
  <c r="O32" i="1"/>
  <c r="O31" i="1" s="1"/>
  <c r="O19" i="1" s="1"/>
  <c r="O12" i="1" s="1"/>
  <c r="O11" i="1" s="1"/>
  <c r="O10" i="1" s="1"/>
  <c r="U5570" i="1"/>
  <c r="U5569" i="1" s="1"/>
  <c r="L4240" i="1"/>
  <c r="L4239" i="1" s="1"/>
  <c r="S5166" i="1"/>
  <c r="S5165" i="1" s="1"/>
  <c r="Q4390" i="1"/>
  <c r="Q4389" i="1" s="1"/>
  <c r="Q4388" i="1" s="1"/>
  <c r="Q4387" i="1" s="1"/>
  <c r="U731" i="1"/>
  <c r="S33" i="1"/>
  <c r="S32" i="1" s="1"/>
  <c r="S20" i="1" s="1"/>
  <c r="S19" i="1" s="1"/>
  <c r="S12" i="1" s="1"/>
  <c r="S11" i="1" s="1"/>
  <c r="S10" i="1" s="1"/>
  <c r="S129" i="1"/>
  <c r="S128" i="1" s="1"/>
  <c r="S108" i="1" s="1"/>
  <c r="S107" i="1" s="1"/>
  <c r="L5057" i="1"/>
  <c r="M931" i="1"/>
  <c r="M1973" i="1"/>
  <c r="O5084" i="1"/>
  <c r="O5056" i="1" s="1"/>
  <c r="O5055" i="1" s="1"/>
  <c r="O5054" i="1" s="1"/>
  <c r="O5053" i="1" s="1"/>
  <c r="P1606" i="1"/>
  <c r="M4651" i="1"/>
  <c r="L4638" i="1"/>
  <c r="J1158" i="1"/>
  <c r="M4063" i="1"/>
  <c r="J2861" i="1"/>
  <c r="J2848" i="1" s="1"/>
  <c r="R851" i="1"/>
  <c r="G176" i="1"/>
  <c r="G175" i="1" s="1"/>
  <c r="G174" i="1" s="1"/>
  <c r="G173" i="1" s="1"/>
  <c r="G155" i="1" s="1"/>
  <c r="K300" i="1"/>
  <c r="S3106" i="1"/>
  <c r="J2442" i="1"/>
  <c r="J341" i="1"/>
  <c r="M4114" i="1"/>
  <c r="L3822" i="1"/>
  <c r="Q771" i="1"/>
  <c r="R3558" i="1"/>
  <c r="R3536" i="1" s="1"/>
  <c r="R3822" i="1"/>
  <c r="R176" i="1"/>
  <c r="R175" i="1" s="1"/>
  <c r="R174" i="1" s="1"/>
  <c r="R173" i="1" s="1"/>
  <c r="R155" i="1" s="1"/>
  <c r="I3315" i="1"/>
  <c r="M3315" i="1" s="1"/>
  <c r="M3320" i="1"/>
  <c r="P5404" i="1"/>
  <c r="P5403" i="1" s="1"/>
  <c r="P5402" i="1" s="1"/>
  <c r="P5372" i="1" s="1"/>
  <c r="M3572" i="1"/>
  <c r="G4872" i="1"/>
  <c r="G4871" i="1" s="1"/>
  <c r="U4784" i="1"/>
  <c r="U4783" i="1" s="1"/>
  <c r="U4782" i="1" s="1"/>
  <c r="V3493" i="1"/>
  <c r="V3492" i="1" s="1"/>
  <c r="V3491" i="1" s="1"/>
  <c r="V709" i="1"/>
  <c r="M2747" i="1"/>
  <c r="O5501" i="1"/>
  <c r="R958" i="1"/>
  <c r="R957" i="1" s="1"/>
  <c r="R956" i="1" s="1"/>
  <c r="R949" i="1" s="1"/>
  <c r="P5019" i="1"/>
  <c r="S271" i="1"/>
  <c r="S270" i="1" s="1"/>
  <c r="G4728" i="1"/>
  <c r="U1882" i="1"/>
  <c r="U1848" i="1" s="1"/>
  <c r="U1835" i="1" s="1"/>
  <c r="F4518" i="1"/>
  <c r="F4517" i="1" s="1"/>
  <c r="F4516" i="1" s="1"/>
  <c r="F4515" i="1" s="1"/>
  <c r="F4467" i="1" s="1"/>
  <c r="M5184" i="1"/>
  <c r="M4055" i="1"/>
  <c r="V1606" i="1"/>
  <c r="J5348" i="1"/>
  <c r="J5347" i="1" s="1"/>
  <c r="J5346" i="1" s="1"/>
  <c r="J5345" i="1" s="1"/>
  <c r="U4117" i="1"/>
  <c r="U4112" i="1" s="1"/>
  <c r="U4111" i="1" s="1"/>
  <c r="U4110" i="1" s="1"/>
  <c r="H5287" i="1"/>
  <c r="H5286" i="1" s="1"/>
  <c r="H5270" i="1" s="1"/>
  <c r="H5269" i="1" s="1"/>
  <c r="H5268" i="1" s="1"/>
  <c r="H5228" i="1" s="1"/>
  <c r="J2033" i="1"/>
  <c r="J2032" i="1" s="1"/>
  <c r="J2031" i="1" s="1"/>
  <c r="M3181" i="1"/>
  <c r="K2586" i="1"/>
  <c r="F5196" i="1"/>
  <c r="F5195" i="1" s="1"/>
  <c r="F5194" i="1" s="1"/>
  <c r="J1275" i="1"/>
  <c r="J1274" i="1" s="1"/>
  <c r="J1273" i="1" s="1"/>
  <c r="J1253" i="1" s="1"/>
  <c r="Q176" i="1"/>
  <c r="Q175" i="1" s="1"/>
  <c r="Q174" i="1" s="1"/>
  <c r="Q173" i="1" s="1"/>
  <c r="Q155" i="1" s="1"/>
  <c r="R1882" i="1"/>
  <c r="R1848" i="1" s="1"/>
  <c r="R1835" i="1" s="1"/>
  <c r="Q1275" i="1"/>
  <c r="Q1274" i="1" s="1"/>
  <c r="Q1273" i="1" s="1"/>
  <c r="V958" i="1"/>
  <c r="V957" i="1" s="1"/>
  <c r="V956" i="1" s="1"/>
  <c r="V949" i="1" s="1"/>
  <c r="J4206" i="1"/>
  <c r="S4323" i="1"/>
  <c r="R251" i="1"/>
  <c r="R250" i="1" s="1"/>
  <c r="R249" i="1" s="1"/>
  <c r="M5996" i="1"/>
  <c r="U4240" i="1"/>
  <c r="U4239" i="1" s="1"/>
  <c r="O4206" i="1"/>
  <c r="O4117" i="1"/>
  <c r="O4112" i="1" s="1"/>
  <c r="O4111" i="1" s="1"/>
  <c r="O4110" i="1" s="1"/>
  <c r="H4206" i="1"/>
  <c r="Q3919" i="1"/>
  <c r="Q3911" i="1" s="1"/>
  <c r="G391" i="1"/>
  <c r="P1178" i="1"/>
  <c r="P1177" i="1" s="1"/>
  <c r="P1170" i="1" s="1"/>
  <c r="P1158" i="1" s="1"/>
  <c r="S341" i="1"/>
  <c r="Q663" i="1"/>
  <c r="O918" i="1"/>
  <c r="O5926" i="1"/>
  <c r="O5925" i="1" s="1"/>
  <c r="M5458" i="1"/>
  <c r="M3906" i="1"/>
  <c r="P771" i="1"/>
  <c r="M5061" i="1"/>
  <c r="S3558" i="1"/>
  <c r="S3536" i="1" s="1"/>
  <c r="O2756" i="1"/>
  <c r="O2755" i="1" s="1"/>
  <c r="O2754" i="1" s="1"/>
  <c r="O3106" i="1"/>
  <c r="P958" i="1"/>
  <c r="P957" i="1" s="1"/>
  <c r="P956" i="1" s="1"/>
  <c r="P949" i="1" s="1"/>
  <c r="P5287" i="1"/>
  <c r="P5286" i="1" s="1"/>
  <c r="P5270" i="1" s="1"/>
  <c r="P5269" i="1" s="1"/>
  <c r="P5268" i="1" s="1"/>
  <c r="P5228" i="1" s="1"/>
  <c r="S1349" i="1"/>
  <c r="S1320" i="1" s="1"/>
  <c r="F159" i="1"/>
  <c r="M159" i="1" s="1"/>
  <c r="P5570" i="1"/>
  <c r="P5569" i="1" s="1"/>
  <c r="M3614" i="1"/>
  <c r="P5660" i="1"/>
  <c r="P5659" i="1" s="1"/>
  <c r="P5637" i="1" s="1"/>
  <c r="L5148" i="1"/>
  <c r="L5147" i="1" s="1"/>
  <c r="L5146" i="1" s="1"/>
  <c r="L5145" i="1" s="1"/>
  <c r="P6026" i="1"/>
  <c r="P6025" i="1" s="1"/>
  <c r="P6024" i="1" s="1"/>
  <c r="P6023" i="1" s="1"/>
  <c r="F2158" i="1"/>
  <c r="M2158" i="1" s="1"/>
  <c r="K4517" i="1"/>
  <c r="K4516" i="1" s="1"/>
  <c r="K4515" i="1" s="1"/>
  <c r="K4467" i="1" s="1"/>
  <c r="M322" i="1"/>
  <c r="M468" i="1"/>
  <c r="S4958" i="1"/>
  <c r="M3182" i="1"/>
  <c r="P4206" i="1"/>
  <c r="G6171" i="1"/>
  <c r="O300" i="1"/>
  <c r="S5084" i="1"/>
  <c r="S5056" i="1" s="1"/>
  <c r="S5055" i="1" s="1"/>
  <c r="S5054" i="1" s="1"/>
  <c r="S5053" i="1" s="1"/>
  <c r="M6078" i="1"/>
  <c r="S5926" i="1"/>
  <c r="S5925" i="1" s="1"/>
  <c r="V808" i="1"/>
  <c r="V807" i="1" s="1"/>
  <c r="P663" i="1"/>
  <c r="J3590" i="1"/>
  <c r="J3577" i="1" s="1"/>
  <c r="I5404" i="1"/>
  <c r="V3333" i="1"/>
  <c r="V3325" i="1" s="1"/>
  <c r="K251" i="1"/>
  <c r="K250" i="1" s="1"/>
  <c r="K249" i="1" s="1"/>
  <c r="K248" i="1" s="1"/>
  <c r="R3333" i="1"/>
  <c r="R3325" i="1" s="1"/>
  <c r="P3106" i="1"/>
  <c r="P3465" i="1"/>
  <c r="Q3822" i="1"/>
  <c r="Q1882" i="1"/>
  <c r="Q1848" i="1" s="1"/>
  <c r="Q1835" i="1" s="1"/>
  <c r="F1349" i="1"/>
  <c r="F1320" i="1" s="1"/>
  <c r="G771" i="1"/>
  <c r="G744" i="1" s="1"/>
  <c r="P5926" i="1"/>
  <c r="P5925" i="1" s="1"/>
  <c r="L5841" i="1"/>
  <c r="H4144" i="1"/>
  <c r="H4143" i="1" s="1"/>
  <c r="H4142" i="1" s="1"/>
  <c r="P4761" i="1"/>
  <c r="P3558" i="1"/>
  <c r="P3536" i="1" s="1"/>
  <c r="M5784" i="1"/>
  <c r="L3922" i="1"/>
  <c r="M3922" i="1" s="1"/>
  <c r="S2033" i="1"/>
  <c r="S2032" i="1" s="1"/>
  <c r="S2031" i="1" s="1"/>
  <c r="M4032" i="1"/>
  <c r="S3822" i="1"/>
  <c r="J2756" i="1"/>
  <c r="J2755" i="1" s="1"/>
  <c r="J2754" i="1" s="1"/>
  <c r="J2732" i="1" s="1"/>
  <c r="J3845" i="1"/>
  <c r="J3844" i="1" s="1"/>
  <c r="J3843" i="1" s="1"/>
  <c r="J3821" i="1" s="1"/>
  <c r="P2397" i="1"/>
  <c r="P2396" i="1" s="1"/>
  <c r="P2395" i="1" s="1"/>
  <c r="P918" i="1"/>
  <c r="R2733" i="1"/>
  <c r="R5404" i="1"/>
  <c r="R5403" i="1" s="1"/>
  <c r="R5402" i="1" s="1"/>
  <c r="R5372" i="1" s="1"/>
  <c r="P271" i="1"/>
  <c r="P270" i="1" s="1"/>
  <c r="V3204" i="1"/>
  <c r="V3177" i="1" s="1"/>
  <c r="S851" i="1"/>
  <c r="P4729" i="1"/>
  <c r="V129" i="1"/>
  <c r="V128" i="1" s="1"/>
  <c r="V108" i="1" s="1"/>
  <c r="V107" i="1" s="1"/>
  <c r="P3134" i="1"/>
  <c r="P3133" i="1" s="1"/>
  <c r="P3132" i="1" s="1"/>
  <c r="L663" i="1"/>
  <c r="R129" i="1"/>
  <c r="R128" i="1" s="1"/>
  <c r="R108" i="1" s="1"/>
  <c r="R107" i="1" s="1"/>
  <c r="U20" i="1"/>
  <c r="U19" i="1" s="1"/>
  <c r="U12" i="1" s="1"/>
  <c r="U11" i="1" s="1"/>
  <c r="U10" i="1" s="1"/>
  <c r="R771" i="1"/>
  <c r="H3690" i="1"/>
  <c r="H3682" i="1" s="1"/>
  <c r="R745" i="1"/>
  <c r="Q271" i="1"/>
  <c r="Q270" i="1" s="1"/>
  <c r="S1606" i="1"/>
  <c r="V771" i="1"/>
  <c r="U5196" i="1"/>
  <c r="U5195" i="1" s="1"/>
  <c r="U5194" i="1" s="1"/>
  <c r="H4872" i="1"/>
  <c r="H4871" i="1" s="1"/>
  <c r="J4783" i="1"/>
  <c r="J4782" i="1" s="1"/>
  <c r="L3493" i="1"/>
  <c r="L3492" i="1" s="1"/>
  <c r="L3491" i="1" s="1"/>
  <c r="R1714" i="1"/>
  <c r="R1682" i="1" s="1"/>
  <c r="V1381" i="1"/>
  <c r="V1368" i="1" s="1"/>
  <c r="Q341" i="1"/>
  <c r="H393" i="1"/>
  <c r="H392" i="1" s="1"/>
  <c r="H391" i="1" s="1"/>
  <c r="R4117" i="1"/>
  <c r="R4112" i="1" s="1"/>
  <c r="R4111" i="1" s="1"/>
  <c r="R4110" i="1" s="1"/>
  <c r="S771" i="1"/>
  <c r="M3487" i="1"/>
  <c r="J5816" i="1"/>
  <c r="J5815" i="1" s="1"/>
  <c r="J5814" i="1" s="1"/>
  <c r="Q1498" i="1"/>
  <c r="Q1464" i="1" s="1"/>
  <c r="Q1456" i="1" s="1"/>
  <c r="M3233" i="1"/>
  <c r="V5570" i="1"/>
  <c r="V5569" i="1" s="1"/>
  <c r="I1276" i="1"/>
  <c r="M1276" i="1" s="1"/>
  <c r="U1178" i="1"/>
  <c r="U1177" i="1" s="1"/>
  <c r="U1170" i="1" s="1"/>
  <c r="U1158" i="1" s="1"/>
  <c r="S3919" i="1"/>
  <c r="S3911" i="1" s="1"/>
  <c r="M4823" i="1"/>
  <c r="U4761" i="1"/>
  <c r="L4912" i="1"/>
  <c r="S3986" i="1"/>
  <c r="S3978" i="1" s="1"/>
  <c r="O1275" i="1"/>
  <c r="O1274" i="1" s="1"/>
  <c r="O1273" i="1" s="1"/>
  <c r="M469" i="1"/>
  <c r="S1254" i="1"/>
  <c r="O129" i="1"/>
  <c r="O128" i="1" s="1"/>
  <c r="O108" i="1" s="1"/>
  <c r="O107" i="1" s="1"/>
  <c r="M1954" i="1"/>
  <c r="R2397" i="1"/>
  <c r="R2396" i="1" s="1"/>
  <c r="R2395" i="1" s="1"/>
  <c r="U4390" i="1"/>
  <c r="U4389" i="1" s="1"/>
  <c r="U4388" i="1" s="1"/>
  <c r="U4387" i="1" s="1"/>
  <c r="O5660" i="1"/>
  <c r="O5659" i="1" s="1"/>
  <c r="O5637" i="1" s="1"/>
  <c r="U824" i="1"/>
  <c r="U808" i="1" s="1"/>
  <c r="U807" i="1" s="1"/>
  <c r="U6026" i="1"/>
  <c r="U6025" i="1" s="1"/>
  <c r="U6024" i="1" s="1"/>
  <c r="U6023" i="1" s="1"/>
  <c r="O1158" i="1"/>
  <c r="H1682" i="1"/>
  <c r="M4595" i="1"/>
  <c r="L4591" i="1"/>
  <c r="M4591" i="1" s="1"/>
  <c r="L1631" i="1"/>
  <c r="L1630" i="1" s="1"/>
  <c r="H663" i="1"/>
  <c r="V2384" i="1"/>
  <c r="V2383" i="1" s="1"/>
  <c r="V2374" i="1" s="1"/>
  <c r="M3431" i="1"/>
  <c r="J1848" i="1"/>
  <c r="J1835" i="1" s="1"/>
  <c r="M2170" i="1"/>
  <c r="V3465" i="1"/>
  <c r="M5929" i="1"/>
  <c r="O2103" i="1"/>
  <c r="O2076" i="1" s="1"/>
  <c r="R663" i="1"/>
  <c r="O5484" i="1"/>
  <c r="V1882" i="1"/>
  <c r="V1848" i="1" s="1"/>
  <c r="V1835" i="1" s="1"/>
  <c r="U2733" i="1"/>
  <c r="R4206" i="1"/>
  <c r="G3243" i="1"/>
  <c r="G3223" i="1" s="1"/>
  <c r="M3791" i="1"/>
  <c r="G1835" i="1"/>
  <c r="P2965" i="1"/>
  <c r="P2957" i="1" s="1"/>
  <c r="S2397" i="1"/>
  <c r="S2396" i="1" s="1"/>
  <c r="S2395" i="1" s="1"/>
  <c r="P1234" i="1"/>
  <c r="M3687" i="1"/>
  <c r="I2575" i="1"/>
  <c r="M2575" i="1" s="1"/>
  <c r="G3590" i="1"/>
  <c r="G3577" i="1" s="1"/>
  <c r="J1746" i="1"/>
  <c r="J1733" i="1" s="1"/>
  <c r="J2005" i="1"/>
  <c r="J1212" i="1"/>
  <c r="J1211" i="1" s="1"/>
  <c r="R1349" i="1"/>
  <c r="R1320" i="1" s="1"/>
  <c r="K3105" i="1"/>
  <c r="G1381" i="1"/>
  <c r="G1368" i="1" s="1"/>
  <c r="S1498" i="1"/>
  <c r="S1464" i="1" s="1"/>
  <c r="S1456" i="1" s="1"/>
  <c r="U663" i="1"/>
  <c r="V3845" i="1"/>
  <c r="V3844" i="1" s="1"/>
  <c r="V3843" i="1" s="1"/>
  <c r="Q1212" i="1"/>
  <c r="Q1211" i="1" s="1"/>
  <c r="M1692" i="1"/>
  <c r="M2282" i="1"/>
  <c r="H1158" i="1"/>
  <c r="H1157" i="1" s="1"/>
  <c r="K2233" i="1"/>
  <c r="M2568" i="1"/>
  <c r="H3821" i="1"/>
  <c r="G2103" i="1"/>
  <c r="G2076" i="1" s="1"/>
  <c r="U3134" i="1"/>
  <c r="U3133" i="1" s="1"/>
  <c r="U3132" i="1" s="1"/>
  <c r="R3986" i="1"/>
  <c r="R3978" i="1" s="1"/>
  <c r="U3106" i="1"/>
  <c r="U3845" i="1"/>
  <c r="U3844" i="1" s="1"/>
  <c r="U3843" i="1" s="1"/>
  <c r="I3671" i="1"/>
  <c r="F3507" i="1"/>
  <c r="M3507" i="1" s="1"/>
  <c r="M326" i="1"/>
  <c r="M1557" i="1"/>
  <c r="F5616" i="1"/>
  <c r="F5615" i="1" s="1"/>
  <c r="F5614" i="1" s="1"/>
  <c r="O3590" i="1"/>
  <c r="O3577" i="1" s="1"/>
  <c r="I1953" i="1"/>
  <c r="M1953" i="1" s="1"/>
  <c r="G958" i="1"/>
  <c r="G957" i="1" s="1"/>
  <c r="G956" i="1" s="1"/>
  <c r="G949" i="1" s="1"/>
  <c r="S745" i="1"/>
  <c r="J4517" i="1"/>
  <c r="J4516" i="1" s="1"/>
  <c r="J4515" i="1" s="1"/>
  <c r="J4467" i="1" s="1"/>
  <c r="O2033" i="1"/>
  <c r="O2032" i="1" s="1"/>
  <c r="O2031" i="1" s="1"/>
  <c r="S5404" i="1"/>
  <c r="S5403" i="1" s="1"/>
  <c r="S5402" i="1" s="1"/>
  <c r="S5372" i="1" s="1"/>
  <c r="M5640" i="1"/>
  <c r="L4694" i="1"/>
  <c r="M4694" i="1" s="1"/>
  <c r="U1631" i="1"/>
  <c r="U1630" i="1" s="1"/>
  <c r="U1629" i="1" s="1"/>
  <c r="H2005" i="1"/>
  <c r="I1289" i="1"/>
  <c r="M1289" i="1" s="1"/>
  <c r="M3615" i="1"/>
  <c r="V4729" i="1"/>
  <c r="Q3134" i="1"/>
  <c r="Q3133" i="1" s="1"/>
  <c r="Q3132" i="1" s="1"/>
  <c r="V5287" i="1"/>
  <c r="V5286" i="1" s="1"/>
  <c r="V5270" i="1" s="1"/>
  <c r="V5269" i="1" s="1"/>
  <c r="V5268" i="1" s="1"/>
  <c r="V5228" i="1" s="1"/>
  <c r="H3590" i="1"/>
  <c r="H3577" i="1" s="1"/>
  <c r="J251" i="1"/>
  <c r="J250" i="1" s="1"/>
  <c r="J249" i="1" s="1"/>
  <c r="J248" i="1" s="1"/>
  <c r="J5287" i="1"/>
  <c r="J5286" i="1" s="1"/>
  <c r="J5270" i="1" s="1"/>
  <c r="J5269" i="1" s="1"/>
  <c r="J5268" i="1" s="1"/>
  <c r="J5228" i="1" s="1"/>
  <c r="U5687" i="1"/>
  <c r="U5686" i="1" s="1"/>
  <c r="P4872" i="1"/>
  <c r="P4871" i="1" s="1"/>
  <c r="V4784" i="1"/>
  <c r="V4783" i="1" s="1"/>
  <c r="V4782" i="1" s="1"/>
  <c r="U370" i="1"/>
  <c r="U369" i="1" s="1"/>
  <c r="U362" i="1" s="1"/>
  <c r="U361" i="1" s="1"/>
  <c r="P176" i="1"/>
  <c r="P175" i="1" s="1"/>
  <c r="P174" i="1" s="1"/>
  <c r="P173" i="1" s="1"/>
  <c r="P155" i="1" s="1"/>
  <c r="M658" i="1"/>
  <c r="U1254" i="1"/>
  <c r="U1062" i="1"/>
  <c r="U1045" i="1" s="1"/>
  <c r="S3465" i="1"/>
  <c r="S2600" i="1"/>
  <c r="S2586" i="1" s="1"/>
  <c r="P3493" i="1"/>
  <c r="P3492" i="1" s="1"/>
  <c r="P3491" i="1" s="1"/>
  <c r="P2733" i="1"/>
  <c r="P33" i="1"/>
  <c r="P32" i="1" s="1"/>
  <c r="P20" i="1" s="1"/>
  <c r="P19" i="1" s="1"/>
  <c r="P12" i="1" s="1"/>
  <c r="P11" i="1" s="1"/>
  <c r="P10" i="1" s="1"/>
  <c r="V663" i="1"/>
  <c r="M15" i="1"/>
  <c r="V2103" i="1"/>
  <c r="V2076" i="1" s="1"/>
  <c r="H958" i="1"/>
  <c r="H957" i="1" s="1"/>
  <c r="H956" i="1" s="1"/>
  <c r="H949" i="1" s="1"/>
  <c r="M4090" i="1"/>
  <c r="L2005" i="1"/>
  <c r="U1498" i="1"/>
  <c r="U1464" i="1" s="1"/>
  <c r="U1456" i="1" s="1"/>
  <c r="U3493" i="1"/>
  <c r="U3492" i="1" s="1"/>
  <c r="U3491" i="1" s="1"/>
  <c r="F5686" i="1"/>
  <c r="S4872" i="1"/>
  <c r="S4871" i="1" s="1"/>
  <c r="Q4912" i="1"/>
  <c r="P3822" i="1"/>
  <c r="H4517" i="1"/>
  <c r="H4516" i="1" s="1"/>
  <c r="H4515" i="1" s="1"/>
  <c r="H4467" i="1" s="1"/>
  <c r="M1191" i="1"/>
  <c r="M124" i="1"/>
  <c r="M4088" i="1"/>
  <c r="P393" i="1"/>
  <c r="P392" i="1" s="1"/>
  <c r="P391" i="1" s="1"/>
  <c r="P1119" i="1"/>
  <c r="P1118" i="1" s="1"/>
  <c r="O709" i="1"/>
  <c r="R5501" i="1"/>
  <c r="P5687" i="1"/>
  <c r="P5686" i="1" s="1"/>
  <c r="O5961" i="1"/>
  <c r="M1648" i="1"/>
  <c r="J2499" i="1"/>
  <c r="J2486" i="1" s="1"/>
  <c r="U5084" i="1"/>
  <c r="U5056" i="1" s="1"/>
  <c r="U5055" i="1" s="1"/>
  <c r="U5054" i="1" s="1"/>
  <c r="U5053" i="1" s="1"/>
  <c r="L583" i="1"/>
  <c r="G2442" i="1"/>
  <c r="V1498" i="1"/>
  <c r="V1464" i="1" s="1"/>
  <c r="V1456" i="1" s="1"/>
  <c r="Q2033" i="1"/>
  <c r="Q2032" i="1" s="1"/>
  <c r="Q2031" i="1" s="1"/>
  <c r="M3063" i="1"/>
  <c r="M2872" i="1"/>
  <c r="L32" i="1"/>
  <c r="L31" i="1" s="1"/>
  <c r="G3106" i="1"/>
  <c r="F94" i="1"/>
  <c r="F93" i="1" s="1"/>
  <c r="M3062" i="1"/>
  <c r="Q4517" i="1"/>
  <c r="Q4516" i="1" s="1"/>
  <c r="Q4515" i="1" s="1"/>
  <c r="Q4467" i="1" s="1"/>
  <c r="Q851" i="1"/>
  <c r="Q33" i="1"/>
  <c r="Q32" i="1" s="1"/>
  <c r="Q20" i="1" s="1"/>
  <c r="Q19" i="1" s="1"/>
  <c r="Q12" i="1" s="1"/>
  <c r="Q11" i="1" s="1"/>
  <c r="Q10" i="1" s="1"/>
  <c r="Q5926" i="1"/>
  <c r="Q5925" i="1" s="1"/>
  <c r="V393" i="1"/>
  <c r="V392" i="1" s="1"/>
  <c r="V391" i="1" s="1"/>
  <c r="V5084" i="1"/>
  <c r="V5056" i="1" s="1"/>
  <c r="V5055" i="1" s="1"/>
  <c r="V5054" i="1" s="1"/>
  <c r="V5053" i="1" s="1"/>
  <c r="R3845" i="1"/>
  <c r="R3844" i="1" s="1"/>
  <c r="R3843" i="1" s="1"/>
  <c r="P2103" i="1"/>
  <c r="P2076" i="1" s="1"/>
  <c r="J4323" i="1"/>
  <c r="P2384" i="1"/>
  <c r="P2383" i="1" s="1"/>
  <c r="P2374" i="1" s="1"/>
  <c r="H709" i="1"/>
  <c r="H708" i="1" s="1"/>
  <c r="U6067" i="1"/>
  <c r="U6066" i="1" s="1"/>
  <c r="O5570" i="1"/>
  <c r="O5569" i="1" s="1"/>
  <c r="V2965" i="1"/>
  <c r="V2957" i="1" s="1"/>
  <c r="Q527" i="1"/>
  <c r="Q526" i="1" s="1"/>
  <c r="Q2272" i="1"/>
  <c r="Q2241" i="1" s="1"/>
  <c r="Q2233" i="1" s="1"/>
  <c r="H19" i="1"/>
  <c r="H12" i="1" s="1"/>
  <c r="H11" i="1" s="1"/>
  <c r="H10" i="1" s="1"/>
  <c r="Q4784" i="1"/>
  <c r="Q4783" i="1" s="1"/>
  <c r="Q4782" i="1" s="1"/>
  <c r="G3845" i="1"/>
  <c r="G3844" i="1" s="1"/>
  <c r="G3843" i="1" s="1"/>
  <c r="H4239" i="1"/>
  <c r="O745" i="1"/>
  <c r="M2864" i="1"/>
  <c r="V3106" i="1"/>
  <c r="S2965" i="1"/>
  <c r="S2957" i="1" s="1"/>
  <c r="R370" i="1"/>
  <c r="R369" i="1" s="1"/>
  <c r="R362" i="1" s="1"/>
  <c r="R361" i="1" s="1"/>
  <c r="S663" i="1"/>
  <c r="L1960" i="1"/>
  <c r="L1959" i="1" s="1"/>
  <c r="L1952" i="1" s="1"/>
  <c r="L1951" i="1" s="1"/>
  <c r="M1961" i="1"/>
  <c r="L3994" i="1"/>
  <c r="L3993" i="1" s="1"/>
  <c r="M3995" i="1"/>
  <c r="M2630" i="1"/>
  <c r="L2629" i="1"/>
  <c r="L2624" i="1" s="1"/>
  <c r="L1256" i="1"/>
  <c r="L1255" i="1" s="1"/>
  <c r="L1254" i="1" s="1"/>
  <c r="M1257" i="1"/>
  <c r="K108" i="1"/>
  <c r="K107" i="1" s="1"/>
  <c r="U745" i="1"/>
  <c r="L4061" i="1"/>
  <c r="L4060" i="1" s="1"/>
  <c r="L4059" i="1" s="1"/>
  <c r="L4058" i="1" s="1"/>
  <c r="M4062" i="1"/>
  <c r="P3333" i="1"/>
  <c r="P3325" i="1" s="1"/>
  <c r="M3215" i="1"/>
  <c r="L3214" i="1"/>
  <c r="L3213" i="1" s="1"/>
  <c r="G2861" i="1"/>
  <c r="G2848" i="1" s="1"/>
  <c r="H1733" i="1"/>
  <c r="M1184" i="1"/>
  <c r="J5404" i="1"/>
  <c r="J5403" i="1" s="1"/>
  <c r="J5402" i="1" s="1"/>
  <c r="J5372" i="1" s="1"/>
  <c r="L406" i="1"/>
  <c r="L405" i="1" s="1"/>
  <c r="K949" i="1"/>
  <c r="S4144" i="1"/>
  <c r="S4143" i="1" s="1"/>
  <c r="S4142" i="1" s="1"/>
  <c r="M4118" i="1"/>
  <c r="V918" i="1"/>
  <c r="U709" i="1"/>
  <c r="K391" i="1"/>
  <c r="Q4117" i="1"/>
  <c r="Q4112" i="1" s="1"/>
  <c r="Q4111" i="1" s="1"/>
  <c r="Q4110" i="1" s="1"/>
  <c r="V176" i="1"/>
  <c r="V175" i="1" s="1"/>
  <c r="V174" i="1" s="1"/>
  <c r="V173" i="1" s="1"/>
  <c r="V155" i="1" s="1"/>
  <c r="O4729" i="1"/>
  <c r="M6038" i="1"/>
  <c r="V4240" i="1"/>
  <c r="V4239" i="1" s="1"/>
  <c r="P1631" i="1"/>
  <c r="P1630" i="1" s="1"/>
  <c r="P1629" i="1" s="1"/>
  <c r="O731" i="1"/>
  <c r="O1606" i="1"/>
  <c r="K5196" i="1"/>
  <c r="K5195" i="1" s="1"/>
  <c r="K5194" i="1" s="1"/>
  <c r="G341" i="1"/>
  <c r="S176" i="1"/>
  <c r="S175" i="1" s="1"/>
  <c r="S174" i="1" s="1"/>
  <c r="S173" i="1" s="1"/>
  <c r="S155" i="1" s="1"/>
  <c r="U851" i="1"/>
  <c r="U2756" i="1"/>
  <c r="U2755" i="1" s="1"/>
  <c r="U2754" i="1" s="1"/>
  <c r="M3218" i="1"/>
  <c r="I1119" i="1"/>
  <c r="I1118" i="1" s="1"/>
  <c r="R4390" i="1"/>
  <c r="R4389" i="1" s="1"/>
  <c r="R4388" i="1" s="1"/>
  <c r="R4387" i="1" s="1"/>
  <c r="Q731" i="1"/>
  <c r="F2033" i="1"/>
  <c r="F2032" i="1" s="1"/>
  <c r="F2031" i="1" s="1"/>
  <c r="F2004" i="1" s="1"/>
  <c r="Q1746" i="1"/>
  <c r="Q1733" i="1" s="1"/>
  <c r="U918" i="1"/>
  <c r="P4117" i="1"/>
  <c r="P4112" i="1" s="1"/>
  <c r="P4111" i="1" s="1"/>
  <c r="P4110" i="1" s="1"/>
  <c r="O3243" i="1"/>
  <c r="O3223" i="1" s="1"/>
  <c r="O6067" i="1"/>
  <c r="O6066" i="1" s="1"/>
  <c r="V341" i="1"/>
  <c r="R918" i="1"/>
  <c r="R3493" i="1"/>
  <c r="R3492" i="1" s="1"/>
  <c r="R3491" i="1" s="1"/>
  <c r="R300" i="1"/>
  <c r="J4239" i="1"/>
  <c r="J4871" i="1"/>
  <c r="G3822" i="1"/>
  <c r="G2499" i="1"/>
  <c r="G2486" i="1" s="1"/>
  <c r="O4144" i="1"/>
  <c r="O4143" i="1" s="1"/>
  <c r="O4142" i="1" s="1"/>
  <c r="I5084" i="1"/>
  <c r="H3243" i="1"/>
  <c r="H3223" i="1" s="1"/>
  <c r="G4144" i="1"/>
  <c r="G4143" i="1" s="1"/>
  <c r="G4142" i="1" s="1"/>
  <c r="S3493" i="1"/>
  <c r="S3492" i="1" s="1"/>
  <c r="S3491" i="1" s="1"/>
  <c r="P2005" i="1"/>
  <c r="R2005" i="1"/>
  <c r="S2384" i="1"/>
  <c r="S2383" i="1" s="1"/>
  <c r="S2374" i="1" s="1"/>
  <c r="I3134" i="1"/>
  <c r="P851" i="1"/>
  <c r="R5287" i="1"/>
  <c r="R5286" i="1" s="1"/>
  <c r="R5270" i="1" s="1"/>
  <c r="R5269" i="1" s="1"/>
  <c r="R5268" i="1" s="1"/>
  <c r="R5228" i="1" s="1"/>
  <c r="Q1714" i="1"/>
  <c r="Q1682" i="1" s="1"/>
  <c r="S1212" i="1"/>
  <c r="S1211" i="1" s="1"/>
  <c r="P1275" i="1"/>
  <c r="P1274" i="1" s="1"/>
  <c r="P1273" i="1" s="1"/>
  <c r="I3177" i="1"/>
  <c r="P4390" i="1"/>
  <c r="P4389" i="1" s="1"/>
  <c r="P4388" i="1" s="1"/>
  <c r="P4387" i="1" s="1"/>
  <c r="Q3845" i="1"/>
  <c r="Q3844" i="1" s="1"/>
  <c r="Q3843" i="1" s="1"/>
  <c r="J744" i="1"/>
  <c r="K1381" i="1"/>
  <c r="K1368" i="1" s="1"/>
  <c r="Q4729" i="1"/>
  <c r="V1275" i="1"/>
  <c r="V1274" i="1" s="1"/>
  <c r="V1273" i="1" s="1"/>
  <c r="O271" i="1"/>
  <c r="O270" i="1" s="1"/>
  <c r="H553" i="1"/>
  <c r="H525" i="1" s="1"/>
  <c r="H512" i="1" s="1"/>
  <c r="S3590" i="1"/>
  <c r="S3577" i="1" s="1"/>
  <c r="U553" i="1"/>
  <c r="U525" i="1" s="1"/>
  <c r="U512" i="1" s="1"/>
  <c r="L6148" i="1"/>
  <c r="M6148" i="1" s="1"/>
  <c r="R1381" i="1"/>
  <c r="R1368" i="1" s="1"/>
  <c r="H3465" i="1"/>
  <c r="S3845" i="1"/>
  <c r="S3844" i="1" s="1"/>
  <c r="S3843" i="1" s="1"/>
  <c r="U4985" i="1"/>
  <c r="U4984" i="1" s="1"/>
  <c r="O4958" i="1"/>
  <c r="M1715" i="1"/>
  <c r="L71" i="1"/>
  <c r="L66" i="1" s="1"/>
  <c r="M66" i="1" s="1"/>
  <c r="M3258" i="1"/>
  <c r="S6067" i="1"/>
  <c r="S6066" i="1" s="1"/>
  <c r="S1882" i="1"/>
  <c r="S1848" i="1" s="1"/>
  <c r="S1835" i="1" s="1"/>
  <c r="P5501" i="1"/>
  <c r="M783" i="1"/>
  <c r="V4206" i="1"/>
  <c r="S2733" i="1"/>
  <c r="Q5404" i="1"/>
  <c r="Q5403" i="1" s="1"/>
  <c r="Q5402" i="1" s="1"/>
  <c r="Q5372" i="1" s="1"/>
  <c r="O4761" i="1"/>
  <c r="O808" i="1"/>
  <c r="O807" i="1" s="1"/>
  <c r="P4958" i="1"/>
  <c r="V1631" i="1"/>
  <c r="V1630" i="1" s="1"/>
  <c r="V1629" i="1" s="1"/>
  <c r="M1556" i="1"/>
  <c r="M3725" i="1"/>
  <c r="M3257" i="1"/>
  <c r="P5196" i="1"/>
  <c r="P5195" i="1" s="1"/>
  <c r="P5194" i="1" s="1"/>
  <c r="M1491" i="1"/>
  <c r="R1606" i="1"/>
  <c r="S3333" i="1"/>
  <c r="S3325" i="1" s="1"/>
  <c r="M3735" i="1"/>
  <c r="F1714" i="1"/>
  <c r="M2524" i="1"/>
  <c r="M1376" i="1"/>
  <c r="M1369" i="1" s="1"/>
  <c r="M1492" i="1"/>
  <c r="U5660" i="1"/>
  <c r="U5659" i="1" s="1"/>
  <c r="U5637" i="1" s="1"/>
  <c r="R5926" i="1"/>
  <c r="R5925" i="1" s="1"/>
  <c r="S5570" i="1"/>
  <c r="S5569" i="1" s="1"/>
  <c r="O2397" i="1"/>
  <c r="O2396" i="1" s="1"/>
  <c r="O2395" i="1" s="1"/>
  <c r="S4761" i="1"/>
  <c r="L3135" i="1"/>
  <c r="M3135" i="1" s="1"/>
  <c r="U3822" i="1"/>
  <c r="P3690" i="1"/>
  <c r="P3682" i="1" s="1"/>
  <c r="J300" i="1"/>
  <c r="K851" i="1"/>
  <c r="K850" i="1" s="1"/>
  <c r="M4444" i="1"/>
  <c r="U3919" i="1"/>
  <c r="U3911" i="1" s="1"/>
  <c r="G851" i="1"/>
  <c r="G850" i="1" s="1"/>
  <c r="U2135" i="1"/>
  <c r="U2122" i="1" s="1"/>
  <c r="M5981" i="1"/>
  <c r="M3600" i="1"/>
  <c r="L710" i="1"/>
  <c r="L709" i="1" s="1"/>
  <c r="L708" i="1" s="1"/>
  <c r="M1173" i="1"/>
  <c r="H1381" i="1"/>
  <c r="H1368" i="1" s="1"/>
  <c r="Q2135" i="1"/>
  <c r="Q2122" i="1" s="1"/>
  <c r="O4912" i="1"/>
  <c r="I313" i="1"/>
  <c r="M313" i="1" s="1"/>
  <c r="M621" i="1"/>
  <c r="H2756" i="1"/>
  <c r="H2755" i="1" s="1"/>
  <c r="H2754" i="1" s="1"/>
  <c r="H2732" i="1" s="1"/>
  <c r="F6069" i="1"/>
  <c r="M6069" i="1" s="1"/>
  <c r="M1569" i="1"/>
  <c r="K3177" i="1"/>
  <c r="V5404" i="1"/>
  <c r="V5403" i="1" s="1"/>
  <c r="V5402" i="1" s="1"/>
  <c r="V5372" i="1" s="1"/>
  <c r="O4784" i="1"/>
  <c r="O4783" i="1" s="1"/>
  <c r="O4782" i="1" s="1"/>
  <c r="G553" i="1"/>
  <c r="G525" i="1" s="1"/>
  <c r="G512" i="1" s="1"/>
  <c r="G511" i="1" s="1"/>
  <c r="O1062" i="1"/>
  <c r="O1045" i="1" s="1"/>
  <c r="F851" i="1"/>
  <c r="L1669" i="1"/>
  <c r="M1669" i="1" s="1"/>
  <c r="P1254" i="1"/>
  <c r="I949" i="1"/>
  <c r="P3204" i="1"/>
  <c r="P3177" i="1" s="1"/>
  <c r="G2032" i="1"/>
  <c r="G2031" i="1" s="1"/>
  <c r="G2004" i="1" s="1"/>
  <c r="J709" i="1"/>
  <c r="G2233" i="1"/>
  <c r="S808" i="1"/>
  <c r="S807" i="1" s="1"/>
  <c r="R1275" i="1"/>
  <c r="R1274" i="1" s="1"/>
  <c r="R1273" i="1" s="1"/>
  <c r="J2804" i="1"/>
  <c r="M4960" i="1"/>
  <c r="M3616" i="1"/>
  <c r="M659" i="1"/>
  <c r="R5084" i="1"/>
  <c r="R5056" i="1" s="1"/>
  <c r="R5055" i="1" s="1"/>
  <c r="R5054" i="1" s="1"/>
  <c r="R5053" i="1" s="1"/>
  <c r="G1158" i="1"/>
  <c r="G1157" i="1" s="1"/>
  <c r="K5483" i="1"/>
  <c r="K5482" i="1" s="1"/>
  <c r="K5481" i="1" s="1"/>
  <c r="M1516" i="1"/>
  <c r="G5484" i="1"/>
  <c r="G5483" i="1" s="1"/>
  <c r="G5482" i="1" s="1"/>
  <c r="G5481" i="1" s="1"/>
  <c r="M1865" i="1"/>
  <c r="M1864" i="1" s="1"/>
  <c r="M1974" i="1"/>
  <c r="M3424" i="1"/>
  <c r="V1714" i="1"/>
  <c r="V1682" i="1" s="1"/>
  <c r="M660" i="1"/>
  <c r="M1716" i="1"/>
  <c r="S958" i="1"/>
  <c r="S957" i="1" s="1"/>
  <c r="S956" i="1" s="1"/>
  <c r="S949" i="1" s="1"/>
  <c r="S2135" i="1"/>
  <c r="S2122" i="1" s="1"/>
  <c r="S6097" i="1"/>
  <c r="S6096" i="1" s="1"/>
  <c r="S6095" i="1" s="1"/>
  <c r="S6094" i="1" s="1"/>
  <c r="V300" i="1"/>
  <c r="F3899" i="1"/>
  <c r="M3899" i="1" s="1"/>
  <c r="L2756" i="1"/>
  <c r="L2755" i="1" s="1"/>
  <c r="L2754" i="1" s="1"/>
  <c r="L2732" i="1" s="1"/>
  <c r="V2033" i="1"/>
  <c r="V2032" i="1" s="1"/>
  <c r="V2031" i="1" s="1"/>
  <c r="R5166" i="1"/>
  <c r="R5165" i="1" s="1"/>
  <c r="O393" i="1"/>
  <c r="O392" i="1" s="1"/>
  <c r="O391" i="1" s="1"/>
  <c r="L5660" i="1"/>
  <c r="L5659" i="1" s="1"/>
  <c r="R5961" i="1"/>
  <c r="M1172" i="1"/>
  <c r="L5920" i="1"/>
  <c r="M5920" i="1" s="1"/>
  <c r="S5348" i="1"/>
  <c r="S5347" i="1" s="1"/>
  <c r="S5346" i="1" s="1"/>
  <c r="S5345" i="1" s="1"/>
  <c r="L1238" i="1"/>
  <c r="M1238" i="1" s="1"/>
  <c r="F1412" i="1"/>
  <c r="F1411" i="1" s="1"/>
  <c r="M1171" i="1"/>
  <c r="M588" i="1"/>
  <c r="L2384" i="1"/>
  <c r="L2383" i="1" s="1"/>
  <c r="M1461" i="1"/>
  <c r="K3492" i="1"/>
  <c r="K3491" i="1" s="1"/>
  <c r="K3464" i="1" s="1"/>
  <c r="G1349" i="1"/>
  <c r="G1320" i="1" s="1"/>
  <c r="M5282" i="1"/>
  <c r="M5273" i="1"/>
  <c r="L2137" i="1"/>
  <c r="L2136" i="1" s="1"/>
  <c r="S1119" i="1"/>
  <c r="S1118" i="1" s="1"/>
  <c r="P5348" i="1"/>
  <c r="P5347" i="1" s="1"/>
  <c r="P5346" i="1" s="1"/>
  <c r="P5345" i="1" s="1"/>
  <c r="M1517" i="1"/>
  <c r="M1231" i="1"/>
  <c r="K4911" i="1"/>
  <c r="G4517" i="1"/>
  <c r="G4516" i="1" s="1"/>
  <c r="G4515" i="1" s="1"/>
  <c r="G4467" i="1" s="1"/>
  <c r="K3986" i="1"/>
  <c r="K3978" i="1" s="1"/>
  <c r="M424" i="1"/>
  <c r="P300" i="1"/>
  <c r="Q5501" i="1"/>
  <c r="V6067" i="1"/>
  <c r="V6066" i="1" s="1"/>
  <c r="V5926" i="1"/>
  <c r="V5925" i="1" s="1"/>
  <c r="V5484" i="1"/>
  <c r="S2103" i="1"/>
  <c r="S2076" i="1" s="1"/>
  <c r="R5019" i="1"/>
  <c r="O341" i="1"/>
  <c r="R4323" i="1"/>
  <c r="J851" i="1"/>
  <c r="J850" i="1" s="1"/>
  <c r="H808" i="1"/>
  <c r="H807" i="1" s="1"/>
  <c r="U5926" i="1"/>
  <c r="U5925" i="1" s="1"/>
  <c r="P3986" i="1"/>
  <c r="P3978" i="1" s="1"/>
  <c r="L302" i="1"/>
  <c r="L301" i="1" s="1"/>
  <c r="F5169" i="1"/>
  <c r="M5169" i="1" s="1"/>
  <c r="H2499" i="1"/>
  <c r="H2486" i="1" s="1"/>
  <c r="M5427" i="1"/>
  <c r="R553" i="1"/>
  <c r="R525" i="1" s="1"/>
  <c r="R512" i="1" s="1"/>
  <c r="O1212" i="1"/>
  <c r="O1211" i="1" s="1"/>
  <c r="M465" i="1"/>
  <c r="S1746" i="1"/>
  <c r="S1733" i="1" s="1"/>
  <c r="V4872" i="1"/>
  <c r="V4871" i="1" s="1"/>
  <c r="I350" i="1"/>
  <c r="I349" i="1" s="1"/>
  <c r="M6158" i="1"/>
  <c r="M5426" i="1"/>
  <c r="J2135" i="1"/>
  <c r="J2122" i="1" s="1"/>
  <c r="M5520" i="1"/>
  <c r="H1275" i="1"/>
  <c r="H1274" i="1" s="1"/>
  <c r="H1273" i="1" s="1"/>
  <c r="M5361" i="1"/>
  <c r="I4341" i="1"/>
  <c r="R1631" i="1"/>
  <c r="R1630" i="1" s="1"/>
  <c r="R1629" i="1" s="1"/>
  <c r="M1743" i="1"/>
  <c r="M387" i="1"/>
  <c r="P2499" i="1"/>
  <c r="P2486" i="1" s="1"/>
  <c r="F5300" i="1"/>
  <c r="M5300" i="1" s="1"/>
  <c r="M2887" i="1"/>
  <c r="O5196" i="1"/>
  <c r="O5195" i="1" s="1"/>
  <c r="O5194" i="1" s="1"/>
  <c r="M1363" i="1"/>
  <c r="M2785" i="1"/>
  <c r="S4517" i="1"/>
  <c r="S4516" i="1" s="1"/>
  <c r="S4515" i="1" s="1"/>
  <c r="S4467" i="1" s="1"/>
  <c r="G808" i="1"/>
  <c r="G807" i="1" s="1"/>
  <c r="M1724" i="1"/>
  <c r="I5237" i="1"/>
  <c r="I5236" i="1" s="1"/>
  <c r="H1062" i="1"/>
  <c r="H1045" i="1" s="1"/>
  <c r="S1275" i="1"/>
  <c r="S1274" i="1" s="1"/>
  <c r="S1273" i="1" s="1"/>
  <c r="M3826" i="1"/>
  <c r="M5519" i="1"/>
  <c r="M231" i="1"/>
  <c r="F5271" i="1"/>
  <c r="V3986" i="1"/>
  <c r="V3978" i="1" s="1"/>
  <c r="M5283" i="1"/>
  <c r="R808" i="1"/>
  <c r="R807" i="1" s="1"/>
  <c r="M3973" i="1"/>
  <c r="H851" i="1"/>
  <c r="H850" i="1" s="1"/>
  <c r="K4206" i="1"/>
  <c r="M3975" i="1"/>
  <c r="R271" i="1"/>
  <c r="R270" i="1" s="1"/>
  <c r="Q5816" i="1"/>
  <c r="Q5815" i="1" s="1"/>
  <c r="Q5814" i="1" s="1"/>
  <c r="R4517" i="1"/>
  <c r="R4516" i="1" s="1"/>
  <c r="R4515" i="1" s="1"/>
  <c r="R4467" i="1" s="1"/>
  <c r="L5196" i="1"/>
  <c r="L5195" i="1" s="1"/>
  <c r="V271" i="1"/>
  <c r="V270" i="1" s="1"/>
  <c r="S4985" i="1"/>
  <c r="S4984" i="1" s="1"/>
  <c r="P553" i="1"/>
  <c r="L4628" i="1"/>
  <c r="M4628" i="1" s="1"/>
  <c r="Q1631" i="1"/>
  <c r="Q1630" i="1" s="1"/>
  <c r="Q1629" i="1" s="1"/>
  <c r="V1158" i="1"/>
  <c r="M2609" i="1"/>
  <c r="P6097" i="1"/>
  <c r="P6096" i="1" s="1"/>
  <c r="P6095" i="1" s="1"/>
  <c r="P6094" i="1" s="1"/>
  <c r="O5348" i="1"/>
  <c r="O5347" i="1" s="1"/>
  <c r="O5346" i="1" s="1"/>
  <c r="O5345" i="1" s="1"/>
  <c r="O3204" i="1"/>
  <c r="O3177" i="1" s="1"/>
  <c r="I5286" i="1"/>
  <c r="S1714" i="1"/>
  <c r="S1682" i="1" s="1"/>
  <c r="U393" i="1"/>
  <c r="U392" i="1" s="1"/>
  <c r="U391" i="1" s="1"/>
  <c r="G1062" i="1"/>
  <c r="G1045" i="1" s="1"/>
  <c r="G1025" i="1" s="1"/>
  <c r="P5166" i="1"/>
  <c r="P5165" i="1" s="1"/>
  <c r="K175" i="1"/>
  <c r="K174" i="1" s="1"/>
  <c r="K173" i="1" s="1"/>
  <c r="K155" i="1" s="1"/>
  <c r="Q4240" i="1"/>
  <c r="Q4239" i="1" s="1"/>
  <c r="F5970" i="1"/>
  <c r="F5969" i="1" s="1"/>
  <c r="P4985" i="1"/>
  <c r="P4984" i="1" s="1"/>
  <c r="U300" i="1"/>
  <c r="Q3204" i="1"/>
  <c r="Q3177" i="1" s="1"/>
  <c r="H4912" i="1"/>
  <c r="H4911" i="1" s="1"/>
  <c r="G731" i="1"/>
  <c r="Q1119" i="1"/>
  <c r="Q1118" i="1" s="1"/>
  <c r="M3737" i="1"/>
  <c r="U2600" i="1"/>
  <c r="U2586" i="1" s="1"/>
  <c r="Q251" i="1"/>
  <c r="Q250" i="1" s="1"/>
  <c r="Q249" i="1" s="1"/>
  <c r="L3585" i="1"/>
  <c r="M3585" i="1" s="1"/>
  <c r="M3578" i="1" s="1"/>
  <c r="M3601" i="1"/>
  <c r="O2384" i="1"/>
  <c r="O2383" i="1" s="1"/>
  <c r="O2374" i="1" s="1"/>
  <c r="M3736" i="1"/>
  <c r="M3046" i="1"/>
  <c r="S1381" i="1"/>
  <c r="S1368" i="1" s="1"/>
  <c r="M675" i="1"/>
  <c r="U4144" i="1"/>
  <c r="U4143" i="1" s="1"/>
  <c r="U4142" i="1" s="1"/>
  <c r="R4784" i="1"/>
  <c r="R4783" i="1" s="1"/>
  <c r="R4782" i="1" s="1"/>
  <c r="Q918" i="1"/>
  <c r="L4447" i="1"/>
  <c r="M4447" i="1" s="1"/>
  <c r="Q745" i="1"/>
  <c r="H5926" i="1"/>
  <c r="H5925" i="1" s="1"/>
  <c r="V5196" i="1"/>
  <c r="V5195" i="1" s="1"/>
  <c r="V5194" i="1" s="1"/>
  <c r="Q2103" i="1"/>
  <c r="Q2076" i="1" s="1"/>
  <c r="F809" i="1"/>
  <c r="F808" i="1" s="1"/>
  <c r="H4389" i="1"/>
  <c r="H4388" i="1" s="1"/>
  <c r="H4387" i="1" s="1"/>
  <c r="K2135" i="1"/>
  <c r="K2122" i="1" s="1"/>
  <c r="G1746" i="1"/>
  <c r="G1733" i="1" s="1"/>
  <c r="J3492" i="1"/>
  <c r="J3491" i="1" s="1"/>
  <c r="J3464" i="1" s="1"/>
  <c r="R1212" i="1"/>
  <c r="R1211" i="1" s="1"/>
  <c r="V2272" i="1"/>
  <c r="V2241" i="1" s="1"/>
  <c r="V2233" i="1" s="1"/>
  <c r="O3134" i="1"/>
  <c r="O3133" i="1" s="1"/>
  <c r="O3132" i="1" s="1"/>
  <c r="F5954" i="1"/>
  <c r="F5953" i="1" s="1"/>
  <c r="F5287" i="1"/>
  <c r="M5287" i="1" s="1"/>
  <c r="V3134" i="1"/>
  <c r="V3133" i="1" s="1"/>
  <c r="V3132" i="1" s="1"/>
  <c r="M3907" i="1"/>
  <c r="M5765" i="1"/>
  <c r="R4912" i="1"/>
  <c r="R5570" i="1"/>
  <c r="R5569" i="1" s="1"/>
  <c r="R1254" i="1"/>
  <c r="V2499" i="1"/>
  <c r="V2486" i="1" s="1"/>
  <c r="M3432" i="1"/>
  <c r="K1062" i="1"/>
  <c r="K1045" i="1" s="1"/>
  <c r="K1025" i="1" s="1"/>
  <c r="J175" i="1"/>
  <c r="J174" i="1" s="1"/>
  <c r="J173" i="1" s="1"/>
  <c r="J155" i="1" s="1"/>
  <c r="P2861" i="1"/>
  <c r="P2848" i="1" s="1"/>
  <c r="S2861" i="1"/>
  <c r="S2848" i="1" s="1"/>
  <c r="U1212" i="1"/>
  <c r="U1211" i="1" s="1"/>
  <c r="K5056" i="1"/>
  <c r="K5055" i="1" s="1"/>
  <c r="K5054" i="1" s="1"/>
  <c r="K5053" i="1" s="1"/>
  <c r="K5052" i="1" s="1"/>
  <c r="L609" i="1"/>
  <c r="L608" i="1" s="1"/>
  <c r="R731" i="1"/>
  <c r="M3406" i="1"/>
  <c r="M5794" i="1"/>
  <c r="P1714" i="1"/>
  <c r="P1682" i="1" s="1"/>
  <c r="K4323" i="1"/>
  <c r="K2499" i="1"/>
  <c r="K2486" i="1" s="1"/>
  <c r="Q4958" i="1"/>
  <c r="S5961" i="1"/>
  <c r="V851" i="1"/>
  <c r="U2033" i="1"/>
  <c r="U2032" i="1" s="1"/>
  <c r="U2031" i="1" s="1"/>
  <c r="P370" i="1"/>
  <c r="P369" i="1" s="1"/>
  <c r="P362" i="1" s="1"/>
  <c r="P361" i="1" s="1"/>
  <c r="I5637" i="1"/>
  <c r="U5501" i="1"/>
  <c r="S251" i="1"/>
  <c r="S250" i="1" s="1"/>
  <c r="S249" i="1" s="1"/>
  <c r="O553" i="1"/>
  <c r="O525" i="1" s="1"/>
  <c r="O512" i="1" s="1"/>
  <c r="U251" i="1"/>
  <c r="U250" i="1" s="1"/>
  <c r="U249" i="1" s="1"/>
  <c r="M5937" i="1"/>
  <c r="U958" i="1"/>
  <c r="U957" i="1" s="1"/>
  <c r="U956" i="1" s="1"/>
  <c r="U949" i="1" s="1"/>
  <c r="O3690" i="1"/>
  <c r="O3682" i="1" s="1"/>
  <c r="P3919" i="1"/>
  <c r="P3911" i="1" s="1"/>
  <c r="I686" i="1"/>
  <c r="M686" i="1" s="1"/>
  <c r="M687" i="1"/>
  <c r="M3090" i="1"/>
  <c r="L3089" i="1"/>
  <c r="L3088" i="1" s="1"/>
  <c r="L5676" i="1"/>
  <c r="M5677" i="1"/>
  <c r="M4901" i="1"/>
  <c r="F4900" i="1"/>
  <c r="M4900" i="1" s="1"/>
  <c r="M5971" i="1"/>
  <c r="M104" i="1"/>
  <c r="F100" i="1"/>
  <c r="F99" i="1" s="1"/>
  <c r="U176" i="1"/>
  <c r="U175" i="1" s="1"/>
  <c r="U174" i="1" s="1"/>
  <c r="U173" i="1" s="1"/>
  <c r="U155" i="1" s="1"/>
  <c r="F6044" i="1"/>
  <c r="F6043" i="1" s="1"/>
  <c r="M6043" i="1" s="1"/>
  <c r="M6045" i="1"/>
  <c r="F4131" i="1"/>
  <c r="M4131" i="1" s="1"/>
  <c r="M4132" i="1"/>
  <c r="F1883" i="1"/>
  <c r="M1884" i="1"/>
  <c r="M5993" i="1"/>
  <c r="F5992" i="1"/>
  <c r="M5992" i="1" s="1"/>
  <c r="L5119" i="1"/>
  <c r="M5119" i="1" s="1"/>
  <c r="M5120" i="1"/>
  <c r="O3986" i="1"/>
  <c r="O3978" i="1" s="1"/>
  <c r="K4144" i="1"/>
  <c r="K4143" i="1" s="1"/>
  <c r="K4142" i="1" s="1"/>
  <c r="Q2397" i="1"/>
  <c r="Q2396" i="1" s="1"/>
  <c r="Q2395" i="1" s="1"/>
  <c r="L4341" i="1"/>
  <c r="L4340" i="1" s="1"/>
  <c r="L4339" i="1" s="1"/>
  <c r="L4338" i="1" s="1"/>
  <c r="O771" i="1"/>
  <c r="U5166" i="1"/>
  <c r="U5165" i="1" s="1"/>
  <c r="P2033" i="1"/>
  <c r="P2032" i="1" s="1"/>
  <c r="P2031" i="1" s="1"/>
  <c r="U1275" i="1"/>
  <c r="U1274" i="1" s="1"/>
  <c r="U1273" i="1" s="1"/>
  <c r="M4174" i="1"/>
  <c r="F5483" i="1"/>
  <c r="F5482" i="1" s="1"/>
  <c r="F5481" i="1" s="1"/>
  <c r="K709" i="1"/>
  <c r="K708" i="1" s="1"/>
  <c r="H6171" i="1"/>
  <c r="U1606" i="1"/>
  <c r="V3822" i="1"/>
  <c r="R3106" i="1"/>
  <c r="J553" i="1"/>
  <c r="J525" i="1" s="1"/>
  <c r="J512" i="1" s="1"/>
  <c r="J511" i="1" s="1"/>
  <c r="U3243" i="1"/>
  <c r="U3223" i="1" s="1"/>
  <c r="V251" i="1"/>
  <c r="V250" i="1" s="1"/>
  <c r="V249" i="1" s="1"/>
  <c r="L5110" i="1"/>
  <c r="M5110" i="1" s="1"/>
  <c r="P2756" i="1"/>
  <c r="P2755" i="1" s="1"/>
  <c r="P2754" i="1" s="1"/>
  <c r="V2733" i="1"/>
  <c r="S393" i="1"/>
  <c r="S392" i="1" s="1"/>
  <c r="S391" i="1" s="1"/>
  <c r="V2861" i="1"/>
  <c r="V2848" i="1" s="1"/>
  <c r="K5402" i="1"/>
  <c r="K5372" i="1" s="1"/>
  <c r="K2103" i="1"/>
  <c r="K2076" i="1" s="1"/>
  <c r="I5936" i="1"/>
  <c r="I5935" i="1" s="1"/>
  <c r="H1835" i="1"/>
  <c r="H1631" i="1"/>
  <c r="H1630" i="1" s="1"/>
  <c r="H1629" i="1" s="1"/>
  <c r="H1605" i="1" s="1"/>
  <c r="H5483" i="1"/>
  <c r="H5482" i="1" s="1"/>
  <c r="H5481" i="1" s="1"/>
  <c r="O1631" i="1"/>
  <c r="O1630" i="1" s="1"/>
  <c r="O1629" i="1" s="1"/>
  <c r="J808" i="1"/>
  <c r="J807" i="1" s="1"/>
  <c r="U4729" i="1"/>
  <c r="V4390" i="1"/>
  <c r="V4389" i="1" s="1"/>
  <c r="V4388" i="1" s="1"/>
  <c r="V4387" i="1" s="1"/>
  <c r="U271" i="1"/>
  <c r="U270" i="1" s="1"/>
  <c r="V5348" i="1"/>
  <c r="V5347" i="1" s="1"/>
  <c r="V5346" i="1" s="1"/>
  <c r="V5345" i="1" s="1"/>
  <c r="P251" i="1"/>
  <c r="P250" i="1" s="1"/>
  <c r="P249" i="1" s="1"/>
  <c r="P527" i="1"/>
  <c r="P526" i="1" s="1"/>
  <c r="S4117" i="1"/>
  <c r="S4112" i="1" s="1"/>
  <c r="S4111" i="1" s="1"/>
  <c r="S4110" i="1" s="1"/>
  <c r="O370" i="1"/>
  <c r="O369" i="1" s="1"/>
  <c r="O362" i="1" s="1"/>
  <c r="O361" i="1" s="1"/>
  <c r="H5056" i="1"/>
  <c r="H5055" i="1" s="1"/>
  <c r="H5054" i="1" s="1"/>
  <c r="H5053" i="1" s="1"/>
  <c r="H5052" i="1" s="1"/>
  <c r="P4240" i="1"/>
  <c r="P4239" i="1" s="1"/>
  <c r="Q5019" i="1"/>
  <c r="U4206" i="1"/>
  <c r="R5348" i="1"/>
  <c r="R5347" i="1" s="1"/>
  <c r="R5346" i="1" s="1"/>
  <c r="R5345" i="1" s="1"/>
  <c r="O5404" i="1"/>
  <c r="O5403" i="1" s="1"/>
  <c r="O5402" i="1" s="1"/>
  <c r="O5372" i="1" s="1"/>
  <c r="S3243" i="1"/>
  <c r="S3223" i="1" s="1"/>
  <c r="U2103" i="1"/>
  <c r="U2076" i="1" s="1"/>
  <c r="L337" i="1"/>
  <c r="L336" i="1" s="1"/>
  <c r="L55" i="1"/>
  <c r="L54" i="1" s="1"/>
  <c r="L5777" i="1"/>
  <c r="L5776" i="1" s="1"/>
  <c r="M5776" i="1" s="1"/>
  <c r="Q2733" i="1"/>
  <c r="V1349" i="1"/>
  <c r="V1320" i="1" s="1"/>
  <c r="Q2005" i="1"/>
  <c r="M5573" i="1"/>
  <c r="I5008" i="1"/>
  <c r="M5008" i="1" s="1"/>
  <c r="U2499" i="1"/>
  <c r="U2486" i="1" s="1"/>
  <c r="V3558" i="1"/>
  <c r="V3536" i="1" s="1"/>
  <c r="Q5084" i="1"/>
  <c r="Q5056" i="1" s="1"/>
  <c r="Q5055" i="1" s="1"/>
  <c r="Q5054" i="1" s="1"/>
  <c r="Q5053" i="1" s="1"/>
  <c r="M4342" i="1"/>
  <c r="Q393" i="1"/>
  <c r="Q392" i="1" s="1"/>
  <c r="Q391" i="1" s="1"/>
  <c r="L3728" i="1"/>
  <c r="L3723" i="1" s="1"/>
  <c r="L3722" i="1" s="1"/>
  <c r="L3690" i="1" s="1"/>
  <c r="K1714" i="1"/>
  <c r="K1682" i="1" s="1"/>
  <c r="M6157" i="1"/>
  <c r="R20" i="1"/>
  <c r="R19" i="1" s="1"/>
  <c r="R12" i="1" s="1"/>
  <c r="R11" i="1" s="1"/>
  <c r="R10" i="1" s="1"/>
  <c r="S1158" i="1"/>
  <c r="K5570" i="1"/>
  <c r="K5569" i="1" s="1"/>
  <c r="Q709" i="1"/>
  <c r="O3333" i="1"/>
  <c r="O3325" i="1" s="1"/>
  <c r="M5893" i="1"/>
  <c r="M5295" i="1"/>
  <c r="I4993" i="1"/>
  <c r="M4993" i="1" s="1"/>
  <c r="M3488" i="1"/>
  <c r="I515" i="1"/>
  <c r="I514" i="1" s="1"/>
  <c r="I513" i="1" s="1"/>
  <c r="F447" i="1"/>
  <c r="F446" i="1" s="1"/>
  <c r="M5301" i="1"/>
  <c r="V1746" i="1"/>
  <c r="V1733" i="1" s="1"/>
  <c r="V1062" i="1"/>
  <c r="V1045" i="1" s="1"/>
  <c r="V6026" i="1"/>
  <c r="V6025" i="1" s="1"/>
  <c r="V6024" i="1" s="1"/>
  <c r="V6023" i="1" s="1"/>
  <c r="L2425" i="1"/>
  <c r="L2424" i="1" s="1"/>
  <c r="M2424" i="1" s="1"/>
  <c r="O1714" i="1"/>
  <c r="O1682" i="1" s="1"/>
  <c r="F5988" i="1"/>
  <c r="Q1349" i="1"/>
  <c r="Q1320" i="1" s="1"/>
  <c r="Q5196" i="1"/>
  <c r="Q5195" i="1" s="1"/>
  <c r="Q5194" i="1" s="1"/>
  <c r="R6067" i="1"/>
  <c r="R6066" i="1" s="1"/>
  <c r="Q4761" i="1"/>
  <c r="O2005" i="1"/>
  <c r="Q129" i="1"/>
  <c r="Q128" i="1" s="1"/>
  <c r="Q108" i="1" s="1"/>
  <c r="Q107" i="1" s="1"/>
  <c r="M3180" i="1"/>
  <c r="O1254" i="1"/>
  <c r="P1498" i="1"/>
  <c r="P1464" i="1" s="1"/>
  <c r="P1456" i="1" s="1"/>
  <c r="U771" i="1"/>
  <c r="U4517" i="1"/>
  <c r="U4516" i="1" s="1"/>
  <c r="U4515" i="1" s="1"/>
  <c r="U4467" i="1" s="1"/>
  <c r="S5816" i="1"/>
  <c r="S5815" i="1" s="1"/>
  <c r="S5814" i="1" s="1"/>
  <c r="R6097" i="1"/>
  <c r="R6096" i="1" s="1"/>
  <c r="R6095" i="1" s="1"/>
  <c r="R6094" i="1" s="1"/>
  <c r="S4240" i="1"/>
  <c r="S4239" i="1" s="1"/>
  <c r="U3690" i="1"/>
  <c r="U3682" i="1" s="1"/>
  <c r="O4390" i="1"/>
  <c r="O4389" i="1" s="1"/>
  <c r="O4388" i="1" s="1"/>
  <c r="O4387" i="1" s="1"/>
  <c r="O3493" i="1"/>
  <c r="O3492" i="1" s="1"/>
  <c r="O3491" i="1" s="1"/>
  <c r="I1848" i="1"/>
  <c r="R2965" i="1"/>
  <c r="R2957" i="1" s="1"/>
  <c r="R2384" i="1"/>
  <c r="R2383" i="1" s="1"/>
  <c r="R2374" i="1" s="1"/>
  <c r="O2733" i="1"/>
  <c r="M4292" i="1"/>
  <c r="O1882" i="1"/>
  <c r="O1848" i="1" s="1"/>
  <c r="O1835" i="1" s="1"/>
  <c r="M5793" i="1"/>
  <c r="L4436" i="1"/>
  <c r="M4436" i="1" s="1"/>
  <c r="V1212" i="1"/>
  <c r="V1211" i="1" s="1"/>
  <c r="R709" i="1"/>
  <c r="R3465" i="1"/>
  <c r="I1723" i="1"/>
  <c r="I1714" i="1" s="1"/>
  <c r="V5660" i="1"/>
  <c r="V5659" i="1" s="1"/>
  <c r="V5637" i="1" s="1"/>
  <c r="U6097" i="1"/>
  <c r="U6096" i="1" s="1"/>
  <c r="U6095" i="1" s="1"/>
  <c r="U6094" i="1" s="1"/>
  <c r="V5816" i="1"/>
  <c r="V5815" i="1" s="1"/>
  <c r="V5814" i="1" s="1"/>
  <c r="R5687" i="1"/>
  <c r="R5686" i="1" s="1"/>
  <c r="S5484" i="1"/>
  <c r="P5484" i="1"/>
  <c r="R4872" i="1"/>
  <c r="R4871" i="1" s="1"/>
  <c r="U1714" i="1"/>
  <c r="U1682" i="1" s="1"/>
  <c r="J4761" i="1"/>
  <c r="J4728" i="1" s="1"/>
  <c r="L4451" i="1"/>
  <c r="M4452" i="1"/>
  <c r="M222" i="1"/>
  <c r="I218" i="1"/>
  <c r="M218" i="1" s="1"/>
  <c r="M194" i="1"/>
  <c r="F193" i="1"/>
  <c r="M193" i="1" s="1"/>
  <c r="I225" i="1"/>
  <c r="M225" i="1" s="1"/>
  <c r="M230" i="1"/>
  <c r="M3522" i="1"/>
  <c r="F3521" i="1"/>
  <c r="F3520" i="1" s="1"/>
  <c r="M3520" i="1" s="1"/>
  <c r="I3262" i="1"/>
  <c r="M3262" i="1" s="1"/>
  <c r="M3263" i="1"/>
  <c r="M2774" i="1"/>
  <c r="F2770" i="1"/>
  <c r="M2770" i="1" s="1"/>
  <c r="M2767" i="1"/>
  <c r="F2757" i="1"/>
  <c r="M2757" i="1" s="1"/>
  <c r="M1840" i="1"/>
  <c r="F1839" i="1"/>
  <c r="M1839" i="1" s="1"/>
  <c r="M5764" i="1"/>
  <c r="I5763" i="1"/>
  <c r="M5763" i="1" s="1"/>
  <c r="F6098" i="1"/>
  <c r="M6098" i="1" s="1"/>
  <c r="M6102" i="1"/>
  <c r="F1384" i="1"/>
  <c r="M1388" i="1"/>
  <c r="M1179" i="1"/>
  <c r="I1178" i="1"/>
  <c r="I1177" i="1" s="1"/>
  <c r="M728" i="1"/>
  <c r="F723" i="1"/>
  <c r="F710" i="1"/>
  <c r="M711" i="1"/>
  <c r="M4246" i="1"/>
  <c r="I4242" i="1"/>
  <c r="F4165" i="1"/>
  <c r="M4165" i="1" s="1"/>
  <c r="M4166" i="1"/>
  <c r="I2203" i="1"/>
  <c r="M2203" i="1" s="1"/>
  <c r="M2204" i="1"/>
  <c r="I5484" i="1"/>
  <c r="I5483" i="1" s="1"/>
  <c r="I5482" i="1" s="1"/>
  <c r="I5481" i="1" s="1"/>
  <c r="M5485" i="1"/>
  <c r="Q1381" i="1"/>
  <c r="Q1368" i="1" s="1"/>
  <c r="O4240" i="1"/>
  <c r="O4239" i="1" s="1"/>
  <c r="L2477" i="1"/>
  <c r="L2476" i="1" s="1"/>
  <c r="Q2499" i="1"/>
  <c r="Q2486" i="1" s="1"/>
  <c r="R1498" i="1"/>
  <c r="R1464" i="1" s="1"/>
  <c r="R1456" i="1" s="1"/>
  <c r="U5348" i="1"/>
  <c r="U5347" i="1" s="1"/>
  <c r="U5346" i="1" s="1"/>
  <c r="U5345" i="1" s="1"/>
  <c r="S4912" i="1"/>
  <c r="R2033" i="1"/>
  <c r="R2032" i="1" s="1"/>
  <c r="R2031" i="1" s="1"/>
  <c r="V5961" i="1"/>
  <c r="V5501" i="1"/>
  <c r="V3919" i="1"/>
  <c r="V3911" i="1" s="1"/>
  <c r="U1119" i="1"/>
  <c r="U1118" i="1" s="1"/>
  <c r="S918" i="1"/>
  <c r="V4144" i="1"/>
  <c r="V4143" i="1" s="1"/>
  <c r="V4142" i="1" s="1"/>
  <c r="P1381" i="1"/>
  <c r="P1368" i="1" s="1"/>
  <c r="Q3493" i="1"/>
  <c r="Q3492" i="1" s="1"/>
  <c r="Q3491" i="1" s="1"/>
  <c r="K744" i="1"/>
  <c r="O2135" i="1"/>
  <c r="O2122" i="1" s="1"/>
  <c r="V3243" i="1"/>
  <c r="V3223" i="1" s="1"/>
  <c r="U2384" i="1"/>
  <c r="U2383" i="1" s="1"/>
  <c r="U2374" i="1" s="1"/>
  <c r="F4331" i="1"/>
  <c r="F4326" i="1" s="1"/>
  <c r="F4325" i="1" s="1"/>
  <c r="F4324" i="1" s="1"/>
  <c r="F4323" i="1" s="1"/>
  <c r="Q1254" i="1"/>
  <c r="Q5348" i="1"/>
  <c r="Q5347" i="1" s="1"/>
  <c r="Q5346" i="1" s="1"/>
  <c r="Q5345" i="1" s="1"/>
  <c r="Q5687" i="1"/>
  <c r="Q5686" i="1" s="1"/>
  <c r="O1381" i="1"/>
  <c r="O1368" i="1" s="1"/>
  <c r="Q4144" i="1"/>
  <c r="Q4143" i="1" s="1"/>
  <c r="Q4142" i="1" s="1"/>
  <c r="K808" i="1"/>
  <c r="K807" i="1" s="1"/>
  <c r="O4985" i="1"/>
  <c r="O4984" i="1" s="1"/>
  <c r="S2499" i="1"/>
  <c r="S2486" i="1" s="1"/>
  <c r="U1746" i="1"/>
  <c r="U1733" i="1" s="1"/>
  <c r="P1062" i="1"/>
  <c r="P1045" i="1" s="1"/>
  <c r="U3465" i="1"/>
  <c r="L2411" i="1"/>
  <c r="M2411" i="1" s="1"/>
  <c r="R341" i="1"/>
  <c r="I5057" i="1"/>
  <c r="U1349" i="1"/>
  <c r="U1320" i="1" s="1"/>
  <c r="G5686" i="1"/>
  <c r="F3475" i="1"/>
  <c r="F3474" i="1" s="1"/>
  <c r="F3465" i="1" s="1"/>
  <c r="Q6097" i="1"/>
  <c r="Q6096" i="1" s="1"/>
  <c r="Q6095" i="1" s="1"/>
  <c r="Q6094" i="1" s="1"/>
  <c r="V20" i="1"/>
  <c r="V19" i="1" s="1"/>
  <c r="V12" i="1" s="1"/>
  <c r="V11" i="1" s="1"/>
  <c r="V10" i="1" s="1"/>
  <c r="V5687" i="1"/>
  <c r="V5686" i="1" s="1"/>
  <c r="U5484" i="1"/>
  <c r="O958" i="1"/>
  <c r="O957" i="1" s="1"/>
  <c r="O956" i="1" s="1"/>
  <c r="O949" i="1" s="1"/>
  <c r="J1062" i="1"/>
  <c r="J1045" i="1" s="1"/>
  <c r="J1025" i="1" s="1"/>
  <c r="P3845" i="1"/>
  <c r="P3844" i="1" s="1"/>
  <c r="P3843" i="1" s="1"/>
  <c r="L4784" i="1"/>
  <c r="L4783" i="1" s="1"/>
  <c r="L4782" i="1" s="1"/>
  <c r="L5286" i="1"/>
  <c r="K4289" i="1"/>
  <c r="K4288" i="1" s="1"/>
  <c r="R2499" i="1"/>
  <c r="R2486" i="1" s="1"/>
  <c r="Q3986" i="1"/>
  <c r="Q3978" i="1" s="1"/>
  <c r="O3845" i="1"/>
  <c r="O3844" i="1" s="1"/>
  <c r="O3843" i="1" s="1"/>
  <c r="G248" i="1"/>
  <c r="O2965" i="1"/>
  <c r="O2957" i="1" s="1"/>
  <c r="P6067" i="1"/>
  <c r="P6066" i="1" s="1"/>
  <c r="U3333" i="1"/>
  <c r="U3325" i="1" s="1"/>
  <c r="K3590" i="1"/>
  <c r="K3577" i="1" s="1"/>
  <c r="R2103" i="1"/>
  <c r="R2076" i="1" s="1"/>
  <c r="O176" i="1"/>
  <c r="O175" i="1" s="1"/>
  <c r="O174" i="1" s="1"/>
  <c r="O173" i="1" s="1"/>
  <c r="O155" i="1" s="1"/>
  <c r="O3465" i="1"/>
  <c r="Q3558" i="1"/>
  <c r="Q3536" i="1" s="1"/>
  <c r="S4390" i="1"/>
  <c r="S4389" i="1" s="1"/>
  <c r="S4388" i="1" s="1"/>
  <c r="S4387" i="1" s="1"/>
  <c r="P1746" i="1"/>
  <c r="P1733" i="1" s="1"/>
  <c r="K5286" i="1"/>
  <c r="K5270" i="1" s="1"/>
  <c r="K5269" i="1" s="1"/>
  <c r="K5268" i="1" s="1"/>
  <c r="K5228" i="1" s="1"/>
  <c r="G2397" i="1"/>
  <c r="G2396" i="1" s="1"/>
  <c r="G2395" i="1" s="1"/>
  <c r="F3214" i="1"/>
  <c r="F3213" i="1" s="1"/>
  <c r="F3204" i="1" s="1"/>
  <c r="F3177" i="1" s="1"/>
  <c r="U1234" i="1"/>
  <c r="I2863" i="1"/>
  <c r="I2862" i="1" s="1"/>
  <c r="F5936" i="1"/>
  <c r="F5935" i="1" s="1"/>
  <c r="F5926" i="1" s="1"/>
  <c r="F5925" i="1" s="1"/>
  <c r="M3161" i="1"/>
  <c r="U3590" i="1"/>
  <c r="U3577" i="1" s="1"/>
  <c r="P2135" i="1"/>
  <c r="P2122" i="1" s="1"/>
  <c r="R1062" i="1"/>
  <c r="R1045" i="1" s="1"/>
  <c r="K6171" i="1"/>
  <c r="U2861" i="1"/>
  <c r="U2848" i="1" s="1"/>
  <c r="U2005" i="1"/>
  <c r="V3590" i="1"/>
  <c r="V3577" i="1" s="1"/>
  <c r="P5816" i="1"/>
  <c r="P5815" i="1" s="1"/>
  <c r="P5814" i="1" s="1"/>
  <c r="M274" i="1"/>
  <c r="P745" i="1"/>
  <c r="M4606" i="1"/>
  <c r="M4616" i="1"/>
  <c r="M2503" i="1"/>
  <c r="L3186" i="1"/>
  <c r="P129" i="1"/>
  <c r="P128" i="1" s="1"/>
  <c r="P108" i="1" s="1"/>
  <c r="P107" i="1" s="1"/>
  <c r="P3243" i="1"/>
  <c r="P3223" i="1" s="1"/>
  <c r="U2272" i="1"/>
  <c r="U2241" i="1" s="1"/>
  <c r="U2233" i="1" s="1"/>
  <c r="M1589" i="1"/>
  <c r="P3590" i="1"/>
  <c r="P3577" i="1" s="1"/>
  <c r="I1632" i="1"/>
  <c r="I1631" i="1" s="1"/>
  <c r="I1630" i="1" s="1"/>
  <c r="I1629" i="1" s="1"/>
  <c r="S4729" i="1"/>
  <c r="M753" i="1"/>
  <c r="M5015" i="1"/>
  <c r="M3278" i="1"/>
  <c r="I4144" i="1"/>
  <c r="I4143" i="1" s="1"/>
  <c r="I4142" i="1" s="1"/>
  <c r="Q6026" i="1"/>
  <c r="Q6025" i="1" s="1"/>
  <c r="Q6024" i="1" s="1"/>
  <c r="Q6023" i="1" s="1"/>
  <c r="L1888" i="1"/>
  <c r="M1888" i="1" s="1"/>
  <c r="V3690" i="1"/>
  <c r="V3682" i="1" s="1"/>
  <c r="I395" i="1"/>
  <c r="I394" i="1" s="1"/>
  <c r="H4783" i="1"/>
  <c r="H4782" i="1" s="1"/>
  <c r="V4323" i="1"/>
  <c r="L251" i="1"/>
  <c r="L250" i="1" s="1"/>
  <c r="L249" i="1" s="1"/>
  <c r="K1158" i="1"/>
  <c r="G5816" i="1"/>
  <c r="G5815" i="1" s="1"/>
  <c r="G5814" i="1" s="1"/>
  <c r="M4605" i="1"/>
  <c r="L4604" i="1"/>
  <c r="L4603" i="1" s="1"/>
  <c r="L4602" i="1" s="1"/>
  <c r="K4240" i="1"/>
  <c r="K4239" i="1" s="1"/>
  <c r="O1746" i="1"/>
  <c r="O1733" i="1" s="1"/>
  <c r="L5007" i="1"/>
  <c r="L5006" i="1" s="1"/>
  <c r="M1323" i="1"/>
  <c r="M6168" i="1"/>
  <c r="M959" i="1"/>
  <c r="I808" i="1"/>
  <c r="F4240" i="1"/>
  <c r="F4239" i="1" s="1"/>
  <c r="Q553" i="1"/>
  <c r="V4912" i="1"/>
  <c r="M366" i="1"/>
  <c r="M4971" i="1"/>
  <c r="M3099" i="1"/>
  <c r="M987" i="1"/>
  <c r="M1544" i="1"/>
  <c r="P1349" i="1"/>
  <c r="P1320" i="1" s="1"/>
  <c r="V2600" i="1"/>
  <c r="V2586" i="1" s="1"/>
  <c r="S1631" i="1"/>
  <c r="S1630" i="1" s="1"/>
  <c r="S1629" i="1" s="1"/>
  <c r="Q4206" i="1"/>
  <c r="M5116" i="1"/>
  <c r="F3568" i="1"/>
  <c r="M3568" i="1" s="1"/>
  <c r="M2478" i="1"/>
  <c r="M3348" i="1"/>
  <c r="L4518" i="1"/>
  <c r="J4144" i="1"/>
  <c r="J4143" i="1" s="1"/>
  <c r="J4142" i="1" s="1"/>
  <c r="L4200" i="1"/>
  <c r="M3515" i="1"/>
  <c r="L284" i="1"/>
  <c r="P1212" i="1"/>
  <c r="P1211" i="1" s="1"/>
  <c r="U3558" i="1"/>
  <c r="U3536" i="1" s="1"/>
  <c r="I1616" i="1"/>
  <c r="I1615" i="1" s="1"/>
  <c r="I1606" i="1" s="1"/>
  <c r="M265" i="1"/>
  <c r="M238" i="1"/>
  <c r="S553" i="1"/>
  <c r="S525" i="1" s="1"/>
  <c r="S512" i="1" s="1"/>
  <c r="V2756" i="1"/>
  <c r="V2755" i="1" s="1"/>
  <c r="V2754" i="1" s="1"/>
  <c r="Q1606" i="1"/>
  <c r="M239" i="1"/>
  <c r="I4766" i="1"/>
  <c r="M4766" i="1" s="1"/>
  <c r="Q2600" i="1"/>
  <c r="Q2586" i="1" s="1"/>
  <c r="O2499" i="1"/>
  <c r="O2486" i="1" s="1"/>
  <c r="I4986" i="1"/>
  <c r="M4986" i="1" s="1"/>
  <c r="O6026" i="1"/>
  <c r="O6025" i="1" s="1"/>
  <c r="O6024" i="1" s="1"/>
  <c r="O6023" i="1" s="1"/>
  <c r="M3349" i="1"/>
  <c r="I1081" i="1"/>
  <c r="F5979" i="1"/>
  <c r="M5979" i="1" s="1"/>
  <c r="M5980" i="1"/>
  <c r="F991" i="1"/>
  <c r="F990" i="1" s="1"/>
  <c r="L3810" i="1"/>
  <c r="M3810" i="1" s="1"/>
  <c r="M4089" i="1"/>
  <c r="M837" i="1"/>
  <c r="U5961" i="1"/>
  <c r="S5660" i="1"/>
  <c r="S5659" i="1" s="1"/>
  <c r="S5637" i="1" s="1"/>
  <c r="F6034" i="1"/>
  <c r="M6034" i="1" s="1"/>
  <c r="I406" i="1"/>
  <c r="I405" i="1" s="1"/>
  <c r="R3134" i="1"/>
  <c r="R3133" i="1" s="1"/>
  <c r="R3132" i="1" s="1"/>
  <c r="R393" i="1"/>
  <c r="R392" i="1" s="1"/>
  <c r="R391" i="1" s="1"/>
  <c r="R2600" i="1"/>
  <c r="R2586" i="1" s="1"/>
  <c r="F1543" i="1"/>
  <c r="F1542" i="1" s="1"/>
  <c r="P1882" i="1"/>
  <c r="P1848" i="1" s="1"/>
  <c r="P1835" i="1" s="1"/>
  <c r="O851" i="1"/>
  <c r="M2865" i="1"/>
  <c r="G4206" i="1"/>
  <c r="M3732" i="1"/>
  <c r="U5019" i="1"/>
  <c r="O2600" i="1"/>
  <c r="O2586" i="1" s="1"/>
  <c r="Q3243" i="1"/>
  <c r="Q3223" i="1" s="1"/>
  <c r="M1545" i="1"/>
  <c r="M3081" i="1"/>
  <c r="O3822" i="1"/>
  <c r="Q2965" i="1"/>
  <c r="Q2957" i="1" s="1"/>
  <c r="L958" i="1"/>
  <c r="L957" i="1" s="1"/>
  <c r="L956" i="1" s="1"/>
  <c r="F1003" i="1"/>
  <c r="F1002" i="1" s="1"/>
  <c r="F1001" i="1" s="1"/>
  <c r="V731" i="1"/>
  <c r="S731" i="1"/>
  <c r="M5955" i="1"/>
  <c r="O3919" i="1"/>
  <c r="O3911" i="1" s="1"/>
  <c r="F4145" i="1"/>
  <c r="M4145" i="1" s="1"/>
  <c r="I370" i="1"/>
  <c r="M370" i="1" s="1"/>
  <c r="K2397" i="1"/>
  <c r="K2396" i="1" s="1"/>
  <c r="K2395" i="1" s="1"/>
  <c r="K2373" i="1" s="1"/>
  <c r="L5704" i="1"/>
  <c r="M5704" i="1" s="1"/>
  <c r="K5019" i="1"/>
  <c r="P4912" i="1"/>
  <c r="Q4872" i="1"/>
  <c r="Q4871" i="1" s="1"/>
  <c r="M802" i="1"/>
  <c r="M371" i="1"/>
  <c r="M5632" i="1"/>
  <c r="M5003" i="1"/>
  <c r="F6184" i="1"/>
  <c r="M6184" i="1" s="1"/>
  <c r="P5084" i="1"/>
  <c r="P5056" i="1" s="1"/>
  <c r="P5055" i="1" s="1"/>
  <c r="P5054" i="1" s="1"/>
  <c r="P5053" i="1" s="1"/>
  <c r="M5963" i="1"/>
  <c r="O6097" i="1"/>
  <c r="O6096" i="1" s="1"/>
  <c r="O6095" i="1" s="1"/>
  <c r="O6094" i="1" s="1"/>
  <c r="L5614" i="1"/>
  <c r="M5631" i="1"/>
  <c r="M5399" i="1"/>
  <c r="L5405" i="1"/>
  <c r="V4517" i="1"/>
  <c r="V4516" i="1" s="1"/>
  <c r="V4515" i="1" s="1"/>
  <c r="V4467" i="1" s="1"/>
  <c r="I4784" i="1"/>
  <c r="M4722" i="1"/>
  <c r="H6024" i="1"/>
  <c r="H6023" i="1" s="1"/>
  <c r="M5633" i="1"/>
  <c r="R4985" i="1"/>
  <c r="R4984" i="1" s="1"/>
  <c r="R5816" i="1"/>
  <c r="R5815" i="1" s="1"/>
  <c r="R5814" i="1" s="1"/>
  <c r="L5384" i="1"/>
  <c r="L5383" i="1" s="1"/>
  <c r="L5382" i="1" s="1"/>
  <c r="L5381" i="1" s="1"/>
  <c r="H5196" i="1"/>
  <c r="H5195" i="1" s="1"/>
  <c r="H5194" i="1" s="1"/>
  <c r="I4974" i="1"/>
  <c r="M4974" i="1" s="1"/>
  <c r="G5926" i="1"/>
  <c r="G5925" i="1" s="1"/>
  <c r="M5964" i="1"/>
  <c r="V553" i="1"/>
  <c r="V525" i="1" s="1"/>
  <c r="V512" i="1" s="1"/>
  <c r="S3134" i="1"/>
  <c r="S3133" i="1" s="1"/>
  <c r="S3132" i="1" s="1"/>
  <c r="Q3333" i="1"/>
  <c r="Q3325" i="1" s="1"/>
  <c r="R3243" i="1"/>
  <c r="R3223" i="1" s="1"/>
  <c r="M519" i="1"/>
  <c r="M178" i="1"/>
  <c r="V2135" i="1"/>
  <c r="V2122" i="1" s="1"/>
  <c r="M2447" i="1"/>
  <c r="I4762" i="1"/>
  <c r="M4762" i="1" s="1"/>
  <c r="M3064" i="1"/>
  <c r="V1119" i="1"/>
  <c r="V1118" i="1" s="1"/>
  <c r="O4517" i="1"/>
  <c r="O4516" i="1" s="1"/>
  <c r="O4515" i="1" s="1"/>
  <c r="O4467" i="1" s="1"/>
  <c r="R5196" i="1"/>
  <c r="R5195" i="1" s="1"/>
  <c r="R5194" i="1" s="1"/>
  <c r="M3709" i="1"/>
  <c r="M4990" i="1"/>
  <c r="M1944" i="1"/>
  <c r="M1258" i="1"/>
  <c r="F5317" i="1"/>
  <c r="M1407" i="1"/>
  <c r="M787" i="1"/>
  <c r="I554" i="1"/>
  <c r="M1728" i="1"/>
  <c r="M2962" i="1"/>
  <c r="M327" i="1"/>
  <c r="M1717" i="1"/>
  <c r="M4519" i="1"/>
  <c r="R2756" i="1"/>
  <c r="R2755" i="1" s="1"/>
  <c r="R2754" i="1" s="1"/>
  <c r="O4872" i="1"/>
  <c r="O4871" i="1" s="1"/>
  <c r="V370" i="1"/>
  <c r="V369" i="1" s="1"/>
  <c r="V362" i="1" s="1"/>
  <c r="V361" i="1" s="1"/>
  <c r="Q5287" i="1"/>
  <c r="Q5286" i="1" s="1"/>
  <c r="Q5270" i="1" s="1"/>
  <c r="Q5269" i="1" s="1"/>
  <c r="Q5268" i="1" s="1"/>
  <c r="Q5228" i="1" s="1"/>
  <c r="U2397" i="1"/>
  <c r="U2396" i="1" s="1"/>
  <c r="U2395" i="1" s="1"/>
  <c r="Q370" i="1"/>
  <c r="Q369" i="1" s="1"/>
  <c r="Q362" i="1" s="1"/>
  <c r="Q361" i="1" s="1"/>
  <c r="Q300" i="1"/>
  <c r="G5056" i="1"/>
  <c r="G5055" i="1" s="1"/>
  <c r="G5054" i="1" s="1"/>
  <c r="G5053" i="1" s="1"/>
  <c r="G5052" i="1" s="1"/>
  <c r="R3690" i="1"/>
  <c r="R3682" i="1" s="1"/>
  <c r="J5056" i="1"/>
  <c r="J5055" i="1" s="1"/>
  <c r="J5054" i="1" s="1"/>
  <c r="J5053" i="1" s="1"/>
  <c r="J5052" i="1" s="1"/>
  <c r="R4240" i="1"/>
  <c r="R4239" i="1" s="1"/>
  <c r="R2272" i="1"/>
  <c r="R2241" i="1" s="1"/>
  <c r="R2233" i="1" s="1"/>
  <c r="K5816" i="1"/>
  <c r="K5815" i="1" s="1"/>
  <c r="K5814" i="1" s="1"/>
  <c r="S5287" i="1"/>
  <c r="S5286" i="1" s="1"/>
  <c r="S5270" i="1" s="1"/>
  <c r="S5269" i="1" s="1"/>
  <c r="S5268" i="1" s="1"/>
  <c r="S5228" i="1" s="1"/>
  <c r="F2712" i="1"/>
  <c r="M4091" i="1"/>
  <c r="S2756" i="1"/>
  <c r="S2755" i="1" s="1"/>
  <c r="S2754" i="1" s="1"/>
  <c r="P4144" i="1"/>
  <c r="P4143" i="1" s="1"/>
  <c r="P4142" i="1" s="1"/>
  <c r="P2272" i="1"/>
  <c r="P2241" i="1" s="1"/>
  <c r="P2233" i="1" s="1"/>
  <c r="S4206" i="1"/>
  <c r="M1955" i="1"/>
  <c r="L143" i="1"/>
  <c r="M143" i="1" s="1"/>
  <c r="M144" i="1"/>
  <c r="S2272" i="1"/>
  <c r="S2241" i="1" s="1"/>
  <c r="S2233" i="1" s="1"/>
  <c r="V2397" i="1"/>
  <c r="V2396" i="1" s="1"/>
  <c r="V2395" i="1" s="1"/>
  <c r="L86" i="1"/>
  <c r="M87" i="1"/>
  <c r="M3100" i="1"/>
  <c r="S5196" i="1"/>
  <c r="S5195" i="1" s="1"/>
  <c r="S5194" i="1" s="1"/>
  <c r="V5166" i="1"/>
  <c r="V5165" i="1" s="1"/>
  <c r="Q5166" i="1"/>
  <c r="Q5165" i="1" s="1"/>
  <c r="L3109" i="1"/>
  <c r="M3110" i="1"/>
  <c r="I4917" i="1"/>
  <c r="M4917" i="1" s="1"/>
  <c r="M5121" i="1"/>
  <c r="U108" i="1"/>
  <c r="U107" i="1" s="1"/>
  <c r="L4038" i="1"/>
  <c r="M4039" i="1"/>
  <c r="L3665" i="1"/>
  <c r="M3666" i="1"/>
  <c r="R5484" i="1"/>
  <c r="L3950" i="1"/>
  <c r="M3951" i="1"/>
  <c r="L3943" i="1"/>
  <c r="M3944" i="1"/>
  <c r="S3690" i="1"/>
  <c r="S3682" i="1" s="1"/>
  <c r="M1943" i="1"/>
  <c r="Q824" i="1"/>
  <c r="Q808" i="1" s="1"/>
  <c r="Q807" i="1" s="1"/>
  <c r="V6097" i="1"/>
  <c r="V6096" i="1" s="1"/>
  <c r="V6095" i="1" s="1"/>
  <c r="V6094" i="1" s="1"/>
  <c r="Q5961" i="1"/>
  <c r="S3204" i="1"/>
  <c r="S3177" i="1" s="1"/>
  <c r="L4224" i="1"/>
  <c r="M4225" i="1"/>
  <c r="L4007" i="1"/>
  <c r="M4007" i="1" s="1"/>
  <c r="M4008" i="1"/>
  <c r="L3982" i="1"/>
  <c r="M3983" i="1"/>
  <c r="L3956" i="1"/>
  <c r="M3957" i="1"/>
  <c r="L3929" i="1"/>
  <c r="M3929" i="1" s="1"/>
  <c r="M3930" i="1"/>
  <c r="L1686" i="1"/>
  <c r="M1687" i="1"/>
  <c r="R5660" i="1"/>
  <c r="R5659" i="1" s="1"/>
  <c r="R5637" i="1" s="1"/>
  <c r="S5501" i="1"/>
  <c r="L5772" i="1"/>
  <c r="M5773" i="1"/>
  <c r="L4069" i="1"/>
  <c r="M4070" i="1"/>
  <c r="L4017" i="1"/>
  <c r="M4018" i="1"/>
  <c r="L5687" i="1"/>
  <c r="M5687" i="1" s="1"/>
  <c r="S5019" i="1"/>
  <c r="R4958" i="1"/>
  <c r="Q5484" i="1"/>
  <c r="L3933" i="1"/>
  <c r="M3933" i="1" s="1"/>
  <c r="M3934" i="1"/>
  <c r="L5926" i="1"/>
  <c r="L5925" i="1" s="1"/>
  <c r="S300" i="1"/>
  <c r="Q3465" i="1"/>
  <c r="L4081" i="1"/>
  <c r="L4050" i="1"/>
  <c r="M4051" i="1"/>
  <c r="L4027" i="1"/>
  <c r="M4028" i="1"/>
  <c r="L3658" i="1"/>
  <c r="M3659" i="1"/>
  <c r="M3117" i="1"/>
  <c r="L3116" i="1"/>
  <c r="L3115" i="1" s="1"/>
  <c r="F1733" i="1"/>
  <c r="M5306" i="1"/>
  <c r="Q2756" i="1"/>
  <c r="Q2755" i="1" s="1"/>
  <c r="Q2754" i="1" s="1"/>
  <c r="S4784" i="1"/>
  <c r="S4783" i="1" s="1"/>
  <c r="S4782" i="1" s="1"/>
  <c r="R3919" i="1"/>
  <c r="R3911" i="1" s="1"/>
  <c r="I4753" i="1"/>
  <c r="M4754" i="1"/>
  <c r="M2919" i="1"/>
  <c r="R3590" i="1"/>
  <c r="R3577" i="1" s="1"/>
  <c r="I3024" i="1"/>
  <c r="M3025" i="1"/>
  <c r="M2704" i="1"/>
  <c r="L2703" i="1"/>
  <c r="L2641" i="1"/>
  <c r="M2641" i="1" s="1"/>
  <c r="M2642" i="1"/>
  <c r="I1329" i="1"/>
  <c r="M1330" i="1"/>
  <c r="L5476" i="1"/>
  <c r="M5477" i="1"/>
  <c r="M3741" i="1"/>
  <c r="I3740" i="1"/>
  <c r="M3740" i="1" s="1"/>
  <c r="M2724" i="1"/>
  <c r="F2723" i="1"/>
  <c r="F5313" i="1"/>
  <c r="M5313" i="1" s="1"/>
  <c r="M5314" i="1"/>
  <c r="L2857" i="1"/>
  <c r="M2858" i="1"/>
  <c r="L3417" i="1"/>
  <c r="M3418" i="1"/>
  <c r="I3159" i="1"/>
  <c r="M3159" i="1" s="1"/>
  <c r="M3160" i="1"/>
  <c r="L4684" i="1"/>
  <c r="M4685" i="1"/>
  <c r="O2861" i="1"/>
  <c r="O2848" i="1" s="1"/>
  <c r="O3558" i="1"/>
  <c r="O3536" i="1" s="1"/>
  <c r="P4517" i="1"/>
  <c r="P4516" i="1" s="1"/>
  <c r="P4515" i="1" s="1"/>
  <c r="P4467" i="1" s="1"/>
  <c r="I4299" i="1"/>
  <c r="I4298" i="1" s="1"/>
  <c r="L5497" i="1"/>
  <c r="M5497" i="1" s="1"/>
  <c r="M5498" i="1"/>
  <c r="I4275" i="1"/>
  <c r="M4276" i="1"/>
  <c r="M5792" i="1"/>
  <c r="I5791" i="1"/>
  <c r="I852" i="1"/>
  <c r="M5846" i="1"/>
  <c r="F5841" i="1"/>
  <c r="M5577" i="1"/>
  <c r="L5576" i="1"/>
  <c r="M1125" i="1"/>
  <c r="F3845" i="1"/>
  <c r="F3844" i="1" s="1"/>
  <c r="K553" i="1"/>
  <c r="K525" i="1" s="1"/>
  <c r="K512" i="1" s="1"/>
  <c r="K511" i="1" s="1"/>
  <c r="I3723" i="1"/>
  <c r="I3722" i="1" s="1"/>
  <c r="I3621" i="1"/>
  <c r="F6114" i="1"/>
  <c r="M6114" i="1" s="1"/>
  <c r="M6115" i="1"/>
  <c r="I3366" i="1"/>
  <c r="M3367" i="1"/>
  <c r="I5224" i="1"/>
  <c r="M5225" i="1"/>
  <c r="I3329" i="1"/>
  <c r="M3330" i="1"/>
  <c r="I841" i="1"/>
  <c r="M841" i="1" s="1"/>
  <c r="M1324" i="1"/>
  <c r="L1459" i="1"/>
  <c r="L1458" i="1" s="1"/>
  <c r="M1458" i="1" s="1"/>
  <c r="M1460" i="1"/>
  <c r="M5422" i="1"/>
  <c r="L5418" i="1"/>
  <c r="M5418" i="1" s="1"/>
  <c r="M4880" i="1"/>
  <c r="F4873" i="1"/>
  <c r="I4745" i="1"/>
  <c r="M4745" i="1" s="1"/>
  <c r="M4746" i="1"/>
  <c r="M4711" i="1"/>
  <c r="L4710" i="1"/>
  <c r="I4327" i="1"/>
  <c r="M4328" i="1"/>
  <c r="F2813" i="1"/>
  <c r="M2814" i="1"/>
  <c r="L2685" i="1"/>
  <c r="M2686" i="1"/>
  <c r="M2343" i="1"/>
  <c r="L2342" i="1"/>
  <c r="F2266" i="1"/>
  <c r="M2267" i="1"/>
  <c r="M2225" i="1"/>
  <c r="F2224" i="1"/>
  <c r="I1805" i="1"/>
  <c r="M1805" i="1" s="1"/>
  <c r="M1806" i="1"/>
  <c r="I723" i="1"/>
  <c r="I709" i="1" s="1"/>
  <c r="I708" i="1" s="1"/>
  <c r="M724" i="1"/>
  <c r="L4899" i="1"/>
  <c r="J19" i="1"/>
  <c r="J12" i="1" s="1"/>
  <c r="J11" i="1" s="1"/>
  <c r="J10" i="1" s="1"/>
  <c r="G4289" i="1"/>
  <c r="G4288" i="1" s="1"/>
  <c r="U2965" i="1"/>
  <c r="U2957" i="1" s="1"/>
  <c r="L4104" i="1"/>
  <c r="M4104" i="1" s="1"/>
  <c r="V4117" i="1"/>
  <c r="V4112" i="1" s="1"/>
  <c r="V4111" i="1" s="1"/>
  <c r="V4110" i="1" s="1"/>
  <c r="I4924" i="1"/>
  <c r="L919" i="1"/>
  <c r="R3204" i="1"/>
  <c r="R3177" i="1" s="1"/>
  <c r="F4883" i="1"/>
  <c r="O251" i="1"/>
  <c r="O250" i="1" s="1"/>
  <c r="O249" i="1" s="1"/>
  <c r="S2005" i="1"/>
  <c r="I5257" i="1"/>
  <c r="M5258" i="1"/>
  <c r="I5217" i="1"/>
  <c r="M5218" i="1"/>
  <c r="I4283" i="1"/>
  <c r="M4284" i="1"/>
  <c r="L3863" i="1"/>
  <c r="M3863" i="1" s="1"/>
  <c r="M3864" i="1"/>
  <c r="I3776" i="1"/>
  <c r="M3776" i="1" s="1"/>
  <c r="M3777" i="1"/>
  <c r="I3768" i="1"/>
  <c r="M3769" i="1"/>
  <c r="F169" i="1"/>
  <c r="M170" i="1"/>
  <c r="I3604" i="1"/>
  <c r="M3604" i="1" s="1"/>
  <c r="M3605" i="1"/>
  <c r="I3593" i="1"/>
  <c r="M3594" i="1"/>
  <c r="F3540" i="1"/>
  <c r="M3541" i="1"/>
  <c r="I3342" i="1"/>
  <c r="M3343" i="1"/>
  <c r="I3302" i="1"/>
  <c r="M3302" i="1" s="1"/>
  <c r="M3303" i="1"/>
  <c r="I3049" i="1"/>
  <c r="M3050" i="1"/>
  <c r="I3009" i="1"/>
  <c r="M3010" i="1"/>
  <c r="I2992" i="1"/>
  <c r="M2993" i="1"/>
  <c r="I2974" i="1"/>
  <c r="M2975" i="1"/>
  <c r="I2948" i="1"/>
  <c r="M2949" i="1"/>
  <c r="I2909" i="1"/>
  <c r="M2910" i="1"/>
  <c r="L2530" i="1"/>
  <c r="L2529" i="1" s="1"/>
  <c r="L2528" i="1" s="1"/>
  <c r="M2531" i="1"/>
  <c r="F2248" i="1"/>
  <c r="M2248" i="1" s="1"/>
  <c r="M2249" i="1"/>
  <c r="J2373" i="1"/>
  <c r="K5686" i="1"/>
  <c r="K5636" i="1" s="1"/>
  <c r="K5607" i="1" s="1"/>
  <c r="K5606" i="1" s="1"/>
  <c r="R1746" i="1"/>
  <c r="R1733" i="1" s="1"/>
  <c r="G1456" i="1"/>
  <c r="M3358" i="1"/>
  <c r="M1649" i="1"/>
  <c r="M1010" i="1"/>
  <c r="Q3690" i="1"/>
  <c r="Q3682" i="1" s="1"/>
  <c r="L1479" i="1"/>
  <c r="M1479" i="1" s="1"/>
  <c r="M1662" i="1"/>
  <c r="O5816" i="1"/>
  <c r="O5815" i="1" s="1"/>
  <c r="O5814" i="1" s="1"/>
  <c r="Q1062" i="1"/>
  <c r="Q1045" i="1" s="1"/>
  <c r="L1606" i="1"/>
  <c r="I1982" i="1"/>
  <c r="S5687" i="1"/>
  <c r="S5686" i="1" s="1"/>
  <c r="M4360" i="1"/>
  <c r="M3974" i="1"/>
  <c r="P5961" i="1"/>
  <c r="L5484" i="1"/>
  <c r="M5001" i="1"/>
  <c r="M6028" i="1"/>
  <c r="F6027" i="1"/>
  <c r="M6027" i="1" s="1"/>
  <c r="M6012" i="1"/>
  <c r="F6011" i="1"/>
  <c r="M5889" i="1"/>
  <c r="F5885" i="1"/>
  <c r="F5884" i="1" s="1"/>
  <c r="L5682" i="1"/>
  <c r="M5683" i="1"/>
  <c r="M5455" i="1"/>
  <c r="I5454" i="1"/>
  <c r="L5349" i="1"/>
  <c r="M5349" i="1" s="1"/>
  <c r="M5350" i="1"/>
  <c r="F4737" i="1"/>
  <c r="M4737" i="1" s="1"/>
  <c r="M4738" i="1"/>
  <c r="L4614" i="1"/>
  <c r="M4615" i="1"/>
  <c r="L4598" i="1"/>
  <c r="M4598" i="1" s="1"/>
  <c r="M4599" i="1"/>
  <c r="I4463" i="1"/>
  <c r="M4464" i="1"/>
  <c r="I4233" i="1"/>
  <c r="M4234" i="1"/>
  <c r="F4181" i="1"/>
  <c r="M4181" i="1" s="1"/>
  <c r="M4182" i="1"/>
  <c r="F4161" i="1"/>
  <c r="M4161" i="1" s="1"/>
  <c r="M4162" i="1"/>
  <c r="I3638" i="1"/>
  <c r="M3639" i="1"/>
  <c r="F2834" i="1"/>
  <c r="M2835" i="1"/>
  <c r="F2808" i="1"/>
  <c r="M2809" i="1"/>
  <c r="F2743" i="1"/>
  <c r="M2744" i="1"/>
  <c r="L2691" i="1"/>
  <c r="M2692" i="1"/>
  <c r="M2674" i="1"/>
  <c r="L2673" i="1"/>
  <c r="L2354" i="1"/>
  <c r="M2355" i="1"/>
  <c r="F2293" i="1"/>
  <c r="M2294" i="1"/>
  <c r="F2183" i="1"/>
  <c r="M2184" i="1"/>
  <c r="L1907" i="1"/>
  <c r="M1907" i="1" s="1"/>
  <c r="M1908" i="1"/>
  <c r="I1760" i="1"/>
  <c r="M1760" i="1" s="1"/>
  <c r="M1761" i="1"/>
  <c r="I1194" i="1"/>
  <c r="M1194" i="1" s="1"/>
  <c r="M1195" i="1"/>
  <c r="I877" i="1"/>
  <c r="I665" i="1"/>
  <c r="M666" i="1"/>
  <c r="H3134" i="1"/>
  <c r="H3133" i="1" s="1"/>
  <c r="H3132" i="1" s="1"/>
  <c r="K12" i="1"/>
  <c r="K11" i="1" s="1"/>
  <c r="K10" i="1" s="1"/>
  <c r="F786" i="1"/>
  <c r="M786" i="1" s="1"/>
  <c r="I6003" i="1"/>
  <c r="J4958" i="1"/>
  <c r="J4911" i="1" s="1"/>
  <c r="M3359" i="1"/>
  <c r="Q3590" i="1"/>
  <c r="Q3577" i="1" s="1"/>
  <c r="Q2384" i="1"/>
  <c r="Q2383" i="1" s="1"/>
  <c r="Q2374" i="1" s="1"/>
  <c r="K5926" i="1"/>
  <c r="K5925" i="1" s="1"/>
  <c r="F5057" i="1"/>
  <c r="F5056" i="1" s="1"/>
  <c r="Q2861" i="1"/>
  <c r="Q2848" i="1" s="1"/>
  <c r="M5002" i="1"/>
  <c r="F1212" i="1"/>
  <c r="F1211" i="1" s="1"/>
  <c r="U5287" i="1"/>
  <c r="U5286" i="1" s="1"/>
  <c r="U5270" i="1" s="1"/>
  <c r="U5269" i="1" s="1"/>
  <c r="U5268" i="1" s="1"/>
  <c r="U5228" i="1" s="1"/>
  <c r="M5566" i="1"/>
  <c r="L5559" i="1"/>
  <c r="L5558" i="1" s="1"/>
  <c r="L5534" i="1" s="1"/>
  <c r="L5533" i="1" s="1"/>
  <c r="I5232" i="1"/>
  <c r="M5233" i="1"/>
  <c r="L5032" i="1"/>
  <c r="L5031" i="1" s="1"/>
  <c r="L5019" i="1" s="1"/>
  <c r="I4250" i="1"/>
  <c r="M4251" i="1"/>
  <c r="L3856" i="1"/>
  <c r="M3856" i="1" s="1"/>
  <c r="M3857" i="1"/>
  <c r="I3772" i="1"/>
  <c r="M3772" i="1" s="1"/>
  <c r="M3773" i="1"/>
  <c r="I3751" i="1"/>
  <c r="M3752" i="1"/>
  <c r="I3712" i="1"/>
  <c r="M3712" i="1" s="1"/>
  <c r="M3713" i="1"/>
  <c r="F130" i="1"/>
  <c r="M130" i="1" s="1"/>
  <c r="M131" i="1"/>
  <c r="L4578" i="1"/>
  <c r="I3609" i="1"/>
  <c r="M3610" i="1"/>
  <c r="F3444" i="1"/>
  <c r="I3309" i="1"/>
  <c r="M3310" i="1"/>
  <c r="I3291" i="1"/>
  <c r="M3292" i="1"/>
  <c r="M3058" i="1"/>
  <c r="I3057" i="1"/>
  <c r="I3041" i="1"/>
  <c r="M3041" i="1" s="1"/>
  <c r="M3042" i="1"/>
  <c r="I2996" i="1"/>
  <c r="M3000" i="1"/>
  <c r="I2978" i="1"/>
  <c r="M2978" i="1" s="1"/>
  <c r="M2979" i="1"/>
  <c r="F2934" i="1"/>
  <c r="M2935" i="1"/>
  <c r="I2892" i="1"/>
  <c r="I2891" i="1" s="1"/>
  <c r="I2890" i="1" s="1"/>
  <c r="M2896" i="1"/>
  <c r="L2336" i="1"/>
  <c r="M2337" i="1"/>
  <c r="F2274" i="1"/>
  <c r="M2275" i="1"/>
  <c r="F2260" i="1"/>
  <c r="M2261" i="1"/>
  <c r="F2237" i="1"/>
  <c r="M2238" i="1"/>
  <c r="I2216" i="1"/>
  <c r="M2219" i="1"/>
  <c r="F2138" i="1"/>
  <c r="L1446" i="1"/>
  <c r="M1447" i="1"/>
  <c r="I317" i="1"/>
  <c r="M317" i="1" s="1"/>
  <c r="M318" i="1"/>
  <c r="I4290" i="1"/>
  <c r="M4290" i="1" s="1"/>
  <c r="M4291" i="1"/>
  <c r="L2297" i="1"/>
  <c r="M2297" i="1" s="1"/>
  <c r="M2298" i="1"/>
  <c r="I84" i="1"/>
  <c r="M6051" i="1"/>
  <c r="F6050" i="1"/>
  <c r="M4731" i="1"/>
  <c r="F4730" i="1"/>
  <c r="M4730" i="1" s="1"/>
  <c r="L4703" i="1"/>
  <c r="M4703" i="1" s="1"/>
  <c r="M4704" i="1"/>
  <c r="M4260" i="1"/>
  <c r="I4259" i="1"/>
  <c r="F2783" i="1"/>
  <c r="M2783" i="1" s="1"/>
  <c r="M2784" i="1"/>
  <c r="M3686" i="1"/>
  <c r="F3685" i="1"/>
  <c r="L2501" i="1"/>
  <c r="L2500" i="1" s="1"/>
  <c r="M2502" i="1"/>
  <c r="I303" i="1"/>
  <c r="M303" i="1" s="1"/>
  <c r="M304" i="1"/>
  <c r="F202" i="1"/>
  <c r="M202" i="1" s="1"/>
  <c r="M203" i="1"/>
  <c r="F187" i="1"/>
  <c r="M187" i="1" s="1"/>
  <c r="M188" i="1"/>
  <c r="F136" i="1"/>
  <c r="M137" i="1"/>
  <c r="V5019" i="1"/>
  <c r="U4958" i="1"/>
  <c r="I4456" i="1"/>
  <c r="M4457" i="1"/>
  <c r="M3853" i="1"/>
  <c r="L3846" i="1"/>
  <c r="I3798" i="1"/>
  <c r="M3799" i="1"/>
  <c r="M3498" i="1"/>
  <c r="F3494" i="1"/>
  <c r="M3494" i="1" s="1"/>
  <c r="F2165" i="1"/>
  <c r="M2166" i="1"/>
  <c r="I937" i="1"/>
  <c r="M938" i="1"/>
  <c r="M3784" i="1"/>
  <c r="I364" i="1"/>
  <c r="M365" i="1"/>
  <c r="I211" i="1"/>
  <c r="M926" i="1"/>
  <c r="U341" i="1"/>
  <c r="F3455" i="1"/>
  <c r="M3456" i="1"/>
  <c r="F206" i="1"/>
  <c r="M206" i="1" s="1"/>
  <c r="M207" i="1"/>
  <c r="M22" i="1"/>
  <c r="I21" i="1"/>
  <c r="I20" i="1" s="1"/>
  <c r="I19" i="1" s="1"/>
  <c r="I12" i="1" s="1"/>
  <c r="I11" i="1" s="1"/>
  <c r="U1381" i="1"/>
  <c r="U1368" i="1" s="1"/>
  <c r="J3986" i="1"/>
  <c r="J3978" i="1" s="1"/>
  <c r="I2940" i="1"/>
  <c r="M4645" i="1"/>
  <c r="M4481" i="1"/>
  <c r="I4471" i="1"/>
  <c r="M4471" i="1" s="1"/>
  <c r="I3824" i="1"/>
  <c r="M3825" i="1"/>
  <c r="I3789" i="1"/>
  <c r="M3790" i="1"/>
  <c r="I3702" i="1"/>
  <c r="M3703" i="1"/>
  <c r="M4138" i="1"/>
  <c r="I4137" i="1"/>
  <c r="M4137" i="1" s="1"/>
  <c r="M2132" i="1"/>
  <c r="L2131" i="1"/>
  <c r="F436" i="1"/>
  <c r="M437" i="1"/>
  <c r="I309" i="1"/>
  <c r="M309" i="1" s="1"/>
  <c r="M310" i="1"/>
  <c r="I295" i="1"/>
  <c r="M295" i="1" s="1"/>
  <c r="M296" i="1"/>
  <c r="M4776" i="1"/>
  <c r="L3592" i="1"/>
  <c r="L3591" i="1" s="1"/>
  <c r="U5816" i="1"/>
  <c r="U5815" i="1" s="1"/>
  <c r="U5814" i="1" s="1"/>
  <c r="M2961" i="1"/>
  <c r="L2960" i="1"/>
  <c r="F5602" i="1"/>
  <c r="M5603" i="1"/>
  <c r="I5207" i="1"/>
  <c r="M5211" i="1"/>
  <c r="L5639" i="1"/>
  <c r="L5515" i="1"/>
  <c r="M5515" i="1" s="1"/>
  <c r="M5516" i="1"/>
  <c r="F6090" i="1"/>
  <c r="M6090" i="1" s="1"/>
  <c r="M6091" i="1"/>
  <c r="M5826" i="1"/>
  <c r="F5825" i="1"/>
  <c r="M715" i="1"/>
  <c r="Q5660" i="1"/>
  <c r="Q5659" i="1" s="1"/>
  <c r="Q5637" i="1" s="1"/>
  <c r="U3986" i="1"/>
  <c r="U3978" i="1" s="1"/>
  <c r="M5915" i="1"/>
  <c r="L5914" i="1"/>
  <c r="H3493" i="1"/>
  <c r="H3492" i="1" s="1"/>
  <c r="H3491" i="1" s="1"/>
  <c r="M4777" i="1"/>
  <c r="I6121" i="1"/>
  <c r="I6097" i="1" s="1"/>
  <c r="I5866" i="1"/>
  <c r="M5867" i="1"/>
  <c r="M5808" i="1"/>
  <c r="F5807" i="1"/>
  <c r="I1937" i="1"/>
  <c r="I1936" i="1" s="1"/>
  <c r="M1938" i="1"/>
  <c r="J6171" i="1"/>
  <c r="I772" i="1"/>
  <c r="M772" i="1" s="1"/>
  <c r="M773" i="1"/>
  <c r="I4511" i="1"/>
  <c r="M4512" i="1"/>
  <c r="I674" i="1"/>
  <c r="M678" i="1"/>
  <c r="L4229" i="1"/>
  <c r="M4230" i="1"/>
  <c r="I1063" i="1"/>
  <c r="M1064" i="1"/>
  <c r="M2534" i="1"/>
  <c r="I2530" i="1"/>
  <c r="L1562" i="1"/>
  <c r="M1563" i="1"/>
  <c r="M625" i="1"/>
  <c r="I609" i="1"/>
  <c r="I608" i="1" s="1"/>
  <c r="I5841" i="1"/>
  <c r="M5016" i="1"/>
  <c r="L3561" i="1"/>
  <c r="M3562" i="1"/>
  <c r="M4814" i="1"/>
  <c r="M4418" i="1"/>
  <c r="L4391" i="1"/>
  <c r="M4391" i="1" s="1"/>
  <c r="L4213" i="1"/>
  <c r="M4213" i="1" s="1"/>
  <c r="M4214" i="1"/>
  <c r="F3649" i="1"/>
  <c r="M3649" i="1" s="1"/>
  <c r="M3650" i="1"/>
  <c r="L3453" i="1"/>
  <c r="M5357" i="1"/>
  <c r="M5901" i="1"/>
  <c r="L5885" i="1"/>
  <c r="I5817" i="1"/>
  <c r="M5818" i="1"/>
  <c r="F5610" i="1"/>
  <c r="M5611" i="1"/>
  <c r="L5585" i="1"/>
  <c r="M5585" i="1" s="1"/>
  <c r="M5586" i="1"/>
  <c r="M5406" i="1"/>
  <c r="F5405" i="1"/>
  <c r="F5404" i="1" s="1"/>
  <c r="I4966" i="1"/>
  <c r="M4966" i="1" s="1"/>
  <c r="M4967" i="1"/>
  <c r="F4907" i="1"/>
  <c r="M4908" i="1"/>
  <c r="M3381" i="1"/>
  <c r="F3380" i="1"/>
  <c r="I2652" i="1"/>
  <c r="M2653" i="1"/>
  <c r="I2518" i="1"/>
  <c r="M2519" i="1"/>
  <c r="L2398" i="1"/>
  <c r="I2350" i="1"/>
  <c r="M2351" i="1"/>
  <c r="L2445" i="1"/>
  <c r="M2446" i="1"/>
  <c r="L1749" i="1"/>
  <c r="L1748" i="1" s="1"/>
  <c r="L1747" i="1" s="1"/>
  <c r="M1430" i="1"/>
  <c r="F1429" i="1"/>
  <c r="F1405" i="1"/>
  <c r="M1406" i="1"/>
  <c r="L1214" i="1"/>
  <c r="L1213" i="1" s="1"/>
  <c r="L1212" i="1" s="1"/>
  <c r="L1211" i="1" s="1"/>
  <c r="M1218" i="1"/>
  <c r="M747" i="1"/>
  <c r="L746" i="1"/>
  <c r="I700" i="1"/>
  <c r="M701" i="1"/>
  <c r="S1062" i="1"/>
  <c r="S1045" i="1" s="1"/>
  <c r="M4431" i="1"/>
  <c r="L4430" i="1"/>
  <c r="L2194" i="1"/>
  <c r="M2194" i="1" s="1"/>
  <c r="M2195" i="1"/>
  <c r="F6086" i="1"/>
  <c r="M6087" i="1"/>
  <c r="M6075" i="1"/>
  <c r="F6074" i="1"/>
  <c r="L5875" i="1"/>
  <c r="M5875" i="1" s="1"/>
  <c r="M5876" i="1"/>
  <c r="F5438" i="1"/>
  <c r="M5439" i="1"/>
  <c r="M5385" i="1"/>
  <c r="F5384" i="1"/>
  <c r="I5264" i="1"/>
  <c r="M5265" i="1"/>
  <c r="M5126" i="1"/>
  <c r="F5125" i="1"/>
  <c r="F5124" i="1" s="1"/>
  <c r="I3409" i="1"/>
  <c r="M3409" i="1" s="1"/>
  <c r="M3410" i="1"/>
  <c r="F3253" i="1"/>
  <c r="M3253" i="1" s="1"/>
  <c r="M3254" i="1"/>
  <c r="I2669" i="1"/>
  <c r="M2670" i="1"/>
  <c r="I2547" i="1"/>
  <c r="M2548" i="1"/>
  <c r="L1600" i="1"/>
  <c r="M1601" i="1"/>
  <c r="L5590" i="1"/>
  <c r="L5589" i="1" s="1"/>
  <c r="M5521" i="1"/>
  <c r="L1054" i="1"/>
  <c r="M1054" i="1" s="1"/>
  <c r="M1055" i="1"/>
  <c r="L1041" i="1"/>
  <c r="M1042" i="1"/>
  <c r="F985" i="1"/>
  <c r="M985" i="1" s="1"/>
  <c r="M986" i="1"/>
  <c r="M643" i="1"/>
  <c r="I642" i="1"/>
  <c r="M1825" i="1"/>
  <c r="L1820" i="1"/>
  <c r="F3370" i="1"/>
  <c r="M3371" i="1"/>
  <c r="L3128" i="1"/>
  <c r="M3129" i="1"/>
  <c r="L5717" i="1"/>
  <c r="F5366" i="1"/>
  <c r="M5366" i="1" s="1"/>
  <c r="M5367" i="1"/>
  <c r="F4913" i="1"/>
  <c r="M4914" i="1"/>
  <c r="M4877" i="1"/>
  <c r="L4873" i="1"/>
  <c r="I2513" i="1"/>
  <c r="M2514" i="1"/>
  <c r="L2472" i="1"/>
  <c r="M2473" i="1"/>
  <c r="I2364" i="1"/>
  <c r="M2365" i="1"/>
  <c r="I2320" i="1"/>
  <c r="M2321" i="1"/>
  <c r="M4997" i="1"/>
  <c r="F1395" i="1"/>
  <c r="M1396" i="1"/>
  <c r="L809" i="1"/>
  <c r="M821" i="1"/>
  <c r="I694" i="1"/>
  <c r="M695" i="1"/>
  <c r="I583" i="1"/>
  <c r="M601" i="1"/>
  <c r="I5569" i="1"/>
  <c r="F2113" i="1"/>
  <c r="F2112" i="1" s="1"/>
  <c r="F2103" i="1" s="1"/>
  <c r="F2076" i="1" s="1"/>
  <c r="F2791" i="1"/>
  <c r="M2791" i="1" s="1"/>
  <c r="M2792" i="1"/>
  <c r="L3148" i="1"/>
  <c r="M3152" i="1"/>
  <c r="F5375" i="1"/>
  <c r="M5376" i="1"/>
  <c r="L5249" i="1"/>
  <c r="M5250" i="1"/>
  <c r="M5092" i="1"/>
  <c r="L5084" i="1"/>
  <c r="F3071" i="1"/>
  <c r="M3072" i="1"/>
  <c r="F2777" i="1"/>
  <c r="M2777" i="1" s="1"/>
  <c r="M2778" i="1"/>
  <c r="M1575" i="1"/>
  <c r="L1574" i="1"/>
  <c r="M1574" i="1" s="1"/>
  <c r="F5148" i="1"/>
  <c r="F5147" i="1" s="1"/>
  <c r="F5146" i="1" s="1"/>
  <c r="F5145" i="1" s="1"/>
  <c r="F1111" i="1"/>
  <c r="M1112" i="1"/>
  <c r="M1089" i="1"/>
  <c r="F1081" i="1"/>
  <c r="L1047" i="1"/>
  <c r="M1048" i="1"/>
  <c r="L79" i="1"/>
  <c r="M80" i="1"/>
  <c r="Q958" i="1"/>
  <c r="Q957" i="1" s="1"/>
  <c r="Q956" i="1" s="1"/>
  <c r="Q949" i="1" s="1"/>
  <c r="F776" i="1"/>
  <c r="M776" i="1" s="1"/>
  <c r="M3405" i="1"/>
  <c r="F4219" i="1"/>
  <c r="M4220" i="1"/>
  <c r="J949" i="1"/>
  <c r="I5927" i="1"/>
  <c r="M5927" i="1" s="1"/>
  <c r="M5928" i="1"/>
  <c r="P2600" i="1"/>
  <c r="P2586" i="1" s="1"/>
  <c r="I2154" i="1"/>
  <c r="M2155" i="1"/>
  <c r="M1815" i="1"/>
  <c r="L1814" i="1"/>
  <c r="F1631" i="1"/>
  <c r="F1630" i="1" s="1"/>
  <c r="F1629" i="1" s="1"/>
  <c r="L3239" i="1"/>
  <c r="M3240" i="1"/>
  <c r="F1903" i="1"/>
  <c r="M1904" i="1"/>
  <c r="G3333" i="1"/>
  <c r="G3325" i="1" s="1"/>
  <c r="M3353" i="1"/>
  <c r="F3352" i="1"/>
  <c r="W851" i="1"/>
  <c r="I1993" i="1"/>
  <c r="M1994" i="1"/>
  <c r="M1501" i="1"/>
  <c r="I1500" i="1"/>
  <c r="M566" i="1"/>
  <c r="F554" i="1"/>
  <c r="M829" i="1"/>
  <c r="L824" i="1"/>
  <c r="G1631" i="1"/>
  <c r="G1630" i="1" s="1"/>
  <c r="G1629" i="1" s="1"/>
  <c r="G1605" i="1" s="1"/>
  <c r="H341" i="1"/>
  <c r="H299" i="1" s="1"/>
  <c r="G2965" i="1"/>
  <c r="G2957" i="1" s="1"/>
  <c r="R2135" i="1"/>
  <c r="R2122" i="1" s="1"/>
  <c r="M2415" i="1"/>
  <c r="K1848" i="1"/>
  <c r="K1835" i="1" s="1"/>
  <c r="M3717" i="1"/>
  <c r="I2477" i="1"/>
  <c r="M2481" i="1"/>
  <c r="M1385" i="1"/>
  <c r="I1384" i="1"/>
  <c r="M2279" i="1"/>
  <c r="L2278" i="1"/>
  <c r="I5446" i="1"/>
  <c r="M5447" i="1"/>
  <c r="M573" i="1"/>
  <c r="L554" i="1"/>
  <c r="L5581" i="1"/>
  <c r="M5582" i="1"/>
  <c r="L5501" i="1"/>
  <c r="M5502" i="1"/>
  <c r="L4461" i="1"/>
  <c r="L2286" i="1"/>
  <c r="M2286" i="1" s="1"/>
  <c r="L2113" i="1"/>
  <c r="M2117" i="1"/>
  <c r="F111" i="1"/>
  <c r="F4191" i="1"/>
  <c r="M4191" i="1" s="1"/>
  <c r="M4192" i="1"/>
  <c r="L5817" i="1"/>
  <c r="M5821" i="1"/>
  <c r="F5444" i="1"/>
  <c r="M2078" i="1"/>
  <c r="I2077" i="1"/>
  <c r="M2077" i="1" s="1"/>
  <c r="I2709" i="1"/>
  <c r="H5816" i="1"/>
  <c r="H5815" i="1" s="1"/>
  <c r="H5814" i="1" s="1"/>
  <c r="G5637" i="1"/>
  <c r="M536" i="1"/>
  <c r="L527" i="1"/>
  <c r="L526" i="1" s="1"/>
  <c r="M6141" i="1"/>
  <c r="L6136" i="1"/>
  <c r="L5529" i="1"/>
  <c r="M5530" i="1"/>
  <c r="M5182" i="1"/>
  <c r="F2839" i="1"/>
  <c r="M2843" i="1"/>
  <c r="L2593" i="1"/>
  <c r="M2593" i="1" s="1"/>
  <c r="M2594" i="1"/>
  <c r="L1058" i="1"/>
  <c r="M1059" i="1"/>
  <c r="M1074" i="1"/>
  <c r="L1063" i="1"/>
  <c r="M594" i="1"/>
  <c r="M5745" i="1"/>
  <c r="I5717" i="1"/>
  <c r="L4669" i="1"/>
  <c r="M4670" i="1"/>
  <c r="M532" i="1"/>
  <c r="I527" i="1"/>
  <c r="I526" i="1" s="1"/>
  <c r="L479" i="1"/>
  <c r="M480" i="1"/>
  <c r="L442" i="1"/>
  <c r="M443" i="1"/>
  <c r="F122" i="1"/>
  <c r="M122" i="1" s="1"/>
  <c r="M123" i="1"/>
  <c r="L5221" i="1"/>
  <c r="F2699" i="1"/>
  <c r="M2700" i="1"/>
  <c r="F1016" i="1"/>
  <c r="M1017" i="1"/>
  <c r="M2402" i="1"/>
  <c r="M5871" i="1"/>
  <c r="L5866" i="1"/>
  <c r="M637" i="1"/>
  <c r="L633" i="1"/>
  <c r="L6166" i="1"/>
  <c r="M6167" i="1"/>
  <c r="L2885" i="1"/>
  <c r="M2886" i="1"/>
  <c r="M884" i="1"/>
  <c r="L877" i="1"/>
  <c r="L473" i="1"/>
  <c r="M474" i="1"/>
  <c r="L448" i="1"/>
  <c r="L447" i="1" s="1"/>
  <c r="M449" i="1"/>
  <c r="L429" i="1"/>
  <c r="M430" i="1"/>
  <c r="L280" i="1"/>
  <c r="M280" i="1" s="1"/>
  <c r="M281" i="1"/>
  <c r="L151" i="1"/>
  <c r="M152" i="1"/>
  <c r="R2861" i="1"/>
  <c r="R2848" i="1" s="1"/>
  <c r="L2946" i="1"/>
  <c r="R4144" i="1"/>
  <c r="R4143" i="1" s="1"/>
  <c r="R4142" i="1" s="1"/>
  <c r="S6026" i="1"/>
  <c r="S6025" i="1" s="1"/>
  <c r="S6024" i="1" s="1"/>
  <c r="S6023" i="1" s="1"/>
  <c r="L6097" i="1"/>
  <c r="M1504" i="1"/>
  <c r="F1499" i="1"/>
  <c r="M1215" i="1"/>
  <c r="I1214" i="1"/>
  <c r="I911" i="1"/>
  <c r="M915" i="1"/>
  <c r="L648" i="1"/>
  <c r="M649" i="1"/>
  <c r="F2891" i="1"/>
  <c r="I1109" i="1"/>
  <c r="I3971" i="1"/>
  <c r="M3972" i="1"/>
  <c r="L1321" i="1"/>
  <c r="M1322" i="1"/>
  <c r="I3868" i="1"/>
  <c r="I3867" i="1" s="1"/>
  <c r="O5019" i="1"/>
  <c r="I4060" i="1"/>
  <c r="I1255" i="1"/>
  <c r="M3061" i="1"/>
  <c r="L3054" i="1"/>
  <c r="M3080" i="1"/>
  <c r="L3068" i="1"/>
  <c r="L3067" i="1" s="1"/>
  <c r="M1228" i="1"/>
  <c r="I1227" i="1"/>
  <c r="L1189" i="1"/>
  <c r="M1190" i="1"/>
  <c r="I1149" i="1"/>
  <c r="M1150" i="1"/>
  <c r="M868" i="1"/>
  <c r="L852" i="1"/>
  <c r="M2496" i="1"/>
  <c r="L2495" i="1"/>
  <c r="M941" i="1"/>
  <c r="F918" i="1"/>
  <c r="I128" i="1"/>
  <c r="H5961" i="1"/>
  <c r="I2558" i="1"/>
  <c r="M2558" i="1" s="1"/>
  <c r="M2559" i="1"/>
  <c r="M1777" i="1"/>
  <c r="L1776" i="1"/>
  <c r="I272" i="1"/>
  <c r="M273" i="1"/>
  <c r="L1741" i="1"/>
  <c r="M1742" i="1"/>
  <c r="I4666" i="1"/>
  <c r="M3783" i="1"/>
  <c r="L3782" i="1"/>
  <c r="I4112" i="1"/>
  <c r="I4111" i="1" s="1"/>
  <c r="L3231" i="1"/>
  <c r="M3232" i="1"/>
  <c r="I1161" i="1"/>
  <c r="M1162" i="1"/>
  <c r="I3422" i="1"/>
  <c r="M3423" i="1"/>
  <c r="I1560" i="1"/>
  <c r="F5659" i="1"/>
  <c r="M237" i="1"/>
  <c r="L3364" i="1"/>
  <c r="F2450" i="1"/>
  <c r="M2451" i="1"/>
  <c r="L800" i="1"/>
  <c r="M800" i="1" s="1"/>
  <c r="M801" i="1"/>
  <c r="M5666" i="1"/>
  <c r="L2202" i="1"/>
  <c r="I3356" i="1"/>
  <c r="M3356" i="1" s="1"/>
  <c r="M3357" i="1"/>
  <c r="L4112" i="1"/>
  <c r="M4117" i="1"/>
  <c r="H2032" i="1"/>
  <c r="H2031" i="1" s="1"/>
  <c r="L3273" i="1"/>
  <c r="M3274" i="1"/>
  <c r="M5272" i="1"/>
  <c r="L5271" i="1"/>
  <c r="F3134" i="1"/>
  <c r="F3133" i="1" s="1"/>
  <c r="F3132" i="1" s="1"/>
  <c r="F3105" i="1" s="1"/>
  <c r="I2015" i="1"/>
  <c r="M2019" i="1"/>
  <c r="H5403" i="1"/>
  <c r="H5402" i="1" s="1"/>
  <c r="H5372" i="1" s="1"/>
  <c r="H5334" i="1" s="1"/>
  <c r="K2732" i="1"/>
  <c r="I5031" i="1"/>
  <c r="I1922" i="1"/>
  <c r="M1923" i="1"/>
  <c r="M4054" i="1"/>
  <c r="F4049" i="1"/>
  <c r="I3069" i="1"/>
  <c r="M6188" i="1"/>
  <c r="F1989" i="1"/>
  <c r="I251" i="1"/>
  <c r="F2566" i="1"/>
  <c r="M2567" i="1"/>
  <c r="I434" i="1"/>
  <c r="L3442" i="1"/>
  <c r="I1959" i="1"/>
  <c r="I1139" i="1"/>
  <c r="I1138" i="1" s="1"/>
  <c r="M1143" i="1"/>
  <c r="I1103" i="1"/>
  <c r="M1104" i="1"/>
  <c r="F2862" i="1"/>
  <c r="M3246" i="1"/>
  <c r="F3268" i="1"/>
  <c r="M3269" i="1"/>
  <c r="I4390" i="1"/>
  <c r="F1581" i="1"/>
  <c r="F1580" i="1" s="1"/>
  <c r="L3206" i="1"/>
  <c r="M3207" i="1"/>
  <c r="L950" i="1"/>
  <c r="M950" i="1" s="1"/>
  <c r="M951" i="1"/>
  <c r="F2522" i="1"/>
  <c r="M2522" i="1" s="1"/>
  <c r="M2523" i="1"/>
  <c r="F4389" i="1"/>
  <c r="K4728" i="1"/>
  <c r="H248" i="1"/>
  <c r="L369" i="1"/>
  <c r="L362" i="1" s="1"/>
  <c r="H5686" i="1"/>
  <c r="H5636" i="1" s="1"/>
  <c r="H5607" i="1" s="1"/>
  <c r="H5606" i="1" s="1"/>
  <c r="I2106" i="1"/>
  <c r="M2107" i="1"/>
  <c r="I3116" i="1"/>
  <c r="M3120" i="1"/>
  <c r="I1584" i="1"/>
  <c r="M1585" i="1"/>
  <c r="M1474" i="1"/>
  <c r="F1473" i="1"/>
  <c r="L4621" i="1"/>
  <c r="M4622" i="1"/>
  <c r="F1690" i="1"/>
  <c r="M1691" i="1"/>
  <c r="M3724" i="1"/>
  <c r="F3723" i="1"/>
  <c r="F1177" i="1"/>
  <c r="F2528" i="1"/>
  <c r="F1264" i="1"/>
  <c r="M1268" i="1"/>
  <c r="I4856" i="1"/>
  <c r="M4857" i="1"/>
  <c r="I3879" i="1"/>
  <c r="M3880" i="1"/>
  <c r="I3832" i="1"/>
  <c r="M3836" i="1"/>
  <c r="M4348" i="1"/>
  <c r="M5036" i="1"/>
  <c r="F3307" i="1"/>
  <c r="F4761" i="1"/>
  <c r="I5276" i="1"/>
  <c r="M5277" i="1"/>
  <c r="L1118" i="1"/>
  <c r="M1622" i="1"/>
  <c r="M354" i="1"/>
  <c r="L5261" i="1"/>
  <c r="I2932" i="1"/>
  <c r="M3098" i="1"/>
  <c r="L3097" i="1"/>
  <c r="F4066" i="1"/>
  <c r="J5637" i="1"/>
  <c r="I3387" i="1"/>
  <c r="M3388" i="1"/>
  <c r="I2736" i="1"/>
  <c r="M2737" i="1"/>
  <c r="I2008" i="1"/>
  <c r="M2009" i="1"/>
  <c r="I343" i="1"/>
  <c r="M344" i="1"/>
  <c r="F349" i="1"/>
  <c r="I5147" i="1"/>
  <c r="L1302" i="1"/>
  <c r="M1303" i="1"/>
  <c r="F958" i="1"/>
  <c r="F3979" i="1"/>
  <c r="M2617" i="1"/>
  <c r="F300" i="1"/>
  <c r="M325" i="1"/>
  <c r="M2608" i="1"/>
  <c r="F2607" i="1"/>
  <c r="F3340" i="1"/>
  <c r="I4078" i="1"/>
  <c r="M1968" i="1"/>
  <c r="I1967" i="1"/>
  <c r="F4036" i="1"/>
  <c r="I5022" i="1"/>
  <c r="M5023" i="1"/>
  <c r="F5590" i="1"/>
  <c r="M5594" i="1"/>
  <c r="I2397" i="1"/>
  <c r="I2396" i="1" s="1"/>
  <c r="I2395" i="1" s="1"/>
  <c r="I1296" i="1"/>
  <c r="M1296" i="1" s="1"/>
  <c r="M1297" i="1"/>
  <c r="L514" i="1"/>
  <c r="F2308" i="1"/>
  <c r="M2309" i="1"/>
  <c r="I2377" i="1"/>
  <c r="M2378" i="1"/>
  <c r="F5674" i="1"/>
  <c r="M1588" i="1"/>
  <c r="I2804" i="1"/>
  <c r="I4681" i="1"/>
  <c r="F6128" i="1"/>
  <c r="M6129" i="1"/>
  <c r="F3591" i="1"/>
  <c r="L5254" i="1"/>
  <c r="J1682" i="1"/>
  <c r="F5639" i="1"/>
  <c r="M5085" i="1"/>
  <c r="I5558" i="1"/>
  <c r="L4958" i="1"/>
  <c r="M4959" i="1"/>
  <c r="I5125" i="1"/>
  <c r="M5129" i="1"/>
  <c r="F527" i="1"/>
  <c r="M540" i="1"/>
  <c r="F284" i="1"/>
  <c r="F279" i="1" s="1"/>
  <c r="F271" i="1" s="1"/>
  <c r="F270" i="1" s="1"/>
  <c r="F248" i="1" s="1"/>
  <c r="M285" i="1"/>
  <c r="L4298" i="1"/>
  <c r="G4239" i="1"/>
  <c r="M3486" i="1"/>
  <c r="L3465" i="1"/>
  <c r="I109" i="1"/>
  <c r="L2831" i="1"/>
  <c r="L2360" i="1"/>
  <c r="L3039" i="1"/>
  <c r="I4001" i="1"/>
  <c r="M4002" i="1"/>
  <c r="I1204" i="1"/>
  <c r="M1205" i="1"/>
  <c r="M163" i="1"/>
  <c r="F1138" i="1"/>
  <c r="I3468" i="1"/>
  <c r="M3469" i="1"/>
  <c r="F1609" i="1"/>
  <c r="M1610" i="1"/>
  <c r="I1527" i="1"/>
  <c r="M1528" i="1"/>
  <c r="G2586" i="1"/>
  <c r="I5198" i="1"/>
  <c r="M5199" i="1"/>
  <c r="I5339" i="1"/>
  <c r="M5340" i="1"/>
  <c r="L5969" i="1"/>
  <c r="H5570" i="1"/>
  <c r="H5569" i="1" s="1"/>
  <c r="M495" i="1"/>
  <c r="I491" i="1"/>
  <c r="M458" i="1"/>
  <c r="I448" i="1"/>
  <c r="M3613" i="1"/>
  <c r="M3479" i="1"/>
  <c r="I6155" i="1"/>
  <c r="M6156" i="1"/>
  <c r="F55" i="1"/>
  <c r="M59" i="1"/>
  <c r="M5622" i="1"/>
  <c r="I5616" i="1"/>
  <c r="L5317" i="1"/>
  <c r="M5324" i="1"/>
  <c r="L4144" i="1"/>
  <c r="F738" i="1"/>
  <c r="M738" i="1" s="1"/>
  <c r="M739" i="1"/>
  <c r="M2047" i="1"/>
  <c r="L2033" i="1"/>
  <c r="J2241" i="1"/>
  <c r="J2233" i="1" s="1"/>
  <c r="L1358" i="1"/>
  <c r="M1359" i="1"/>
  <c r="M5241" i="1"/>
  <c r="L6026" i="1"/>
  <c r="I2756" i="1"/>
  <c r="M5425" i="1"/>
  <c r="I1352" i="1"/>
  <c r="M1353" i="1"/>
  <c r="I3474" i="1"/>
  <c r="I5431" i="1"/>
  <c r="M5432" i="1"/>
  <c r="M4525" i="1"/>
  <c r="I4518" i="1"/>
  <c r="F732" i="1"/>
  <c r="M733" i="1"/>
  <c r="I4314" i="1"/>
  <c r="M4315" i="1"/>
  <c r="F2397" i="1"/>
  <c r="F1444" i="1"/>
  <c r="L13" i="1"/>
  <c r="M13" i="1" s="1"/>
  <c r="M14" i="1"/>
  <c r="M236" i="1"/>
  <c r="I2983" i="1"/>
  <c r="M2984" i="1"/>
  <c r="I5382" i="1"/>
  <c r="L3749" i="1"/>
  <c r="F3086" i="1"/>
  <c r="F3766" i="1"/>
  <c r="M1568" i="1"/>
  <c r="F3429" i="1"/>
  <c r="M3430" i="1"/>
  <c r="I2333" i="1"/>
  <c r="F2316" i="1"/>
  <c r="F5782" i="1"/>
  <c r="M5783" i="1"/>
  <c r="L489" i="1"/>
  <c r="L4326" i="1"/>
  <c r="F3993" i="1"/>
  <c r="L234" i="1"/>
  <c r="M234" i="1" s="1"/>
  <c r="M235" i="1"/>
  <c r="I1014" i="1"/>
  <c r="L2972" i="1"/>
  <c r="F3794" i="1"/>
  <c r="I4635" i="1"/>
  <c r="V4728" i="1" l="1"/>
  <c r="H1253" i="1"/>
  <c r="W5501" i="1"/>
  <c r="W918" i="1"/>
  <c r="W1883" i="1"/>
  <c r="W4761" i="1"/>
  <c r="W731" i="1"/>
  <c r="W1211" i="1"/>
  <c r="W4958" i="1"/>
  <c r="W4729" i="1"/>
  <c r="W608" i="1"/>
  <c r="W3723" i="1"/>
  <c r="W1477" i="1"/>
  <c r="W771" i="1"/>
  <c r="W4390" i="1"/>
  <c r="W2863" i="1"/>
  <c r="W176" i="1"/>
  <c r="W2384" i="1"/>
  <c r="W3845" i="1"/>
  <c r="W6097" i="1"/>
  <c r="W1275" i="1"/>
  <c r="W4984" i="1"/>
  <c r="W4985" i="1"/>
  <c r="W32" i="1"/>
  <c r="W5084" i="1"/>
  <c r="W1118" i="1"/>
  <c r="W1119" i="1"/>
  <c r="W4912" i="1"/>
  <c r="W745" i="1"/>
  <c r="W5533" i="1"/>
  <c r="W5534" i="1"/>
  <c r="W952" i="1"/>
  <c r="W1771" i="1"/>
  <c r="W2026" i="1"/>
  <c r="W2027" i="1"/>
  <c r="W2926" i="1"/>
  <c r="W2927" i="1"/>
  <c r="W3227" i="1"/>
  <c r="W168" i="1"/>
  <c r="W169" i="1"/>
  <c r="W3657" i="1"/>
  <c r="W3658" i="1"/>
  <c r="W4463" i="1"/>
  <c r="W5141" i="1"/>
  <c r="W5136" i="1"/>
  <c r="W1467" i="1"/>
  <c r="W2071" i="1"/>
  <c r="W2072" i="1"/>
  <c r="W5776" i="1"/>
  <c r="W5777" i="1"/>
  <c r="W1737" i="1"/>
  <c r="W2084" i="1"/>
  <c r="W2085" i="1"/>
  <c r="W2364" i="1"/>
  <c r="W3049" i="1"/>
  <c r="W3309" i="1"/>
  <c r="W3644" i="1"/>
  <c r="W3645" i="1"/>
  <c r="W3906" i="1"/>
  <c r="W3907" i="1"/>
  <c r="W4070" i="1"/>
  <c r="W685" i="1"/>
  <c r="W686" i="1"/>
  <c r="W1500" i="1"/>
  <c r="W2237" i="1"/>
  <c r="W2450" i="1"/>
  <c r="W2451" i="1"/>
  <c r="W3057" i="1"/>
  <c r="W3423" i="1"/>
  <c r="W4623" i="1"/>
  <c r="W1584" i="1"/>
  <c r="W2723" i="1"/>
  <c r="W4054" i="1"/>
  <c r="W4137" i="1"/>
  <c r="W4138" i="1"/>
  <c r="W5048" i="1"/>
  <c r="W5043" i="1"/>
  <c r="W2266" i="1"/>
  <c r="W515" i="1"/>
  <c r="W5962" i="1"/>
  <c r="W5963" i="1"/>
  <c r="W3283" i="1"/>
  <c r="W5453" i="1"/>
  <c r="W5454" i="1"/>
  <c r="W448" i="1"/>
  <c r="W1102" i="1"/>
  <c r="W1103" i="1"/>
  <c r="W2528" i="1"/>
  <c r="W2529" i="1"/>
  <c r="W1492" i="1"/>
  <c r="W3435" i="1"/>
  <c r="W526" i="1"/>
  <c r="W527" i="1"/>
  <c r="W1997" i="1"/>
  <c r="W2711" i="1"/>
  <c r="W4199" i="1"/>
  <c r="W4200" i="1"/>
  <c r="W674" i="1"/>
  <c r="W802" i="1"/>
  <c r="W1247" i="1"/>
  <c r="W2596" i="1"/>
  <c r="W2948" i="1"/>
  <c r="W151" i="1"/>
  <c r="W436" i="1"/>
  <c r="W3944" i="1"/>
  <c r="W5002" i="1"/>
  <c r="W5808" i="1"/>
  <c r="W1310" i="1"/>
  <c r="W1311" i="1"/>
  <c r="W2244" i="1"/>
  <c r="W1930" i="1"/>
  <c r="W1931" i="1"/>
  <c r="W2342" i="1"/>
  <c r="W2569" i="1"/>
  <c r="W3172" i="1"/>
  <c r="W3173" i="1"/>
  <c r="W3329" i="1"/>
  <c r="W3974" i="1"/>
  <c r="W6086" i="1"/>
  <c r="W6085" i="1"/>
  <c r="W1189" i="1"/>
  <c r="W1190" i="1"/>
  <c r="W1600" i="1"/>
  <c r="W2210" i="1"/>
  <c r="W2211" i="1"/>
  <c r="W3261" i="1"/>
  <c r="W3262" i="1"/>
  <c r="W3396" i="1"/>
  <c r="W3397" i="1"/>
  <c r="W3718" i="1"/>
  <c r="W4452" i="1"/>
  <c r="W4451" i="1"/>
  <c r="W5248" i="1"/>
  <c r="W5249" i="1"/>
  <c r="W1562" i="1"/>
  <c r="W1969" i="1"/>
  <c r="W2250" i="1"/>
  <c r="W3063" i="1"/>
  <c r="W3581" i="1"/>
  <c r="W4630" i="1"/>
  <c r="W5119" i="1"/>
  <c r="W5120" i="1"/>
  <c r="W1981" i="1"/>
  <c r="W4340" i="1"/>
  <c r="W2539" i="1"/>
  <c r="W6135" i="1"/>
  <c r="W6136" i="1"/>
  <c r="W1372" i="1"/>
  <c r="W2336" i="1"/>
  <c r="W2685" i="1"/>
  <c r="W3071" i="1"/>
  <c r="W694" i="1"/>
  <c r="W3798" i="1"/>
  <c r="W5528" i="1"/>
  <c r="W5529" i="1"/>
  <c r="W6069" i="1"/>
  <c r="W1376" i="1"/>
  <c r="W1377" i="1"/>
  <c r="W2691" i="1"/>
  <c r="W2934" i="1"/>
  <c r="W3100" i="1"/>
  <c r="W5329" i="1"/>
  <c r="W5330" i="1"/>
  <c r="W1421" i="1"/>
  <c r="W3443" i="1"/>
  <c r="W3561" i="1"/>
  <c r="W1574" i="1"/>
  <c r="W1204" i="1"/>
  <c r="W2736" i="1"/>
  <c r="W2984" i="1"/>
  <c r="W5953" i="1"/>
  <c r="W2106" i="1"/>
  <c r="W343" i="1"/>
  <c r="W1723" i="1"/>
  <c r="W1724" i="1"/>
  <c r="W5430" i="1"/>
  <c r="W5431" i="1"/>
  <c r="W273" i="1"/>
  <c r="W3213" i="1"/>
  <c r="W3214" i="1"/>
  <c r="W958" i="1"/>
  <c r="W5404" i="1"/>
  <c r="W2033" i="1"/>
  <c r="W129" i="1"/>
  <c r="W4144" i="1"/>
  <c r="W6026" i="1"/>
  <c r="W5287" i="1"/>
  <c r="W4872" i="1"/>
  <c r="W5660" i="1"/>
  <c r="W3825" i="1"/>
  <c r="W5992" i="1"/>
  <c r="W1588" i="1"/>
  <c r="W3024" i="1"/>
  <c r="W4038" i="1"/>
  <c r="W5197" i="1"/>
  <c r="W5198" i="1"/>
  <c r="W5446" i="1"/>
  <c r="W3468" i="1"/>
  <c r="W2183" i="1"/>
  <c r="W3567" i="1"/>
  <c r="W3568" i="1"/>
  <c r="W5638" i="1"/>
  <c r="W5639" i="1"/>
  <c r="W349" i="1"/>
  <c r="W350" i="1"/>
  <c r="W1263" i="1"/>
  <c r="W1264" i="1"/>
  <c r="W1515" i="1"/>
  <c r="W1516" i="1"/>
  <c r="W1993" i="1"/>
  <c r="W2130" i="1"/>
  <c r="W2131" i="1"/>
  <c r="W3540" i="1"/>
  <c r="W5264" i="1"/>
  <c r="W5610" i="1"/>
  <c r="W86" i="1"/>
  <c r="W479" i="1"/>
  <c r="W1034" i="1"/>
  <c r="W1460" i="1"/>
  <c r="W1686" i="1"/>
  <c r="W2669" i="1"/>
  <c r="W2952" i="1"/>
  <c r="W2953" i="1"/>
  <c r="W3608" i="1"/>
  <c r="W3609" i="1"/>
  <c r="W4224" i="1"/>
  <c r="W5915" i="1"/>
  <c r="W3003" i="1"/>
  <c r="W3004" i="1"/>
  <c r="W2660" i="1"/>
  <c r="W2661" i="1"/>
  <c r="W429" i="1"/>
  <c r="W1041" i="1"/>
  <c r="W1814" i="1"/>
  <c r="W2524" i="1"/>
  <c r="W2834" i="1"/>
  <c r="W3181" i="1"/>
  <c r="W3759" i="1"/>
  <c r="W3760" i="1"/>
  <c r="W3879" i="1"/>
  <c r="W5581" i="1"/>
  <c r="W5580" i="1"/>
  <c r="W5784" i="1"/>
  <c r="W1800" i="1"/>
  <c r="W1801" i="1"/>
  <c r="W2581" i="1"/>
  <c r="W2582" i="1"/>
  <c r="W1406" i="1"/>
  <c r="W3379" i="1"/>
  <c r="W3380" i="1"/>
  <c r="W3768" i="1"/>
  <c r="W3962" i="1"/>
  <c r="W3963" i="1"/>
  <c r="W4283" i="1"/>
  <c r="W2432" i="1"/>
  <c r="W2433" i="1"/>
  <c r="W6060" i="1"/>
  <c r="W6061" i="1"/>
  <c r="W4021" i="1"/>
  <c r="W4022" i="1"/>
  <c r="W3751" i="1"/>
  <c r="W3291" i="1"/>
  <c r="W3691" i="1"/>
  <c r="W3692" i="1"/>
  <c r="W1973" i="1"/>
  <c r="W3900" i="1"/>
  <c r="W1329" i="1"/>
  <c r="W1358" i="1"/>
  <c r="W1359" i="1"/>
  <c r="W99" i="1"/>
  <c r="W1609" i="1"/>
  <c r="W2377" i="1"/>
  <c r="W6049" i="1"/>
  <c r="W2285" i="1"/>
  <c r="W2286" i="1"/>
  <c r="W5148" i="1"/>
  <c r="W1352" i="1"/>
  <c r="W6184" i="1"/>
  <c r="W4299" i="1"/>
  <c r="W159" i="1"/>
  <c r="W4899" i="1"/>
  <c r="W1109" i="1"/>
  <c r="W1110" i="1"/>
  <c r="W1820" i="1"/>
  <c r="W2477" i="1"/>
  <c r="W4001" i="1"/>
  <c r="W5124" i="1"/>
  <c r="W5125" i="1"/>
  <c r="W20" i="1"/>
  <c r="W21" i="1"/>
  <c r="W3619" i="1"/>
  <c r="W3620" i="1"/>
  <c r="W1015" i="1"/>
  <c r="W1615" i="1"/>
  <c r="W1616" i="1"/>
  <c r="W2703" i="1"/>
  <c r="W3802" i="1"/>
  <c r="W3315" i="1"/>
  <c r="W94" i="1"/>
  <c r="W1399" i="1"/>
  <c r="W1400" i="1"/>
  <c r="W1690" i="1"/>
  <c r="W1691" i="1"/>
  <c r="W1961" i="1"/>
  <c r="W2292" i="1"/>
  <c r="W2293" i="1"/>
  <c r="W2961" i="1"/>
  <c r="W3615" i="1"/>
  <c r="W3915" i="1"/>
  <c r="W4275" i="1"/>
  <c r="W4270" i="1"/>
  <c r="W6166" i="1"/>
  <c r="W6167" i="1"/>
  <c r="W2437" i="1"/>
  <c r="W2438" i="1"/>
  <c r="W3532" i="1"/>
  <c r="W3528" i="1"/>
  <c r="W1148" i="1"/>
  <c r="W1149" i="1"/>
  <c r="W1764" i="1"/>
  <c r="W1765" i="1"/>
  <c r="W2575" i="1"/>
  <c r="W3127" i="1"/>
  <c r="W3128" i="1"/>
  <c r="W3790" i="1"/>
  <c r="W3995" i="1"/>
  <c r="W1451" i="1"/>
  <c r="W1452" i="1"/>
  <c r="W2228" i="1"/>
  <c r="W2229" i="1"/>
  <c r="W3677" i="1"/>
  <c r="W3678" i="1"/>
  <c r="W54" i="1"/>
  <c r="W55" i="1"/>
  <c r="W2308" i="1"/>
  <c r="W1794" i="1"/>
  <c r="W111" i="1"/>
  <c r="W1907" i="1"/>
  <c r="W3088" i="1"/>
  <c r="W5816" i="1"/>
  <c r="W4782" i="1"/>
  <c r="W4783" i="1"/>
  <c r="W4117" i="1"/>
  <c r="W709" i="1"/>
  <c r="W3134" i="1"/>
  <c r="W1631" i="1"/>
  <c r="W1062" i="1"/>
  <c r="W251" i="1"/>
  <c r="W71" i="1"/>
  <c r="W66" i="1"/>
  <c r="W700" i="1"/>
  <c r="W1315" i="1"/>
  <c r="W1316" i="1"/>
  <c r="W1839" i="1"/>
  <c r="W2216" i="1"/>
  <c r="W2879" i="1"/>
  <c r="W2880" i="1"/>
  <c r="W2974" i="1"/>
  <c r="W210" i="1"/>
  <c r="W211" i="1"/>
  <c r="W3708" i="1"/>
  <c r="W4218" i="1"/>
  <c r="W4219" i="1"/>
  <c r="W5763" i="1"/>
  <c r="W5764" i="1"/>
  <c r="W1677" i="1"/>
  <c r="W1678" i="1"/>
  <c r="W2603" i="1"/>
  <c r="W365" i="1"/>
  <c r="W842" i="1"/>
  <c r="W841" i="1"/>
  <c r="W1866" i="1"/>
  <c r="W1955" i="1"/>
  <c r="W2205" i="1"/>
  <c r="W2320" i="1"/>
  <c r="W2609" i="1"/>
  <c r="W3366" i="1"/>
  <c r="W3735" i="1"/>
  <c r="W3736" i="1"/>
  <c r="W3950" i="1"/>
  <c r="W5425" i="1"/>
  <c r="W5426" i="1"/>
  <c r="W1171" i="1"/>
  <c r="W1172" i="1"/>
  <c r="W2350" i="1"/>
  <c r="W2636" i="1"/>
  <c r="W2637" i="1"/>
  <c r="W3982" i="1"/>
  <c r="W5231" i="1"/>
  <c r="W5232" i="1"/>
  <c r="W2490" i="1"/>
  <c r="W3297" i="1"/>
  <c r="W3298" i="1"/>
  <c r="W3702" i="1"/>
  <c r="W4105" i="1"/>
  <c r="W4213" i="1"/>
  <c r="W5257" i="1"/>
  <c r="W3374" i="1"/>
  <c r="W3375" i="1"/>
  <c r="W1138" i="1"/>
  <c r="W1139" i="1"/>
  <c r="W5168" i="1"/>
  <c r="W1786" i="1"/>
  <c r="W5022" i="1"/>
  <c r="W2354" i="1"/>
  <c r="W303" i="1"/>
  <c r="W1922" i="1"/>
  <c r="W6157" i="1"/>
  <c r="W4637" i="1"/>
  <c r="W2901" i="1"/>
  <c r="W1775" i="1"/>
  <c r="W1776" i="1"/>
  <c r="W2112" i="1"/>
  <c r="W2113" i="1"/>
  <c r="W238" i="1"/>
  <c r="W1161" i="1"/>
  <c r="W442" i="1"/>
  <c r="W1028" i="1"/>
  <c r="W2256" i="1"/>
  <c r="W2909" i="1"/>
  <c r="W230" i="1"/>
  <c r="W225" i="1"/>
  <c r="W3686" i="1"/>
  <c r="W4062" i="1"/>
  <c r="W5216" i="1"/>
  <c r="W5217" i="1"/>
  <c r="W5189" i="1"/>
  <c r="W5190" i="1"/>
  <c r="W1673" i="1"/>
  <c r="W1669" i="1"/>
  <c r="W3167" i="1"/>
  <c r="W3168" i="1"/>
  <c r="W647" i="1"/>
  <c r="W648" i="1"/>
  <c r="W2224" i="1"/>
  <c r="W2446" i="1"/>
  <c r="W2812" i="1"/>
  <c r="W2813" i="1"/>
  <c r="W3231" i="1"/>
  <c r="W3232" i="1"/>
  <c r="W3665" i="1"/>
  <c r="W4092" i="1"/>
  <c r="W5224" i="1"/>
  <c r="W5772" i="1"/>
  <c r="W15" i="1"/>
  <c r="W1473" i="1"/>
  <c r="W1903" i="1"/>
  <c r="W3348" i="1"/>
  <c r="W5682" i="1"/>
  <c r="W1695" i="1"/>
  <c r="W1696" i="1"/>
  <c r="W2126" i="1"/>
  <c r="W2472" i="1"/>
  <c r="W2856" i="1"/>
  <c r="W2857" i="1"/>
  <c r="W3268" i="1"/>
  <c r="W3671" i="1"/>
  <c r="W5793" i="1"/>
  <c r="W3032" i="1"/>
  <c r="W3033" i="1"/>
  <c r="W3358" i="1"/>
  <c r="W5375" i="1"/>
  <c r="W1178" i="1"/>
  <c r="W5312" i="1"/>
  <c r="W5317" i="1"/>
  <c r="W5884" i="1"/>
  <c r="W5885" i="1"/>
  <c r="W3630" i="1"/>
  <c r="W2839" i="1"/>
  <c r="W2494" i="1"/>
  <c r="W2495" i="1"/>
  <c r="W2808" i="1"/>
  <c r="W3409" i="1"/>
  <c r="W658" i="1"/>
  <c r="W659" i="1"/>
  <c r="W5979" i="1"/>
  <c r="W5980" i="1"/>
  <c r="W1324" i="1"/>
  <c r="W2517" i="1"/>
  <c r="W2518" i="1"/>
  <c r="W2886" i="1"/>
  <c r="W3417" i="1"/>
  <c r="W5676" i="1"/>
  <c r="W337" i="1"/>
  <c r="W3336" i="1"/>
  <c r="W2547" i="1"/>
  <c r="W1429" i="1"/>
  <c r="W1717" i="1"/>
  <c r="W6128" i="1"/>
  <c r="W6129" i="1"/>
  <c r="W4684" i="1"/>
  <c r="W2742" i="1"/>
  <c r="W2743" i="1"/>
  <c r="W3956" i="1"/>
  <c r="W5519" i="1"/>
  <c r="W5520" i="1"/>
  <c r="W406" i="1"/>
  <c r="W3493" i="1"/>
  <c r="W808" i="1"/>
  <c r="W370" i="1"/>
  <c r="W5484" i="1"/>
  <c r="W5348" i="1"/>
  <c r="W2756" i="1"/>
  <c r="W4517" i="1"/>
  <c r="W5686" i="1"/>
  <c r="W5687" i="1"/>
  <c r="W553" i="1"/>
  <c r="W4784" i="1"/>
  <c r="W3080" i="1"/>
  <c r="W1527" i="1"/>
  <c r="W1876" i="1"/>
  <c r="W664" i="1"/>
  <c r="W665" i="1"/>
  <c r="W3272" i="1"/>
  <c r="W3273" i="1"/>
  <c r="W3831" i="1"/>
  <c r="W3832" i="1"/>
  <c r="W4258" i="1"/>
  <c r="W4259" i="1"/>
  <c r="W4752" i="1"/>
  <c r="W4753" i="1"/>
  <c r="W5339" i="1"/>
  <c r="W5970" i="1"/>
  <c r="W279" i="1"/>
  <c r="W284" i="1"/>
  <c r="W991" i="1"/>
  <c r="W1895" i="1"/>
  <c r="W1896" i="1"/>
  <c r="W2175" i="1"/>
  <c r="W6073" i="1"/>
  <c r="W6074" i="1"/>
  <c r="W3638" i="1"/>
  <c r="W472" i="1"/>
  <c r="W473" i="1"/>
  <c r="W1447" i="1"/>
  <c r="W1570" i="1"/>
  <c r="W2080" i="1"/>
  <c r="W3585" i="1"/>
  <c r="W3586" i="1"/>
  <c r="W796" i="1"/>
  <c r="W4669" i="1"/>
  <c r="W5476" i="1"/>
  <c r="W5572" i="1"/>
  <c r="W6043" i="1"/>
  <c r="W6044" i="1"/>
  <c r="W124" i="1"/>
  <c r="W985" i="1"/>
  <c r="W986" i="1"/>
  <c r="W1548" i="1"/>
  <c r="W2153" i="1"/>
  <c r="W2154" i="1"/>
  <c r="W2913" i="1"/>
  <c r="W2914" i="1"/>
  <c r="W3008" i="1"/>
  <c r="W3009" i="1"/>
  <c r="W4026" i="1"/>
  <c r="W4027" i="1"/>
  <c r="W4615" i="1"/>
  <c r="W642" i="1"/>
  <c r="W79" i="1"/>
  <c r="W1939" i="1"/>
  <c r="W2699" i="1"/>
  <c r="W3486" i="1"/>
  <c r="W3487" i="1"/>
  <c r="W3812" i="1"/>
  <c r="W4228" i="1"/>
  <c r="W4229" i="1"/>
  <c r="W5631" i="1"/>
  <c r="W5632" i="1"/>
  <c r="W2189" i="1"/>
  <c r="W2190" i="1"/>
  <c r="W4864" i="1"/>
  <c r="W4865" i="1"/>
  <c r="W2619" i="1"/>
  <c r="W2940" i="1"/>
  <c r="W3185" i="1"/>
  <c r="W3186" i="1"/>
  <c r="W3431" i="1"/>
  <c r="W4013" i="1"/>
  <c r="W5601" i="1"/>
  <c r="W5602" i="1"/>
  <c r="W1535" i="1"/>
  <c r="W1536" i="1"/>
  <c r="W3989" i="1"/>
  <c r="W5936" i="1"/>
  <c r="W1002" i="1"/>
  <c r="W3109" i="1"/>
  <c r="W3387" i="1"/>
  <c r="W4080" i="1"/>
  <c r="W5237" i="1"/>
  <c r="W5589" i="1"/>
  <c r="W5590" i="1"/>
  <c r="W5031" i="1"/>
  <c r="W5032" i="1"/>
  <c r="W2014" i="1"/>
  <c r="W2015" i="1"/>
  <c r="W2652" i="1"/>
  <c r="W5207" i="1"/>
  <c r="W5616" i="1"/>
  <c r="W3115" i="1"/>
  <c r="W3116" i="1"/>
  <c r="W2008" i="1"/>
  <c r="W4718" i="1"/>
  <c r="W1508" i="1"/>
  <c r="W1509" i="1"/>
  <c r="W325" i="1"/>
  <c r="W326" i="1"/>
  <c r="W1410" i="1"/>
  <c r="W1411" i="1"/>
  <c r="W6146" i="1"/>
  <c r="W6147" i="1"/>
  <c r="W1257" i="1"/>
  <c r="W3474" i="1"/>
  <c r="W3475" i="1"/>
  <c r="W2164" i="1"/>
  <c r="W2165" i="1"/>
  <c r="W1237" i="1"/>
  <c r="W491" i="1"/>
  <c r="W5271" i="1"/>
  <c r="W5276" i="1"/>
  <c r="W5383" i="1"/>
  <c r="W3207" i="1"/>
  <c r="W5182" i="1"/>
  <c r="W5183" i="1"/>
  <c r="W143" i="1"/>
  <c r="W144" i="1"/>
  <c r="W1058" i="1"/>
  <c r="W1053" i="1"/>
  <c r="W1556" i="1"/>
  <c r="W1741" i="1"/>
  <c r="W1742" i="1"/>
  <c r="W2160" i="1"/>
  <c r="W2553" i="1"/>
  <c r="W2554" i="1"/>
  <c r="W2852" i="1"/>
  <c r="W3784" i="1"/>
  <c r="W1435" i="1"/>
  <c r="W1436" i="1"/>
  <c r="W2795" i="1"/>
  <c r="W2791" i="1"/>
  <c r="W3342" i="1"/>
  <c r="W1194" i="1"/>
  <c r="W1195" i="1"/>
  <c r="W1830" i="1"/>
  <c r="W1831" i="1"/>
  <c r="W2968" i="1"/>
  <c r="W3455" i="1"/>
  <c r="W3937" i="1"/>
  <c r="W3938" i="1"/>
  <c r="W5468" i="1"/>
  <c r="W5463" i="1"/>
  <c r="W3239" i="1"/>
  <c r="W1843" i="1"/>
  <c r="W1844" i="1"/>
  <c r="W2589" i="1"/>
  <c r="W4604" i="1"/>
  <c r="W6011" i="1"/>
  <c r="W4313" i="1"/>
  <c r="W4314" i="1"/>
  <c r="W4250" i="1"/>
  <c r="W2890" i="1"/>
  <c r="W2891" i="1"/>
  <c r="W1849" i="1"/>
  <c r="W1850" i="1"/>
  <c r="W1046" i="1"/>
  <c r="W1047" i="1"/>
  <c r="W5437" i="1"/>
  <c r="W5438" i="1"/>
  <c r="H3105" i="1"/>
  <c r="H3104" i="1" s="1"/>
  <c r="F3920" i="1"/>
  <c r="M2996" i="1"/>
  <c r="K4870" i="1"/>
  <c r="K4869" i="1" s="1"/>
  <c r="J708" i="1"/>
  <c r="J707" i="1" s="1"/>
  <c r="H3820" i="1"/>
  <c r="H1025" i="1"/>
  <c r="L5166" i="1"/>
  <c r="L5165" i="1" s="1"/>
  <c r="L5638" i="1"/>
  <c r="L5637" i="1" s="1"/>
  <c r="U4911" i="1"/>
  <c r="U4870" i="1" s="1"/>
  <c r="U4869" i="1" s="1"/>
  <c r="M5656" i="1"/>
  <c r="J6065" i="1"/>
  <c r="J5480" i="1"/>
  <c r="J5472" i="1" s="1"/>
  <c r="U708" i="1"/>
  <c r="K5334" i="1"/>
  <c r="V1253" i="1"/>
  <c r="V1252" i="1" s="1"/>
  <c r="R4728" i="1"/>
  <c r="R4727" i="1" s="1"/>
  <c r="R4690" i="1" s="1"/>
  <c r="I3844" i="1"/>
  <c r="I3843" i="1" s="1"/>
  <c r="J5813" i="1"/>
  <c r="J5788" i="1" s="1"/>
  <c r="O5052" i="1"/>
  <c r="J5334" i="1"/>
  <c r="V4911" i="1"/>
  <c r="V4870" i="1" s="1"/>
  <c r="V4869" i="1" s="1"/>
  <c r="J5636" i="1"/>
  <c r="J5607" i="1" s="1"/>
  <c r="J5606" i="1" s="1"/>
  <c r="H4727" i="1"/>
  <c r="H4690" i="1" s="1"/>
  <c r="K3820" i="1"/>
  <c r="V2004" i="1"/>
  <c r="V2003" i="1" s="1"/>
  <c r="U4728" i="1"/>
  <c r="U4727" i="1" s="1"/>
  <c r="U4690" i="1" s="1"/>
  <c r="S1025" i="1"/>
  <c r="M4718" i="1"/>
  <c r="O1025" i="1"/>
  <c r="G2373" i="1"/>
  <c r="G2372" i="1" s="1"/>
  <c r="M47" i="1"/>
  <c r="I3314" i="1"/>
  <c r="M3314" i="1" s="1"/>
  <c r="I2574" i="1"/>
  <c r="I2573" i="1" s="1"/>
  <c r="M2629" i="1"/>
  <c r="G708" i="1"/>
  <c r="G707" i="1" s="1"/>
  <c r="K1157" i="1"/>
  <c r="F158" i="1"/>
  <c r="M158" i="1" s="1"/>
  <c r="O511" i="1"/>
  <c r="O390" i="1" s="1"/>
  <c r="J1252" i="1"/>
  <c r="R1157" i="1"/>
  <c r="G4870" i="1"/>
  <c r="G4869" i="1" s="1"/>
  <c r="Q1157" i="1"/>
  <c r="U1605" i="1"/>
  <c r="U1604" i="1" s="1"/>
  <c r="Q744" i="1"/>
  <c r="L1629" i="1"/>
  <c r="L1605" i="1" s="1"/>
  <c r="P1605" i="1"/>
  <c r="P1604" i="1" s="1"/>
  <c r="M1960" i="1"/>
  <c r="P248" i="1"/>
  <c r="P744" i="1"/>
  <c r="Q525" i="1"/>
  <c r="Q512" i="1" s="1"/>
  <c r="Q511" i="1" s="1"/>
  <c r="Q390" i="1" s="1"/>
  <c r="J3104" i="1"/>
  <c r="O5813" i="1"/>
  <c r="O5788" i="1" s="1"/>
  <c r="P299" i="1"/>
  <c r="K299" i="1"/>
  <c r="K247" i="1" s="1"/>
  <c r="S5052" i="1"/>
  <c r="O5483" i="1"/>
  <c r="O5482" i="1" s="1"/>
  <c r="O5481" i="1" s="1"/>
  <c r="O5480" i="1" s="1"/>
  <c r="O5472" i="1" s="1"/>
  <c r="P5334" i="1"/>
  <c r="R1025" i="1"/>
  <c r="G299" i="1"/>
  <c r="G247" i="1" s="1"/>
  <c r="F5168" i="1"/>
  <c r="M5168" i="1" s="1"/>
  <c r="F6068" i="1"/>
  <c r="M6068" i="1" s="1"/>
  <c r="G3105" i="1"/>
  <c r="G3104" i="1" s="1"/>
  <c r="P708" i="1"/>
  <c r="Q3105" i="1"/>
  <c r="Q3104" i="1" s="1"/>
  <c r="G4727" i="1"/>
  <c r="G4690" i="1" s="1"/>
  <c r="S708" i="1"/>
  <c r="O299" i="1"/>
  <c r="S299" i="1"/>
  <c r="U850" i="1"/>
  <c r="U793" i="1" s="1"/>
  <c r="J1157" i="1"/>
  <c r="H2372" i="1"/>
  <c r="Q299" i="1"/>
  <c r="S1605" i="1"/>
  <c r="S1604" i="1" s="1"/>
  <c r="Q4911" i="1"/>
  <c r="Q4870" i="1" s="1"/>
  <c r="Q4869" i="1" s="1"/>
  <c r="P850" i="1"/>
  <c r="P793" i="1" s="1"/>
  <c r="O708" i="1"/>
  <c r="G6065" i="1"/>
  <c r="R2732" i="1"/>
  <c r="R2731" i="1" s="1"/>
  <c r="M1119" i="1"/>
  <c r="S2004" i="1"/>
  <c r="S2003" i="1" s="1"/>
  <c r="V708" i="1"/>
  <c r="O850" i="1"/>
  <c r="O793" i="1" s="1"/>
  <c r="R850" i="1"/>
  <c r="R793" i="1" s="1"/>
  <c r="J2004" i="1"/>
  <c r="J2003" i="1" s="1"/>
  <c r="O1605" i="1"/>
  <c r="O1604" i="1" s="1"/>
  <c r="S850" i="1"/>
  <c r="S793" i="1" s="1"/>
  <c r="S4911" i="1"/>
  <c r="S4870" i="1" s="1"/>
  <c r="S4869" i="1" s="1"/>
  <c r="R3821" i="1"/>
  <c r="R3820" i="1" s="1"/>
  <c r="H2004" i="1"/>
  <c r="H2003" i="1" s="1"/>
  <c r="G390" i="1"/>
  <c r="O4109" i="1"/>
  <c r="O4100" i="1" s="1"/>
  <c r="S1253" i="1"/>
  <c r="S1252" i="1" s="1"/>
  <c r="J299" i="1"/>
  <c r="J247" i="1" s="1"/>
  <c r="R248" i="1"/>
  <c r="S3105" i="1"/>
  <c r="S3104" i="1" s="1"/>
  <c r="S248" i="1"/>
  <c r="O3105" i="1"/>
  <c r="O3104" i="1" s="1"/>
  <c r="F5961" i="1"/>
  <c r="J4109" i="1"/>
  <c r="J4100" i="1" s="1"/>
  <c r="H4109" i="1"/>
  <c r="H4100" i="1" s="1"/>
  <c r="P2373" i="1"/>
  <c r="P2372" i="1" s="1"/>
  <c r="Q5483" i="1"/>
  <c r="Q5482" i="1" s="1"/>
  <c r="Q5481" i="1" s="1"/>
  <c r="Q5480" i="1" s="1"/>
  <c r="Q5472" i="1" s="1"/>
  <c r="V3105" i="1"/>
  <c r="V3104" i="1" s="1"/>
  <c r="V1605" i="1"/>
  <c r="V1604" i="1" s="1"/>
  <c r="F1838" i="1"/>
  <c r="M1838" i="1" s="1"/>
  <c r="S3821" i="1"/>
  <c r="S3820" i="1" s="1"/>
  <c r="O1157" i="1"/>
  <c r="Q3821" i="1"/>
  <c r="Q3820" i="1" s="1"/>
  <c r="P4728" i="1"/>
  <c r="P4727" i="1" s="1"/>
  <c r="P4690" i="1" s="1"/>
  <c r="U3464" i="1"/>
  <c r="U3463" i="1" s="1"/>
  <c r="V3464" i="1"/>
  <c r="V3463" i="1" s="1"/>
  <c r="Q248" i="1"/>
  <c r="P3105" i="1"/>
  <c r="P3104" i="1" s="1"/>
  <c r="V2732" i="1"/>
  <c r="V2731" i="1" s="1"/>
  <c r="U2732" i="1"/>
  <c r="U2731" i="1" s="1"/>
  <c r="P3464" i="1"/>
  <c r="P3463" i="1" s="1"/>
  <c r="J3463" i="1"/>
  <c r="H4870" i="1"/>
  <c r="H4869" i="1" s="1"/>
  <c r="S4728" i="1"/>
  <c r="S4727" i="1" s="1"/>
  <c r="S4690" i="1" s="1"/>
  <c r="H4287" i="1"/>
  <c r="V5052" i="1"/>
  <c r="R744" i="1"/>
  <c r="L3464" i="1"/>
  <c r="Q4287" i="1"/>
  <c r="O744" i="1"/>
  <c r="K1252" i="1"/>
  <c r="H511" i="1"/>
  <c r="H390" i="1" s="1"/>
  <c r="I5007" i="1"/>
  <c r="I5006" i="1" s="1"/>
  <c r="R4287" i="1"/>
  <c r="U744" i="1"/>
  <c r="H5480" i="1"/>
  <c r="H5472" i="1" s="1"/>
  <c r="M32" i="1"/>
  <c r="K4727" i="1"/>
  <c r="K4690" i="1" s="1"/>
  <c r="V744" i="1"/>
  <c r="O4728" i="1"/>
  <c r="O4727" i="1" s="1"/>
  <c r="O4690" i="1" s="1"/>
  <c r="M100" i="1"/>
  <c r="L3809" i="1"/>
  <c r="L3808" i="1" s="1"/>
  <c r="M3808" i="1" s="1"/>
  <c r="R2373" i="1"/>
  <c r="R2372" i="1" s="1"/>
  <c r="P2004" i="1"/>
  <c r="P2003" i="1" s="1"/>
  <c r="M337" i="1"/>
  <c r="S744" i="1"/>
  <c r="J4287" i="1"/>
  <c r="S3464" i="1"/>
  <c r="S3463" i="1" s="1"/>
  <c r="L4727" i="1"/>
  <c r="F6183" i="1"/>
  <c r="M6183" i="1" s="1"/>
  <c r="I685" i="1"/>
  <c r="M685" i="1" s="1"/>
  <c r="M809" i="1"/>
  <c r="Q1025" i="1"/>
  <c r="U511" i="1"/>
  <c r="U390" i="1" s="1"/>
  <c r="M1543" i="1"/>
  <c r="L1237" i="1"/>
  <c r="M1237" i="1" s="1"/>
  <c r="V2373" i="1"/>
  <c r="V2372" i="1" s="1"/>
  <c r="H1252" i="1"/>
  <c r="U3105" i="1"/>
  <c r="U3104" i="1" s="1"/>
  <c r="F3898" i="1"/>
  <c r="M3898" i="1" s="1"/>
  <c r="M1256" i="1"/>
  <c r="M4061" i="1"/>
  <c r="R5483" i="1"/>
  <c r="R5482" i="1" s="1"/>
  <c r="R5481" i="1" s="1"/>
  <c r="R5480" i="1" s="1"/>
  <c r="R5472" i="1" s="1"/>
  <c r="P2732" i="1"/>
  <c r="P2731" i="1" s="1"/>
  <c r="K390" i="1"/>
  <c r="S511" i="1"/>
  <c r="S390" i="1" s="1"/>
  <c r="M71" i="1"/>
  <c r="M69" i="1" s="1"/>
  <c r="M68" i="1" s="1"/>
  <c r="M67" i="1" s="1"/>
  <c r="M1255" i="1"/>
  <c r="R299" i="1"/>
  <c r="Q850" i="1"/>
  <c r="Q793" i="1" s="1"/>
  <c r="R511" i="1"/>
  <c r="R390" i="1" s="1"/>
  <c r="M3994" i="1"/>
  <c r="G3463" i="1"/>
  <c r="U1253" i="1"/>
  <c r="U1252" i="1" s="1"/>
  <c r="J4727" i="1"/>
  <c r="J4690" i="1" s="1"/>
  <c r="S5334" i="1"/>
  <c r="M4331" i="1"/>
  <c r="P3821" i="1"/>
  <c r="P3820" i="1" s="1"/>
  <c r="L6147" i="1"/>
  <c r="M6147" i="1" s="1"/>
  <c r="G3821" i="1"/>
  <c r="G3820" i="1" s="1"/>
  <c r="P1157" i="1"/>
  <c r="O2004" i="1"/>
  <c r="O2003" i="1" s="1"/>
  <c r="O1253" i="1"/>
  <c r="O1252" i="1" s="1"/>
  <c r="M2384" i="1"/>
  <c r="F5286" i="1"/>
  <c r="M5286" i="1" s="1"/>
  <c r="I1062" i="1"/>
  <c r="I369" i="1"/>
  <c r="I362" i="1" s="1"/>
  <c r="I361" i="1" s="1"/>
  <c r="O248" i="1"/>
  <c r="Q4728" i="1"/>
  <c r="Q4727" i="1" s="1"/>
  <c r="Q4690" i="1" s="1"/>
  <c r="S1157" i="1"/>
  <c r="M405" i="1"/>
  <c r="L3134" i="1"/>
  <c r="L3133" i="1" s="1"/>
  <c r="L3132" i="1" s="1"/>
  <c r="J4870" i="1"/>
  <c r="J4869" i="1" s="1"/>
  <c r="I5056" i="1"/>
  <c r="I5055" i="1" s="1"/>
  <c r="P1025" i="1"/>
  <c r="Q708" i="1"/>
  <c r="H2731" i="1"/>
  <c r="M94" i="1"/>
  <c r="V511" i="1"/>
  <c r="V390" i="1" s="1"/>
  <c r="V850" i="1"/>
  <c r="V793" i="1" s="1"/>
  <c r="K2731" i="1"/>
  <c r="M1412" i="1"/>
  <c r="I217" i="1"/>
  <c r="M217" i="1" s="1"/>
  <c r="H3464" i="1"/>
  <c r="H3463" i="1" s="1"/>
  <c r="S2732" i="1"/>
  <c r="S2731" i="1" s="1"/>
  <c r="R2004" i="1"/>
  <c r="R2003" i="1" s="1"/>
  <c r="I3670" i="1"/>
  <c r="M3671" i="1"/>
  <c r="M1178" i="1"/>
  <c r="U299" i="1"/>
  <c r="V3821" i="1"/>
  <c r="V3820" i="1" s="1"/>
  <c r="K3104" i="1"/>
  <c r="M710" i="1"/>
  <c r="Q1605" i="1"/>
  <c r="Q1604" i="1" s="1"/>
  <c r="J2372" i="1"/>
  <c r="S2373" i="1"/>
  <c r="S2372" i="1" s="1"/>
  <c r="V299" i="1"/>
  <c r="I4729" i="1"/>
  <c r="L1457" i="1"/>
  <c r="M1457" i="1" s="1"/>
  <c r="M5777" i="1"/>
  <c r="L4208" i="1"/>
  <c r="L4207" i="1" s="1"/>
  <c r="H793" i="1"/>
  <c r="M4603" i="1"/>
  <c r="G4109" i="1"/>
  <c r="G4100" i="1" s="1"/>
  <c r="F3567" i="1"/>
  <c r="M3567" i="1" s="1"/>
  <c r="R4911" i="1"/>
  <c r="R4870" i="1" s="1"/>
  <c r="R4869" i="1" s="1"/>
  <c r="P4911" i="1"/>
  <c r="P4870" i="1" s="1"/>
  <c r="P4869" i="1" s="1"/>
  <c r="I3261" i="1"/>
  <c r="M3261" i="1" s="1"/>
  <c r="P1253" i="1"/>
  <c r="P1252" i="1" s="1"/>
  <c r="O4911" i="1"/>
  <c r="O4870" i="1" s="1"/>
  <c r="O4869" i="1" s="1"/>
  <c r="U248" i="1"/>
  <c r="M4604" i="1"/>
  <c r="L3578" i="1"/>
  <c r="M1615" i="1"/>
  <c r="K793" i="1"/>
  <c r="Q2732" i="1"/>
  <c r="Q2731" i="1" s="1"/>
  <c r="U3821" i="1"/>
  <c r="U3820" i="1" s="1"/>
  <c r="R1605" i="1"/>
  <c r="R1604" i="1" s="1"/>
  <c r="Q5334" i="1"/>
  <c r="M1616" i="1"/>
  <c r="S5483" i="1"/>
  <c r="S5482" i="1" s="1"/>
  <c r="S5481" i="1" s="1"/>
  <c r="S5480" i="1" s="1"/>
  <c r="S5472" i="1" s="1"/>
  <c r="P5483" i="1"/>
  <c r="P5482" i="1" s="1"/>
  <c r="P5481" i="1" s="1"/>
  <c r="P5480" i="1" s="1"/>
  <c r="P5472" i="1" s="1"/>
  <c r="P525" i="1"/>
  <c r="P512" i="1" s="1"/>
  <c r="P511" i="1" s="1"/>
  <c r="P390" i="1" s="1"/>
  <c r="U2004" i="1"/>
  <c r="U2003" i="1" s="1"/>
  <c r="K2003" i="1"/>
  <c r="G2003" i="1"/>
  <c r="U5483" i="1"/>
  <c r="U5482" i="1" s="1"/>
  <c r="U5481" i="1" s="1"/>
  <c r="U5480" i="1" s="1"/>
  <c r="U5472" i="1" s="1"/>
  <c r="L3921" i="1"/>
  <c r="M3921" i="1" s="1"/>
  <c r="M515" i="1"/>
  <c r="H6065" i="1"/>
  <c r="L2397" i="1"/>
  <c r="L2396" i="1" s="1"/>
  <c r="L2395" i="1" s="1"/>
  <c r="I3133" i="1"/>
  <c r="I3132" i="1" s="1"/>
  <c r="L4627" i="1"/>
  <c r="M4627" i="1" s="1"/>
  <c r="F850" i="1"/>
  <c r="M1003" i="1"/>
  <c r="M1081" i="1"/>
  <c r="O2373" i="1"/>
  <c r="O2372" i="1" s="1"/>
  <c r="M3521" i="1"/>
  <c r="G5636" i="1"/>
  <c r="G5607" i="1" s="1"/>
  <c r="G5606" i="1" s="1"/>
  <c r="U5636" i="1"/>
  <c r="U5607" i="1" s="1"/>
  <c r="U5606" i="1" s="1"/>
  <c r="M6044" i="1"/>
  <c r="U5334" i="1"/>
  <c r="O5334" i="1"/>
  <c r="V5334" i="1"/>
  <c r="M2425" i="1"/>
  <c r="K5480" i="1"/>
  <c r="K5472" i="1" s="1"/>
  <c r="K6065" i="1"/>
  <c r="V5483" i="1"/>
  <c r="V5482" i="1" s="1"/>
  <c r="V5481" i="1" s="1"/>
  <c r="V5480" i="1" s="1"/>
  <c r="V5472" i="1" s="1"/>
  <c r="V5636" i="1"/>
  <c r="V5607" i="1" s="1"/>
  <c r="V5606" i="1" s="1"/>
  <c r="M2892" i="1"/>
  <c r="K707" i="1"/>
  <c r="Q1253" i="1"/>
  <c r="Q1252" i="1" s="1"/>
  <c r="M2863" i="1"/>
  <c r="H1604" i="1"/>
  <c r="M3728" i="1"/>
  <c r="O4287" i="1"/>
  <c r="K4287" i="1"/>
  <c r="V1157" i="1"/>
  <c r="M3089" i="1"/>
  <c r="R5813" i="1"/>
  <c r="R5788" i="1" s="1"/>
  <c r="G793" i="1"/>
  <c r="M395" i="1"/>
  <c r="K3463" i="1"/>
  <c r="V248" i="1"/>
  <c r="Q6065" i="1"/>
  <c r="V1025" i="1"/>
  <c r="O5636" i="1"/>
  <c r="O5607" i="1" s="1"/>
  <c r="O5606" i="1" s="1"/>
  <c r="S4109" i="1"/>
  <c r="S4100" i="1" s="1"/>
  <c r="V4287" i="1"/>
  <c r="P5052" i="1"/>
  <c r="U4287" i="1"/>
  <c r="O2732" i="1"/>
  <c r="O2731" i="1" s="1"/>
  <c r="M5484" i="1"/>
  <c r="R3105" i="1"/>
  <c r="R3104" i="1" s="1"/>
  <c r="U6065" i="1"/>
  <c r="V4109" i="1"/>
  <c r="V4100" i="1" s="1"/>
  <c r="R5334" i="1"/>
  <c r="K4109" i="1"/>
  <c r="K4100" i="1" s="1"/>
  <c r="M4341" i="1"/>
  <c r="U1025" i="1"/>
  <c r="R5052" i="1"/>
  <c r="O6065" i="1"/>
  <c r="M5237" i="1"/>
  <c r="M5936" i="1"/>
  <c r="M1723" i="1"/>
  <c r="G5480" i="1"/>
  <c r="G5472" i="1" s="1"/>
  <c r="U5052" i="1"/>
  <c r="V6065" i="1"/>
  <c r="M5954" i="1"/>
  <c r="U5813" i="1"/>
  <c r="U5788" i="1" s="1"/>
  <c r="M350" i="1"/>
  <c r="M5660" i="1"/>
  <c r="F3493" i="1"/>
  <c r="F3492" i="1" s="1"/>
  <c r="M3475" i="1"/>
  <c r="J1604" i="1"/>
  <c r="L4103" i="1"/>
  <c r="M4103" i="1" s="1"/>
  <c r="I4340" i="1"/>
  <c r="I4339" i="1" s="1"/>
  <c r="M5659" i="1"/>
  <c r="M5970" i="1"/>
  <c r="M406" i="1"/>
  <c r="G1604" i="1"/>
  <c r="P4109" i="1"/>
  <c r="P4100" i="1" s="1"/>
  <c r="G4287" i="1"/>
  <c r="P6065" i="1"/>
  <c r="R708" i="1"/>
  <c r="L1883" i="1"/>
  <c r="L1882" i="1" s="1"/>
  <c r="L1848" i="1" s="1"/>
  <c r="M1632" i="1"/>
  <c r="O3821" i="1"/>
  <c r="O3820" i="1" s="1"/>
  <c r="R3464" i="1"/>
  <c r="R3463" i="1" s="1"/>
  <c r="O3464" i="1"/>
  <c r="O3463" i="1" s="1"/>
  <c r="R6065" i="1"/>
  <c r="F3245" i="1"/>
  <c r="F3244" i="1" s="1"/>
  <c r="U4109" i="1"/>
  <c r="U4100" i="1" s="1"/>
  <c r="P4287" i="1"/>
  <c r="M5559" i="1"/>
  <c r="M877" i="1"/>
  <c r="F4112" i="1"/>
  <c r="F4111" i="1" s="1"/>
  <c r="F4110" i="1" s="1"/>
  <c r="L4693" i="1"/>
  <c r="L4692" i="1" s="1"/>
  <c r="M608" i="1"/>
  <c r="Q2004" i="1"/>
  <c r="Q2003" i="1" s="1"/>
  <c r="U2373" i="1"/>
  <c r="U2372" i="1" s="1"/>
  <c r="I4985" i="1"/>
  <c r="I4984" i="1" s="1"/>
  <c r="M4984" i="1" s="1"/>
  <c r="J793" i="1"/>
  <c r="M394" i="1"/>
  <c r="I393" i="1"/>
  <c r="I392" i="1" s="1"/>
  <c r="I4110" i="1"/>
  <c r="K5813" i="1"/>
  <c r="K5788" i="1" s="1"/>
  <c r="H5813" i="1"/>
  <c r="H5788" i="1" s="1"/>
  <c r="F176" i="1"/>
  <c r="F175" i="1" s="1"/>
  <c r="F5816" i="1"/>
  <c r="F5815" i="1" s="1"/>
  <c r="F5814" i="1" s="1"/>
  <c r="L2135" i="1"/>
  <c r="Q5636" i="1"/>
  <c r="Q5607" i="1" s="1"/>
  <c r="Q5606" i="1" s="1"/>
  <c r="V4727" i="1"/>
  <c r="V4690" i="1" s="1"/>
  <c r="Q4109" i="1"/>
  <c r="Q4100" i="1" s="1"/>
  <c r="J390" i="1"/>
  <c r="S5813" i="1"/>
  <c r="S5788" i="1" s="1"/>
  <c r="R1253" i="1"/>
  <c r="R1252" i="1" s="1"/>
  <c r="V5813" i="1"/>
  <c r="V5788" i="1" s="1"/>
  <c r="Q5813" i="1"/>
  <c r="Q5788" i="1" s="1"/>
  <c r="M991" i="1"/>
  <c r="M21" i="1"/>
  <c r="P5813" i="1"/>
  <c r="P5788" i="1" s="1"/>
  <c r="Q3464" i="1"/>
  <c r="Q3463" i="1" s="1"/>
  <c r="H707" i="1"/>
  <c r="U1157" i="1"/>
  <c r="S4287" i="1"/>
  <c r="Q2373" i="1"/>
  <c r="Q2372" i="1" s="1"/>
  <c r="M1631" i="1"/>
  <c r="F3590" i="1"/>
  <c r="F3577" i="1" s="1"/>
  <c r="M20" i="1"/>
  <c r="M1937" i="1"/>
  <c r="M3148" i="1"/>
  <c r="K2372" i="1"/>
  <c r="F2499" i="1"/>
  <c r="F2486" i="1" s="1"/>
  <c r="M5148" i="1"/>
  <c r="L3087" i="1"/>
  <c r="M3088" i="1"/>
  <c r="L5675" i="1"/>
  <c r="M5676" i="1"/>
  <c r="M5988" i="1"/>
  <c r="F5987" i="1"/>
  <c r="F6026" i="1"/>
  <c r="F6025" i="1" s="1"/>
  <c r="Q5052" i="1"/>
  <c r="I4241" i="1"/>
  <c r="M4241" i="1" s="1"/>
  <c r="M4242" i="1"/>
  <c r="F709" i="1"/>
  <c r="M709" i="1" s="1"/>
  <c r="I4958" i="1"/>
  <c r="M4958" i="1" s="1"/>
  <c r="L2285" i="1"/>
  <c r="M2285" i="1" s="1"/>
  <c r="L949" i="1"/>
  <c r="G1252" i="1"/>
  <c r="G5813" i="1"/>
  <c r="G5788" i="1" s="1"/>
  <c r="J3820" i="1"/>
  <c r="M5639" i="1"/>
  <c r="P5636" i="1"/>
  <c r="P5607" i="1" s="1"/>
  <c r="P5606" i="1" s="1"/>
  <c r="M3186" i="1"/>
  <c r="L3185" i="1"/>
  <c r="M5032" i="1"/>
  <c r="K1604" i="1"/>
  <c r="M5031" i="1"/>
  <c r="L5404" i="1"/>
  <c r="M5404" i="1" s="1"/>
  <c r="M5866" i="1"/>
  <c r="M1002" i="1"/>
  <c r="L5056" i="1"/>
  <c r="L5055" i="1" s="1"/>
  <c r="L5054" i="1" s="1"/>
  <c r="L5053" i="1" s="1"/>
  <c r="I553" i="1"/>
  <c r="I525" i="1" s="1"/>
  <c r="S5636" i="1"/>
  <c r="S5607" i="1" s="1"/>
  <c r="S5606" i="1" s="1"/>
  <c r="L1567" i="1"/>
  <c r="M1567" i="1" s="1"/>
  <c r="M2398" i="1"/>
  <c r="M4299" i="1"/>
  <c r="M5825" i="1"/>
  <c r="M3214" i="1"/>
  <c r="M1459" i="1"/>
  <c r="J2731" i="1"/>
  <c r="M3213" i="1"/>
  <c r="F4729" i="1"/>
  <c r="M5057" i="1"/>
  <c r="I4761" i="1"/>
  <c r="M4761" i="1" s="1"/>
  <c r="L4199" i="1"/>
  <c r="M4199" i="1" s="1"/>
  <c r="M4200" i="1"/>
  <c r="S6065" i="1"/>
  <c r="R5636" i="1"/>
  <c r="R5607" i="1" s="1"/>
  <c r="R5606" i="1" s="1"/>
  <c r="M723" i="1"/>
  <c r="I1605" i="1"/>
  <c r="L1478" i="1"/>
  <c r="L1477" i="1" s="1"/>
  <c r="M1630" i="1"/>
  <c r="M3867" i="1"/>
  <c r="M3868" i="1"/>
  <c r="L5686" i="1"/>
  <c r="M5841" i="1"/>
  <c r="L2499" i="1"/>
  <c r="I4783" i="1"/>
  <c r="M4783" i="1" s="1"/>
  <c r="M4784" i="1"/>
  <c r="I5816" i="1"/>
  <c r="I5815" i="1" s="1"/>
  <c r="I5814" i="1" s="1"/>
  <c r="R4109" i="1"/>
  <c r="R4100" i="1" s="1"/>
  <c r="F2711" i="1"/>
  <c r="M2712" i="1"/>
  <c r="L85" i="1"/>
  <c r="M86" i="1"/>
  <c r="L128" i="1"/>
  <c r="L108" i="1" s="1"/>
  <c r="L3664" i="1"/>
  <c r="M3665" i="1"/>
  <c r="L3942" i="1"/>
  <c r="M3942" i="1" s="1"/>
  <c r="M3943" i="1"/>
  <c r="M3109" i="1"/>
  <c r="L3108" i="1"/>
  <c r="L4037" i="1"/>
  <c r="M4038" i="1"/>
  <c r="L3949" i="1"/>
  <c r="M3950" i="1"/>
  <c r="L4026" i="1"/>
  <c r="M4026" i="1" s="1"/>
  <c r="M4027" i="1"/>
  <c r="L1685" i="1"/>
  <c r="M1686" i="1"/>
  <c r="L3955" i="1"/>
  <c r="M3956" i="1"/>
  <c r="M6121" i="1"/>
  <c r="M5817" i="1"/>
  <c r="F1062" i="1"/>
  <c r="F1045" i="1" s="1"/>
  <c r="M1749" i="1"/>
  <c r="L3845" i="1"/>
  <c r="M4017" i="1"/>
  <c r="L4012" i="1"/>
  <c r="L5771" i="1"/>
  <c r="M5772" i="1"/>
  <c r="M1139" i="1"/>
  <c r="F771" i="1"/>
  <c r="F744" i="1" s="1"/>
  <c r="I3404" i="1"/>
  <c r="I3403" i="1" s="1"/>
  <c r="I1748" i="1"/>
  <c r="I1747" i="1" s="1"/>
  <c r="I1746" i="1" s="1"/>
  <c r="I1733" i="1" s="1"/>
  <c r="L3657" i="1"/>
  <c r="M3657" i="1" s="1"/>
  <c r="M3658" i="1"/>
  <c r="M4050" i="1"/>
  <c r="L4049" i="1"/>
  <c r="L4048" i="1" s="1"/>
  <c r="L4047" i="1" s="1"/>
  <c r="L4046" i="1" s="1"/>
  <c r="L3981" i="1"/>
  <c r="M3982" i="1"/>
  <c r="L4223" i="1"/>
  <c r="M4223" i="1" s="1"/>
  <c r="M4224" i="1"/>
  <c r="M609" i="1"/>
  <c r="I302" i="1"/>
  <c r="L4080" i="1"/>
  <c r="M4081" i="1"/>
  <c r="L4000" i="1"/>
  <c r="L3999" i="1" s="1"/>
  <c r="L4068" i="1"/>
  <c r="M4069" i="1"/>
  <c r="I4752" i="1"/>
  <c r="M4752" i="1" s="1"/>
  <c r="M4753" i="1"/>
  <c r="I3620" i="1"/>
  <c r="M3621" i="1"/>
  <c r="M5576" i="1"/>
  <c r="L5571" i="1"/>
  <c r="M5571" i="1" s="1"/>
  <c r="I4270" i="1"/>
  <c r="M4270" i="1" s="1"/>
  <c r="M4275" i="1"/>
  <c r="L5475" i="1"/>
  <c r="M5476" i="1"/>
  <c r="I3023" i="1"/>
  <c r="M3024" i="1"/>
  <c r="I3328" i="1"/>
  <c r="M3329" i="1"/>
  <c r="I3365" i="1"/>
  <c r="I3364" i="1" s="1"/>
  <c r="M3366" i="1"/>
  <c r="M5791" i="1"/>
  <c r="I5790" i="1"/>
  <c r="L4683" i="1"/>
  <c r="M4684" i="1"/>
  <c r="M3417" i="1"/>
  <c r="L3416" i="1"/>
  <c r="M2703" i="1"/>
  <c r="L2696" i="1"/>
  <c r="L2695" i="1" s="1"/>
  <c r="F5312" i="1"/>
  <c r="I807" i="1"/>
  <c r="I1328" i="1"/>
  <c r="M1329" i="1"/>
  <c r="I5223" i="1"/>
  <c r="M5224" i="1"/>
  <c r="M2857" i="1"/>
  <c r="L2856" i="1"/>
  <c r="M2723" i="1"/>
  <c r="F2722" i="1"/>
  <c r="F6097" i="1"/>
  <c r="F6096" i="1" s="1"/>
  <c r="F6095" i="1" s="1"/>
  <c r="F6094" i="1" s="1"/>
  <c r="L1445" i="1"/>
  <c r="M1446" i="1"/>
  <c r="I3608" i="1"/>
  <c r="M3608" i="1" s="1"/>
  <c r="M3609" i="1"/>
  <c r="I5231" i="1"/>
  <c r="M5231" i="1" s="1"/>
  <c r="M5232" i="1"/>
  <c r="I664" i="1"/>
  <c r="M664" i="1" s="1"/>
  <c r="M665" i="1"/>
  <c r="M4233" i="1"/>
  <c r="I4206" i="1"/>
  <c r="L5348" i="1"/>
  <c r="L5347" i="1" s="1"/>
  <c r="L5346" i="1" s="1"/>
  <c r="L5345" i="1" s="1"/>
  <c r="F2812" i="1"/>
  <c r="M2812" i="1" s="1"/>
  <c r="M2813" i="1"/>
  <c r="I1170" i="1"/>
  <c r="M2138" i="1"/>
  <c r="F2137" i="1"/>
  <c r="M2237" i="1"/>
  <c r="F2236" i="1"/>
  <c r="M2274" i="1"/>
  <c r="F2273" i="1"/>
  <c r="I3308" i="1"/>
  <c r="M3309" i="1"/>
  <c r="M4578" i="1"/>
  <c r="L4517" i="1"/>
  <c r="L4516" i="1" s="1"/>
  <c r="L4515" i="1" s="1"/>
  <c r="I4249" i="1"/>
  <c r="M4250" i="1"/>
  <c r="F2182" i="1"/>
  <c r="M2183" i="1"/>
  <c r="M2354" i="1"/>
  <c r="L2347" i="1"/>
  <c r="L2346" i="1" s="1"/>
  <c r="M2691" i="1"/>
  <c r="L2690" i="1"/>
  <c r="F2807" i="1"/>
  <c r="M2808" i="1"/>
  <c r="I3637" i="1"/>
  <c r="M3638" i="1"/>
  <c r="F6006" i="1"/>
  <c r="M6011" i="1"/>
  <c r="I1981" i="1"/>
  <c r="M1982" i="1"/>
  <c r="I2947" i="1"/>
  <c r="M2948" i="1"/>
  <c r="I2991" i="1"/>
  <c r="M2991" i="1" s="1"/>
  <c r="M2992" i="1"/>
  <c r="I3040" i="1"/>
  <c r="M3049" i="1"/>
  <c r="I3341" i="1"/>
  <c r="M3342" i="1"/>
  <c r="I3592" i="1"/>
  <c r="M3593" i="1"/>
  <c r="F168" i="1"/>
  <c r="M168" i="1" s="1"/>
  <c r="M169" i="1"/>
  <c r="I3767" i="1"/>
  <c r="M3768" i="1"/>
  <c r="I5216" i="1"/>
  <c r="M5216" i="1" s="1"/>
  <c r="M5217" i="1"/>
  <c r="I4912" i="1"/>
  <c r="M4924" i="1"/>
  <c r="F4144" i="1"/>
  <c r="M4144" i="1" s="1"/>
  <c r="M2266" i="1"/>
  <c r="F2265" i="1"/>
  <c r="L2684" i="1"/>
  <c r="M2685" i="1"/>
  <c r="M3846" i="1"/>
  <c r="I3056" i="1"/>
  <c r="M3057" i="1"/>
  <c r="F3443" i="1"/>
  <c r="M3444" i="1"/>
  <c r="M2673" i="1"/>
  <c r="L2668" i="1"/>
  <c r="L2667" i="1" s="1"/>
  <c r="L2666" i="1" s="1"/>
  <c r="L2665" i="1" s="1"/>
  <c r="I4462" i="1"/>
  <c r="M4463" i="1"/>
  <c r="L4613" i="1"/>
  <c r="M4614" i="1"/>
  <c r="L5681" i="1"/>
  <c r="M5682" i="1"/>
  <c r="I3707" i="1"/>
  <c r="F4872" i="1"/>
  <c r="M4883" i="1"/>
  <c r="L918" i="1"/>
  <c r="M919" i="1"/>
  <c r="F2223" i="1"/>
  <c r="M2224" i="1"/>
  <c r="L2341" i="1"/>
  <c r="M2342" i="1"/>
  <c r="M4327" i="1"/>
  <c r="I4326" i="1"/>
  <c r="I4325" i="1" s="1"/>
  <c r="I4324" i="1" s="1"/>
  <c r="I2215" i="1"/>
  <c r="M2216" i="1"/>
  <c r="M2260" i="1"/>
  <c r="F2255" i="1"/>
  <c r="L2335" i="1"/>
  <c r="M2336" i="1"/>
  <c r="F2933" i="1"/>
  <c r="M2934" i="1"/>
  <c r="I3290" i="1"/>
  <c r="M3291" i="1"/>
  <c r="I3750" i="1"/>
  <c r="M3751" i="1"/>
  <c r="M2293" i="1"/>
  <c r="F2292" i="1"/>
  <c r="M2292" i="1" s="1"/>
  <c r="F2742" i="1"/>
  <c r="M2743" i="1"/>
  <c r="F2833" i="1"/>
  <c r="M2834" i="1"/>
  <c r="M5454" i="1"/>
  <c r="I5453" i="1"/>
  <c r="M5453" i="1" s="1"/>
  <c r="I2908" i="1"/>
  <c r="M2909" i="1"/>
  <c r="I2973" i="1"/>
  <c r="M2974" i="1"/>
  <c r="I3008" i="1"/>
  <c r="M3008" i="1" s="1"/>
  <c r="M3009" i="1"/>
  <c r="F3539" i="1"/>
  <c r="M3540" i="1"/>
  <c r="M4283" i="1"/>
  <c r="I4282" i="1"/>
  <c r="I5256" i="1"/>
  <c r="M5257" i="1"/>
  <c r="L4709" i="1"/>
  <c r="M4710" i="1"/>
  <c r="L2130" i="1"/>
  <c r="M2131" i="1"/>
  <c r="L4637" i="1"/>
  <c r="M4638" i="1"/>
  <c r="I363" i="1"/>
  <c r="M363" i="1" s="1"/>
  <c r="M364" i="1"/>
  <c r="M136" i="1"/>
  <c r="F129" i="1"/>
  <c r="I3701" i="1"/>
  <c r="M3702" i="1"/>
  <c r="I3823" i="1"/>
  <c r="M3823" i="1" s="1"/>
  <c r="M3824" i="1"/>
  <c r="F2164" i="1"/>
  <c r="M2165" i="1"/>
  <c r="I279" i="1"/>
  <c r="I271" i="1" s="1"/>
  <c r="I270" i="1" s="1"/>
  <c r="F6049" i="1"/>
  <c r="M6050" i="1"/>
  <c r="M2940" i="1"/>
  <c r="I2939" i="1"/>
  <c r="I210" i="1"/>
  <c r="M210" i="1" s="1"/>
  <c r="M211" i="1"/>
  <c r="I3797" i="1"/>
  <c r="M3798" i="1"/>
  <c r="I4451" i="1"/>
  <c r="M4451" i="1" s="1"/>
  <c r="M4456" i="1"/>
  <c r="F435" i="1"/>
  <c r="M436" i="1"/>
  <c r="I3788" i="1"/>
  <c r="M3789" i="1"/>
  <c r="F3454" i="1"/>
  <c r="M3455" i="1"/>
  <c r="M937" i="1"/>
  <c r="I918" i="1"/>
  <c r="M3685" i="1"/>
  <c r="F3684" i="1"/>
  <c r="I4258" i="1"/>
  <c r="M4259" i="1"/>
  <c r="I83" i="1"/>
  <c r="F5806" i="1"/>
  <c r="M5807" i="1"/>
  <c r="L5913" i="1"/>
  <c r="M5913" i="1" s="1"/>
  <c r="M5914" i="1"/>
  <c r="F5601" i="1"/>
  <c r="M5601" i="1" s="1"/>
  <c r="M5602" i="1"/>
  <c r="M2960" i="1"/>
  <c r="L2959" i="1"/>
  <c r="I771" i="1"/>
  <c r="I744" i="1" s="1"/>
  <c r="I707" i="1" s="1"/>
  <c r="I5206" i="1"/>
  <c r="M5206" i="1" s="1"/>
  <c r="M5207" i="1"/>
  <c r="F2756" i="1"/>
  <c r="F2755" i="1" s="1"/>
  <c r="F2754" i="1" s="1"/>
  <c r="L1561" i="1"/>
  <c r="M1562" i="1"/>
  <c r="L3452" i="1"/>
  <c r="I2529" i="1"/>
  <c r="M2530" i="1"/>
  <c r="L4228" i="1"/>
  <c r="M4229" i="1"/>
  <c r="I4470" i="1"/>
  <c r="M4511" i="1"/>
  <c r="M3561" i="1"/>
  <c r="L3560" i="1"/>
  <c r="I673" i="1"/>
  <c r="M674" i="1"/>
  <c r="I2363" i="1"/>
  <c r="M2364" i="1"/>
  <c r="I2501" i="1"/>
  <c r="M2513" i="1"/>
  <c r="M4913" i="1"/>
  <c r="F4912" i="1"/>
  <c r="M3370" i="1"/>
  <c r="F3365" i="1"/>
  <c r="M642" i="1"/>
  <c r="I641" i="1"/>
  <c r="F5383" i="1"/>
  <c r="M5384" i="1"/>
  <c r="M4430" i="1"/>
  <c r="L4390" i="1"/>
  <c r="L4389" i="1" s="1"/>
  <c r="L4388" i="1" s="1"/>
  <c r="M746" i="1"/>
  <c r="L745" i="1"/>
  <c r="I2349" i="1"/>
  <c r="M2350" i="1"/>
  <c r="F5952" i="1"/>
  <c r="M5953" i="1"/>
  <c r="L2990" i="1"/>
  <c r="L2965" i="1" s="1"/>
  <c r="F3070" i="1"/>
  <c r="M3071" i="1"/>
  <c r="L5248" i="1"/>
  <c r="M5249" i="1"/>
  <c r="M4873" i="1"/>
  <c r="L4872" i="1"/>
  <c r="L1819" i="1"/>
  <c r="M1820" i="1"/>
  <c r="L1040" i="1"/>
  <c r="M1041" i="1"/>
  <c r="M2547" i="1"/>
  <c r="I2546" i="1"/>
  <c r="M6086" i="1"/>
  <c r="F6085" i="1"/>
  <c r="M6085" i="1" s="1"/>
  <c r="F1404" i="1"/>
  <c r="M1404" i="1" s="1"/>
  <c r="M1405" i="1"/>
  <c r="I2651" i="1"/>
  <c r="M2652" i="1"/>
  <c r="F4899" i="1"/>
  <c r="M4907" i="1"/>
  <c r="F5609" i="1"/>
  <c r="M5610" i="1"/>
  <c r="L5884" i="1"/>
  <c r="M5884" i="1" s="1"/>
  <c r="M5885" i="1"/>
  <c r="F5638" i="1"/>
  <c r="M284" i="1"/>
  <c r="L1046" i="1"/>
  <c r="M1046" i="1" s="1"/>
  <c r="M1047" i="1"/>
  <c r="F1110" i="1"/>
  <c r="M1111" i="1"/>
  <c r="I2319" i="1"/>
  <c r="M2320" i="1"/>
  <c r="L2471" i="1"/>
  <c r="M2472" i="1"/>
  <c r="M3128" i="1"/>
  <c r="L3127" i="1"/>
  <c r="M3127" i="1" s="1"/>
  <c r="M6074" i="1"/>
  <c r="F6073" i="1"/>
  <c r="M6073" i="1" s="1"/>
  <c r="F1428" i="1"/>
  <c r="M1429" i="1"/>
  <c r="M2445" i="1"/>
  <c r="L2444" i="1"/>
  <c r="M3380" i="1"/>
  <c r="F3379" i="1"/>
  <c r="M3379" i="1" s="1"/>
  <c r="L5816" i="1"/>
  <c r="G2731" i="1"/>
  <c r="F5374" i="1"/>
  <c r="M5375" i="1"/>
  <c r="M5084" i="1"/>
  <c r="I693" i="1"/>
  <c r="M694" i="1"/>
  <c r="F1383" i="1"/>
  <c r="F1382" i="1" s="1"/>
  <c r="M1395" i="1"/>
  <c r="L1599" i="1"/>
  <c r="M1600" i="1"/>
  <c r="M2669" i="1"/>
  <c r="I2668" i="1"/>
  <c r="I5263" i="1"/>
  <c r="M5264" i="1"/>
  <c r="F5437" i="1"/>
  <c r="M5437" i="1" s="1"/>
  <c r="M5438" i="1"/>
  <c r="I699" i="1"/>
  <c r="M700" i="1"/>
  <c r="I2517" i="1"/>
  <c r="M2517" i="1" s="1"/>
  <c r="M2518" i="1"/>
  <c r="M5405" i="1"/>
  <c r="F5348" i="1"/>
  <c r="L78" i="1"/>
  <c r="M79" i="1"/>
  <c r="M4219" i="1"/>
  <c r="F4218" i="1"/>
  <c r="I2153" i="1"/>
  <c r="M2154" i="1"/>
  <c r="M1500" i="1"/>
  <c r="I1499" i="1"/>
  <c r="I1498" i="1" s="1"/>
  <c r="I1464" i="1" s="1"/>
  <c r="M336" i="1"/>
  <c r="L335" i="1"/>
  <c r="L3238" i="1"/>
  <c r="M3239" i="1"/>
  <c r="L1813" i="1"/>
  <c r="M1814" i="1"/>
  <c r="I1992" i="1"/>
  <c r="M1993" i="1"/>
  <c r="H247" i="1"/>
  <c r="M3352" i="1"/>
  <c r="F3347" i="1"/>
  <c r="F1902" i="1"/>
  <c r="M1903" i="1"/>
  <c r="F110" i="1"/>
  <c r="M111" i="1"/>
  <c r="L4460" i="1"/>
  <c r="M5581" i="1"/>
  <c r="L5580" i="1"/>
  <c r="I2476" i="1"/>
  <c r="M2477" i="1"/>
  <c r="M824" i="1"/>
  <c r="L808" i="1"/>
  <c r="L807" i="1" s="1"/>
  <c r="I1275" i="1"/>
  <c r="L5528" i="1"/>
  <c r="M5528" i="1" s="1"/>
  <c r="M5529" i="1"/>
  <c r="M1384" i="1"/>
  <c r="I1383" i="1"/>
  <c r="M554" i="1"/>
  <c r="F553" i="1"/>
  <c r="L6135" i="1"/>
  <c r="M6135" i="1" s="1"/>
  <c r="M6136" i="1"/>
  <c r="L2112" i="1"/>
  <c r="M2113" i="1"/>
  <c r="M5501" i="1"/>
  <c r="L5483" i="1"/>
  <c r="I5445" i="1"/>
  <c r="M5446" i="1"/>
  <c r="L2273" i="1"/>
  <c r="M2278" i="1"/>
  <c r="L150" i="1"/>
  <c r="M151" i="1"/>
  <c r="L428" i="1"/>
  <c r="M429" i="1"/>
  <c r="L472" i="1"/>
  <c r="M472" i="1" s="1"/>
  <c r="M473" i="1"/>
  <c r="L2884" i="1"/>
  <c r="M2885" i="1"/>
  <c r="M6166" i="1"/>
  <c r="L6154" i="1"/>
  <c r="L553" i="1"/>
  <c r="M583" i="1"/>
  <c r="L1053" i="1"/>
  <c r="M1053" i="1" s="1"/>
  <c r="M1058" i="1"/>
  <c r="L5194" i="1"/>
  <c r="L478" i="1"/>
  <c r="M479" i="1"/>
  <c r="F1000" i="1"/>
  <c r="M1000" i="1" s="1"/>
  <c r="M1001" i="1"/>
  <c r="L4668" i="1"/>
  <c r="M4669" i="1"/>
  <c r="M5717" i="1"/>
  <c r="I5686" i="1"/>
  <c r="L1062" i="1"/>
  <c r="M1063" i="1"/>
  <c r="L632" i="1"/>
  <c r="M632" i="1" s="1"/>
  <c r="M633" i="1"/>
  <c r="F1015" i="1"/>
  <c r="M1016" i="1"/>
  <c r="F2698" i="1"/>
  <c r="M2699" i="1"/>
  <c r="M442" i="1"/>
  <c r="L441" i="1"/>
  <c r="F2838" i="1"/>
  <c r="M2839" i="1"/>
  <c r="L393" i="1"/>
  <c r="L279" i="1"/>
  <c r="L2931" i="1"/>
  <c r="I1553" i="1"/>
  <c r="I1552" i="1" s="1"/>
  <c r="M1149" i="1"/>
  <c r="I1148" i="1"/>
  <c r="M1148" i="1" s="1"/>
  <c r="F2890" i="1"/>
  <c r="M2890" i="1" s="1"/>
  <c r="M2891" i="1"/>
  <c r="M272" i="1"/>
  <c r="L851" i="1"/>
  <c r="M852" i="1"/>
  <c r="L3053" i="1"/>
  <c r="L2374" i="1"/>
  <c r="M2383" i="1"/>
  <c r="M911" i="1"/>
  <c r="I851" i="1"/>
  <c r="I1254" i="1"/>
  <c r="I1160" i="1"/>
  <c r="M1161" i="1"/>
  <c r="F1498" i="1"/>
  <c r="I3421" i="1"/>
  <c r="M3422" i="1"/>
  <c r="M3231" i="1"/>
  <c r="M3224" i="1" s="1"/>
  <c r="L3224" i="1"/>
  <c r="L1775" i="1"/>
  <c r="M1775" i="1" s="1"/>
  <c r="M1776" i="1"/>
  <c r="M1189" i="1"/>
  <c r="L1170" i="1"/>
  <c r="L1158" i="1" s="1"/>
  <c r="L1157" i="1" s="1"/>
  <c r="I1935" i="1"/>
  <c r="M1935" i="1" s="1"/>
  <c r="M1936" i="1"/>
  <c r="I1213" i="1"/>
  <c r="M1214" i="1"/>
  <c r="M3782" i="1"/>
  <c r="L3781" i="1"/>
  <c r="F984" i="1"/>
  <c r="M984" i="1" s="1"/>
  <c r="M990" i="1"/>
  <c r="M1741" i="1"/>
  <c r="L1734" i="1"/>
  <c r="M1734" i="1" s="1"/>
  <c r="L2494" i="1"/>
  <c r="M2495" i="1"/>
  <c r="I1226" i="1"/>
  <c r="M1226" i="1" s="1"/>
  <c r="M1227" i="1"/>
  <c r="I4059" i="1"/>
  <c r="M4060" i="1"/>
  <c r="I3911" i="1"/>
  <c r="M3971" i="1"/>
  <c r="L647" i="1"/>
  <c r="M648" i="1"/>
  <c r="L4111" i="1"/>
  <c r="F2443" i="1"/>
  <c r="M2450" i="1"/>
  <c r="L3333" i="1"/>
  <c r="L3325" i="1" s="1"/>
  <c r="F1410" i="1"/>
  <c r="M1410" i="1" s="1"/>
  <c r="M1411" i="1"/>
  <c r="I2014" i="1"/>
  <c r="M2014" i="1" s="1"/>
  <c r="M2015" i="1"/>
  <c r="L3272" i="1"/>
  <c r="M3273" i="1"/>
  <c r="I3831" i="1"/>
  <c r="M3832" i="1"/>
  <c r="M93" i="1"/>
  <c r="F92" i="1"/>
  <c r="M92" i="1" s="1"/>
  <c r="F3843" i="1"/>
  <c r="F1170" i="1"/>
  <c r="M1177" i="1"/>
  <c r="M1473" i="1"/>
  <c r="F1472" i="1"/>
  <c r="F3267" i="1"/>
  <c r="M3268" i="1"/>
  <c r="I1102" i="1"/>
  <c r="M1103" i="1"/>
  <c r="M2862" i="1"/>
  <c r="L3441" i="1"/>
  <c r="I3068" i="1"/>
  <c r="I1921" i="1"/>
  <c r="M1922" i="1"/>
  <c r="F1683" i="1"/>
  <c r="F1682" i="1" s="1"/>
  <c r="M1690" i="1"/>
  <c r="I3115" i="1"/>
  <c r="M3116" i="1"/>
  <c r="F4388" i="1"/>
  <c r="I250" i="1"/>
  <c r="M251" i="1"/>
  <c r="F4048" i="1"/>
  <c r="I3878" i="1"/>
  <c r="M3879" i="1"/>
  <c r="I5926" i="1"/>
  <c r="M5935" i="1"/>
  <c r="M4856" i="1"/>
  <c r="F1263" i="1"/>
  <c r="M1264" i="1"/>
  <c r="L2623" i="1"/>
  <c r="M2624" i="1"/>
  <c r="M1959" i="1"/>
  <c r="I1952" i="1"/>
  <c r="F98" i="1"/>
  <c r="M99" i="1"/>
  <c r="F3306" i="1"/>
  <c r="F3722" i="1"/>
  <c r="M3723" i="1"/>
  <c r="L4620" i="1"/>
  <c r="M4621" i="1"/>
  <c r="I1583" i="1"/>
  <c r="M1584" i="1"/>
  <c r="I2105" i="1"/>
  <c r="M2106" i="1"/>
  <c r="L3205" i="1"/>
  <c r="M3206" i="1"/>
  <c r="M6128" i="1"/>
  <c r="I2376" i="1"/>
  <c r="M2377" i="1"/>
  <c r="L513" i="1"/>
  <c r="M514" i="1"/>
  <c r="F4035" i="1"/>
  <c r="M3097" i="1"/>
  <c r="L3096" i="1"/>
  <c r="M3096" i="1" s="1"/>
  <c r="L3038" i="1"/>
  <c r="F1541" i="1"/>
  <c r="M1542" i="1"/>
  <c r="I5534" i="1"/>
  <c r="M5558" i="1"/>
  <c r="F957" i="1"/>
  <c r="M958" i="1"/>
  <c r="I5146" i="1"/>
  <c r="M5147" i="1"/>
  <c r="M343" i="1"/>
  <c r="I342" i="1"/>
  <c r="I2735" i="1"/>
  <c r="M2736" i="1"/>
  <c r="M1118" i="1"/>
  <c r="M5276" i="1"/>
  <c r="I5271" i="1"/>
  <c r="F526" i="1"/>
  <c r="M527" i="1"/>
  <c r="L2804" i="1"/>
  <c r="I108" i="1"/>
  <c r="M4298" i="1"/>
  <c r="L4289" i="1"/>
  <c r="L4288" i="1" s="1"/>
  <c r="L4911" i="1"/>
  <c r="F2307" i="1"/>
  <c r="M2308" i="1"/>
  <c r="F5589" i="1"/>
  <c r="M5590" i="1"/>
  <c r="I5021" i="1"/>
  <c r="M5022" i="1"/>
  <c r="I1966" i="1"/>
  <c r="M1967" i="1"/>
  <c r="L5253" i="1"/>
  <c r="I5124" i="1"/>
  <c r="M5125" i="1"/>
  <c r="M2607" i="1"/>
  <c r="F2600" i="1"/>
  <c r="M1302" i="1"/>
  <c r="L1274" i="1"/>
  <c r="L1273" i="1" s="1"/>
  <c r="L1253" i="1" s="1"/>
  <c r="F341" i="1"/>
  <c r="M349" i="1"/>
  <c r="I2007" i="1"/>
  <c r="M2008" i="1"/>
  <c r="I3386" i="1"/>
  <c r="M3387" i="1"/>
  <c r="I4517" i="1"/>
  <c r="M4518" i="1"/>
  <c r="I1351" i="1"/>
  <c r="M1352" i="1"/>
  <c r="M2033" i="1"/>
  <c r="L2032" i="1"/>
  <c r="I5615" i="1"/>
  <c r="M5616" i="1"/>
  <c r="I6096" i="1"/>
  <c r="L19" i="1"/>
  <c r="M31" i="1"/>
  <c r="M4001" i="1"/>
  <c r="I4000" i="1"/>
  <c r="F2396" i="1"/>
  <c r="I4313" i="1"/>
  <c r="M4314" i="1"/>
  <c r="L4143" i="1"/>
  <c r="I5338" i="1"/>
  <c r="M5339" i="1"/>
  <c r="F5055" i="1"/>
  <c r="L361" i="1"/>
  <c r="M1609" i="1"/>
  <c r="F1608" i="1"/>
  <c r="M1138" i="1"/>
  <c r="M3474" i="1"/>
  <c r="I2755" i="1"/>
  <c r="I1526" i="1"/>
  <c r="M1527" i="1"/>
  <c r="I3467" i="1"/>
  <c r="M3468" i="1"/>
  <c r="I1203" i="1"/>
  <c r="M1204" i="1"/>
  <c r="M5236" i="1"/>
  <c r="F731" i="1"/>
  <c r="M732" i="1"/>
  <c r="I5430" i="1"/>
  <c r="M5431" i="1"/>
  <c r="L6025" i="1"/>
  <c r="L1349" i="1"/>
  <c r="L1320" i="1" s="1"/>
  <c r="M1358" i="1"/>
  <c r="L5312" i="1"/>
  <c r="M5317" i="1"/>
  <c r="F54" i="1"/>
  <c r="M55" i="1"/>
  <c r="I6154" i="1"/>
  <c r="M6155" i="1"/>
  <c r="M448" i="1"/>
  <c r="I447" i="1"/>
  <c r="I490" i="1"/>
  <c r="M491" i="1"/>
  <c r="M5969" i="1"/>
  <c r="L5961" i="1"/>
  <c r="I5197" i="1"/>
  <c r="M5198" i="1"/>
  <c r="I4634" i="1"/>
  <c r="F3765" i="1"/>
  <c r="I1682" i="1"/>
  <c r="M1714" i="1"/>
  <c r="F3919" i="1"/>
  <c r="M3993" i="1"/>
  <c r="F3986" i="1"/>
  <c r="L488" i="1"/>
  <c r="F5781" i="1"/>
  <c r="M5781" i="1" s="1"/>
  <c r="M5782" i="1"/>
  <c r="F3428" i="1"/>
  <c r="M3429" i="1"/>
  <c r="I5381" i="1"/>
  <c r="F807" i="1"/>
  <c r="M4602" i="1"/>
  <c r="I2332" i="1"/>
  <c r="L300" i="1"/>
  <c r="I2982" i="1"/>
  <c r="M2983" i="1"/>
  <c r="I1013" i="1"/>
  <c r="L4325" i="1"/>
  <c r="L3748" i="1"/>
  <c r="W1478" i="1" l="1"/>
  <c r="W1212" i="1"/>
  <c r="W2397" i="1"/>
  <c r="W3722" i="1"/>
  <c r="W708" i="1"/>
  <c r="W4871" i="1"/>
  <c r="W5815" i="1"/>
  <c r="W850" i="1"/>
  <c r="W5483" i="1"/>
  <c r="W490" i="1"/>
  <c r="W2273" i="1"/>
  <c r="W5206" i="1"/>
  <c r="W4078" i="1"/>
  <c r="W4079" i="1"/>
  <c r="W4011" i="1"/>
  <c r="W4012" i="1"/>
  <c r="W1938" i="1"/>
  <c r="W1543" i="1"/>
  <c r="W5571" i="1"/>
  <c r="W1526" i="1"/>
  <c r="W2754" i="1"/>
  <c r="W2755" i="1"/>
  <c r="W2501" i="1"/>
  <c r="W2545" i="1"/>
  <c r="W2546" i="1"/>
  <c r="W3334" i="1"/>
  <c r="W3335" i="1"/>
  <c r="W5674" i="1"/>
  <c r="W5675" i="1"/>
  <c r="W2884" i="1"/>
  <c r="W2885" i="1"/>
  <c r="W1322" i="1"/>
  <c r="W1323" i="1"/>
  <c r="W2807" i="1"/>
  <c r="W2838" i="1"/>
  <c r="W3346" i="1"/>
  <c r="W3347" i="1"/>
  <c r="W2254" i="1"/>
  <c r="W2255" i="1"/>
  <c r="W6156" i="1"/>
  <c r="W302" i="1"/>
  <c r="W5021" i="1"/>
  <c r="W5167" i="1"/>
  <c r="W4207" i="1"/>
  <c r="W4208" i="1"/>
  <c r="W2608" i="1"/>
  <c r="W1865" i="1"/>
  <c r="W3086" i="1"/>
  <c r="W3087" i="1"/>
  <c r="W4693" i="1"/>
  <c r="W2307" i="1"/>
  <c r="W3788" i="1"/>
  <c r="W3789" i="1"/>
  <c r="W2573" i="1"/>
  <c r="W2574" i="1"/>
  <c r="W3613" i="1"/>
  <c r="W3614" i="1"/>
  <c r="W92" i="1"/>
  <c r="W93" i="1"/>
  <c r="W2623" i="1"/>
  <c r="W2624" i="1"/>
  <c r="W1013" i="1"/>
  <c r="W1014" i="1"/>
  <c r="W3999" i="1"/>
  <c r="W4000" i="1"/>
  <c r="W1819" i="1"/>
  <c r="W1383" i="1"/>
  <c r="W1328" i="1"/>
  <c r="W3289" i="1"/>
  <c r="W3290" i="1"/>
  <c r="W5783" i="1"/>
  <c r="W3878" i="1"/>
  <c r="W3180" i="1"/>
  <c r="W2522" i="1"/>
  <c r="W2523" i="1"/>
  <c r="W1039" i="1"/>
  <c r="W1040" i="1"/>
  <c r="W5913" i="1"/>
  <c r="W5914" i="1"/>
  <c r="W1459" i="1"/>
  <c r="W477" i="1"/>
  <c r="W478" i="1"/>
  <c r="W5608" i="1"/>
  <c r="W5609" i="1"/>
  <c r="W3539" i="1"/>
  <c r="W1992" i="1"/>
  <c r="W2181" i="1"/>
  <c r="W2182" i="1"/>
  <c r="W5444" i="1"/>
  <c r="W5445" i="1"/>
  <c r="W4037" i="1"/>
  <c r="W3824" i="1"/>
  <c r="W5286" i="1"/>
  <c r="W4142" i="1"/>
  <c r="W4143" i="1"/>
  <c r="W2031" i="1"/>
  <c r="W2032" i="1"/>
  <c r="W957" i="1"/>
  <c r="W272" i="1"/>
  <c r="W2105" i="1"/>
  <c r="W2982" i="1"/>
  <c r="W2983" i="1"/>
  <c r="W1203" i="1"/>
  <c r="W3560" i="1"/>
  <c r="W1419" i="1"/>
  <c r="W1420" i="1"/>
  <c r="W2933" i="1"/>
  <c r="W693" i="1"/>
  <c r="W2684" i="1"/>
  <c r="W1371" i="1"/>
  <c r="W4338" i="1"/>
  <c r="W4339" i="1"/>
  <c r="W3580" i="1"/>
  <c r="W2248" i="1"/>
  <c r="W2249" i="1"/>
  <c r="W1560" i="1"/>
  <c r="W1561" i="1"/>
  <c r="W3973" i="1"/>
  <c r="W2340" i="1"/>
  <c r="W2341" i="1"/>
  <c r="W2242" i="1"/>
  <c r="W2243" i="1"/>
  <c r="W5000" i="1"/>
  <c r="W5001" i="1"/>
  <c r="W434" i="1"/>
  <c r="W435" i="1"/>
  <c r="W2946" i="1"/>
  <c r="W2947" i="1"/>
  <c r="W1245" i="1"/>
  <c r="W1246" i="1"/>
  <c r="W2264" i="1"/>
  <c r="W2265" i="1"/>
  <c r="W1583" i="1"/>
  <c r="W3421" i="1"/>
  <c r="W3422" i="1"/>
  <c r="W4069" i="1"/>
  <c r="W1465" i="1"/>
  <c r="W1466" i="1"/>
  <c r="W4462" i="1"/>
  <c r="W1769" i="1"/>
  <c r="W1770" i="1"/>
  <c r="W2395" i="1"/>
  <c r="W2396" i="1"/>
  <c r="W744" i="1"/>
  <c r="W4602" i="1"/>
  <c r="W4603" i="1"/>
  <c r="W3454" i="1"/>
  <c r="W3341" i="1"/>
  <c r="W2851" i="1"/>
  <c r="W2158" i="1"/>
  <c r="W2159" i="1"/>
  <c r="W1555" i="1"/>
  <c r="W3206" i="1"/>
  <c r="W1256" i="1"/>
  <c r="W2007" i="1"/>
  <c r="W3108" i="1"/>
  <c r="W5935" i="1"/>
  <c r="W2617" i="1"/>
  <c r="W2618" i="1"/>
  <c r="W641" i="1"/>
  <c r="W640" i="1"/>
  <c r="W122" i="1"/>
  <c r="W123" i="1"/>
  <c r="W4668" i="1"/>
  <c r="W1569" i="1"/>
  <c r="W5338" i="1"/>
  <c r="W1874" i="1"/>
  <c r="W1875" i="1"/>
  <c r="W525" i="1"/>
  <c r="W369" i="1"/>
  <c r="W3491" i="1"/>
  <c r="W3492" i="1"/>
  <c r="W3404" i="1"/>
  <c r="W2990" i="1"/>
  <c r="W2991" i="1"/>
  <c r="W5373" i="1"/>
  <c r="W5374" i="1"/>
  <c r="W3669" i="1"/>
  <c r="W3670" i="1"/>
  <c r="W2125" i="1"/>
  <c r="W5680" i="1"/>
  <c r="W5681" i="1"/>
  <c r="W1471" i="1"/>
  <c r="W1472" i="1"/>
  <c r="W5771" i="1"/>
  <c r="W4091" i="1"/>
  <c r="W2445" i="1"/>
  <c r="W4061" i="1"/>
  <c r="W440" i="1"/>
  <c r="W441" i="1"/>
  <c r="W237" i="1"/>
  <c r="W4636" i="1"/>
  <c r="W3701" i="1"/>
  <c r="W2489" i="1"/>
  <c r="W3981" i="1"/>
  <c r="W2349" i="1"/>
  <c r="W2203" i="1"/>
  <c r="W2204" i="1"/>
  <c r="W363" i="1"/>
  <c r="W364" i="1"/>
  <c r="W1838" i="1"/>
  <c r="W698" i="1"/>
  <c r="W699" i="1"/>
  <c r="W249" i="1"/>
  <c r="W250" i="1"/>
  <c r="W1629" i="1"/>
  <c r="W1630" i="1"/>
  <c r="W1748" i="1"/>
  <c r="W158" i="1"/>
  <c r="W6183" i="1"/>
  <c r="W5147" i="1"/>
  <c r="W6048" i="1"/>
  <c r="W1608" i="1"/>
  <c r="W3767" i="1"/>
  <c r="W5056" i="1"/>
  <c r="W2383" i="1"/>
  <c r="W4249" i="1"/>
  <c r="W6006" i="1"/>
  <c r="W3921" i="1"/>
  <c r="W1236" i="1"/>
  <c r="W5614" i="1"/>
  <c r="W5615" i="1"/>
  <c r="W2651" i="1"/>
  <c r="W5236" i="1"/>
  <c r="W3386" i="1"/>
  <c r="W3592" i="1"/>
  <c r="W4516" i="1"/>
  <c r="W5347" i="1"/>
  <c r="W1427" i="1"/>
  <c r="W1428" i="1"/>
  <c r="W336" i="1"/>
  <c r="W3416" i="1"/>
  <c r="W4470" i="1"/>
  <c r="W1921" i="1"/>
  <c r="W1784" i="1"/>
  <c r="W1785" i="1"/>
  <c r="W3364" i="1"/>
  <c r="W3365" i="1"/>
  <c r="W2319" i="1"/>
  <c r="W3706" i="1"/>
  <c r="W3707" i="1"/>
  <c r="W2973" i="1"/>
  <c r="W4112" i="1"/>
  <c r="W1792" i="1"/>
  <c r="W1793" i="1"/>
  <c r="W3994" i="1"/>
  <c r="W3914" i="1"/>
  <c r="W2960" i="1"/>
  <c r="W1959" i="1"/>
  <c r="W1960" i="1"/>
  <c r="W2476" i="1"/>
  <c r="W3899" i="1"/>
  <c r="W3750" i="1"/>
  <c r="W4282" i="1"/>
  <c r="W1404" i="1"/>
  <c r="W1405" i="1"/>
  <c r="W2832" i="1"/>
  <c r="W2833" i="1"/>
  <c r="W1812" i="1"/>
  <c r="W1813" i="1"/>
  <c r="W427" i="1"/>
  <c r="W428" i="1"/>
  <c r="W4223" i="1"/>
  <c r="W1685" i="1"/>
  <c r="W1032" i="1"/>
  <c r="W1033" i="1"/>
  <c r="W85" i="1"/>
  <c r="W5263" i="1"/>
  <c r="W3467" i="1"/>
  <c r="W3023" i="1"/>
  <c r="W5987" i="1"/>
  <c r="W5659" i="1"/>
  <c r="W6025" i="1"/>
  <c r="W342" i="1"/>
  <c r="W341" i="1"/>
  <c r="W5951" i="1"/>
  <c r="W5952" i="1"/>
  <c r="W2735" i="1"/>
  <c r="W3441" i="1"/>
  <c r="W3442" i="1"/>
  <c r="W3099" i="1"/>
  <c r="W2689" i="1"/>
  <c r="W2690" i="1"/>
  <c r="W6068" i="1"/>
  <c r="W3797" i="1"/>
  <c r="W3070" i="1"/>
  <c r="W2335" i="1"/>
  <c r="W2537" i="1"/>
  <c r="W2538" i="1"/>
  <c r="W1979" i="1"/>
  <c r="W1980" i="1"/>
  <c r="W4629" i="1"/>
  <c r="W3061" i="1"/>
  <c r="W3062" i="1"/>
  <c r="W1968" i="1"/>
  <c r="W3716" i="1"/>
  <c r="W3717" i="1"/>
  <c r="W1599" i="1"/>
  <c r="W3328" i="1"/>
  <c r="W2568" i="1"/>
  <c r="W5807" i="1"/>
  <c r="W3942" i="1"/>
  <c r="W3943" i="1"/>
  <c r="W150" i="1"/>
  <c r="W2595" i="1"/>
  <c r="W800" i="1"/>
  <c r="W801" i="1"/>
  <c r="W673" i="1"/>
  <c r="W663" i="1"/>
  <c r="W2709" i="1"/>
  <c r="W2710" i="1"/>
  <c r="W1490" i="1"/>
  <c r="W1491" i="1"/>
  <c r="W447" i="1"/>
  <c r="W3281" i="1"/>
  <c r="W3282" i="1"/>
  <c r="W513" i="1"/>
  <c r="W514" i="1"/>
  <c r="W2722" i="1"/>
  <c r="W4622" i="1"/>
  <c r="W3056" i="1"/>
  <c r="W2236" i="1"/>
  <c r="W3307" i="1"/>
  <c r="W3308" i="1"/>
  <c r="W2363" i="1"/>
  <c r="W1736" i="1"/>
  <c r="W3226" i="1"/>
  <c r="W950" i="1"/>
  <c r="W951" i="1"/>
  <c r="W4911" i="1"/>
  <c r="W4326" i="1"/>
  <c r="W2587" i="1"/>
  <c r="W2588" i="1"/>
  <c r="W3238" i="1"/>
  <c r="W2966" i="1"/>
  <c r="W2967" i="1"/>
  <c r="W3783" i="1"/>
  <c r="W5381" i="1"/>
  <c r="W5382" i="1"/>
  <c r="W2137" i="1"/>
  <c r="W4717" i="1"/>
  <c r="W5006" i="1"/>
  <c r="W5007" i="1"/>
  <c r="W1000" i="1"/>
  <c r="W1001" i="1"/>
  <c r="W3987" i="1"/>
  <c r="W3988" i="1"/>
  <c r="W3430" i="1"/>
  <c r="W2938" i="1"/>
  <c r="W2939" i="1"/>
  <c r="W3811" i="1"/>
  <c r="W2698" i="1"/>
  <c r="W78" i="1"/>
  <c r="W4614" i="1"/>
  <c r="W5475" i="1"/>
  <c r="W794" i="1"/>
  <c r="W795" i="1"/>
  <c r="W2079" i="1"/>
  <c r="W1446" i="1"/>
  <c r="W3636" i="1"/>
  <c r="W3637" i="1"/>
  <c r="W2173" i="1"/>
  <c r="W2174" i="1"/>
  <c r="W984" i="1"/>
  <c r="W990" i="1"/>
  <c r="W5969" i="1"/>
  <c r="W5961" i="1"/>
  <c r="W807" i="1"/>
  <c r="W405" i="1"/>
  <c r="W3954" i="1"/>
  <c r="W3955" i="1"/>
  <c r="W4683" i="1"/>
  <c r="W1716" i="1"/>
  <c r="W3628" i="1"/>
  <c r="W3629" i="1"/>
  <c r="W1170" i="1"/>
  <c r="W1177" i="1"/>
  <c r="W3356" i="1"/>
  <c r="W3357" i="1"/>
  <c r="W5792" i="1"/>
  <c r="W3266" i="1"/>
  <c r="W3267" i="1"/>
  <c r="W2470" i="1"/>
  <c r="W2471" i="1"/>
  <c r="W1902" i="1"/>
  <c r="W1882" i="1"/>
  <c r="W13" i="1"/>
  <c r="W14" i="1"/>
  <c r="W5223" i="1"/>
  <c r="W3664" i="1"/>
  <c r="W2222" i="1"/>
  <c r="W2223" i="1"/>
  <c r="W3685" i="1"/>
  <c r="W2908" i="1"/>
  <c r="W2907" i="1"/>
  <c r="W1027" i="1"/>
  <c r="W1160" i="1"/>
  <c r="W2899" i="1"/>
  <c r="W2900" i="1"/>
  <c r="W3245" i="1"/>
  <c r="W5256" i="1"/>
  <c r="W4104" i="1"/>
  <c r="W3948" i="1"/>
  <c r="W3949" i="1"/>
  <c r="W1954" i="1"/>
  <c r="W2601" i="1"/>
  <c r="W2602" i="1"/>
  <c r="W2215" i="1"/>
  <c r="W1045" i="1"/>
  <c r="W3132" i="1"/>
  <c r="W3133" i="1"/>
  <c r="W109" i="1"/>
  <c r="W110" i="1"/>
  <c r="W3314" i="1"/>
  <c r="W4298" i="1"/>
  <c r="W1351" i="1"/>
  <c r="W2375" i="1"/>
  <c r="W2376" i="1"/>
  <c r="W98" i="1"/>
  <c r="W2668" i="1"/>
  <c r="W4049" i="1"/>
  <c r="W1499" i="1"/>
  <c r="W3040" i="1"/>
  <c r="W31" i="1"/>
  <c r="W1273" i="1"/>
  <c r="W1274" i="1"/>
  <c r="W3843" i="1"/>
  <c r="W3844" i="1"/>
  <c r="S4673" i="1"/>
  <c r="L5052" i="1"/>
  <c r="F6173" i="1"/>
  <c r="F6172" i="1" s="1"/>
  <c r="M5638" i="1"/>
  <c r="U707" i="1"/>
  <c r="U706" i="1" s="1"/>
  <c r="U705" i="1" s="1"/>
  <c r="H4673" i="1"/>
  <c r="M5961" i="1"/>
  <c r="F5167" i="1"/>
  <c r="F5166" i="1" s="1"/>
  <c r="V4673" i="1"/>
  <c r="G4673" i="1"/>
  <c r="Q4673" i="1"/>
  <c r="P4673" i="1"/>
  <c r="U4673" i="1"/>
  <c r="O4673" i="1"/>
  <c r="R4673" i="1"/>
  <c r="I3313" i="1"/>
  <c r="M3313" i="1" s="1"/>
  <c r="Q707" i="1"/>
  <c r="Q706" i="1" s="1"/>
  <c r="Q705" i="1" s="1"/>
  <c r="M2574" i="1"/>
  <c r="J706" i="1"/>
  <c r="J705" i="1" s="1"/>
  <c r="O707" i="1"/>
  <c r="O706" i="1" s="1"/>
  <c r="O705" i="1" s="1"/>
  <c r="P707" i="1"/>
  <c r="P706" i="1" s="1"/>
  <c r="P705" i="1" s="1"/>
  <c r="M1629" i="1"/>
  <c r="P247" i="1"/>
  <c r="S707" i="1"/>
  <c r="S706" i="1" s="1"/>
  <c r="S705" i="1" s="1"/>
  <c r="O247" i="1"/>
  <c r="S247" i="1"/>
  <c r="Q247" i="1"/>
  <c r="V707" i="1"/>
  <c r="V706" i="1" s="1"/>
  <c r="V705" i="1" s="1"/>
  <c r="M369" i="1"/>
  <c r="M5007" i="1"/>
  <c r="M3134" i="1"/>
  <c r="M4729" i="1"/>
  <c r="R247" i="1"/>
  <c r="F1837" i="1"/>
  <c r="F1836" i="1" s="1"/>
  <c r="M1836" i="1" s="1"/>
  <c r="M361" i="1"/>
  <c r="L1236" i="1"/>
  <c r="L1235" i="1" s="1"/>
  <c r="M3809" i="1"/>
  <c r="M4208" i="1"/>
  <c r="F3558" i="1"/>
  <c r="K4673" i="1"/>
  <c r="M362" i="1"/>
  <c r="R707" i="1"/>
  <c r="R706" i="1" s="1"/>
  <c r="R705" i="1" s="1"/>
  <c r="F3897" i="1"/>
  <c r="M3897" i="1" s="1"/>
  <c r="F4728" i="1"/>
  <c r="F4727" i="1" s="1"/>
  <c r="F4690" i="1" s="1"/>
  <c r="U247" i="1"/>
  <c r="L3920" i="1"/>
  <c r="M3920" i="1" s="1"/>
  <c r="L6146" i="1"/>
  <c r="M6146" i="1" s="1"/>
  <c r="J4673" i="1"/>
  <c r="F5270" i="1"/>
  <c r="F5269" i="1" s="1"/>
  <c r="F5268" i="1" s="1"/>
  <c r="V247" i="1"/>
  <c r="M3670" i="1"/>
  <c r="I3669" i="1"/>
  <c r="M3493" i="1"/>
  <c r="M4340" i="1"/>
  <c r="M3245" i="1"/>
  <c r="F5637" i="1"/>
  <c r="M5637" i="1" s="1"/>
  <c r="G706" i="1"/>
  <c r="G705" i="1" s="1"/>
  <c r="M4049" i="1"/>
  <c r="M6097" i="1"/>
  <c r="M2397" i="1"/>
  <c r="M4693" i="1"/>
  <c r="M5816" i="1"/>
  <c r="L2373" i="1"/>
  <c r="M918" i="1"/>
  <c r="K706" i="1"/>
  <c r="K705" i="1" s="1"/>
  <c r="H706" i="1"/>
  <c r="H705" i="1" s="1"/>
  <c r="M3132" i="1"/>
  <c r="M1478" i="1"/>
  <c r="I3244" i="1"/>
  <c r="M3244" i="1" s="1"/>
  <c r="F6067" i="1"/>
  <c r="F6066" i="1" s="1"/>
  <c r="M6066" i="1" s="1"/>
  <c r="M3133" i="1"/>
  <c r="M4326" i="1"/>
  <c r="M4112" i="1"/>
  <c r="F157" i="1"/>
  <c r="F156" i="1" s="1"/>
  <c r="M176" i="1"/>
  <c r="F4143" i="1"/>
  <c r="F4142" i="1" s="1"/>
  <c r="M6154" i="1"/>
  <c r="M1883" i="1"/>
  <c r="M4985" i="1"/>
  <c r="I4782" i="1"/>
  <c r="M4782" i="1" s="1"/>
  <c r="L5403" i="1"/>
  <c r="L5402" i="1" s="1"/>
  <c r="L5372" i="1" s="1"/>
  <c r="L5334" i="1" s="1"/>
  <c r="M3404" i="1"/>
  <c r="M6026" i="1"/>
  <c r="L4102" i="1"/>
  <c r="M4102" i="1" s="1"/>
  <c r="I5230" i="1"/>
  <c r="I5229" i="1" s="1"/>
  <c r="I4911" i="1"/>
  <c r="I4870" i="1" s="1"/>
  <c r="L5815" i="1"/>
  <c r="M5815" i="1" s="1"/>
  <c r="L5674" i="1"/>
  <c r="M5674" i="1" s="1"/>
  <c r="M5675" i="1"/>
  <c r="L3086" i="1"/>
  <c r="M3086" i="1" s="1"/>
  <c r="M3087" i="1"/>
  <c r="L1746" i="1"/>
  <c r="M1746" i="1" s="1"/>
  <c r="L1566" i="1"/>
  <c r="M1566" i="1" s="1"/>
  <c r="M5056" i="1"/>
  <c r="M5987" i="1"/>
  <c r="F5986" i="1"/>
  <c r="M4390" i="1"/>
  <c r="F2861" i="1"/>
  <c r="L3178" i="1"/>
  <c r="M3178" i="1" s="1"/>
  <c r="M3185" i="1"/>
  <c r="M771" i="1"/>
  <c r="M2756" i="1"/>
  <c r="I4728" i="1"/>
  <c r="M1747" i="1"/>
  <c r="M1499" i="1"/>
  <c r="M1748" i="1"/>
  <c r="M1498" i="1"/>
  <c r="M808" i="1"/>
  <c r="L850" i="1"/>
  <c r="L793" i="1" s="1"/>
  <c r="F2710" i="1"/>
  <c r="M2711" i="1"/>
  <c r="L84" i="1"/>
  <c r="M85" i="1"/>
  <c r="L3948" i="1"/>
  <c r="M3948" i="1" s="1"/>
  <c r="M3949" i="1"/>
  <c r="L4036" i="1"/>
  <c r="M4037" i="1"/>
  <c r="L3107" i="1"/>
  <c r="M3108" i="1"/>
  <c r="L3663" i="1"/>
  <c r="M3664" i="1"/>
  <c r="L1684" i="1"/>
  <c r="M1685" i="1"/>
  <c r="L4079" i="1"/>
  <c r="M4080" i="1"/>
  <c r="L3844" i="1"/>
  <c r="M3845" i="1"/>
  <c r="I175" i="1"/>
  <c r="I174" i="1" s="1"/>
  <c r="I173" i="1" s="1"/>
  <c r="I155" i="1" s="1"/>
  <c r="L4067" i="1"/>
  <c r="M4068" i="1"/>
  <c r="I301" i="1"/>
  <c r="M302" i="1"/>
  <c r="L3980" i="1"/>
  <c r="M3981" i="1"/>
  <c r="M5771" i="1"/>
  <c r="L5770" i="1"/>
  <c r="L3590" i="1"/>
  <c r="L3954" i="1"/>
  <c r="M3954" i="1" s="1"/>
  <c r="M3955" i="1"/>
  <c r="M2273" i="1"/>
  <c r="M4012" i="1"/>
  <c r="L4011" i="1"/>
  <c r="M4011" i="1" s="1"/>
  <c r="L5474" i="1"/>
  <c r="M5475" i="1"/>
  <c r="F2721" i="1"/>
  <c r="M2722" i="1"/>
  <c r="L4682" i="1"/>
  <c r="M4683" i="1"/>
  <c r="I5222" i="1"/>
  <c r="M5223" i="1"/>
  <c r="M1328" i="1"/>
  <c r="I1321" i="1"/>
  <c r="M1321" i="1" s="1"/>
  <c r="L3415" i="1"/>
  <c r="M3416" i="1"/>
  <c r="M5790" i="1"/>
  <c r="I5789" i="1"/>
  <c r="M5789" i="1" s="1"/>
  <c r="M3023" i="1"/>
  <c r="I3022" i="1"/>
  <c r="I3619" i="1"/>
  <c r="M3619" i="1" s="1"/>
  <c r="M3620" i="1"/>
  <c r="M2856" i="1"/>
  <c r="M2849" i="1" s="1"/>
  <c r="L2849" i="1"/>
  <c r="I3327" i="1"/>
  <c r="M3328" i="1"/>
  <c r="I3289" i="1"/>
  <c r="M3289" i="1" s="1"/>
  <c r="M3290" i="1"/>
  <c r="L2334" i="1"/>
  <c r="M2335" i="1"/>
  <c r="M2215" i="1"/>
  <c r="I2209" i="1"/>
  <c r="L5680" i="1"/>
  <c r="M5681" i="1"/>
  <c r="I4461" i="1"/>
  <c r="M4462" i="1"/>
  <c r="F3442" i="1"/>
  <c r="M3443" i="1"/>
  <c r="M2265" i="1"/>
  <c r="F2264" i="1"/>
  <c r="M2264" i="1" s="1"/>
  <c r="I3766" i="1"/>
  <c r="M3767" i="1"/>
  <c r="I3591" i="1"/>
  <c r="M3592" i="1"/>
  <c r="I3039" i="1"/>
  <c r="M3040" i="1"/>
  <c r="I2946" i="1"/>
  <c r="M2946" i="1" s="1"/>
  <c r="M2947" i="1"/>
  <c r="F6005" i="1"/>
  <c r="M6006" i="1"/>
  <c r="F2806" i="1"/>
  <c r="M2807" i="1"/>
  <c r="I4240" i="1"/>
  <c r="M4240" i="1" s="1"/>
  <c r="M4249" i="1"/>
  <c r="I3307" i="1"/>
  <c r="M3307" i="1" s="1"/>
  <c r="M3308" i="1"/>
  <c r="I5255" i="1"/>
  <c r="M5256" i="1"/>
  <c r="F3538" i="1"/>
  <c r="M3539" i="1"/>
  <c r="I2972" i="1"/>
  <c r="M2972" i="1" s="1"/>
  <c r="M2973" i="1"/>
  <c r="M2742" i="1"/>
  <c r="F2733" i="1"/>
  <c r="F2732" i="1" s="1"/>
  <c r="M2255" i="1"/>
  <c r="F2254" i="1"/>
  <c r="M2223" i="1"/>
  <c r="F2222" i="1"/>
  <c r="L2689" i="1"/>
  <c r="M2689" i="1" s="1"/>
  <c r="M2690" i="1"/>
  <c r="F2272" i="1"/>
  <c r="F2136" i="1"/>
  <c r="M2137" i="1"/>
  <c r="I4281" i="1"/>
  <c r="M4282" i="1"/>
  <c r="I3749" i="1"/>
  <c r="M3750" i="1"/>
  <c r="F2932" i="1"/>
  <c r="M2933" i="1"/>
  <c r="I3706" i="1"/>
  <c r="M3706" i="1" s="1"/>
  <c r="M3707" i="1"/>
  <c r="L4612" i="1"/>
  <c r="M4613" i="1"/>
  <c r="I3055" i="1"/>
  <c r="M3056" i="1"/>
  <c r="I3340" i="1"/>
  <c r="M3341" i="1"/>
  <c r="I2990" i="1"/>
  <c r="M2990" i="1" s="1"/>
  <c r="I1980" i="1"/>
  <c r="M1981" i="1"/>
  <c r="I3636" i="1"/>
  <c r="M3636" i="1" s="1"/>
  <c r="M3637" i="1"/>
  <c r="F2181" i="1"/>
  <c r="M2181" i="1" s="1"/>
  <c r="M2182" i="1"/>
  <c r="M4709" i="1"/>
  <c r="L4708" i="1"/>
  <c r="I2907" i="1"/>
  <c r="M2908" i="1"/>
  <c r="F2832" i="1"/>
  <c r="M2832" i="1" s="1"/>
  <c r="M2833" i="1"/>
  <c r="L2340" i="1"/>
  <c r="M2340" i="1" s="1"/>
  <c r="M2341" i="1"/>
  <c r="M2684" i="1"/>
  <c r="L2683" i="1"/>
  <c r="M2236" i="1"/>
  <c r="F2235" i="1"/>
  <c r="L1444" i="1"/>
  <c r="M1445" i="1"/>
  <c r="M4258" i="1"/>
  <c r="F3453" i="1"/>
  <c r="M3454" i="1"/>
  <c r="F434" i="1"/>
  <c r="M435" i="1"/>
  <c r="F6048" i="1"/>
  <c r="M6049" i="1"/>
  <c r="M3684" i="1"/>
  <c r="F3683" i="1"/>
  <c r="M3683" i="1" s="1"/>
  <c r="I2938" i="1"/>
  <c r="M2939" i="1"/>
  <c r="I4389" i="1"/>
  <c r="I4388" i="1" s="1"/>
  <c r="M4388" i="1" s="1"/>
  <c r="L4636" i="1"/>
  <c r="M4637" i="1"/>
  <c r="I75" i="1"/>
  <c r="I10" i="1" s="1"/>
  <c r="M3788" i="1"/>
  <c r="I3781" i="1"/>
  <c r="I3780" i="1" s="1"/>
  <c r="I3796" i="1"/>
  <c r="M3797" i="1"/>
  <c r="M2164" i="1"/>
  <c r="I3700" i="1"/>
  <c r="M3701" i="1"/>
  <c r="F128" i="1"/>
  <c r="M128" i="1" s="1"/>
  <c r="M129" i="1"/>
  <c r="L2123" i="1"/>
  <c r="L2122" i="1" s="1"/>
  <c r="M2130" i="1"/>
  <c r="M2123" i="1" s="1"/>
  <c r="M5006" i="1"/>
  <c r="L2958" i="1"/>
  <c r="M2958" i="1" s="1"/>
  <c r="M2959" i="1"/>
  <c r="M5806" i="1"/>
  <c r="F5805" i="1"/>
  <c r="L4217" i="1"/>
  <c r="L4206" i="1" s="1"/>
  <c r="M4228" i="1"/>
  <c r="L3451" i="1"/>
  <c r="I663" i="1"/>
  <c r="M663" i="1" s="1"/>
  <c r="M673" i="1"/>
  <c r="L446" i="1"/>
  <c r="L3559" i="1"/>
  <c r="M3560" i="1"/>
  <c r="I4469" i="1"/>
  <c r="M4470" i="1"/>
  <c r="I2528" i="1"/>
  <c r="M2528" i="1" s="1"/>
  <c r="M2529" i="1"/>
  <c r="L1560" i="1"/>
  <c r="M1561" i="1"/>
  <c r="I2667" i="1"/>
  <c r="M2668" i="1"/>
  <c r="I2545" i="1"/>
  <c r="M2545" i="1" s="1"/>
  <c r="M2546" i="1"/>
  <c r="F5951" i="1"/>
  <c r="M5952" i="1"/>
  <c r="L744" i="1"/>
  <c r="L707" i="1" s="1"/>
  <c r="M745" i="1"/>
  <c r="M641" i="1"/>
  <c r="I640" i="1"/>
  <c r="I512" i="1" s="1"/>
  <c r="F4911" i="1"/>
  <c r="M4912" i="1"/>
  <c r="L2272" i="1"/>
  <c r="L2241" i="1" s="1"/>
  <c r="L2233" i="1" s="1"/>
  <c r="F1427" i="1"/>
  <c r="M1428" i="1"/>
  <c r="I2318" i="1"/>
  <c r="M2319" i="1"/>
  <c r="F4871" i="1"/>
  <c r="M4899" i="1"/>
  <c r="L1818" i="1"/>
  <c r="M1818" i="1" s="1"/>
  <c r="M1819" i="1"/>
  <c r="M5248" i="1"/>
  <c r="L5230" i="1"/>
  <c r="L5229" i="1" s="1"/>
  <c r="F5403" i="1"/>
  <c r="F5402" i="1" s="1"/>
  <c r="I2362" i="1"/>
  <c r="M2363" i="1"/>
  <c r="F5347" i="1"/>
  <c r="M5348" i="1"/>
  <c r="F5373" i="1"/>
  <c r="M5373" i="1" s="1"/>
  <c r="M5374" i="1"/>
  <c r="M2444" i="1"/>
  <c r="L2443" i="1"/>
  <c r="M2443" i="1" s="1"/>
  <c r="M4872" i="1"/>
  <c r="L4871" i="1"/>
  <c r="L4870" i="1" s="1"/>
  <c r="L4869" i="1" s="1"/>
  <c r="F3364" i="1"/>
  <c r="M3364" i="1" s="1"/>
  <c r="M3365" i="1"/>
  <c r="M699" i="1"/>
  <c r="I698" i="1"/>
  <c r="M698" i="1" s="1"/>
  <c r="I5262" i="1"/>
  <c r="M5263" i="1"/>
  <c r="L1598" i="1"/>
  <c r="M1599" i="1"/>
  <c r="I692" i="1"/>
  <c r="M693" i="1"/>
  <c r="M2471" i="1"/>
  <c r="L2470" i="1"/>
  <c r="F1109" i="1"/>
  <c r="M1110" i="1"/>
  <c r="F5608" i="1"/>
  <c r="M5608" i="1" s="1"/>
  <c r="M5609" i="1"/>
  <c r="I2650" i="1"/>
  <c r="M2651" i="1"/>
  <c r="L1039" i="1"/>
  <c r="M1039" i="1" s="1"/>
  <c r="M1040" i="1"/>
  <c r="F3069" i="1"/>
  <c r="M3070" i="1"/>
  <c r="I2348" i="1"/>
  <c r="M2349" i="1"/>
  <c r="F5382" i="1"/>
  <c r="M5383" i="1"/>
  <c r="I2500" i="1"/>
  <c r="M2501" i="1"/>
  <c r="L77" i="1"/>
  <c r="M78" i="1"/>
  <c r="M4218" i="1"/>
  <c r="F4217" i="1"/>
  <c r="M3403" i="1"/>
  <c r="I3402" i="1"/>
  <c r="I1991" i="1"/>
  <c r="M1992" i="1"/>
  <c r="M3238" i="1"/>
  <c r="L3237" i="1"/>
  <c r="M335" i="1"/>
  <c r="L334" i="1"/>
  <c r="M334" i="1" s="1"/>
  <c r="M1902" i="1"/>
  <c r="F1882" i="1"/>
  <c r="L1812" i="1"/>
  <c r="M1813" i="1"/>
  <c r="F3346" i="1"/>
  <c r="M3347" i="1"/>
  <c r="I2136" i="1"/>
  <c r="M2153" i="1"/>
  <c r="I5444" i="1"/>
  <c r="M5444" i="1" s="1"/>
  <c r="M5445" i="1"/>
  <c r="L2103" i="1"/>
  <c r="L2076" i="1" s="1"/>
  <c r="M2112" i="1"/>
  <c r="L4387" i="1"/>
  <c r="L1464" i="1"/>
  <c r="L1456" i="1" s="1"/>
  <c r="M1477" i="1"/>
  <c r="L5482" i="1"/>
  <c r="M5483" i="1"/>
  <c r="I1382" i="1"/>
  <c r="M1383" i="1"/>
  <c r="M5580" i="1"/>
  <c r="L5570" i="1"/>
  <c r="I1274" i="1"/>
  <c r="M1275" i="1"/>
  <c r="I2469" i="1"/>
  <c r="M2476" i="1"/>
  <c r="F109" i="1"/>
  <c r="M110" i="1"/>
  <c r="M2838" i="1"/>
  <c r="F1014" i="1"/>
  <c r="M1015" i="1"/>
  <c r="L271" i="1"/>
  <c r="M279" i="1"/>
  <c r="L1045" i="1"/>
  <c r="M1062" i="1"/>
  <c r="L4667" i="1"/>
  <c r="M4668" i="1"/>
  <c r="M478" i="1"/>
  <c r="L477" i="1"/>
  <c r="L149" i="1"/>
  <c r="M150" i="1"/>
  <c r="M393" i="1"/>
  <c r="F2697" i="1"/>
  <c r="M2698" i="1"/>
  <c r="I5636" i="1"/>
  <c r="M5686" i="1"/>
  <c r="M441" i="1"/>
  <c r="L440" i="1"/>
  <c r="M440" i="1" s="1"/>
  <c r="M553" i="1"/>
  <c r="L525" i="1"/>
  <c r="M2884" i="1"/>
  <c r="L2861" i="1"/>
  <c r="L427" i="1"/>
  <c r="M427" i="1" s="1"/>
  <c r="M428" i="1"/>
  <c r="M1213" i="1"/>
  <c r="I1212" i="1"/>
  <c r="L3780" i="1"/>
  <c r="M851" i="1"/>
  <c r="I850" i="1"/>
  <c r="I3414" i="1"/>
  <c r="M3421" i="1"/>
  <c r="I1159" i="1"/>
  <c r="M1160" i="1"/>
  <c r="L640" i="1"/>
  <c r="M647" i="1"/>
  <c r="I4058" i="1"/>
  <c r="M4058" i="1" s="1"/>
  <c r="M4059" i="1"/>
  <c r="L2487" i="1"/>
  <c r="L2486" i="1" s="1"/>
  <c r="M2494" i="1"/>
  <c r="M2487" i="1" s="1"/>
  <c r="F2442" i="1"/>
  <c r="L3243" i="1"/>
  <c r="M3272" i="1"/>
  <c r="L4110" i="1"/>
  <c r="M4110" i="1" s="1"/>
  <c r="M4111" i="1"/>
  <c r="M2623" i="1"/>
  <c r="L2600" i="1"/>
  <c r="L2586" i="1" s="1"/>
  <c r="I3877" i="1"/>
  <c r="M3878" i="1"/>
  <c r="F4387" i="1"/>
  <c r="I1045" i="1"/>
  <c r="M1102" i="1"/>
  <c r="F3821" i="1"/>
  <c r="F174" i="1"/>
  <c r="M3205" i="1"/>
  <c r="L3204" i="1"/>
  <c r="I1582" i="1"/>
  <c r="M1583" i="1"/>
  <c r="F3690" i="1"/>
  <c r="M3722" i="1"/>
  <c r="I249" i="1"/>
  <c r="M250" i="1"/>
  <c r="I1920" i="1"/>
  <c r="M1921" i="1"/>
  <c r="M98" i="1"/>
  <c r="F91" i="1"/>
  <c r="M4207" i="1"/>
  <c r="F1254" i="1"/>
  <c r="M1263" i="1"/>
  <c r="I5925" i="1"/>
  <c r="M5926" i="1"/>
  <c r="F4047" i="1"/>
  <c r="M4048" i="1"/>
  <c r="M3267" i="1"/>
  <c r="F3266" i="1"/>
  <c r="M3266" i="1" s="1"/>
  <c r="M1170" i="1"/>
  <c r="F1158" i="1"/>
  <c r="I3822" i="1"/>
  <c r="M3831" i="1"/>
  <c r="I2104" i="1"/>
  <c r="M2105" i="1"/>
  <c r="L4619" i="1"/>
  <c r="M4619" i="1" s="1"/>
  <c r="M4620" i="1"/>
  <c r="M1952" i="1"/>
  <c r="I1951" i="1"/>
  <c r="M1951" i="1" s="1"/>
  <c r="M4339" i="1"/>
  <c r="I4338" i="1"/>
  <c r="I3106" i="1"/>
  <c r="I3105" i="1" s="1"/>
  <c r="M3115" i="1"/>
  <c r="I3067" i="1"/>
  <c r="F1471" i="1"/>
  <c r="M1472" i="1"/>
  <c r="I2006" i="1"/>
  <c r="M2007" i="1"/>
  <c r="I5020" i="1"/>
  <c r="M5021" i="1"/>
  <c r="F2306" i="1"/>
  <c r="M2307" i="1"/>
  <c r="I5270" i="1"/>
  <c r="I5269" i="1" s="1"/>
  <c r="I5268" i="1" s="1"/>
  <c r="M5271" i="1"/>
  <c r="M342" i="1"/>
  <c r="I341" i="1"/>
  <c r="M341" i="1" s="1"/>
  <c r="L3037" i="1"/>
  <c r="F2586" i="1"/>
  <c r="M1966" i="1"/>
  <c r="I1965" i="1"/>
  <c r="M1965" i="1" s="1"/>
  <c r="F525" i="1"/>
  <c r="M526" i="1"/>
  <c r="F956" i="1"/>
  <c r="M957" i="1"/>
  <c r="F1540" i="1"/>
  <c r="M1540" i="1" s="1"/>
  <c r="M1541" i="1"/>
  <c r="I2375" i="1"/>
  <c r="M2376" i="1"/>
  <c r="I3385" i="1"/>
  <c r="M3386" i="1"/>
  <c r="M5124" i="1"/>
  <c r="I5054" i="1"/>
  <c r="M5589" i="1"/>
  <c r="F5569" i="1"/>
  <c r="F5480" i="1" s="1"/>
  <c r="F5472" i="1" s="1"/>
  <c r="L4691" i="1"/>
  <c r="M4692" i="1"/>
  <c r="L1835" i="1"/>
  <c r="F299" i="1"/>
  <c r="F247" i="1" s="1"/>
  <c r="I107" i="1"/>
  <c r="I2734" i="1"/>
  <c r="M2735" i="1"/>
  <c r="I5145" i="1"/>
  <c r="M5145" i="1" s="1"/>
  <c r="M5146" i="1"/>
  <c r="I5533" i="1"/>
  <c r="M5534" i="1"/>
  <c r="M513" i="1"/>
  <c r="L2031" i="1"/>
  <c r="M2032" i="1"/>
  <c r="I446" i="1"/>
  <c r="M447" i="1"/>
  <c r="M2755" i="1"/>
  <c r="I2754" i="1"/>
  <c r="I5337" i="1"/>
  <c r="M5338" i="1"/>
  <c r="I3999" i="1"/>
  <c r="M4000" i="1"/>
  <c r="M5312" i="1"/>
  <c r="L5270" i="1"/>
  <c r="M731" i="1"/>
  <c r="F708" i="1"/>
  <c r="I3466" i="1"/>
  <c r="M3467" i="1"/>
  <c r="F1607" i="1"/>
  <c r="M1608" i="1"/>
  <c r="I5614" i="1"/>
  <c r="M5615" i="1"/>
  <c r="I1350" i="1"/>
  <c r="M1351" i="1"/>
  <c r="F5054" i="1"/>
  <c r="M5055" i="1"/>
  <c r="L4142" i="1"/>
  <c r="M4313" i="1"/>
  <c r="I4289" i="1"/>
  <c r="F2395" i="1"/>
  <c r="M2396" i="1"/>
  <c r="I5196" i="1"/>
  <c r="M5197" i="1"/>
  <c r="I489" i="1"/>
  <c r="M490" i="1"/>
  <c r="M54" i="1"/>
  <c r="F12" i="1"/>
  <c r="M6025" i="1"/>
  <c r="L6024" i="1"/>
  <c r="M5430" i="1"/>
  <c r="I5403" i="1"/>
  <c r="I1202" i="1"/>
  <c r="M1203" i="1"/>
  <c r="I1525" i="1"/>
  <c r="M1526" i="1"/>
  <c r="M3492" i="1"/>
  <c r="F3491" i="1"/>
  <c r="L12" i="1"/>
  <c r="L11" i="1" s="1"/>
  <c r="M19" i="1"/>
  <c r="I6095" i="1"/>
  <c r="I4516" i="1"/>
  <c r="M4517" i="1"/>
  <c r="F793" i="1"/>
  <c r="M807" i="1"/>
  <c r="L3682" i="1"/>
  <c r="F3427" i="1"/>
  <c r="M3428" i="1"/>
  <c r="I2566" i="1"/>
  <c r="M2573" i="1"/>
  <c r="F3978" i="1"/>
  <c r="F3911" i="1"/>
  <c r="M2982" i="1"/>
  <c r="L4324" i="1"/>
  <c r="M4325" i="1"/>
  <c r="F3764" i="1"/>
  <c r="W1321" i="1" l="1"/>
  <c r="W4728" i="1"/>
  <c r="W6023" i="1"/>
  <c r="W19" i="1"/>
  <c r="W2667" i="1"/>
  <c r="W2202" i="1"/>
  <c r="W2209" i="1"/>
  <c r="W5791" i="1"/>
  <c r="W4681" i="1"/>
  <c r="W4682" i="1"/>
  <c r="W4389" i="1"/>
  <c r="W3225" i="1"/>
  <c r="W3224" i="1"/>
  <c r="W2362" i="1"/>
  <c r="W2234" i="1"/>
  <c r="W2235" i="1"/>
  <c r="W4621" i="1"/>
  <c r="W2593" i="1"/>
  <c r="W2594" i="1"/>
  <c r="W2567" i="1"/>
  <c r="W2566" i="1"/>
  <c r="W1598" i="1"/>
  <c r="W1967" i="1"/>
  <c r="W4627" i="1"/>
  <c r="W4628" i="1"/>
  <c r="W2334" i="1"/>
  <c r="W3796" i="1"/>
  <c r="W2734" i="1"/>
  <c r="W6024" i="1"/>
  <c r="W5986" i="1"/>
  <c r="W3466" i="1"/>
  <c r="W84" i="1"/>
  <c r="W1684" i="1"/>
  <c r="W1683" i="1"/>
  <c r="W4281" i="1"/>
  <c r="W3898" i="1"/>
  <c r="W3912" i="1"/>
  <c r="W3913" i="1"/>
  <c r="W4111" i="1"/>
  <c r="W1919" i="1"/>
  <c r="W1920" i="1"/>
  <c r="W3415" i="1"/>
  <c r="W5345" i="1"/>
  <c r="W5346" i="1"/>
  <c r="W3591" i="1"/>
  <c r="W5229" i="1"/>
  <c r="W5230" i="1"/>
  <c r="W3920" i="1"/>
  <c r="W5145" i="1"/>
  <c r="W5146" i="1"/>
  <c r="W156" i="1"/>
  <c r="W157" i="1"/>
  <c r="W2348" i="1"/>
  <c r="W2488" i="1"/>
  <c r="W2487" i="1"/>
  <c r="W4635" i="1"/>
  <c r="W4090" i="1"/>
  <c r="W2124" i="1"/>
  <c r="W2123" i="1"/>
  <c r="W3403" i="1"/>
  <c r="W1568" i="1"/>
  <c r="W3107" i="1"/>
  <c r="W1255" i="1"/>
  <c r="W1554" i="1"/>
  <c r="W2850" i="1"/>
  <c r="W2849" i="1"/>
  <c r="W3453" i="1"/>
  <c r="W2862" i="1"/>
  <c r="W3579" i="1"/>
  <c r="W3578" i="1"/>
  <c r="W1370" i="1"/>
  <c r="W1369" i="1"/>
  <c r="W692" i="1"/>
  <c r="W1201" i="1"/>
  <c r="W1202" i="1"/>
  <c r="W2104" i="1"/>
  <c r="W949" i="1"/>
  <c r="W956" i="1"/>
  <c r="W4035" i="1"/>
  <c r="W4036" i="1"/>
  <c r="W3538" i="1"/>
  <c r="W3876" i="1"/>
  <c r="W3877" i="1"/>
  <c r="W1382" i="1"/>
  <c r="W4691" i="1"/>
  <c r="W4692" i="1"/>
  <c r="W1864" i="1"/>
  <c r="W5020" i="1"/>
  <c r="W5019" i="1"/>
  <c r="W6154" i="1"/>
  <c r="W6155" i="1"/>
  <c r="W2806" i="1"/>
  <c r="W2500" i="1"/>
  <c r="W1524" i="1"/>
  <c r="W1525" i="1"/>
  <c r="W1542" i="1"/>
  <c r="W488" i="1"/>
  <c r="W489" i="1"/>
  <c r="W5482" i="1"/>
  <c r="W1953" i="1"/>
  <c r="W4103" i="1"/>
  <c r="W3244" i="1"/>
  <c r="W1159" i="1"/>
  <c r="W5221" i="1"/>
  <c r="W5222" i="1"/>
  <c r="W1445" i="1"/>
  <c r="W1444" i="1"/>
  <c r="W4612" i="1"/>
  <c r="W4613" i="1"/>
  <c r="W2697" i="1"/>
  <c r="W2136" i="1"/>
  <c r="W3782" i="1"/>
  <c r="W3236" i="1"/>
  <c r="W3237" i="1"/>
  <c r="W4325" i="1"/>
  <c r="W6067" i="1"/>
  <c r="W5403" i="1"/>
  <c r="W4217" i="1"/>
  <c r="W4206" i="1"/>
  <c r="W5055" i="1"/>
  <c r="W1607" i="1"/>
  <c r="W6173" i="1"/>
  <c r="W5770" i="1"/>
  <c r="W5925" i="1"/>
  <c r="W5926" i="1"/>
  <c r="W4460" i="1"/>
  <c r="W4461" i="1"/>
  <c r="W4068" i="1"/>
  <c r="W1582" i="1"/>
  <c r="W271" i="1"/>
  <c r="W5165" i="1"/>
  <c r="W5166" i="1"/>
  <c r="W5569" i="1"/>
  <c r="W5570" i="1"/>
  <c r="W2272" i="1"/>
  <c r="W707" i="1"/>
  <c r="W175" i="1"/>
  <c r="W3039" i="1"/>
  <c r="W4048" i="1"/>
  <c r="W90" i="1"/>
  <c r="W91" i="1"/>
  <c r="W1350" i="1"/>
  <c r="W3306" i="1"/>
  <c r="W3313" i="1"/>
  <c r="W1715" i="1"/>
  <c r="W4707" i="1"/>
  <c r="W4708" i="1"/>
  <c r="W1735" i="1"/>
  <c r="W1734" i="1"/>
  <c r="W3055" i="1"/>
  <c r="W2721" i="1"/>
  <c r="W433" i="1"/>
  <c r="W446" i="1"/>
  <c r="W148" i="1"/>
  <c r="W149" i="1"/>
  <c r="W5806" i="1"/>
  <c r="W3326" i="1"/>
  <c r="W3327" i="1"/>
  <c r="W3069" i="1"/>
  <c r="W3098" i="1"/>
  <c r="W128" i="1"/>
  <c r="W5637" i="1"/>
  <c r="W3021" i="1"/>
  <c r="W3022" i="1"/>
  <c r="W5262" i="1"/>
  <c r="W3748" i="1"/>
  <c r="W3749" i="1"/>
  <c r="W2469" i="1"/>
  <c r="W2958" i="1"/>
  <c r="W2959" i="1"/>
  <c r="W3993" i="1"/>
  <c r="W5814" i="1"/>
  <c r="W2972" i="1"/>
  <c r="W2318" i="1"/>
  <c r="W4468" i="1"/>
  <c r="W4469" i="1"/>
  <c r="W334" i="1"/>
  <c r="W335" i="1"/>
  <c r="W4515" i="1"/>
  <c r="W3384" i="1"/>
  <c r="W3385" i="1"/>
  <c r="W2649" i="1"/>
  <c r="W2650" i="1"/>
  <c r="W1234" i="1"/>
  <c r="W1235" i="1"/>
  <c r="W6005" i="1"/>
  <c r="W1747" i="1"/>
  <c r="W1837" i="1"/>
  <c r="W1836" i="1"/>
  <c r="W3979" i="1"/>
  <c r="W3980" i="1"/>
  <c r="W3700" i="1"/>
  <c r="W236" i="1"/>
  <c r="W4060" i="1"/>
  <c r="W2444" i="1"/>
  <c r="W5337" i="1"/>
  <c r="W4666" i="1"/>
  <c r="W4667" i="1"/>
  <c r="W2006" i="1"/>
  <c r="W3205" i="1"/>
  <c r="W3340" i="1"/>
  <c r="W3971" i="1"/>
  <c r="W3972" i="1"/>
  <c r="W2683" i="1"/>
  <c r="W2932" i="1"/>
  <c r="W2931" i="1"/>
  <c r="W3559" i="1"/>
  <c r="W5270" i="1"/>
  <c r="W3823" i="1"/>
  <c r="W1991" i="1"/>
  <c r="W1457" i="1"/>
  <c r="W1458" i="1"/>
  <c r="W3179" i="1"/>
  <c r="W3178" i="1"/>
  <c r="W5781" i="1"/>
  <c r="W5782" i="1"/>
  <c r="W1811" i="1"/>
  <c r="W1818" i="1"/>
  <c r="W2305" i="1"/>
  <c r="W2306" i="1"/>
  <c r="W2607" i="1"/>
  <c r="W301" i="1"/>
  <c r="W2831" i="1"/>
  <c r="W1937" i="1"/>
  <c r="W4727" i="1"/>
  <c r="W793" i="1"/>
  <c r="W1498" i="1"/>
  <c r="W4289" i="1"/>
  <c r="W5254" i="1"/>
  <c r="W5255" i="1"/>
  <c r="W1026" i="1"/>
  <c r="W1025" i="1"/>
  <c r="W3683" i="1"/>
  <c r="W3684" i="1"/>
  <c r="W3663" i="1"/>
  <c r="W3662" i="1"/>
  <c r="W393" i="1"/>
  <c r="W2078" i="1"/>
  <c r="W2077" i="1"/>
  <c r="W5473" i="1"/>
  <c r="W5474" i="1"/>
  <c r="W76" i="1"/>
  <c r="W77" i="1"/>
  <c r="W3810" i="1"/>
  <c r="W3429" i="1"/>
  <c r="W4239" i="1"/>
  <c r="W4240" i="1"/>
  <c r="W6096" i="1"/>
  <c r="W3766" i="1"/>
  <c r="W5196" i="1"/>
  <c r="M6173" i="1"/>
  <c r="M5167" i="1"/>
  <c r="M1236" i="1"/>
  <c r="M1837" i="1"/>
  <c r="F3875" i="1"/>
  <c r="L4101" i="1"/>
  <c r="M4101" i="1" s="1"/>
  <c r="M4143" i="1"/>
  <c r="L6096" i="1"/>
  <c r="L6095" i="1" s="1"/>
  <c r="L6094" i="1" s="1"/>
  <c r="F5636" i="1"/>
  <c r="F5607" i="1" s="1"/>
  <c r="M157" i="1"/>
  <c r="M3669" i="1"/>
  <c r="I3662" i="1"/>
  <c r="M6067" i="1"/>
  <c r="L5814" i="1"/>
  <c r="M5814" i="1" s="1"/>
  <c r="L1025" i="1"/>
  <c r="L706" i="1" s="1"/>
  <c r="I4727" i="1"/>
  <c r="M4727" i="1" s="1"/>
  <c r="M5230" i="1"/>
  <c r="M175" i="1"/>
  <c r="M4911" i="1"/>
  <c r="M4728" i="1"/>
  <c r="I2965" i="1"/>
  <c r="M2965" i="1" s="1"/>
  <c r="I4239" i="1"/>
  <c r="M4239" i="1" s="1"/>
  <c r="M3780" i="1"/>
  <c r="M3781" i="1"/>
  <c r="F5985" i="1"/>
  <c r="M5986" i="1"/>
  <c r="I3306" i="1"/>
  <c r="M3306" i="1" s="1"/>
  <c r="I3243" i="1"/>
  <c r="F2831" i="1"/>
  <c r="M2831" i="1" s="1"/>
  <c r="I511" i="1"/>
  <c r="M4389" i="1"/>
  <c r="F2709" i="1"/>
  <c r="M2709" i="1" s="1"/>
  <c r="M2710" i="1"/>
  <c r="L83" i="1"/>
  <c r="M83" i="1" s="1"/>
  <c r="M84" i="1"/>
  <c r="L3662" i="1"/>
  <c r="M3663" i="1"/>
  <c r="M2272" i="1"/>
  <c r="L4035" i="1"/>
  <c r="M4035" i="1" s="1"/>
  <c r="M4036" i="1"/>
  <c r="L3106" i="1"/>
  <c r="L3105" i="1" s="1"/>
  <c r="M3105" i="1" s="1"/>
  <c r="M3107" i="1"/>
  <c r="M5770" i="1"/>
  <c r="L5769" i="1"/>
  <c r="L4078" i="1"/>
  <c r="M4078" i="1" s="1"/>
  <c r="M4079" i="1"/>
  <c r="I300" i="1"/>
  <c r="M300" i="1" s="1"/>
  <c r="M301" i="1"/>
  <c r="L3919" i="1"/>
  <c r="M2600" i="1"/>
  <c r="M640" i="1"/>
  <c r="F2135" i="1"/>
  <c r="L3986" i="1"/>
  <c r="L3843" i="1"/>
  <c r="M3844" i="1"/>
  <c r="L2848" i="1"/>
  <c r="L3979" i="1"/>
  <c r="M3979" i="1" s="1"/>
  <c r="M3980" i="1"/>
  <c r="L4066" i="1"/>
  <c r="M4066" i="1" s="1"/>
  <c r="M4067" i="1"/>
  <c r="M1684" i="1"/>
  <c r="L1683" i="1"/>
  <c r="I3021" i="1"/>
  <c r="M3021" i="1" s="1"/>
  <c r="M3022" i="1"/>
  <c r="L3414" i="1"/>
  <c r="L3413" i="1" s="1"/>
  <c r="M3415" i="1"/>
  <c r="I5221" i="1"/>
  <c r="M5221" i="1" s="1"/>
  <c r="M5222" i="1"/>
  <c r="F2720" i="1"/>
  <c r="M2721" i="1"/>
  <c r="I3326" i="1"/>
  <c r="M3326" i="1" s="1"/>
  <c r="M3327" i="1"/>
  <c r="L4681" i="1"/>
  <c r="M4681" i="1" s="1"/>
  <c r="M4682" i="1"/>
  <c r="M5474" i="1"/>
  <c r="L5473" i="1"/>
  <c r="M5473" i="1" s="1"/>
  <c r="M2683" i="1"/>
  <c r="L2682" i="1"/>
  <c r="L4707" i="1"/>
  <c r="M4707" i="1" s="1"/>
  <c r="M4708" i="1"/>
  <c r="I1979" i="1"/>
  <c r="M1979" i="1" s="1"/>
  <c r="M1980" i="1"/>
  <c r="F2241" i="1"/>
  <c r="M2241" i="1" s="1"/>
  <c r="M2254" i="1"/>
  <c r="L1368" i="1"/>
  <c r="M1444" i="1"/>
  <c r="I3054" i="1"/>
  <c r="M3055" i="1"/>
  <c r="I3748" i="1"/>
  <c r="M3748" i="1" s="1"/>
  <c r="M3749" i="1"/>
  <c r="I5254" i="1"/>
  <c r="M5254" i="1" s="1"/>
  <c r="M5255" i="1"/>
  <c r="F6004" i="1"/>
  <c r="M6005" i="1"/>
  <c r="I3038" i="1"/>
  <c r="M3039" i="1"/>
  <c r="I3765" i="1"/>
  <c r="M3766" i="1"/>
  <c r="F3441" i="1"/>
  <c r="M3441" i="1" s="1"/>
  <c r="M3442" i="1"/>
  <c r="M5680" i="1"/>
  <c r="L5636" i="1"/>
  <c r="L5607" i="1" s="1"/>
  <c r="L2333" i="1"/>
  <c r="M2334" i="1"/>
  <c r="F2234" i="1"/>
  <c r="M2234" i="1" s="1"/>
  <c r="M2235" i="1"/>
  <c r="F2202" i="1"/>
  <c r="M2222" i="1"/>
  <c r="I2202" i="1"/>
  <c r="M2209" i="1"/>
  <c r="M2907" i="1"/>
  <c r="I2861" i="1"/>
  <c r="M2861" i="1" s="1"/>
  <c r="I3333" i="1"/>
  <c r="M3340" i="1"/>
  <c r="M4612" i="1"/>
  <c r="L4467" i="1"/>
  <c r="F2931" i="1"/>
  <c r="F2848" i="1" s="1"/>
  <c r="M2932" i="1"/>
  <c r="I4280" i="1"/>
  <c r="M4281" i="1"/>
  <c r="F3537" i="1"/>
  <c r="M3538" i="1"/>
  <c r="F2805" i="1"/>
  <c r="M2805" i="1" s="1"/>
  <c r="M2806" i="1"/>
  <c r="I3590" i="1"/>
  <c r="M3591" i="1"/>
  <c r="I4460" i="1"/>
  <c r="M4460" i="1" s="1"/>
  <c r="M4461" i="1"/>
  <c r="I3795" i="1"/>
  <c r="M3796" i="1"/>
  <c r="M2938" i="1"/>
  <c r="I2931" i="1"/>
  <c r="M6048" i="1"/>
  <c r="F6024" i="1"/>
  <c r="F6023" i="1" s="1"/>
  <c r="F3452" i="1"/>
  <c r="M3453" i="1"/>
  <c r="M3700" i="1"/>
  <c r="I3690" i="1"/>
  <c r="L4635" i="1"/>
  <c r="M4635" i="1" s="1"/>
  <c r="M4636" i="1"/>
  <c r="F433" i="1"/>
  <c r="F391" i="1" s="1"/>
  <c r="M434" i="1"/>
  <c r="M5805" i="1"/>
  <c r="F5804" i="1"/>
  <c r="M5804" i="1" s="1"/>
  <c r="L2957" i="1"/>
  <c r="L1553" i="1"/>
  <c r="M1560" i="1"/>
  <c r="I4468" i="1"/>
  <c r="M4468" i="1" s="1"/>
  <c r="M4469" i="1"/>
  <c r="L512" i="1"/>
  <c r="L511" i="1" s="1"/>
  <c r="L3558" i="1"/>
  <c r="M3559" i="1"/>
  <c r="M2470" i="1"/>
  <c r="L2469" i="1"/>
  <c r="L2442" i="1" s="1"/>
  <c r="I2361" i="1"/>
  <c r="M2362" i="1"/>
  <c r="M2500" i="1"/>
  <c r="I2499" i="1"/>
  <c r="M2499" i="1" s="1"/>
  <c r="F3068" i="1"/>
  <c r="M3069" i="1"/>
  <c r="F1025" i="1"/>
  <c r="M1109" i="1"/>
  <c r="I5261" i="1"/>
  <c r="M5262" i="1"/>
  <c r="F4870" i="1"/>
  <c r="M4871" i="1"/>
  <c r="M1427" i="1"/>
  <c r="F1381" i="1"/>
  <c r="F1368" i="1" s="1"/>
  <c r="F5381" i="1"/>
  <c r="M5381" i="1" s="1"/>
  <c r="M5382" i="1"/>
  <c r="I2347" i="1"/>
  <c r="M2348" i="1"/>
  <c r="L1597" i="1"/>
  <c r="M1598" i="1"/>
  <c r="I2317" i="1"/>
  <c r="M2318" i="1"/>
  <c r="I2649" i="1"/>
  <c r="M2650" i="1"/>
  <c r="I691" i="1"/>
  <c r="M692" i="1"/>
  <c r="L299" i="1"/>
  <c r="F5346" i="1"/>
  <c r="M5347" i="1"/>
  <c r="M744" i="1"/>
  <c r="M5951" i="1"/>
  <c r="F5813" i="1"/>
  <c r="M2667" i="1"/>
  <c r="I2666" i="1"/>
  <c r="I3401" i="1"/>
  <c r="M3401" i="1" s="1"/>
  <c r="M3402" i="1"/>
  <c r="M4217" i="1"/>
  <c r="F4206" i="1"/>
  <c r="F4109" i="1" s="1"/>
  <c r="F4100" i="1" s="1"/>
  <c r="M77" i="1"/>
  <c r="L76" i="1"/>
  <c r="I2135" i="1"/>
  <c r="M2136" i="1"/>
  <c r="F1848" i="1"/>
  <c r="M1882" i="1"/>
  <c r="I1990" i="1"/>
  <c r="M1991" i="1"/>
  <c r="M1812" i="1"/>
  <c r="L1811" i="1"/>
  <c r="M3346" i="1"/>
  <c r="F3333" i="1"/>
  <c r="L3236" i="1"/>
  <c r="M3236" i="1" s="1"/>
  <c r="M3237" i="1"/>
  <c r="F108" i="1"/>
  <c r="M109" i="1"/>
  <c r="I1273" i="1"/>
  <c r="M1274" i="1"/>
  <c r="I1381" i="1"/>
  <c r="M1382" i="1"/>
  <c r="L5569" i="1"/>
  <c r="M5569" i="1" s="1"/>
  <c r="M5570" i="1"/>
  <c r="I2442" i="1"/>
  <c r="L5481" i="1"/>
  <c r="M5482" i="1"/>
  <c r="F1013" i="1"/>
  <c r="M1013" i="1" s="1"/>
  <c r="M1014" i="1"/>
  <c r="L148" i="1"/>
  <c r="M149" i="1"/>
  <c r="L4666" i="1"/>
  <c r="M4667" i="1"/>
  <c r="M271" i="1"/>
  <c r="L270" i="1"/>
  <c r="L433" i="1"/>
  <c r="M477" i="1"/>
  <c r="F2696" i="1"/>
  <c r="M2697" i="1"/>
  <c r="L392" i="1"/>
  <c r="M1159" i="1"/>
  <c r="I1158" i="1"/>
  <c r="M1158" i="1" s="1"/>
  <c r="M1212" i="1"/>
  <c r="I1211" i="1"/>
  <c r="M1211" i="1" s="1"/>
  <c r="I793" i="1"/>
  <c r="M793" i="1" s="1"/>
  <c r="M850" i="1"/>
  <c r="I3413" i="1"/>
  <c r="M1471" i="1"/>
  <c r="F1464" i="1"/>
  <c r="M2104" i="1"/>
  <c r="I2103" i="1"/>
  <c r="F6171" i="1"/>
  <c r="F6065" i="1" s="1"/>
  <c r="M6172" i="1"/>
  <c r="I5813" i="1"/>
  <c r="M5925" i="1"/>
  <c r="M249" i="1"/>
  <c r="I248" i="1"/>
  <c r="M1582" i="1"/>
  <c r="I1581" i="1"/>
  <c r="F173" i="1"/>
  <c r="M173" i="1" s="1"/>
  <c r="M174" i="1"/>
  <c r="F4287" i="1"/>
  <c r="M91" i="1"/>
  <c r="F90" i="1"/>
  <c r="M90" i="1" s="1"/>
  <c r="M3204" i="1"/>
  <c r="L3177" i="1"/>
  <c r="M3177" i="1" s="1"/>
  <c r="F3243" i="1"/>
  <c r="I3821" i="1"/>
  <c r="M3822" i="1"/>
  <c r="F4046" i="1"/>
  <c r="M4046" i="1" s="1"/>
  <c r="M4047" i="1"/>
  <c r="M1254" i="1"/>
  <c r="F1253" i="1"/>
  <c r="I1919" i="1"/>
  <c r="M1920" i="1"/>
  <c r="F3682" i="1"/>
  <c r="I1025" i="1"/>
  <c r="M1045" i="1"/>
  <c r="I3876" i="1"/>
  <c r="M3877" i="1"/>
  <c r="M1235" i="1"/>
  <c r="L1234" i="1"/>
  <c r="I4323" i="1"/>
  <c r="M4338" i="1"/>
  <c r="F1157" i="1"/>
  <c r="M4691" i="1"/>
  <c r="I2374" i="1"/>
  <c r="M2375" i="1"/>
  <c r="F512" i="1"/>
  <c r="M525" i="1"/>
  <c r="F2305" i="1"/>
  <c r="M2306" i="1"/>
  <c r="I5053" i="1"/>
  <c r="I5052" i="1" s="1"/>
  <c r="I3384" i="1"/>
  <c r="M3385" i="1"/>
  <c r="M5533" i="1"/>
  <c r="I5480" i="1"/>
  <c r="I5472" i="1" s="1"/>
  <c r="M2734" i="1"/>
  <c r="I2733" i="1"/>
  <c r="M2733" i="1" s="1"/>
  <c r="F949" i="1"/>
  <c r="M949" i="1" s="1"/>
  <c r="M956" i="1"/>
  <c r="I5019" i="1"/>
  <c r="M5020" i="1"/>
  <c r="I2005" i="1"/>
  <c r="M2006" i="1"/>
  <c r="L6023" i="1"/>
  <c r="F11" i="1"/>
  <c r="M12" i="1"/>
  <c r="M4142" i="1"/>
  <c r="L4109" i="1"/>
  <c r="L5269" i="1"/>
  <c r="M5270" i="1"/>
  <c r="M2754" i="1"/>
  <c r="I433" i="1"/>
  <c r="M446" i="1"/>
  <c r="M5196" i="1"/>
  <c r="I5195" i="1"/>
  <c r="F2373" i="1"/>
  <c r="M2395" i="1"/>
  <c r="I1349" i="1"/>
  <c r="M1350" i="1"/>
  <c r="F1606" i="1"/>
  <c r="M1607" i="1"/>
  <c r="I6171" i="1"/>
  <c r="I1201" i="1"/>
  <c r="M1202" i="1"/>
  <c r="M156" i="1"/>
  <c r="F3464" i="1"/>
  <c r="M3491" i="1"/>
  <c r="M5403" i="1"/>
  <c r="I5402" i="1"/>
  <c r="I4288" i="1"/>
  <c r="M4289" i="1"/>
  <c r="M708" i="1"/>
  <c r="F707" i="1"/>
  <c r="M707" i="1" s="1"/>
  <c r="M4516" i="1"/>
  <c r="I4515" i="1"/>
  <c r="I6094" i="1"/>
  <c r="I1524" i="1"/>
  <c r="M1525" i="1"/>
  <c r="M5229" i="1"/>
  <c r="I488" i="1"/>
  <c r="M488" i="1" s="1"/>
  <c r="M489" i="1"/>
  <c r="F5053" i="1"/>
  <c r="M5054" i="1"/>
  <c r="I5607" i="1"/>
  <c r="I5606" i="1" s="1"/>
  <c r="M5614" i="1"/>
  <c r="M3466" i="1"/>
  <c r="I3465" i="1"/>
  <c r="I3986" i="1"/>
  <c r="M3999" i="1"/>
  <c r="I5336" i="1"/>
  <c r="M5337" i="1"/>
  <c r="L6171" i="1"/>
  <c r="M2031" i="1"/>
  <c r="L2004" i="1"/>
  <c r="M4324" i="1"/>
  <c r="L4323" i="1"/>
  <c r="F5228" i="1"/>
  <c r="M2566" i="1"/>
  <c r="M3427" i="1"/>
  <c r="F5165" i="1"/>
  <c r="M5166" i="1"/>
  <c r="W4467" i="1" l="1"/>
  <c r="W5194" i="1"/>
  <c r="W5195" i="1"/>
  <c r="W6094" i="1"/>
  <c r="W6095" i="1"/>
  <c r="W3427" i="1"/>
  <c r="W3428" i="1"/>
  <c r="W1935" i="1"/>
  <c r="W1936" i="1"/>
  <c r="W2586" i="1"/>
  <c r="W2600" i="1"/>
  <c r="W1989" i="1"/>
  <c r="W1990" i="1"/>
  <c r="W3177" i="1"/>
  <c r="W3204" i="1"/>
  <c r="W512" i="1"/>
  <c r="W4058" i="1"/>
  <c r="W4059" i="1"/>
  <c r="W2957" i="1"/>
  <c r="W2965" i="1"/>
  <c r="W3978" i="1"/>
  <c r="W3986" i="1"/>
  <c r="W5261" i="1"/>
  <c r="W5253" i="1"/>
  <c r="W3096" i="1"/>
  <c r="W3097" i="1"/>
  <c r="W4046" i="1"/>
  <c r="W4047" i="1"/>
  <c r="W174" i="1"/>
  <c r="W2233" i="1"/>
  <c r="W2241" i="1"/>
  <c r="W5768" i="1"/>
  <c r="W5769" i="1"/>
  <c r="W6066" i="1"/>
  <c r="W4324" i="1"/>
  <c r="W4323" i="1"/>
  <c r="W2346" i="1"/>
  <c r="W2347" i="1"/>
  <c r="W2733" i="1"/>
  <c r="W2332" i="1"/>
  <c r="W2333" i="1"/>
  <c r="W1965" i="1"/>
  <c r="W1966" i="1"/>
  <c r="W2360" i="1"/>
  <c r="W2361" i="1"/>
  <c r="W4288" i="1"/>
  <c r="W5269" i="1"/>
  <c r="W2443" i="1"/>
  <c r="W2442" i="1"/>
  <c r="W1733" i="1"/>
  <c r="W1746" i="1"/>
  <c r="W6003" i="1"/>
  <c r="W6004" i="1"/>
  <c r="W3067" i="1"/>
  <c r="W3068" i="1"/>
  <c r="W3053" i="1"/>
  <c r="W3054" i="1"/>
  <c r="W4066" i="1"/>
  <c r="W4067" i="1"/>
  <c r="W2122" i="1"/>
  <c r="W2135" i="1"/>
  <c r="W1158" i="1"/>
  <c r="W1157" i="1"/>
  <c r="W2486" i="1"/>
  <c r="W2499" i="1"/>
  <c r="W1835" i="1"/>
  <c r="W1848" i="1"/>
  <c r="W1368" i="1"/>
  <c r="W1381" i="1"/>
  <c r="W2076" i="1"/>
  <c r="W2103" i="1"/>
  <c r="W690" i="1"/>
  <c r="W691" i="1"/>
  <c r="W3451" i="1"/>
  <c r="W3452" i="1"/>
  <c r="W1552" i="1"/>
  <c r="W1553" i="1"/>
  <c r="W3106" i="1"/>
  <c r="W361" i="1"/>
  <c r="W362" i="1"/>
  <c r="W4634" i="1"/>
  <c r="W4279" i="1"/>
  <c r="W4280" i="1"/>
  <c r="W83" i="1"/>
  <c r="W75" i="1"/>
  <c r="W5984" i="1"/>
  <c r="W5985" i="1"/>
  <c r="W4619" i="1"/>
  <c r="W4620" i="1"/>
  <c r="W4387" i="1"/>
  <c r="W4388" i="1"/>
  <c r="W5789" i="1"/>
  <c r="W5790" i="1"/>
  <c r="W2665" i="1"/>
  <c r="W2666" i="1"/>
  <c r="W3764" i="1"/>
  <c r="W3765" i="1"/>
  <c r="W3808" i="1"/>
  <c r="W3809" i="1"/>
  <c r="W4690" i="1"/>
  <c r="W300" i="1"/>
  <c r="W299" i="1"/>
  <c r="W3822" i="1"/>
  <c r="W3558" i="1"/>
  <c r="W2681" i="1"/>
  <c r="W2682" i="1"/>
  <c r="W3325" i="1"/>
  <c r="W3333" i="1"/>
  <c r="W2005" i="1"/>
  <c r="W234" i="1"/>
  <c r="W235" i="1"/>
  <c r="W5813" i="1"/>
  <c r="W107" i="1"/>
  <c r="W108" i="1"/>
  <c r="W5804" i="1"/>
  <c r="W5805" i="1"/>
  <c r="W3037" i="1"/>
  <c r="W3038" i="1"/>
  <c r="W270" i="1"/>
  <c r="W6171" i="1"/>
  <c r="W6172" i="1"/>
  <c r="W5054" i="1"/>
  <c r="W5372" i="1"/>
  <c r="W5402" i="1"/>
  <c r="W4101" i="1"/>
  <c r="W4102" i="1"/>
  <c r="W5481" i="1"/>
  <c r="W1540" i="1"/>
  <c r="W1541" i="1"/>
  <c r="W3537" i="1"/>
  <c r="W4088" i="1"/>
  <c r="W4089" i="1"/>
  <c r="W3911" i="1"/>
  <c r="W3919" i="1"/>
  <c r="W3577" i="1"/>
  <c r="W3590" i="1"/>
  <c r="W3413" i="1"/>
  <c r="W3414" i="1"/>
  <c r="W3465" i="1"/>
  <c r="W3794" i="1"/>
  <c r="W3795" i="1"/>
  <c r="W4869" i="1"/>
  <c r="W4870" i="1"/>
  <c r="W391" i="1"/>
  <c r="W392" i="1"/>
  <c r="W1456" i="1"/>
  <c r="W1464" i="1"/>
  <c r="W5336" i="1"/>
  <c r="W3682" i="1"/>
  <c r="W3690" i="1"/>
  <c r="W2374" i="1"/>
  <c r="W2316" i="1"/>
  <c r="W2317" i="1"/>
  <c r="W5636" i="1"/>
  <c r="W2719" i="1"/>
  <c r="W2720" i="1"/>
  <c r="W1682" i="1"/>
  <c r="W1714" i="1"/>
  <c r="W1320" i="1"/>
  <c r="W1349" i="1"/>
  <c r="W1580" i="1"/>
  <c r="W1581" i="1"/>
  <c r="W1606" i="1"/>
  <c r="W3780" i="1"/>
  <c r="W3781" i="1"/>
  <c r="W2695" i="1"/>
  <c r="W2696" i="1"/>
  <c r="W3223" i="1"/>
  <c r="W3243" i="1"/>
  <c r="W1951" i="1"/>
  <c r="W1952" i="1"/>
  <c r="W2805" i="1"/>
  <c r="W2804" i="1"/>
  <c r="W2848" i="1"/>
  <c r="W2861" i="1"/>
  <c r="W1254" i="1"/>
  <c r="W1566" i="1"/>
  <c r="W1567" i="1"/>
  <c r="W3401" i="1"/>
  <c r="W3402" i="1"/>
  <c r="W4110" i="1"/>
  <c r="W3875" i="1"/>
  <c r="W3897" i="1"/>
  <c r="W1596" i="1"/>
  <c r="W1597" i="1"/>
  <c r="W12" i="1"/>
  <c r="M6095" i="1"/>
  <c r="L6065" i="1"/>
  <c r="M6096" i="1"/>
  <c r="L5813" i="1"/>
  <c r="L5788" i="1" s="1"/>
  <c r="M3662" i="1"/>
  <c r="I4690" i="1"/>
  <c r="M3414" i="1"/>
  <c r="I4109" i="1"/>
  <c r="M4109" i="1" s="1"/>
  <c r="I3682" i="1"/>
  <c r="M3682" i="1" s="1"/>
  <c r="M3413" i="1"/>
  <c r="I2486" i="1"/>
  <c r="M2486" i="1" s="1"/>
  <c r="M2469" i="1"/>
  <c r="F3820" i="1"/>
  <c r="I299" i="1"/>
  <c r="M299" i="1" s="1"/>
  <c r="M5636" i="1"/>
  <c r="M6024" i="1"/>
  <c r="F5788" i="1"/>
  <c r="M6023" i="1"/>
  <c r="M3690" i="1"/>
  <c r="I3223" i="1"/>
  <c r="M5985" i="1"/>
  <c r="F5984" i="1"/>
  <c r="M5984" i="1" s="1"/>
  <c r="L2731" i="1"/>
  <c r="L3577" i="1"/>
  <c r="I2957" i="1"/>
  <c r="M2957" i="1" s="1"/>
  <c r="F2804" i="1"/>
  <c r="M2804" i="1" s="1"/>
  <c r="L4690" i="1"/>
  <c r="L4673" i="1" s="1"/>
  <c r="M3106" i="1"/>
  <c r="L3911" i="1"/>
  <c r="M3919" i="1"/>
  <c r="M1683" i="1"/>
  <c r="L1682" i="1"/>
  <c r="M1682" i="1" s="1"/>
  <c r="L3821" i="1"/>
  <c r="M3821" i="1" s="1"/>
  <c r="M3843" i="1"/>
  <c r="M5769" i="1"/>
  <c r="L5768" i="1"/>
  <c r="M5768" i="1" s="1"/>
  <c r="L3978" i="1"/>
  <c r="M2720" i="1"/>
  <c r="F2719" i="1"/>
  <c r="M2719" i="1" s="1"/>
  <c r="M2442" i="1"/>
  <c r="I4387" i="1"/>
  <c r="M4387" i="1" s="1"/>
  <c r="F2122" i="1"/>
  <c r="M2202" i="1"/>
  <c r="L2332" i="1"/>
  <c r="M2332" i="1" s="1"/>
  <c r="M2333" i="1"/>
  <c r="I3037" i="1"/>
  <c r="M3037" i="1" s="1"/>
  <c r="M3038" i="1"/>
  <c r="I3053" i="1"/>
  <c r="M3053" i="1" s="1"/>
  <c r="M3054" i="1"/>
  <c r="M3590" i="1"/>
  <c r="I3577" i="1"/>
  <c r="M3537" i="1"/>
  <c r="F3536" i="1"/>
  <c r="F3463" i="1" s="1"/>
  <c r="L2681" i="1"/>
  <c r="M2682" i="1"/>
  <c r="I3764" i="1"/>
  <c r="M3764" i="1" s="1"/>
  <c r="M3765" i="1"/>
  <c r="F6003" i="1"/>
  <c r="M6003" i="1" s="1"/>
  <c r="M6004" i="1"/>
  <c r="M4280" i="1"/>
  <c r="I4279" i="1"/>
  <c r="M4279" i="1" s="1"/>
  <c r="M2931" i="1"/>
  <c r="I2848" i="1"/>
  <c r="M2848" i="1" s="1"/>
  <c r="F3451" i="1"/>
  <c r="M3451" i="1" s="1"/>
  <c r="M3452" i="1"/>
  <c r="I3794" i="1"/>
  <c r="M3794" i="1" s="1"/>
  <c r="M3795" i="1"/>
  <c r="L3536" i="1"/>
  <c r="M3558" i="1"/>
  <c r="F5372" i="1"/>
  <c r="L1552" i="1"/>
  <c r="M1552" i="1" s="1"/>
  <c r="M1553" i="1"/>
  <c r="M5346" i="1"/>
  <c r="F5345" i="1"/>
  <c r="I2586" i="1"/>
  <c r="M2586" i="1" s="1"/>
  <c r="M2649" i="1"/>
  <c r="I2346" i="1"/>
  <c r="M2346" i="1" s="1"/>
  <c r="M2347" i="1"/>
  <c r="I5253" i="1"/>
  <c r="M5261" i="1"/>
  <c r="F3067" i="1"/>
  <c r="M3067" i="1" s="1"/>
  <c r="M3068" i="1"/>
  <c r="I2360" i="1"/>
  <c r="M2360" i="1" s="1"/>
  <c r="M2361" i="1"/>
  <c r="I2665" i="1"/>
  <c r="M2665" i="1" s="1"/>
  <c r="M2666" i="1"/>
  <c r="M691" i="1"/>
  <c r="I690" i="1"/>
  <c r="M690" i="1" s="1"/>
  <c r="I2316" i="1"/>
  <c r="M2316" i="1" s="1"/>
  <c r="M2317" i="1"/>
  <c r="L1596" i="1"/>
  <c r="M1597" i="1"/>
  <c r="F4869" i="1"/>
  <c r="F4673" i="1" s="1"/>
  <c r="M4870" i="1"/>
  <c r="M76" i="1"/>
  <c r="L75" i="1"/>
  <c r="F155" i="1"/>
  <c r="M155" i="1" s="1"/>
  <c r="M4206" i="1"/>
  <c r="M1811" i="1"/>
  <c r="M1733" i="1" s="1"/>
  <c r="L1733" i="1"/>
  <c r="L1604" i="1" s="1"/>
  <c r="I1989" i="1"/>
  <c r="M1989" i="1" s="1"/>
  <c r="M1990" i="1"/>
  <c r="F3325" i="1"/>
  <c r="M3333" i="1"/>
  <c r="I2122" i="1"/>
  <c r="M2135" i="1"/>
  <c r="F1835" i="1"/>
  <c r="M1848" i="1"/>
  <c r="L3223" i="1"/>
  <c r="L3104" i="1" s="1"/>
  <c r="M5481" i="1"/>
  <c r="L5480" i="1"/>
  <c r="M1273" i="1"/>
  <c r="I1253" i="1"/>
  <c r="M1253" i="1" s="1"/>
  <c r="I1368" i="1"/>
  <c r="M1368" i="1" s="1"/>
  <c r="M1381" i="1"/>
  <c r="F107" i="1"/>
  <c r="M108" i="1"/>
  <c r="F2695" i="1"/>
  <c r="M2695" i="1" s="1"/>
  <c r="M2696" i="1"/>
  <c r="L4634" i="1"/>
  <c r="M4634" i="1" s="1"/>
  <c r="M4666" i="1"/>
  <c r="M392" i="1"/>
  <c r="L391" i="1"/>
  <c r="L390" i="1" s="1"/>
  <c r="L248" i="1"/>
  <c r="L247" i="1" s="1"/>
  <c r="M270" i="1"/>
  <c r="L107" i="1"/>
  <c r="M148" i="1"/>
  <c r="I706" i="1"/>
  <c r="M1025" i="1"/>
  <c r="M1919" i="1"/>
  <c r="I1835" i="1"/>
  <c r="I5788" i="1"/>
  <c r="F1456" i="1"/>
  <c r="F1252" i="1" s="1"/>
  <c r="M1464" i="1"/>
  <c r="M3876" i="1"/>
  <c r="I3875" i="1"/>
  <c r="M3875" i="1" s="1"/>
  <c r="M1234" i="1"/>
  <c r="L705" i="1"/>
  <c r="F3223" i="1"/>
  <c r="M3243" i="1"/>
  <c r="M1581" i="1"/>
  <c r="I1580" i="1"/>
  <c r="M1580" i="1" s="1"/>
  <c r="M2103" i="1"/>
  <c r="I2076" i="1"/>
  <c r="M2076" i="1" s="1"/>
  <c r="M5019" i="1"/>
  <c r="I4869" i="1"/>
  <c r="M2305" i="1"/>
  <c r="F2233" i="1"/>
  <c r="M2374" i="1"/>
  <c r="I2373" i="1"/>
  <c r="M2373" i="1" s="1"/>
  <c r="M5053" i="1"/>
  <c r="I2732" i="1"/>
  <c r="M2732" i="1" s="1"/>
  <c r="M3384" i="1"/>
  <c r="I3325" i="1"/>
  <c r="F706" i="1"/>
  <c r="F705" i="1" s="1"/>
  <c r="M2005" i="1"/>
  <c r="I2004" i="1"/>
  <c r="F511" i="1"/>
  <c r="M512" i="1"/>
  <c r="M4515" i="1"/>
  <c r="I4467" i="1"/>
  <c r="M4467" i="1" s="1"/>
  <c r="M1201" i="1"/>
  <c r="I1157" i="1"/>
  <c r="M1606" i="1"/>
  <c r="F1605" i="1"/>
  <c r="I391" i="1"/>
  <c r="M433" i="1"/>
  <c r="L5268" i="1"/>
  <c r="M5269" i="1"/>
  <c r="I3978" i="1"/>
  <c r="M3986" i="1"/>
  <c r="I1456" i="1"/>
  <c r="M1524" i="1"/>
  <c r="M5402" i="1"/>
  <c r="I5372" i="1"/>
  <c r="F5606" i="1"/>
  <c r="M5607" i="1"/>
  <c r="M6171" i="1"/>
  <c r="I5194" i="1"/>
  <c r="M5194" i="1" s="1"/>
  <c r="M5195" i="1"/>
  <c r="I3464" i="1"/>
  <c r="M3465" i="1"/>
  <c r="M4288" i="1"/>
  <c r="I1320" i="1"/>
  <c r="M1349" i="1"/>
  <c r="F10" i="1"/>
  <c r="M11" i="1"/>
  <c r="M5336" i="1"/>
  <c r="I5335" i="1"/>
  <c r="M6094" i="1"/>
  <c r="I6065" i="1"/>
  <c r="L4100" i="1"/>
  <c r="F5052" i="1"/>
  <c r="M5052" i="1" s="1"/>
  <c r="M5165" i="1"/>
  <c r="M4323" i="1"/>
  <c r="W3536" i="1" l="1"/>
  <c r="M6065" i="1"/>
  <c r="W6065" i="1"/>
  <c r="W248" i="1"/>
  <c r="W247" i="1"/>
  <c r="W3104" i="1"/>
  <c r="W3105" i="1"/>
  <c r="W390" i="1"/>
  <c r="W511" i="1"/>
  <c r="W11" i="1"/>
  <c r="W5606" i="1"/>
  <c r="W5607" i="1"/>
  <c r="W5335" i="1"/>
  <c r="W5334" i="1"/>
  <c r="W5472" i="1"/>
  <c r="W5480" i="1"/>
  <c r="W5053" i="1"/>
  <c r="W5052" i="1"/>
  <c r="W2003" i="1"/>
  <c r="W2004" i="1"/>
  <c r="W3820" i="1"/>
  <c r="W3821" i="1"/>
  <c r="W4673" i="1"/>
  <c r="W5228" i="1"/>
  <c r="W5268" i="1"/>
  <c r="W4100" i="1"/>
  <c r="W4109" i="1"/>
  <c r="W1605" i="1"/>
  <c r="W1604" i="1"/>
  <c r="W3463" i="1"/>
  <c r="W3464" i="1"/>
  <c r="W705" i="1"/>
  <c r="W706" i="1"/>
  <c r="W5788" i="1"/>
  <c r="W4287" i="1"/>
  <c r="W2731" i="1"/>
  <c r="W2732" i="1"/>
  <c r="W1252" i="1"/>
  <c r="W1253" i="1"/>
  <c r="W2372" i="1"/>
  <c r="W2373" i="1"/>
  <c r="W155" i="1"/>
  <c r="W173" i="1"/>
  <c r="M5813" i="1"/>
  <c r="M5788" i="1"/>
  <c r="I4673" i="1"/>
  <c r="M4673" i="1" s="1"/>
  <c r="I247" i="1"/>
  <c r="M247" i="1" s="1"/>
  <c r="M4690" i="1"/>
  <c r="M4869" i="1"/>
  <c r="M5372" i="1"/>
  <c r="F2731" i="1"/>
  <c r="I4287" i="1"/>
  <c r="M3577" i="1"/>
  <c r="M706" i="1"/>
  <c r="L2003" i="1"/>
  <c r="L4287" i="1"/>
  <c r="M2122" i="1"/>
  <c r="L5606" i="1"/>
  <c r="M5606" i="1" s="1"/>
  <c r="I3463" i="1"/>
  <c r="L3820" i="1"/>
  <c r="M3911" i="1"/>
  <c r="M2681" i="1"/>
  <c r="L2372" i="1"/>
  <c r="I4100" i="1"/>
  <c r="M4100" i="1" s="1"/>
  <c r="M3536" i="1"/>
  <c r="L3463" i="1"/>
  <c r="M1596" i="1"/>
  <c r="L1252" i="1"/>
  <c r="M5253" i="1"/>
  <c r="I5228" i="1"/>
  <c r="I2003" i="1"/>
  <c r="M5345" i="1"/>
  <c r="F5334" i="1"/>
  <c r="M75" i="1"/>
  <c r="L10" i="1"/>
  <c r="M10" i="1" s="1"/>
  <c r="F2372" i="1"/>
  <c r="I2372" i="1"/>
  <c r="M2004" i="1"/>
  <c r="M107" i="1"/>
  <c r="M5480" i="1"/>
  <c r="L5472" i="1"/>
  <c r="M5472" i="1" s="1"/>
  <c r="M1456" i="1"/>
  <c r="M248" i="1"/>
  <c r="I1604" i="1"/>
  <c r="M1835" i="1"/>
  <c r="M3223" i="1"/>
  <c r="F3104" i="1"/>
  <c r="I2731" i="1"/>
  <c r="M2233" i="1"/>
  <c r="F2003" i="1"/>
  <c r="I3104" i="1"/>
  <c r="M3325" i="1"/>
  <c r="F390" i="1"/>
  <c r="M511" i="1"/>
  <c r="M5335" i="1"/>
  <c r="I5334" i="1"/>
  <c r="I3820" i="1"/>
  <c r="M3978" i="1"/>
  <c r="I390" i="1"/>
  <c r="M391" i="1"/>
  <c r="M1157" i="1"/>
  <c r="I705" i="1"/>
  <c r="M705" i="1" s="1"/>
  <c r="M1320" i="1"/>
  <c r="I1252" i="1"/>
  <c r="L5228" i="1"/>
  <c r="M5268" i="1"/>
  <c r="F1604" i="1"/>
  <c r="M1605" i="1"/>
  <c r="M3464" i="1"/>
  <c r="W10" i="1" l="1"/>
  <c r="M4287" i="1"/>
  <c r="M2003" i="1"/>
  <c r="M2731" i="1"/>
  <c r="M3820" i="1"/>
  <c r="M1604" i="1"/>
  <c r="M1252" i="1"/>
  <c r="M3463" i="1"/>
  <c r="M2372" i="1"/>
  <c r="M5228" i="1"/>
  <c r="M5334" i="1"/>
  <c r="M3104" i="1"/>
  <c r="M390" i="1"/>
</calcChain>
</file>

<file path=xl/sharedStrings.xml><?xml version="1.0" encoding="utf-8"?>
<sst xmlns="http://schemas.openxmlformats.org/spreadsheetml/2006/main" count="29197" uniqueCount="1738">
  <si>
    <t>Ведомство</t>
  </si>
  <si>
    <t>Целевая статья</t>
  </si>
  <si>
    <t>Вид расходов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</si>
  <si>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</si>
  <si>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</si>
  <si>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</si>
  <si>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</si>
  <si>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</si>
  <si>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</si>
  <si>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</si>
  <si>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</si>
  <si>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</si>
  <si>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</si>
  <si>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</si>
  <si>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</si>
  <si>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</si>
  <si>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</si>
  <si>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</si>
  <si>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</si>
  <si>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</si>
  <si>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</si>
  <si>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</si>
  <si>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</si>
  <si>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</si>
  <si>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</si>
  <si>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</si>
  <si>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</si>
  <si>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</si>
  <si>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</si>
  <si>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</si>
  <si>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</si>
  <si>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</si>
  <si>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</si>
  <si>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</si>
  <si>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</si>
  <si>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</si>
  <si>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</si>
  <si>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</si>
  <si>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</si>
  <si>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</si>
  <si>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</si>
  <si>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</si>
  <si>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</si>
  <si>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</si>
  <si>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</si>
  <si>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</si>
  <si>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</si>
  <si>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</si>
  <si>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</si>
  <si>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</si>
  <si>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</si>
  <si>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</si>
  <si>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</si>
  <si>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</si>
  <si>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</si>
  <si>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</si>
  <si>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</si>
  <si>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</si>
  <si>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</si>
  <si>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</si>
  <si>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</si>
  <si>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</si>
  <si>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</si>
  <si>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</si>
  <si>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</si>
  <si>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</si>
  <si>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</si>
  <si>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</si>
  <si>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</si>
  <si>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</si>
  <si>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</si>
  <si>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</si>
  <si>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</si>
  <si>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</si>
  <si>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</si>
  <si>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</si>
  <si>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</si>
  <si>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</si>
  <si>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</si>
  <si>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</si>
  <si>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</si>
  <si>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</si>
  <si>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</si>
  <si>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</si>
  <si>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</si>
  <si>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</si>
  <si>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</si>
  <si>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</si>
  <si>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</si>
  <si>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</si>
  <si>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</si>
  <si>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</si>
  <si>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</si>
  <si>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</si>
  <si>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</si>
  <si>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</si>
  <si>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</si>
  <si>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</si>
  <si>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</si>
  <si>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</si>
  <si>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</si>
  <si>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</si>
  <si>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</si>
  <si>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</si>
  <si>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</si>
  <si>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</si>
  <si>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</si>
  <si>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</si>
  <si>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</si>
  <si>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</si>
  <si>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</si>
  <si>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</si>
  <si>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</si>
  <si>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</si>
  <si>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</si>
  <si>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</si>
  <si>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</si>
  <si>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</si>
  <si>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</si>
  <si>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</si>
  <si>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</si>
  <si>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</si>
  <si>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</si>
  <si>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</si>
  <si>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</si>
  <si>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</si>
  <si>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</si>
  <si>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</si>
  <si>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</si>
  <si>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</si>
  <si>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</si>
  <si>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</si>
  <si>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</si>
  <si>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</si>
  <si>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</si>
  <si>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</si>
  <si>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</si>
  <si>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</si>
  <si>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</si>
  <si>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</si>
  <si>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</si>
  <si>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</si>
  <si>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</si>
  <si>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</si>
  <si>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</si>
  <si>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</si>
  <si>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</si>
  <si>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</si>
  <si>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</si>
  <si>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</si>
  <si>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</si>
  <si>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</si>
  <si>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</si>
  <si>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</si>
  <si>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</si>
  <si>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</si>
  <si>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</si>
  <si>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</si>
  <si>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</si>
  <si>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</si>
  <si>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</si>
  <si>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</si>
  <si>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</si>
  <si>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</si>
  <si>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</si>
  <si>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</si>
  <si>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</si>
  <si>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</si>
  <si>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</si>
  <si>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</si>
  <si>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</si>
  <si>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</si>
  <si>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</si>
  <si>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</si>
  <si>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</si>
  <si>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</si>
  <si>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</si>
  <si>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</si>
  <si>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</si>
  <si>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</si>
  <si>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</si>
  <si>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</si>
  <si>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</si>
  <si>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</si>
  <si>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</si>
  <si>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</si>
  <si>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</si>
  <si>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</si>
  <si>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</si>
  <si>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</si>
  <si>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</si>
  <si>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</si>
  <si>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</si>
  <si>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</si>
  <si>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</si>
  <si>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</si>
  <si>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</si>
  <si>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</si>
  <si>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</si>
  <si>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</si>
  <si>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</si>
  <si>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</si>
  <si>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</si>
  <si>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</si>
  <si>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</si>
  <si>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</si>
  <si>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</si>
  <si>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</si>
  <si>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</si>
  <si>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</si>
  <si>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</si>
  <si>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</si>
  <si>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</si>
  <si>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</si>
  <si>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</si>
  <si>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</si>
  <si>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</si>
  <si>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</si>
  <si>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</si>
  <si>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</si>
  <si>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</si>
  <si>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</si>
  <si>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</si>
  <si>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</si>
  <si>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</si>
  <si>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</si>
  <si>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</si>
  <si>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</si>
  <si>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</si>
  <si>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</si>
  <si>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</si>
  <si>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</si>
  <si>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</si>
  <si>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</si>
  <si>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</si>
  <si>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</si>
  <si>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</si>
  <si>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</si>
  <si>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</si>
  <si>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</si>
  <si>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</si>
  <si>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</si>
  <si>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</si>
  <si>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</si>
  <si>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</si>
  <si>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</si>
  <si>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</si>
  <si>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</si>
  <si>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</si>
  <si>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</si>
  <si>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</si>
  <si>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</si>
  <si>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</si>
  <si>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</si>
  <si>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</si>
  <si>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</si>
  <si>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</si>
  <si>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1710241100</t>
  </si>
  <si>
    <t>1710100000</t>
  </si>
  <si>
    <t>1710200000</t>
  </si>
  <si>
    <t>1710400000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</si>
  <si>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</si>
  <si>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</si>
  <si>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</si>
  <si>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</si>
  <si>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</si>
  <si>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</si>
  <si>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</si>
  <si>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</si>
  <si>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</si>
  <si>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</si>
  <si>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</si>
  <si>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</si>
  <si>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</si>
  <si>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</si>
  <si>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</si>
  <si>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</si>
  <si>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</si>
  <si>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</si>
  <si>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</si>
  <si>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</si>
  <si>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</si>
  <si>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</si>
  <si>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</si>
  <si>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</si>
  <si>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</si>
  <si>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</si>
  <si>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</si>
  <si>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</si>
  <si>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</si>
  <si>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</si>
  <si>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</si>
  <si>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</si>
  <si>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</si>
  <si>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</si>
  <si>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</si>
  <si>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</si>
  <si>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</si>
  <si>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</si>
  <si>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</si>
  <si>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</si>
  <si>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</si>
  <si>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</si>
  <si>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</si>
  <si>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</si>
  <si>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</si>
  <si>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</si>
  <si>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</si>
  <si>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</si>
  <si>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</si>
  <si>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</si>
  <si>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</si>
  <si>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</si>
  <si>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</si>
  <si>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</si>
  <si>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</si>
  <si>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</si>
  <si>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</si>
  <si>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</si>
  <si>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</si>
  <si>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</si>
  <si>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</si>
  <si>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</si>
  <si>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</si>
  <si>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</si>
  <si>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</si>
  <si>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</si>
  <si>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</si>
  <si>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</si>
  <si>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</si>
  <si>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</si>
  <si>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</si>
  <si>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</si>
  <si>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</si>
  <si>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</si>
  <si>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</si>
  <si>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</si>
  <si>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</si>
  <si>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</si>
  <si>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</si>
  <si>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</si>
  <si>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</si>
  <si>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</si>
  <si>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</si>
  <si>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</si>
  <si>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</si>
  <si>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</si>
  <si>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</si>
  <si>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</si>
  <si>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</si>
  <si>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</si>
  <si>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</si>
  <si>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</si>
  <si>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</si>
  <si>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</si>
  <si>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</si>
  <si>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</si>
  <si>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</si>
  <si>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</si>
  <si>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</si>
  <si>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</si>
  <si>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</si>
  <si>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</si>
  <si>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</si>
  <si>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</si>
  <si>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</si>
  <si>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</si>
  <si>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</si>
  <si>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</si>
  <si>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</si>
  <si>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</si>
  <si>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</si>
  <si>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</si>
  <si>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</si>
  <si>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</si>
  <si>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</si>
  <si>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</si>
  <si>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</si>
  <si>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</si>
  <si>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</si>
  <si>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</si>
  <si>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</si>
  <si>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</si>
  <si>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</si>
  <si>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</si>
  <si>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</si>
  <si>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</si>
  <si>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</si>
  <si>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</si>
  <si>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</si>
  <si>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</si>
  <si>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1530300000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</si>
  <si>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</si>
  <si>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</si>
  <si>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</si>
  <si>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</si>
  <si>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</si>
  <si>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</si>
  <si>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</si>
  <si>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</si>
  <si>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</si>
  <si>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</si>
  <si>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</si>
  <si>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</si>
  <si>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</si>
  <si>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</si>
  <si>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</si>
  <si>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</si>
  <si>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</si>
  <si>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</si>
  <si>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</si>
  <si>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</si>
  <si>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</si>
  <si>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</si>
  <si>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</si>
  <si>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</si>
  <si>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</si>
  <si>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</si>
  <si>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</si>
  <si>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</si>
  <si>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</si>
  <si>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</si>
  <si>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</si>
  <si>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</si>
  <si>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</si>
  <si>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</si>
  <si>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</si>
  <si>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</si>
  <si>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</si>
  <si>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</si>
  <si>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</si>
  <si>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</si>
  <si>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</si>
  <si>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</si>
  <si>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</si>
  <si>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</si>
  <si>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</si>
  <si>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</si>
  <si>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</si>
  <si>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</si>
  <si>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</si>
  <si>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</si>
  <si>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</si>
  <si>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</si>
  <si>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</si>
  <si>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</si>
  <si>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</si>
  <si>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</si>
  <si>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</si>
  <si>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</si>
  <si>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</si>
  <si>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</si>
  <si>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</si>
  <si>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</si>
  <si>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</si>
  <si>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</si>
  <si>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</si>
  <si>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</si>
  <si>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</si>
  <si>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</si>
  <si>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</si>
  <si>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</si>
  <si>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</si>
  <si>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</si>
  <si>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</si>
  <si>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</si>
  <si>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</si>
  <si>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</si>
  <si>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</si>
  <si>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</si>
  <si>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</si>
  <si>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</si>
  <si>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</si>
  <si>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</si>
  <si>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</si>
  <si>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</si>
  <si>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</si>
  <si>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</si>
  <si>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</si>
  <si>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</si>
  <si>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</si>
  <si>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</si>
  <si>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</si>
  <si>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</si>
  <si>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</si>
  <si>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</si>
  <si>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</si>
  <si>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</si>
  <si>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</si>
  <si>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</si>
  <si>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</si>
  <si>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</si>
  <si>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</si>
  <si>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</si>
  <si>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</si>
  <si>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</si>
  <si>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</si>
  <si>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</si>
  <si>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</si>
  <si>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</si>
  <si>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</si>
  <si>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</si>
  <si>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</si>
  <si>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</si>
  <si>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Расходы, связанные со строительством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</si>
  <si>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</si>
  <si>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</si>
  <si>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</si>
  <si>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</si>
  <si>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</si>
  <si>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</si>
  <si>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</si>
  <si>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</si>
  <si>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</si>
  <si>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</si>
  <si>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</si>
  <si>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</si>
  <si>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</si>
  <si>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</si>
  <si>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</si>
  <si>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</si>
  <si>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</si>
  <si>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</si>
  <si>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</si>
  <si>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</si>
  <si>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</si>
  <si>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</si>
  <si>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</si>
  <si>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</si>
  <si>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</si>
  <si>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</si>
  <si>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</si>
  <si>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</si>
  <si>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</si>
  <si>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</si>
  <si>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</si>
  <si>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</si>
  <si>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</si>
  <si>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</si>
  <si>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</si>
  <si>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</si>
  <si>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</si>
  <si>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</si>
  <si>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и ремонт остановочных пунктов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</si>
  <si>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</si>
  <si>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</si>
  <si>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</si>
  <si>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</si>
  <si>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</si>
  <si>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</si>
  <si>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</si>
  <si>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</si>
  <si>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</si>
  <si>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</si>
  <si>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</si>
  <si>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</si>
  <si>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</si>
  <si>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</si>
  <si>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</si>
  <si>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</si>
  <si>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</si>
  <si>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0510141430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</si>
  <si>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</si>
  <si>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</si>
  <si>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</si>
  <si>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</si>
  <si>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</si>
  <si>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</si>
  <si>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</si>
  <si>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</si>
  <si>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</si>
  <si>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</si>
  <si>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</si>
  <si>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</si>
  <si>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</si>
  <si>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</si>
  <si>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</si>
  <si>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</si>
  <si>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</si>
  <si>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</si>
  <si>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</si>
  <si>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</si>
  <si>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</si>
  <si>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</si>
  <si>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</si>
  <si>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</si>
  <si>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</si>
  <si>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</si>
  <si>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</si>
  <si>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</si>
  <si>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</si>
  <si>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</si>
  <si>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</si>
  <si>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</si>
  <si>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</si>
  <si>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</si>
  <si>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</si>
  <si>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</si>
  <si>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</si>
  <si>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</si>
  <si>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</si>
  <si>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</si>
  <si>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</si>
  <si>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</si>
  <si>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</si>
  <si>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</si>
  <si>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</si>
  <si>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</si>
  <si>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</si>
  <si>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</si>
  <si>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</si>
  <si>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</si>
  <si>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</si>
  <si>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</si>
  <si>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</si>
  <si>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</si>
  <si>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</si>
  <si>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</si>
  <si>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</si>
  <si>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</si>
  <si>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</si>
  <si>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</si>
  <si>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</si>
  <si>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</si>
  <si>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</si>
  <si>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</si>
  <si>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</si>
  <si>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</si>
  <si>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0510300620</t>
  </si>
  <si>
    <t>0510400590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</si>
  <si>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</si>
  <si>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</si>
  <si>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</si>
  <si>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</si>
  <si>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</si>
  <si>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</si>
  <si>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</si>
  <si>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</si>
  <si>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</si>
  <si>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</si>
  <si>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</si>
  <si>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</si>
  <si>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</si>
  <si>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</si>
  <si>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</si>
  <si>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</si>
  <si>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</si>
  <si>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</si>
  <si>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</si>
  <si>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</si>
  <si>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</si>
  <si>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</si>
  <si>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</si>
  <si>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</si>
  <si>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</si>
  <si>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</si>
  <si>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</si>
  <si>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</si>
  <si>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</si>
  <si>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</si>
  <si>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</si>
  <si>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</si>
  <si>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</si>
  <si>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</si>
  <si>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</si>
  <si>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</si>
  <si>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</si>
  <si>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</si>
  <si>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</si>
  <si>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</si>
  <si>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</si>
  <si>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</si>
  <si>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</si>
  <si>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</si>
  <si>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</si>
  <si>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</si>
  <si>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</si>
  <si>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</si>
  <si>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</si>
  <si>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</si>
  <si>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</si>
  <si>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</si>
  <si>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</si>
  <si>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</si>
  <si>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</si>
  <si>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</si>
  <si>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</si>
  <si>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</si>
  <si>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</si>
  <si>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</si>
  <si>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</si>
  <si>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</si>
  <si>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</si>
  <si>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</si>
  <si>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</si>
  <si>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</si>
  <si>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</si>
  <si>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</si>
  <si>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</si>
  <si>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</si>
  <si>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</si>
  <si>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</si>
  <si>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</si>
  <si>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</si>
  <si>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</si>
  <si>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</si>
  <si>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</si>
  <si>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</si>
  <si>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</si>
  <si>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</si>
  <si>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</si>
  <si>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</si>
  <si>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</si>
  <si>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</si>
  <si>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</si>
  <si>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</si>
  <si>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</si>
  <si>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</si>
  <si>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</si>
  <si>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</si>
  <si>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</si>
  <si>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</si>
  <si>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</si>
  <si>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</si>
  <si>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</si>
  <si>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</si>
  <si>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</si>
  <si>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</si>
  <si>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</si>
  <si>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</si>
  <si>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</si>
  <si>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</si>
  <si>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</si>
  <si>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</si>
  <si>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</si>
  <si>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</si>
  <si>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</si>
  <si>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</si>
  <si>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</si>
  <si>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</si>
  <si>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</si>
  <si>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</si>
  <si>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</si>
  <si>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</si>
  <si>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</si>
  <si>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</si>
  <si>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</si>
  <si>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</si>
  <si>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</si>
  <si>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</si>
  <si>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</si>
  <si>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</si>
  <si>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</si>
  <si>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</si>
  <si>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</si>
  <si>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</si>
  <si>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</si>
  <si>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</si>
  <si>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</si>
  <si>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</si>
  <si>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</si>
  <si>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</si>
  <si>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</si>
  <si>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</si>
  <si>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</si>
  <si>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</si>
  <si>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</si>
  <si>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</si>
  <si>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</si>
  <si>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</si>
  <si>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</si>
  <si>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</si>
  <si>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</si>
  <si>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</si>
  <si>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</si>
  <si>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</si>
  <si>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</si>
  <si>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</si>
  <si>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</si>
  <si>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</si>
  <si>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</si>
  <si>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</si>
  <si>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</si>
  <si>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</si>
  <si>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</si>
  <si>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</si>
  <si>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</si>
  <si>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</si>
  <si>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</si>
  <si>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</si>
  <si>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</si>
  <si>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</si>
  <si>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</si>
  <si>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</si>
  <si>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</si>
  <si>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</si>
  <si>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</si>
  <si>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</si>
  <si>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</si>
  <si>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</si>
  <si>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0820242620</t>
  </si>
  <si>
    <t>0820142630</t>
  </si>
  <si>
    <t>0820242640</t>
  </si>
  <si>
    <t>Строительство объектов инженерной инфраструктуры на территории индивидуальной жилой застройки в городе Перми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</si>
  <si>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</si>
  <si>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</si>
  <si>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</si>
  <si>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</si>
  <si>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</si>
  <si>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</si>
  <si>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</si>
  <si>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</si>
  <si>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</si>
  <si>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</si>
  <si>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</si>
  <si>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</si>
  <si>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</si>
  <si>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</si>
  <si>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</si>
  <si>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</si>
  <si>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</si>
  <si>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</si>
  <si>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</si>
  <si>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</si>
  <si>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</si>
  <si>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</si>
  <si>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</si>
  <si>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</si>
  <si>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</si>
  <si>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</si>
  <si>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</si>
  <si>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</si>
  <si>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10104SЖ410</t>
  </si>
  <si>
    <t>10105SЖ410</t>
  </si>
  <si>
    <t>1110542560</t>
  </si>
  <si>
    <t>Реконструкция сквера им. П. Морозова</t>
  </si>
  <si>
    <t>Архитектурная подсветка зданий</t>
  </si>
  <si>
    <t>Строительство (реконструкция) сетей наружного освещения</t>
  </si>
  <si>
    <t>9190021530</t>
  </si>
  <si>
    <t>0920200000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</si>
  <si>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</si>
  <si>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</si>
  <si>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</si>
  <si>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</si>
  <si>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</si>
  <si>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</si>
  <si>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</si>
  <si>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</si>
  <si>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</si>
  <si>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</si>
  <si>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08101SН070</t>
  </si>
  <si>
    <t>08201SН074</t>
  </si>
  <si>
    <t>08201SН075</t>
  </si>
  <si>
    <t>08201SН076</t>
  </si>
  <si>
    <t>082E100000</t>
  </si>
  <si>
    <t>0820242230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</si>
  <si>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</si>
  <si>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</si>
  <si>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</si>
  <si>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</si>
  <si>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</si>
  <si>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</si>
  <si>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</si>
  <si>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</si>
  <si>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</si>
  <si>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</si>
  <si>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</si>
  <si>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</si>
  <si>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</si>
  <si>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</si>
  <si>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</si>
  <si>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</si>
  <si>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</si>
  <si>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</si>
  <si>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</si>
  <si>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</si>
  <si>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</si>
  <si>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</si>
  <si>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</si>
  <si>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</si>
  <si>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</si>
  <si>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</si>
  <si>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</si>
  <si>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</si>
  <si>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</si>
  <si>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</si>
  <si>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</si>
  <si>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</si>
  <si>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</si>
  <si>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</si>
  <si>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</si>
  <si>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</si>
  <si>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</si>
  <si>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</si>
  <si>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</si>
  <si>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</si>
  <si>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</si>
  <si>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</si>
  <si>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</si>
  <si>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</si>
  <si>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</si>
  <si>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</si>
  <si>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</si>
  <si>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</si>
  <si>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</si>
  <si>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</si>
  <si>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</si>
  <si>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</si>
  <si>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</si>
  <si>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</si>
  <si>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</si>
  <si>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</si>
  <si>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</si>
  <si>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</si>
  <si>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</si>
  <si>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</si>
  <si>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</si>
  <si>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</si>
  <si>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</si>
  <si>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</si>
  <si>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</si>
  <si>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</si>
  <si>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</si>
  <si>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</si>
  <si>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</si>
  <si>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</si>
  <si>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</si>
  <si>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</si>
  <si>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</si>
  <si>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</si>
  <si>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</si>
  <si>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</si>
  <si>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</si>
  <si>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</si>
  <si>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</si>
  <si>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</si>
  <si>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</si>
  <si>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</si>
  <si>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</si>
  <si>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</si>
  <si>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</si>
  <si>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</si>
  <si>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</si>
  <si>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</si>
  <si>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</si>
  <si>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</si>
  <si>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</si>
  <si>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</si>
  <si>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</si>
  <si>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</si>
  <si>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</si>
  <si>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</si>
  <si>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</si>
  <si>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</si>
  <si>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</si>
  <si>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</si>
  <si>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</si>
  <si>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</si>
  <si>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мест отвала снега"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</si>
  <si>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</si>
  <si>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</si>
  <si>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</si>
  <si>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</si>
  <si>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</si>
  <si>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</si>
  <si>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</si>
  <si>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</si>
  <si>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</si>
  <si>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</si>
  <si>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</si>
  <si>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</si>
  <si>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</si>
  <si>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</si>
  <si>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</si>
  <si>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</si>
  <si>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</si>
  <si>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</si>
  <si>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</si>
  <si>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</si>
  <si>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</si>
  <si>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</si>
  <si>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</si>
  <si>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</si>
  <si>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</si>
  <si>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</si>
  <si>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</si>
  <si>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</si>
  <si>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</si>
  <si>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</si>
  <si>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</si>
  <si>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</si>
  <si>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</si>
  <si>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</si>
  <si>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</si>
  <si>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</si>
  <si>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</si>
  <si>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</si>
  <si>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</si>
  <si>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</si>
  <si>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</si>
  <si>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</si>
  <si>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</si>
  <si>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</si>
  <si>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</si>
  <si>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</si>
  <si>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</si>
  <si>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</si>
  <si>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</si>
  <si>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</si>
  <si>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</si>
  <si>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</si>
  <si>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</si>
  <si>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</si>
  <si>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</si>
  <si>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</si>
  <si>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</si>
  <si>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</si>
  <si>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</si>
  <si>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</si>
  <si>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</si>
  <si>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</si>
  <si>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</si>
  <si>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</si>
  <si>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</si>
  <si>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</si>
  <si>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</si>
  <si>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</si>
  <si>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</si>
  <si>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</si>
  <si>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</si>
  <si>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</si>
  <si>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</si>
  <si>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</si>
  <si>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</si>
  <si>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</si>
  <si>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</si>
  <si>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</si>
  <si>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</si>
  <si>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</si>
  <si>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</si>
  <si>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</si>
  <si>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</si>
  <si>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</si>
  <si>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</si>
  <si>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</si>
  <si>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</si>
  <si>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</si>
  <si>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</si>
  <si>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</si>
  <si>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</si>
  <si>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</si>
  <si>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</si>
  <si>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</si>
  <si>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</si>
  <si>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</si>
  <si>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</si>
  <si>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</si>
  <si>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</si>
  <si>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</si>
  <si>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</si>
  <si>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1530100000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</si>
  <si>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</si>
  <si>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</si>
  <si>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</si>
  <si>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</si>
  <si>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</si>
  <si>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</si>
  <si>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</si>
  <si>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</si>
  <si>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</si>
  <si>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</si>
  <si>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11104SЖ410</t>
  </si>
  <si>
    <t>1110423360</t>
  </si>
  <si>
    <t>1120441120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</si>
  <si>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</si>
  <si>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</si>
  <si>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</si>
  <si>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</si>
  <si>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Содержание и ремонт гидротехнических сооружений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</si>
  <si>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</si>
  <si>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</si>
  <si>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</si>
  <si>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</si>
  <si>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</si>
  <si>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</si>
  <si>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</si>
  <si>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0110321320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</si>
  <si>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</si>
  <si>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</si>
  <si>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</si>
  <si>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</si>
  <si>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</si>
  <si>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1110541830</t>
  </si>
  <si>
    <t>1110541810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</si>
  <si>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</si>
  <si>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</si>
  <si>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</si>
  <si>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</si>
  <si>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</si>
  <si>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</si>
  <si>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</si>
  <si>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</si>
  <si>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</si>
  <si>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0510300920</t>
  </si>
  <si>
    <t>Возведение модульных (сборных, некапитальных) сооружений для размещения в них общественных центров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</si>
  <si>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</si>
  <si>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</si>
  <si>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</si>
  <si>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</si>
  <si>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</si>
  <si>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</si>
  <si>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</si>
  <si>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</si>
  <si>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</si>
  <si>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</si>
  <si>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</si>
  <si>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</si>
  <si>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</si>
  <si>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</si>
  <si>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</si>
  <si>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</si>
  <si>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</si>
  <si>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</si>
  <si>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</si>
  <si>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</si>
  <si>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</si>
  <si>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</si>
  <si>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</si>
  <si>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</si>
  <si>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</si>
  <si>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</si>
  <si>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</si>
  <si>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</si>
  <si>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</si>
  <si>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</si>
  <si>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</si>
  <si>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</si>
  <si>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</si>
  <si>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</si>
  <si>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</si>
  <si>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</si>
  <si>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</si>
  <si>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</si>
  <si>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</si>
  <si>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</si>
  <si>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</si>
  <si>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17502SЖ410</t>
  </si>
  <si>
    <t>2000000000</t>
  </si>
  <si>
    <t>2010000000</t>
  </si>
  <si>
    <t>2010100000</t>
  </si>
  <si>
    <t>201012T260</t>
  </si>
  <si>
    <t>2010142580</t>
  </si>
  <si>
    <t>20101ST040</t>
  </si>
  <si>
    <t>20101ST04A</t>
  </si>
  <si>
    <t>20101ST04В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</si>
  <si>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</si>
  <si>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</si>
  <si>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</si>
  <si>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</si>
  <si>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</si>
  <si>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</si>
  <si>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</si>
  <si>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</si>
  <si>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2010200000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</si>
  <si>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</si>
  <si>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</si>
  <si>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</si>
  <si>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</si>
  <si>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</si>
  <si>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</si>
  <si>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</si>
  <si>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</si>
  <si>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</si>
  <si>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</si>
  <si>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</si>
  <si>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</si>
  <si>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</si>
  <si>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</si>
  <si>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</si>
  <si>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</si>
  <si>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</si>
  <si>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</si>
  <si>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</si>
  <si>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</si>
  <si>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</si>
  <si>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</si>
  <si>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</si>
  <si>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</si>
  <si>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</si>
  <si>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Поправки ко 2 чтению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</si>
  <si>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</si>
  <si>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</si>
  <si>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</si>
  <si>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</si>
  <si>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</si>
  <si>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</si>
  <si>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</si>
  <si>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</si>
  <si>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</si>
  <si>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</si>
  <si>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</si>
  <si>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</si>
  <si>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</si>
  <si>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</si>
  <si>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</si>
  <si>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</si>
  <si>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</si>
  <si>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</si>
  <si>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</si>
  <si>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</si>
  <si>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</si>
  <si>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</si>
  <si>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</si>
  <si>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</si>
  <si>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пустые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</si>
  <si>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</si>
  <si>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Капитальный ремонт трамвайных путей с устройством контактной сети трамвайной линии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</si>
  <si>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</si>
  <si>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Обеспечение условий для развития физической культуры и массового спорта</t>
  </si>
  <si>
    <t>2020122010</t>
  </si>
  <si>
    <t>919002Ф180</t>
  </si>
  <si>
    <t>Целевая субсидия на проведение мероприятий "Уроки о бюджете"</t>
  </si>
  <si>
    <t>101R1ST040</t>
  </si>
  <si>
    <t>083022Н420</t>
  </si>
  <si>
    <t>083032Н420</t>
  </si>
  <si>
    <t>уточнение февраль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</si>
  <si>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</si>
  <si>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</si>
  <si>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20101ST04T</t>
  </si>
  <si>
    <t>20101ST200</t>
  </si>
  <si>
    <t>Софинансирование проектов инициативного бюджетирования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</si>
  <si>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</si>
  <si>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</si>
  <si>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Обеспечение жильем молодых семей</t>
  </si>
  <si>
    <t>тыс. руб.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</si>
  <si>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</si>
  <si>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+</t>
  </si>
  <si>
    <t>1410700000</t>
  </si>
  <si>
    <t>Разработка информационной системы обеспечения озеленительной деятельности города Перми</t>
  </si>
  <si>
    <t>Уточненный план</t>
  </si>
  <si>
    <t>В том числе</t>
  </si>
  <si>
    <t>средства бюджетов других уровней</t>
  </si>
  <si>
    <t>уточненный годовой план</t>
  </si>
  <si>
    <t>кассовый план</t>
  </si>
  <si>
    <t>бюджетные инвестиции</t>
  </si>
  <si>
    <t>03201L5170</t>
  </si>
  <si>
    <t>Поддержка творческой деятельности и техническое оснащение детских и кукольных театров</t>
  </si>
  <si>
    <t>033A154560</t>
  </si>
  <si>
    <t>Модернизация театров юного зрителя и театров кукол</t>
  </si>
  <si>
    <t>Оснащение муниципальных общеобразовательных учреждений средствами обучения и воспитания</t>
  </si>
  <si>
    <t>033A100000</t>
  </si>
  <si>
    <t>Основное мероприятие "Федеральный проект "Культурная среда"</t>
  </si>
  <si>
    <t>011012Р080</t>
  </si>
  <si>
    <t>Строительство спортивной площадки МАОУ "Многопрофильная школа "Приоритет" г. Перми по ул.Голева, 8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</si>
  <si>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</si>
  <si>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</si>
  <si>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Финансовое обеспечение затрат по проведению капитального ремонта фасадов многоквартирных домов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</si>
  <si>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</si>
  <si>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</si>
  <si>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Прикладные научные исследования в области охраны окружающей среды</t>
  </si>
  <si>
    <t>0820243300</t>
  </si>
  <si>
    <t>Строительство спортивной площадки МАОУ "Лицей №3" г. Перми по ул.Архитектора Свиязева,17</t>
  </si>
  <si>
    <t>11101SЖ410</t>
  </si>
  <si>
    <t>1720222030</t>
  </si>
  <si>
    <t>Обустройство мест (площадок) накопления твердых коммунальных отходов</t>
  </si>
  <si>
    <t>2010141920</t>
  </si>
  <si>
    <t>Приобретение жилья, изъятие жилых (нежилых) помещений в целях исполнения судебных решений</t>
  </si>
  <si>
    <t>957002С420</t>
  </si>
  <si>
    <t>Конкурс комиссий по делам несовершеннолетних и защите их прав по достижению наиболее результативных значений показателей эффективности их деятельности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</si>
  <si>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</si>
  <si>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</si>
  <si>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</si>
  <si>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</si>
  <si>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1540000000</t>
  </si>
  <si>
    <t>Подпрограмма "Осуществление иных мероприятий в сфере жилищных отношений"</t>
  </si>
  <si>
    <t>1540100000</t>
  </si>
  <si>
    <t>Основное мероприятие "Реализация мероприятий в сфере жилищных отношений"</t>
  </si>
  <si>
    <t>1540122110</t>
  </si>
  <si>
    <t>Организация и выполнение мероприятий в сфере жилищных отношений</t>
  </si>
  <si>
    <t>0340101060</t>
  </si>
  <si>
    <t>Целевая субсидия на повышение фонда оплаты труда</t>
  </si>
  <si>
    <t>0410101060</t>
  </si>
  <si>
    <t>0310101060</t>
  </si>
  <si>
    <t>0320101060</t>
  </si>
  <si>
    <t>0320201060</t>
  </si>
  <si>
    <t>0350101060</t>
  </si>
  <si>
    <t>0730101060</t>
  </si>
  <si>
    <t>0640201060</t>
  </si>
  <si>
    <t>0740101060</t>
  </si>
  <si>
    <t>0510301060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</si>
  <si>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</si>
  <si>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9140001060</t>
  </si>
  <si>
    <t>0510401060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</si>
  <si>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</si>
  <si>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 xml:space="preserve">Администрация города Перми </t>
  </si>
  <si>
    <t>0810143350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</si>
  <si>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</si>
  <si>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</si>
  <si>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</si>
  <si>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919002P110</t>
  </si>
  <si>
    <t>Конкурс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</si>
  <si>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</si>
  <si>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</si>
  <si>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Реконструкция пересечения ул. Героев Хасана и Транссибирской магистрали (включая тоннель)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</si>
  <si>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</si>
  <si>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Снос многоквартирных домов, признанных аварийными и подлежащими сносу</t>
  </si>
  <si>
    <t>Утвержденный план по решению ПГД от 15.12.2020 № 261 (в ред. № 296 от 21.12.2021)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</si>
  <si>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</si>
  <si>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</si>
  <si>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0510300940</t>
  </si>
  <si>
    <t>Целевая субсидия МАУ СШ "Урал-Грейт-Юниор" г. Перми на аренду земельного участка</t>
  </si>
  <si>
    <t>919002Н440</t>
  </si>
  <si>
    <t>Единовременная премия обучающимся, награжденным знаком отличия Пермского края "Гордость Пермского края"</t>
  </si>
  <si>
    <t>919005549F</t>
  </si>
  <si>
    <t>Поощрение за достижение показателей деятельности управленческих команд</t>
  </si>
  <si>
    <t>20101ST150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</si>
  <si>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</si>
  <si>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/>
  </si>
  <si>
    <t>0113</t>
  </si>
  <si>
    <t>0309</t>
  </si>
  <si>
    <t>0314</t>
  </si>
  <si>
    <t>0106</t>
  </si>
  <si>
    <t>0111</t>
  </si>
  <si>
    <t>1301</t>
  </si>
  <si>
    <t>0412</t>
  </si>
  <si>
    <t>0405</t>
  </si>
  <si>
    <t>0407</t>
  </si>
  <si>
    <t>0603</t>
  </si>
  <si>
    <t>0604</t>
  </si>
  <si>
    <t>0605</t>
  </si>
  <si>
    <t>0703</t>
  </si>
  <si>
    <t>0707</t>
  </si>
  <si>
    <t>0709</t>
  </si>
  <si>
    <t>0801</t>
  </si>
  <si>
    <t>0804</t>
  </si>
  <si>
    <t>1003</t>
  </si>
  <si>
    <t>0701</t>
  </si>
  <si>
    <t>0702</t>
  </si>
  <si>
    <t>0705</t>
  </si>
  <si>
    <t>1004</t>
  </si>
  <si>
    <t>1006</t>
  </si>
  <si>
    <t>1101</t>
  </si>
  <si>
    <t>1102</t>
  </si>
  <si>
    <t>0104</t>
  </si>
  <si>
    <t>0310</t>
  </si>
  <si>
    <t>0409</t>
  </si>
  <si>
    <t>0502</t>
  </si>
  <si>
    <t>0503</t>
  </si>
  <si>
    <t>0505</t>
  </si>
  <si>
    <t>0907</t>
  </si>
  <si>
    <t>0501</t>
  </si>
  <si>
    <t>0406</t>
  </si>
  <si>
    <t>0408</t>
  </si>
  <si>
    <t>1001</t>
  </si>
  <si>
    <t>0105</t>
  </si>
  <si>
    <t>0102</t>
  </si>
  <si>
    <t>1103</t>
  </si>
  <si>
    <t>1105</t>
  </si>
  <si>
    <t>0107</t>
  </si>
  <si>
    <t>0103</t>
  </si>
  <si>
    <t>Исполнено</t>
  </si>
  <si>
    <t>% исполнения</t>
  </si>
  <si>
    <t>Приложение 3</t>
  </si>
  <si>
    <t>к решению Пермской городской Думы</t>
  </si>
  <si>
    <t>Раздел, подраздел</t>
  </si>
  <si>
    <t>0000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</si>
  <si>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</si>
  <si>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</si>
  <si>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1620122150</t>
  </si>
  <si>
    <t>Реализация мероприятий по приведению в нормативное состояние объектов нежилого муниципального фонда</t>
  </si>
  <si>
    <t>0320300000</t>
  </si>
  <si>
    <t>0320342170</t>
  </si>
  <si>
    <t>Приобретение в собственность муниципального образования город Пермь нежилого помещения по ул. Репина, 20 и долей в праве общей собственности на нежилое помещение и земельные участки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</si>
  <si>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</si>
  <si>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</si>
  <si>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</si>
  <si>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</si>
  <si>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</si>
  <si>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Основное мероприятие "Организация экспертно-консультационной деятельности в сфере градостроительства"</t>
  </si>
  <si>
    <t>1810223420</t>
  </si>
  <si>
    <t>1820122080</t>
  </si>
  <si>
    <t>Разработка колерных паспортов зданий, расположенных на центральных улицах города Перми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</si>
  <si>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</si>
  <si>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</si>
  <si>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</si>
  <si>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</si>
  <si>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</si>
  <si>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</si>
  <si>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</si>
  <si>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</si>
  <si>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</si>
  <si>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</si>
  <si>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</si>
  <si>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14204SЖ410</t>
  </si>
  <si>
    <t>Основное мероприятие "Мероприятия по созданию питомника растений"</t>
  </si>
  <si>
    <t>1410622340</t>
  </si>
  <si>
    <t>Обеспечение питомника растений инфраструктурой для его деятельности</t>
  </si>
  <si>
    <t>1410600590</t>
  </si>
  <si>
    <t>1410200000</t>
  </si>
  <si>
    <t>1410221620</t>
  </si>
  <si>
    <t>Основное мероприятие "Создание единого зеленого каркаса города Перми"</t>
  </si>
  <si>
    <t>1410422070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</si>
  <si>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</si>
  <si>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</si>
  <si>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</si>
  <si>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1410800000</t>
  </si>
  <si>
    <t>Основное мероприятие "Восстановление и экологическая реабилитация водных объектов"</t>
  </si>
  <si>
    <t>1410821640</t>
  </si>
  <si>
    <t>1410900000</t>
  </si>
  <si>
    <t>1410922200</t>
  </si>
  <si>
    <t>Информирование населения города Перми о качестве окружающей среды</t>
  </si>
  <si>
    <t>Подпрограмма "Обеспечение качественно нового уровня развития инфраструктуры"</t>
  </si>
  <si>
    <t>Основное мероприятие "Реализация дополнительных общеразвивающих и предпрофессиональных программ в области искусств"</t>
  </si>
  <si>
    <t>Обновление материальной базы учреждений дополнительного образования в сфере культуры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</si>
  <si>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</si>
  <si>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</si>
  <si>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</si>
  <si>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</si>
  <si>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</si>
  <si>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</si>
  <si>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</si>
  <si>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</si>
  <si>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0410223560</t>
  </si>
  <si>
    <t>Целевая субсидия на приобретение, установку и оснащение оборудованием, мебелью и инвентарем учреждений в сфере молодежной политики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</si>
  <si>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</si>
  <si>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</si>
  <si>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</si>
  <si>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</si>
  <si>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03301SК190</t>
  </si>
  <si>
    <t>Выполнение работ по сохранению объектов культурного наследия, находящихся в собственности муниципальных образований</t>
  </si>
  <si>
    <t>033A154540</t>
  </si>
  <si>
    <t>Иные межбюджетные трансферты на создание модельных муниципальных библиотек</t>
  </si>
  <si>
    <t>Подпрограмма "Определение, сохранение и развитие культурной идентичности города Перми"</t>
  </si>
  <si>
    <t>Подпрограмма "Повышение доступности дошкольного образования"</t>
  </si>
  <si>
    <t>0830101070</t>
  </si>
  <si>
    <t>0830123470</t>
  </si>
  <si>
    <t>083012Н420</t>
  </si>
  <si>
    <t>08301SP040</t>
  </si>
  <si>
    <t>0830223490</t>
  </si>
  <si>
    <t>0720223710</t>
  </si>
  <si>
    <t>Организация бесплатного питания для обучающихся на уровнях основного общего и среднего общего образования в муниципальных общеобразовательных организациях Пермского края, вынужденно покинувших территории Луганской Народной Республики, Донецкой Народной Республики и Украины</t>
  </si>
  <si>
    <t>072EВ00000</t>
  </si>
  <si>
    <t>Основное мероприятие "Региональный проект "Патриотическое воспитание граждан Российской Федерации"</t>
  </si>
  <si>
    <t>072EВ5179F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</si>
  <si>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</si>
  <si>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073012Ф320</t>
  </si>
  <si>
    <t>Реализация мероприятия "Умею плавать!"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</si>
  <si>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</si>
  <si>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</si>
  <si>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</si>
  <si>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"СОШ № 55" г. Перми</t>
  </si>
  <si>
    <t>082E15305F</t>
  </si>
  <si>
    <t>Создание новых мест в общеобразовательных организациях в связи с ростом числа обучающихся, вызванным демографическим фактором, за счет средств резервного фонда Правительства Российской Федерации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</si>
  <si>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</si>
  <si>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</si>
  <si>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083012Н720</t>
  </si>
  <si>
    <t>Оснащение оборудованием образовательных организаций, реализующих программы общего образования, в соответствии с требованиями федерального государственного образовательного стандарта общего образования</t>
  </si>
  <si>
    <t>08301L7500</t>
  </si>
  <si>
    <t>Реализация мероприятий по модернизации школьных систем образования</t>
  </si>
  <si>
    <t>083022Н320</t>
  </si>
  <si>
    <t>083022Н740</t>
  </si>
  <si>
    <t>08302R7530</t>
  </si>
  <si>
    <t>Закупка оборудования для создания "умных" спортивных площадок в рамках Федерального проекта "Бизнес-спринт (Я выбираю спорт)"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</si>
  <si>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</si>
  <si>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9190023810</t>
  </si>
  <si>
    <t>Компенсация расходов бюджетам муниципальных образований, связанных с командированием муниципальных служащих, работников</t>
  </si>
  <si>
    <t>011012P080</t>
  </si>
  <si>
    <t>0730100600</t>
  </si>
  <si>
    <t>Мероприятия по обеспечению персонифицированного финансирования дополнительного образования детей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</si>
  <si>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</si>
  <si>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0730100650</t>
  </si>
  <si>
    <t>Реализация мероприятий по взаимодействию с детскими общественными объединениями</t>
  </si>
  <si>
    <t>Мероприятия в области инновационного развития системы образования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</si>
  <si>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</si>
  <si>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Целевая субсидия на предоставление бесплатного питания отдельным категориям учащихся</t>
  </si>
  <si>
    <t>Целевая субсидия на предоставление бесплатного питания учащимся с ограниченными возможностями здоровья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</si>
  <si>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</si>
  <si>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</si>
  <si>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14102SУ200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</si>
  <si>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</si>
  <si>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</si>
  <si>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</si>
  <si>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1030123510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</si>
  <si>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</si>
  <si>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</si>
  <si>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</si>
  <si>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</si>
  <si>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Подпрограмма "Озеленение территории города Перми, в том числе путем создания парков, скверов, садов, бульваров"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</si>
  <si>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</si>
  <si>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</si>
  <si>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</si>
  <si>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</si>
  <si>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</si>
  <si>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1210500000</t>
  </si>
  <si>
    <t>Основное мероприятие "Обустройство остановочных пунктов"</t>
  </si>
  <si>
    <t>1210521780</t>
  </si>
  <si>
    <t>Основное мероприятие "Региональный проект "Формирование комфортной городской среды"</t>
  </si>
  <si>
    <t>1110700000</t>
  </si>
  <si>
    <t>1110721820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</si>
  <si>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</si>
  <si>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</si>
  <si>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</si>
  <si>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</si>
  <si>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17201SЭ240</t>
  </si>
  <si>
    <t>Снижение негативного воздействия на почвы, восстановление нарушенных земель, ликвидация несанкционированных свалок в границах муниципального образования</t>
  </si>
  <si>
    <t>1020100590</t>
  </si>
  <si>
    <t>1010123110</t>
  </si>
  <si>
    <t>Инвентаризация бесхозяйных сетей ливневой канализации</t>
  </si>
  <si>
    <t>1410321690</t>
  </si>
  <si>
    <t>1110823390</t>
  </si>
  <si>
    <t>1320122280</t>
  </si>
  <si>
    <t>Ремонт общественных территорий города Перми</t>
  </si>
  <si>
    <t>1710142410</t>
  </si>
  <si>
    <t>Строительство сетей водоснабжения в микрорайоне Средняя Курья по ул. Борцов Революции Ленинского района города Перми</t>
  </si>
  <si>
    <t>1710143310</t>
  </si>
  <si>
    <t>Реконструкция самотечного коллектора Д-360 мм/450 мм по бульвару Гагарина до шахты №13 ГРК</t>
  </si>
  <si>
    <t>1710471120</t>
  </si>
  <si>
    <t>1740700000</t>
  </si>
  <si>
    <t>Основное мероприятие "Финансовое обеспечение денежных обязательств муниципальных предприятий"</t>
  </si>
  <si>
    <t>1740771160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</si>
  <si>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</si>
  <si>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1720222020</t>
  </si>
  <si>
    <t>Обращение с отходами I и II класса опасности путем сбора, транспортирования и обезвреживания ламп ртутных, ртутно-кварцевых, люминесцентных, утративших потребительские свойства</t>
  </si>
  <si>
    <t>0504</t>
  </si>
  <si>
    <t>Прикладные научные исследования в области жилищно-коммунального хозяйства</t>
  </si>
  <si>
    <t>1740121860</t>
  </si>
  <si>
    <t>Разработка оперативного плана действий по обеспечению водоснабжения населения, социально-значимых организаций (объектов) города Перми в случае возникновения чрезвычайной ситуации, связанной с прекращением подачи воды в систему централизованного водоснабжения</t>
  </si>
  <si>
    <t>153012С070</t>
  </si>
  <si>
    <t>0110400000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</si>
  <si>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</si>
  <si>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0110441040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</si>
  <si>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</si>
  <si>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пожарного водоема в микрорайоне Малые реки, по ул. Логовая-Токарева Орджоникидзевского района города Перми</t>
  </si>
  <si>
    <t>0230243600</t>
  </si>
  <si>
    <t>Строительство пожарного водоема в микрорайоне Чапаевский Орджоникидзевского района города Перми</t>
  </si>
  <si>
    <t>9190041020</t>
  </si>
  <si>
    <t>Подпрограмма "Обеспечение устойчивого сокращения непригодного для проживания и аварийного жилищного фонда"</t>
  </si>
  <si>
    <t>1130200000</t>
  </si>
  <si>
    <t>1130242760</t>
  </si>
  <si>
    <t>1710143480</t>
  </si>
  <si>
    <t>Строительство сетей водоснабжения и водоотведения в микрорайоне "Заозерье" для земельных участков многодетных семей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</si>
  <si>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</si>
  <si>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</si>
  <si>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</si>
  <si>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</si>
  <si>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</si>
  <si>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городского питомника растений на земельном участке с кадастровым номером 59:01:0000000:91384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</si>
  <si>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</si>
  <si>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</si>
  <si>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</si>
  <si>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</si>
  <si>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0820141230</t>
  </si>
  <si>
    <t>Строительство здания для размещения общеобразовательного учреждения в районе ДКЖ</t>
  </si>
  <si>
    <t>Строительство здания для размещения общеобразовательного учреждения по ул. Юнг Прикамья, 3</t>
  </si>
  <si>
    <t>Строительство нового корпуса здания МАОУ "СОШ № 82" г. Перми</t>
  </si>
  <si>
    <t>0820143360</t>
  </si>
  <si>
    <t>Реконструкция общежития по ул. Уральской,110 для размещения общеобразовательной организации</t>
  </si>
  <si>
    <t>0820143490</t>
  </si>
  <si>
    <t>Строительство корпуса МАОУ "Гимназия № 33" г. Перми</t>
  </si>
  <si>
    <t>0820143500</t>
  </si>
  <si>
    <t>Строительство корпуса МАОУ "Школа дизайна "Точка" г. Перми</t>
  </si>
  <si>
    <t>08201SP040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</si>
  <si>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</si>
  <si>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</si>
  <si>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</si>
  <si>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спортивной трассы для велосипедов, лыжероллеров по адресу: г. Пермь, ул. Агрономическая, 23</t>
  </si>
  <si>
    <t>0510143560</t>
  </si>
  <si>
    <t>Строительство центра сложнокоординационных видов спорта по адресу: г.Пермь,ул.Нефтяников,5</t>
  </si>
  <si>
    <t>1110823400</t>
  </si>
  <si>
    <t>11108SЖ410</t>
  </si>
  <si>
    <t>1030200000</t>
  </si>
  <si>
    <t>1030221560</t>
  </si>
  <si>
    <t>1030221610</t>
  </si>
  <si>
    <t>10302ST280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</si>
  <si>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</si>
  <si>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</si>
  <si>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2010142250</t>
  </si>
  <si>
    <t>Строительство автомобильной дороги по ул. Крисанова от шоссе Космонавтов до ул. Пушкина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</si>
  <si>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</si>
  <si>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</si>
  <si>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2010143410</t>
  </si>
  <si>
    <t>Реконструкция автомобильной дороги в микрорайоне "Нижнее Васильево"</t>
  </si>
  <si>
    <t>2010143420</t>
  </si>
  <si>
    <t>Строительство очистных сооружений и водоотвода ливневых стоков по ул. Куйбышева,1 от ул. Петропавловской до выпуска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</si>
  <si>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</si>
  <si>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</si>
  <si>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</si>
  <si>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</si>
  <si>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</si>
  <si>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</si>
  <si>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</si>
  <si>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</si>
  <si>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</si>
  <si>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</si>
  <si>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</si>
  <si>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</si>
  <si>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</si>
  <si>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</si>
  <si>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</si>
  <si>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</si>
  <si>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201F100000</t>
  </si>
  <si>
    <t>201F150210</t>
  </si>
  <si>
    <t>Стимулирование программ развития жилищного строительства субъектов Российской Федерации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</si>
  <si>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</si>
  <si>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</si>
  <si>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</si>
  <si>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</si>
  <si>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1010571010</t>
  </si>
  <si>
    <t>Возмещение затрат на содержание, паспортизацию, текущий ремонт сетей наружного освещения</t>
  </si>
  <si>
    <t>1010571150</t>
  </si>
  <si>
    <t>Финансовое обеспечение затрат на капитальный ремонт сетей наружного освещения</t>
  </si>
  <si>
    <t>1010623150</t>
  </si>
  <si>
    <t>10106SЖ410</t>
  </si>
  <si>
    <t>1110543580</t>
  </si>
  <si>
    <t>Строительство сетей наружного освещения на объектах озеленения общего пользования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</si>
  <si>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</si>
  <si>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</si>
  <si>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</si>
  <si>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</si>
  <si>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132F200000</t>
  </si>
  <si>
    <t>132F255550</t>
  </si>
  <si>
    <t>2010243460</t>
  </si>
  <si>
    <t>Строительство места отвала снега по ул. Промышленной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</si>
  <si>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</si>
  <si>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</si>
  <si>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</si>
  <si>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</si>
  <si>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</si>
  <si>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20104SЖ410</t>
  </si>
  <si>
    <t>9190023020</t>
  </si>
  <si>
    <t>Осуществление полномочий по составлению протоколов об административных правонарушениях</t>
  </si>
  <si>
    <t>1210100000</t>
  </si>
  <si>
    <t>Основное мероприятие "Совершенствование маршрутной сети"</t>
  </si>
  <si>
    <t>1210123270</t>
  </si>
  <si>
    <t>1210123320</t>
  </si>
  <si>
    <t>1210200000</t>
  </si>
  <si>
    <t>Основное мероприятие "Развитие тарифного меню и способов оплаты проезда"</t>
  </si>
  <si>
    <t>1210223280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</si>
  <si>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</si>
  <si>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</si>
  <si>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</si>
  <si>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1210321800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</si>
  <si>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</si>
  <si>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</si>
  <si>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</si>
  <si>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</si>
  <si>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</si>
  <si>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</si>
  <si>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</si>
  <si>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1210671210</t>
  </si>
  <si>
    <t>12106ST150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</si>
  <si>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</si>
  <si>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</si>
  <si>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1210700000</t>
  </si>
  <si>
    <t>Основное мероприятие "Развитие общегородского проката велотранспорта"</t>
  </si>
  <si>
    <t>1210722310</t>
  </si>
  <si>
    <t>Обеспечение населения общегородским прокатом велотранспорта</t>
  </si>
  <si>
    <t>1210521770</t>
  </si>
  <si>
    <t>121012С460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</si>
  <si>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</si>
  <si>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</si>
  <si>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</si>
  <si>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</si>
  <si>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</si>
  <si>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</si>
  <si>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</si>
  <si>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</si>
  <si>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</si>
  <si>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Основное мероприятие "Популяризация города как привлекательного объекта историко-культурного и событийного туризма"</t>
  </si>
  <si>
    <t>0920222240</t>
  </si>
  <si>
    <t>Изготовление информационных материалов в сфере туризма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</si>
  <si>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</si>
  <si>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</si>
  <si>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</si>
  <si>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</si>
  <si>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</si>
  <si>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</si>
  <si>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</si>
  <si>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</si>
  <si>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</si>
  <si>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</si>
  <si>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</si>
  <si>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0950000000</t>
  </si>
  <si>
    <t>Подпрограмма "Развитие туризма в городе Перми"</t>
  </si>
  <si>
    <t>0950100000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</si>
  <si>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</si>
  <si>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0950121230</t>
  </si>
  <si>
    <t>Аренда помещения для организации стенда города на всероссийских, межрегиональных форумах, выставках, организации и проведения образовательных семинаров, стратегических сессий, организации пресс-тура</t>
  </si>
  <si>
    <t>0950122240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</si>
  <si>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</si>
  <si>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153022С020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</si>
  <si>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</si>
  <si>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</si>
  <si>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</si>
  <si>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</si>
  <si>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</si>
  <si>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</si>
  <si>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</si>
  <si>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</si>
  <si>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022032П200</t>
  </si>
  <si>
    <t>Оборудование передвижных спасательных постов</t>
  </si>
  <si>
    <t>0230172290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</si>
  <si>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</si>
  <si>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</si>
  <si>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</si>
  <si>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</si>
  <si>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</si>
  <si>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</si>
  <si>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Денежное вознаграждение победителям и лауреатам конкурса "Лучший муниципальный служащий администрации города Перми"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</si>
  <si>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</si>
  <si>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МАУ СШ "Ника" г. Перми</t>
  </si>
  <si>
    <t>Устройство муниципальных плоскостных спортивных сооружений с оснащением их спортивным инвентарем</t>
  </si>
  <si>
    <t>05102R7530</t>
  </si>
  <si>
    <t>Целевая субсидия на содержание муниципального имущества, не входящего в состав муниципальных услуг</t>
  </si>
  <si>
    <t>0510300950</t>
  </si>
  <si>
    <t>Целевая субсидия на исполнение судебных решений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</si>
  <si>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</si>
  <si>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</si>
  <si>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</si>
  <si>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</si>
  <si>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</si>
  <si>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</si>
  <si>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</si>
  <si>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Руководитель, заместитель руководителя и аудиторы Контрольно-счетной палаты города Перми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</si>
  <si>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</si>
  <si>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</si>
  <si>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1530343260</t>
  </si>
  <si>
    <t>1530254850</t>
  </si>
  <si>
    <t>Обеспечение жильем граждан, уволенных с военной службы (службы), и приравненных к ним лиц</t>
  </si>
  <si>
    <t>153012С080</t>
  </si>
  <si>
    <t>15301R0820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</si>
  <si>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</si>
  <si>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</si>
  <si>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20101ST280</t>
  </si>
  <si>
    <t>1910122320</t>
  </si>
  <si>
    <t>Выполнение комплексных кадастровых работ</t>
  </si>
  <si>
    <t>Проведение комплексных кадастровых работ на условиях софинансирования из федерального бюджета</t>
  </si>
  <si>
    <t>Отчет об исполнении расходов бюджета города Перми по ведомственной структуре расходов бюджета города Перми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</si>
</sst>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#,##0.00000"/>
    <numFmt numFmtId="166" formatCode="#,##0.000_ ;\-#,##0.000\ "/>
    <numFmt numFmtId="167" formatCode="0.000"/>
    <numFmt numFmtId="168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/>
    <xf numFmtId="0" fontId="1" fillId="0" borderId="0" xfId="0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166" fontId="3" fillId="0" borderId="1" xfId="2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U6199"/>
  <sheetViews>
    <sheetView tabSelected="1" zoomScale="80" zoomScaleNormal="80" workbookViewId="0">
      <pane xSplit="12" ySplit="9" topLeftCell="M10" activePane="bottomRight" state="frozen"/>
      <selection pane="topRight" activeCell="N1" sqref="N1"/>
      <selection pane="bottomLeft" activeCell="A8" sqref="A8"/>
      <selection pane="bottomRight" activeCell="W6199" sqref="A1:W6199"/>
    </sheetView>
  </sheetViews>
  <sheetFormatPr defaultRowHeight="15.75" x14ac:dyDescent="0.25"/>
  <cols>
    <col min="1" max="1" width="8" style="6" customWidth="1"/>
    <col min="2" max="2" width="11.140625" style="42" customWidth="1"/>
    <col min="3" max="3" width="13.42578125" style="6" customWidth="1"/>
    <col min="4" max="4" width="10.140625" style="1" customWidth="1"/>
    <col min="5" max="5" width="56.42578125" style="15" customWidth="1"/>
    <col min="6" max="7" width="18.28515625" style="1" hidden="1" customWidth="1"/>
    <col min="8" max="12" width="17" style="1" hidden="1" customWidth="1"/>
    <col min="13" max="13" width="18.28515625" style="1" hidden="1" customWidth="1"/>
    <col min="14" max="14" width="16.85546875" style="1" customWidth="1"/>
    <col min="15" max="15" width="17.85546875" style="1" hidden="1" customWidth="1"/>
    <col min="16" max="16" width="20.85546875" style="1" hidden="1" customWidth="1"/>
    <col min="17" max="17" width="18.28515625" style="1" hidden="1" customWidth="1"/>
    <col min="18" max="18" width="17.85546875" style="1" hidden="1" customWidth="1"/>
    <col min="19" max="19" width="17" style="1" hidden="1" customWidth="1"/>
    <col min="20" max="20" width="18" style="1" customWidth="1"/>
    <col min="21" max="21" width="20.28515625" style="1" hidden="1" customWidth="1"/>
    <col min="22" max="22" width="18.28515625" style="32" hidden="1" customWidth="1"/>
    <col min="23" max="23" width="14.28515625" style="32" customWidth="1"/>
    <col min="24" max="24" width="18.28515625" style="1" hidden="1" customWidth="1"/>
    <col min="25" max="25" width="16.7109375" style="2" hidden="1" customWidth="1"/>
    <col min="26" max="26" width="9.140625" style="2"/>
    <col min="27" max="27" width="11.7109375" style="2" customWidth="1"/>
    <col min="28" max="16384" width="9.140625" style="2"/>
  </cols>
  <sheetData>
    <row r="1" spans="1:24" x14ac:dyDescent="0.25">
      <c r="N1" s="66" t="s">
        <v>1362</v>
      </c>
      <c r="O1" s="66"/>
      <c r="P1" s="66"/>
      <c r="Q1" s="66"/>
      <c r="R1" s="66"/>
      <c r="S1" s="66"/>
      <c r="T1" s="66"/>
      <c r="U1" s="66"/>
      <c r="V1" s="66"/>
      <c r="W1" s="66"/>
    </row>
    <row r="2" spans="1:24" x14ac:dyDescent="0.25">
      <c r="N2" s="67" t="s">
        <v>1363</v>
      </c>
      <c r="O2" s="67"/>
      <c r="P2" s="67"/>
      <c r="Q2" s="67"/>
      <c r="R2" s="67"/>
      <c r="S2" s="67"/>
      <c r="T2" s="67"/>
      <c r="U2" s="67"/>
      <c r="V2" s="67"/>
      <c r="W2" s="67"/>
    </row>
    <row r="3" spans="1:24" ht="7.5" customHeight="1" x14ac:dyDescent="0.25">
      <c r="D3" s="2"/>
      <c r="E3" s="2"/>
      <c r="G3" s="20" t="s">
        <v>860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T3" s="20"/>
      <c r="U3" s="20"/>
      <c r="V3" s="31"/>
      <c r="W3" s="20"/>
    </row>
    <row r="4" spans="1:24" ht="32.25" customHeight="1" x14ac:dyDescent="0.25">
      <c r="A4" s="68" t="s">
        <v>1737</v>
      </c>
      <c r="B4" s="68"/>
      <c r="C4" s="68"/>
      <c r="D4" s="68"/>
      <c r="E4" s="68"/>
      <c r="F4" s="69"/>
      <c r="G4" s="69"/>
      <c r="H4" s="69"/>
      <c r="I4" s="69"/>
      <c r="J4" s="69"/>
      <c r="K4" s="69"/>
      <c r="L4" s="69"/>
      <c r="M4" s="69"/>
      <c r="N4" s="68"/>
      <c r="O4" s="69"/>
      <c r="P4" s="69"/>
      <c r="Q4" s="69"/>
      <c r="R4" s="69"/>
      <c r="S4" s="69"/>
      <c r="T4" s="68"/>
      <c r="U4" s="69"/>
      <c r="V4" s="69"/>
      <c r="W4" s="68"/>
    </row>
    <row r="5" spans="1:24" x14ac:dyDescent="0.25">
      <c r="F5" s="16"/>
      <c r="G5" s="16"/>
      <c r="H5" s="16" t="s">
        <v>1182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38"/>
      <c r="V5" s="33" t="s">
        <v>1234</v>
      </c>
      <c r="W5" s="1" t="s">
        <v>1234</v>
      </c>
      <c r="X5" s="20"/>
    </row>
    <row r="6" spans="1:24" ht="6.75" customHeight="1" x14ac:dyDescent="0.25">
      <c r="A6" s="57" t="s">
        <v>0</v>
      </c>
      <c r="B6" s="70" t="s">
        <v>1364</v>
      </c>
      <c r="C6" s="57" t="s">
        <v>1</v>
      </c>
      <c r="D6" s="53" t="s">
        <v>2</v>
      </c>
      <c r="E6" s="53" t="s">
        <v>400</v>
      </c>
      <c r="F6" s="53" t="s">
        <v>3</v>
      </c>
      <c r="G6" s="53" t="s">
        <v>813</v>
      </c>
      <c r="H6" s="53" t="s">
        <v>1105</v>
      </c>
      <c r="I6" s="60" t="s">
        <v>1189</v>
      </c>
      <c r="J6" s="60"/>
      <c r="K6" s="60"/>
      <c r="L6" s="53" t="s">
        <v>1225</v>
      </c>
      <c r="M6" s="53" t="s">
        <v>1306</v>
      </c>
      <c r="N6" s="61" t="s">
        <v>1239</v>
      </c>
      <c r="O6" s="43"/>
      <c r="P6" s="60" t="s">
        <v>1240</v>
      </c>
      <c r="Q6" s="60"/>
      <c r="R6" s="60"/>
      <c r="S6" s="60"/>
      <c r="T6" s="76" t="s">
        <v>1360</v>
      </c>
      <c r="U6" s="65" t="s">
        <v>1240</v>
      </c>
      <c r="V6" s="73"/>
      <c r="W6" s="65" t="s">
        <v>1361</v>
      </c>
      <c r="X6" s="24"/>
    </row>
    <row r="7" spans="1:24" ht="11.25" customHeight="1" x14ac:dyDescent="0.25">
      <c r="A7" s="58"/>
      <c r="B7" s="71"/>
      <c r="C7" s="58"/>
      <c r="D7" s="56"/>
      <c r="E7" s="56"/>
      <c r="F7" s="56"/>
      <c r="G7" s="56"/>
      <c r="H7" s="56"/>
      <c r="I7" s="60"/>
      <c r="J7" s="60"/>
      <c r="K7" s="60"/>
      <c r="L7" s="56"/>
      <c r="M7" s="56"/>
      <c r="N7" s="62"/>
      <c r="O7" s="44"/>
      <c r="P7" s="55" t="s">
        <v>1241</v>
      </c>
      <c r="Q7" s="55"/>
      <c r="R7" s="55" t="s">
        <v>1244</v>
      </c>
      <c r="S7" s="55"/>
      <c r="T7" s="77"/>
      <c r="U7" s="65"/>
      <c r="V7" s="73"/>
      <c r="W7" s="65"/>
      <c r="X7" s="24"/>
    </row>
    <row r="8" spans="1:24" ht="7.5" customHeight="1" x14ac:dyDescent="0.25">
      <c r="A8" s="58"/>
      <c r="B8" s="71"/>
      <c r="C8" s="58"/>
      <c r="D8" s="56"/>
      <c r="E8" s="56"/>
      <c r="F8" s="56"/>
      <c r="G8" s="56"/>
      <c r="H8" s="56"/>
      <c r="I8" s="53" t="s">
        <v>3</v>
      </c>
      <c r="J8" s="53" t="s">
        <v>813</v>
      </c>
      <c r="K8" s="60" t="s">
        <v>1105</v>
      </c>
      <c r="L8" s="56"/>
      <c r="M8" s="56"/>
      <c r="N8" s="62"/>
      <c r="O8" s="44"/>
      <c r="P8" s="53" t="s">
        <v>1242</v>
      </c>
      <c r="Q8" s="53" t="s">
        <v>1243</v>
      </c>
      <c r="R8" s="53" t="s">
        <v>1242</v>
      </c>
      <c r="S8" s="53" t="s">
        <v>1243</v>
      </c>
      <c r="T8" s="77"/>
      <c r="U8" s="53" t="s">
        <v>1241</v>
      </c>
      <c r="V8" s="74" t="s">
        <v>1244</v>
      </c>
      <c r="W8" s="65"/>
      <c r="X8" s="24"/>
    </row>
    <row r="9" spans="1:24" ht="13.5" customHeight="1" x14ac:dyDescent="0.25">
      <c r="A9" s="59"/>
      <c r="B9" s="72"/>
      <c r="C9" s="59"/>
      <c r="D9" s="54"/>
      <c r="E9" s="54"/>
      <c r="F9" s="54"/>
      <c r="G9" s="54"/>
      <c r="H9" s="54"/>
      <c r="I9" s="54"/>
      <c r="J9" s="54"/>
      <c r="K9" s="60"/>
      <c r="L9" s="54"/>
      <c r="M9" s="54"/>
      <c r="N9" s="63"/>
      <c r="O9" s="44"/>
      <c r="P9" s="54"/>
      <c r="Q9" s="54"/>
      <c r="R9" s="54"/>
      <c r="S9" s="54"/>
      <c r="T9" s="78"/>
      <c r="U9" s="54"/>
      <c r="V9" s="75"/>
      <c r="W9" s="65"/>
      <c r="X9" s="24" t="s">
        <v>1214</v>
      </c>
    </row>
    <row r="10" spans="1:24" s="3" customFormat="1" ht="31.5" x14ac:dyDescent="0.25">
      <c r="A10" s="7" t="s">
        <v>4</v>
      </c>
      <c r="B10" s="7" t="s">
        <v>1317</v>
      </c>
      <c r="C10" s="7"/>
      <c r="D10" s="7"/>
      <c r="E10" s="18" t="s">
        <v>401</v>
      </c>
      <c r="F10" s="8">
        <f t="shared" ref="F10:L10" si="0">F11+F90+F75</f>
        <v>163617.69999999998</v>
      </c>
      <c r="G10" s="8">
        <f t="shared" si="0"/>
        <v>246035.5</v>
      </c>
      <c r="H10" s="8">
        <f t="shared" si="0"/>
        <v>155106.1</v>
      </c>
      <c r="I10" s="8">
        <f t="shared" si="0"/>
        <v>-1229.5999999999999</v>
      </c>
      <c r="J10" s="8">
        <f t="shared" si="0"/>
        <v>-840.8</v>
      </c>
      <c r="K10" s="8">
        <f t="shared" si="0"/>
        <v>-794.09999999999991</v>
      </c>
      <c r="L10" s="8">
        <f t="shared" si="0"/>
        <v>35888.097000000002</v>
      </c>
      <c r="M10" s="8">
        <f>F10+I10+L10</f>
        <v>198276.19699999999</v>
      </c>
      <c r="N10" s="8">
        <v>260864.07890999998</v>
      </c>
      <c r="O10" s="8">
        <f>O11+O90+O75</f>
        <v>114871.39428000002</v>
      </c>
      <c r="P10" s="8">
        <f t="shared" ref="P10:V10" si="1">P11+P90+P75</f>
        <v>26323.71529</v>
      </c>
      <c r="Q10" s="8">
        <f t="shared" si="1"/>
        <v>0</v>
      </c>
      <c r="R10" s="8">
        <f t="shared" si="1"/>
        <v>74262.099999999991</v>
      </c>
      <c r="S10" s="8">
        <f t="shared" si="1"/>
        <v>0</v>
      </c>
      <c r="T10" s="8">
        <v>259034.59100000001</v>
      </c>
      <c r="U10" s="8">
        <f t="shared" si="1"/>
        <v>24789.53716</v>
      </c>
      <c r="V10" s="34">
        <f t="shared" si="1"/>
        <v>73697.761249999996</v>
      </c>
      <c r="W10" s="8">
        <f>T10/N10*100</f>
        <v>99.298681551847096</v>
      </c>
      <c r="X10" s="21"/>
    </row>
    <row r="11" spans="1:24" s="3" customFormat="1" x14ac:dyDescent="0.25">
      <c r="A11" s="7" t="s">
        <v>4</v>
      </c>
      <c r="B11" s="7" t="s">
        <v>5</v>
      </c>
      <c r="C11" s="7"/>
      <c r="D11" s="7"/>
      <c r="E11" s="18" t="s">
        <v>425</v>
      </c>
      <c r="F11" s="8">
        <f t="shared" ref="F11:L11" si="2">F12</f>
        <v>161448.4</v>
      </c>
      <c r="G11" s="8">
        <f t="shared" si="2"/>
        <v>155527.9</v>
      </c>
      <c r="H11" s="8">
        <f t="shared" si="2"/>
        <v>155106.1</v>
      </c>
      <c r="I11" s="8">
        <f t="shared" si="2"/>
        <v>-700.8</v>
      </c>
      <c r="J11" s="8">
        <f t="shared" si="2"/>
        <v>-840.8</v>
      </c>
      <c r="K11" s="8">
        <f t="shared" si="2"/>
        <v>-794.09999999999991</v>
      </c>
      <c r="L11" s="8">
        <f t="shared" si="2"/>
        <v>29165.648000000001</v>
      </c>
      <c r="M11" s="8">
        <f t="shared" ref="M11:M99" si="3">F11+I11+L11</f>
        <v>189913.24800000002</v>
      </c>
      <c r="N11" s="8">
        <v>186063.23333999998</v>
      </c>
      <c r="O11" s="8">
        <f>O12</f>
        <v>113248.93330000002</v>
      </c>
      <c r="P11" s="8">
        <f t="shared" ref="P11:V11" si="4">P12</f>
        <v>0</v>
      </c>
      <c r="Q11" s="8">
        <f t="shared" si="4"/>
        <v>0</v>
      </c>
      <c r="R11" s="8">
        <f t="shared" si="4"/>
        <v>74262.099999999991</v>
      </c>
      <c r="S11" s="8">
        <f t="shared" si="4"/>
        <v>0</v>
      </c>
      <c r="T11" s="8">
        <v>184233.74543000001</v>
      </c>
      <c r="U11" s="8">
        <f t="shared" si="4"/>
        <v>0</v>
      </c>
      <c r="V11" s="34">
        <f t="shared" si="4"/>
        <v>73697.761249999996</v>
      </c>
      <c r="W11" s="8">
        <f t="shared" ref="W11:W74" si="5">T11/N11*100</f>
        <v>99.01673862312343</v>
      </c>
      <c r="X11" s="21"/>
    </row>
    <row r="12" spans="1:24" s="10" customFormat="1" x14ac:dyDescent="0.25">
      <c r="A12" s="9" t="s">
        <v>4</v>
      </c>
      <c r="B12" s="9" t="s">
        <v>1318</v>
      </c>
      <c r="C12" s="9"/>
      <c r="D12" s="9"/>
      <c r="E12" s="13" t="s">
        <v>440</v>
      </c>
      <c r="F12" s="11">
        <f t="shared" ref="F12:K12" si="6">F19+F46+F54+F66</f>
        <v>161448.4</v>
      </c>
      <c r="G12" s="11">
        <f t="shared" si="6"/>
        <v>155527.9</v>
      </c>
      <c r="H12" s="11">
        <f t="shared" si="6"/>
        <v>155106.1</v>
      </c>
      <c r="I12" s="11">
        <f t="shared" si="6"/>
        <v>-700.8</v>
      </c>
      <c r="J12" s="11">
        <f t="shared" si="6"/>
        <v>-840.8</v>
      </c>
      <c r="K12" s="11">
        <f t="shared" si="6"/>
        <v>-794.09999999999991</v>
      </c>
      <c r="L12" s="11">
        <f>L19+L46+L54+L66+L13</f>
        <v>29165.648000000001</v>
      </c>
      <c r="M12" s="11">
        <f t="shared" si="3"/>
        <v>189913.24800000002</v>
      </c>
      <c r="N12" s="11">
        <v>186063.23333999998</v>
      </c>
      <c r="O12" s="11">
        <f t="shared" ref="O12:V12" si="7">O19+O46+O54+O66+O13</f>
        <v>113248.93330000002</v>
      </c>
      <c r="P12" s="11">
        <f t="shared" si="7"/>
        <v>0</v>
      </c>
      <c r="Q12" s="11">
        <f t="shared" si="7"/>
        <v>0</v>
      </c>
      <c r="R12" s="11">
        <f t="shared" si="7"/>
        <v>74262.099999999991</v>
      </c>
      <c r="S12" s="11">
        <f t="shared" si="7"/>
        <v>0</v>
      </c>
      <c r="T12" s="11">
        <v>184233.74543000001</v>
      </c>
      <c r="U12" s="11">
        <f t="shared" si="7"/>
        <v>0</v>
      </c>
      <c r="V12" s="35">
        <f t="shared" si="7"/>
        <v>73697.761249999996</v>
      </c>
      <c r="W12" s="11">
        <f t="shared" si="5"/>
        <v>99.01673862312343</v>
      </c>
      <c r="X12" s="25"/>
    </row>
    <row r="13" spans="1:24" ht="31.5" x14ac:dyDescent="0.25">
      <c r="A13" s="4" t="s">
        <v>4</v>
      </c>
      <c r="B13" s="4" t="s">
        <v>1318</v>
      </c>
      <c r="C13" s="4" t="s">
        <v>7</v>
      </c>
      <c r="D13" s="4"/>
      <c r="E13" s="14" t="s">
        <v>989</v>
      </c>
      <c r="F13" s="5"/>
      <c r="G13" s="5"/>
      <c r="H13" s="5"/>
      <c r="I13" s="5"/>
      <c r="J13" s="5"/>
      <c r="K13" s="5"/>
      <c r="L13" s="5">
        <f>L14</f>
        <v>0</v>
      </c>
      <c r="M13" s="5">
        <f t="shared" ref="M13:M18" si="8">L13</f>
        <v>0</v>
      </c>
      <c r="N13" s="5">
        <v>96689.832219999997</v>
      </c>
      <c r="O13" s="5">
        <f t="shared" ref="O13:V17" si="9">O14</f>
        <v>0</v>
      </c>
      <c r="P13" s="5">
        <f t="shared" si="9"/>
        <v>0</v>
      </c>
      <c r="Q13" s="5">
        <f t="shared" si="9"/>
        <v>0</v>
      </c>
      <c r="R13" s="5">
        <f t="shared" si="9"/>
        <v>548.20000000000005</v>
      </c>
      <c r="S13" s="5">
        <f t="shared" si="9"/>
        <v>0</v>
      </c>
      <c r="T13" s="5">
        <v>95193.417060000007</v>
      </c>
      <c r="U13" s="5">
        <f t="shared" si="9"/>
        <v>0</v>
      </c>
      <c r="V13" s="36">
        <f t="shared" si="9"/>
        <v>0</v>
      </c>
      <c r="W13" s="5">
        <f t="shared" si="5"/>
        <v>98.452355200498047</v>
      </c>
      <c r="X13" s="24"/>
    </row>
    <row r="14" spans="1:24" ht="31.5" x14ac:dyDescent="0.25">
      <c r="A14" s="4" t="s">
        <v>4</v>
      </c>
      <c r="B14" s="4" t="s">
        <v>1318</v>
      </c>
      <c r="C14" s="4" t="s">
        <v>8</v>
      </c>
      <c r="D14" s="4"/>
      <c r="E14" s="14" t="s">
        <v>990</v>
      </c>
      <c r="F14" s="5"/>
      <c r="G14" s="5"/>
      <c r="H14" s="5"/>
      <c r="I14" s="5"/>
      <c r="J14" s="5"/>
      <c r="K14" s="5"/>
      <c r="L14" s="5">
        <f>L15</f>
        <v>0</v>
      </c>
      <c r="M14" s="5">
        <f t="shared" si="8"/>
        <v>0</v>
      </c>
      <c r="N14" s="5">
        <v>1818.123</v>
      </c>
      <c r="O14" s="5">
        <f t="shared" si="9"/>
        <v>0</v>
      </c>
      <c r="P14" s="5">
        <f t="shared" si="9"/>
        <v>0</v>
      </c>
      <c r="Q14" s="5">
        <f t="shared" si="9"/>
        <v>0</v>
      </c>
      <c r="R14" s="5">
        <f t="shared" si="9"/>
        <v>548.20000000000005</v>
      </c>
      <c r="S14" s="5">
        <f t="shared" si="9"/>
        <v>0</v>
      </c>
      <c r="T14" s="5">
        <v>1817.36</v>
      </c>
      <c r="U14" s="5">
        <f t="shared" si="9"/>
        <v>0</v>
      </c>
      <c r="V14" s="36">
        <f t="shared" si="9"/>
        <v>0</v>
      </c>
      <c r="W14" s="5">
        <f t="shared" si="5"/>
        <v>99.958033642388315</v>
      </c>
      <c r="X14" s="24"/>
    </row>
    <row r="15" spans="1:24" ht="63" x14ac:dyDescent="0.25">
      <c r="A15" s="4" t="s">
        <v>4</v>
      </c>
      <c r="B15" s="4" t="s">
        <v>1318</v>
      </c>
      <c r="C15" s="4" t="s">
        <v>9</v>
      </c>
      <c r="D15" s="4"/>
      <c r="E15" s="14" t="s">
        <v>991</v>
      </c>
      <c r="F15" s="5"/>
      <c r="G15" s="5"/>
      <c r="H15" s="5"/>
      <c r="I15" s="5"/>
      <c r="J15" s="5"/>
      <c r="K15" s="5"/>
      <c r="L15" s="5">
        <f>L16</f>
        <v>0</v>
      </c>
      <c r="M15" s="5">
        <f t="shared" si="8"/>
        <v>0</v>
      </c>
      <c r="N15" s="5">
        <v>1818.123</v>
      </c>
      <c r="O15" s="5">
        <f t="shared" si="9"/>
        <v>0</v>
      </c>
      <c r="P15" s="5">
        <f t="shared" si="9"/>
        <v>0</v>
      </c>
      <c r="Q15" s="5">
        <f t="shared" si="9"/>
        <v>0</v>
      </c>
      <c r="R15" s="5">
        <f t="shared" si="9"/>
        <v>548.20000000000005</v>
      </c>
      <c r="S15" s="5">
        <f t="shared" si="9"/>
        <v>0</v>
      </c>
      <c r="T15" s="5">
        <v>1817.36</v>
      </c>
      <c r="U15" s="5">
        <f t="shared" si="9"/>
        <v>0</v>
      </c>
      <c r="V15" s="36">
        <f t="shared" si="9"/>
        <v>0</v>
      </c>
      <c r="W15" s="5">
        <f t="shared" si="5"/>
        <v>99.958033642388315</v>
      </c>
      <c r="X15" s="24"/>
    </row>
    <row r="16" spans="1:24" ht="31.5" x14ac:dyDescent="0.25">
      <c r="A16" s="4" t="s">
        <v>4</v>
      </c>
      <c r="B16" s="4" t="s">
        <v>1318</v>
      </c>
      <c r="C16" s="4" t="s">
        <v>340</v>
      </c>
      <c r="D16" s="4"/>
      <c r="E16" s="14" t="s">
        <v>681</v>
      </c>
      <c r="F16" s="5"/>
      <c r="G16" s="5"/>
      <c r="H16" s="5"/>
      <c r="I16" s="5"/>
      <c r="J16" s="5"/>
      <c r="K16" s="5"/>
      <c r="L16" s="5">
        <f>L17</f>
        <v>0</v>
      </c>
      <c r="M16" s="5">
        <f t="shared" si="8"/>
        <v>0</v>
      </c>
      <c r="N16" s="5">
        <v>548.20000000000005</v>
      </c>
      <c r="O16" s="5">
        <f t="shared" si="9"/>
        <v>0</v>
      </c>
      <c r="P16" s="5">
        <f t="shared" si="9"/>
        <v>0</v>
      </c>
      <c r="Q16" s="5">
        <f t="shared" si="9"/>
        <v>0</v>
      </c>
      <c r="R16" s="5">
        <f t="shared" si="9"/>
        <v>548.20000000000005</v>
      </c>
      <c r="S16" s="5">
        <f t="shared" si="9"/>
        <v>0</v>
      </c>
      <c r="T16" s="5">
        <v>548.20000000000005</v>
      </c>
      <c r="U16" s="5">
        <f t="shared" si="9"/>
        <v>0</v>
      </c>
      <c r="V16" s="36">
        <f t="shared" si="9"/>
        <v>0</v>
      </c>
      <c r="W16" s="5">
        <f t="shared" si="5"/>
        <v>100</v>
      </c>
      <c r="X16" s="24"/>
    </row>
    <row r="17" spans="1:24" ht="31.5" x14ac:dyDescent="0.25">
      <c r="A17" s="4" t="s">
        <v>4</v>
      </c>
      <c r="B17" s="4" t="s">
        <v>1318</v>
      </c>
      <c r="C17" s="4" t="s">
        <v>340</v>
      </c>
      <c r="D17" s="4" t="s">
        <v>11</v>
      </c>
      <c r="E17" s="14" t="s">
        <v>465</v>
      </c>
      <c r="F17" s="5"/>
      <c r="G17" s="5"/>
      <c r="H17" s="5"/>
      <c r="I17" s="5"/>
      <c r="J17" s="5"/>
      <c r="K17" s="5"/>
      <c r="L17" s="5">
        <f>L18</f>
        <v>0</v>
      </c>
      <c r="M17" s="5">
        <f t="shared" si="8"/>
        <v>0</v>
      </c>
      <c r="N17" s="5">
        <v>548.20000000000005</v>
      </c>
      <c r="O17" s="5">
        <f t="shared" si="9"/>
        <v>0</v>
      </c>
      <c r="P17" s="5">
        <f t="shared" si="9"/>
        <v>0</v>
      </c>
      <c r="Q17" s="5">
        <f t="shared" si="9"/>
        <v>0</v>
      </c>
      <c r="R17" s="5">
        <f t="shared" si="9"/>
        <v>548.20000000000005</v>
      </c>
      <c r="S17" s="5">
        <f t="shared" si="9"/>
        <v>0</v>
      </c>
      <c r="T17" s="5">
        <v>548.20000000000005</v>
      </c>
      <c r="U17" s="5">
        <f t="shared" si="9"/>
        <v>0</v>
      </c>
      <c r="V17" s="36">
        <f t="shared" si="9"/>
        <v>0</v>
      </c>
      <c r="W17" s="5">
        <f t="shared" si="5"/>
        <v>100</v>
      </c>
      <c r="X17" s="24"/>
    </row>
    <row r="18" spans="1:24" ht="31.5" x14ac:dyDescent="0.25">
      <c r="A18" s="4" t="s">
        <v>4</v>
      </c>
      <c r="B18" s="4" t="s">
        <v>1318</v>
      </c>
      <c r="C18" s="4" t="s">
        <v>340</v>
      </c>
      <c r="D18" s="4" t="s">
        <v>12</v>
      </c>
      <c r="E18" s="14" t="s">
        <v>466</v>
      </c>
      <c r="F18" s="5"/>
      <c r="G18" s="5"/>
      <c r="H18" s="5"/>
      <c r="I18" s="5"/>
      <c r="J18" s="5"/>
      <c r="K18" s="5"/>
      <c r="L18" s="5">
        <f>20000-20000</f>
        <v>0</v>
      </c>
      <c r="M18" s="5">
        <f t="shared" si="8"/>
        <v>0</v>
      </c>
      <c r="N18" s="5">
        <v>548.20000000000005</v>
      </c>
      <c r="O18" s="5">
        <v>0</v>
      </c>
      <c r="P18" s="5">
        <v>0</v>
      </c>
      <c r="Q18" s="5">
        <v>0</v>
      </c>
      <c r="R18" s="5">
        <f>N18</f>
        <v>548.20000000000005</v>
      </c>
      <c r="S18" s="5">
        <f>O18</f>
        <v>0</v>
      </c>
      <c r="T18" s="5">
        <v>548.20000000000005</v>
      </c>
      <c r="U18" s="5">
        <v>0</v>
      </c>
      <c r="V18" s="36">
        <v>0</v>
      </c>
      <c r="W18" s="5">
        <f t="shared" si="5"/>
        <v>100</v>
      </c>
      <c r="X18" s="24"/>
    </row>
    <row r="19" spans="1:24" ht="63" x14ac:dyDescent="0.25">
      <c r="A19" s="4" t="s">
        <v>4</v>
      </c>
      <c r="B19" s="4" t="s">
        <v>1318</v>
      </c>
      <c r="C19" s="4" t="s">
        <v>10</v>
      </c>
      <c r="D19" s="4"/>
      <c r="E19" s="14" t="s">
        <v>682</v>
      </c>
      <c r="F19" s="5">
        <f t="shared" ref="F19:L19" si="10">F20+F31</f>
        <v>103945.3</v>
      </c>
      <c r="G19" s="5">
        <f t="shared" si="10"/>
        <v>98077.4</v>
      </c>
      <c r="H19" s="5">
        <f t="shared" si="10"/>
        <v>97720.1</v>
      </c>
      <c r="I19" s="5">
        <f t="shared" si="10"/>
        <v>-700.8</v>
      </c>
      <c r="J19" s="5">
        <f t="shared" si="10"/>
        <v>-840.8</v>
      </c>
      <c r="K19" s="5">
        <f t="shared" si="10"/>
        <v>-794.09999999999991</v>
      </c>
      <c r="L19" s="5">
        <f t="shared" si="10"/>
        <v>12971.422999999999</v>
      </c>
      <c r="M19" s="5">
        <f t="shared" si="3"/>
        <v>116215.923</v>
      </c>
      <c r="N19" s="5">
        <v>1269.923</v>
      </c>
      <c r="O19" s="5">
        <f>O20+O31</f>
        <v>69060.522370000006</v>
      </c>
      <c r="P19" s="5">
        <f t="shared" ref="P19:V19" si="11">P20+P31</f>
        <v>0</v>
      </c>
      <c r="Q19" s="5">
        <f t="shared" si="11"/>
        <v>0</v>
      </c>
      <c r="R19" s="5">
        <f t="shared" si="11"/>
        <v>0</v>
      </c>
      <c r="S19" s="5">
        <f t="shared" si="11"/>
        <v>0</v>
      </c>
      <c r="T19" s="5">
        <v>1269.1599999999999</v>
      </c>
      <c r="U19" s="5">
        <f t="shared" si="11"/>
        <v>0</v>
      </c>
      <c r="V19" s="36">
        <f t="shared" si="11"/>
        <v>0</v>
      </c>
      <c r="W19" s="5">
        <f t="shared" si="5"/>
        <v>99.939917617052359</v>
      </c>
      <c r="X19" s="26"/>
    </row>
    <row r="20" spans="1:24" ht="31.5" x14ac:dyDescent="0.25">
      <c r="A20" s="4" t="s">
        <v>4</v>
      </c>
      <c r="B20" s="4" t="s">
        <v>1318</v>
      </c>
      <c r="C20" s="4" t="s">
        <v>10</v>
      </c>
      <c r="D20" s="4" t="s">
        <v>11</v>
      </c>
      <c r="E20" s="14" t="s">
        <v>465</v>
      </c>
      <c r="F20" s="5">
        <f t="shared" ref="F20:L20" si="12">F21</f>
        <v>4474.0999999999995</v>
      </c>
      <c r="G20" s="5">
        <f t="shared" si="12"/>
        <v>4649.2</v>
      </c>
      <c r="H20" s="5">
        <f t="shared" si="12"/>
        <v>4291.8999999999996</v>
      </c>
      <c r="I20" s="5">
        <f t="shared" si="12"/>
        <v>0</v>
      </c>
      <c r="J20" s="5">
        <f t="shared" si="12"/>
        <v>-140</v>
      </c>
      <c r="K20" s="5">
        <f t="shared" si="12"/>
        <v>-93.3</v>
      </c>
      <c r="L20" s="5">
        <f t="shared" si="12"/>
        <v>-755</v>
      </c>
      <c r="M20" s="5">
        <f t="shared" si="3"/>
        <v>3719.0999999999995</v>
      </c>
      <c r="N20" s="5">
        <v>1263.4780000000001</v>
      </c>
      <c r="O20" s="5">
        <f>O21</f>
        <v>2391.4847599999998</v>
      </c>
      <c r="P20" s="5">
        <f t="shared" ref="P20:V20" si="13">P21+P32</f>
        <v>0</v>
      </c>
      <c r="Q20" s="5">
        <f t="shared" si="13"/>
        <v>0</v>
      </c>
      <c r="R20" s="5">
        <f t="shared" si="13"/>
        <v>0</v>
      </c>
      <c r="S20" s="5">
        <f t="shared" si="13"/>
        <v>0</v>
      </c>
      <c r="T20" s="5">
        <v>1262.7149999999999</v>
      </c>
      <c r="U20" s="5">
        <f t="shared" si="13"/>
        <v>0</v>
      </c>
      <c r="V20" s="36">
        <f t="shared" si="13"/>
        <v>0</v>
      </c>
      <c r="W20" s="5">
        <f t="shared" si="5"/>
        <v>99.939611136877716</v>
      </c>
      <c r="X20" s="26"/>
    </row>
    <row r="21" spans="1:24" ht="31.5" x14ac:dyDescent="0.25">
      <c r="A21" s="4" t="s">
        <v>4</v>
      </c>
      <c r="B21" s="4" t="s">
        <v>1318</v>
      </c>
      <c r="C21" s="4" t="s">
        <v>10</v>
      </c>
      <c r="D21" s="4" t="s">
        <v>12</v>
      </c>
      <c r="E21" s="14" t="s">
        <v>466</v>
      </c>
      <c r="F21" s="5">
        <f t="shared" ref="F21:L21" si="14">F25+F22</f>
        <v>4474.0999999999995</v>
      </c>
      <c r="G21" s="5">
        <f t="shared" si="14"/>
        <v>4649.2</v>
      </c>
      <c r="H21" s="5">
        <f t="shared" si="14"/>
        <v>4291.8999999999996</v>
      </c>
      <c r="I21" s="5">
        <f t="shared" si="14"/>
        <v>0</v>
      </c>
      <c r="J21" s="5">
        <f t="shared" si="14"/>
        <v>-140</v>
      </c>
      <c r="K21" s="5">
        <f t="shared" si="14"/>
        <v>-93.3</v>
      </c>
      <c r="L21" s="5">
        <f t="shared" si="14"/>
        <v>-755</v>
      </c>
      <c r="M21" s="5">
        <f t="shared" si="3"/>
        <v>3719.0999999999995</v>
      </c>
      <c r="N21" s="5">
        <v>1263.4780000000001</v>
      </c>
      <c r="O21" s="5">
        <f>O25+O22</f>
        <v>2391.4847599999998</v>
      </c>
      <c r="P21" s="5">
        <f t="shared" ref="P21:V21" si="15">P22</f>
        <v>0</v>
      </c>
      <c r="Q21" s="5">
        <f t="shared" si="15"/>
        <v>0</v>
      </c>
      <c r="R21" s="5">
        <f t="shared" si="15"/>
        <v>0</v>
      </c>
      <c r="S21" s="5">
        <f t="shared" si="15"/>
        <v>0</v>
      </c>
      <c r="T21" s="5">
        <v>1262.7149999999999</v>
      </c>
      <c r="U21" s="5">
        <f t="shared" si="15"/>
        <v>0</v>
      </c>
      <c r="V21" s="36">
        <f t="shared" si="15"/>
        <v>0</v>
      </c>
      <c r="W21" s="5">
        <f t="shared" si="5"/>
        <v>99.939611136877716</v>
      </c>
      <c r="X21" s="26"/>
    </row>
    <row r="22" spans="1:24" x14ac:dyDescent="0.25">
      <c r="A22" s="4" t="s">
        <v>4</v>
      </c>
      <c r="B22" s="4" t="s">
        <v>1318</v>
      </c>
      <c r="C22" s="4" t="s">
        <v>10</v>
      </c>
      <c r="D22" s="4" t="s">
        <v>13</v>
      </c>
      <c r="E22" s="14" t="s">
        <v>480</v>
      </c>
      <c r="F22" s="5">
        <f t="shared" ref="F22:L23" si="16">F23</f>
        <v>716.8</v>
      </c>
      <c r="G22" s="5">
        <f t="shared" si="16"/>
        <v>506.8</v>
      </c>
      <c r="H22" s="5">
        <f t="shared" si="16"/>
        <v>506.8</v>
      </c>
      <c r="I22" s="5">
        <f t="shared" si="16"/>
        <v>0</v>
      </c>
      <c r="J22" s="5">
        <f t="shared" si="16"/>
        <v>0</v>
      </c>
      <c r="K22" s="5">
        <f t="shared" si="16"/>
        <v>0</v>
      </c>
      <c r="L22" s="5">
        <f t="shared" si="16"/>
        <v>0</v>
      </c>
      <c r="M22" s="5">
        <f t="shared" si="3"/>
        <v>716.8</v>
      </c>
      <c r="N22" s="5">
        <v>6.4450000000000003</v>
      </c>
      <c r="O22" s="5">
        <f>O23</f>
        <v>377.82499999999999</v>
      </c>
      <c r="P22" s="5">
        <f t="shared" ref="P22:V22" si="17">P26+P23</f>
        <v>0</v>
      </c>
      <c r="Q22" s="5">
        <f t="shared" si="17"/>
        <v>0</v>
      </c>
      <c r="R22" s="5">
        <f t="shared" si="17"/>
        <v>0</v>
      </c>
      <c r="S22" s="5">
        <f t="shared" si="17"/>
        <v>0</v>
      </c>
      <c r="T22" s="5">
        <v>6.4450000000000003</v>
      </c>
      <c r="U22" s="5">
        <f t="shared" si="17"/>
        <v>0</v>
      </c>
      <c r="V22" s="36">
        <f t="shared" si="17"/>
        <v>0</v>
      </c>
      <c r="W22" s="5">
        <f t="shared" si="5"/>
        <v>100</v>
      </c>
      <c r="X22" s="26"/>
    </row>
    <row r="23" spans="1:24" hidden="1" x14ac:dyDescent="0.25">
      <c r="A23" s="4" t="s">
        <v>4</v>
      </c>
      <c r="B23" s="4" t="s">
        <v>1318</v>
      </c>
      <c r="C23" s="4" t="s">
        <v>10</v>
      </c>
      <c r="D23" s="4" t="s">
        <v>14</v>
      </c>
      <c r="E23" s="14" t="s">
        <v>482</v>
      </c>
      <c r="F23" s="5">
        <f t="shared" si="16"/>
        <v>716.8</v>
      </c>
      <c r="G23" s="5">
        <f t="shared" si="16"/>
        <v>506.8</v>
      </c>
      <c r="H23" s="5">
        <f t="shared" si="16"/>
        <v>506.8</v>
      </c>
      <c r="I23" s="5">
        <f t="shared" si="16"/>
        <v>0</v>
      </c>
      <c r="J23" s="5">
        <f t="shared" si="16"/>
        <v>0</v>
      </c>
      <c r="K23" s="5">
        <f t="shared" si="16"/>
        <v>0</v>
      </c>
      <c r="L23" s="5">
        <f t="shared" si="16"/>
        <v>0</v>
      </c>
      <c r="M23" s="5">
        <f t="shared" si="3"/>
        <v>716.8</v>
      </c>
      <c r="N23" s="5">
        <v>0</v>
      </c>
      <c r="O23" s="5">
        <f>O24</f>
        <v>377.82499999999999</v>
      </c>
      <c r="P23" s="5">
        <f t="shared" ref="P23:V24" si="18">P24</f>
        <v>0</v>
      </c>
      <c r="Q23" s="5">
        <f t="shared" si="18"/>
        <v>0</v>
      </c>
      <c r="R23" s="5">
        <f t="shared" si="18"/>
        <v>0</v>
      </c>
      <c r="S23" s="5">
        <f t="shared" si="18"/>
        <v>0</v>
      </c>
      <c r="T23" s="5">
        <v>0</v>
      </c>
      <c r="U23" s="5">
        <f t="shared" si="18"/>
        <v>0</v>
      </c>
      <c r="V23" s="36">
        <f t="shared" si="18"/>
        <v>0</v>
      </c>
      <c r="W23" s="5" t="e">
        <f t="shared" si="5"/>
        <v>#DIV/0!</v>
      </c>
      <c r="X23" s="24" t="s">
        <v>1214</v>
      </c>
    </row>
    <row r="24" spans="1:24" x14ac:dyDescent="0.25">
      <c r="A24" s="4" t="s">
        <v>4</v>
      </c>
      <c r="B24" s="4" t="s">
        <v>1318</v>
      </c>
      <c r="C24" s="4" t="s">
        <v>10</v>
      </c>
      <c r="D24" s="4" t="s">
        <v>20</v>
      </c>
      <c r="E24" s="14" t="s">
        <v>483</v>
      </c>
      <c r="F24" s="5">
        <v>716.8</v>
      </c>
      <c r="G24" s="5">
        <v>506.8</v>
      </c>
      <c r="H24" s="5">
        <v>506.8</v>
      </c>
      <c r="I24" s="5"/>
      <c r="J24" s="5"/>
      <c r="K24" s="5"/>
      <c r="L24" s="5"/>
      <c r="M24" s="5">
        <f t="shared" si="3"/>
        <v>716.8</v>
      </c>
      <c r="N24" s="5">
        <v>6.4450000000000003</v>
      </c>
      <c r="O24" s="5">
        <v>377.82499999999999</v>
      </c>
      <c r="P24" s="5">
        <f t="shared" si="18"/>
        <v>0</v>
      </c>
      <c r="Q24" s="5">
        <f t="shared" si="18"/>
        <v>0</v>
      </c>
      <c r="R24" s="5">
        <f t="shared" si="18"/>
        <v>0</v>
      </c>
      <c r="S24" s="5">
        <f t="shared" si="18"/>
        <v>0</v>
      </c>
      <c r="T24" s="5">
        <v>6.4450000000000003</v>
      </c>
      <c r="U24" s="5">
        <f t="shared" si="18"/>
        <v>0</v>
      </c>
      <c r="V24" s="36">
        <f t="shared" si="18"/>
        <v>0</v>
      </c>
      <c r="W24" s="5">
        <f t="shared" si="5"/>
        <v>100</v>
      </c>
      <c r="X24" s="26"/>
    </row>
    <row r="25" spans="1:24" ht="31.5" x14ac:dyDescent="0.25">
      <c r="A25" s="4" t="s">
        <v>4</v>
      </c>
      <c r="B25" s="4" t="s">
        <v>1318</v>
      </c>
      <c r="C25" s="4" t="s">
        <v>15</v>
      </c>
      <c r="D25" s="4"/>
      <c r="E25" s="14" t="s">
        <v>992</v>
      </c>
      <c r="F25" s="5">
        <f t="shared" ref="F25:L25" si="19">F26+F28</f>
        <v>3757.2999999999997</v>
      </c>
      <c r="G25" s="5">
        <f t="shared" si="19"/>
        <v>4142.3999999999996</v>
      </c>
      <c r="H25" s="5">
        <f t="shared" si="19"/>
        <v>3785.1</v>
      </c>
      <c r="I25" s="5">
        <f t="shared" si="19"/>
        <v>0</v>
      </c>
      <c r="J25" s="5">
        <f t="shared" si="19"/>
        <v>-140</v>
      </c>
      <c r="K25" s="5">
        <f t="shared" si="19"/>
        <v>-93.3</v>
      </c>
      <c r="L25" s="5">
        <f t="shared" si="19"/>
        <v>-755</v>
      </c>
      <c r="M25" s="5">
        <f t="shared" si="3"/>
        <v>3002.2999999999997</v>
      </c>
      <c r="N25" s="5">
        <v>94871.70921999999</v>
      </c>
      <c r="O25" s="5">
        <f>O26+O28</f>
        <v>2013.65976</v>
      </c>
      <c r="P25" s="5">
        <v>0</v>
      </c>
      <c r="Q25" s="5">
        <v>0</v>
      </c>
      <c r="R25" s="5">
        <v>0</v>
      </c>
      <c r="S25" s="5">
        <v>0</v>
      </c>
      <c r="T25" s="5">
        <v>93376.057060000006</v>
      </c>
      <c r="U25" s="5">
        <v>0</v>
      </c>
      <c r="V25" s="36">
        <v>0</v>
      </c>
      <c r="W25" s="5">
        <f t="shared" si="5"/>
        <v>98.423500354007871</v>
      </c>
      <c r="X25" s="26"/>
    </row>
    <row r="26" spans="1:24" ht="31.5" x14ac:dyDescent="0.25">
      <c r="A26" s="4" t="s">
        <v>4</v>
      </c>
      <c r="B26" s="4" t="s">
        <v>1318</v>
      </c>
      <c r="C26" s="4" t="s">
        <v>16</v>
      </c>
      <c r="D26" s="4"/>
      <c r="E26" s="14" t="s">
        <v>993</v>
      </c>
      <c r="F26" s="5">
        <f t="shared" ref="F26:L26" si="20">F27</f>
        <v>3296.6</v>
      </c>
      <c r="G26" s="5">
        <f t="shared" si="20"/>
        <v>3681.7</v>
      </c>
      <c r="H26" s="5">
        <f t="shared" si="20"/>
        <v>3324.4</v>
      </c>
      <c r="I26" s="5">
        <f t="shared" si="20"/>
        <v>0</v>
      </c>
      <c r="J26" s="5">
        <f t="shared" si="20"/>
        <v>-140</v>
      </c>
      <c r="K26" s="5">
        <f t="shared" si="20"/>
        <v>-93.3</v>
      </c>
      <c r="L26" s="5">
        <f t="shared" si="20"/>
        <v>-755</v>
      </c>
      <c r="M26" s="5">
        <f t="shared" si="3"/>
        <v>2541.6</v>
      </c>
      <c r="N26" s="5">
        <v>94871.70921999999</v>
      </c>
      <c r="O26" s="5">
        <f>O27</f>
        <v>1980.0250000000001</v>
      </c>
      <c r="P26" s="5">
        <f t="shared" ref="P26:V26" si="21">P27+P29</f>
        <v>0</v>
      </c>
      <c r="Q26" s="5">
        <f t="shared" si="21"/>
        <v>0</v>
      </c>
      <c r="R26" s="5">
        <f t="shared" si="21"/>
        <v>0</v>
      </c>
      <c r="S26" s="5">
        <f t="shared" si="21"/>
        <v>0</v>
      </c>
      <c r="T26" s="5">
        <v>93376.057060000006</v>
      </c>
      <c r="U26" s="5">
        <f t="shared" si="21"/>
        <v>0</v>
      </c>
      <c r="V26" s="36">
        <f t="shared" si="21"/>
        <v>0</v>
      </c>
      <c r="W26" s="5">
        <f t="shared" si="5"/>
        <v>98.423500354007871</v>
      </c>
      <c r="X26" s="26"/>
    </row>
    <row r="27" spans="1:24" ht="47.25" x14ac:dyDescent="0.25">
      <c r="A27" s="4" t="s">
        <v>4</v>
      </c>
      <c r="B27" s="4" t="s">
        <v>1318</v>
      </c>
      <c r="C27" s="4" t="s">
        <v>17</v>
      </c>
      <c r="D27" s="4"/>
      <c r="E27" s="14" t="s">
        <v>497</v>
      </c>
      <c r="F27" s="5">
        <v>3296.6</v>
      </c>
      <c r="G27" s="5">
        <v>3681.7</v>
      </c>
      <c r="H27" s="5">
        <v>3324.4</v>
      </c>
      <c r="I27" s="5"/>
      <c r="J27" s="5">
        <v>-140</v>
      </c>
      <c r="K27" s="5">
        <v>-93.3</v>
      </c>
      <c r="L27" s="5">
        <v>-755</v>
      </c>
      <c r="M27" s="5">
        <f t="shared" si="3"/>
        <v>2541.6</v>
      </c>
      <c r="N27" s="5">
        <v>39509.513000000006</v>
      </c>
      <c r="O27" s="5">
        <v>1980.0250000000001</v>
      </c>
      <c r="P27" s="5">
        <f t="shared" ref="P27:V27" si="22">P28</f>
        <v>0</v>
      </c>
      <c r="Q27" s="5">
        <f t="shared" si="22"/>
        <v>0</v>
      </c>
      <c r="R27" s="5">
        <f t="shared" si="22"/>
        <v>0</v>
      </c>
      <c r="S27" s="5">
        <f t="shared" si="22"/>
        <v>0</v>
      </c>
      <c r="T27" s="5">
        <v>39391.858319999999</v>
      </c>
      <c r="U27" s="5">
        <f t="shared" si="22"/>
        <v>0</v>
      </c>
      <c r="V27" s="36">
        <f t="shared" si="22"/>
        <v>0</v>
      </c>
      <c r="W27" s="5">
        <f t="shared" si="5"/>
        <v>99.702211768593543</v>
      </c>
      <c r="X27" s="26"/>
    </row>
    <row r="28" spans="1:24" ht="78.75" x14ac:dyDescent="0.25">
      <c r="A28" s="4" t="s">
        <v>4</v>
      </c>
      <c r="B28" s="4" t="s">
        <v>1318</v>
      </c>
      <c r="C28" s="4" t="s">
        <v>17</v>
      </c>
      <c r="D28" s="4" t="s">
        <v>18</v>
      </c>
      <c r="E28" s="14" t="s">
        <v>462</v>
      </c>
      <c r="F28" s="5">
        <f t="shared" ref="F28:L28" si="23">F29+F30</f>
        <v>460.7</v>
      </c>
      <c r="G28" s="5">
        <f t="shared" si="23"/>
        <v>460.7</v>
      </c>
      <c r="H28" s="5">
        <f t="shared" si="23"/>
        <v>460.7</v>
      </c>
      <c r="I28" s="5">
        <f t="shared" si="23"/>
        <v>0</v>
      </c>
      <c r="J28" s="5">
        <f t="shared" si="23"/>
        <v>0</v>
      </c>
      <c r="K28" s="5">
        <f t="shared" si="23"/>
        <v>0</v>
      </c>
      <c r="L28" s="5">
        <f t="shared" si="23"/>
        <v>0</v>
      </c>
      <c r="M28" s="5">
        <f t="shared" si="3"/>
        <v>460.7</v>
      </c>
      <c r="N28" s="5">
        <v>32459.476190000001</v>
      </c>
      <c r="O28" s="5">
        <f>O29+O30</f>
        <v>33.63476</v>
      </c>
      <c r="P28" s="5">
        <v>0</v>
      </c>
      <c r="Q28" s="5">
        <v>0</v>
      </c>
      <c r="R28" s="5">
        <v>0</v>
      </c>
      <c r="S28" s="5">
        <v>0</v>
      </c>
      <c r="T28" s="5">
        <v>32452.86075</v>
      </c>
      <c r="U28" s="5">
        <v>0</v>
      </c>
      <c r="V28" s="36">
        <v>0</v>
      </c>
      <c r="W28" s="5">
        <f t="shared" si="5"/>
        <v>99.979619387690434</v>
      </c>
      <c r="X28" s="26"/>
    </row>
    <row r="29" spans="1:24" x14ac:dyDescent="0.25">
      <c r="A29" s="4" t="s">
        <v>4</v>
      </c>
      <c r="B29" s="4" t="s">
        <v>1318</v>
      </c>
      <c r="C29" s="4" t="s">
        <v>17</v>
      </c>
      <c r="D29" s="4" t="s">
        <v>19</v>
      </c>
      <c r="E29" s="14" t="s">
        <v>463</v>
      </c>
      <c r="F29" s="5">
        <v>445.2</v>
      </c>
      <c r="G29" s="5">
        <v>445.2</v>
      </c>
      <c r="H29" s="5">
        <v>445.2</v>
      </c>
      <c r="I29" s="5"/>
      <c r="J29" s="5"/>
      <c r="K29" s="5"/>
      <c r="L29" s="5"/>
      <c r="M29" s="5">
        <f t="shared" si="3"/>
        <v>445.2</v>
      </c>
      <c r="N29" s="5">
        <v>32459.476190000001</v>
      </c>
      <c r="O29" s="5">
        <v>22.00976</v>
      </c>
      <c r="P29" s="5">
        <f t="shared" ref="P29:V29" si="24">P30+P31</f>
        <v>0</v>
      </c>
      <c r="Q29" s="5">
        <f t="shared" si="24"/>
        <v>0</v>
      </c>
      <c r="R29" s="5">
        <f t="shared" si="24"/>
        <v>0</v>
      </c>
      <c r="S29" s="5">
        <f t="shared" si="24"/>
        <v>0</v>
      </c>
      <c r="T29" s="5">
        <v>32452.86075</v>
      </c>
      <c r="U29" s="5">
        <f t="shared" si="24"/>
        <v>0</v>
      </c>
      <c r="V29" s="36">
        <f t="shared" si="24"/>
        <v>0</v>
      </c>
      <c r="W29" s="5">
        <f t="shared" si="5"/>
        <v>99.979619387690434</v>
      </c>
      <c r="X29" s="26"/>
    </row>
    <row r="30" spans="1:24" ht="31.5" x14ac:dyDescent="0.25">
      <c r="A30" s="4" t="s">
        <v>4</v>
      </c>
      <c r="B30" s="4" t="s">
        <v>1318</v>
      </c>
      <c r="C30" s="4" t="s">
        <v>17</v>
      </c>
      <c r="D30" s="4" t="s">
        <v>11</v>
      </c>
      <c r="E30" s="14" t="s">
        <v>465</v>
      </c>
      <c r="F30" s="5">
        <v>15.5</v>
      </c>
      <c r="G30" s="5">
        <v>15.5</v>
      </c>
      <c r="H30" s="5">
        <v>15.5</v>
      </c>
      <c r="I30" s="5"/>
      <c r="J30" s="5"/>
      <c r="K30" s="5"/>
      <c r="L30" s="5"/>
      <c r="M30" s="5">
        <f t="shared" si="3"/>
        <v>15.5</v>
      </c>
      <c r="N30" s="5">
        <v>6456.2368100000003</v>
      </c>
      <c r="O30" s="5">
        <v>11.625</v>
      </c>
      <c r="P30" s="5">
        <v>0</v>
      </c>
      <c r="Q30" s="5">
        <v>0</v>
      </c>
      <c r="R30" s="5">
        <v>0</v>
      </c>
      <c r="S30" s="5">
        <v>0</v>
      </c>
      <c r="T30" s="5">
        <v>6397.0015700000004</v>
      </c>
      <c r="U30" s="5">
        <v>0</v>
      </c>
      <c r="V30" s="36">
        <v>0</v>
      </c>
      <c r="W30" s="5">
        <f t="shared" si="5"/>
        <v>99.082511349208076</v>
      </c>
      <c r="X30" s="26"/>
    </row>
    <row r="31" spans="1:24" ht="31.5" x14ac:dyDescent="0.25">
      <c r="A31" s="4" t="s">
        <v>4</v>
      </c>
      <c r="B31" s="4" t="s">
        <v>1318</v>
      </c>
      <c r="C31" s="4" t="s">
        <v>17</v>
      </c>
      <c r="D31" s="4" t="s">
        <v>12</v>
      </c>
      <c r="E31" s="14" t="s">
        <v>466</v>
      </c>
      <c r="F31" s="5">
        <f t="shared" ref="F31:L31" si="25">F32</f>
        <v>99471.2</v>
      </c>
      <c r="G31" s="5">
        <f t="shared" si="25"/>
        <v>93428.2</v>
      </c>
      <c r="H31" s="5">
        <f t="shared" si="25"/>
        <v>93428.200000000012</v>
      </c>
      <c r="I31" s="5">
        <f t="shared" si="25"/>
        <v>-700.8</v>
      </c>
      <c r="J31" s="5">
        <f t="shared" si="25"/>
        <v>-700.8</v>
      </c>
      <c r="K31" s="5">
        <f t="shared" si="25"/>
        <v>-700.8</v>
      </c>
      <c r="L31" s="5">
        <f t="shared" si="25"/>
        <v>13726.422999999999</v>
      </c>
      <c r="M31" s="5">
        <f t="shared" si="3"/>
        <v>112496.82299999999</v>
      </c>
      <c r="N31" s="5">
        <v>6456.2368100000003</v>
      </c>
      <c r="O31" s="5">
        <f>O32</f>
        <v>66669.037609999999</v>
      </c>
      <c r="P31" s="5">
        <v>0</v>
      </c>
      <c r="Q31" s="5">
        <v>0</v>
      </c>
      <c r="R31" s="5">
        <v>0</v>
      </c>
      <c r="S31" s="5">
        <v>0</v>
      </c>
      <c r="T31" s="5">
        <v>6397.0015700000004</v>
      </c>
      <c r="U31" s="5">
        <v>0</v>
      </c>
      <c r="V31" s="36">
        <v>0</v>
      </c>
      <c r="W31" s="5">
        <f t="shared" si="5"/>
        <v>99.082511349208076</v>
      </c>
      <c r="X31" s="26"/>
    </row>
    <row r="32" spans="1:24" x14ac:dyDescent="0.25">
      <c r="A32" s="4" t="s">
        <v>4</v>
      </c>
      <c r="B32" s="4" t="s">
        <v>1318</v>
      </c>
      <c r="C32" s="4" t="s">
        <v>17</v>
      </c>
      <c r="D32" s="4" t="s">
        <v>13</v>
      </c>
      <c r="E32" s="14" t="s">
        <v>480</v>
      </c>
      <c r="F32" s="5">
        <f t="shared" ref="F32:L32" si="26">F33+F40</f>
        <v>99471.2</v>
      </c>
      <c r="G32" s="5">
        <f t="shared" si="26"/>
        <v>93428.2</v>
      </c>
      <c r="H32" s="5">
        <f t="shared" si="26"/>
        <v>93428.200000000012</v>
      </c>
      <c r="I32" s="5">
        <f t="shared" si="26"/>
        <v>-700.8</v>
      </c>
      <c r="J32" s="5">
        <f t="shared" si="26"/>
        <v>-700.8</v>
      </c>
      <c r="K32" s="5">
        <f t="shared" si="26"/>
        <v>-700.8</v>
      </c>
      <c r="L32" s="5">
        <f t="shared" si="26"/>
        <v>13726.422999999999</v>
      </c>
      <c r="M32" s="5">
        <f t="shared" si="3"/>
        <v>112496.82299999999</v>
      </c>
      <c r="N32" s="5">
        <v>593.79999999999995</v>
      </c>
      <c r="O32" s="5">
        <f>O33+O40</f>
        <v>66669.037609999999</v>
      </c>
      <c r="P32" s="5">
        <f t="shared" ref="P32:V32" si="27">P33</f>
        <v>0</v>
      </c>
      <c r="Q32" s="5">
        <f t="shared" si="27"/>
        <v>0</v>
      </c>
      <c r="R32" s="5">
        <f t="shared" si="27"/>
        <v>0</v>
      </c>
      <c r="S32" s="5">
        <f t="shared" si="27"/>
        <v>0</v>
      </c>
      <c r="T32" s="5">
        <v>541.99599999999998</v>
      </c>
      <c r="U32" s="5">
        <f t="shared" si="27"/>
        <v>0</v>
      </c>
      <c r="V32" s="36">
        <f t="shared" si="27"/>
        <v>0</v>
      </c>
      <c r="W32" s="5">
        <f t="shared" si="5"/>
        <v>91.275850454698556</v>
      </c>
      <c r="X32" s="26"/>
    </row>
    <row r="33" spans="1:24" x14ac:dyDescent="0.25">
      <c r="A33" s="4" t="s">
        <v>4</v>
      </c>
      <c r="B33" s="4" t="s">
        <v>1318</v>
      </c>
      <c r="C33" s="4" t="s">
        <v>17</v>
      </c>
      <c r="D33" s="4" t="s">
        <v>20</v>
      </c>
      <c r="E33" s="14" t="s">
        <v>483</v>
      </c>
      <c r="F33" s="5">
        <f t="shared" ref="F33:L33" si="28">F34+F36+F38</f>
        <v>34520.399999999994</v>
      </c>
      <c r="G33" s="5">
        <f t="shared" si="28"/>
        <v>34519.199999999997</v>
      </c>
      <c r="H33" s="5">
        <f t="shared" si="28"/>
        <v>34519.200000000004</v>
      </c>
      <c r="I33" s="5">
        <f t="shared" si="28"/>
        <v>0</v>
      </c>
      <c r="J33" s="5">
        <f t="shared" si="28"/>
        <v>0</v>
      </c>
      <c r="K33" s="5">
        <f t="shared" si="28"/>
        <v>0</v>
      </c>
      <c r="L33" s="5">
        <f t="shared" si="28"/>
        <v>2808.5780000000004</v>
      </c>
      <c r="M33" s="5">
        <f t="shared" si="3"/>
        <v>37328.977999999996</v>
      </c>
      <c r="N33" s="5">
        <v>593.79999999999995</v>
      </c>
      <c r="O33" s="5">
        <f>O34+O36+O38</f>
        <v>25088.946599999999</v>
      </c>
      <c r="P33" s="5">
        <f t="shared" ref="P33:V33" si="29">P34+P41</f>
        <v>0</v>
      </c>
      <c r="Q33" s="5">
        <f t="shared" si="29"/>
        <v>0</v>
      </c>
      <c r="R33" s="5">
        <f t="shared" si="29"/>
        <v>0</v>
      </c>
      <c r="S33" s="5">
        <f t="shared" si="29"/>
        <v>0</v>
      </c>
      <c r="T33" s="5">
        <v>541.99599999999998</v>
      </c>
      <c r="U33" s="5">
        <f t="shared" si="29"/>
        <v>0</v>
      </c>
      <c r="V33" s="36">
        <f t="shared" si="29"/>
        <v>0</v>
      </c>
      <c r="W33" s="5">
        <f t="shared" si="5"/>
        <v>91.275850454698556</v>
      </c>
      <c r="X33" s="26"/>
    </row>
    <row r="34" spans="1:24" ht="31.5" x14ac:dyDescent="0.25">
      <c r="A34" s="4" t="s">
        <v>4</v>
      </c>
      <c r="B34" s="4" t="s">
        <v>1318</v>
      </c>
      <c r="C34" s="4" t="s">
        <v>21</v>
      </c>
      <c r="D34" s="4"/>
      <c r="E34" s="14" t="s">
        <v>683</v>
      </c>
      <c r="F34" s="5">
        <f t="shared" ref="F34:L34" si="30">F35</f>
        <v>27831.899999999998</v>
      </c>
      <c r="G34" s="5">
        <f t="shared" si="30"/>
        <v>27831.5</v>
      </c>
      <c r="H34" s="5">
        <f t="shared" si="30"/>
        <v>27831.3</v>
      </c>
      <c r="I34" s="5">
        <f t="shared" si="30"/>
        <v>0</v>
      </c>
      <c r="J34" s="5">
        <f t="shared" si="30"/>
        <v>0</v>
      </c>
      <c r="K34" s="5">
        <f t="shared" si="30"/>
        <v>0</v>
      </c>
      <c r="L34" s="5">
        <f t="shared" si="30"/>
        <v>531.20000000000005</v>
      </c>
      <c r="M34" s="5">
        <f t="shared" si="3"/>
        <v>28363.1</v>
      </c>
      <c r="N34" s="5">
        <v>42795.047259999999</v>
      </c>
      <c r="O34" s="5">
        <f>O35</f>
        <v>20129.2</v>
      </c>
      <c r="P34" s="5">
        <f t="shared" ref="P34:V34" si="31">P35+P37+P39</f>
        <v>0</v>
      </c>
      <c r="Q34" s="5">
        <f t="shared" si="31"/>
        <v>0</v>
      </c>
      <c r="R34" s="5">
        <f t="shared" si="31"/>
        <v>0</v>
      </c>
      <c r="S34" s="5">
        <f t="shared" si="31"/>
        <v>0</v>
      </c>
      <c r="T34" s="5">
        <v>41417.050220000005</v>
      </c>
      <c r="U34" s="5">
        <f t="shared" si="31"/>
        <v>0</v>
      </c>
      <c r="V34" s="36">
        <f t="shared" si="31"/>
        <v>0</v>
      </c>
      <c r="W34" s="5">
        <f t="shared" si="5"/>
        <v>96.780008135922785</v>
      </c>
      <c r="X34" s="26"/>
    </row>
    <row r="35" spans="1:24" ht="31.5" x14ac:dyDescent="0.25">
      <c r="A35" s="4" t="s">
        <v>4</v>
      </c>
      <c r="B35" s="4" t="s">
        <v>1318</v>
      </c>
      <c r="C35" s="4" t="s">
        <v>21</v>
      </c>
      <c r="D35" s="4" t="s">
        <v>11</v>
      </c>
      <c r="E35" s="14" t="s">
        <v>465</v>
      </c>
      <c r="F35" s="5">
        <v>27831.899999999998</v>
      </c>
      <c r="G35" s="5">
        <v>27831.5</v>
      </c>
      <c r="H35" s="5">
        <v>27831.3</v>
      </c>
      <c r="I35" s="5"/>
      <c r="J35" s="5"/>
      <c r="K35" s="5"/>
      <c r="L35" s="5">
        <f>327.3+203.9</f>
        <v>531.20000000000005</v>
      </c>
      <c r="M35" s="5">
        <f t="shared" si="3"/>
        <v>28363.1</v>
      </c>
      <c r="N35" s="5">
        <v>42784.732109999997</v>
      </c>
      <c r="O35" s="5">
        <v>20129.2</v>
      </c>
      <c r="P35" s="5">
        <f t="shared" ref="P35:V35" si="32">P36</f>
        <v>0</v>
      </c>
      <c r="Q35" s="5">
        <f t="shared" si="32"/>
        <v>0</v>
      </c>
      <c r="R35" s="5">
        <f t="shared" si="32"/>
        <v>0</v>
      </c>
      <c r="S35" s="5">
        <f t="shared" si="32"/>
        <v>0</v>
      </c>
      <c r="T35" s="5">
        <v>41406.735070000002</v>
      </c>
      <c r="U35" s="5">
        <f t="shared" si="32"/>
        <v>0</v>
      </c>
      <c r="V35" s="36">
        <f t="shared" si="32"/>
        <v>0</v>
      </c>
      <c r="W35" s="5">
        <f t="shared" si="5"/>
        <v>96.779231814617532</v>
      </c>
      <c r="X35" s="26"/>
    </row>
    <row r="36" spans="1:24" ht="31.5" x14ac:dyDescent="0.25">
      <c r="A36" s="4" t="s">
        <v>4</v>
      </c>
      <c r="B36" s="4" t="s">
        <v>1318</v>
      </c>
      <c r="C36" s="4" t="s">
        <v>21</v>
      </c>
      <c r="D36" s="4" t="s">
        <v>12</v>
      </c>
      <c r="E36" s="14" t="s">
        <v>466</v>
      </c>
      <c r="F36" s="5">
        <f t="shared" ref="F36:L36" si="33">F37</f>
        <v>6351</v>
      </c>
      <c r="G36" s="5">
        <f t="shared" si="33"/>
        <v>6454.5</v>
      </c>
      <c r="H36" s="5">
        <f t="shared" si="33"/>
        <v>6463</v>
      </c>
      <c r="I36" s="5">
        <f t="shared" si="33"/>
        <v>0</v>
      </c>
      <c r="J36" s="5">
        <f t="shared" si="33"/>
        <v>0</v>
      </c>
      <c r="K36" s="5">
        <f t="shared" si="33"/>
        <v>0</v>
      </c>
      <c r="L36" s="5">
        <f t="shared" si="33"/>
        <v>2277.3780000000002</v>
      </c>
      <c r="M36" s="5">
        <f t="shared" si="3"/>
        <v>8628.3780000000006</v>
      </c>
      <c r="N36" s="5">
        <v>42784.732109999997</v>
      </c>
      <c r="O36" s="5">
        <f>O37</f>
        <v>4674.0465999999997</v>
      </c>
      <c r="P36" s="5">
        <v>0</v>
      </c>
      <c r="Q36" s="5">
        <v>0</v>
      </c>
      <c r="R36" s="5">
        <v>0</v>
      </c>
      <c r="S36" s="5">
        <v>0</v>
      </c>
      <c r="T36" s="5">
        <v>41406.735070000002</v>
      </c>
      <c r="U36" s="5">
        <v>0</v>
      </c>
      <c r="V36" s="36">
        <v>0</v>
      </c>
      <c r="W36" s="5">
        <f t="shared" si="5"/>
        <v>96.779231814617532</v>
      </c>
      <c r="X36" s="26"/>
    </row>
    <row r="37" spans="1:24" x14ac:dyDescent="0.25">
      <c r="A37" s="4" t="s">
        <v>4</v>
      </c>
      <c r="B37" s="4" t="s">
        <v>1318</v>
      </c>
      <c r="C37" s="4" t="s">
        <v>21</v>
      </c>
      <c r="D37" s="4" t="s">
        <v>13</v>
      </c>
      <c r="E37" s="14" t="s">
        <v>480</v>
      </c>
      <c r="F37" s="5">
        <v>6351</v>
      </c>
      <c r="G37" s="5">
        <v>6454.5</v>
      </c>
      <c r="H37" s="5">
        <v>6463</v>
      </c>
      <c r="I37" s="5"/>
      <c r="J37" s="5"/>
      <c r="K37" s="5"/>
      <c r="L37" s="5">
        <f>2256.878+20.5</f>
        <v>2277.3780000000002</v>
      </c>
      <c r="M37" s="5">
        <f t="shared" si="3"/>
        <v>8628.3780000000006</v>
      </c>
      <c r="N37" s="5">
        <v>10.315149999999999</v>
      </c>
      <c r="O37" s="5">
        <v>4674.0465999999997</v>
      </c>
      <c r="P37" s="5">
        <f t="shared" ref="P37:V37" si="34">P38</f>
        <v>0</v>
      </c>
      <c r="Q37" s="5">
        <f t="shared" si="34"/>
        <v>0</v>
      </c>
      <c r="R37" s="5">
        <f t="shared" si="34"/>
        <v>0</v>
      </c>
      <c r="S37" s="5">
        <f t="shared" si="34"/>
        <v>0</v>
      </c>
      <c r="T37" s="5">
        <v>10.315149999999999</v>
      </c>
      <c r="U37" s="5">
        <f t="shared" si="34"/>
        <v>0</v>
      </c>
      <c r="V37" s="36">
        <f t="shared" si="34"/>
        <v>0</v>
      </c>
      <c r="W37" s="5">
        <f t="shared" si="5"/>
        <v>100</v>
      </c>
      <c r="X37" s="26"/>
    </row>
    <row r="38" spans="1:24" x14ac:dyDescent="0.25">
      <c r="A38" s="4" t="s">
        <v>4</v>
      </c>
      <c r="B38" s="4" t="s">
        <v>1318</v>
      </c>
      <c r="C38" s="4" t="s">
        <v>21</v>
      </c>
      <c r="D38" s="4" t="s">
        <v>14</v>
      </c>
      <c r="E38" s="14" t="s">
        <v>482</v>
      </c>
      <c r="F38" s="5">
        <f t="shared" ref="F38:L38" si="35">F39</f>
        <v>337.5</v>
      </c>
      <c r="G38" s="5">
        <f t="shared" si="35"/>
        <v>233.2</v>
      </c>
      <c r="H38" s="5">
        <f t="shared" si="35"/>
        <v>224.9</v>
      </c>
      <c r="I38" s="5">
        <f t="shared" si="35"/>
        <v>0</v>
      </c>
      <c r="J38" s="5">
        <f t="shared" si="35"/>
        <v>0</v>
      </c>
      <c r="K38" s="5">
        <f t="shared" si="35"/>
        <v>0</v>
      </c>
      <c r="L38" s="5">
        <f t="shared" si="35"/>
        <v>0</v>
      </c>
      <c r="M38" s="5">
        <f t="shared" si="3"/>
        <v>337.5</v>
      </c>
      <c r="N38" s="5">
        <v>10.315149999999999</v>
      </c>
      <c r="O38" s="5">
        <f>O39</f>
        <v>285.7</v>
      </c>
      <c r="P38" s="5">
        <v>0</v>
      </c>
      <c r="Q38" s="5">
        <v>0</v>
      </c>
      <c r="R38" s="5">
        <v>0</v>
      </c>
      <c r="S38" s="5">
        <v>0</v>
      </c>
      <c r="T38" s="5">
        <v>10.315149999999999</v>
      </c>
      <c r="U38" s="5">
        <v>0</v>
      </c>
      <c r="V38" s="36">
        <v>0</v>
      </c>
      <c r="W38" s="5">
        <f t="shared" si="5"/>
        <v>100</v>
      </c>
      <c r="X38" s="26"/>
    </row>
    <row r="39" spans="1:24" ht="47.25" x14ac:dyDescent="0.25">
      <c r="A39" s="4" t="s">
        <v>4</v>
      </c>
      <c r="B39" s="4" t="s">
        <v>1318</v>
      </c>
      <c r="C39" s="4" t="s">
        <v>1366</v>
      </c>
      <c r="D39" s="4"/>
      <c r="E39" s="14" t="s">
        <v>1367</v>
      </c>
      <c r="F39" s="5">
        <v>337.5</v>
      </c>
      <c r="G39" s="5">
        <v>233.2</v>
      </c>
      <c r="H39" s="5">
        <v>224.9</v>
      </c>
      <c r="I39" s="5"/>
      <c r="J39" s="5"/>
      <c r="K39" s="5"/>
      <c r="L39" s="5"/>
      <c r="M39" s="5">
        <f t="shared" si="3"/>
        <v>337.5</v>
      </c>
      <c r="N39" s="5">
        <v>2145.3429999999998</v>
      </c>
      <c r="O39" s="5">
        <v>285.7</v>
      </c>
      <c r="P39" s="5">
        <f t="shared" ref="P39:V39" si="36">P40</f>
        <v>0</v>
      </c>
      <c r="Q39" s="5">
        <f t="shared" si="36"/>
        <v>0</v>
      </c>
      <c r="R39" s="5">
        <f t="shared" si="36"/>
        <v>0</v>
      </c>
      <c r="S39" s="5">
        <f t="shared" si="36"/>
        <v>0</v>
      </c>
      <c r="T39" s="5">
        <v>2145.34256</v>
      </c>
      <c r="U39" s="5">
        <f t="shared" si="36"/>
        <v>0</v>
      </c>
      <c r="V39" s="36">
        <f t="shared" si="36"/>
        <v>0</v>
      </c>
      <c r="W39" s="5">
        <f t="shared" si="5"/>
        <v>99.999979490459111</v>
      </c>
      <c r="X39" s="26"/>
    </row>
    <row r="40" spans="1:24" ht="31.5" x14ac:dyDescent="0.25">
      <c r="A40" s="4" t="s">
        <v>4</v>
      </c>
      <c r="B40" s="4" t="s">
        <v>1318</v>
      </c>
      <c r="C40" s="4" t="s">
        <v>1366</v>
      </c>
      <c r="D40" s="4" t="s">
        <v>11</v>
      </c>
      <c r="E40" s="14" t="s">
        <v>465</v>
      </c>
      <c r="F40" s="5">
        <f t="shared" ref="F40:L41" si="37">F41</f>
        <v>64950.8</v>
      </c>
      <c r="G40" s="5">
        <f t="shared" si="37"/>
        <v>58909</v>
      </c>
      <c r="H40" s="5">
        <f t="shared" si="37"/>
        <v>58909</v>
      </c>
      <c r="I40" s="5">
        <f t="shared" si="37"/>
        <v>-700.8</v>
      </c>
      <c r="J40" s="5">
        <f t="shared" si="37"/>
        <v>-700.8</v>
      </c>
      <c r="K40" s="5">
        <f t="shared" si="37"/>
        <v>-700.8</v>
      </c>
      <c r="L40" s="5">
        <f t="shared" si="37"/>
        <v>10917.844999999999</v>
      </c>
      <c r="M40" s="5">
        <f t="shared" si="3"/>
        <v>75167.845000000001</v>
      </c>
      <c r="N40" s="5">
        <v>2145.3429999999998</v>
      </c>
      <c r="O40" s="5">
        <f>O41+O43</f>
        <v>41580.091010000004</v>
      </c>
      <c r="P40" s="5">
        <v>0</v>
      </c>
      <c r="Q40" s="5">
        <v>0</v>
      </c>
      <c r="R40" s="5">
        <v>0</v>
      </c>
      <c r="S40" s="5">
        <v>0</v>
      </c>
      <c r="T40" s="5">
        <v>2145.34256</v>
      </c>
      <c r="U40" s="5">
        <v>0</v>
      </c>
      <c r="V40" s="36">
        <v>0</v>
      </c>
      <c r="W40" s="5">
        <f t="shared" si="5"/>
        <v>99.999979490459111</v>
      </c>
      <c r="X40" s="26"/>
    </row>
    <row r="41" spans="1:24" ht="31.5" x14ac:dyDescent="0.25">
      <c r="A41" s="4" t="s">
        <v>4</v>
      </c>
      <c r="B41" s="4" t="s">
        <v>1318</v>
      </c>
      <c r="C41" s="4" t="s">
        <v>1366</v>
      </c>
      <c r="D41" s="4" t="s">
        <v>12</v>
      </c>
      <c r="E41" s="14" t="s">
        <v>466</v>
      </c>
      <c r="F41" s="5">
        <f t="shared" si="37"/>
        <v>64950.8</v>
      </c>
      <c r="G41" s="5">
        <f t="shared" si="37"/>
        <v>58909</v>
      </c>
      <c r="H41" s="5">
        <f t="shared" si="37"/>
        <v>58909</v>
      </c>
      <c r="I41" s="5">
        <f t="shared" si="37"/>
        <v>-700.8</v>
      </c>
      <c r="J41" s="5">
        <f t="shared" si="37"/>
        <v>-700.8</v>
      </c>
      <c r="K41" s="5">
        <f t="shared" si="37"/>
        <v>-700.8</v>
      </c>
      <c r="L41" s="5">
        <f t="shared" si="37"/>
        <v>10917.844999999999</v>
      </c>
      <c r="M41" s="5">
        <f t="shared" si="3"/>
        <v>75167.845000000001</v>
      </c>
      <c r="N41" s="5">
        <v>2145.3429999999998</v>
      </c>
      <c r="O41" s="5">
        <f>O42</f>
        <v>41076.121050000002</v>
      </c>
      <c r="P41" s="5">
        <f t="shared" ref="P41:V41" si="38">P42+P44</f>
        <v>0</v>
      </c>
      <c r="Q41" s="5">
        <f t="shared" si="38"/>
        <v>0</v>
      </c>
      <c r="R41" s="5">
        <f t="shared" si="38"/>
        <v>0</v>
      </c>
      <c r="S41" s="5">
        <f t="shared" si="38"/>
        <v>0</v>
      </c>
      <c r="T41" s="5">
        <v>2145.34256</v>
      </c>
      <c r="U41" s="5">
        <f t="shared" si="38"/>
        <v>0</v>
      </c>
      <c r="V41" s="36">
        <f t="shared" si="38"/>
        <v>0</v>
      </c>
      <c r="W41" s="5">
        <f t="shared" si="5"/>
        <v>99.999979490459111</v>
      </c>
      <c r="X41" s="26"/>
    </row>
    <row r="42" spans="1:24" ht="47.25" x14ac:dyDescent="0.25">
      <c r="A42" s="4" t="s">
        <v>4</v>
      </c>
      <c r="B42" s="4" t="s">
        <v>1318</v>
      </c>
      <c r="C42" s="4" t="s">
        <v>1368</v>
      </c>
      <c r="D42" s="4"/>
      <c r="E42" s="14" t="s">
        <v>1369</v>
      </c>
      <c r="F42" s="5">
        <v>64950.8</v>
      </c>
      <c r="G42" s="5">
        <v>58909</v>
      </c>
      <c r="H42" s="5">
        <v>58909</v>
      </c>
      <c r="I42" s="5">
        <v>-700.8</v>
      </c>
      <c r="J42" s="5">
        <v>-700.8</v>
      </c>
      <c r="K42" s="5">
        <v>-700.8</v>
      </c>
      <c r="L42" s="5">
        <f>9999.116+2077.096-492.769-6.568-1267.755+1933.584-189.619-1135.24</f>
        <v>10917.844999999999</v>
      </c>
      <c r="M42" s="5">
        <f t="shared" si="3"/>
        <v>75167.845000000001</v>
      </c>
      <c r="N42" s="5">
        <v>10421.80596</v>
      </c>
      <c r="O42" s="5">
        <v>41076.121050000002</v>
      </c>
      <c r="P42" s="5">
        <f t="shared" ref="P42:V42" si="39">P43</f>
        <v>0</v>
      </c>
      <c r="Q42" s="5">
        <f t="shared" si="39"/>
        <v>0</v>
      </c>
      <c r="R42" s="5">
        <f t="shared" si="39"/>
        <v>0</v>
      </c>
      <c r="S42" s="5">
        <f t="shared" si="39"/>
        <v>0</v>
      </c>
      <c r="T42" s="5">
        <v>10421.80596</v>
      </c>
      <c r="U42" s="5">
        <f t="shared" si="39"/>
        <v>0</v>
      </c>
      <c r="V42" s="36">
        <f t="shared" si="39"/>
        <v>0</v>
      </c>
      <c r="W42" s="5">
        <f t="shared" si="5"/>
        <v>100</v>
      </c>
      <c r="X42" s="26"/>
    </row>
    <row r="43" spans="1:24" ht="31.5" x14ac:dyDescent="0.25">
      <c r="A43" s="4" t="s">
        <v>4</v>
      </c>
      <c r="B43" s="4" t="s">
        <v>1318</v>
      </c>
      <c r="C43" s="4" t="s">
        <v>1368</v>
      </c>
      <c r="D43" s="4" t="s">
        <v>11</v>
      </c>
      <c r="E43" s="14" t="s">
        <v>465</v>
      </c>
      <c r="F43" s="5"/>
      <c r="G43" s="5"/>
      <c r="H43" s="5"/>
      <c r="I43" s="5"/>
      <c r="J43" s="5"/>
      <c r="K43" s="5"/>
      <c r="L43" s="5"/>
      <c r="M43" s="5">
        <f>M44</f>
        <v>0</v>
      </c>
      <c r="N43" s="5">
        <v>10421.80596</v>
      </c>
      <c r="O43" s="5">
        <f>O44+O45</f>
        <v>503.96996000000001</v>
      </c>
      <c r="P43" s="5">
        <f t="shared" ref="P43:V43" si="40">P44+P45</f>
        <v>0</v>
      </c>
      <c r="Q43" s="5">
        <f t="shared" si="40"/>
        <v>0</v>
      </c>
      <c r="R43" s="5">
        <f t="shared" si="40"/>
        <v>0</v>
      </c>
      <c r="S43" s="5">
        <f t="shared" si="40"/>
        <v>0</v>
      </c>
      <c r="T43" s="5">
        <v>10421.80596</v>
      </c>
      <c r="U43" s="5">
        <f t="shared" si="40"/>
        <v>0</v>
      </c>
      <c r="V43" s="36">
        <f t="shared" si="40"/>
        <v>0</v>
      </c>
      <c r="W43" s="5">
        <f t="shared" si="5"/>
        <v>100</v>
      </c>
      <c r="X43" s="26"/>
    </row>
    <row r="44" spans="1:24" ht="31.5" x14ac:dyDescent="0.25">
      <c r="A44" s="4" t="s">
        <v>4</v>
      </c>
      <c r="B44" s="4" t="s">
        <v>1318</v>
      </c>
      <c r="C44" s="4" t="s">
        <v>1368</v>
      </c>
      <c r="D44" s="4" t="s">
        <v>12</v>
      </c>
      <c r="E44" s="14" t="s">
        <v>466</v>
      </c>
      <c r="F44" s="5"/>
      <c r="G44" s="5"/>
      <c r="H44" s="5"/>
      <c r="I44" s="5"/>
      <c r="J44" s="5"/>
      <c r="K44" s="5"/>
      <c r="L44" s="5"/>
      <c r="M44" s="5">
        <v>0</v>
      </c>
      <c r="N44" s="5">
        <v>10421.80596</v>
      </c>
      <c r="O44" s="5">
        <v>403.96996000000001</v>
      </c>
      <c r="P44" s="5">
        <f t="shared" ref="P44:U44" si="41">P46</f>
        <v>0</v>
      </c>
      <c r="Q44" s="5">
        <f t="shared" si="41"/>
        <v>0</v>
      </c>
      <c r="R44" s="5">
        <v>0</v>
      </c>
      <c r="S44" s="5">
        <f t="shared" si="41"/>
        <v>0</v>
      </c>
      <c r="T44" s="5">
        <v>10421.80596</v>
      </c>
      <c r="U44" s="5">
        <f t="shared" si="41"/>
        <v>0</v>
      </c>
      <c r="V44" s="36">
        <v>0</v>
      </c>
      <c r="W44" s="5">
        <f t="shared" si="5"/>
        <v>100</v>
      </c>
      <c r="X44" s="26"/>
    </row>
    <row r="45" spans="1:24" ht="31.5" x14ac:dyDescent="0.25">
      <c r="A45" s="4" t="s">
        <v>4</v>
      </c>
      <c r="B45" s="4" t="s">
        <v>1318</v>
      </c>
      <c r="C45" s="4" t="s">
        <v>22</v>
      </c>
      <c r="D45" s="4"/>
      <c r="E45" s="14" t="s">
        <v>699</v>
      </c>
      <c r="F45" s="5"/>
      <c r="G45" s="5"/>
      <c r="H45" s="5"/>
      <c r="I45" s="5"/>
      <c r="J45" s="5"/>
      <c r="K45" s="5"/>
      <c r="L45" s="5"/>
      <c r="M45" s="5">
        <v>0</v>
      </c>
      <c r="N45" s="5">
        <v>1746.0740000000001</v>
      </c>
      <c r="O45" s="5">
        <v>100</v>
      </c>
      <c r="P45" s="5">
        <v>0</v>
      </c>
      <c r="Q45" s="5">
        <v>0</v>
      </c>
      <c r="R45" s="5">
        <v>0</v>
      </c>
      <c r="S45" s="5">
        <v>0</v>
      </c>
      <c r="T45" s="5">
        <v>1429.14</v>
      </c>
      <c r="U45" s="5">
        <v>0</v>
      </c>
      <c r="V45" s="36">
        <v>0</v>
      </c>
      <c r="W45" s="5">
        <f t="shared" si="5"/>
        <v>81.848764714439369</v>
      </c>
      <c r="X45" s="26"/>
    </row>
    <row r="46" spans="1:24" x14ac:dyDescent="0.25">
      <c r="A46" s="4" t="s">
        <v>4</v>
      </c>
      <c r="B46" s="4" t="s">
        <v>1318</v>
      </c>
      <c r="C46" s="4" t="s">
        <v>23</v>
      </c>
      <c r="D46" s="4"/>
      <c r="E46" s="14" t="s">
        <v>705</v>
      </c>
      <c r="F46" s="5">
        <f t="shared" ref="F46:L49" si="42">F47</f>
        <v>210.4</v>
      </c>
      <c r="G46" s="5">
        <f t="shared" si="42"/>
        <v>157.80000000000001</v>
      </c>
      <c r="H46" s="5">
        <f t="shared" si="42"/>
        <v>93.3</v>
      </c>
      <c r="I46" s="5">
        <f t="shared" si="42"/>
        <v>0</v>
      </c>
      <c r="J46" s="5">
        <f t="shared" si="42"/>
        <v>0</v>
      </c>
      <c r="K46" s="5">
        <f t="shared" si="42"/>
        <v>0</v>
      </c>
      <c r="L46" s="5">
        <f t="shared" si="42"/>
        <v>13630.725</v>
      </c>
      <c r="M46" s="5">
        <f t="shared" si="3"/>
        <v>13841.125</v>
      </c>
      <c r="N46" s="5">
        <v>1746.0740000000001</v>
      </c>
      <c r="O46" s="5">
        <f t="shared" ref="O46:S46" si="43">O47</f>
        <v>665.13670000000002</v>
      </c>
      <c r="P46" s="5">
        <f t="shared" si="43"/>
        <v>0</v>
      </c>
      <c r="Q46" s="5">
        <f t="shared" si="43"/>
        <v>0</v>
      </c>
      <c r="R46" s="5">
        <f t="shared" si="43"/>
        <v>73713.899999999994</v>
      </c>
      <c r="S46" s="5">
        <f t="shared" si="43"/>
        <v>0</v>
      </c>
      <c r="T46" s="5">
        <v>1429.14</v>
      </c>
      <c r="U46" s="5">
        <v>0</v>
      </c>
      <c r="V46" s="36">
        <f>V47</f>
        <v>73697.761249999996</v>
      </c>
      <c r="W46" s="5">
        <f t="shared" si="5"/>
        <v>81.848764714439369</v>
      </c>
      <c r="X46" s="26"/>
    </row>
    <row r="47" spans="1:24" ht="31.5" x14ac:dyDescent="0.25">
      <c r="A47" s="4" t="s">
        <v>4</v>
      </c>
      <c r="B47" s="4" t="s">
        <v>1318</v>
      </c>
      <c r="C47" s="4" t="s">
        <v>24</v>
      </c>
      <c r="D47" s="4"/>
      <c r="E47" s="14" t="s">
        <v>1171</v>
      </c>
      <c r="F47" s="5">
        <f t="shared" si="42"/>
        <v>210.4</v>
      </c>
      <c r="G47" s="5">
        <f t="shared" si="42"/>
        <v>157.80000000000001</v>
      </c>
      <c r="H47" s="5">
        <f t="shared" si="42"/>
        <v>93.3</v>
      </c>
      <c r="I47" s="5">
        <f t="shared" si="42"/>
        <v>0</v>
      </c>
      <c r="J47" s="5">
        <f t="shared" si="42"/>
        <v>0</v>
      </c>
      <c r="K47" s="5">
        <f t="shared" si="42"/>
        <v>0</v>
      </c>
      <c r="L47" s="5">
        <f>L48+L51</f>
        <v>13630.725</v>
      </c>
      <c r="M47" s="5">
        <f t="shared" si="3"/>
        <v>13841.125</v>
      </c>
      <c r="N47" s="5">
        <v>1746.0740000000001</v>
      </c>
      <c r="O47" s="5">
        <f t="shared" ref="O47:V47" si="44">O48+O51</f>
        <v>665.13670000000002</v>
      </c>
      <c r="P47" s="5">
        <f t="shared" si="44"/>
        <v>0</v>
      </c>
      <c r="Q47" s="5">
        <f t="shared" si="44"/>
        <v>0</v>
      </c>
      <c r="R47" s="5">
        <f t="shared" si="44"/>
        <v>73713.899999999994</v>
      </c>
      <c r="S47" s="5">
        <f t="shared" si="44"/>
        <v>0</v>
      </c>
      <c r="T47" s="5">
        <v>1429.14</v>
      </c>
      <c r="U47" s="5">
        <f t="shared" si="44"/>
        <v>0</v>
      </c>
      <c r="V47" s="36">
        <f t="shared" si="44"/>
        <v>73697.761249999996</v>
      </c>
      <c r="W47" s="5">
        <f t="shared" si="5"/>
        <v>81.848764714439369</v>
      </c>
      <c r="X47" s="26"/>
    </row>
    <row r="48" spans="1:24" x14ac:dyDescent="0.25">
      <c r="A48" s="4" t="s">
        <v>4</v>
      </c>
      <c r="B48" s="4" t="s">
        <v>1318</v>
      </c>
      <c r="C48" s="4" t="s">
        <v>24</v>
      </c>
      <c r="D48" s="4" t="s">
        <v>13</v>
      </c>
      <c r="E48" s="14" t="s">
        <v>480</v>
      </c>
      <c r="F48" s="5">
        <f t="shared" si="42"/>
        <v>210.4</v>
      </c>
      <c r="G48" s="5">
        <f t="shared" si="42"/>
        <v>157.80000000000001</v>
      </c>
      <c r="H48" s="5">
        <f t="shared" si="42"/>
        <v>93.3</v>
      </c>
      <c r="I48" s="5">
        <f t="shared" si="42"/>
        <v>0</v>
      </c>
      <c r="J48" s="5">
        <f t="shared" si="42"/>
        <v>0</v>
      </c>
      <c r="K48" s="5">
        <f t="shared" si="42"/>
        <v>0</v>
      </c>
      <c r="L48" s="5">
        <f t="shared" si="42"/>
        <v>452.72500000000002</v>
      </c>
      <c r="M48" s="5">
        <f t="shared" si="3"/>
        <v>663.125</v>
      </c>
      <c r="N48" s="5">
        <v>1746.0740000000001</v>
      </c>
      <c r="O48" s="5">
        <f>O49</f>
        <v>665.13670000000002</v>
      </c>
      <c r="P48" s="5">
        <f t="shared" ref="P48:V49" si="45">P49</f>
        <v>0</v>
      </c>
      <c r="Q48" s="5">
        <f t="shared" si="45"/>
        <v>0</v>
      </c>
      <c r="R48" s="5">
        <f t="shared" si="45"/>
        <v>0</v>
      </c>
      <c r="S48" s="5">
        <f t="shared" si="45"/>
        <v>0</v>
      </c>
      <c r="T48" s="5">
        <v>1429.14</v>
      </c>
      <c r="U48" s="5">
        <f t="shared" si="45"/>
        <v>0</v>
      </c>
      <c r="V48" s="36">
        <f t="shared" si="45"/>
        <v>0</v>
      </c>
      <c r="W48" s="5">
        <f t="shared" si="5"/>
        <v>81.848764714439369</v>
      </c>
      <c r="X48" s="26"/>
    </row>
    <row r="49" spans="1:24" x14ac:dyDescent="0.25">
      <c r="A49" s="4" t="s">
        <v>4</v>
      </c>
      <c r="B49" s="4" t="s">
        <v>1318</v>
      </c>
      <c r="C49" s="4" t="s">
        <v>24</v>
      </c>
      <c r="D49" s="4" t="s">
        <v>20</v>
      </c>
      <c r="E49" s="14" t="s">
        <v>483</v>
      </c>
      <c r="F49" s="5">
        <f t="shared" si="42"/>
        <v>210.4</v>
      </c>
      <c r="G49" s="5">
        <f t="shared" si="42"/>
        <v>157.80000000000001</v>
      </c>
      <c r="H49" s="5">
        <f t="shared" si="42"/>
        <v>93.3</v>
      </c>
      <c r="I49" s="5">
        <f t="shared" si="42"/>
        <v>0</v>
      </c>
      <c r="J49" s="5">
        <f t="shared" si="42"/>
        <v>0</v>
      </c>
      <c r="K49" s="5">
        <f t="shared" si="42"/>
        <v>0</v>
      </c>
      <c r="L49" s="5">
        <f t="shared" si="42"/>
        <v>452.72500000000002</v>
      </c>
      <c r="M49" s="5">
        <f t="shared" si="3"/>
        <v>663.125</v>
      </c>
      <c r="N49" s="5">
        <v>1746.0740000000001</v>
      </c>
      <c r="O49" s="5">
        <f>O50</f>
        <v>665.13670000000002</v>
      </c>
      <c r="P49" s="5">
        <f t="shared" si="45"/>
        <v>0</v>
      </c>
      <c r="Q49" s="5">
        <f t="shared" si="45"/>
        <v>0</v>
      </c>
      <c r="R49" s="5">
        <f t="shared" si="45"/>
        <v>0</v>
      </c>
      <c r="S49" s="5">
        <f t="shared" si="45"/>
        <v>0</v>
      </c>
      <c r="T49" s="5">
        <v>1429.14</v>
      </c>
      <c r="U49" s="5">
        <f t="shared" si="45"/>
        <v>0</v>
      </c>
      <c r="V49" s="36">
        <f t="shared" si="45"/>
        <v>0</v>
      </c>
      <c r="W49" s="5">
        <f t="shared" si="5"/>
        <v>81.848764714439369</v>
      </c>
      <c r="X49" s="26"/>
    </row>
    <row r="50" spans="1:24" ht="47.25" hidden="1" x14ac:dyDescent="0.25">
      <c r="A50" s="4" t="s">
        <v>4</v>
      </c>
      <c r="B50" s="4" t="s">
        <v>1318</v>
      </c>
      <c r="C50" s="4" t="s">
        <v>1257</v>
      </c>
      <c r="D50" s="4"/>
      <c r="E50" s="14" t="s">
        <v>1258</v>
      </c>
      <c r="F50" s="5">
        <v>210.4</v>
      </c>
      <c r="G50" s="5">
        <v>157.80000000000001</v>
      </c>
      <c r="H50" s="5">
        <v>93.3</v>
      </c>
      <c r="I50" s="5"/>
      <c r="J50" s="5"/>
      <c r="K50" s="5"/>
      <c r="L50" s="5">
        <v>452.72500000000002</v>
      </c>
      <c r="M50" s="5">
        <f t="shared" si="3"/>
        <v>663.125</v>
      </c>
      <c r="N50" s="5">
        <v>0</v>
      </c>
      <c r="O50" s="5">
        <v>665.13670000000002</v>
      </c>
      <c r="P50" s="5">
        <f>P54</f>
        <v>0</v>
      </c>
      <c r="Q50" s="5">
        <f>Q54</f>
        <v>0</v>
      </c>
      <c r="R50" s="5">
        <f>R54</f>
        <v>0</v>
      </c>
      <c r="S50" s="5">
        <f>S54</f>
        <v>0</v>
      </c>
      <c r="T50" s="5">
        <v>0</v>
      </c>
      <c r="U50" s="5">
        <f>U54</f>
        <v>0</v>
      </c>
      <c r="V50" s="36">
        <f>V54</f>
        <v>0</v>
      </c>
      <c r="W50" s="5" t="e">
        <f t="shared" si="5"/>
        <v>#DIV/0!</v>
      </c>
      <c r="X50" s="24" t="s">
        <v>1214</v>
      </c>
    </row>
    <row r="51" spans="1:24" ht="31.5" hidden="1" x14ac:dyDescent="0.25">
      <c r="A51" s="4" t="s">
        <v>4</v>
      </c>
      <c r="B51" s="4" t="s">
        <v>1318</v>
      </c>
      <c r="C51" s="4" t="s">
        <v>1257</v>
      </c>
      <c r="D51" s="4" t="s">
        <v>246</v>
      </c>
      <c r="E51" s="14" t="s">
        <v>473</v>
      </c>
      <c r="F51" s="5"/>
      <c r="G51" s="5"/>
      <c r="H51" s="5"/>
      <c r="I51" s="5"/>
      <c r="J51" s="5"/>
      <c r="K51" s="5"/>
      <c r="L51" s="5">
        <f>L52</f>
        <v>13178</v>
      </c>
      <c r="M51" s="5">
        <f>L51</f>
        <v>13178</v>
      </c>
      <c r="N51" s="5">
        <v>0</v>
      </c>
      <c r="O51" s="5">
        <f t="shared" ref="O51:V52" si="46">O52</f>
        <v>0</v>
      </c>
      <c r="P51" s="5">
        <f t="shared" si="46"/>
        <v>0</v>
      </c>
      <c r="Q51" s="5">
        <f t="shared" si="46"/>
        <v>0</v>
      </c>
      <c r="R51" s="5">
        <f t="shared" si="46"/>
        <v>73713.899999999994</v>
      </c>
      <c r="S51" s="5">
        <f t="shared" si="46"/>
        <v>0</v>
      </c>
      <c r="T51" s="5">
        <v>0</v>
      </c>
      <c r="U51" s="5">
        <f t="shared" si="46"/>
        <v>0</v>
      </c>
      <c r="V51" s="36">
        <f t="shared" si="46"/>
        <v>73697.761249999996</v>
      </c>
      <c r="W51" s="5" t="e">
        <f t="shared" si="5"/>
        <v>#DIV/0!</v>
      </c>
      <c r="X51" s="24" t="s">
        <v>1214</v>
      </c>
    </row>
    <row r="52" spans="1:24" hidden="1" x14ac:dyDescent="0.25">
      <c r="A52" s="4" t="s">
        <v>4</v>
      </c>
      <c r="B52" s="4" t="s">
        <v>1318</v>
      </c>
      <c r="C52" s="4" t="s">
        <v>1257</v>
      </c>
      <c r="D52" s="4" t="s">
        <v>245</v>
      </c>
      <c r="E52" s="14" t="s">
        <v>474</v>
      </c>
      <c r="F52" s="5"/>
      <c r="G52" s="5"/>
      <c r="H52" s="5"/>
      <c r="I52" s="5"/>
      <c r="J52" s="5"/>
      <c r="K52" s="5"/>
      <c r="L52" s="5">
        <f>L53</f>
        <v>13178</v>
      </c>
      <c r="M52" s="5">
        <f>L52</f>
        <v>13178</v>
      </c>
      <c r="N52" s="5">
        <v>0</v>
      </c>
      <c r="O52" s="5">
        <f t="shared" si="46"/>
        <v>0</v>
      </c>
      <c r="P52" s="5">
        <f t="shared" si="46"/>
        <v>0</v>
      </c>
      <c r="Q52" s="5">
        <f t="shared" si="46"/>
        <v>0</v>
      </c>
      <c r="R52" s="5">
        <f t="shared" si="46"/>
        <v>73713.899999999994</v>
      </c>
      <c r="S52" s="5">
        <f t="shared" si="46"/>
        <v>0</v>
      </c>
      <c r="T52" s="5">
        <v>0</v>
      </c>
      <c r="U52" s="5">
        <f t="shared" si="46"/>
        <v>0</v>
      </c>
      <c r="V52" s="36">
        <f t="shared" si="46"/>
        <v>73697.761249999996</v>
      </c>
      <c r="W52" s="5" t="e">
        <f t="shared" si="5"/>
        <v>#DIV/0!</v>
      </c>
      <c r="X52" s="24" t="s">
        <v>1214</v>
      </c>
    </row>
    <row r="53" spans="1:24" ht="31.5" x14ac:dyDescent="0.25">
      <c r="A53" s="4" t="s">
        <v>4</v>
      </c>
      <c r="B53" s="4" t="s">
        <v>1318</v>
      </c>
      <c r="C53" s="4" t="s">
        <v>25</v>
      </c>
      <c r="D53" s="4"/>
      <c r="E53" s="14" t="s">
        <v>728</v>
      </c>
      <c r="F53" s="5"/>
      <c r="G53" s="5"/>
      <c r="H53" s="5"/>
      <c r="I53" s="5"/>
      <c r="J53" s="5"/>
      <c r="K53" s="5"/>
      <c r="L53" s="5">
        <f>13200-22</f>
        <v>13178</v>
      </c>
      <c r="M53" s="5">
        <f>L53</f>
        <v>13178</v>
      </c>
      <c r="N53" s="5">
        <v>73713.899999999994</v>
      </c>
      <c r="O53" s="5">
        <v>0</v>
      </c>
      <c r="P53" s="5">
        <v>0</v>
      </c>
      <c r="Q53" s="5">
        <v>0</v>
      </c>
      <c r="R53" s="5">
        <f>N53</f>
        <v>73713.899999999994</v>
      </c>
      <c r="S53" s="5">
        <f>O53</f>
        <v>0</v>
      </c>
      <c r="T53" s="5">
        <v>73697.761249999996</v>
      </c>
      <c r="U53" s="5">
        <v>0</v>
      </c>
      <c r="V53" s="36">
        <f>T53</f>
        <v>73697.761249999996</v>
      </c>
      <c r="W53" s="5">
        <f t="shared" si="5"/>
        <v>99.978106232338817</v>
      </c>
      <c r="X53" s="26"/>
    </row>
    <row r="54" spans="1:24" ht="31.5" x14ac:dyDescent="0.25">
      <c r="A54" s="4" t="s">
        <v>4</v>
      </c>
      <c r="B54" s="4" t="s">
        <v>1318</v>
      </c>
      <c r="C54" s="4" t="s">
        <v>26</v>
      </c>
      <c r="D54" s="4"/>
      <c r="E54" s="14" t="s">
        <v>731</v>
      </c>
      <c r="F54" s="5">
        <f t="shared" ref="F54:L57" si="47">F55</f>
        <v>57292.7</v>
      </c>
      <c r="G54" s="5">
        <f t="shared" si="47"/>
        <v>57292.7</v>
      </c>
      <c r="H54" s="5">
        <f t="shared" si="47"/>
        <v>57292.7</v>
      </c>
      <c r="I54" s="5">
        <f t="shared" si="47"/>
        <v>0</v>
      </c>
      <c r="J54" s="5">
        <f t="shared" si="47"/>
        <v>0</v>
      </c>
      <c r="K54" s="5">
        <f t="shared" si="47"/>
        <v>0</v>
      </c>
      <c r="L54" s="5">
        <f t="shared" si="47"/>
        <v>2563.5</v>
      </c>
      <c r="M54" s="5">
        <f t="shared" si="3"/>
        <v>59856.2</v>
      </c>
      <c r="N54" s="5">
        <v>73713.899999999994</v>
      </c>
      <c r="O54" s="5">
        <f t="shared" ref="O54:O57" si="48">O55</f>
        <v>38722.801899999999</v>
      </c>
      <c r="P54" s="5">
        <v>0</v>
      </c>
      <c r="Q54" s="5">
        <v>0</v>
      </c>
      <c r="R54" s="5">
        <v>0</v>
      </c>
      <c r="S54" s="5">
        <v>0</v>
      </c>
      <c r="T54" s="5">
        <v>73697.761249999996</v>
      </c>
      <c r="U54" s="5">
        <v>0</v>
      </c>
      <c r="V54" s="36">
        <v>0</v>
      </c>
      <c r="W54" s="5">
        <f t="shared" si="5"/>
        <v>99.978106232338817</v>
      </c>
      <c r="X54" s="26"/>
    </row>
    <row r="55" spans="1:24" ht="31.5" x14ac:dyDescent="0.25">
      <c r="A55" s="4" t="s">
        <v>4</v>
      </c>
      <c r="B55" s="4" t="s">
        <v>1318</v>
      </c>
      <c r="C55" s="4" t="s">
        <v>27</v>
      </c>
      <c r="D55" s="4"/>
      <c r="E55" s="14" t="s">
        <v>722</v>
      </c>
      <c r="F55" s="5">
        <f t="shared" ref="F55:L55" si="49">F56+F59</f>
        <v>57292.7</v>
      </c>
      <c r="G55" s="5">
        <f t="shared" si="49"/>
        <v>57292.7</v>
      </c>
      <c r="H55" s="5">
        <f t="shared" si="49"/>
        <v>57292.7</v>
      </c>
      <c r="I55" s="5">
        <f t="shared" si="49"/>
        <v>0</v>
      </c>
      <c r="J55" s="5">
        <f t="shared" si="49"/>
        <v>0</v>
      </c>
      <c r="K55" s="5">
        <f t="shared" si="49"/>
        <v>0</v>
      </c>
      <c r="L55" s="5">
        <f t="shared" si="49"/>
        <v>2563.5</v>
      </c>
      <c r="M55" s="5">
        <f t="shared" si="3"/>
        <v>59856.2</v>
      </c>
      <c r="N55" s="5">
        <v>69939.047439999995</v>
      </c>
      <c r="O55" s="5">
        <f>O56+O59</f>
        <v>38722.801899999999</v>
      </c>
      <c r="P55" s="5">
        <f t="shared" ref="P55:V58" si="50">P56</f>
        <v>0</v>
      </c>
      <c r="Q55" s="5">
        <f t="shared" si="50"/>
        <v>0</v>
      </c>
      <c r="R55" s="5">
        <f t="shared" si="50"/>
        <v>0</v>
      </c>
      <c r="S55" s="5">
        <f t="shared" si="50"/>
        <v>0</v>
      </c>
      <c r="T55" s="5">
        <v>69922.909899999999</v>
      </c>
      <c r="U55" s="5">
        <f t="shared" si="50"/>
        <v>0</v>
      </c>
      <c r="V55" s="36">
        <f t="shared" si="50"/>
        <v>0</v>
      </c>
      <c r="W55" s="5">
        <f t="shared" si="5"/>
        <v>99.976926279967088</v>
      </c>
      <c r="X55" s="26"/>
    </row>
    <row r="56" spans="1:24" ht="78.75" x14ac:dyDescent="0.25">
      <c r="A56" s="4" t="s">
        <v>4</v>
      </c>
      <c r="B56" s="4" t="s">
        <v>1318</v>
      </c>
      <c r="C56" s="4" t="s">
        <v>27</v>
      </c>
      <c r="D56" s="4" t="s">
        <v>18</v>
      </c>
      <c r="E56" s="14" t="s">
        <v>462</v>
      </c>
      <c r="F56" s="5">
        <f t="shared" si="47"/>
        <v>53326.6</v>
      </c>
      <c r="G56" s="5">
        <f t="shared" si="47"/>
        <v>53326.6</v>
      </c>
      <c r="H56" s="5">
        <f t="shared" si="47"/>
        <v>53326.6</v>
      </c>
      <c r="I56" s="5">
        <f t="shared" si="47"/>
        <v>0</v>
      </c>
      <c r="J56" s="5">
        <f t="shared" si="47"/>
        <v>0</v>
      </c>
      <c r="K56" s="5">
        <f t="shared" si="47"/>
        <v>0</v>
      </c>
      <c r="L56" s="5">
        <f t="shared" si="47"/>
        <v>2008.9</v>
      </c>
      <c r="M56" s="5">
        <f t="shared" si="3"/>
        <v>55335.5</v>
      </c>
      <c r="N56" s="5">
        <v>69934.521580000001</v>
      </c>
      <c r="O56" s="5">
        <f t="shared" si="48"/>
        <v>35857.040000000001</v>
      </c>
      <c r="P56" s="5">
        <f t="shared" ref="P56:V56" si="51">P57+P60</f>
        <v>0</v>
      </c>
      <c r="Q56" s="5">
        <f t="shared" si="51"/>
        <v>0</v>
      </c>
      <c r="R56" s="5">
        <f t="shared" si="51"/>
        <v>0</v>
      </c>
      <c r="S56" s="5">
        <f t="shared" si="51"/>
        <v>0</v>
      </c>
      <c r="T56" s="5">
        <v>69918.384040000004</v>
      </c>
      <c r="U56" s="5">
        <f t="shared" si="51"/>
        <v>0</v>
      </c>
      <c r="V56" s="36">
        <f t="shared" si="51"/>
        <v>0</v>
      </c>
      <c r="W56" s="5">
        <f t="shared" si="5"/>
        <v>99.976924786735637</v>
      </c>
      <c r="X56" s="26"/>
    </row>
    <row r="57" spans="1:24" ht="31.5" x14ac:dyDescent="0.25">
      <c r="A57" s="4" t="s">
        <v>4</v>
      </c>
      <c r="B57" s="4" t="s">
        <v>1318</v>
      </c>
      <c r="C57" s="4" t="s">
        <v>27</v>
      </c>
      <c r="D57" s="4" t="s">
        <v>28</v>
      </c>
      <c r="E57" s="14" t="s">
        <v>464</v>
      </c>
      <c r="F57" s="5">
        <f t="shared" si="47"/>
        <v>53326.6</v>
      </c>
      <c r="G57" s="5">
        <f t="shared" si="47"/>
        <v>53326.6</v>
      </c>
      <c r="H57" s="5">
        <f t="shared" si="47"/>
        <v>53326.6</v>
      </c>
      <c r="I57" s="5">
        <f t="shared" si="47"/>
        <v>0</v>
      </c>
      <c r="J57" s="5">
        <f t="shared" si="47"/>
        <v>0</v>
      </c>
      <c r="K57" s="5">
        <f t="shared" si="47"/>
        <v>0</v>
      </c>
      <c r="L57" s="5">
        <f t="shared" si="47"/>
        <v>2008.9</v>
      </c>
      <c r="M57" s="5">
        <f t="shared" si="3"/>
        <v>55335.5</v>
      </c>
      <c r="N57" s="5">
        <v>69934.521580000001</v>
      </c>
      <c r="O57" s="5">
        <f t="shared" si="48"/>
        <v>35857.040000000001</v>
      </c>
      <c r="P57" s="5">
        <f t="shared" si="50"/>
        <v>0</v>
      </c>
      <c r="Q57" s="5">
        <f t="shared" si="50"/>
        <v>0</v>
      </c>
      <c r="R57" s="5">
        <f t="shared" si="50"/>
        <v>0</v>
      </c>
      <c r="S57" s="5">
        <f t="shared" si="50"/>
        <v>0</v>
      </c>
      <c r="T57" s="5">
        <v>69918.384040000004</v>
      </c>
      <c r="U57" s="5">
        <f t="shared" si="50"/>
        <v>0</v>
      </c>
      <c r="V57" s="36">
        <f t="shared" si="50"/>
        <v>0</v>
      </c>
      <c r="W57" s="5">
        <f t="shared" si="5"/>
        <v>99.976924786735637</v>
      </c>
      <c r="X57" s="26"/>
    </row>
    <row r="58" spans="1:24" x14ac:dyDescent="0.25">
      <c r="A58" s="4" t="s">
        <v>4</v>
      </c>
      <c r="B58" s="4" t="s">
        <v>1318</v>
      </c>
      <c r="C58" s="4" t="s">
        <v>27</v>
      </c>
      <c r="D58" s="4" t="s">
        <v>117</v>
      </c>
      <c r="E58" s="14" t="s">
        <v>467</v>
      </c>
      <c r="F58" s="5">
        <v>53326.6</v>
      </c>
      <c r="G58" s="5">
        <v>53326.6</v>
      </c>
      <c r="H58" s="5">
        <v>53326.6</v>
      </c>
      <c r="I58" s="5"/>
      <c r="J58" s="5"/>
      <c r="K58" s="5"/>
      <c r="L58" s="5">
        <f>559.9+1449</f>
        <v>2008.9</v>
      </c>
      <c r="M58" s="5">
        <f t="shared" si="3"/>
        <v>55335.5</v>
      </c>
      <c r="N58" s="5">
        <v>4.5258599999999998</v>
      </c>
      <c r="O58" s="5">
        <v>35857.040000000001</v>
      </c>
      <c r="P58" s="5">
        <f t="shared" si="50"/>
        <v>0</v>
      </c>
      <c r="Q58" s="5">
        <f t="shared" si="50"/>
        <v>0</v>
      </c>
      <c r="R58" s="5">
        <f t="shared" si="50"/>
        <v>0</v>
      </c>
      <c r="S58" s="5">
        <f t="shared" si="50"/>
        <v>0</v>
      </c>
      <c r="T58" s="5">
        <v>4.5258599999999998</v>
      </c>
      <c r="U58" s="5">
        <f t="shared" si="50"/>
        <v>0</v>
      </c>
      <c r="V58" s="36">
        <f t="shared" si="50"/>
        <v>0</v>
      </c>
      <c r="W58" s="5">
        <f t="shared" si="5"/>
        <v>100</v>
      </c>
      <c r="X58" s="26"/>
    </row>
    <row r="59" spans="1:24" ht="31.5" x14ac:dyDescent="0.25">
      <c r="A59" s="4" t="s">
        <v>4</v>
      </c>
      <c r="B59" s="4" t="s">
        <v>1318</v>
      </c>
      <c r="C59" s="4" t="s">
        <v>27</v>
      </c>
      <c r="D59" s="4" t="s">
        <v>300</v>
      </c>
      <c r="E59" s="14" t="s">
        <v>469</v>
      </c>
      <c r="F59" s="5">
        <f t="shared" ref="F59:L59" si="52">F60+F62</f>
        <v>3966.1000000000004</v>
      </c>
      <c r="G59" s="5">
        <f t="shared" si="52"/>
        <v>3966.1000000000004</v>
      </c>
      <c r="H59" s="5">
        <f t="shared" si="52"/>
        <v>3966.1000000000004</v>
      </c>
      <c r="I59" s="5">
        <f t="shared" si="52"/>
        <v>0</v>
      </c>
      <c r="J59" s="5">
        <f t="shared" si="52"/>
        <v>0</v>
      </c>
      <c r="K59" s="5">
        <f t="shared" si="52"/>
        <v>0</v>
      </c>
      <c r="L59" s="5">
        <f t="shared" si="52"/>
        <v>554.6</v>
      </c>
      <c r="M59" s="5">
        <f t="shared" si="3"/>
        <v>4520.7000000000007</v>
      </c>
      <c r="N59" s="5">
        <v>4.5258599999999998</v>
      </c>
      <c r="O59" s="5">
        <f t="shared" ref="O59:V59" si="53">O60+O62+O64</f>
        <v>2865.7619</v>
      </c>
      <c r="P59" s="5">
        <f t="shared" si="53"/>
        <v>0</v>
      </c>
      <c r="Q59" s="5">
        <f t="shared" si="53"/>
        <v>0</v>
      </c>
      <c r="R59" s="5">
        <f t="shared" si="53"/>
        <v>0</v>
      </c>
      <c r="S59" s="5">
        <f t="shared" si="53"/>
        <v>0</v>
      </c>
      <c r="T59" s="5">
        <v>4.5258599999999998</v>
      </c>
      <c r="U59" s="5">
        <f t="shared" si="53"/>
        <v>0</v>
      </c>
      <c r="V59" s="5">
        <f t="shared" si="53"/>
        <v>0</v>
      </c>
      <c r="W59" s="5">
        <f t="shared" si="5"/>
        <v>100</v>
      </c>
      <c r="X59" s="26"/>
    </row>
    <row r="60" spans="1:24" ht="31.5" x14ac:dyDescent="0.25">
      <c r="A60" s="4" t="s">
        <v>4</v>
      </c>
      <c r="B60" s="4" t="s">
        <v>1318</v>
      </c>
      <c r="C60" s="4" t="s">
        <v>29</v>
      </c>
      <c r="D60" s="4"/>
      <c r="E60" s="14" t="s">
        <v>723</v>
      </c>
      <c r="F60" s="5">
        <f t="shared" ref="F60:L60" si="54">F61</f>
        <v>83.3</v>
      </c>
      <c r="G60" s="5">
        <f t="shared" si="54"/>
        <v>83.3</v>
      </c>
      <c r="H60" s="5">
        <f t="shared" si="54"/>
        <v>83.3</v>
      </c>
      <c r="I60" s="5">
        <f t="shared" si="54"/>
        <v>0</v>
      </c>
      <c r="J60" s="5">
        <f t="shared" si="54"/>
        <v>0</v>
      </c>
      <c r="K60" s="5">
        <f t="shared" si="54"/>
        <v>0</v>
      </c>
      <c r="L60" s="5">
        <f t="shared" si="54"/>
        <v>0</v>
      </c>
      <c r="M60" s="5">
        <f t="shared" si="3"/>
        <v>83.3</v>
      </c>
      <c r="N60" s="5">
        <v>3774.8525599999998</v>
      </c>
      <c r="O60" s="5">
        <f>O61</f>
        <v>65.305000000000007</v>
      </c>
      <c r="P60" s="5">
        <f t="shared" ref="P60:V60" si="55">P61+P63</f>
        <v>0</v>
      </c>
      <c r="Q60" s="5">
        <f t="shared" si="55"/>
        <v>0</v>
      </c>
      <c r="R60" s="5">
        <f t="shared" si="55"/>
        <v>0</v>
      </c>
      <c r="S60" s="5">
        <f t="shared" si="55"/>
        <v>0</v>
      </c>
      <c r="T60" s="5">
        <v>3774.8513499999999</v>
      </c>
      <c r="U60" s="5">
        <f t="shared" si="55"/>
        <v>0</v>
      </c>
      <c r="V60" s="36">
        <f t="shared" si="55"/>
        <v>0</v>
      </c>
      <c r="W60" s="5">
        <f t="shared" si="5"/>
        <v>99.999967945767935</v>
      </c>
      <c r="X60" s="26"/>
    </row>
    <row r="61" spans="1:24" ht="78.75" x14ac:dyDescent="0.25">
      <c r="A61" s="4" t="s">
        <v>4</v>
      </c>
      <c r="B61" s="4" t="s">
        <v>1318</v>
      </c>
      <c r="C61" s="4" t="s">
        <v>29</v>
      </c>
      <c r="D61" s="4" t="s">
        <v>18</v>
      </c>
      <c r="E61" s="14" t="s">
        <v>462</v>
      </c>
      <c r="F61" s="5">
        <v>83.3</v>
      </c>
      <c r="G61" s="5">
        <v>83.3</v>
      </c>
      <c r="H61" s="5">
        <v>83.3</v>
      </c>
      <c r="I61" s="5"/>
      <c r="J61" s="5"/>
      <c r="K61" s="5"/>
      <c r="L61" s="5"/>
      <c r="M61" s="5">
        <f t="shared" si="3"/>
        <v>83.3</v>
      </c>
      <c r="N61" s="5">
        <v>1.05813</v>
      </c>
      <c r="O61" s="5">
        <v>65.305000000000007</v>
      </c>
      <c r="P61" s="5">
        <f t="shared" ref="P61:V61" si="56">P62</f>
        <v>0</v>
      </c>
      <c r="Q61" s="5">
        <f t="shared" si="56"/>
        <v>0</v>
      </c>
      <c r="R61" s="5">
        <f t="shared" si="56"/>
        <v>0</v>
      </c>
      <c r="S61" s="5">
        <f t="shared" si="56"/>
        <v>0</v>
      </c>
      <c r="T61" s="5">
        <v>1.05813</v>
      </c>
      <c r="U61" s="5">
        <f t="shared" si="56"/>
        <v>0</v>
      </c>
      <c r="V61" s="36">
        <f t="shared" si="56"/>
        <v>0</v>
      </c>
      <c r="W61" s="5">
        <f t="shared" si="5"/>
        <v>100</v>
      </c>
      <c r="X61" s="26"/>
    </row>
    <row r="62" spans="1:24" ht="31.5" x14ac:dyDescent="0.25">
      <c r="A62" s="4" t="s">
        <v>4</v>
      </c>
      <c r="B62" s="4" t="s">
        <v>1318</v>
      </c>
      <c r="C62" s="4" t="s">
        <v>29</v>
      </c>
      <c r="D62" s="4" t="s">
        <v>28</v>
      </c>
      <c r="E62" s="14" t="s">
        <v>464</v>
      </c>
      <c r="F62" s="5">
        <f t="shared" ref="F62:L62" si="57">F63</f>
        <v>3882.8</v>
      </c>
      <c r="G62" s="5">
        <f t="shared" si="57"/>
        <v>3882.8</v>
      </c>
      <c r="H62" s="5">
        <f t="shared" si="57"/>
        <v>3882.8</v>
      </c>
      <c r="I62" s="5">
        <f t="shared" si="57"/>
        <v>0</v>
      </c>
      <c r="J62" s="5">
        <f t="shared" si="57"/>
        <v>0</v>
      </c>
      <c r="K62" s="5">
        <f t="shared" si="57"/>
        <v>0</v>
      </c>
      <c r="L62" s="5">
        <f t="shared" si="57"/>
        <v>554.6</v>
      </c>
      <c r="M62" s="5">
        <f t="shared" si="3"/>
        <v>4437.4000000000005</v>
      </c>
      <c r="N62" s="5">
        <v>1.05813</v>
      </c>
      <c r="O62" s="5">
        <f>O63</f>
        <v>2800.4569000000001</v>
      </c>
      <c r="P62" s="5">
        <v>0</v>
      </c>
      <c r="Q62" s="5">
        <v>0</v>
      </c>
      <c r="R62" s="5">
        <v>0</v>
      </c>
      <c r="S62" s="5">
        <v>0</v>
      </c>
      <c r="T62" s="5">
        <v>1.05813</v>
      </c>
      <c r="U62" s="5">
        <v>0</v>
      </c>
      <c r="V62" s="36">
        <v>0</v>
      </c>
      <c r="W62" s="5">
        <f t="shared" si="5"/>
        <v>100</v>
      </c>
      <c r="X62" s="26"/>
    </row>
    <row r="63" spans="1:24" ht="31.5" x14ac:dyDescent="0.25">
      <c r="A63" s="4" t="s">
        <v>4</v>
      </c>
      <c r="B63" s="4" t="s">
        <v>1318</v>
      </c>
      <c r="C63" s="4" t="s">
        <v>29</v>
      </c>
      <c r="D63" s="4" t="s">
        <v>11</v>
      </c>
      <c r="E63" s="14" t="s">
        <v>465</v>
      </c>
      <c r="F63" s="5">
        <v>3882.8</v>
      </c>
      <c r="G63" s="5">
        <v>3882.8</v>
      </c>
      <c r="H63" s="5">
        <v>3882.8</v>
      </c>
      <c r="I63" s="5"/>
      <c r="J63" s="5"/>
      <c r="K63" s="5"/>
      <c r="L63" s="5">
        <v>554.6</v>
      </c>
      <c r="M63" s="5">
        <f t="shared" si="3"/>
        <v>4437.4000000000005</v>
      </c>
      <c r="N63" s="5">
        <v>3723.7944299999999</v>
      </c>
      <c r="O63" s="5">
        <v>2800.4569000000001</v>
      </c>
      <c r="P63" s="5">
        <f t="shared" ref="P63:V63" si="58">P66</f>
        <v>0</v>
      </c>
      <c r="Q63" s="5">
        <f t="shared" si="58"/>
        <v>0</v>
      </c>
      <c r="R63" s="5">
        <f t="shared" si="58"/>
        <v>0</v>
      </c>
      <c r="S63" s="5">
        <f t="shared" si="58"/>
        <v>0</v>
      </c>
      <c r="T63" s="5">
        <v>3723.79322</v>
      </c>
      <c r="U63" s="5">
        <f t="shared" si="58"/>
        <v>0</v>
      </c>
      <c r="V63" s="36">
        <f t="shared" si="58"/>
        <v>0</v>
      </c>
      <c r="W63" s="5">
        <f t="shared" si="5"/>
        <v>99.999967506262152</v>
      </c>
      <c r="X63" s="26"/>
    </row>
    <row r="64" spans="1:24" ht="31.5" x14ac:dyDescent="0.25">
      <c r="A64" s="4" t="s">
        <v>4</v>
      </c>
      <c r="B64" s="4" t="s">
        <v>1318</v>
      </c>
      <c r="C64" s="4" t="s">
        <v>29</v>
      </c>
      <c r="D64" s="4" t="s">
        <v>12</v>
      </c>
      <c r="E64" s="14" t="s">
        <v>466</v>
      </c>
      <c r="F64" s="5"/>
      <c r="G64" s="5"/>
      <c r="H64" s="5"/>
      <c r="I64" s="5"/>
      <c r="J64" s="5"/>
      <c r="K64" s="5"/>
      <c r="L64" s="5"/>
      <c r="M64" s="5">
        <f>M65</f>
        <v>0</v>
      </c>
      <c r="N64" s="5">
        <v>3723.7944299999999</v>
      </c>
      <c r="O64" s="5">
        <f t="shared" ref="O64:V64" si="59">O65</f>
        <v>0</v>
      </c>
      <c r="P64" s="5">
        <f t="shared" si="59"/>
        <v>0</v>
      </c>
      <c r="Q64" s="5">
        <f t="shared" si="59"/>
        <v>0</v>
      </c>
      <c r="R64" s="5">
        <f t="shared" si="59"/>
        <v>0</v>
      </c>
      <c r="S64" s="5">
        <f t="shared" si="59"/>
        <v>0</v>
      </c>
      <c r="T64" s="5">
        <v>3723.79322</v>
      </c>
      <c r="U64" s="5">
        <f t="shared" si="59"/>
        <v>0</v>
      </c>
      <c r="V64" s="5">
        <f t="shared" si="59"/>
        <v>0</v>
      </c>
      <c r="W64" s="5">
        <f t="shared" si="5"/>
        <v>99.999967506262152</v>
      </c>
      <c r="X64" s="26"/>
    </row>
    <row r="65" spans="1:24" x14ac:dyDescent="0.25">
      <c r="A65" s="4" t="s">
        <v>4</v>
      </c>
      <c r="B65" s="4" t="s">
        <v>1318</v>
      </c>
      <c r="C65" s="4" t="s">
        <v>29</v>
      </c>
      <c r="D65" s="4" t="s">
        <v>13</v>
      </c>
      <c r="E65" s="14" t="s">
        <v>480</v>
      </c>
      <c r="F65" s="5"/>
      <c r="G65" s="5"/>
      <c r="H65" s="5"/>
      <c r="I65" s="5"/>
      <c r="J65" s="5"/>
      <c r="K65" s="5"/>
      <c r="L65" s="5"/>
      <c r="M65" s="5">
        <v>0</v>
      </c>
      <c r="N65" s="5">
        <v>50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50</v>
      </c>
      <c r="U65" s="5">
        <v>0</v>
      </c>
      <c r="V65" s="5">
        <v>0</v>
      </c>
      <c r="W65" s="5">
        <f t="shared" si="5"/>
        <v>100</v>
      </c>
      <c r="X65" s="26"/>
    </row>
    <row r="66" spans="1:24" x14ac:dyDescent="0.25">
      <c r="A66" s="4" t="s">
        <v>4</v>
      </c>
      <c r="B66" s="4" t="s">
        <v>1318</v>
      </c>
      <c r="C66" s="4" t="s">
        <v>29</v>
      </c>
      <c r="D66" s="4" t="s">
        <v>20</v>
      </c>
      <c r="E66" s="14" t="s">
        <v>483</v>
      </c>
      <c r="F66" s="5">
        <f t="shared" ref="F66:L66" si="60">F71</f>
        <v>0</v>
      </c>
      <c r="G66" s="5">
        <f t="shared" si="60"/>
        <v>0</v>
      </c>
      <c r="H66" s="5">
        <f t="shared" si="60"/>
        <v>0</v>
      </c>
      <c r="I66" s="5">
        <f t="shared" si="60"/>
        <v>0</v>
      </c>
      <c r="J66" s="5">
        <f t="shared" si="60"/>
        <v>0</v>
      </c>
      <c r="K66" s="5">
        <f t="shared" si="60"/>
        <v>0</v>
      </c>
      <c r="L66" s="5">
        <f t="shared" si="60"/>
        <v>0</v>
      </c>
      <c r="M66" s="5">
        <f t="shared" si="3"/>
        <v>0</v>
      </c>
      <c r="N66" s="5">
        <v>50</v>
      </c>
      <c r="O66" s="5">
        <f>O71+O67</f>
        <v>4800.4723300000005</v>
      </c>
      <c r="P66" s="5">
        <f t="shared" ref="P66:V66" si="61">P71+P67</f>
        <v>0</v>
      </c>
      <c r="Q66" s="5">
        <f t="shared" si="61"/>
        <v>0</v>
      </c>
      <c r="R66" s="5">
        <f t="shared" si="61"/>
        <v>0</v>
      </c>
      <c r="S66" s="5">
        <f t="shared" si="61"/>
        <v>0</v>
      </c>
      <c r="T66" s="5">
        <v>50</v>
      </c>
      <c r="U66" s="5">
        <f t="shared" si="61"/>
        <v>0</v>
      </c>
      <c r="V66" s="36">
        <f t="shared" si="61"/>
        <v>0</v>
      </c>
      <c r="W66" s="5">
        <f t="shared" si="5"/>
        <v>100</v>
      </c>
      <c r="X66" s="26"/>
    </row>
    <row r="67" spans="1:24" ht="47.25" x14ac:dyDescent="0.25">
      <c r="A67" s="4" t="s">
        <v>4</v>
      </c>
      <c r="B67" s="4" t="s">
        <v>1318</v>
      </c>
      <c r="C67" s="4" t="s">
        <v>36</v>
      </c>
      <c r="D67" s="4"/>
      <c r="E67" s="14" t="s">
        <v>732</v>
      </c>
      <c r="F67" s="5"/>
      <c r="G67" s="5"/>
      <c r="H67" s="5"/>
      <c r="I67" s="5"/>
      <c r="J67" s="5"/>
      <c r="K67" s="5"/>
      <c r="L67" s="5"/>
      <c r="M67" s="5">
        <f t="shared" ref="M67:R68" si="62">M68</f>
        <v>0</v>
      </c>
      <c r="N67" s="5">
        <v>13913.42712</v>
      </c>
      <c r="O67" s="5">
        <f t="shared" si="62"/>
        <v>4765.5294100000001</v>
      </c>
      <c r="P67" s="5">
        <f t="shared" si="62"/>
        <v>0</v>
      </c>
      <c r="Q67" s="5">
        <f t="shared" si="62"/>
        <v>0</v>
      </c>
      <c r="R67" s="5">
        <f t="shared" si="62"/>
        <v>0</v>
      </c>
      <c r="S67" s="5">
        <f t="shared" ref="S67:S69" si="63">S68</f>
        <v>0</v>
      </c>
      <c r="T67" s="5">
        <v>13913.42712</v>
      </c>
      <c r="U67" s="5">
        <f t="shared" ref="U67:V69" si="64">U68</f>
        <v>0</v>
      </c>
      <c r="V67" s="36">
        <f t="shared" si="64"/>
        <v>0</v>
      </c>
      <c r="W67" s="5">
        <f t="shared" si="5"/>
        <v>100</v>
      </c>
      <c r="X67" s="26"/>
    </row>
    <row r="68" spans="1:24" ht="31.5" x14ac:dyDescent="0.25">
      <c r="A68" s="4" t="s">
        <v>4</v>
      </c>
      <c r="B68" s="4" t="s">
        <v>1318</v>
      </c>
      <c r="C68" s="4" t="s">
        <v>43</v>
      </c>
      <c r="D68" s="4"/>
      <c r="E68" s="14" t="s">
        <v>733</v>
      </c>
      <c r="F68" s="5"/>
      <c r="G68" s="5"/>
      <c r="H68" s="5"/>
      <c r="I68" s="5"/>
      <c r="J68" s="5"/>
      <c r="K68" s="5"/>
      <c r="L68" s="5"/>
      <c r="M68" s="5">
        <f t="shared" si="62"/>
        <v>0</v>
      </c>
      <c r="N68" s="5">
        <v>13913.42712</v>
      </c>
      <c r="O68" s="5">
        <f t="shared" si="62"/>
        <v>4765.5294100000001</v>
      </c>
      <c r="P68" s="5">
        <f t="shared" si="62"/>
        <v>0</v>
      </c>
      <c r="Q68" s="5">
        <f t="shared" si="62"/>
        <v>0</v>
      </c>
      <c r="R68" s="5">
        <f t="shared" si="62"/>
        <v>0</v>
      </c>
      <c r="S68" s="5">
        <f t="shared" si="63"/>
        <v>0</v>
      </c>
      <c r="T68" s="5">
        <v>13913.42712</v>
      </c>
      <c r="U68" s="5">
        <f t="shared" si="64"/>
        <v>0</v>
      </c>
      <c r="V68" s="36">
        <f t="shared" si="64"/>
        <v>0</v>
      </c>
      <c r="W68" s="5">
        <f t="shared" si="5"/>
        <v>100</v>
      </c>
      <c r="X68" s="26"/>
    </row>
    <row r="69" spans="1:24" ht="31.5" x14ac:dyDescent="0.25">
      <c r="A69" s="4" t="s">
        <v>4</v>
      </c>
      <c r="B69" s="4" t="s">
        <v>1318</v>
      </c>
      <c r="C69" s="4" t="s">
        <v>44</v>
      </c>
      <c r="D69" s="4"/>
      <c r="E69" s="14" t="s">
        <v>734</v>
      </c>
      <c r="F69" s="5"/>
      <c r="G69" s="5"/>
      <c r="H69" s="5"/>
      <c r="I69" s="5"/>
      <c r="J69" s="5"/>
      <c r="K69" s="5"/>
      <c r="L69" s="5"/>
      <c r="M69" s="5">
        <f>M71</f>
        <v>0</v>
      </c>
      <c r="N69" s="5">
        <v>13913.42712</v>
      </c>
      <c r="O69" s="5">
        <f>O70</f>
        <v>4765.5294100000001</v>
      </c>
      <c r="P69" s="5">
        <f>P70</f>
        <v>0</v>
      </c>
      <c r="Q69" s="5">
        <f>Q70</f>
        <v>0</v>
      </c>
      <c r="R69" s="5">
        <f>R70</f>
        <v>0</v>
      </c>
      <c r="S69" s="5">
        <f t="shared" si="63"/>
        <v>0</v>
      </c>
      <c r="T69" s="5">
        <v>13913.42712</v>
      </c>
      <c r="U69" s="5">
        <f t="shared" si="64"/>
        <v>0</v>
      </c>
      <c r="V69" s="36">
        <f t="shared" si="64"/>
        <v>0</v>
      </c>
      <c r="W69" s="5">
        <f t="shared" si="5"/>
        <v>100</v>
      </c>
      <c r="X69" s="26"/>
    </row>
    <row r="70" spans="1:24" ht="31.5" x14ac:dyDescent="0.25">
      <c r="A70" s="4" t="s">
        <v>4</v>
      </c>
      <c r="B70" s="4" t="s">
        <v>1318</v>
      </c>
      <c r="C70" s="4" t="s">
        <v>44</v>
      </c>
      <c r="D70" s="4" t="s">
        <v>11</v>
      </c>
      <c r="E70" s="14" t="s">
        <v>465</v>
      </c>
      <c r="F70" s="5"/>
      <c r="G70" s="5"/>
      <c r="H70" s="5"/>
      <c r="I70" s="5"/>
      <c r="J70" s="5"/>
      <c r="K70" s="5"/>
      <c r="L70" s="5"/>
      <c r="M70" s="5">
        <v>0</v>
      </c>
      <c r="N70" s="5">
        <v>7893.7406700000001</v>
      </c>
      <c r="O70" s="5">
        <v>4765.5294100000001</v>
      </c>
      <c r="P70" s="5">
        <v>0</v>
      </c>
      <c r="Q70" s="5">
        <v>0</v>
      </c>
      <c r="R70" s="5">
        <v>0</v>
      </c>
      <c r="S70" s="5">
        <v>0</v>
      </c>
      <c r="T70" s="5">
        <v>7893.7406700000001</v>
      </c>
      <c r="U70" s="5">
        <v>0</v>
      </c>
      <c r="V70" s="36">
        <v>0</v>
      </c>
      <c r="W70" s="5">
        <f t="shared" si="5"/>
        <v>100</v>
      </c>
      <c r="X70" s="26"/>
    </row>
    <row r="71" spans="1:24" ht="31.5" x14ac:dyDescent="0.25">
      <c r="A71" s="4" t="s">
        <v>4</v>
      </c>
      <c r="B71" s="4" t="s">
        <v>1318</v>
      </c>
      <c r="C71" s="4" t="s">
        <v>44</v>
      </c>
      <c r="D71" s="4" t="s">
        <v>12</v>
      </c>
      <c r="E71" s="14" t="s">
        <v>466</v>
      </c>
      <c r="F71" s="5">
        <f t="shared" ref="F71:L73" si="65">F72</f>
        <v>0</v>
      </c>
      <c r="G71" s="5">
        <f t="shared" si="65"/>
        <v>0</v>
      </c>
      <c r="H71" s="5">
        <f t="shared" si="65"/>
        <v>0</v>
      </c>
      <c r="I71" s="5">
        <f t="shared" si="65"/>
        <v>0</v>
      </c>
      <c r="J71" s="5">
        <f t="shared" si="65"/>
        <v>0</v>
      </c>
      <c r="K71" s="5">
        <f t="shared" si="65"/>
        <v>0</v>
      </c>
      <c r="L71" s="5">
        <f t="shared" si="65"/>
        <v>0</v>
      </c>
      <c r="M71" s="5">
        <f t="shared" si="3"/>
        <v>0</v>
      </c>
      <c r="N71" s="5">
        <v>7893.7406700000001</v>
      </c>
      <c r="O71" s="5">
        <f t="shared" ref="O71:O73" si="66">O72</f>
        <v>34.942920000000001</v>
      </c>
      <c r="P71" s="5">
        <f t="shared" ref="P71:V73" si="67">P72</f>
        <v>0</v>
      </c>
      <c r="Q71" s="5">
        <f t="shared" si="67"/>
        <v>0</v>
      </c>
      <c r="R71" s="5">
        <f t="shared" si="67"/>
        <v>0</v>
      </c>
      <c r="S71" s="5">
        <f t="shared" si="67"/>
        <v>0</v>
      </c>
      <c r="T71" s="5">
        <v>7893.7406700000001</v>
      </c>
      <c r="U71" s="5">
        <f t="shared" si="67"/>
        <v>0</v>
      </c>
      <c r="V71" s="36">
        <f t="shared" si="67"/>
        <v>0</v>
      </c>
      <c r="W71" s="5">
        <f t="shared" si="5"/>
        <v>100</v>
      </c>
      <c r="X71" s="26"/>
    </row>
    <row r="72" spans="1:24" x14ac:dyDescent="0.25">
      <c r="A72" s="4" t="s">
        <v>4</v>
      </c>
      <c r="B72" s="4" t="s">
        <v>1318</v>
      </c>
      <c r="C72" s="4" t="s">
        <v>44</v>
      </c>
      <c r="D72" s="4" t="s">
        <v>13</v>
      </c>
      <c r="E72" s="14" t="s">
        <v>480</v>
      </c>
      <c r="F72" s="5">
        <f t="shared" si="65"/>
        <v>0</v>
      </c>
      <c r="G72" s="5">
        <f t="shared" si="65"/>
        <v>0</v>
      </c>
      <c r="H72" s="5">
        <f t="shared" si="65"/>
        <v>0</v>
      </c>
      <c r="I72" s="5">
        <f t="shared" si="65"/>
        <v>0</v>
      </c>
      <c r="J72" s="5">
        <f t="shared" si="65"/>
        <v>0</v>
      </c>
      <c r="K72" s="5">
        <f t="shared" si="65"/>
        <v>0</v>
      </c>
      <c r="L72" s="5">
        <f t="shared" si="65"/>
        <v>0</v>
      </c>
      <c r="M72" s="5">
        <f t="shared" si="3"/>
        <v>0</v>
      </c>
      <c r="N72" s="5">
        <v>6019.6864500000001</v>
      </c>
      <c r="O72" s="5">
        <f t="shared" si="66"/>
        <v>34.942920000000001</v>
      </c>
      <c r="P72" s="5">
        <f t="shared" si="67"/>
        <v>0</v>
      </c>
      <c r="Q72" s="5">
        <f t="shared" si="67"/>
        <v>0</v>
      </c>
      <c r="R72" s="5">
        <f t="shared" si="67"/>
        <v>0</v>
      </c>
      <c r="S72" s="5">
        <f t="shared" si="67"/>
        <v>0</v>
      </c>
      <c r="T72" s="5">
        <v>6019.6864500000001</v>
      </c>
      <c r="U72" s="5">
        <f t="shared" si="67"/>
        <v>0</v>
      </c>
      <c r="V72" s="36">
        <f t="shared" si="67"/>
        <v>0</v>
      </c>
      <c r="W72" s="5">
        <f t="shared" si="5"/>
        <v>100</v>
      </c>
      <c r="X72" s="26"/>
    </row>
    <row r="73" spans="1:24" x14ac:dyDescent="0.25">
      <c r="A73" s="4" t="s">
        <v>4</v>
      </c>
      <c r="B73" s="4" t="s">
        <v>1318</v>
      </c>
      <c r="C73" s="4" t="s">
        <v>44</v>
      </c>
      <c r="D73" s="4" t="s">
        <v>14</v>
      </c>
      <c r="E73" s="14" t="s">
        <v>482</v>
      </c>
      <c r="F73" s="5">
        <f t="shared" si="65"/>
        <v>0</v>
      </c>
      <c r="G73" s="5">
        <f t="shared" si="65"/>
        <v>0</v>
      </c>
      <c r="H73" s="5">
        <f t="shared" si="65"/>
        <v>0</v>
      </c>
      <c r="I73" s="5">
        <f t="shared" si="65"/>
        <v>0</v>
      </c>
      <c r="J73" s="5">
        <f t="shared" si="65"/>
        <v>0</v>
      </c>
      <c r="K73" s="5">
        <f t="shared" si="65"/>
        <v>0</v>
      </c>
      <c r="L73" s="5">
        <f t="shared" si="65"/>
        <v>0</v>
      </c>
      <c r="M73" s="5">
        <f t="shared" si="3"/>
        <v>0</v>
      </c>
      <c r="N73" s="5">
        <v>6019.6864500000001</v>
      </c>
      <c r="O73" s="5">
        <f t="shared" si="66"/>
        <v>34.942920000000001</v>
      </c>
      <c r="P73" s="5">
        <f t="shared" si="67"/>
        <v>0</v>
      </c>
      <c r="Q73" s="5">
        <f t="shared" si="67"/>
        <v>0</v>
      </c>
      <c r="R73" s="5">
        <f t="shared" si="67"/>
        <v>0</v>
      </c>
      <c r="S73" s="5">
        <f t="shared" si="67"/>
        <v>0</v>
      </c>
      <c r="T73" s="5">
        <v>6019.6864500000001</v>
      </c>
      <c r="U73" s="5">
        <f t="shared" si="67"/>
        <v>0</v>
      </c>
      <c r="V73" s="36">
        <f t="shared" si="67"/>
        <v>0</v>
      </c>
      <c r="W73" s="5">
        <f t="shared" si="5"/>
        <v>100</v>
      </c>
      <c r="X73" s="26"/>
    </row>
    <row r="74" spans="1:24" ht="47.25" hidden="1" x14ac:dyDescent="0.25">
      <c r="A74" s="4" t="s">
        <v>4</v>
      </c>
      <c r="B74" s="4" t="s">
        <v>1318</v>
      </c>
      <c r="C74" s="4" t="s">
        <v>1081</v>
      </c>
      <c r="D74" s="4"/>
      <c r="E74" s="14" t="s">
        <v>1083</v>
      </c>
      <c r="F74" s="5"/>
      <c r="G74" s="5"/>
      <c r="H74" s="5"/>
      <c r="I74" s="5"/>
      <c r="J74" s="5"/>
      <c r="K74" s="5"/>
      <c r="L74" s="5"/>
      <c r="M74" s="5">
        <f t="shared" si="3"/>
        <v>0</v>
      </c>
      <c r="N74" s="5">
        <v>0</v>
      </c>
      <c r="O74" s="5">
        <v>34.942920000000001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36">
        <v>0</v>
      </c>
      <c r="W74" s="5" t="e">
        <f t="shared" si="5"/>
        <v>#DIV/0!</v>
      </c>
      <c r="X74" s="24" t="s">
        <v>1214</v>
      </c>
    </row>
    <row r="75" spans="1:24" ht="31.5" hidden="1" x14ac:dyDescent="0.25">
      <c r="A75" s="4" t="s">
        <v>4</v>
      </c>
      <c r="B75" s="4" t="s">
        <v>1318</v>
      </c>
      <c r="C75" s="4" t="s">
        <v>1082</v>
      </c>
      <c r="D75" s="4"/>
      <c r="E75" s="14" t="s">
        <v>1084</v>
      </c>
      <c r="F75" s="8">
        <f t="shared" ref="F75:K75" si="68">F83</f>
        <v>2169.3000000000002</v>
      </c>
      <c r="G75" s="8">
        <f t="shared" si="68"/>
        <v>0</v>
      </c>
      <c r="H75" s="8">
        <f t="shared" si="68"/>
        <v>0</v>
      </c>
      <c r="I75" s="8">
        <f t="shared" si="68"/>
        <v>-528.79999999999995</v>
      </c>
      <c r="J75" s="8">
        <f t="shared" si="68"/>
        <v>0</v>
      </c>
      <c r="K75" s="8">
        <f t="shared" si="68"/>
        <v>0</v>
      </c>
      <c r="L75" s="8">
        <f>L83+L76</f>
        <v>6722.4490000000005</v>
      </c>
      <c r="M75" s="8">
        <f t="shared" si="3"/>
        <v>8362.9490000000005</v>
      </c>
      <c r="N75" s="5">
        <v>0</v>
      </c>
      <c r="O75" s="8">
        <f t="shared" ref="O75:V75" si="69">O83+O76</f>
        <v>1622.4609800000001</v>
      </c>
      <c r="P75" s="8">
        <f t="shared" si="69"/>
        <v>26323.71529</v>
      </c>
      <c r="Q75" s="8">
        <f t="shared" si="69"/>
        <v>0</v>
      </c>
      <c r="R75" s="8">
        <f t="shared" si="69"/>
        <v>0</v>
      </c>
      <c r="S75" s="8">
        <f t="shared" si="69"/>
        <v>0</v>
      </c>
      <c r="T75" s="5">
        <v>0</v>
      </c>
      <c r="U75" s="8">
        <f t="shared" si="69"/>
        <v>24789.53716</v>
      </c>
      <c r="V75" s="34">
        <f t="shared" si="69"/>
        <v>0</v>
      </c>
      <c r="W75" s="5" t="e">
        <f t="shared" ref="W75:W138" si="70">T75/N75*100</f>
        <v>#DIV/0!</v>
      </c>
      <c r="X75" s="24" t="s">
        <v>1214</v>
      </c>
    </row>
    <row r="76" spans="1:24" s="10" customFormat="1" ht="31.5" hidden="1" x14ac:dyDescent="0.25">
      <c r="A76" s="4" t="s">
        <v>4</v>
      </c>
      <c r="B76" s="4" t="s">
        <v>1318</v>
      </c>
      <c r="C76" s="4" t="s">
        <v>1082</v>
      </c>
      <c r="D76" s="4" t="s">
        <v>11</v>
      </c>
      <c r="E76" s="14" t="s">
        <v>465</v>
      </c>
      <c r="F76" s="8"/>
      <c r="G76" s="8"/>
      <c r="H76" s="8"/>
      <c r="I76" s="8"/>
      <c r="J76" s="8"/>
      <c r="K76" s="8"/>
      <c r="L76" s="11">
        <f t="shared" ref="L76:L81" si="71">L77</f>
        <v>6722.4490000000005</v>
      </c>
      <c r="M76" s="11">
        <f>L76</f>
        <v>6722.4490000000005</v>
      </c>
      <c r="N76" s="5">
        <v>0</v>
      </c>
      <c r="O76" s="11">
        <f t="shared" ref="O76:V81" si="72">O77</f>
        <v>0</v>
      </c>
      <c r="P76" s="11">
        <f t="shared" si="72"/>
        <v>0</v>
      </c>
      <c r="Q76" s="11">
        <f t="shared" si="72"/>
        <v>0</v>
      </c>
      <c r="R76" s="11">
        <f t="shared" si="72"/>
        <v>0</v>
      </c>
      <c r="S76" s="11">
        <f t="shared" si="72"/>
        <v>0</v>
      </c>
      <c r="T76" s="5">
        <v>0</v>
      </c>
      <c r="U76" s="11">
        <f t="shared" si="72"/>
        <v>0</v>
      </c>
      <c r="V76" s="35">
        <f t="shared" si="72"/>
        <v>0</v>
      </c>
      <c r="W76" s="5" t="e">
        <f t="shared" si="70"/>
        <v>#DIV/0!</v>
      </c>
      <c r="X76" s="24" t="s">
        <v>1214</v>
      </c>
    </row>
    <row r="77" spans="1:24" ht="31.5" hidden="1" x14ac:dyDescent="0.25">
      <c r="A77" s="4" t="s">
        <v>4</v>
      </c>
      <c r="B77" s="4" t="s">
        <v>1318</v>
      </c>
      <c r="C77" s="4" t="s">
        <v>1082</v>
      </c>
      <c r="D77" s="4" t="s">
        <v>12</v>
      </c>
      <c r="E77" s="14" t="s">
        <v>466</v>
      </c>
      <c r="F77" s="8"/>
      <c r="G77" s="8"/>
      <c r="H77" s="8"/>
      <c r="I77" s="8"/>
      <c r="J77" s="8"/>
      <c r="K77" s="8"/>
      <c r="L77" s="5">
        <f t="shared" si="71"/>
        <v>6722.4490000000005</v>
      </c>
      <c r="M77" s="5">
        <f t="shared" ref="M77:M82" si="73">L77</f>
        <v>6722.4490000000005</v>
      </c>
      <c r="N77" s="5">
        <v>0</v>
      </c>
      <c r="O77" s="5">
        <f t="shared" si="72"/>
        <v>0</v>
      </c>
      <c r="P77" s="5">
        <f t="shared" si="72"/>
        <v>0</v>
      </c>
      <c r="Q77" s="5">
        <f t="shared" si="72"/>
        <v>0</v>
      </c>
      <c r="R77" s="5">
        <f t="shared" si="72"/>
        <v>0</v>
      </c>
      <c r="S77" s="5">
        <f t="shared" si="72"/>
        <v>0</v>
      </c>
      <c r="T77" s="5">
        <v>0</v>
      </c>
      <c r="U77" s="5">
        <f t="shared" si="72"/>
        <v>0</v>
      </c>
      <c r="V77" s="36">
        <f t="shared" si="72"/>
        <v>0</v>
      </c>
      <c r="W77" s="5" t="e">
        <f t="shared" si="70"/>
        <v>#DIV/0!</v>
      </c>
      <c r="X77" s="24" t="s">
        <v>1214</v>
      </c>
    </row>
    <row r="78" spans="1:24" ht="31.5" x14ac:dyDescent="0.25">
      <c r="A78" s="7" t="s">
        <v>4</v>
      </c>
      <c r="B78" s="7" t="s">
        <v>65</v>
      </c>
      <c r="C78" s="7"/>
      <c r="D78" s="7"/>
      <c r="E78" s="18" t="s">
        <v>426</v>
      </c>
      <c r="F78" s="8"/>
      <c r="G78" s="8"/>
      <c r="H78" s="8"/>
      <c r="I78" s="8"/>
      <c r="J78" s="8"/>
      <c r="K78" s="8"/>
      <c r="L78" s="5">
        <f t="shared" si="71"/>
        <v>6722.4490000000005</v>
      </c>
      <c r="M78" s="5">
        <f t="shared" si="73"/>
        <v>6722.4490000000005</v>
      </c>
      <c r="N78" s="8">
        <v>542.84556999999995</v>
      </c>
      <c r="O78" s="5">
        <f t="shared" si="72"/>
        <v>0</v>
      </c>
      <c r="P78" s="5">
        <f t="shared" si="72"/>
        <v>0</v>
      </c>
      <c r="Q78" s="5">
        <f t="shared" si="72"/>
        <v>0</v>
      </c>
      <c r="R78" s="5">
        <f t="shared" si="72"/>
        <v>0</v>
      </c>
      <c r="S78" s="5">
        <f t="shared" si="72"/>
        <v>0</v>
      </c>
      <c r="T78" s="8">
        <v>542.84556999999995</v>
      </c>
      <c r="U78" s="5">
        <f t="shared" si="72"/>
        <v>0</v>
      </c>
      <c r="V78" s="36">
        <f t="shared" si="72"/>
        <v>0</v>
      </c>
      <c r="W78" s="8">
        <f t="shared" si="70"/>
        <v>100</v>
      </c>
      <c r="X78" s="21"/>
    </row>
    <row r="79" spans="1:24" ht="31.5" x14ac:dyDescent="0.25">
      <c r="A79" s="9" t="s">
        <v>4</v>
      </c>
      <c r="B79" s="9" t="s">
        <v>1320</v>
      </c>
      <c r="C79" s="9"/>
      <c r="D79" s="9"/>
      <c r="E79" s="13" t="s">
        <v>441</v>
      </c>
      <c r="F79" s="8"/>
      <c r="G79" s="8"/>
      <c r="H79" s="8"/>
      <c r="I79" s="8"/>
      <c r="J79" s="8"/>
      <c r="K79" s="8"/>
      <c r="L79" s="5">
        <f t="shared" si="71"/>
        <v>6722.4490000000005</v>
      </c>
      <c r="M79" s="5">
        <f t="shared" si="73"/>
        <v>6722.4490000000005</v>
      </c>
      <c r="N79" s="11">
        <v>542.84556999999995</v>
      </c>
      <c r="O79" s="5">
        <f t="shared" si="72"/>
        <v>0</v>
      </c>
      <c r="P79" s="5">
        <f t="shared" si="72"/>
        <v>0</v>
      </c>
      <c r="Q79" s="5">
        <f t="shared" si="72"/>
        <v>0</v>
      </c>
      <c r="R79" s="5">
        <f t="shared" si="72"/>
        <v>0</v>
      </c>
      <c r="S79" s="5">
        <f t="shared" si="72"/>
        <v>0</v>
      </c>
      <c r="T79" s="11">
        <v>542.84556999999995</v>
      </c>
      <c r="U79" s="5">
        <f t="shared" si="72"/>
        <v>0</v>
      </c>
      <c r="V79" s="36">
        <f t="shared" si="72"/>
        <v>0</v>
      </c>
      <c r="W79" s="11">
        <f t="shared" si="70"/>
        <v>100</v>
      </c>
      <c r="X79" s="21"/>
    </row>
    <row r="80" spans="1:24" ht="31.5" x14ac:dyDescent="0.25">
      <c r="A80" s="4" t="s">
        <v>4</v>
      </c>
      <c r="B80" s="4" t="s">
        <v>1320</v>
      </c>
      <c r="C80" s="4" t="s">
        <v>7</v>
      </c>
      <c r="D80" s="4"/>
      <c r="E80" s="14" t="s">
        <v>989</v>
      </c>
      <c r="F80" s="8"/>
      <c r="G80" s="8"/>
      <c r="H80" s="8"/>
      <c r="I80" s="8"/>
      <c r="J80" s="8"/>
      <c r="K80" s="8"/>
      <c r="L80" s="5">
        <f t="shared" si="71"/>
        <v>6722.4490000000005</v>
      </c>
      <c r="M80" s="5">
        <f t="shared" si="73"/>
        <v>6722.4490000000005</v>
      </c>
      <c r="N80" s="5">
        <v>542.84556999999995</v>
      </c>
      <c r="O80" s="5">
        <f t="shared" si="72"/>
        <v>0</v>
      </c>
      <c r="P80" s="5">
        <f t="shared" si="72"/>
        <v>0</v>
      </c>
      <c r="Q80" s="5">
        <f t="shared" si="72"/>
        <v>0</v>
      </c>
      <c r="R80" s="5">
        <f t="shared" si="72"/>
        <v>0</v>
      </c>
      <c r="S80" s="5">
        <f t="shared" si="72"/>
        <v>0</v>
      </c>
      <c r="T80" s="5">
        <v>542.84556999999995</v>
      </c>
      <c r="U80" s="5">
        <f t="shared" si="72"/>
        <v>0</v>
      </c>
      <c r="V80" s="36">
        <f t="shared" si="72"/>
        <v>0</v>
      </c>
      <c r="W80" s="5">
        <f t="shared" si="70"/>
        <v>100</v>
      </c>
      <c r="X80" s="21"/>
    </row>
    <row r="81" spans="1:24" ht="31.5" x14ac:dyDescent="0.25">
      <c r="A81" s="4" t="s">
        <v>4</v>
      </c>
      <c r="B81" s="4" t="s">
        <v>1320</v>
      </c>
      <c r="C81" s="4" t="s">
        <v>15</v>
      </c>
      <c r="D81" s="4"/>
      <c r="E81" s="14" t="s">
        <v>992</v>
      </c>
      <c r="F81" s="8"/>
      <c r="G81" s="8"/>
      <c r="H81" s="8"/>
      <c r="I81" s="8"/>
      <c r="J81" s="8"/>
      <c r="K81" s="8"/>
      <c r="L81" s="5">
        <f t="shared" si="71"/>
        <v>6722.4490000000005</v>
      </c>
      <c r="M81" s="5">
        <f t="shared" si="73"/>
        <v>6722.4490000000005</v>
      </c>
      <c r="N81" s="5">
        <v>542.84556999999995</v>
      </c>
      <c r="O81" s="5">
        <f t="shared" si="72"/>
        <v>0</v>
      </c>
      <c r="P81" s="5">
        <f t="shared" si="72"/>
        <v>0</v>
      </c>
      <c r="Q81" s="5">
        <f t="shared" si="72"/>
        <v>0</v>
      </c>
      <c r="R81" s="5">
        <f t="shared" si="72"/>
        <v>0</v>
      </c>
      <c r="S81" s="5">
        <f t="shared" si="72"/>
        <v>0</v>
      </c>
      <c r="T81" s="5">
        <v>542.84556999999995</v>
      </c>
      <c r="U81" s="5">
        <f t="shared" si="72"/>
        <v>0</v>
      </c>
      <c r="V81" s="36">
        <f t="shared" si="72"/>
        <v>0</v>
      </c>
      <c r="W81" s="5">
        <f t="shared" si="70"/>
        <v>100</v>
      </c>
      <c r="X81" s="21"/>
    </row>
    <row r="82" spans="1:24" ht="31.5" x14ac:dyDescent="0.25">
      <c r="A82" s="4" t="s">
        <v>4</v>
      </c>
      <c r="B82" s="4" t="s">
        <v>1320</v>
      </c>
      <c r="C82" s="4" t="s">
        <v>16</v>
      </c>
      <c r="D82" s="4"/>
      <c r="E82" s="14" t="s">
        <v>993</v>
      </c>
      <c r="F82" s="8"/>
      <c r="G82" s="8"/>
      <c r="H82" s="8"/>
      <c r="I82" s="8"/>
      <c r="J82" s="8"/>
      <c r="K82" s="8"/>
      <c r="L82" s="5">
        <f>7013.6-291.151</f>
        <v>6722.4490000000005</v>
      </c>
      <c r="M82" s="5">
        <f t="shared" si="73"/>
        <v>6722.4490000000005</v>
      </c>
      <c r="N82" s="5">
        <v>542.84556999999995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542.84556999999995</v>
      </c>
      <c r="U82" s="5">
        <v>0</v>
      </c>
      <c r="V82" s="36">
        <v>0</v>
      </c>
      <c r="W82" s="5">
        <f t="shared" si="70"/>
        <v>100</v>
      </c>
      <c r="X82" s="21"/>
    </row>
    <row r="83" spans="1:24" s="10" customFormat="1" ht="31.5" x14ac:dyDescent="0.25">
      <c r="A83" s="4" t="s">
        <v>4</v>
      </c>
      <c r="B83" s="4" t="s">
        <v>1320</v>
      </c>
      <c r="C83" s="4" t="s">
        <v>1069</v>
      </c>
      <c r="D83" s="4"/>
      <c r="E83" s="14" t="s">
        <v>1068</v>
      </c>
      <c r="F83" s="11">
        <f t="shared" ref="F83:L88" si="74">F84</f>
        <v>2169.3000000000002</v>
      </c>
      <c r="G83" s="11">
        <f t="shared" si="74"/>
        <v>0</v>
      </c>
      <c r="H83" s="11">
        <f t="shared" si="74"/>
        <v>0</v>
      </c>
      <c r="I83" s="11">
        <f t="shared" si="74"/>
        <v>-528.79999999999995</v>
      </c>
      <c r="J83" s="11">
        <f t="shared" si="74"/>
        <v>0</v>
      </c>
      <c r="K83" s="11">
        <f t="shared" si="74"/>
        <v>0</v>
      </c>
      <c r="L83" s="11">
        <f t="shared" si="74"/>
        <v>0</v>
      </c>
      <c r="M83" s="11">
        <f t="shared" si="3"/>
        <v>1640.5000000000002</v>
      </c>
      <c r="N83" s="5">
        <v>542.84556999999995</v>
      </c>
      <c r="O83" s="11">
        <f t="shared" ref="O83:O88" si="75">O84</f>
        <v>1622.4609800000001</v>
      </c>
      <c r="P83" s="11">
        <f t="shared" ref="P83:V88" si="76">P84</f>
        <v>26323.71529</v>
      </c>
      <c r="Q83" s="11">
        <f t="shared" si="76"/>
        <v>0</v>
      </c>
      <c r="R83" s="11">
        <f t="shared" si="76"/>
        <v>0</v>
      </c>
      <c r="S83" s="11">
        <f t="shared" si="76"/>
        <v>0</v>
      </c>
      <c r="T83" s="5">
        <v>542.84556999999995</v>
      </c>
      <c r="U83" s="11">
        <f t="shared" si="76"/>
        <v>24789.53716</v>
      </c>
      <c r="V83" s="35">
        <f t="shared" si="76"/>
        <v>0</v>
      </c>
      <c r="W83" s="5">
        <f t="shared" si="70"/>
        <v>100</v>
      </c>
      <c r="X83" s="25"/>
    </row>
    <row r="84" spans="1:24" ht="31.5" x14ac:dyDescent="0.25">
      <c r="A84" s="4" t="s">
        <v>4</v>
      </c>
      <c r="B84" s="4" t="s">
        <v>1320</v>
      </c>
      <c r="C84" s="4" t="s">
        <v>1069</v>
      </c>
      <c r="D84" s="4" t="s">
        <v>11</v>
      </c>
      <c r="E84" s="14" t="s">
        <v>465</v>
      </c>
      <c r="F84" s="5">
        <f t="shared" si="74"/>
        <v>2169.3000000000002</v>
      </c>
      <c r="G84" s="5">
        <f t="shared" si="74"/>
        <v>0</v>
      </c>
      <c r="H84" s="5">
        <f t="shared" si="74"/>
        <v>0</v>
      </c>
      <c r="I84" s="5">
        <f t="shared" si="74"/>
        <v>-528.79999999999995</v>
      </c>
      <c r="J84" s="5">
        <f t="shared" si="74"/>
        <v>0</v>
      </c>
      <c r="K84" s="5">
        <f t="shared" si="74"/>
        <v>0</v>
      </c>
      <c r="L84" s="5">
        <f t="shared" si="74"/>
        <v>0</v>
      </c>
      <c r="M84" s="5">
        <f t="shared" si="3"/>
        <v>1640.5000000000002</v>
      </c>
      <c r="N84" s="5">
        <v>542.84556999999995</v>
      </c>
      <c r="O84" s="5">
        <f t="shared" si="75"/>
        <v>1622.4609800000001</v>
      </c>
      <c r="P84" s="5">
        <f t="shared" si="76"/>
        <v>26323.71529</v>
      </c>
      <c r="Q84" s="5">
        <f t="shared" si="76"/>
        <v>0</v>
      </c>
      <c r="R84" s="5">
        <f t="shared" si="76"/>
        <v>0</v>
      </c>
      <c r="S84" s="5">
        <f t="shared" si="76"/>
        <v>0</v>
      </c>
      <c r="T84" s="5">
        <v>542.84556999999995</v>
      </c>
      <c r="U84" s="5">
        <f t="shared" si="76"/>
        <v>24789.53716</v>
      </c>
      <c r="V84" s="36">
        <f t="shared" si="76"/>
        <v>0</v>
      </c>
      <c r="W84" s="5">
        <f t="shared" si="70"/>
        <v>100</v>
      </c>
      <c r="X84" s="26"/>
    </row>
    <row r="85" spans="1:24" ht="31.5" x14ac:dyDescent="0.25">
      <c r="A85" s="4" t="s">
        <v>4</v>
      </c>
      <c r="B85" s="4" t="s">
        <v>1320</v>
      </c>
      <c r="C85" s="4" t="s">
        <v>1069</v>
      </c>
      <c r="D85" s="4" t="s">
        <v>12</v>
      </c>
      <c r="E85" s="14" t="s">
        <v>466</v>
      </c>
      <c r="F85" s="5">
        <f t="shared" si="74"/>
        <v>2169.3000000000002</v>
      </c>
      <c r="G85" s="5">
        <f t="shared" si="74"/>
        <v>0</v>
      </c>
      <c r="H85" s="5">
        <f t="shared" si="74"/>
        <v>0</v>
      </c>
      <c r="I85" s="5">
        <f t="shared" si="74"/>
        <v>-528.79999999999995</v>
      </c>
      <c r="J85" s="5">
        <f t="shared" si="74"/>
        <v>0</v>
      </c>
      <c r="K85" s="5">
        <f t="shared" si="74"/>
        <v>0</v>
      </c>
      <c r="L85" s="5">
        <f t="shared" si="74"/>
        <v>0</v>
      </c>
      <c r="M85" s="5">
        <f t="shared" si="3"/>
        <v>1640.5000000000002</v>
      </c>
      <c r="N85" s="5">
        <v>542.84556999999995</v>
      </c>
      <c r="O85" s="5">
        <f t="shared" si="75"/>
        <v>1622.4609800000001</v>
      </c>
      <c r="P85" s="5">
        <f t="shared" si="76"/>
        <v>26323.71529</v>
      </c>
      <c r="Q85" s="5">
        <f t="shared" si="76"/>
        <v>0</v>
      </c>
      <c r="R85" s="5">
        <f t="shared" si="76"/>
        <v>0</v>
      </c>
      <c r="S85" s="5">
        <f t="shared" si="76"/>
        <v>0</v>
      </c>
      <c r="T85" s="5">
        <v>542.84556999999995</v>
      </c>
      <c r="U85" s="5">
        <f t="shared" si="76"/>
        <v>24789.53716</v>
      </c>
      <c r="V85" s="36">
        <f t="shared" si="76"/>
        <v>0</v>
      </c>
      <c r="W85" s="5">
        <f t="shared" si="70"/>
        <v>100</v>
      </c>
      <c r="X85" s="26"/>
    </row>
    <row r="86" spans="1:24" x14ac:dyDescent="0.25">
      <c r="A86" s="7" t="s">
        <v>4</v>
      </c>
      <c r="B86" s="7" t="s">
        <v>31</v>
      </c>
      <c r="C86" s="7"/>
      <c r="D86" s="7"/>
      <c r="E86" s="18" t="s">
        <v>431</v>
      </c>
      <c r="F86" s="5">
        <f t="shared" si="74"/>
        <v>2169.3000000000002</v>
      </c>
      <c r="G86" s="5">
        <f t="shared" si="74"/>
        <v>0</v>
      </c>
      <c r="H86" s="5">
        <f t="shared" si="74"/>
        <v>0</v>
      </c>
      <c r="I86" s="5">
        <f t="shared" si="74"/>
        <v>-528.79999999999995</v>
      </c>
      <c r="J86" s="5">
        <f t="shared" si="74"/>
        <v>0</v>
      </c>
      <c r="K86" s="5">
        <f t="shared" si="74"/>
        <v>0</v>
      </c>
      <c r="L86" s="5">
        <f t="shared" si="74"/>
        <v>0</v>
      </c>
      <c r="M86" s="5">
        <f t="shared" si="3"/>
        <v>1640.5000000000002</v>
      </c>
      <c r="N86" s="8">
        <v>74258</v>
      </c>
      <c r="O86" s="5">
        <f t="shared" si="75"/>
        <v>1622.4609800000001</v>
      </c>
      <c r="P86" s="5">
        <f t="shared" si="76"/>
        <v>26323.71529</v>
      </c>
      <c r="Q86" s="5">
        <f t="shared" si="76"/>
        <v>0</v>
      </c>
      <c r="R86" s="5">
        <f t="shared" si="76"/>
        <v>0</v>
      </c>
      <c r="S86" s="5">
        <f t="shared" si="76"/>
        <v>0</v>
      </c>
      <c r="T86" s="8">
        <v>74258</v>
      </c>
      <c r="U86" s="5">
        <f t="shared" si="76"/>
        <v>24789.53716</v>
      </c>
      <c r="V86" s="36">
        <f t="shared" si="76"/>
        <v>0</v>
      </c>
      <c r="W86" s="8">
        <f t="shared" si="70"/>
        <v>100</v>
      </c>
      <c r="X86" s="26"/>
    </row>
    <row r="87" spans="1:24" x14ac:dyDescent="0.25">
      <c r="A87" s="9" t="s">
        <v>4</v>
      </c>
      <c r="B87" s="9" t="s">
        <v>1333</v>
      </c>
      <c r="C87" s="9"/>
      <c r="D87" s="9"/>
      <c r="E87" s="13" t="s">
        <v>455</v>
      </c>
      <c r="F87" s="5">
        <f t="shared" si="74"/>
        <v>2169.3000000000002</v>
      </c>
      <c r="G87" s="5">
        <f t="shared" si="74"/>
        <v>0</v>
      </c>
      <c r="H87" s="5">
        <f t="shared" si="74"/>
        <v>0</v>
      </c>
      <c r="I87" s="5">
        <f t="shared" si="74"/>
        <v>-528.79999999999995</v>
      </c>
      <c r="J87" s="5">
        <f t="shared" si="74"/>
        <v>0</v>
      </c>
      <c r="K87" s="5">
        <f t="shared" si="74"/>
        <v>0</v>
      </c>
      <c r="L87" s="5">
        <f t="shared" si="74"/>
        <v>0</v>
      </c>
      <c r="M87" s="5">
        <f t="shared" si="3"/>
        <v>1640.5000000000002</v>
      </c>
      <c r="N87" s="11">
        <v>74258</v>
      </c>
      <c r="O87" s="5">
        <f t="shared" si="75"/>
        <v>1622.4609800000001</v>
      </c>
      <c r="P87" s="5">
        <f t="shared" si="76"/>
        <v>26323.71529</v>
      </c>
      <c r="Q87" s="5">
        <f t="shared" si="76"/>
        <v>0</v>
      </c>
      <c r="R87" s="5">
        <f t="shared" si="76"/>
        <v>0</v>
      </c>
      <c r="S87" s="5">
        <f t="shared" si="76"/>
        <v>0</v>
      </c>
      <c r="T87" s="11">
        <v>74258</v>
      </c>
      <c r="U87" s="5">
        <f t="shared" si="76"/>
        <v>24789.53716</v>
      </c>
      <c r="V87" s="36">
        <f t="shared" si="76"/>
        <v>0</v>
      </c>
      <c r="W87" s="11">
        <f t="shared" si="70"/>
        <v>100</v>
      </c>
      <c r="X87" s="26"/>
    </row>
    <row r="88" spans="1:24" x14ac:dyDescent="0.25">
      <c r="A88" s="4" t="s">
        <v>4</v>
      </c>
      <c r="B88" s="4" t="s">
        <v>1333</v>
      </c>
      <c r="C88" s="4" t="s">
        <v>91</v>
      </c>
      <c r="D88" s="4"/>
      <c r="E88" s="14" t="s">
        <v>883</v>
      </c>
      <c r="F88" s="5">
        <f t="shared" si="74"/>
        <v>2169.3000000000002</v>
      </c>
      <c r="G88" s="5">
        <f t="shared" si="74"/>
        <v>0</v>
      </c>
      <c r="H88" s="5">
        <f t="shared" si="74"/>
        <v>0</v>
      </c>
      <c r="I88" s="5">
        <f t="shared" si="74"/>
        <v>-528.79999999999995</v>
      </c>
      <c r="J88" s="5">
        <f t="shared" si="74"/>
        <v>0</v>
      </c>
      <c r="K88" s="5">
        <f t="shared" si="74"/>
        <v>0</v>
      </c>
      <c r="L88" s="5">
        <f t="shared" si="74"/>
        <v>0</v>
      </c>
      <c r="M88" s="5">
        <f t="shared" si="3"/>
        <v>1640.5000000000002</v>
      </c>
      <c r="N88" s="5">
        <v>74258</v>
      </c>
      <c r="O88" s="5">
        <f t="shared" si="75"/>
        <v>1622.4609800000001</v>
      </c>
      <c r="P88" s="5">
        <f t="shared" si="76"/>
        <v>26323.71529</v>
      </c>
      <c r="Q88" s="5">
        <f t="shared" si="76"/>
        <v>0</v>
      </c>
      <c r="R88" s="5">
        <f t="shared" si="76"/>
        <v>0</v>
      </c>
      <c r="S88" s="5">
        <f t="shared" si="76"/>
        <v>0</v>
      </c>
      <c r="T88" s="5">
        <v>74258</v>
      </c>
      <c r="U88" s="5">
        <f t="shared" si="76"/>
        <v>24789.53716</v>
      </c>
      <c r="V88" s="36">
        <f t="shared" si="76"/>
        <v>0</v>
      </c>
      <c r="W88" s="5">
        <f t="shared" si="70"/>
        <v>100</v>
      </c>
      <c r="X88" s="26"/>
    </row>
    <row r="89" spans="1:24" ht="31.5" x14ac:dyDescent="0.25">
      <c r="A89" s="4" t="s">
        <v>4</v>
      </c>
      <c r="B89" s="4" t="s">
        <v>1333</v>
      </c>
      <c r="C89" s="4" t="s">
        <v>138</v>
      </c>
      <c r="D89" s="4"/>
      <c r="E89" s="14" t="s">
        <v>886</v>
      </c>
      <c r="F89" s="5">
        <v>2169.3000000000002</v>
      </c>
      <c r="G89" s="5"/>
      <c r="H89" s="5"/>
      <c r="I89" s="5">
        <v>-528.79999999999995</v>
      </c>
      <c r="J89" s="5"/>
      <c r="K89" s="5"/>
      <c r="L89" s="5"/>
      <c r="M89" s="5">
        <f t="shared" si="3"/>
        <v>1640.5000000000002</v>
      </c>
      <c r="N89" s="5">
        <v>74258</v>
      </c>
      <c r="O89" s="5">
        <v>1622.4609800000001</v>
      </c>
      <c r="P89" s="5">
        <v>26323.71529</v>
      </c>
      <c r="Q89" s="5">
        <v>0</v>
      </c>
      <c r="R89" s="5">
        <v>0</v>
      </c>
      <c r="S89" s="5">
        <v>0</v>
      </c>
      <c r="T89" s="5">
        <v>74258</v>
      </c>
      <c r="U89" s="5">
        <v>24789.53716</v>
      </c>
      <c r="V89" s="36">
        <v>0</v>
      </c>
      <c r="W89" s="5">
        <f t="shared" si="70"/>
        <v>100</v>
      </c>
      <c r="X89" s="26"/>
    </row>
    <row r="90" spans="1:24" s="3" customFormat="1" ht="47.25" x14ac:dyDescent="0.25">
      <c r="A90" s="4" t="s">
        <v>4</v>
      </c>
      <c r="B90" s="4" t="s">
        <v>1333</v>
      </c>
      <c r="C90" s="4" t="s">
        <v>1370</v>
      </c>
      <c r="D90" s="4"/>
      <c r="E90" s="14" t="s">
        <v>1100</v>
      </c>
      <c r="F90" s="8">
        <f t="shared" ref="F90:L90" si="77">F91</f>
        <v>0</v>
      </c>
      <c r="G90" s="8">
        <f t="shared" si="77"/>
        <v>90507.6</v>
      </c>
      <c r="H90" s="8">
        <f t="shared" si="77"/>
        <v>0</v>
      </c>
      <c r="I90" s="8">
        <f t="shared" si="77"/>
        <v>0</v>
      </c>
      <c r="J90" s="8">
        <f t="shared" si="77"/>
        <v>0</v>
      </c>
      <c r="K90" s="8">
        <f t="shared" si="77"/>
        <v>0</v>
      </c>
      <c r="L90" s="8">
        <f t="shared" si="77"/>
        <v>0</v>
      </c>
      <c r="M90" s="8">
        <f t="shared" si="3"/>
        <v>0</v>
      </c>
      <c r="N90" s="5">
        <v>74258</v>
      </c>
      <c r="O90" s="8">
        <f t="shared" ref="O90:V90" si="78">O91</f>
        <v>0</v>
      </c>
      <c r="P90" s="8">
        <f t="shared" si="78"/>
        <v>0</v>
      </c>
      <c r="Q90" s="8">
        <f t="shared" si="78"/>
        <v>0</v>
      </c>
      <c r="R90" s="8">
        <f t="shared" si="78"/>
        <v>0</v>
      </c>
      <c r="S90" s="8">
        <f t="shared" si="78"/>
        <v>0</v>
      </c>
      <c r="T90" s="5">
        <v>74258</v>
      </c>
      <c r="U90" s="8">
        <f t="shared" si="78"/>
        <v>0</v>
      </c>
      <c r="V90" s="34">
        <f t="shared" si="78"/>
        <v>0</v>
      </c>
      <c r="W90" s="5">
        <f t="shared" si="70"/>
        <v>100</v>
      </c>
      <c r="X90" s="26"/>
    </row>
    <row r="91" spans="1:24" s="10" customFormat="1" ht="63" x14ac:dyDescent="0.25">
      <c r="A91" s="4" t="s">
        <v>4</v>
      </c>
      <c r="B91" s="4" t="s">
        <v>1333</v>
      </c>
      <c r="C91" s="4" t="s">
        <v>1371</v>
      </c>
      <c r="D91" s="4"/>
      <c r="E91" s="14" t="s">
        <v>1372</v>
      </c>
      <c r="F91" s="11">
        <f t="shared" ref="F91:L91" si="79">F98+F92</f>
        <v>0</v>
      </c>
      <c r="G91" s="11">
        <f t="shared" si="79"/>
        <v>90507.6</v>
      </c>
      <c r="H91" s="11">
        <f t="shared" si="79"/>
        <v>0</v>
      </c>
      <c r="I91" s="11">
        <f t="shared" si="79"/>
        <v>0</v>
      </c>
      <c r="J91" s="11">
        <f t="shared" si="79"/>
        <v>0</v>
      </c>
      <c r="K91" s="11">
        <f t="shared" si="79"/>
        <v>0</v>
      </c>
      <c r="L91" s="11">
        <f t="shared" si="79"/>
        <v>0</v>
      </c>
      <c r="M91" s="11">
        <f t="shared" si="3"/>
        <v>0</v>
      </c>
      <c r="N91" s="5">
        <v>74258</v>
      </c>
      <c r="O91" s="11">
        <f>O98+O92</f>
        <v>0</v>
      </c>
      <c r="P91" s="11">
        <f t="shared" ref="P91:V91" si="80">P98+P92</f>
        <v>0</v>
      </c>
      <c r="Q91" s="11">
        <f t="shared" si="80"/>
        <v>0</v>
      </c>
      <c r="R91" s="11">
        <f t="shared" si="80"/>
        <v>0</v>
      </c>
      <c r="S91" s="11">
        <f t="shared" si="80"/>
        <v>0</v>
      </c>
      <c r="T91" s="5">
        <v>74258</v>
      </c>
      <c r="U91" s="11">
        <f t="shared" si="80"/>
        <v>0</v>
      </c>
      <c r="V91" s="35">
        <f t="shared" si="80"/>
        <v>0</v>
      </c>
      <c r="W91" s="5">
        <f t="shared" si="70"/>
        <v>100</v>
      </c>
      <c r="X91" s="26"/>
    </row>
    <row r="92" spans="1:24" ht="31.5" x14ac:dyDescent="0.25">
      <c r="A92" s="4" t="s">
        <v>4</v>
      </c>
      <c r="B92" s="4" t="s">
        <v>1333</v>
      </c>
      <c r="C92" s="4" t="s">
        <v>1371</v>
      </c>
      <c r="D92" s="4" t="s">
        <v>246</v>
      </c>
      <c r="E92" s="14" t="s">
        <v>473</v>
      </c>
      <c r="F92" s="5">
        <f t="shared" ref="F92:L96" si="81">F93</f>
        <v>0</v>
      </c>
      <c r="G92" s="5">
        <f t="shared" si="81"/>
        <v>0</v>
      </c>
      <c r="H92" s="5">
        <f t="shared" si="81"/>
        <v>0</v>
      </c>
      <c r="I92" s="5">
        <f t="shared" si="81"/>
        <v>0</v>
      </c>
      <c r="J92" s="5">
        <f t="shared" si="81"/>
        <v>0</v>
      </c>
      <c r="K92" s="5">
        <f t="shared" si="81"/>
        <v>0</v>
      </c>
      <c r="L92" s="5">
        <f t="shared" si="81"/>
        <v>0</v>
      </c>
      <c r="M92" s="5">
        <f t="shared" si="3"/>
        <v>0</v>
      </c>
      <c r="N92" s="5">
        <v>74258</v>
      </c>
      <c r="O92" s="5">
        <f t="shared" ref="O92:O96" si="82">O93</f>
        <v>0</v>
      </c>
      <c r="P92" s="5">
        <f t="shared" ref="P92:V96" si="83">P93</f>
        <v>0</v>
      </c>
      <c r="Q92" s="5">
        <f t="shared" si="83"/>
        <v>0</v>
      </c>
      <c r="R92" s="5">
        <f t="shared" si="83"/>
        <v>0</v>
      </c>
      <c r="S92" s="5">
        <f t="shared" si="83"/>
        <v>0</v>
      </c>
      <c r="T92" s="5">
        <v>74258</v>
      </c>
      <c r="U92" s="5">
        <f t="shared" si="83"/>
        <v>0</v>
      </c>
      <c r="V92" s="36">
        <f t="shared" si="83"/>
        <v>0</v>
      </c>
      <c r="W92" s="5">
        <f t="shared" si="70"/>
        <v>100</v>
      </c>
      <c r="X92" s="26"/>
    </row>
    <row r="93" spans="1:24" x14ac:dyDescent="0.25">
      <c r="A93" s="4" t="s">
        <v>4</v>
      </c>
      <c r="B93" s="4" t="s">
        <v>1333</v>
      </c>
      <c r="C93" s="4" t="s">
        <v>1371</v>
      </c>
      <c r="D93" s="4" t="s">
        <v>245</v>
      </c>
      <c r="E93" s="14" t="s">
        <v>474</v>
      </c>
      <c r="F93" s="5">
        <f t="shared" si="81"/>
        <v>0</v>
      </c>
      <c r="G93" s="5">
        <f t="shared" si="81"/>
        <v>0</v>
      </c>
      <c r="H93" s="5">
        <f t="shared" si="81"/>
        <v>0</v>
      </c>
      <c r="I93" s="5">
        <f t="shared" si="81"/>
        <v>0</v>
      </c>
      <c r="J93" s="5">
        <f t="shared" si="81"/>
        <v>0</v>
      </c>
      <c r="K93" s="5">
        <f t="shared" si="81"/>
        <v>0</v>
      </c>
      <c r="L93" s="5">
        <f t="shared" si="81"/>
        <v>0</v>
      </c>
      <c r="M93" s="5">
        <f t="shared" si="3"/>
        <v>0</v>
      </c>
      <c r="N93" s="5">
        <v>74258</v>
      </c>
      <c r="O93" s="5">
        <f t="shared" si="82"/>
        <v>0</v>
      </c>
      <c r="P93" s="5">
        <f t="shared" si="83"/>
        <v>0</v>
      </c>
      <c r="Q93" s="5">
        <f t="shared" si="83"/>
        <v>0</v>
      </c>
      <c r="R93" s="5">
        <f t="shared" si="83"/>
        <v>0</v>
      </c>
      <c r="S93" s="5">
        <f t="shared" si="83"/>
        <v>0</v>
      </c>
      <c r="T93" s="5">
        <v>74258</v>
      </c>
      <c r="U93" s="5">
        <f t="shared" si="83"/>
        <v>0</v>
      </c>
      <c r="V93" s="36">
        <f t="shared" si="83"/>
        <v>0</v>
      </c>
      <c r="W93" s="5">
        <f t="shared" si="70"/>
        <v>100</v>
      </c>
      <c r="X93" s="26"/>
    </row>
    <row r="94" spans="1:24" ht="31.5" x14ac:dyDescent="0.25">
      <c r="A94" s="7" t="s">
        <v>33</v>
      </c>
      <c r="B94" s="7" t="s">
        <v>1317</v>
      </c>
      <c r="C94" s="7"/>
      <c r="D94" s="7"/>
      <c r="E94" s="18" t="s">
        <v>402</v>
      </c>
      <c r="F94" s="5">
        <f t="shared" si="81"/>
        <v>0</v>
      </c>
      <c r="G94" s="5">
        <f t="shared" si="81"/>
        <v>0</v>
      </c>
      <c r="H94" s="5">
        <f t="shared" si="81"/>
        <v>0</v>
      </c>
      <c r="I94" s="5">
        <f t="shared" si="81"/>
        <v>0</v>
      </c>
      <c r="J94" s="5">
        <f t="shared" si="81"/>
        <v>0</v>
      </c>
      <c r="K94" s="5">
        <f t="shared" si="81"/>
        <v>0</v>
      </c>
      <c r="L94" s="5">
        <f t="shared" si="81"/>
        <v>0</v>
      </c>
      <c r="M94" s="5">
        <f t="shared" si="3"/>
        <v>0</v>
      </c>
      <c r="N94" s="8">
        <v>267292.45020000002</v>
      </c>
      <c r="O94" s="5">
        <f t="shared" si="82"/>
        <v>0</v>
      </c>
      <c r="P94" s="5">
        <f t="shared" si="83"/>
        <v>0</v>
      </c>
      <c r="Q94" s="5">
        <f t="shared" si="83"/>
        <v>0</v>
      </c>
      <c r="R94" s="5">
        <f t="shared" si="83"/>
        <v>0</v>
      </c>
      <c r="S94" s="5">
        <f t="shared" si="83"/>
        <v>0</v>
      </c>
      <c r="T94" s="8">
        <v>255909.61499</v>
      </c>
      <c r="U94" s="5">
        <f t="shared" si="83"/>
        <v>0</v>
      </c>
      <c r="V94" s="36">
        <f t="shared" si="83"/>
        <v>0</v>
      </c>
      <c r="W94" s="8">
        <f t="shared" si="70"/>
        <v>95.741430331652509</v>
      </c>
      <c r="X94" s="26"/>
    </row>
    <row r="95" spans="1:24" x14ac:dyDescent="0.25">
      <c r="A95" s="7" t="s">
        <v>33</v>
      </c>
      <c r="B95" s="7" t="s">
        <v>5</v>
      </c>
      <c r="C95" s="7"/>
      <c r="D95" s="7"/>
      <c r="E95" s="18" t="s">
        <v>425</v>
      </c>
      <c r="F95" s="5">
        <f t="shared" si="81"/>
        <v>0</v>
      </c>
      <c r="G95" s="5">
        <f t="shared" si="81"/>
        <v>0</v>
      </c>
      <c r="H95" s="5">
        <f t="shared" si="81"/>
        <v>0</v>
      </c>
      <c r="I95" s="5">
        <f t="shared" si="81"/>
        <v>0</v>
      </c>
      <c r="J95" s="5">
        <f t="shared" si="81"/>
        <v>0</v>
      </c>
      <c r="K95" s="5">
        <f t="shared" si="81"/>
        <v>0</v>
      </c>
      <c r="L95" s="5">
        <f t="shared" si="81"/>
        <v>0</v>
      </c>
      <c r="M95" s="5">
        <f t="shared" si="3"/>
        <v>0</v>
      </c>
      <c r="N95" s="8">
        <v>259711.63520000002</v>
      </c>
      <c r="O95" s="5">
        <f t="shared" si="82"/>
        <v>0</v>
      </c>
      <c r="P95" s="5">
        <f t="shared" si="83"/>
        <v>0</v>
      </c>
      <c r="Q95" s="5">
        <f t="shared" si="83"/>
        <v>0</v>
      </c>
      <c r="R95" s="5">
        <f t="shared" si="83"/>
        <v>0</v>
      </c>
      <c r="S95" s="5">
        <f t="shared" si="83"/>
        <v>0</v>
      </c>
      <c r="T95" s="8">
        <v>248328.8</v>
      </c>
      <c r="U95" s="5">
        <f t="shared" si="83"/>
        <v>0</v>
      </c>
      <c r="V95" s="36">
        <f t="shared" si="83"/>
        <v>0</v>
      </c>
      <c r="W95" s="8">
        <f t="shared" si="70"/>
        <v>95.61712543558771</v>
      </c>
      <c r="X95" s="26"/>
    </row>
    <row r="96" spans="1:24" ht="47.25" x14ac:dyDescent="0.25">
      <c r="A96" s="9" t="s">
        <v>33</v>
      </c>
      <c r="B96" s="9" t="s">
        <v>1321</v>
      </c>
      <c r="C96" s="9"/>
      <c r="D96" s="9"/>
      <c r="E96" s="13" t="s">
        <v>437</v>
      </c>
      <c r="F96" s="5">
        <f t="shared" si="81"/>
        <v>0</v>
      </c>
      <c r="G96" s="5">
        <f t="shared" si="81"/>
        <v>0</v>
      </c>
      <c r="H96" s="5">
        <f t="shared" si="81"/>
        <v>0</v>
      </c>
      <c r="I96" s="5">
        <f t="shared" si="81"/>
        <v>0</v>
      </c>
      <c r="J96" s="5">
        <f t="shared" si="81"/>
        <v>0</v>
      </c>
      <c r="K96" s="5">
        <f t="shared" si="81"/>
        <v>0</v>
      </c>
      <c r="L96" s="5">
        <f t="shared" si="81"/>
        <v>0</v>
      </c>
      <c r="M96" s="5">
        <f t="shared" si="3"/>
        <v>0</v>
      </c>
      <c r="N96" s="11">
        <v>132364.79999999999</v>
      </c>
      <c r="O96" s="5">
        <f t="shared" si="82"/>
        <v>0</v>
      </c>
      <c r="P96" s="5">
        <f t="shared" si="83"/>
        <v>0</v>
      </c>
      <c r="Q96" s="5">
        <f t="shared" si="83"/>
        <v>0</v>
      </c>
      <c r="R96" s="5">
        <f t="shared" si="83"/>
        <v>0</v>
      </c>
      <c r="S96" s="5">
        <f t="shared" si="83"/>
        <v>0</v>
      </c>
      <c r="T96" s="11">
        <v>132364.79999999999</v>
      </c>
      <c r="U96" s="5">
        <f t="shared" si="83"/>
        <v>0</v>
      </c>
      <c r="V96" s="36">
        <f t="shared" si="83"/>
        <v>0</v>
      </c>
      <c r="W96" s="11">
        <f t="shared" si="70"/>
        <v>100</v>
      </c>
      <c r="X96" s="26"/>
    </row>
    <row r="97" spans="1:24" ht="31.5" x14ac:dyDescent="0.25">
      <c r="A97" s="4" t="s">
        <v>33</v>
      </c>
      <c r="B97" s="4" t="s">
        <v>1321</v>
      </c>
      <c r="C97" s="4" t="s">
        <v>25</v>
      </c>
      <c r="D97" s="4"/>
      <c r="E97" s="14" t="s">
        <v>728</v>
      </c>
      <c r="F97" s="5"/>
      <c r="G97" s="5"/>
      <c r="H97" s="5"/>
      <c r="I97" s="5"/>
      <c r="J97" s="5"/>
      <c r="K97" s="5"/>
      <c r="L97" s="5"/>
      <c r="M97" s="5">
        <f t="shared" si="3"/>
        <v>0</v>
      </c>
      <c r="N97" s="5">
        <v>132364.79999999999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132364.79999999999</v>
      </c>
      <c r="U97" s="5">
        <v>0</v>
      </c>
      <c r="V97" s="36">
        <v>0</v>
      </c>
      <c r="W97" s="5">
        <f t="shared" si="70"/>
        <v>100</v>
      </c>
      <c r="X97" s="26"/>
    </row>
    <row r="98" spans="1:24" ht="31.5" x14ac:dyDescent="0.25">
      <c r="A98" s="4" t="s">
        <v>33</v>
      </c>
      <c r="B98" s="4" t="s">
        <v>1321</v>
      </c>
      <c r="C98" s="4" t="s">
        <v>26</v>
      </c>
      <c r="D98" s="4"/>
      <c r="E98" s="14" t="s">
        <v>731</v>
      </c>
      <c r="F98" s="5">
        <f t="shared" ref="F98:L99" si="84">F99</f>
        <v>0</v>
      </c>
      <c r="G98" s="5">
        <f t="shared" si="84"/>
        <v>90507.6</v>
      </c>
      <c r="H98" s="5">
        <f t="shared" si="84"/>
        <v>0</v>
      </c>
      <c r="I98" s="5">
        <f t="shared" si="84"/>
        <v>0</v>
      </c>
      <c r="J98" s="5">
        <f t="shared" si="84"/>
        <v>0</v>
      </c>
      <c r="K98" s="5">
        <f t="shared" si="84"/>
        <v>0</v>
      </c>
      <c r="L98" s="5">
        <f t="shared" si="84"/>
        <v>0</v>
      </c>
      <c r="M98" s="5">
        <f t="shared" si="3"/>
        <v>0</v>
      </c>
      <c r="N98" s="5">
        <v>132364.79999999999</v>
      </c>
      <c r="O98" s="5">
        <f t="shared" ref="O98:V99" si="85">O99</f>
        <v>0</v>
      </c>
      <c r="P98" s="5">
        <f t="shared" si="85"/>
        <v>0</v>
      </c>
      <c r="Q98" s="5">
        <f t="shared" si="85"/>
        <v>0</v>
      </c>
      <c r="R98" s="5">
        <f t="shared" si="85"/>
        <v>0</v>
      </c>
      <c r="S98" s="5">
        <f t="shared" si="85"/>
        <v>0</v>
      </c>
      <c r="T98" s="5">
        <v>132364.79999999999</v>
      </c>
      <c r="U98" s="5">
        <f t="shared" si="85"/>
        <v>0</v>
      </c>
      <c r="V98" s="36">
        <f t="shared" si="85"/>
        <v>0</v>
      </c>
      <c r="W98" s="5">
        <f t="shared" si="70"/>
        <v>100</v>
      </c>
      <c r="X98" s="26"/>
    </row>
    <row r="99" spans="1:24" ht="31.5" x14ac:dyDescent="0.25">
      <c r="A99" s="4" t="s">
        <v>33</v>
      </c>
      <c r="B99" s="4" t="s">
        <v>1321</v>
      </c>
      <c r="C99" s="4" t="s">
        <v>27</v>
      </c>
      <c r="D99" s="4"/>
      <c r="E99" s="14" t="s">
        <v>722</v>
      </c>
      <c r="F99" s="5">
        <f t="shared" si="84"/>
        <v>0</v>
      </c>
      <c r="G99" s="5">
        <f t="shared" si="84"/>
        <v>90507.6</v>
      </c>
      <c r="H99" s="5">
        <f t="shared" si="84"/>
        <v>0</v>
      </c>
      <c r="I99" s="5">
        <f t="shared" si="84"/>
        <v>0</v>
      </c>
      <c r="J99" s="5">
        <f t="shared" si="84"/>
        <v>0</v>
      </c>
      <c r="K99" s="5">
        <f t="shared" si="84"/>
        <v>0</v>
      </c>
      <c r="L99" s="5">
        <f t="shared" si="84"/>
        <v>0</v>
      </c>
      <c r="M99" s="5">
        <f t="shared" si="3"/>
        <v>0</v>
      </c>
      <c r="N99" s="5">
        <v>127424.08343</v>
      </c>
      <c r="O99" s="5">
        <f t="shared" si="85"/>
        <v>0</v>
      </c>
      <c r="P99" s="5">
        <f t="shared" si="85"/>
        <v>0</v>
      </c>
      <c r="Q99" s="5">
        <f t="shared" si="85"/>
        <v>0</v>
      </c>
      <c r="R99" s="5">
        <f t="shared" si="85"/>
        <v>0</v>
      </c>
      <c r="S99" s="5">
        <f t="shared" si="85"/>
        <v>0</v>
      </c>
      <c r="T99" s="5">
        <v>127424.08343</v>
      </c>
      <c r="U99" s="5">
        <f t="shared" si="85"/>
        <v>0</v>
      </c>
      <c r="V99" s="36">
        <f t="shared" si="85"/>
        <v>0</v>
      </c>
      <c r="W99" s="5">
        <f t="shared" si="70"/>
        <v>100</v>
      </c>
      <c r="X99" s="26"/>
    </row>
    <row r="100" spans="1:24" ht="78.75" x14ac:dyDescent="0.25">
      <c r="A100" s="4" t="s">
        <v>33</v>
      </c>
      <c r="B100" s="4" t="s">
        <v>1321</v>
      </c>
      <c r="C100" s="4" t="s">
        <v>27</v>
      </c>
      <c r="D100" s="4" t="s">
        <v>18</v>
      </c>
      <c r="E100" s="14" t="s">
        <v>462</v>
      </c>
      <c r="F100" s="5">
        <f t="shared" ref="F100:L100" si="86">F101+F104</f>
        <v>0</v>
      </c>
      <c r="G100" s="5">
        <f>G101+G104</f>
        <v>90507.6</v>
      </c>
      <c r="H100" s="5">
        <f t="shared" si="86"/>
        <v>0</v>
      </c>
      <c r="I100" s="5">
        <f t="shared" si="86"/>
        <v>0</v>
      </c>
      <c r="J100" s="5">
        <f t="shared" si="86"/>
        <v>0</v>
      </c>
      <c r="K100" s="5">
        <f t="shared" si="86"/>
        <v>0</v>
      </c>
      <c r="L100" s="5">
        <f t="shared" si="86"/>
        <v>0</v>
      </c>
      <c r="M100" s="5">
        <f t="shared" ref="M100:M166" si="87">F100+I100+L100</f>
        <v>0</v>
      </c>
      <c r="N100" s="5">
        <v>127424.08343</v>
      </c>
      <c r="O100" s="5">
        <f>O101+O104</f>
        <v>0</v>
      </c>
      <c r="P100" s="5">
        <f t="shared" ref="P100:V100" si="88">P101+P104</f>
        <v>0</v>
      </c>
      <c r="Q100" s="5">
        <f t="shared" si="88"/>
        <v>0</v>
      </c>
      <c r="R100" s="5">
        <f t="shared" si="88"/>
        <v>0</v>
      </c>
      <c r="S100" s="5">
        <f t="shared" si="88"/>
        <v>0</v>
      </c>
      <c r="T100" s="5">
        <v>127424.08343</v>
      </c>
      <c r="U100" s="5">
        <f t="shared" si="88"/>
        <v>0</v>
      </c>
      <c r="V100" s="36">
        <f t="shared" si="88"/>
        <v>0</v>
      </c>
      <c r="W100" s="5">
        <f t="shared" si="70"/>
        <v>100</v>
      </c>
      <c r="X100" s="26"/>
    </row>
    <row r="101" spans="1:24" ht="31.5" x14ac:dyDescent="0.25">
      <c r="A101" s="4" t="s">
        <v>33</v>
      </c>
      <c r="B101" s="4" t="s">
        <v>1321</v>
      </c>
      <c r="C101" s="4" t="s">
        <v>27</v>
      </c>
      <c r="D101" s="4" t="s">
        <v>28</v>
      </c>
      <c r="E101" s="14" t="s">
        <v>464</v>
      </c>
      <c r="F101" s="5">
        <f t="shared" ref="F101:L102" si="89">F102</f>
        <v>0</v>
      </c>
      <c r="G101" s="5">
        <f t="shared" si="89"/>
        <v>0</v>
      </c>
      <c r="H101" s="5">
        <f t="shared" si="89"/>
        <v>0</v>
      </c>
      <c r="I101" s="5">
        <f t="shared" si="89"/>
        <v>0</v>
      </c>
      <c r="J101" s="5">
        <f t="shared" si="89"/>
        <v>0</v>
      </c>
      <c r="K101" s="5">
        <f t="shared" si="89"/>
        <v>0</v>
      </c>
      <c r="L101" s="5">
        <f t="shared" si="89"/>
        <v>0</v>
      </c>
      <c r="M101" s="5">
        <f t="shared" si="87"/>
        <v>0</v>
      </c>
      <c r="N101" s="5">
        <v>127424.08343</v>
      </c>
      <c r="O101" s="5">
        <f>O102</f>
        <v>0</v>
      </c>
      <c r="P101" s="5">
        <f t="shared" ref="P101:V102" si="90">P102</f>
        <v>0</v>
      </c>
      <c r="Q101" s="5">
        <f t="shared" si="90"/>
        <v>0</v>
      </c>
      <c r="R101" s="5">
        <f t="shared" si="90"/>
        <v>0</v>
      </c>
      <c r="S101" s="5">
        <f t="shared" si="90"/>
        <v>0</v>
      </c>
      <c r="T101" s="5">
        <v>127424.08343</v>
      </c>
      <c r="U101" s="5">
        <f t="shared" si="90"/>
        <v>0</v>
      </c>
      <c r="V101" s="36">
        <f t="shared" si="90"/>
        <v>0</v>
      </c>
      <c r="W101" s="5">
        <f t="shared" si="70"/>
        <v>100</v>
      </c>
      <c r="X101" s="26"/>
    </row>
    <row r="102" spans="1:24" ht="31.5" x14ac:dyDescent="0.25">
      <c r="A102" s="4" t="s">
        <v>33</v>
      </c>
      <c r="B102" s="4" t="s">
        <v>1321</v>
      </c>
      <c r="C102" s="4" t="s">
        <v>29</v>
      </c>
      <c r="D102" s="4"/>
      <c r="E102" s="14" t="s">
        <v>723</v>
      </c>
      <c r="F102" s="5">
        <f t="shared" si="89"/>
        <v>0</v>
      </c>
      <c r="G102" s="5">
        <f t="shared" si="89"/>
        <v>0</v>
      </c>
      <c r="H102" s="5">
        <f t="shared" si="89"/>
        <v>0</v>
      </c>
      <c r="I102" s="5">
        <f t="shared" si="89"/>
        <v>0</v>
      </c>
      <c r="J102" s="5">
        <f t="shared" si="89"/>
        <v>0</v>
      </c>
      <c r="K102" s="5">
        <f t="shared" si="89"/>
        <v>0</v>
      </c>
      <c r="L102" s="5">
        <f t="shared" si="89"/>
        <v>0</v>
      </c>
      <c r="M102" s="5">
        <f t="shared" si="87"/>
        <v>0</v>
      </c>
      <c r="N102" s="5">
        <v>4940.7165700000005</v>
      </c>
      <c r="O102" s="5">
        <f>O103</f>
        <v>0</v>
      </c>
      <c r="P102" s="5">
        <f t="shared" si="90"/>
        <v>0</v>
      </c>
      <c r="Q102" s="5">
        <f t="shared" si="90"/>
        <v>0</v>
      </c>
      <c r="R102" s="5">
        <f t="shared" si="90"/>
        <v>0</v>
      </c>
      <c r="S102" s="5">
        <f t="shared" si="90"/>
        <v>0</v>
      </c>
      <c r="T102" s="5">
        <v>4940.7165700000005</v>
      </c>
      <c r="U102" s="5">
        <f t="shared" si="90"/>
        <v>0</v>
      </c>
      <c r="V102" s="36">
        <f t="shared" si="90"/>
        <v>0</v>
      </c>
      <c r="W102" s="5">
        <f t="shared" si="70"/>
        <v>100</v>
      </c>
      <c r="X102" s="26"/>
    </row>
    <row r="103" spans="1:24" ht="78.75" x14ac:dyDescent="0.25">
      <c r="A103" s="4" t="s">
        <v>33</v>
      </c>
      <c r="B103" s="4" t="s">
        <v>1321</v>
      </c>
      <c r="C103" s="4" t="s">
        <v>29</v>
      </c>
      <c r="D103" s="4" t="s">
        <v>18</v>
      </c>
      <c r="E103" s="14" t="s">
        <v>462</v>
      </c>
      <c r="F103" s="5"/>
      <c r="G103" s="5"/>
      <c r="H103" s="5"/>
      <c r="I103" s="5"/>
      <c r="J103" s="5"/>
      <c r="K103" s="5"/>
      <c r="L103" s="5"/>
      <c r="M103" s="5">
        <f t="shared" si="87"/>
        <v>0</v>
      </c>
      <c r="N103" s="5">
        <v>71.260829999999999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71.260829999999999</v>
      </c>
      <c r="U103" s="5">
        <v>0</v>
      </c>
      <c r="V103" s="36">
        <v>0</v>
      </c>
      <c r="W103" s="5">
        <f t="shared" si="70"/>
        <v>100</v>
      </c>
      <c r="X103" s="26"/>
    </row>
    <row r="104" spans="1:24" ht="31.5" x14ac:dyDescent="0.25">
      <c r="A104" s="4" t="s">
        <v>33</v>
      </c>
      <c r="B104" s="4" t="s">
        <v>1321</v>
      </c>
      <c r="C104" s="4" t="s">
        <v>29</v>
      </c>
      <c r="D104" s="4" t="s">
        <v>28</v>
      </c>
      <c r="E104" s="14" t="s">
        <v>464</v>
      </c>
      <c r="F104" s="5">
        <f t="shared" ref="F104:L105" si="91">F105</f>
        <v>0</v>
      </c>
      <c r="G104" s="5">
        <f t="shared" si="91"/>
        <v>90507.6</v>
      </c>
      <c r="H104" s="5">
        <f t="shared" si="91"/>
        <v>0</v>
      </c>
      <c r="I104" s="5">
        <f t="shared" si="91"/>
        <v>0</v>
      </c>
      <c r="J104" s="5">
        <f t="shared" si="91"/>
        <v>0</v>
      </c>
      <c r="K104" s="5">
        <f t="shared" si="91"/>
        <v>0</v>
      </c>
      <c r="L104" s="5">
        <f t="shared" si="91"/>
        <v>0</v>
      </c>
      <c r="M104" s="5">
        <f t="shared" si="87"/>
        <v>0</v>
      </c>
      <c r="N104" s="5">
        <v>71.260829999999999</v>
      </c>
      <c r="O104" s="5">
        <f>O105</f>
        <v>0</v>
      </c>
      <c r="P104" s="5">
        <f t="shared" ref="P104:V105" si="92">P105</f>
        <v>0</v>
      </c>
      <c r="Q104" s="5">
        <f t="shared" si="92"/>
        <v>0</v>
      </c>
      <c r="R104" s="5">
        <f t="shared" si="92"/>
        <v>0</v>
      </c>
      <c r="S104" s="5">
        <f t="shared" si="92"/>
        <v>0</v>
      </c>
      <c r="T104" s="5">
        <v>71.260829999999999</v>
      </c>
      <c r="U104" s="5">
        <f t="shared" si="92"/>
        <v>0</v>
      </c>
      <c r="V104" s="36">
        <f t="shared" si="92"/>
        <v>0</v>
      </c>
      <c r="W104" s="5">
        <f t="shared" si="70"/>
        <v>100</v>
      </c>
      <c r="X104" s="26"/>
    </row>
    <row r="105" spans="1:24" ht="31.5" x14ac:dyDescent="0.25">
      <c r="A105" s="4" t="s">
        <v>33</v>
      </c>
      <c r="B105" s="4" t="s">
        <v>1321</v>
      </c>
      <c r="C105" s="4" t="s">
        <v>29</v>
      </c>
      <c r="D105" s="4" t="s">
        <v>11</v>
      </c>
      <c r="E105" s="14" t="s">
        <v>465</v>
      </c>
      <c r="F105" s="5">
        <f t="shared" si="91"/>
        <v>0</v>
      </c>
      <c r="G105" s="5">
        <f t="shared" si="91"/>
        <v>90507.6</v>
      </c>
      <c r="H105" s="5">
        <f t="shared" si="91"/>
        <v>0</v>
      </c>
      <c r="I105" s="5">
        <f t="shared" si="91"/>
        <v>0</v>
      </c>
      <c r="J105" s="5">
        <f t="shared" si="91"/>
        <v>0</v>
      </c>
      <c r="K105" s="5">
        <f t="shared" si="91"/>
        <v>0</v>
      </c>
      <c r="L105" s="5">
        <f t="shared" si="91"/>
        <v>0</v>
      </c>
      <c r="M105" s="5">
        <f t="shared" si="87"/>
        <v>0</v>
      </c>
      <c r="N105" s="5">
        <v>4824.4557400000003</v>
      </c>
      <c r="O105" s="5">
        <f>O106</f>
        <v>0</v>
      </c>
      <c r="P105" s="5">
        <f t="shared" si="92"/>
        <v>0</v>
      </c>
      <c r="Q105" s="5">
        <f t="shared" si="92"/>
        <v>0</v>
      </c>
      <c r="R105" s="5">
        <f t="shared" si="92"/>
        <v>0</v>
      </c>
      <c r="S105" s="5">
        <f t="shared" si="92"/>
        <v>0</v>
      </c>
      <c r="T105" s="5">
        <v>4824.4557400000003</v>
      </c>
      <c r="U105" s="5">
        <f t="shared" si="92"/>
        <v>0</v>
      </c>
      <c r="V105" s="36">
        <f t="shared" si="92"/>
        <v>0</v>
      </c>
      <c r="W105" s="5">
        <f t="shared" si="70"/>
        <v>100</v>
      </c>
      <c r="X105" s="26"/>
    </row>
    <row r="106" spans="1:24" ht="31.5" x14ac:dyDescent="0.25">
      <c r="A106" s="4" t="s">
        <v>33</v>
      </c>
      <c r="B106" s="4" t="s">
        <v>1321</v>
      </c>
      <c r="C106" s="4" t="s">
        <v>29</v>
      </c>
      <c r="D106" s="4" t="s">
        <v>12</v>
      </c>
      <c r="E106" s="14" t="s">
        <v>466</v>
      </c>
      <c r="F106" s="5"/>
      <c r="G106" s="5">
        <v>90507.6</v>
      </c>
      <c r="H106" s="5"/>
      <c r="I106" s="5"/>
      <c r="J106" s="5"/>
      <c r="K106" s="5"/>
      <c r="L106" s="5"/>
      <c r="M106" s="5">
        <f t="shared" si="87"/>
        <v>0</v>
      </c>
      <c r="N106" s="5">
        <v>4824.4557400000003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4824.4557400000003</v>
      </c>
      <c r="U106" s="5">
        <v>0</v>
      </c>
      <c r="V106" s="36">
        <v>0</v>
      </c>
      <c r="W106" s="5">
        <f t="shared" si="70"/>
        <v>100</v>
      </c>
      <c r="X106" s="26"/>
    </row>
    <row r="107" spans="1:24" s="3" customFormat="1" x14ac:dyDescent="0.25">
      <c r="A107" s="4" t="s">
        <v>33</v>
      </c>
      <c r="B107" s="4" t="s">
        <v>1321</v>
      </c>
      <c r="C107" s="4" t="s">
        <v>29</v>
      </c>
      <c r="D107" s="4" t="s">
        <v>13</v>
      </c>
      <c r="E107" s="14" t="s">
        <v>480</v>
      </c>
      <c r="F107" s="8">
        <f t="shared" ref="F107:L107" si="93">F108+F148</f>
        <v>347441</v>
      </c>
      <c r="G107" s="8">
        <f t="shared" si="93"/>
        <v>373378.4</v>
      </c>
      <c r="H107" s="8">
        <f t="shared" si="93"/>
        <v>469185.3</v>
      </c>
      <c r="I107" s="8">
        <f t="shared" si="93"/>
        <v>0</v>
      </c>
      <c r="J107" s="8">
        <f t="shared" si="93"/>
        <v>0</v>
      </c>
      <c r="K107" s="8">
        <f t="shared" si="93"/>
        <v>0</v>
      </c>
      <c r="L107" s="8">
        <f t="shared" si="93"/>
        <v>-74176.082999999999</v>
      </c>
      <c r="M107" s="8">
        <f t="shared" si="87"/>
        <v>273264.91700000002</v>
      </c>
      <c r="N107" s="5">
        <v>45</v>
      </c>
      <c r="O107" s="8">
        <f>O108+O148</f>
        <v>149901.51483000003</v>
      </c>
      <c r="P107" s="8">
        <f t="shared" ref="P107:V107" si="94">P108+P148</f>
        <v>74251.199999999997</v>
      </c>
      <c r="Q107" s="8">
        <f t="shared" si="94"/>
        <v>0</v>
      </c>
      <c r="R107" s="8">
        <f t="shared" si="94"/>
        <v>0</v>
      </c>
      <c r="S107" s="8">
        <f t="shared" si="94"/>
        <v>0</v>
      </c>
      <c r="T107" s="5">
        <v>45</v>
      </c>
      <c r="U107" s="8">
        <f t="shared" si="94"/>
        <v>0</v>
      </c>
      <c r="V107" s="34">
        <f t="shared" si="94"/>
        <v>0</v>
      </c>
      <c r="W107" s="5">
        <f t="shared" si="70"/>
        <v>100</v>
      </c>
      <c r="X107" s="21"/>
    </row>
    <row r="108" spans="1:24" s="3" customFormat="1" x14ac:dyDescent="0.25">
      <c r="A108" s="4" t="s">
        <v>33</v>
      </c>
      <c r="B108" s="4" t="s">
        <v>1321</v>
      </c>
      <c r="C108" s="4" t="s">
        <v>29</v>
      </c>
      <c r="D108" s="4" t="s">
        <v>20</v>
      </c>
      <c r="E108" s="14" t="s">
        <v>483</v>
      </c>
      <c r="F108" s="8">
        <f t="shared" ref="F108:L108" si="95">F109+F122+F128</f>
        <v>329178.3</v>
      </c>
      <c r="G108" s="8">
        <f t="shared" si="95"/>
        <v>258347.5</v>
      </c>
      <c r="H108" s="8">
        <f t="shared" si="95"/>
        <v>258401</v>
      </c>
      <c r="I108" s="8">
        <f t="shared" si="95"/>
        <v>0</v>
      </c>
      <c r="J108" s="8">
        <f t="shared" si="95"/>
        <v>0</v>
      </c>
      <c r="K108" s="8">
        <f t="shared" si="95"/>
        <v>0</v>
      </c>
      <c r="L108" s="8">
        <f t="shared" si="95"/>
        <v>-56806.491999999998</v>
      </c>
      <c r="M108" s="8">
        <f t="shared" si="87"/>
        <v>272371.80799999996</v>
      </c>
      <c r="N108" s="5">
        <v>45</v>
      </c>
      <c r="O108" s="8">
        <f>O109+O122+O128</f>
        <v>149244.84214000002</v>
      </c>
      <c r="P108" s="8">
        <f t="shared" ref="P108:V108" si="96">P109+P122+P128</f>
        <v>74251.199999999997</v>
      </c>
      <c r="Q108" s="8">
        <f t="shared" si="96"/>
        <v>0</v>
      </c>
      <c r="R108" s="8">
        <f t="shared" si="96"/>
        <v>0</v>
      </c>
      <c r="S108" s="8">
        <f t="shared" si="96"/>
        <v>0</v>
      </c>
      <c r="T108" s="5">
        <v>45</v>
      </c>
      <c r="U108" s="8">
        <f t="shared" si="96"/>
        <v>0</v>
      </c>
      <c r="V108" s="34">
        <f t="shared" si="96"/>
        <v>0</v>
      </c>
      <c r="W108" s="5">
        <f t="shared" si="70"/>
        <v>100</v>
      </c>
      <c r="X108" s="21"/>
    </row>
    <row r="109" spans="1:24" s="10" customFormat="1" x14ac:dyDescent="0.25">
      <c r="A109" s="9" t="s">
        <v>33</v>
      </c>
      <c r="B109" s="9" t="s">
        <v>1322</v>
      </c>
      <c r="C109" s="9"/>
      <c r="D109" s="9"/>
      <c r="E109" s="13" t="s">
        <v>439</v>
      </c>
      <c r="F109" s="11">
        <f t="shared" ref="F109:L110" si="97">F110</f>
        <v>121107.5</v>
      </c>
      <c r="G109" s="11">
        <f t="shared" si="97"/>
        <v>121107.5</v>
      </c>
      <c r="H109" s="11">
        <f t="shared" si="97"/>
        <v>121107.5</v>
      </c>
      <c r="I109" s="11">
        <f t="shared" si="97"/>
        <v>0</v>
      </c>
      <c r="J109" s="11">
        <f t="shared" si="97"/>
        <v>0</v>
      </c>
      <c r="K109" s="11">
        <f t="shared" si="97"/>
        <v>0</v>
      </c>
      <c r="L109" s="11">
        <f t="shared" si="97"/>
        <v>1204.8</v>
      </c>
      <c r="M109" s="11">
        <f t="shared" si="87"/>
        <v>122312.3</v>
      </c>
      <c r="N109" s="11">
        <v>11382.8352</v>
      </c>
      <c r="O109" s="11">
        <f>O110</f>
        <v>77934.720990000002</v>
      </c>
      <c r="P109" s="11">
        <f t="shared" ref="P109:V110" si="98">P110</f>
        <v>0</v>
      </c>
      <c r="Q109" s="11">
        <f t="shared" si="98"/>
        <v>0</v>
      </c>
      <c r="R109" s="11">
        <f t="shared" si="98"/>
        <v>0</v>
      </c>
      <c r="S109" s="11">
        <f t="shared" si="98"/>
        <v>0</v>
      </c>
      <c r="T109" s="11">
        <v>0</v>
      </c>
      <c r="U109" s="11">
        <f t="shared" si="98"/>
        <v>0</v>
      </c>
      <c r="V109" s="35">
        <f t="shared" si="98"/>
        <v>0</v>
      </c>
      <c r="W109" s="11">
        <f t="shared" si="70"/>
        <v>0</v>
      </c>
      <c r="X109" s="25"/>
    </row>
    <row r="110" spans="1:24" ht="47.25" x14ac:dyDescent="0.25">
      <c r="A110" s="4" t="s">
        <v>33</v>
      </c>
      <c r="B110" s="4" t="s">
        <v>1322</v>
      </c>
      <c r="C110" s="4" t="s">
        <v>36</v>
      </c>
      <c r="D110" s="4"/>
      <c r="E110" s="14" t="s">
        <v>732</v>
      </c>
      <c r="F110" s="5">
        <f t="shared" si="97"/>
        <v>121107.5</v>
      </c>
      <c r="G110" s="5">
        <f t="shared" si="97"/>
        <v>121107.5</v>
      </c>
      <c r="H110" s="5">
        <f t="shared" si="97"/>
        <v>121107.5</v>
      </c>
      <c r="I110" s="5">
        <f t="shared" si="97"/>
        <v>0</v>
      </c>
      <c r="J110" s="5">
        <f t="shared" si="97"/>
        <v>0</v>
      </c>
      <c r="K110" s="5">
        <f t="shared" si="97"/>
        <v>0</v>
      </c>
      <c r="L110" s="5">
        <f t="shared" si="97"/>
        <v>1204.8</v>
      </c>
      <c r="M110" s="5">
        <f t="shared" si="87"/>
        <v>122312.3</v>
      </c>
      <c r="N110" s="5">
        <v>11382.8352</v>
      </c>
      <c r="O110" s="5">
        <f>O111</f>
        <v>77934.720990000002</v>
      </c>
      <c r="P110" s="5">
        <f t="shared" si="98"/>
        <v>0</v>
      </c>
      <c r="Q110" s="5">
        <f t="shared" si="98"/>
        <v>0</v>
      </c>
      <c r="R110" s="5">
        <f t="shared" si="98"/>
        <v>0</v>
      </c>
      <c r="S110" s="5">
        <f t="shared" si="98"/>
        <v>0</v>
      </c>
      <c r="T110" s="5">
        <v>0</v>
      </c>
      <c r="U110" s="5">
        <f t="shared" si="98"/>
        <v>0</v>
      </c>
      <c r="V110" s="36">
        <f t="shared" si="98"/>
        <v>0</v>
      </c>
      <c r="W110" s="5">
        <f t="shared" si="70"/>
        <v>0</v>
      </c>
      <c r="X110" s="26"/>
    </row>
    <row r="111" spans="1:24" x14ac:dyDescent="0.25">
      <c r="A111" s="4" t="s">
        <v>33</v>
      </c>
      <c r="B111" s="4" t="s">
        <v>1322</v>
      </c>
      <c r="C111" s="4" t="s">
        <v>37</v>
      </c>
      <c r="D111" s="4"/>
      <c r="E111" s="14" t="s">
        <v>735</v>
      </c>
      <c r="F111" s="5">
        <f t="shared" ref="F111:L111" si="99">F112+F115</f>
        <v>121107.5</v>
      </c>
      <c r="G111" s="5">
        <f t="shared" si="99"/>
        <v>121107.5</v>
      </c>
      <c r="H111" s="5">
        <f t="shared" si="99"/>
        <v>121107.5</v>
      </c>
      <c r="I111" s="5">
        <f t="shared" si="99"/>
        <v>0</v>
      </c>
      <c r="J111" s="5">
        <f t="shared" si="99"/>
        <v>0</v>
      </c>
      <c r="K111" s="5">
        <f t="shared" si="99"/>
        <v>0</v>
      </c>
      <c r="L111" s="5">
        <f t="shared" si="99"/>
        <v>1204.8</v>
      </c>
      <c r="M111" s="5">
        <f t="shared" si="87"/>
        <v>122312.3</v>
      </c>
      <c r="N111" s="5">
        <v>11382.8352</v>
      </c>
      <c r="O111" s="5">
        <f>O112+O115</f>
        <v>77934.720990000002</v>
      </c>
      <c r="P111" s="5">
        <f t="shared" ref="P111:V111" si="100">P112+P115</f>
        <v>0</v>
      </c>
      <c r="Q111" s="5">
        <f t="shared" si="100"/>
        <v>0</v>
      </c>
      <c r="R111" s="5">
        <f t="shared" si="100"/>
        <v>0</v>
      </c>
      <c r="S111" s="5">
        <f t="shared" si="100"/>
        <v>0</v>
      </c>
      <c r="T111" s="5">
        <v>0</v>
      </c>
      <c r="U111" s="5">
        <f t="shared" si="100"/>
        <v>0</v>
      </c>
      <c r="V111" s="36">
        <f t="shared" si="100"/>
        <v>0</v>
      </c>
      <c r="W111" s="5">
        <f t="shared" si="70"/>
        <v>0</v>
      </c>
      <c r="X111" s="26"/>
    </row>
    <row r="112" spans="1:24" x14ac:dyDescent="0.25">
      <c r="A112" s="4" t="s">
        <v>33</v>
      </c>
      <c r="B112" s="4" t="s">
        <v>1322</v>
      </c>
      <c r="C112" s="4" t="s">
        <v>38</v>
      </c>
      <c r="D112" s="4"/>
      <c r="E112" s="14" t="s">
        <v>736</v>
      </c>
      <c r="F112" s="5">
        <f t="shared" ref="F112:L113" si="101">F113</f>
        <v>114739.5</v>
      </c>
      <c r="G112" s="5">
        <f t="shared" si="101"/>
        <v>114739.5</v>
      </c>
      <c r="H112" s="5">
        <f t="shared" si="101"/>
        <v>114739.5</v>
      </c>
      <c r="I112" s="5">
        <f t="shared" si="101"/>
        <v>0</v>
      </c>
      <c r="J112" s="5">
        <f t="shared" si="101"/>
        <v>0</v>
      </c>
      <c r="K112" s="5">
        <f t="shared" si="101"/>
        <v>0</v>
      </c>
      <c r="L112" s="5">
        <f t="shared" si="101"/>
        <v>1204.8</v>
      </c>
      <c r="M112" s="5">
        <f t="shared" si="87"/>
        <v>115944.3</v>
      </c>
      <c r="N112" s="5">
        <v>11382.8352</v>
      </c>
      <c r="O112" s="5">
        <f>O113</f>
        <v>75180.55</v>
      </c>
      <c r="P112" s="5">
        <f t="shared" ref="P112:V113" si="102">P113</f>
        <v>0</v>
      </c>
      <c r="Q112" s="5">
        <f t="shared" si="102"/>
        <v>0</v>
      </c>
      <c r="R112" s="5">
        <f t="shared" si="102"/>
        <v>0</v>
      </c>
      <c r="S112" s="5">
        <f t="shared" si="102"/>
        <v>0</v>
      </c>
      <c r="T112" s="5">
        <v>0</v>
      </c>
      <c r="U112" s="5">
        <f t="shared" si="102"/>
        <v>0</v>
      </c>
      <c r="V112" s="36">
        <f t="shared" si="102"/>
        <v>0</v>
      </c>
      <c r="W112" s="5">
        <f t="shared" si="70"/>
        <v>0</v>
      </c>
      <c r="X112" s="26"/>
    </row>
    <row r="113" spans="1:24" x14ac:dyDescent="0.25">
      <c r="A113" s="4" t="s">
        <v>33</v>
      </c>
      <c r="B113" s="4" t="s">
        <v>1322</v>
      </c>
      <c r="C113" s="4" t="s">
        <v>38</v>
      </c>
      <c r="D113" s="4" t="s">
        <v>13</v>
      </c>
      <c r="E113" s="14" t="s">
        <v>480</v>
      </c>
      <c r="F113" s="5">
        <f t="shared" si="101"/>
        <v>114739.5</v>
      </c>
      <c r="G113" s="5">
        <f t="shared" si="101"/>
        <v>114739.5</v>
      </c>
      <c r="H113" s="5">
        <f t="shared" si="101"/>
        <v>114739.5</v>
      </c>
      <c r="I113" s="5">
        <f t="shared" si="101"/>
        <v>0</v>
      </c>
      <c r="J113" s="5">
        <f t="shared" si="101"/>
        <v>0</v>
      </c>
      <c r="K113" s="5">
        <f t="shared" si="101"/>
        <v>0</v>
      </c>
      <c r="L113" s="5">
        <f t="shared" si="101"/>
        <v>1204.8</v>
      </c>
      <c r="M113" s="5">
        <f t="shared" si="87"/>
        <v>115944.3</v>
      </c>
      <c r="N113" s="5">
        <v>11382.8352</v>
      </c>
      <c r="O113" s="5">
        <f>O114</f>
        <v>75180.55</v>
      </c>
      <c r="P113" s="5">
        <f t="shared" si="102"/>
        <v>0</v>
      </c>
      <c r="Q113" s="5">
        <f t="shared" si="102"/>
        <v>0</v>
      </c>
      <c r="R113" s="5">
        <f t="shared" si="102"/>
        <v>0</v>
      </c>
      <c r="S113" s="5">
        <f t="shared" si="102"/>
        <v>0</v>
      </c>
      <c r="T113" s="5">
        <v>0</v>
      </c>
      <c r="U113" s="5">
        <f t="shared" si="102"/>
        <v>0</v>
      </c>
      <c r="V113" s="36">
        <f t="shared" si="102"/>
        <v>0</v>
      </c>
      <c r="W113" s="5">
        <f t="shared" si="70"/>
        <v>0</v>
      </c>
      <c r="X113" s="26"/>
    </row>
    <row r="114" spans="1:24" x14ac:dyDescent="0.25">
      <c r="A114" s="4" t="s">
        <v>33</v>
      </c>
      <c r="B114" s="4" t="s">
        <v>1322</v>
      </c>
      <c r="C114" s="4" t="s">
        <v>38</v>
      </c>
      <c r="D114" s="4" t="s">
        <v>39</v>
      </c>
      <c r="E114" s="14" t="s">
        <v>485</v>
      </c>
      <c r="F114" s="5">
        <v>114739.5</v>
      </c>
      <c r="G114" s="5">
        <v>114739.5</v>
      </c>
      <c r="H114" s="5">
        <v>114739.5</v>
      </c>
      <c r="I114" s="5"/>
      <c r="J114" s="5"/>
      <c r="K114" s="5"/>
      <c r="L114" s="5">
        <v>1204.8</v>
      </c>
      <c r="M114" s="5">
        <f t="shared" si="87"/>
        <v>115944.3</v>
      </c>
      <c r="N114" s="5">
        <v>11382.8352</v>
      </c>
      <c r="O114" s="5">
        <v>75180.55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36">
        <v>0</v>
      </c>
      <c r="W114" s="5">
        <f t="shared" si="70"/>
        <v>0</v>
      </c>
      <c r="X114" s="26"/>
    </row>
    <row r="115" spans="1:24" x14ac:dyDescent="0.25">
      <c r="A115" s="9" t="s">
        <v>33</v>
      </c>
      <c r="B115" s="9" t="s">
        <v>1318</v>
      </c>
      <c r="C115" s="9"/>
      <c r="D115" s="9"/>
      <c r="E115" s="13" t="s">
        <v>440</v>
      </c>
      <c r="F115" s="5">
        <f t="shared" ref="F115:L115" si="103">F116+F118+F120</f>
        <v>6368</v>
      </c>
      <c r="G115" s="5">
        <f t="shared" si="103"/>
        <v>6368</v>
      </c>
      <c r="H115" s="5">
        <f t="shared" si="103"/>
        <v>6368</v>
      </c>
      <c r="I115" s="5">
        <f t="shared" si="103"/>
        <v>0</v>
      </c>
      <c r="J115" s="5">
        <f t="shared" si="103"/>
        <v>0</v>
      </c>
      <c r="K115" s="5">
        <f t="shared" si="103"/>
        <v>0</v>
      </c>
      <c r="L115" s="5">
        <f t="shared" si="103"/>
        <v>0</v>
      </c>
      <c r="M115" s="5">
        <f t="shared" si="87"/>
        <v>6368</v>
      </c>
      <c r="N115" s="11">
        <v>115964.00000000001</v>
      </c>
      <c r="O115" s="5">
        <f>O116+O118+O120</f>
        <v>2754.1709900000001</v>
      </c>
      <c r="P115" s="5">
        <f t="shared" ref="P115:V115" si="104">P116+P118+P120</f>
        <v>0</v>
      </c>
      <c r="Q115" s="5">
        <f t="shared" si="104"/>
        <v>0</v>
      </c>
      <c r="R115" s="5">
        <f t="shared" si="104"/>
        <v>0</v>
      </c>
      <c r="S115" s="5">
        <f t="shared" si="104"/>
        <v>0</v>
      </c>
      <c r="T115" s="11">
        <v>115964.00000000001</v>
      </c>
      <c r="U115" s="5">
        <f t="shared" si="104"/>
        <v>0</v>
      </c>
      <c r="V115" s="36">
        <f t="shared" si="104"/>
        <v>0</v>
      </c>
      <c r="W115" s="11">
        <f t="shared" si="70"/>
        <v>100</v>
      </c>
      <c r="X115" s="26"/>
    </row>
    <row r="116" spans="1:24" ht="31.5" x14ac:dyDescent="0.25">
      <c r="A116" s="4" t="s">
        <v>33</v>
      </c>
      <c r="B116" s="4" t="s">
        <v>1318</v>
      </c>
      <c r="C116" s="4" t="s">
        <v>22</v>
      </c>
      <c r="D116" s="4"/>
      <c r="E116" s="14" t="s">
        <v>699</v>
      </c>
      <c r="F116" s="5">
        <f t="shared" ref="F116:L116" si="105">F117</f>
        <v>327.7</v>
      </c>
      <c r="G116" s="5">
        <f t="shared" si="105"/>
        <v>327.7</v>
      </c>
      <c r="H116" s="5">
        <f t="shared" si="105"/>
        <v>327.7</v>
      </c>
      <c r="I116" s="5">
        <f t="shared" si="105"/>
        <v>0</v>
      </c>
      <c r="J116" s="5">
        <f t="shared" si="105"/>
        <v>0</v>
      </c>
      <c r="K116" s="5">
        <f t="shared" si="105"/>
        <v>0</v>
      </c>
      <c r="L116" s="5">
        <f t="shared" si="105"/>
        <v>0</v>
      </c>
      <c r="M116" s="5">
        <f t="shared" si="87"/>
        <v>327.7</v>
      </c>
      <c r="N116" s="5">
        <v>115913.70000000001</v>
      </c>
      <c r="O116" s="5">
        <f>O117</f>
        <v>2.4374699999999998</v>
      </c>
      <c r="P116" s="5">
        <f t="shared" ref="P116:V116" si="106">P117</f>
        <v>0</v>
      </c>
      <c r="Q116" s="5">
        <f t="shared" si="106"/>
        <v>0</v>
      </c>
      <c r="R116" s="5">
        <f t="shared" si="106"/>
        <v>0</v>
      </c>
      <c r="S116" s="5">
        <f t="shared" si="106"/>
        <v>0</v>
      </c>
      <c r="T116" s="5">
        <v>115913.70000000001</v>
      </c>
      <c r="U116" s="5">
        <f t="shared" si="106"/>
        <v>0</v>
      </c>
      <c r="V116" s="36">
        <f t="shared" si="106"/>
        <v>0</v>
      </c>
      <c r="W116" s="5">
        <f t="shared" si="70"/>
        <v>100</v>
      </c>
      <c r="X116" s="26"/>
    </row>
    <row r="117" spans="1:24" x14ac:dyDescent="0.25">
      <c r="A117" s="4" t="s">
        <v>33</v>
      </c>
      <c r="B117" s="4" t="s">
        <v>1318</v>
      </c>
      <c r="C117" s="4" t="s">
        <v>40</v>
      </c>
      <c r="D117" s="4"/>
      <c r="E117" s="14" t="s">
        <v>758</v>
      </c>
      <c r="F117" s="5">
        <v>327.7</v>
      </c>
      <c r="G117" s="5">
        <v>327.7</v>
      </c>
      <c r="H117" s="5">
        <v>327.7</v>
      </c>
      <c r="I117" s="5"/>
      <c r="J117" s="5"/>
      <c r="K117" s="5"/>
      <c r="L117" s="5"/>
      <c r="M117" s="5">
        <f t="shared" si="87"/>
        <v>327.7</v>
      </c>
      <c r="N117" s="5">
        <v>113333.70000000001</v>
      </c>
      <c r="O117" s="5">
        <v>2.4374699999999998</v>
      </c>
      <c r="P117" s="5">
        <v>0</v>
      </c>
      <c r="Q117" s="5">
        <v>0</v>
      </c>
      <c r="R117" s="5">
        <v>0</v>
      </c>
      <c r="S117" s="5">
        <v>0</v>
      </c>
      <c r="T117" s="5">
        <v>113333.70000000001</v>
      </c>
      <c r="U117" s="5">
        <v>0</v>
      </c>
      <c r="V117" s="36">
        <v>0</v>
      </c>
      <c r="W117" s="5">
        <f t="shared" si="70"/>
        <v>100</v>
      </c>
      <c r="X117" s="26"/>
    </row>
    <row r="118" spans="1:24" ht="47.25" x14ac:dyDescent="0.25">
      <c r="A118" s="4" t="s">
        <v>33</v>
      </c>
      <c r="B118" s="4" t="s">
        <v>1318</v>
      </c>
      <c r="C118" s="4" t="s">
        <v>41</v>
      </c>
      <c r="D118" s="4"/>
      <c r="E118" s="14" t="s">
        <v>497</v>
      </c>
      <c r="F118" s="5">
        <f t="shared" ref="F118:L118" si="107">F119</f>
        <v>5995.3</v>
      </c>
      <c r="G118" s="5">
        <f t="shared" si="107"/>
        <v>5995.3</v>
      </c>
      <c r="H118" s="5">
        <f t="shared" si="107"/>
        <v>5995.3</v>
      </c>
      <c r="I118" s="5">
        <f t="shared" si="107"/>
        <v>0</v>
      </c>
      <c r="J118" s="5">
        <f t="shared" si="107"/>
        <v>0</v>
      </c>
      <c r="K118" s="5">
        <f t="shared" si="107"/>
        <v>0</v>
      </c>
      <c r="L118" s="5">
        <f t="shared" si="107"/>
        <v>0</v>
      </c>
      <c r="M118" s="5">
        <f t="shared" si="87"/>
        <v>5995.3</v>
      </c>
      <c r="N118" s="5">
        <v>113333.70000000001</v>
      </c>
      <c r="O118" s="5">
        <f>O119</f>
        <v>2706.7335200000002</v>
      </c>
      <c r="P118" s="5">
        <f t="shared" ref="P118:V118" si="108">P119</f>
        <v>0</v>
      </c>
      <c r="Q118" s="5">
        <f t="shared" si="108"/>
        <v>0</v>
      </c>
      <c r="R118" s="5">
        <f t="shared" si="108"/>
        <v>0</v>
      </c>
      <c r="S118" s="5">
        <f t="shared" si="108"/>
        <v>0</v>
      </c>
      <c r="T118" s="5">
        <v>113333.70000000001</v>
      </c>
      <c r="U118" s="5">
        <f t="shared" si="108"/>
        <v>0</v>
      </c>
      <c r="V118" s="36">
        <f t="shared" si="108"/>
        <v>0</v>
      </c>
      <c r="W118" s="5">
        <f t="shared" si="70"/>
        <v>100</v>
      </c>
      <c r="X118" s="26"/>
    </row>
    <row r="119" spans="1:24" ht="78.75" x14ac:dyDescent="0.25">
      <c r="A119" s="4" t="s">
        <v>33</v>
      </c>
      <c r="B119" s="4" t="s">
        <v>1318</v>
      </c>
      <c r="C119" s="4" t="s">
        <v>41</v>
      </c>
      <c r="D119" s="4" t="s">
        <v>18</v>
      </c>
      <c r="E119" s="14" t="s">
        <v>462</v>
      </c>
      <c r="F119" s="5">
        <v>5995.3</v>
      </c>
      <c r="G119" s="5">
        <v>5995.3</v>
      </c>
      <c r="H119" s="5">
        <v>5995.3</v>
      </c>
      <c r="I119" s="5"/>
      <c r="J119" s="5"/>
      <c r="K119" s="5"/>
      <c r="L119" s="5"/>
      <c r="M119" s="5">
        <f t="shared" si="87"/>
        <v>5995.3</v>
      </c>
      <c r="N119" s="5">
        <v>100306.40760000001</v>
      </c>
      <c r="O119" s="5">
        <v>2706.7335200000002</v>
      </c>
      <c r="P119" s="5">
        <v>0</v>
      </c>
      <c r="Q119" s="5">
        <v>0</v>
      </c>
      <c r="R119" s="5">
        <v>0</v>
      </c>
      <c r="S119" s="5">
        <v>0</v>
      </c>
      <c r="T119" s="5">
        <v>100306.40760000001</v>
      </c>
      <c r="U119" s="5">
        <v>0</v>
      </c>
      <c r="V119" s="36">
        <v>0</v>
      </c>
      <c r="W119" s="5">
        <f t="shared" si="70"/>
        <v>100</v>
      </c>
      <c r="X119" s="26"/>
    </row>
    <row r="120" spans="1:24" x14ac:dyDescent="0.25">
      <c r="A120" s="4" t="s">
        <v>33</v>
      </c>
      <c r="B120" s="4" t="s">
        <v>1318</v>
      </c>
      <c r="C120" s="4" t="s">
        <v>41</v>
      </c>
      <c r="D120" s="4" t="s">
        <v>19</v>
      </c>
      <c r="E120" s="14" t="s">
        <v>463</v>
      </c>
      <c r="F120" s="5">
        <f t="shared" ref="F120:L120" si="109">F121</f>
        <v>45</v>
      </c>
      <c r="G120" s="5">
        <f t="shared" si="109"/>
        <v>45</v>
      </c>
      <c r="H120" s="5">
        <f t="shared" si="109"/>
        <v>45</v>
      </c>
      <c r="I120" s="5">
        <f t="shared" si="109"/>
        <v>0</v>
      </c>
      <c r="J120" s="5">
        <f t="shared" si="109"/>
        <v>0</v>
      </c>
      <c r="K120" s="5">
        <f t="shared" si="109"/>
        <v>0</v>
      </c>
      <c r="L120" s="5">
        <f t="shared" si="109"/>
        <v>0</v>
      </c>
      <c r="M120" s="5">
        <f t="shared" si="87"/>
        <v>45</v>
      </c>
      <c r="N120" s="5">
        <v>100306.40760000001</v>
      </c>
      <c r="O120" s="5">
        <f>O121</f>
        <v>45</v>
      </c>
      <c r="P120" s="5">
        <f t="shared" ref="P120:V120" si="110">P121</f>
        <v>0</v>
      </c>
      <c r="Q120" s="5">
        <f t="shared" si="110"/>
        <v>0</v>
      </c>
      <c r="R120" s="5">
        <f t="shared" si="110"/>
        <v>0</v>
      </c>
      <c r="S120" s="5">
        <f t="shared" si="110"/>
        <v>0</v>
      </c>
      <c r="T120" s="5">
        <v>100306.40760000001</v>
      </c>
      <c r="U120" s="5">
        <f t="shared" si="110"/>
        <v>0</v>
      </c>
      <c r="V120" s="36">
        <f t="shared" si="110"/>
        <v>0</v>
      </c>
      <c r="W120" s="5">
        <f t="shared" si="70"/>
        <v>100</v>
      </c>
      <c r="X120" s="26"/>
    </row>
    <row r="121" spans="1:24" ht="31.5" x14ac:dyDescent="0.25">
      <c r="A121" s="4" t="s">
        <v>33</v>
      </c>
      <c r="B121" s="4" t="s">
        <v>1318</v>
      </c>
      <c r="C121" s="4" t="s">
        <v>41</v>
      </c>
      <c r="D121" s="4" t="s">
        <v>11</v>
      </c>
      <c r="E121" s="14" t="s">
        <v>465</v>
      </c>
      <c r="F121" s="5">
        <v>45</v>
      </c>
      <c r="G121" s="5">
        <v>45</v>
      </c>
      <c r="H121" s="5">
        <v>45</v>
      </c>
      <c r="I121" s="5"/>
      <c r="J121" s="5"/>
      <c r="K121" s="5"/>
      <c r="L121" s="5"/>
      <c r="M121" s="5">
        <f t="shared" si="87"/>
        <v>45</v>
      </c>
      <c r="N121" s="5">
        <v>13024.101930000001</v>
      </c>
      <c r="O121" s="5">
        <v>45</v>
      </c>
      <c r="P121" s="5">
        <v>0</v>
      </c>
      <c r="Q121" s="5">
        <v>0</v>
      </c>
      <c r="R121" s="5">
        <v>0</v>
      </c>
      <c r="S121" s="5">
        <v>0</v>
      </c>
      <c r="T121" s="5">
        <v>13024.101930000001</v>
      </c>
      <c r="U121" s="5">
        <v>0</v>
      </c>
      <c r="V121" s="36">
        <v>0</v>
      </c>
      <c r="W121" s="5">
        <f t="shared" si="70"/>
        <v>100</v>
      </c>
      <c r="X121" s="26"/>
    </row>
    <row r="122" spans="1:24" s="10" customFormat="1" ht="31.5" x14ac:dyDescent="0.25">
      <c r="A122" s="4" t="s">
        <v>33</v>
      </c>
      <c r="B122" s="4" t="s">
        <v>1318</v>
      </c>
      <c r="C122" s="4" t="s">
        <v>41</v>
      </c>
      <c r="D122" s="4" t="s">
        <v>12</v>
      </c>
      <c r="E122" s="14" t="s">
        <v>466</v>
      </c>
      <c r="F122" s="11">
        <f t="shared" ref="F122:L126" si="111">F123</f>
        <v>78600</v>
      </c>
      <c r="G122" s="11">
        <f t="shared" si="111"/>
        <v>28600</v>
      </c>
      <c r="H122" s="11">
        <f t="shared" si="111"/>
        <v>28600</v>
      </c>
      <c r="I122" s="11">
        <f t="shared" si="111"/>
        <v>0</v>
      </c>
      <c r="J122" s="11">
        <f t="shared" si="111"/>
        <v>0</v>
      </c>
      <c r="K122" s="11">
        <f t="shared" si="111"/>
        <v>0</v>
      </c>
      <c r="L122" s="11">
        <f t="shared" si="111"/>
        <v>-40522.498999999996</v>
      </c>
      <c r="M122" s="11">
        <f t="shared" si="87"/>
        <v>38077.501000000004</v>
      </c>
      <c r="N122" s="5">
        <v>13024.101930000001</v>
      </c>
      <c r="O122" s="11">
        <f t="shared" ref="O122:O126" si="112">O123</f>
        <v>0</v>
      </c>
      <c r="P122" s="11">
        <f t="shared" ref="P122:V126" si="113">P123</f>
        <v>0</v>
      </c>
      <c r="Q122" s="11">
        <f t="shared" si="113"/>
        <v>0</v>
      </c>
      <c r="R122" s="11">
        <f t="shared" si="113"/>
        <v>0</v>
      </c>
      <c r="S122" s="11">
        <f t="shared" si="113"/>
        <v>0</v>
      </c>
      <c r="T122" s="5">
        <v>13024.101930000001</v>
      </c>
      <c r="U122" s="11">
        <f t="shared" si="113"/>
        <v>0</v>
      </c>
      <c r="V122" s="35">
        <f t="shared" si="113"/>
        <v>0</v>
      </c>
      <c r="W122" s="5">
        <f t="shared" si="70"/>
        <v>100</v>
      </c>
      <c r="X122" s="25"/>
    </row>
    <row r="123" spans="1:24" x14ac:dyDescent="0.25">
      <c r="A123" s="4" t="s">
        <v>33</v>
      </c>
      <c r="B123" s="4" t="s">
        <v>1318</v>
      </c>
      <c r="C123" s="4" t="s">
        <v>41</v>
      </c>
      <c r="D123" s="4" t="s">
        <v>117</v>
      </c>
      <c r="E123" s="14" t="s">
        <v>467</v>
      </c>
      <c r="F123" s="5">
        <f t="shared" si="111"/>
        <v>78600</v>
      </c>
      <c r="G123" s="5">
        <f t="shared" si="111"/>
        <v>28600</v>
      </c>
      <c r="H123" s="5">
        <f t="shared" si="111"/>
        <v>28600</v>
      </c>
      <c r="I123" s="5">
        <f t="shared" si="111"/>
        <v>0</v>
      </c>
      <c r="J123" s="5">
        <f t="shared" si="111"/>
        <v>0</v>
      </c>
      <c r="K123" s="5">
        <f t="shared" si="111"/>
        <v>0</v>
      </c>
      <c r="L123" s="5">
        <f t="shared" si="111"/>
        <v>-40522.498999999996</v>
      </c>
      <c r="M123" s="5">
        <f t="shared" si="87"/>
        <v>38077.501000000004</v>
      </c>
      <c r="N123" s="5">
        <v>3.1904699999999999</v>
      </c>
      <c r="O123" s="5">
        <f t="shared" si="112"/>
        <v>0</v>
      </c>
      <c r="P123" s="5">
        <f t="shared" si="113"/>
        <v>0</v>
      </c>
      <c r="Q123" s="5">
        <f t="shared" si="113"/>
        <v>0</v>
      </c>
      <c r="R123" s="5">
        <f t="shared" si="113"/>
        <v>0</v>
      </c>
      <c r="S123" s="5">
        <f t="shared" si="113"/>
        <v>0</v>
      </c>
      <c r="T123" s="5">
        <v>3.1904699999999999</v>
      </c>
      <c r="U123" s="5">
        <f t="shared" si="113"/>
        <v>0</v>
      </c>
      <c r="V123" s="36">
        <f t="shared" si="113"/>
        <v>0</v>
      </c>
      <c r="W123" s="5">
        <f t="shared" si="70"/>
        <v>100</v>
      </c>
      <c r="X123" s="26"/>
    </row>
    <row r="124" spans="1:24" ht="31.5" x14ac:dyDescent="0.25">
      <c r="A124" s="4" t="s">
        <v>33</v>
      </c>
      <c r="B124" s="4" t="s">
        <v>1318</v>
      </c>
      <c r="C124" s="4" t="s">
        <v>41</v>
      </c>
      <c r="D124" s="4" t="s">
        <v>300</v>
      </c>
      <c r="E124" s="14" t="s">
        <v>469</v>
      </c>
      <c r="F124" s="5">
        <f t="shared" si="111"/>
        <v>78600</v>
      </c>
      <c r="G124" s="5">
        <f t="shared" si="111"/>
        <v>28600</v>
      </c>
      <c r="H124" s="5">
        <f t="shared" si="111"/>
        <v>28600</v>
      </c>
      <c r="I124" s="5">
        <f t="shared" si="111"/>
        <v>0</v>
      </c>
      <c r="J124" s="5">
        <f t="shared" si="111"/>
        <v>0</v>
      </c>
      <c r="K124" s="5">
        <f t="shared" si="111"/>
        <v>0</v>
      </c>
      <c r="L124" s="5">
        <f t="shared" si="111"/>
        <v>-40522.498999999996</v>
      </c>
      <c r="M124" s="5">
        <f t="shared" si="87"/>
        <v>38077.501000000004</v>
      </c>
      <c r="N124" s="5">
        <v>3.1904699999999999</v>
      </c>
      <c r="O124" s="5">
        <f t="shared" si="112"/>
        <v>0</v>
      </c>
      <c r="P124" s="5">
        <f t="shared" si="113"/>
        <v>0</v>
      </c>
      <c r="Q124" s="5">
        <f t="shared" si="113"/>
        <v>0</v>
      </c>
      <c r="R124" s="5">
        <f t="shared" si="113"/>
        <v>0</v>
      </c>
      <c r="S124" s="5">
        <f t="shared" si="113"/>
        <v>0</v>
      </c>
      <c r="T124" s="5">
        <v>3.1904699999999999</v>
      </c>
      <c r="U124" s="5">
        <f t="shared" si="113"/>
        <v>0</v>
      </c>
      <c r="V124" s="36">
        <f t="shared" si="113"/>
        <v>0</v>
      </c>
      <c r="W124" s="5">
        <f t="shared" si="70"/>
        <v>100</v>
      </c>
      <c r="X124" s="26"/>
    </row>
    <row r="125" spans="1:24" x14ac:dyDescent="0.25">
      <c r="A125" s="4" t="s">
        <v>33</v>
      </c>
      <c r="B125" s="4" t="s">
        <v>1318</v>
      </c>
      <c r="C125" s="4" t="s">
        <v>23</v>
      </c>
      <c r="D125" s="4"/>
      <c r="E125" s="14" t="s">
        <v>705</v>
      </c>
      <c r="F125" s="5">
        <f t="shared" si="111"/>
        <v>78600</v>
      </c>
      <c r="G125" s="5">
        <f t="shared" si="111"/>
        <v>28600</v>
      </c>
      <c r="H125" s="5">
        <f t="shared" si="111"/>
        <v>28600</v>
      </c>
      <c r="I125" s="5">
        <f t="shared" si="111"/>
        <v>0</v>
      </c>
      <c r="J125" s="5">
        <f t="shared" si="111"/>
        <v>0</v>
      </c>
      <c r="K125" s="5">
        <f t="shared" si="111"/>
        <v>0</v>
      </c>
      <c r="L125" s="5">
        <f t="shared" si="111"/>
        <v>-40522.498999999996</v>
      </c>
      <c r="M125" s="5">
        <f t="shared" si="87"/>
        <v>38077.501000000004</v>
      </c>
      <c r="N125" s="5">
        <v>2580</v>
      </c>
      <c r="O125" s="5">
        <f t="shared" si="112"/>
        <v>0</v>
      </c>
      <c r="P125" s="5">
        <f t="shared" si="113"/>
        <v>0</v>
      </c>
      <c r="Q125" s="5">
        <f t="shared" si="113"/>
        <v>0</v>
      </c>
      <c r="R125" s="5">
        <f t="shared" si="113"/>
        <v>0</v>
      </c>
      <c r="S125" s="5">
        <f t="shared" si="113"/>
        <v>0</v>
      </c>
      <c r="T125" s="5">
        <v>2580</v>
      </c>
      <c r="U125" s="5">
        <f t="shared" si="113"/>
        <v>0</v>
      </c>
      <c r="V125" s="36">
        <f t="shared" si="113"/>
        <v>0</v>
      </c>
      <c r="W125" s="5">
        <f t="shared" si="70"/>
        <v>100</v>
      </c>
      <c r="X125" s="26"/>
    </row>
    <row r="126" spans="1:24" ht="31.5" x14ac:dyDescent="0.25">
      <c r="A126" s="4" t="s">
        <v>33</v>
      </c>
      <c r="B126" s="4" t="s">
        <v>1318</v>
      </c>
      <c r="C126" s="4" t="s">
        <v>42</v>
      </c>
      <c r="D126" s="4"/>
      <c r="E126" s="14" t="s">
        <v>706</v>
      </c>
      <c r="F126" s="5">
        <f t="shared" si="111"/>
        <v>78600</v>
      </c>
      <c r="G126" s="5">
        <f t="shared" si="111"/>
        <v>28600</v>
      </c>
      <c r="H126" s="5">
        <f t="shared" si="111"/>
        <v>28600</v>
      </c>
      <c r="I126" s="5">
        <f t="shared" si="111"/>
        <v>0</v>
      </c>
      <c r="J126" s="5">
        <f t="shared" si="111"/>
        <v>0</v>
      </c>
      <c r="K126" s="5">
        <f t="shared" si="111"/>
        <v>0</v>
      </c>
      <c r="L126" s="5">
        <f t="shared" si="111"/>
        <v>-40522.498999999996</v>
      </c>
      <c r="M126" s="5">
        <f t="shared" si="87"/>
        <v>38077.501000000004</v>
      </c>
      <c r="N126" s="5">
        <v>2580</v>
      </c>
      <c r="O126" s="5">
        <f t="shared" si="112"/>
        <v>0</v>
      </c>
      <c r="P126" s="5">
        <f t="shared" si="113"/>
        <v>0</v>
      </c>
      <c r="Q126" s="5">
        <f t="shared" si="113"/>
        <v>0</v>
      </c>
      <c r="R126" s="5">
        <f t="shared" si="113"/>
        <v>0</v>
      </c>
      <c r="S126" s="5">
        <f t="shared" si="113"/>
        <v>0</v>
      </c>
      <c r="T126" s="5">
        <v>2580</v>
      </c>
      <c r="U126" s="5">
        <f t="shared" si="113"/>
        <v>0</v>
      </c>
      <c r="V126" s="36">
        <f t="shared" si="113"/>
        <v>0</v>
      </c>
      <c r="W126" s="5">
        <f t="shared" si="70"/>
        <v>100</v>
      </c>
      <c r="X126" s="26"/>
    </row>
    <row r="127" spans="1:24" ht="31.5" x14ac:dyDescent="0.25">
      <c r="A127" s="4" t="s">
        <v>33</v>
      </c>
      <c r="B127" s="4" t="s">
        <v>1318</v>
      </c>
      <c r="C127" s="4" t="s">
        <v>42</v>
      </c>
      <c r="D127" s="4" t="s">
        <v>11</v>
      </c>
      <c r="E127" s="14" t="s">
        <v>465</v>
      </c>
      <c r="F127" s="5">
        <v>78600</v>
      </c>
      <c r="G127" s="5">
        <v>28600</v>
      </c>
      <c r="H127" s="5">
        <v>28600</v>
      </c>
      <c r="I127" s="5"/>
      <c r="J127" s="5"/>
      <c r="K127" s="5"/>
      <c r="L127" s="5">
        <f>-30522.499-10000</f>
        <v>-40522.498999999996</v>
      </c>
      <c r="M127" s="5">
        <f t="shared" si="87"/>
        <v>38077.501000000004</v>
      </c>
      <c r="N127" s="5">
        <v>2580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2580</v>
      </c>
      <c r="U127" s="5">
        <v>0</v>
      </c>
      <c r="V127" s="36">
        <v>0</v>
      </c>
      <c r="W127" s="5">
        <f t="shared" si="70"/>
        <v>100</v>
      </c>
      <c r="X127" s="26"/>
    </row>
    <row r="128" spans="1:24" s="10" customFormat="1" ht="31.5" x14ac:dyDescent="0.25">
      <c r="A128" s="4" t="s">
        <v>33</v>
      </c>
      <c r="B128" s="4" t="s">
        <v>1318</v>
      </c>
      <c r="C128" s="4" t="s">
        <v>42</v>
      </c>
      <c r="D128" s="4" t="s">
        <v>12</v>
      </c>
      <c r="E128" s="14" t="s">
        <v>466</v>
      </c>
      <c r="F128" s="11">
        <f t="shared" ref="F128:L128" si="114">F129+F143</f>
        <v>129470.8</v>
      </c>
      <c r="G128" s="11">
        <f t="shared" si="114"/>
        <v>108639.99999999999</v>
      </c>
      <c r="H128" s="11">
        <f t="shared" si="114"/>
        <v>108693.49999999999</v>
      </c>
      <c r="I128" s="11">
        <f t="shared" si="114"/>
        <v>0</v>
      </c>
      <c r="J128" s="11">
        <f t="shared" si="114"/>
        <v>0</v>
      </c>
      <c r="K128" s="11">
        <f t="shared" si="114"/>
        <v>0</v>
      </c>
      <c r="L128" s="11">
        <f t="shared" si="114"/>
        <v>-17488.793000000001</v>
      </c>
      <c r="M128" s="11">
        <f t="shared" si="87"/>
        <v>111982.007</v>
      </c>
      <c r="N128" s="5">
        <v>2580</v>
      </c>
      <c r="O128" s="11">
        <f>O129+O143</f>
        <v>71310.121150000006</v>
      </c>
      <c r="P128" s="11">
        <f t="shared" ref="P128:V128" si="115">P129+P143</f>
        <v>74251.199999999997</v>
      </c>
      <c r="Q128" s="11">
        <f t="shared" si="115"/>
        <v>0</v>
      </c>
      <c r="R128" s="11">
        <f t="shared" si="115"/>
        <v>0</v>
      </c>
      <c r="S128" s="11">
        <f t="shared" si="115"/>
        <v>0</v>
      </c>
      <c r="T128" s="5">
        <v>2580</v>
      </c>
      <c r="U128" s="11">
        <f t="shared" si="115"/>
        <v>0</v>
      </c>
      <c r="V128" s="35">
        <f t="shared" si="115"/>
        <v>0</v>
      </c>
      <c r="W128" s="5">
        <f t="shared" si="70"/>
        <v>100</v>
      </c>
      <c r="X128" s="25"/>
    </row>
    <row r="129" spans="1:24" ht="47.25" x14ac:dyDescent="0.25">
      <c r="A129" s="4" t="s">
        <v>33</v>
      </c>
      <c r="B129" s="4" t="s">
        <v>1318</v>
      </c>
      <c r="C129" s="4" t="s">
        <v>36</v>
      </c>
      <c r="D129" s="4"/>
      <c r="E129" s="14" t="s">
        <v>732</v>
      </c>
      <c r="F129" s="5">
        <f t="shared" ref="F129:L129" si="116">F130+F136</f>
        <v>109470.8</v>
      </c>
      <c r="G129" s="5">
        <f t="shared" si="116"/>
        <v>108639.99999999999</v>
      </c>
      <c r="H129" s="5">
        <f t="shared" si="116"/>
        <v>108693.49999999999</v>
      </c>
      <c r="I129" s="5">
        <f t="shared" si="116"/>
        <v>0</v>
      </c>
      <c r="J129" s="5">
        <f t="shared" si="116"/>
        <v>0</v>
      </c>
      <c r="K129" s="5">
        <f t="shared" si="116"/>
        <v>0</v>
      </c>
      <c r="L129" s="5">
        <f t="shared" si="116"/>
        <v>-713.33000000000015</v>
      </c>
      <c r="M129" s="5">
        <f t="shared" si="87"/>
        <v>108757.47</v>
      </c>
      <c r="N129" s="5">
        <v>50.3</v>
      </c>
      <c r="O129" s="5">
        <f>O130+O136</f>
        <v>71310.121150000006</v>
      </c>
      <c r="P129" s="5">
        <f t="shared" ref="P129:V129" si="117">P130+P136</f>
        <v>74251.199999999997</v>
      </c>
      <c r="Q129" s="5">
        <f t="shared" si="117"/>
        <v>0</v>
      </c>
      <c r="R129" s="5">
        <f t="shared" si="117"/>
        <v>0</v>
      </c>
      <c r="S129" s="5">
        <f t="shared" si="117"/>
        <v>0</v>
      </c>
      <c r="T129" s="5">
        <v>50.3</v>
      </c>
      <c r="U129" s="5">
        <f t="shared" si="117"/>
        <v>0</v>
      </c>
      <c r="V129" s="36">
        <f t="shared" si="117"/>
        <v>0</v>
      </c>
      <c r="W129" s="5">
        <f t="shared" si="70"/>
        <v>100</v>
      </c>
      <c r="X129" s="26"/>
    </row>
    <row r="130" spans="1:24" ht="31.5" x14ac:dyDescent="0.25">
      <c r="A130" s="4" t="s">
        <v>33</v>
      </c>
      <c r="B130" s="4" t="s">
        <v>1318</v>
      </c>
      <c r="C130" s="4" t="s">
        <v>43</v>
      </c>
      <c r="D130" s="4"/>
      <c r="E130" s="14" t="s">
        <v>733</v>
      </c>
      <c r="F130" s="5">
        <f t="shared" ref="F130:L130" si="118">F131</f>
        <v>105907.8</v>
      </c>
      <c r="G130" s="5">
        <f t="shared" si="118"/>
        <v>105907.79999999999</v>
      </c>
      <c r="H130" s="5">
        <f t="shared" si="118"/>
        <v>105961.29999999999</v>
      </c>
      <c r="I130" s="5">
        <f t="shared" si="118"/>
        <v>0</v>
      </c>
      <c r="J130" s="5">
        <f t="shared" si="118"/>
        <v>0</v>
      </c>
      <c r="K130" s="5">
        <f t="shared" si="118"/>
        <v>0</v>
      </c>
      <c r="L130" s="5">
        <f t="shared" si="118"/>
        <v>-581.13000000000011</v>
      </c>
      <c r="M130" s="5">
        <f t="shared" si="87"/>
        <v>105326.67</v>
      </c>
      <c r="N130" s="5">
        <v>50.3</v>
      </c>
      <c r="O130" s="5">
        <f>O131</f>
        <v>69179.321150000003</v>
      </c>
      <c r="P130" s="5">
        <f t="shared" ref="P130:V130" si="119">P131</f>
        <v>0</v>
      </c>
      <c r="Q130" s="5">
        <f t="shared" si="119"/>
        <v>0</v>
      </c>
      <c r="R130" s="5">
        <f t="shared" si="119"/>
        <v>0</v>
      </c>
      <c r="S130" s="5">
        <f t="shared" si="119"/>
        <v>0</v>
      </c>
      <c r="T130" s="5">
        <v>50.3</v>
      </c>
      <c r="U130" s="5">
        <f t="shared" si="119"/>
        <v>0</v>
      </c>
      <c r="V130" s="36">
        <f t="shared" si="119"/>
        <v>0</v>
      </c>
      <c r="W130" s="5">
        <f t="shared" si="70"/>
        <v>100</v>
      </c>
      <c r="X130" s="26"/>
    </row>
    <row r="131" spans="1:24" ht="31.5" x14ac:dyDescent="0.25">
      <c r="A131" s="4" t="s">
        <v>33</v>
      </c>
      <c r="B131" s="4" t="s">
        <v>1318</v>
      </c>
      <c r="C131" s="4" t="s">
        <v>44</v>
      </c>
      <c r="D131" s="4"/>
      <c r="E131" s="14" t="s">
        <v>734</v>
      </c>
      <c r="F131" s="5">
        <f t="shared" ref="F131:L131" si="120">F132+F134</f>
        <v>105907.8</v>
      </c>
      <c r="G131" s="5">
        <f t="shared" si="120"/>
        <v>105907.79999999999</v>
      </c>
      <c r="H131" s="5">
        <f t="shared" si="120"/>
        <v>105961.29999999999</v>
      </c>
      <c r="I131" s="5">
        <f t="shared" si="120"/>
        <v>0</v>
      </c>
      <c r="J131" s="5">
        <f t="shared" si="120"/>
        <v>0</v>
      </c>
      <c r="K131" s="5">
        <f t="shared" si="120"/>
        <v>0</v>
      </c>
      <c r="L131" s="5">
        <f t="shared" si="120"/>
        <v>-581.13000000000011</v>
      </c>
      <c r="M131" s="5">
        <f t="shared" si="87"/>
        <v>105326.67</v>
      </c>
      <c r="N131" s="5">
        <v>50.3</v>
      </c>
      <c r="O131" s="5">
        <f>O132+O134</f>
        <v>69179.321150000003</v>
      </c>
      <c r="P131" s="5">
        <f t="shared" ref="P131:V131" si="121">P132+P134</f>
        <v>0</v>
      </c>
      <c r="Q131" s="5">
        <f t="shared" si="121"/>
        <v>0</v>
      </c>
      <c r="R131" s="5">
        <f t="shared" si="121"/>
        <v>0</v>
      </c>
      <c r="S131" s="5">
        <f t="shared" si="121"/>
        <v>0</v>
      </c>
      <c r="T131" s="5">
        <v>50.3</v>
      </c>
      <c r="U131" s="5">
        <f t="shared" si="121"/>
        <v>0</v>
      </c>
      <c r="V131" s="36">
        <f t="shared" si="121"/>
        <v>0</v>
      </c>
      <c r="W131" s="5">
        <f t="shared" si="70"/>
        <v>100</v>
      </c>
      <c r="X131" s="26"/>
    </row>
    <row r="132" spans="1:24" x14ac:dyDescent="0.25">
      <c r="A132" s="4" t="s">
        <v>33</v>
      </c>
      <c r="B132" s="4" t="s">
        <v>1318</v>
      </c>
      <c r="C132" s="4" t="s">
        <v>44</v>
      </c>
      <c r="D132" s="4" t="s">
        <v>13</v>
      </c>
      <c r="E132" s="14" t="s">
        <v>480</v>
      </c>
      <c r="F132" s="5">
        <f t="shared" ref="F132:L132" si="122">F133</f>
        <v>91147.5</v>
      </c>
      <c r="G132" s="5">
        <f t="shared" si="122"/>
        <v>91147.299999999988</v>
      </c>
      <c r="H132" s="5">
        <f t="shared" si="122"/>
        <v>91146.799999999988</v>
      </c>
      <c r="I132" s="5">
        <f t="shared" si="122"/>
        <v>0</v>
      </c>
      <c r="J132" s="5">
        <f t="shared" si="122"/>
        <v>0</v>
      </c>
      <c r="K132" s="5">
        <f t="shared" si="122"/>
        <v>0</v>
      </c>
      <c r="L132" s="5">
        <f t="shared" si="122"/>
        <v>957</v>
      </c>
      <c r="M132" s="5">
        <f t="shared" si="87"/>
        <v>92104.5</v>
      </c>
      <c r="N132" s="5">
        <v>50.3</v>
      </c>
      <c r="O132" s="5">
        <f>O133</f>
        <v>60663.517500000002</v>
      </c>
      <c r="P132" s="5">
        <f t="shared" ref="P132:V132" si="123">P133</f>
        <v>0</v>
      </c>
      <c r="Q132" s="5">
        <f t="shared" si="123"/>
        <v>0</v>
      </c>
      <c r="R132" s="5">
        <f t="shared" si="123"/>
        <v>0</v>
      </c>
      <c r="S132" s="5">
        <f t="shared" si="123"/>
        <v>0</v>
      </c>
      <c r="T132" s="5">
        <v>50.3</v>
      </c>
      <c r="U132" s="5">
        <f t="shared" si="123"/>
        <v>0</v>
      </c>
      <c r="V132" s="36">
        <f t="shared" si="123"/>
        <v>0</v>
      </c>
      <c r="W132" s="5">
        <f t="shared" si="70"/>
        <v>100</v>
      </c>
      <c r="X132" s="26"/>
    </row>
    <row r="133" spans="1:24" x14ac:dyDescent="0.25">
      <c r="A133" s="4" t="s">
        <v>33</v>
      </c>
      <c r="B133" s="4" t="s">
        <v>1318</v>
      </c>
      <c r="C133" s="4" t="s">
        <v>44</v>
      </c>
      <c r="D133" s="4" t="s">
        <v>14</v>
      </c>
      <c r="E133" s="14" t="s">
        <v>482</v>
      </c>
      <c r="F133" s="5">
        <v>91147.5</v>
      </c>
      <c r="G133" s="5">
        <v>91147.299999999988</v>
      </c>
      <c r="H133" s="5">
        <v>91146.799999999988</v>
      </c>
      <c r="I133" s="5"/>
      <c r="J133" s="5"/>
      <c r="K133" s="5"/>
      <c r="L133" s="5">
        <v>957</v>
      </c>
      <c r="M133" s="5">
        <f t="shared" si="87"/>
        <v>92104.5</v>
      </c>
      <c r="N133" s="5">
        <v>50.3</v>
      </c>
      <c r="O133" s="5">
        <v>60663.517500000002</v>
      </c>
      <c r="P133" s="5">
        <v>0</v>
      </c>
      <c r="Q133" s="5">
        <v>0</v>
      </c>
      <c r="R133" s="5">
        <v>0</v>
      </c>
      <c r="S133" s="5">
        <v>0</v>
      </c>
      <c r="T133" s="5">
        <v>50.3</v>
      </c>
      <c r="U133" s="5">
        <v>0</v>
      </c>
      <c r="V133" s="36">
        <v>0</v>
      </c>
      <c r="W133" s="5">
        <f t="shared" si="70"/>
        <v>100</v>
      </c>
      <c r="X133" s="26"/>
    </row>
    <row r="134" spans="1:24" ht="31.5" x14ac:dyDescent="0.25">
      <c r="A134" s="7" t="s">
        <v>33</v>
      </c>
      <c r="B134" s="7" t="s">
        <v>6</v>
      </c>
      <c r="C134" s="7"/>
      <c r="D134" s="7"/>
      <c r="E134" s="18" t="s">
        <v>478</v>
      </c>
      <c r="F134" s="5">
        <f t="shared" ref="F134:L134" si="124">F135</f>
        <v>14760.3</v>
      </c>
      <c r="G134" s="5">
        <f t="shared" si="124"/>
        <v>14760.5</v>
      </c>
      <c r="H134" s="5">
        <f t="shared" si="124"/>
        <v>14814.5</v>
      </c>
      <c r="I134" s="5">
        <f t="shared" si="124"/>
        <v>0</v>
      </c>
      <c r="J134" s="5">
        <f t="shared" si="124"/>
        <v>0</v>
      </c>
      <c r="K134" s="5">
        <f t="shared" si="124"/>
        <v>0</v>
      </c>
      <c r="L134" s="5">
        <f t="shared" si="124"/>
        <v>-1538.13</v>
      </c>
      <c r="M134" s="5">
        <f t="shared" si="87"/>
        <v>13222.169999999998</v>
      </c>
      <c r="N134" s="8">
        <v>7580.8149999999996</v>
      </c>
      <c r="O134" s="5">
        <f>O135</f>
        <v>8515.8036499999998</v>
      </c>
      <c r="P134" s="5">
        <f t="shared" ref="P134:V134" si="125">P135</f>
        <v>0</v>
      </c>
      <c r="Q134" s="5">
        <f t="shared" si="125"/>
        <v>0</v>
      </c>
      <c r="R134" s="5">
        <f t="shared" si="125"/>
        <v>0</v>
      </c>
      <c r="S134" s="5">
        <f t="shared" si="125"/>
        <v>0</v>
      </c>
      <c r="T134" s="8">
        <v>7580.8149899999999</v>
      </c>
      <c r="U134" s="5">
        <f t="shared" si="125"/>
        <v>0</v>
      </c>
      <c r="V134" s="36">
        <f t="shared" si="125"/>
        <v>0</v>
      </c>
      <c r="W134" s="8">
        <f t="shared" si="70"/>
        <v>99.999999868088068</v>
      </c>
      <c r="X134" s="26"/>
    </row>
    <row r="135" spans="1:24" ht="31.5" x14ac:dyDescent="0.25">
      <c r="A135" s="9" t="s">
        <v>33</v>
      </c>
      <c r="B135" s="9" t="s">
        <v>1323</v>
      </c>
      <c r="C135" s="9"/>
      <c r="D135" s="9"/>
      <c r="E135" s="13" t="s">
        <v>1188</v>
      </c>
      <c r="F135" s="5">
        <v>14760.3</v>
      </c>
      <c r="G135" s="5">
        <v>14760.5</v>
      </c>
      <c r="H135" s="5">
        <v>14814.5</v>
      </c>
      <c r="I135" s="5"/>
      <c r="J135" s="5"/>
      <c r="K135" s="5"/>
      <c r="L135" s="5">
        <v>-1538.13</v>
      </c>
      <c r="M135" s="5">
        <f t="shared" si="87"/>
        <v>13222.169999999998</v>
      </c>
      <c r="N135" s="11">
        <v>7580.8149999999996</v>
      </c>
      <c r="O135" s="5">
        <v>8515.8036499999998</v>
      </c>
      <c r="P135" s="5">
        <v>0</v>
      </c>
      <c r="Q135" s="5">
        <v>0</v>
      </c>
      <c r="R135" s="5">
        <v>0</v>
      </c>
      <c r="S135" s="5">
        <v>0</v>
      </c>
      <c r="T135" s="11">
        <v>7580.8149899999999</v>
      </c>
      <c r="U135" s="5">
        <v>0</v>
      </c>
      <c r="V135" s="36">
        <v>0</v>
      </c>
      <c r="W135" s="11">
        <f t="shared" si="70"/>
        <v>99.999999868088068</v>
      </c>
      <c r="X135" s="26"/>
    </row>
    <row r="136" spans="1:24" ht="31.5" x14ac:dyDescent="0.25">
      <c r="A136" s="4" t="s">
        <v>33</v>
      </c>
      <c r="B136" s="4" t="s">
        <v>1323</v>
      </c>
      <c r="C136" s="4" t="s">
        <v>22</v>
      </c>
      <c r="D136" s="4"/>
      <c r="E136" s="14" t="s">
        <v>699</v>
      </c>
      <c r="F136" s="5">
        <f t="shared" ref="F136:L138" si="126">F137</f>
        <v>3563</v>
      </c>
      <c r="G136" s="5">
        <f t="shared" si="126"/>
        <v>2732.2</v>
      </c>
      <c r="H136" s="5">
        <f t="shared" si="126"/>
        <v>2732.2</v>
      </c>
      <c r="I136" s="5">
        <f t="shared" si="126"/>
        <v>0</v>
      </c>
      <c r="J136" s="5">
        <f t="shared" si="126"/>
        <v>0</v>
      </c>
      <c r="K136" s="5">
        <f t="shared" si="126"/>
        <v>0</v>
      </c>
      <c r="L136" s="5">
        <f t="shared" si="126"/>
        <v>-132.19999999999999</v>
      </c>
      <c r="M136" s="5">
        <f t="shared" si="87"/>
        <v>3430.8</v>
      </c>
      <c r="N136" s="5">
        <v>7580.8149999999996</v>
      </c>
      <c r="O136" s="5">
        <f>O137+O140</f>
        <v>2130.8000000000002</v>
      </c>
      <c r="P136" s="5">
        <f t="shared" ref="P136:V136" si="127">P137+P140</f>
        <v>74251.199999999997</v>
      </c>
      <c r="Q136" s="5">
        <f t="shared" si="127"/>
        <v>0</v>
      </c>
      <c r="R136" s="5">
        <f t="shared" si="127"/>
        <v>0</v>
      </c>
      <c r="S136" s="5">
        <f t="shared" si="127"/>
        <v>0</v>
      </c>
      <c r="T136" s="5">
        <v>7580.8149899999999</v>
      </c>
      <c r="U136" s="5">
        <f t="shared" si="127"/>
        <v>0</v>
      </c>
      <c r="V136" s="36">
        <f t="shared" si="127"/>
        <v>0</v>
      </c>
      <c r="W136" s="5">
        <f t="shared" si="70"/>
        <v>99.999999868088068</v>
      </c>
      <c r="X136" s="26"/>
    </row>
    <row r="137" spans="1:24" x14ac:dyDescent="0.25">
      <c r="A137" s="4" t="s">
        <v>33</v>
      </c>
      <c r="B137" s="4" t="s">
        <v>1323</v>
      </c>
      <c r="C137" s="4" t="s">
        <v>23</v>
      </c>
      <c r="D137" s="4"/>
      <c r="E137" s="14" t="s">
        <v>705</v>
      </c>
      <c r="F137" s="5">
        <f t="shared" si="126"/>
        <v>3563</v>
      </c>
      <c r="G137" s="5">
        <f t="shared" si="126"/>
        <v>2732.2</v>
      </c>
      <c r="H137" s="5">
        <f t="shared" si="126"/>
        <v>2732.2</v>
      </c>
      <c r="I137" s="5">
        <f t="shared" si="126"/>
        <v>0</v>
      </c>
      <c r="J137" s="5">
        <f t="shared" si="126"/>
        <v>0</v>
      </c>
      <c r="K137" s="5">
        <f t="shared" si="126"/>
        <v>0</v>
      </c>
      <c r="L137" s="5">
        <f t="shared" si="126"/>
        <v>-132.19999999999999</v>
      </c>
      <c r="M137" s="5">
        <f t="shared" si="87"/>
        <v>3430.8</v>
      </c>
      <c r="N137" s="5">
        <v>7580.8149999999996</v>
      </c>
      <c r="O137" s="5">
        <f>O138</f>
        <v>2130.8000000000002</v>
      </c>
      <c r="P137" s="5">
        <f t="shared" ref="P137:V138" si="128">P138</f>
        <v>0</v>
      </c>
      <c r="Q137" s="5">
        <f t="shared" si="128"/>
        <v>0</v>
      </c>
      <c r="R137" s="5">
        <f t="shared" si="128"/>
        <v>0</v>
      </c>
      <c r="S137" s="5">
        <f t="shared" si="128"/>
        <v>0</v>
      </c>
      <c r="T137" s="5">
        <v>7580.8149899999999</v>
      </c>
      <c r="U137" s="5">
        <f t="shared" si="128"/>
        <v>0</v>
      </c>
      <c r="V137" s="36">
        <f t="shared" si="128"/>
        <v>0</v>
      </c>
      <c r="W137" s="5">
        <f t="shared" si="70"/>
        <v>99.999999868088068</v>
      </c>
      <c r="X137" s="26"/>
    </row>
    <row r="138" spans="1:24" ht="31.5" x14ac:dyDescent="0.25">
      <c r="A138" s="4" t="s">
        <v>33</v>
      </c>
      <c r="B138" s="4" t="s">
        <v>1323</v>
      </c>
      <c r="C138" s="4" t="s">
        <v>45</v>
      </c>
      <c r="D138" s="4"/>
      <c r="E138" s="14" t="s">
        <v>713</v>
      </c>
      <c r="F138" s="5">
        <f t="shared" si="126"/>
        <v>3563</v>
      </c>
      <c r="G138" s="5">
        <f t="shared" si="126"/>
        <v>2732.2</v>
      </c>
      <c r="H138" s="5">
        <f t="shared" si="126"/>
        <v>2732.2</v>
      </c>
      <c r="I138" s="5">
        <f t="shared" si="126"/>
        <v>0</v>
      </c>
      <c r="J138" s="5">
        <f t="shared" si="126"/>
        <v>0</v>
      </c>
      <c r="K138" s="5">
        <f t="shared" si="126"/>
        <v>0</v>
      </c>
      <c r="L138" s="5">
        <f t="shared" si="126"/>
        <v>-132.19999999999999</v>
      </c>
      <c r="M138" s="5">
        <f t="shared" si="87"/>
        <v>3430.8</v>
      </c>
      <c r="N138" s="5">
        <v>7580.8149999999996</v>
      </c>
      <c r="O138" s="5">
        <f>O139</f>
        <v>2130.8000000000002</v>
      </c>
      <c r="P138" s="5">
        <f t="shared" si="128"/>
        <v>0</v>
      </c>
      <c r="Q138" s="5">
        <f t="shared" si="128"/>
        <v>0</v>
      </c>
      <c r="R138" s="5">
        <f t="shared" si="128"/>
        <v>0</v>
      </c>
      <c r="S138" s="5">
        <f t="shared" si="128"/>
        <v>0</v>
      </c>
      <c r="T138" s="5">
        <v>7580.8149899999999</v>
      </c>
      <c r="U138" s="5">
        <f t="shared" si="128"/>
        <v>0</v>
      </c>
      <c r="V138" s="36">
        <f t="shared" si="128"/>
        <v>0</v>
      </c>
      <c r="W138" s="5">
        <f t="shared" si="70"/>
        <v>99.999999868088068</v>
      </c>
      <c r="X138" s="26"/>
    </row>
    <row r="139" spans="1:24" ht="31.5" x14ac:dyDescent="0.25">
      <c r="A139" s="4" t="s">
        <v>33</v>
      </c>
      <c r="B139" s="4" t="s">
        <v>1323</v>
      </c>
      <c r="C139" s="4" t="s">
        <v>45</v>
      </c>
      <c r="D139" s="4" t="s">
        <v>46</v>
      </c>
      <c r="E139" s="14" t="s">
        <v>478</v>
      </c>
      <c r="F139" s="5">
        <v>3563</v>
      </c>
      <c r="G139" s="5">
        <v>2732.2</v>
      </c>
      <c r="H139" s="5">
        <v>2732.2</v>
      </c>
      <c r="I139" s="5"/>
      <c r="J139" s="5"/>
      <c r="K139" s="5"/>
      <c r="L139" s="5">
        <v>-132.19999999999999</v>
      </c>
      <c r="M139" s="5">
        <f t="shared" si="87"/>
        <v>3430.8</v>
      </c>
      <c r="N139" s="5">
        <v>7580.8149999999996</v>
      </c>
      <c r="O139" s="5">
        <v>2130.8000000000002</v>
      </c>
      <c r="P139" s="5">
        <v>0</v>
      </c>
      <c r="Q139" s="5">
        <v>0</v>
      </c>
      <c r="R139" s="5">
        <v>0</v>
      </c>
      <c r="S139" s="5">
        <v>0</v>
      </c>
      <c r="T139" s="5">
        <v>7580.8149899999999</v>
      </c>
      <c r="U139" s="5">
        <v>0</v>
      </c>
      <c r="V139" s="36">
        <v>0</v>
      </c>
      <c r="W139" s="5">
        <f t="shared" ref="W139:W202" si="129">T139/N139*100</f>
        <v>99.999999868088068</v>
      </c>
      <c r="X139" s="26"/>
    </row>
    <row r="140" spans="1:24" x14ac:dyDescent="0.25">
      <c r="A140" s="4" t="s">
        <v>33</v>
      </c>
      <c r="B140" s="4" t="s">
        <v>1323</v>
      </c>
      <c r="C140" s="4" t="s">
        <v>45</v>
      </c>
      <c r="D140" s="4" t="s">
        <v>47</v>
      </c>
      <c r="E140" s="14" t="s">
        <v>479</v>
      </c>
      <c r="F140" s="5"/>
      <c r="G140" s="5"/>
      <c r="H140" s="5"/>
      <c r="I140" s="5"/>
      <c r="J140" s="5"/>
      <c r="K140" s="5"/>
      <c r="L140" s="5"/>
      <c r="M140" s="5">
        <f t="shared" ref="M140:O141" si="130">M141</f>
        <v>0</v>
      </c>
      <c r="N140" s="5">
        <v>7580.8149999999996</v>
      </c>
      <c r="O140" s="5">
        <f t="shared" si="130"/>
        <v>0</v>
      </c>
      <c r="P140" s="5">
        <f t="shared" ref="P140:V141" si="131">P141</f>
        <v>74251.199999999997</v>
      </c>
      <c r="Q140" s="5">
        <f t="shared" si="131"/>
        <v>0</v>
      </c>
      <c r="R140" s="5">
        <f t="shared" si="131"/>
        <v>0</v>
      </c>
      <c r="S140" s="5">
        <f t="shared" si="131"/>
        <v>0</v>
      </c>
      <c r="T140" s="5">
        <v>7580.8149899999999</v>
      </c>
      <c r="U140" s="5">
        <f t="shared" si="131"/>
        <v>0</v>
      </c>
      <c r="V140" s="36">
        <f t="shared" si="131"/>
        <v>0</v>
      </c>
      <c r="W140" s="5">
        <f t="shared" si="129"/>
        <v>99.999999868088068</v>
      </c>
      <c r="X140" s="24"/>
    </row>
    <row r="141" spans="1:24" ht="31.5" x14ac:dyDescent="0.25">
      <c r="A141" s="7" t="s">
        <v>48</v>
      </c>
      <c r="B141" s="7" t="s">
        <v>1317</v>
      </c>
      <c r="C141" s="7"/>
      <c r="D141" s="7"/>
      <c r="E141" s="18" t="s">
        <v>403</v>
      </c>
      <c r="F141" s="5"/>
      <c r="G141" s="5"/>
      <c r="H141" s="5"/>
      <c r="I141" s="5"/>
      <c r="J141" s="5"/>
      <c r="K141" s="5"/>
      <c r="L141" s="5"/>
      <c r="M141" s="5">
        <f t="shared" si="130"/>
        <v>0</v>
      </c>
      <c r="N141" s="8">
        <v>135963.04399999999</v>
      </c>
      <c r="O141" s="5">
        <f t="shared" si="130"/>
        <v>0</v>
      </c>
      <c r="P141" s="5">
        <f t="shared" si="131"/>
        <v>74251.199999999997</v>
      </c>
      <c r="Q141" s="5">
        <f t="shared" si="131"/>
        <v>0</v>
      </c>
      <c r="R141" s="5">
        <f t="shared" si="131"/>
        <v>0</v>
      </c>
      <c r="S141" s="5">
        <f t="shared" si="131"/>
        <v>0</v>
      </c>
      <c r="T141" s="8">
        <v>135957.6814</v>
      </c>
      <c r="U141" s="5">
        <f t="shared" si="131"/>
        <v>0</v>
      </c>
      <c r="V141" s="36">
        <f t="shared" si="131"/>
        <v>0</v>
      </c>
      <c r="W141" s="8">
        <f t="shared" si="129"/>
        <v>99.99605583999724</v>
      </c>
      <c r="X141" s="24"/>
    </row>
    <row r="142" spans="1:24" x14ac:dyDescent="0.25">
      <c r="A142" s="7" t="s">
        <v>48</v>
      </c>
      <c r="B142" s="7" t="s">
        <v>5</v>
      </c>
      <c r="C142" s="7"/>
      <c r="D142" s="7"/>
      <c r="E142" s="18" t="s">
        <v>425</v>
      </c>
      <c r="F142" s="5"/>
      <c r="G142" s="5"/>
      <c r="H142" s="5"/>
      <c r="I142" s="5"/>
      <c r="J142" s="5"/>
      <c r="K142" s="5"/>
      <c r="L142" s="5"/>
      <c r="M142" s="5">
        <v>0</v>
      </c>
      <c r="N142" s="8">
        <v>74251.199999999997</v>
      </c>
      <c r="O142" s="5">
        <v>0</v>
      </c>
      <c r="P142" s="5">
        <f>N142</f>
        <v>74251.199999999997</v>
      </c>
      <c r="Q142" s="5">
        <f>O142</f>
        <v>0</v>
      </c>
      <c r="R142" s="5">
        <v>0</v>
      </c>
      <c r="S142" s="5">
        <v>0</v>
      </c>
      <c r="T142" s="8">
        <v>74245.840159999992</v>
      </c>
      <c r="U142" s="5">
        <v>0</v>
      </c>
      <c r="V142" s="36">
        <v>0</v>
      </c>
      <c r="W142" s="8">
        <f t="shared" si="129"/>
        <v>99.99278147693235</v>
      </c>
      <c r="X142" s="24"/>
    </row>
    <row r="143" spans="1:24" x14ac:dyDescent="0.25">
      <c r="A143" s="9" t="s">
        <v>48</v>
      </c>
      <c r="B143" s="9" t="s">
        <v>1318</v>
      </c>
      <c r="C143" s="9"/>
      <c r="D143" s="9"/>
      <c r="E143" s="13" t="s">
        <v>440</v>
      </c>
      <c r="F143" s="5">
        <f t="shared" ref="F143:L146" si="132">F144</f>
        <v>20000</v>
      </c>
      <c r="G143" s="5">
        <f t="shared" si="132"/>
        <v>0</v>
      </c>
      <c r="H143" s="5">
        <f t="shared" si="132"/>
        <v>0</v>
      </c>
      <c r="I143" s="5">
        <f t="shared" si="132"/>
        <v>0</v>
      </c>
      <c r="J143" s="5">
        <f t="shared" si="132"/>
        <v>0</v>
      </c>
      <c r="K143" s="5">
        <f t="shared" si="132"/>
        <v>0</v>
      </c>
      <c r="L143" s="5">
        <f t="shared" si="132"/>
        <v>-16775.463</v>
      </c>
      <c r="M143" s="5">
        <f t="shared" si="87"/>
        <v>3224.5370000000003</v>
      </c>
      <c r="N143" s="11">
        <v>74251.199999999997</v>
      </c>
      <c r="O143" s="5">
        <f t="shared" ref="O143:O146" si="133">O144</f>
        <v>0</v>
      </c>
      <c r="P143" s="5">
        <f t="shared" ref="P143:V146" si="134">P144</f>
        <v>0</v>
      </c>
      <c r="Q143" s="5">
        <f t="shared" si="134"/>
        <v>0</v>
      </c>
      <c r="R143" s="5">
        <f t="shared" si="134"/>
        <v>0</v>
      </c>
      <c r="S143" s="5">
        <f t="shared" si="134"/>
        <v>0</v>
      </c>
      <c r="T143" s="11">
        <v>74245.840159999992</v>
      </c>
      <c r="U143" s="5">
        <f t="shared" si="134"/>
        <v>0</v>
      </c>
      <c r="V143" s="36">
        <f t="shared" si="134"/>
        <v>0</v>
      </c>
      <c r="W143" s="11">
        <f t="shared" si="129"/>
        <v>99.99278147693235</v>
      </c>
      <c r="X143" s="24"/>
    </row>
    <row r="144" spans="1:24" ht="31.5" x14ac:dyDescent="0.25">
      <c r="A144" s="4" t="s">
        <v>48</v>
      </c>
      <c r="B144" s="4" t="s">
        <v>1318</v>
      </c>
      <c r="C144" s="4" t="s">
        <v>25</v>
      </c>
      <c r="D144" s="4"/>
      <c r="E144" s="14" t="s">
        <v>728</v>
      </c>
      <c r="F144" s="5">
        <f t="shared" si="132"/>
        <v>20000</v>
      </c>
      <c r="G144" s="5">
        <f t="shared" si="132"/>
        <v>0</v>
      </c>
      <c r="H144" s="5">
        <f t="shared" si="132"/>
        <v>0</v>
      </c>
      <c r="I144" s="5">
        <f t="shared" si="132"/>
        <v>0</v>
      </c>
      <c r="J144" s="5">
        <f t="shared" si="132"/>
        <v>0</v>
      </c>
      <c r="K144" s="5">
        <f t="shared" si="132"/>
        <v>0</v>
      </c>
      <c r="L144" s="5">
        <f t="shared" si="132"/>
        <v>-16775.463</v>
      </c>
      <c r="M144" s="5">
        <f t="shared" si="87"/>
        <v>3224.5370000000003</v>
      </c>
      <c r="N144" s="5">
        <v>74251.199999999997</v>
      </c>
      <c r="O144" s="5">
        <f t="shared" si="133"/>
        <v>0</v>
      </c>
      <c r="P144" s="5">
        <f t="shared" si="134"/>
        <v>0</v>
      </c>
      <c r="Q144" s="5">
        <f t="shared" si="134"/>
        <v>0</v>
      </c>
      <c r="R144" s="5">
        <f t="shared" si="134"/>
        <v>0</v>
      </c>
      <c r="S144" s="5">
        <f t="shared" si="134"/>
        <v>0</v>
      </c>
      <c r="T144" s="5">
        <v>74245.840159999992</v>
      </c>
      <c r="U144" s="5">
        <f t="shared" si="134"/>
        <v>0</v>
      </c>
      <c r="V144" s="36">
        <f t="shared" si="134"/>
        <v>0</v>
      </c>
      <c r="W144" s="5">
        <f t="shared" si="129"/>
        <v>99.99278147693235</v>
      </c>
      <c r="X144" s="24"/>
    </row>
    <row r="145" spans="1:25" ht="31.5" x14ac:dyDescent="0.25">
      <c r="A145" s="4" t="s">
        <v>48</v>
      </c>
      <c r="B145" s="4" t="s">
        <v>1318</v>
      </c>
      <c r="C145" s="4" t="s">
        <v>26</v>
      </c>
      <c r="D145" s="4"/>
      <c r="E145" s="14" t="s">
        <v>731</v>
      </c>
      <c r="F145" s="5">
        <f t="shared" si="132"/>
        <v>20000</v>
      </c>
      <c r="G145" s="5">
        <f t="shared" si="132"/>
        <v>0</v>
      </c>
      <c r="H145" s="5">
        <f t="shared" si="132"/>
        <v>0</v>
      </c>
      <c r="I145" s="5">
        <f t="shared" si="132"/>
        <v>0</v>
      </c>
      <c r="J145" s="5">
        <f t="shared" si="132"/>
        <v>0</v>
      </c>
      <c r="K145" s="5">
        <f t="shared" si="132"/>
        <v>0</v>
      </c>
      <c r="L145" s="5">
        <f t="shared" si="132"/>
        <v>-16775.463</v>
      </c>
      <c r="M145" s="5">
        <f t="shared" si="87"/>
        <v>3224.5370000000003</v>
      </c>
      <c r="N145" s="5">
        <v>74251.199999999997</v>
      </c>
      <c r="O145" s="5">
        <f t="shared" si="133"/>
        <v>0</v>
      </c>
      <c r="P145" s="5">
        <f t="shared" si="134"/>
        <v>0</v>
      </c>
      <c r="Q145" s="5">
        <f t="shared" si="134"/>
        <v>0</v>
      </c>
      <c r="R145" s="5">
        <f t="shared" si="134"/>
        <v>0</v>
      </c>
      <c r="S145" s="5">
        <f t="shared" si="134"/>
        <v>0</v>
      </c>
      <c r="T145" s="5">
        <v>74245.840159999992</v>
      </c>
      <c r="U145" s="5">
        <f t="shared" si="134"/>
        <v>0</v>
      </c>
      <c r="V145" s="36">
        <f t="shared" si="134"/>
        <v>0</v>
      </c>
      <c r="W145" s="5">
        <f t="shared" si="129"/>
        <v>99.99278147693235</v>
      </c>
      <c r="X145" s="24"/>
    </row>
    <row r="146" spans="1:25" ht="31.5" x14ac:dyDescent="0.25">
      <c r="A146" s="4" t="s">
        <v>48</v>
      </c>
      <c r="B146" s="4" t="s">
        <v>1318</v>
      </c>
      <c r="C146" s="4" t="s">
        <v>27</v>
      </c>
      <c r="D146" s="4"/>
      <c r="E146" s="14" t="s">
        <v>722</v>
      </c>
      <c r="F146" s="5">
        <f t="shared" si="132"/>
        <v>20000</v>
      </c>
      <c r="G146" s="5">
        <f t="shared" si="132"/>
        <v>0</v>
      </c>
      <c r="H146" s="5">
        <f t="shared" si="132"/>
        <v>0</v>
      </c>
      <c r="I146" s="5">
        <f t="shared" si="132"/>
        <v>0</v>
      </c>
      <c r="J146" s="5">
        <f t="shared" si="132"/>
        <v>0</v>
      </c>
      <c r="K146" s="5">
        <f t="shared" si="132"/>
        <v>0</v>
      </c>
      <c r="L146" s="5">
        <f t="shared" si="132"/>
        <v>-16775.463</v>
      </c>
      <c r="M146" s="5">
        <f t="shared" si="87"/>
        <v>3224.5370000000003</v>
      </c>
      <c r="N146" s="5">
        <v>71252.213170000003</v>
      </c>
      <c r="O146" s="5">
        <f t="shared" si="133"/>
        <v>0</v>
      </c>
      <c r="P146" s="5">
        <f t="shared" si="134"/>
        <v>0</v>
      </c>
      <c r="Q146" s="5">
        <f t="shared" si="134"/>
        <v>0</v>
      </c>
      <c r="R146" s="5">
        <f t="shared" si="134"/>
        <v>0</v>
      </c>
      <c r="S146" s="5">
        <f t="shared" si="134"/>
        <v>0</v>
      </c>
      <c r="T146" s="5">
        <v>71246.865049999993</v>
      </c>
      <c r="U146" s="5">
        <f t="shared" si="134"/>
        <v>0</v>
      </c>
      <c r="V146" s="36">
        <f t="shared" si="134"/>
        <v>0</v>
      </c>
      <c r="W146" s="5">
        <f t="shared" si="129"/>
        <v>99.99249409981519</v>
      </c>
      <c r="X146" s="24"/>
    </row>
    <row r="147" spans="1:25" ht="78.75" x14ac:dyDescent="0.25">
      <c r="A147" s="4" t="s">
        <v>48</v>
      </c>
      <c r="B147" s="4" t="s">
        <v>1318</v>
      </c>
      <c r="C147" s="4" t="s">
        <v>27</v>
      </c>
      <c r="D147" s="4" t="s">
        <v>18</v>
      </c>
      <c r="E147" s="14" t="s">
        <v>462</v>
      </c>
      <c r="F147" s="5">
        <f>40000-20000</f>
        <v>20000</v>
      </c>
      <c r="G147" s="5"/>
      <c r="H147" s="5"/>
      <c r="I147" s="5"/>
      <c r="J147" s="5"/>
      <c r="K147" s="5"/>
      <c r="L147" s="5">
        <f>1825.476-18600.939</f>
        <v>-16775.463</v>
      </c>
      <c r="M147" s="5">
        <f t="shared" si="87"/>
        <v>3224.5370000000003</v>
      </c>
      <c r="N147" s="5">
        <v>71252.213170000003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71246.865049999993</v>
      </c>
      <c r="U147" s="5">
        <v>0</v>
      </c>
      <c r="V147" s="36">
        <v>0</v>
      </c>
      <c r="W147" s="5">
        <f t="shared" si="129"/>
        <v>99.99249409981519</v>
      </c>
      <c r="X147" s="24"/>
    </row>
    <row r="148" spans="1:25" s="3" customFormat="1" ht="31.5" x14ac:dyDescent="0.25">
      <c r="A148" s="4" t="s">
        <v>48</v>
      </c>
      <c r="B148" s="4" t="s">
        <v>1318</v>
      </c>
      <c r="C148" s="4" t="s">
        <v>27</v>
      </c>
      <c r="D148" s="4" t="s">
        <v>28</v>
      </c>
      <c r="E148" s="14" t="s">
        <v>464</v>
      </c>
      <c r="F148" s="8">
        <f t="shared" ref="F148:L153" si="135">F149</f>
        <v>18262.7</v>
      </c>
      <c r="G148" s="8">
        <f t="shared" si="135"/>
        <v>115030.9</v>
      </c>
      <c r="H148" s="8">
        <f t="shared" si="135"/>
        <v>210784.3</v>
      </c>
      <c r="I148" s="8">
        <f t="shared" si="135"/>
        <v>0</v>
      </c>
      <c r="J148" s="8">
        <f t="shared" si="135"/>
        <v>0</v>
      </c>
      <c r="K148" s="8">
        <f t="shared" si="135"/>
        <v>0</v>
      </c>
      <c r="L148" s="8">
        <f t="shared" si="135"/>
        <v>-17369.591</v>
      </c>
      <c r="M148" s="8">
        <f t="shared" si="87"/>
        <v>893.10900000000038</v>
      </c>
      <c r="N148" s="5">
        <v>71252.213170000003</v>
      </c>
      <c r="O148" s="8">
        <f t="shared" ref="O148:O153" si="136">O149</f>
        <v>656.67268999999999</v>
      </c>
      <c r="P148" s="8">
        <f t="shared" ref="P148:V153" si="137">P149</f>
        <v>0</v>
      </c>
      <c r="Q148" s="8">
        <f t="shared" si="137"/>
        <v>0</v>
      </c>
      <c r="R148" s="8">
        <f t="shared" si="137"/>
        <v>0</v>
      </c>
      <c r="S148" s="8">
        <f t="shared" si="137"/>
        <v>0</v>
      </c>
      <c r="T148" s="5">
        <v>71246.865049999993</v>
      </c>
      <c r="U148" s="8">
        <f t="shared" si="137"/>
        <v>0</v>
      </c>
      <c r="V148" s="34">
        <f t="shared" si="137"/>
        <v>0</v>
      </c>
      <c r="W148" s="5">
        <f t="shared" si="129"/>
        <v>99.99249409981519</v>
      </c>
      <c r="X148" s="21"/>
    </row>
    <row r="149" spans="1:25" s="10" customFormat="1" ht="31.5" x14ac:dyDescent="0.25">
      <c r="A149" s="4" t="s">
        <v>48</v>
      </c>
      <c r="B149" s="4" t="s">
        <v>1318</v>
      </c>
      <c r="C149" s="4" t="s">
        <v>29</v>
      </c>
      <c r="D149" s="4"/>
      <c r="E149" s="14" t="s">
        <v>723</v>
      </c>
      <c r="F149" s="11">
        <f t="shared" si="135"/>
        <v>18262.7</v>
      </c>
      <c r="G149" s="11">
        <f t="shared" si="135"/>
        <v>115030.9</v>
      </c>
      <c r="H149" s="11">
        <f t="shared" si="135"/>
        <v>210784.3</v>
      </c>
      <c r="I149" s="11">
        <f t="shared" si="135"/>
        <v>0</v>
      </c>
      <c r="J149" s="11">
        <f t="shared" si="135"/>
        <v>0</v>
      </c>
      <c r="K149" s="11">
        <f t="shared" si="135"/>
        <v>0</v>
      </c>
      <c r="L149" s="11">
        <f t="shared" si="135"/>
        <v>-17369.591</v>
      </c>
      <c r="M149" s="11">
        <f t="shared" si="87"/>
        <v>893.10900000000038</v>
      </c>
      <c r="N149" s="5">
        <v>2998.9868300000003</v>
      </c>
      <c r="O149" s="11">
        <f t="shared" si="136"/>
        <v>656.67268999999999</v>
      </c>
      <c r="P149" s="11">
        <f t="shared" si="137"/>
        <v>0</v>
      </c>
      <c r="Q149" s="11">
        <f t="shared" si="137"/>
        <v>0</v>
      </c>
      <c r="R149" s="11">
        <f t="shared" si="137"/>
        <v>0</v>
      </c>
      <c r="S149" s="11">
        <f t="shared" si="137"/>
        <v>0</v>
      </c>
      <c r="T149" s="5">
        <v>2998.9751100000003</v>
      </c>
      <c r="U149" s="11">
        <f t="shared" si="137"/>
        <v>0</v>
      </c>
      <c r="V149" s="35">
        <f t="shared" si="137"/>
        <v>0</v>
      </c>
      <c r="W149" s="5">
        <f t="shared" si="129"/>
        <v>99.999609201351518</v>
      </c>
      <c r="X149" s="25"/>
    </row>
    <row r="150" spans="1:25" ht="78.75" x14ac:dyDescent="0.25">
      <c r="A150" s="4" t="s">
        <v>48</v>
      </c>
      <c r="B150" s="4" t="s">
        <v>1318</v>
      </c>
      <c r="C150" s="4" t="s">
        <v>29</v>
      </c>
      <c r="D150" s="4" t="s">
        <v>18</v>
      </c>
      <c r="E150" s="14" t="s">
        <v>462</v>
      </c>
      <c r="F150" s="5">
        <f t="shared" si="135"/>
        <v>18262.7</v>
      </c>
      <c r="G150" s="5">
        <f t="shared" si="135"/>
        <v>115030.9</v>
      </c>
      <c r="H150" s="5">
        <f t="shared" si="135"/>
        <v>210784.3</v>
      </c>
      <c r="I150" s="5">
        <f t="shared" si="135"/>
        <v>0</v>
      </c>
      <c r="J150" s="5">
        <f t="shared" si="135"/>
        <v>0</v>
      </c>
      <c r="K150" s="5">
        <f t="shared" si="135"/>
        <v>0</v>
      </c>
      <c r="L150" s="5">
        <f t="shared" si="135"/>
        <v>-17369.591</v>
      </c>
      <c r="M150" s="5">
        <f t="shared" si="87"/>
        <v>893.10900000000038</v>
      </c>
      <c r="N150" s="5">
        <v>159.43168</v>
      </c>
      <c r="O150" s="5">
        <f t="shared" si="136"/>
        <v>656.67268999999999</v>
      </c>
      <c r="P150" s="5">
        <f t="shared" si="137"/>
        <v>0</v>
      </c>
      <c r="Q150" s="5">
        <f t="shared" si="137"/>
        <v>0</v>
      </c>
      <c r="R150" s="5">
        <f t="shared" si="137"/>
        <v>0</v>
      </c>
      <c r="S150" s="5">
        <f t="shared" si="137"/>
        <v>0</v>
      </c>
      <c r="T150" s="5">
        <v>159.43168</v>
      </c>
      <c r="U150" s="5">
        <f t="shared" si="137"/>
        <v>0</v>
      </c>
      <c r="V150" s="36">
        <f t="shared" si="137"/>
        <v>0</v>
      </c>
      <c r="W150" s="5">
        <f t="shared" si="129"/>
        <v>100</v>
      </c>
      <c r="X150" s="26"/>
    </row>
    <row r="151" spans="1:25" ht="31.5" x14ac:dyDescent="0.25">
      <c r="A151" s="4" t="s">
        <v>48</v>
      </c>
      <c r="B151" s="4" t="s">
        <v>1318</v>
      </c>
      <c r="C151" s="4" t="s">
        <v>29</v>
      </c>
      <c r="D151" s="4" t="s">
        <v>28</v>
      </c>
      <c r="E151" s="14" t="s">
        <v>464</v>
      </c>
      <c r="F151" s="5">
        <f t="shared" si="135"/>
        <v>18262.7</v>
      </c>
      <c r="G151" s="5">
        <f t="shared" si="135"/>
        <v>115030.9</v>
      </c>
      <c r="H151" s="5">
        <f t="shared" si="135"/>
        <v>210784.3</v>
      </c>
      <c r="I151" s="5">
        <f t="shared" si="135"/>
        <v>0</v>
      </c>
      <c r="J151" s="5">
        <f t="shared" si="135"/>
        <v>0</v>
      </c>
      <c r="K151" s="5">
        <f t="shared" si="135"/>
        <v>0</v>
      </c>
      <c r="L151" s="5">
        <f t="shared" si="135"/>
        <v>-17369.591</v>
      </c>
      <c r="M151" s="5">
        <f t="shared" si="87"/>
        <v>893.10900000000038</v>
      </c>
      <c r="N151" s="5">
        <v>159.43168</v>
      </c>
      <c r="O151" s="5">
        <f t="shared" si="136"/>
        <v>656.67268999999999</v>
      </c>
      <c r="P151" s="5">
        <f t="shared" si="137"/>
        <v>0</v>
      </c>
      <c r="Q151" s="5">
        <f t="shared" si="137"/>
        <v>0</v>
      </c>
      <c r="R151" s="5">
        <f t="shared" si="137"/>
        <v>0</v>
      </c>
      <c r="S151" s="5">
        <f t="shared" si="137"/>
        <v>0</v>
      </c>
      <c r="T151" s="5">
        <v>159.43168</v>
      </c>
      <c r="U151" s="5">
        <f t="shared" si="137"/>
        <v>0</v>
      </c>
      <c r="V151" s="36">
        <f t="shared" si="137"/>
        <v>0</v>
      </c>
      <c r="W151" s="5">
        <f t="shared" si="129"/>
        <v>100</v>
      </c>
      <c r="X151" s="26"/>
    </row>
    <row r="152" spans="1:25" ht="31.5" x14ac:dyDescent="0.25">
      <c r="A152" s="4" t="s">
        <v>48</v>
      </c>
      <c r="B152" s="4" t="s">
        <v>1318</v>
      </c>
      <c r="C152" s="4" t="s">
        <v>29</v>
      </c>
      <c r="D152" s="4" t="s">
        <v>11</v>
      </c>
      <c r="E152" s="14" t="s">
        <v>465</v>
      </c>
      <c r="F152" s="5">
        <f t="shared" si="135"/>
        <v>18262.7</v>
      </c>
      <c r="G152" s="5">
        <f t="shared" si="135"/>
        <v>115030.9</v>
      </c>
      <c r="H152" s="5">
        <f t="shared" si="135"/>
        <v>210784.3</v>
      </c>
      <c r="I152" s="5">
        <f t="shared" si="135"/>
        <v>0</v>
      </c>
      <c r="J152" s="5">
        <f t="shared" si="135"/>
        <v>0</v>
      </c>
      <c r="K152" s="5">
        <f t="shared" si="135"/>
        <v>0</v>
      </c>
      <c r="L152" s="5">
        <f t="shared" si="135"/>
        <v>-17369.591</v>
      </c>
      <c r="M152" s="5">
        <f t="shared" si="87"/>
        <v>893.10900000000038</v>
      </c>
      <c r="N152" s="5">
        <v>2839.5551500000001</v>
      </c>
      <c r="O152" s="5">
        <f t="shared" si="136"/>
        <v>656.67268999999999</v>
      </c>
      <c r="P152" s="5">
        <f t="shared" si="137"/>
        <v>0</v>
      </c>
      <c r="Q152" s="5">
        <f t="shared" si="137"/>
        <v>0</v>
      </c>
      <c r="R152" s="5">
        <f t="shared" si="137"/>
        <v>0</v>
      </c>
      <c r="S152" s="5">
        <f t="shared" si="137"/>
        <v>0</v>
      </c>
      <c r="T152" s="5">
        <v>2839.5434300000002</v>
      </c>
      <c r="U152" s="5">
        <f t="shared" si="137"/>
        <v>0</v>
      </c>
      <c r="V152" s="36">
        <f t="shared" si="137"/>
        <v>0</v>
      </c>
      <c r="W152" s="5">
        <f t="shared" si="129"/>
        <v>99.999587259293065</v>
      </c>
      <c r="X152" s="26"/>
    </row>
    <row r="153" spans="1:25" ht="31.5" x14ac:dyDescent="0.25">
      <c r="A153" s="4" t="s">
        <v>48</v>
      </c>
      <c r="B153" s="4" t="s">
        <v>1318</v>
      </c>
      <c r="C153" s="4" t="s">
        <v>29</v>
      </c>
      <c r="D153" s="4" t="s">
        <v>12</v>
      </c>
      <c r="E153" s="14" t="s">
        <v>466</v>
      </c>
      <c r="F153" s="5">
        <f t="shared" si="135"/>
        <v>18262.7</v>
      </c>
      <c r="G153" s="5">
        <f t="shared" si="135"/>
        <v>115030.9</v>
      </c>
      <c r="H153" s="5">
        <f t="shared" si="135"/>
        <v>210784.3</v>
      </c>
      <c r="I153" s="5">
        <f t="shared" si="135"/>
        <v>0</v>
      </c>
      <c r="J153" s="5">
        <f t="shared" si="135"/>
        <v>0</v>
      </c>
      <c r="K153" s="5">
        <f t="shared" si="135"/>
        <v>0</v>
      </c>
      <c r="L153" s="5">
        <f t="shared" si="135"/>
        <v>-17369.591</v>
      </c>
      <c r="M153" s="5">
        <f t="shared" si="87"/>
        <v>893.10900000000038</v>
      </c>
      <c r="N153" s="5">
        <v>2839.5551500000001</v>
      </c>
      <c r="O153" s="5">
        <f t="shared" si="136"/>
        <v>656.67268999999999</v>
      </c>
      <c r="P153" s="5">
        <f t="shared" si="137"/>
        <v>0</v>
      </c>
      <c r="Q153" s="5">
        <f t="shared" si="137"/>
        <v>0</v>
      </c>
      <c r="R153" s="5">
        <f t="shared" si="137"/>
        <v>0</v>
      </c>
      <c r="S153" s="5">
        <f t="shared" si="137"/>
        <v>0</v>
      </c>
      <c r="T153" s="5">
        <v>2839.5434300000002</v>
      </c>
      <c r="U153" s="5">
        <f t="shared" si="137"/>
        <v>0</v>
      </c>
      <c r="V153" s="36">
        <f t="shared" si="137"/>
        <v>0</v>
      </c>
      <c r="W153" s="5">
        <f t="shared" si="129"/>
        <v>99.999587259293065</v>
      </c>
      <c r="X153" s="26"/>
    </row>
    <row r="154" spans="1:25" ht="47.25" hidden="1" x14ac:dyDescent="0.25">
      <c r="A154" s="4" t="s">
        <v>48</v>
      </c>
      <c r="B154" s="4" t="s">
        <v>1318</v>
      </c>
      <c r="C154" s="4" t="s">
        <v>36</v>
      </c>
      <c r="D154" s="4"/>
      <c r="E154" s="14" t="s">
        <v>732</v>
      </c>
      <c r="F154" s="5">
        <v>18262.7</v>
      </c>
      <c r="G154" s="5">
        <v>115030.9</v>
      </c>
      <c r="H154" s="5">
        <v>210784.3</v>
      </c>
      <c r="I154" s="5"/>
      <c r="J154" s="5"/>
      <c r="K154" s="5"/>
      <c r="L154" s="5">
        <f>-3200.003+367.167-10000-4536.755</f>
        <v>-17369.591</v>
      </c>
      <c r="M154" s="5">
        <f t="shared" si="87"/>
        <v>893.10900000000038</v>
      </c>
      <c r="N154" s="5">
        <v>0</v>
      </c>
      <c r="O154" s="5">
        <v>656.67268999999999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36">
        <v>0</v>
      </c>
      <c r="W154" s="5" t="e">
        <f t="shared" si="129"/>
        <v>#DIV/0!</v>
      </c>
      <c r="X154" s="24" t="s">
        <v>1214</v>
      </c>
    </row>
    <row r="155" spans="1:25" s="3" customFormat="1" ht="47.25" hidden="1" x14ac:dyDescent="0.25">
      <c r="A155" s="4" t="s">
        <v>48</v>
      </c>
      <c r="B155" s="4" t="s">
        <v>1318</v>
      </c>
      <c r="C155" s="4" t="s">
        <v>1081</v>
      </c>
      <c r="D155" s="4"/>
      <c r="E155" s="14" t="s">
        <v>1083</v>
      </c>
      <c r="F155" s="8">
        <f t="shared" ref="F155:L155" si="138">F156+F173</f>
        <v>129443.6</v>
      </c>
      <c r="G155" s="8">
        <f t="shared" si="138"/>
        <v>131729.1</v>
      </c>
      <c r="H155" s="8">
        <f t="shared" si="138"/>
        <v>131729.1</v>
      </c>
      <c r="I155" s="8">
        <f t="shared" si="138"/>
        <v>-2069.1999999999998</v>
      </c>
      <c r="J155" s="8">
        <f t="shared" si="138"/>
        <v>-2042.8</v>
      </c>
      <c r="K155" s="8">
        <f t="shared" si="138"/>
        <v>-1908.5</v>
      </c>
      <c r="L155" s="8">
        <f t="shared" si="138"/>
        <v>4617.8590000000004</v>
      </c>
      <c r="M155" s="8">
        <f t="shared" si="87"/>
        <v>131992.25900000002</v>
      </c>
      <c r="N155" s="5">
        <v>0</v>
      </c>
      <c r="O155" s="8">
        <f>O156+O173</f>
        <v>87455.513089999993</v>
      </c>
      <c r="P155" s="8">
        <f t="shared" ref="P155:V155" si="139">P156+P173</f>
        <v>0</v>
      </c>
      <c r="Q155" s="8">
        <f t="shared" si="139"/>
        <v>0</v>
      </c>
      <c r="R155" s="8">
        <f t="shared" si="139"/>
        <v>0</v>
      </c>
      <c r="S155" s="8">
        <f t="shared" si="139"/>
        <v>0</v>
      </c>
      <c r="T155" s="5">
        <v>0</v>
      </c>
      <c r="U155" s="8">
        <f t="shared" si="139"/>
        <v>0</v>
      </c>
      <c r="V155" s="34">
        <f t="shared" si="139"/>
        <v>0</v>
      </c>
      <c r="W155" s="5" t="e">
        <f t="shared" si="129"/>
        <v>#DIV/0!</v>
      </c>
      <c r="X155" s="24" t="s">
        <v>1214</v>
      </c>
    </row>
    <row r="156" spans="1:25" s="3" customFormat="1" ht="31.5" hidden="1" x14ac:dyDescent="0.25">
      <c r="A156" s="4" t="s">
        <v>48</v>
      </c>
      <c r="B156" s="4" t="s">
        <v>1318</v>
      </c>
      <c r="C156" s="4" t="s">
        <v>1082</v>
      </c>
      <c r="D156" s="4"/>
      <c r="E156" s="14" t="s">
        <v>1084</v>
      </c>
      <c r="F156" s="8">
        <f t="shared" ref="F156:L158" si="140">F157</f>
        <v>81043.600000000006</v>
      </c>
      <c r="G156" s="8">
        <f t="shared" si="140"/>
        <v>81043.600000000006</v>
      </c>
      <c r="H156" s="8">
        <f t="shared" si="140"/>
        <v>81043.600000000006</v>
      </c>
      <c r="I156" s="8">
        <f t="shared" si="140"/>
        <v>0</v>
      </c>
      <c r="J156" s="8">
        <f t="shared" si="140"/>
        <v>0</v>
      </c>
      <c r="K156" s="8">
        <f t="shared" si="140"/>
        <v>0</v>
      </c>
      <c r="L156" s="8">
        <f t="shared" si="140"/>
        <v>-1699.6</v>
      </c>
      <c r="M156" s="8">
        <f t="shared" si="87"/>
        <v>79344</v>
      </c>
      <c r="N156" s="5">
        <v>0</v>
      </c>
      <c r="O156" s="8">
        <f t="shared" ref="O156:O158" si="141">O157</f>
        <v>54670.1567</v>
      </c>
      <c r="P156" s="8">
        <f t="shared" ref="P156:V158" si="142">P157</f>
        <v>0</v>
      </c>
      <c r="Q156" s="8">
        <f t="shared" si="142"/>
        <v>0</v>
      </c>
      <c r="R156" s="8">
        <f t="shared" si="142"/>
        <v>0</v>
      </c>
      <c r="S156" s="8">
        <f t="shared" si="142"/>
        <v>0</v>
      </c>
      <c r="T156" s="5">
        <v>0</v>
      </c>
      <c r="U156" s="8">
        <f t="shared" si="142"/>
        <v>0</v>
      </c>
      <c r="V156" s="34">
        <f t="shared" si="142"/>
        <v>0</v>
      </c>
      <c r="W156" s="5" t="e">
        <f t="shared" si="129"/>
        <v>#DIV/0!</v>
      </c>
      <c r="X156" s="24" t="s">
        <v>1214</v>
      </c>
    </row>
    <row r="157" spans="1:25" s="10" customFormat="1" ht="31.5" hidden="1" x14ac:dyDescent="0.25">
      <c r="A157" s="4" t="s">
        <v>48</v>
      </c>
      <c r="B157" s="4" t="s">
        <v>1318</v>
      </c>
      <c r="C157" s="4" t="s">
        <v>1082</v>
      </c>
      <c r="D157" s="4" t="s">
        <v>11</v>
      </c>
      <c r="E157" s="14" t="s">
        <v>465</v>
      </c>
      <c r="F157" s="11">
        <f t="shared" ref="F157:L157" si="143">F158+F168</f>
        <v>81043.600000000006</v>
      </c>
      <c r="G157" s="11">
        <f t="shared" si="143"/>
        <v>81043.600000000006</v>
      </c>
      <c r="H157" s="11">
        <f t="shared" si="143"/>
        <v>81043.600000000006</v>
      </c>
      <c r="I157" s="11">
        <f t="shared" si="143"/>
        <v>0</v>
      </c>
      <c r="J157" s="11">
        <f t="shared" si="143"/>
        <v>0</v>
      </c>
      <c r="K157" s="11">
        <f t="shared" si="143"/>
        <v>0</v>
      </c>
      <c r="L157" s="11">
        <f t="shared" si="143"/>
        <v>-1699.6</v>
      </c>
      <c r="M157" s="11">
        <f t="shared" si="87"/>
        <v>79344</v>
      </c>
      <c r="N157" s="5">
        <v>0</v>
      </c>
      <c r="O157" s="11">
        <f>O158+O168</f>
        <v>54670.1567</v>
      </c>
      <c r="P157" s="11">
        <f t="shared" ref="P157:V157" si="144">P158+P168</f>
        <v>0</v>
      </c>
      <c r="Q157" s="11">
        <f t="shared" si="144"/>
        <v>0</v>
      </c>
      <c r="R157" s="11">
        <f t="shared" si="144"/>
        <v>0</v>
      </c>
      <c r="S157" s="11">
        <f t="shared" si="144"/>
        <v>0</v>
      </c>
      <c r="T157" s="5">
        <v>0</v>
      </c>
      <c r="U157" s="11">
        <f t="shared" si="144"/>
        <v>0</v>
      </c>
      <c r="V157" s="35">
        <f t="shared" si="144"/>
        <v>0</v>
      </c>
      <c r="W157" s="5" t="e">
        <f t="shared" si="129"/>
        <v>#DIV/0!</v>
      </c>
      <c r="X157" s="24" t="s">
        <v>1214</v>
      </c>
      <c r="Y157" s="2"/>
    </row>
    <row r="158" spans="1:25" ht="31.5" hidden="1" x14ac:dyDescent="0.25">
      <c r="A158" s="4" t="s">
        <v>48</v>
      </c>
      <c r="B158" s="4" t="s">
        <v>1318</v>
      </c>
      <c r="C158" s="4" t="s">
        <v>1082</v>
      </c>
      <c r="D158" s="4" t="s">
        <v>12</v>
      </c>
      <c r="E158" s="14" t="s">
        <v>466</v>
      </c>
      <c r="F158" s="5">
        <f t="shared" si="140"/>
        <v>81043.600000000006</v>
      </c>
      <c r="G158" s="5">
        <f t="shared" si="140"/>
        <v>81043.600000000006</v>
      </c>
      <c r="H158" s="5">
        <f t="shared" si="140"/>
        <v>81043.600000000006</v>
      </c>
      <c r="I158" s="5">
        <f t="shared" si="140"/>
        <v>0</v>
      </c>
      <c r="J158" s="5">
        <f t="shared" si="140"/>
        <v>0</v>
      </c>
      <c r="K158" s="5">
        <f t="shared" si="140"/>
        <v>0</v>
      </c>
      <c r="L158" s="5">
        <f t="shared" si="140"/>
        <v>-1699.6</v>
      </c>
      <c r="M158" s="5">
        <f t="shared" si="87"/>
        <v>79344</v>
      </c>
      <c r="N158" s="5">
        <v>0</v>
      </c>
      <c r="O158" s="5">
        <f t="shared" si="141"/>
        <v>54576.746899999998</v>
      </c>
      <c r="P158" s="5">
        <f t="shared" si="142"/>
        <v>0</v>
      </c>
      <c r="Q158" s="5">
        <f t="shared" si="142"/>
        <v>0</v>
      </c>
      <c r="R158" s="5">
        <f t="shared" si="142"/>
        <v>0</v>
      </c>
      <c r="S158" s="5">
        <f t="shared" si="142"/>
        <v>0</v>
      </c>
      <c r="T158" s="5">
        <v>0</v>
      </c>
      <c r="U158" s="5">
        <f t="shared" si="142"/>
        <v>0</v>
      </c>
      <c r="V158" s="36">
        <f t="shared" si="142"/>
        <v>0</v>
      </c>
      <c r="W158" s="5" t="e">
        <f t="shared" si="129"/>
        <v>#DIV/0!</v>
      </c>
      <c r="X158" s="24" t="s">
        <v>1214</v>
      </c>
    </row>
    <row r="159" spans="1:25" x14ac:dyDescent="0.25">
      <c r="A159" s="7" t="s">
        <v>48</v>
      </c>
      <c r="B159" s="7" t="s">
        <v>30</v>
      </c>
      <c r="C159" s="7"/>
      <c r="D159" s="7"/>
      <c r="E159" s="18" t="s">
        <v>427</v>
      </c>
      <c r="F159" s="5">
        <f t="shared" ref="F159:L159" si="145">F160+F163</f>
        <v>81043.600000000006</v>
      </c>
      <c r="G159" s="5">
        <f t="shared" si="145"/>
        <v>81043.600000000006</v>
      </c>
      <c r="H159" s="5">
        <f t="shared" si="145"/>
        <v>81043.600000000006</v>
      </c>
      <c r="I159" s="5">
        <f t="shared" si="145"/>
        <v>0</v>
      </c>
      <c r="J159" s="5">
        <f t="shared" si="145"/>
        <v>0</v>
      </c>
      <c r="K159" s="5">
        <f t="shared" si="145"/>
        <v>0</v>
      </c>
      <c r="L159" s="5">
        <f t="shared" si="145"/>
        <v>-1699.6</v>
      </c>
      <c r="M159" s="5">
        <f t="shared" si="87"/>
        <v>79344</v>
      </c>
      <c r="N159" s="8">
        <v>61711.844000000012</v>
      </c>
      <c r="O159" s="5">
        <f>O160+O163</f>
        <v>54576.746899999998</v>
      </c>
      <c r="P159" s="5">
        <f t="shared" ref="P159:V159" si="146">P160+P163</f>
        <v>0</v>
      </c>
      <c r="Q159" s="5">
        <f t="shared" si="146"/>
        <v>0</v>
      </c>
      <c r="R159" s="5">
        <f t="shared" si="146"/>
        <v>0</v>
      </c>
      <c r="S159" s="5">
        <f t="shared" si="146"/>
        <v>0</v>
      </c>
      <c r="T159" s="8">
        <v>61711.841240000002</v>
      </c>
      <c r="U159" s="5">
        <f t="shared" si="146"/>
        <v>0</v>
      </c>
      <c r="V159" s="36">
        <f t="shared" si="146"/>
        <v>0</v>
      </c>
      <c r="W159" s="8">
        <f t="shared" si="129"/>
        <v>99.999995527600817</v>
      </c>
      <c r="X159" s="26"/>
    </row>
    <row r="160" spans="1:25" x14ac:dyDescent="0.25">
      <c r="A160" s="9" t="s">
        <v>48</v>
      </c>
      <c r="B160" s="9" t="s">
        <v>1324</v>
      </c>
      <c r="C160" s="9"/>
      <c r="D160" s="9"/>
      <c r="E160" s="13" t="s">
        <v>445</v>
      </c>
      <c r="F160" s="5">
        <f t="shared" ref="F160:L161" si="147">F161</f>
        <v>76479.600000000006</v>
      </c>
      <c r="G160" s="5">
        <f t="shared" si="147"/>
        <v>76479.600000000006</v>
      </c>
      <c r="H160" s="5">
        <f t="shared" si="147"/>
        <v>76479.600000000006</v>
      </c>
      <c r="I160" s="5">
        <f t="shared" si="147"/>
        <v>0</v>
      </c>
      <c r="J160" s="5">
        <f t="shared" si="147"/>
        <v>0</v>
      </c>
      <c r="K160" s="5">
        <f t="shared" si="147"/>
        <v>0</v>
      </c>
      <c r="L160" s="5">
        <f t="shared" si="147"/>
        <v>-1520.3</v>
      </c>
      <c r="M160" s="5">
        <f t="shared" si="87"/>
        <v>74959.3</v>
      </c>
      <c r="N160" s="11">
        <v>61711.844000000012</v>
      </c>
      <c r="O160" s="5">
        <f>O161</f>
        <v>52037.9</v>
      </c>
      <c r="P160" s="5">
        <f t="shared" ref="P160:V161" si="148">P161</f>
        <v>0</v>
      </c>
      <c r="Q160" s="5">
        <f t="shared" si="148"/>
        <v>0</v>
      </c>
      <c r="R160" s="5">
        <f t="shared" si="148"/>
        <v>0</v>
      </c>
      <c r="S160" s="5">
        <f t="shared" si="148"/>
        <v>0</v>
      </c>
      <c r="T160" s="11">
        <v>61711.841240000002</v>
      </c>
      <c r="U160" s="5">
        <f t="shared" si="148"/>
        <v>0</v>
      </c>
      <c r="V160" s="36">
        <f t="shared" si="148"/>
        <v>0</v>
      </c>
      <c r="W160" s="11">
        <f t="shared" si="129"/>
        <v>99.999995527600817</v>
      </c>
      <c r="X160" s="26"/>
    </row>
    <row r="161" spans="1:24" ht="31.5" x14ac:dyDescent="0.25">
      <c r="A161" s="4" t="s">
        <v>48</v>
      </c>
      <c r="B161" s="4" t="s">
        <v>1324</v>
      </c>
      <c r="C161" s="4" t="s">
        <v>49</v>
      </c>
      <c r="D161" s="4"/>
      <c r="E161" s="14" t="s">
        <v>1016</v>
      </c>
      <c r="F161" s="5">
        <f t="shared" si="147"/>
        <v>76479.600000000006</v>
      </c>
      <c r="G161" s="5">
        <f t="shared" si="147"/>
        <v>76479.600000000006</v>
      </c>
      <c r="H161" s="5">
        <f t="shared" si="147"/>
        <v>76479.600000000006</v>
      </c>
      <c r="I161" s="5">
        <f t="shared" si="147"/>
        <v>0</v>
      </c>
      <c r="J161" s="5">
        <f t="shared" si="147"/>
        <v>0</v>
      </c>
      <c r="K161" s="5">
        <f t="shared" si="147"/>
        <v>0</v>
      </c>
      <c r="L161" s="5">
        <f t="shared" si="147"/>
        <v>-1520.3</v>
      </c>
      <c r="M161" s="5">
        <f t="shared" si="87"/>
        <v>74959.3</v>
      </c>
      <c r="N161" s="5">
        <v>58076.389320000009</v>
      </c>
      <c r="O161" s="5">
        <f>O162</f>
        <v>52037.9</v>
      </c>
      <c r="P161" s="5">
        <f t="shared" si="148"/>
        <v>0</v>
      </c>
      <c r="Q161" s="5">
        <f t="shared" si="148"/>
        <v>0</v>
      </c>
      <c r="R161" s="5">
        <f t="shared" si="148"/>
        <v>0</v>
      </c>
      <c r="S161" s="5">
        <f t="shared" si="148"/>
        <v>0</v>
      </c>
      <c r="T161" s="5">
        <v>58076.386559999999</v>
      </c>
      <c r="U161" s="5">
        <f t="shared" si="148"/>
        <v>0</v>
      </c>
      <c r="V161" s="36">
        <f t="shared" si="148"/>
        <v>0</v>
      </c>
      <c r="W161" s="5">
        <f t="shared" si="129"/>
        <v>99.999995247638424</v>
      </c>
      <c r="X161" s="26"/>
    </row>
    <row r="162" spans="1:24" ht="47.25" x14ac:dyDescent="0.25">
      <c r="A162" s="4" t="s">
        <v>48</v>
      </c>
      <c r="B162" s="4" t="s">
        <v>1324</v>
      </c>
      <c r="C162" s="4" t="s">
        <v>50</v>
      </c>
      <c r="D162" s="4"/>
      <c r="E162" s="14" t="s">
        <v>1373</v>
      </c>
      <c r="F162" s="5">
        <v>76479.600000000006</v>
      </c>
      <c r="G162" s="5">
        <v>76479.600000000006</v>
      </c>
      <c r="H162" s="5">
        <v>76479.600000000006</v>
      </c>
      <c r="I162" s="5"/>
      <c r="J162" s="5"/>
      <c r="K162" s="5"/>
      <c r="L162" s="5">
        <f>-2284.5+764.2</f>
        <v>-1520.3</v>
      </c>
      <c r="M162" s="5">
        <f t="shared" si="87"/>
        <v>74959.3</v>
      </c>
      <c r="N162" s="5">
        <v>47030.617240000007</v>
      </c>
      <c r="O162" s="5">
        <v>52037.9</v>
      </c>
      <c r="P162" s="5">
        <v>0</v>
      </c>
      <c r="Q162" s="5">
        <v>0</v>
      </c>
      <c r="R162" s="5">
        <v>0</v>
      </c>
      <c r="S162" s="5">
        <v>0</v>
      </c>
      <c r="T162" s="5">
        <v>47030.615640000004</v>
      </c>
      <c r="U162" s="5">
        <v>0</v>
      </c>
      <c r="V162" s="36">
        <v>0</v>
      </c>
      <c r="W162" s="5">
        <f t="shared" si="129"/>
        <v>99.999996597960873</v>
      </c>
      <c r="X162" s="26"/>
    </row>
    <row r="163" spans="1:24" ht="47.25" x14ac:dyDescent="0.25">
      <c r="A163" s="4" t="s">
        <v>48</v>
      </c>
      <c r="B163" s="4" t="s">
        <v>1324</v>
      </c>
      <c r="C163" s="4" t="s">
        <v>51</v>
      </c>
      <c r="D163" s="4"/>
      <c r="E163" s="14" t="s">
        <v>1374</v>
      </c>
      <c r="F163" s="5">
        <f t="shared" ref="F163:L163" si="149">F164+F166</f>
        <v>4564</v>
      </c>
      <c r="G163" s="5">
        <f t="shared" si="149"/>
        <v>4564</v>
      </c>
      <c r="H163" s="5">
        <f t="shared" si="149"/>
        <v>4564</v>
      </c>
      <c r="I163" s="5">
        <f t="shared" si="149"/>
        <v>0</v>
      </c>
      <c r="J163" s="5">
        <f t="shared" si="149"/>
        <v>0</v>
      </c>
      <c r="K163" s="5">
        <f t="shared" si="149"/>
        <v>0</v>
      </c>
      <c r="L163" s="5">
        <f t="shared" si="149"/>
        <v>-179.3</v>
      </c>
      <c r="M163" s="5">
        <f t="shared" si="87"/>
        <v>4384.7</v>
      </c>
      <c r="N163" s="5">
        <v>46770.617000000006</v>
      </c>
      <c r="O163" s="5">
        <f>O164+O166</f>
        <v>2538.8469</v>
      </c>
      <c r="P163" s="5">
        <f t="shared" ref="P163:V163" si="150">P164+P166</f>
        <v>0</v>
      </c>
      <c r="Q163" s="5">
        <f t="shared" si="150"/>
        <v>0</v>
      </c>
      <c r="R163" s="5">
        <f t="shared" si="150"/>
        <v>0</v>
      </c>
      <c r="S163" s="5">
        <f t="shared" si="150"/>
        <v>0</v>
      </c>
      <c r="T163" s="5">
        <v>46770.615640000004</v>
      </c>
      <c r="U163" s="5">
        <f t="shared" si="150"/>
        <v>0</v>
      </c>
      <c r="V163" s="36">
        <f t="shared" si="150"/>
        <v>0</v>
      </c>
      <c r="W163" s="5">
        <f t="shared" si="129"/>
        <v>99.99999709219145</v>
      </c>
      <c r="X163" s="26"/>
    </row>
    <row r="164" spans="1:24" ht="47.25" x14ac:dyDescent="0.25">
      <c r="A164" s="4" t="s">
        <v>48</v>
      </c>
      <c r="B164" s="4" t="s">
        <v>1324</v>
      </c>
      <c r="C164" s="4" t="s">
        <v>52</v>
      </c>
      <c r="D164" s="4"/>
      <c r="E164" s="14" t="s">
        <v>497</v>
      </c>
      <c r="F164" s="5">
        <f t="shared" ref="F164:L164" si="151">F165</f>
        <v>275</v>
      </c>
      <c r="G164" s="5">
        <f t="shared" si="151"/>
        <v>275</v>
      </c>
      <c r="H164" s="5">
        <f t="shared" si="151"/>
        <v>275</v>
      </c>
      <c r="I164" s="5">
        <f t="shared" si="151"/>
        <v>0</v>
      </c>
      <c r="J164" s="5">
        <f t="shared" si="151"/>
        <v>0</v>
      </c>
      <c r="K164" s="5">
        <f t="shared" si="151"/>
        <v>0</v>
      </c>
      <c r="L164" s="5">
        <f t="shared" si="151"/>
        <v>0</v>
      </c>
      <c r="M164" s="5">
        <f t="shared" si="87"/>
        <v>275</v>
      </c>
      <c r="N164" s="5">
        <v>41924.692000000003</v>
      </c>
      <c r="O164" s="5">
        <f>O165</f>
        <v>381.47465999999997</v>
      </c>
      <c r="P164" s="5">
        <f t="shared" ref="P164:V164" si="152">P165</f>
        <v>0</v>
      </c>
      <c r="Q164" s="5">
        <f t="shared" si="152"/>
        <v>0</v>
      </c>
      <c r="R164" s="5">
        <f t="shared" si="152"/>
        <v>0</v>
      </c>
      <c r="S164" s="5">
        <f t="shared" si="152"/>
        <v>0</v>
      </c>
      <c r="T164" s="5">
        <v>41924.692000000003</v>
      </c>
      <c r="U164" s="5">
        <f t="shared" si="152"/>
        <v>0</v>
      </c>
      <c r="V164" s="36">
        <f t="shared" si="152"/>
        <v>0</v>
      </c>
      <c r="W164" s="5">
        <f t="shared" si="129"/>
        <v>100</v>
      </c>
      <c r="X164" s="26"/>
    </row>
    <row r="165" spans="1:24" ht="78.75" hidden="1" x14ac:dyDescent="0.25">
      <c r="A165" s="4" t="s">
        <v>48</v>
      </c>
      <c r="B165" s="4" t="s">
        <v>1324</v>
      </c>
      <c r="C165" s="4" t="s">
        <v>52</v>
      </c>
      <c r="D165" s="4" t="s">
        <v>18</v>
      </c>
      <c r="E165" s="14" t="s">
        <v>462</v>
      </c>
      <c r="F165" s="5">
        <v>275</v>
      </c>
      <c r="G165" s="5">
        <v>275</v>
      </c>
      <c r="H165" s="5">
        <v>275</v>
      </c>
      <c r="I165" s="5"/>
      <c r="J165" s="5"/>
      <c r="K165" s="5"/>
      <c r="L165" s="5"/>
      <c r="M165" s="5">
        <f t="shared" si="87"/>
        <v>275</v>
      </c>
      <c r="N165" s="5">
        <v>0</v>
      </c>
      <c r="O165" s="5">
        <v>381.47465999999997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36">
        <v>0</v>
      </c>
      <c r="W165" s="5" t="e">
        <f t="shared" si="129"/>
        <v>#DIV/0!</v>
      </c>
      <c r="X165" s="24" t="s">
        <v>1214</v>
      </c>
    </row>
    <row r="166" spans="1:24" hidden="1" x14ac:dyDescent="0.25">
      <c r="A166" s="4" t="s">
        <v>48</v>
      </c>
      <c r="B166" s="4" t="s">
        <v>1324</v>
      </c>
      <c r="C166" s="4" t="s">
        <v>52</v>
      </c>
      <c r="D166" s="4" t="s">
        <v>19</v>
      </c>
      <c r="E166" s="14" t="s">
        <v>463</v>
      </c>
      <c r="F166" s="5">
        <f t="shared" ref="F166:L166" si="153">F167</f>
        <v>4289</v>
      </c>
      <c r="G166" s="5">
        <f t="shared" si="153"/>
        <v>4289</v>
      </c>
      <c r="H166" s="5">
        <f t="shared" si="153"/>
        <v>4289</v>
      </c>
      <c r="I166" s="5">
        <f t="shared" si="153"/>
        <v>0</v>
      </c>
      <c r="J166" s="5">
        <f t="shared" si="153"/>
        <v>0</v>
      </c>
      <c r="K166" s="5">
        <f t="shared" si="153"/>
        <v>0</v>
      </c>
      <c r="L166" s="5">
        <f t="shared" si="153"/>
        <v>-179.3</v>
      </c>
      <c r="M166" s="5">
        <f t="shared" si="87"/>
        <v>4109.7</v>
      </c>
      <c r="N166" s="5">
        <v>0</v>
      </c>
      <c r="O166" s="5">
        <f>O167</f>
        <v>2157.3722400000001</v>
      </c>
      <c r="P166" s="5">
        <f t="shared" ref="P166:V166" si="154">P167</f>
        <v>0</v>
      </c>
      <c r="Q166" s="5">
        <f t="shared" si="154"/>
        <v>0</v>
      </c>
      <c r="R166" s="5">
        <f t="shared" si="154"/>
        <v>0</v>
      </c>
      <c r="S166" s="5">
        <f t="shared" si="154"/>
        <v>0</v>
      </c>
      <c r="T166" s="5">
        <v>0</v>
      </c>
      <c r="U166" s="5">
        <f t="shared" si="154"/>
        <v>0</v>
      </c>
      <c r="V166" s="36">
        <f t="shared" si="154"/>
        <v>0</v>
      </c>
      <c r="W166" s="5" t="e">
        <f t="shared" si="129"/>
        <v>#DIV/0!</v>
      </c>
      <c r="X166" s="24" t="s">
        <v>1214</v>
      </c>
    </row>
    <row r="167" spans="1:24" ht="31.5" hidden="1" x14ac:dyDescent="0.25">
      <c r="A167" s="4" t="s">
        <v>48</v>
      </c>
      <c r="B167" s="4" t="s">
        <v>1324</v>
      </c>
      <c r="C167" s="4" t="s">
        <v>52</v>
      </c>
      <c r="D167" s="4" t="s">
        <v>11</v>
      </c>
      <c r="E167" s="14" t="s">
        <v>465</v>
      </c>
      <c r="F167" s="5">
        <v>4289</v>
      </c>
      <c r="G167" s="5">
        <v>4289</v>
      </c>
      <c r="H167" s="5">
        <v>4289</v>
      </c>
      <c r="I167" s="5"/>
      <c r="J167" s="5"/>
      <c r="K167" s="5"/>
      <c r="L167" s="5">
        <v>-179.3</v>
      </c>
      <c r="M167" s="5">
        <f t="shared" ref="M167:M236" si="155">F167+I167+L167</f>
        <v>4109.7</v>
      </c>
      <c r="N167" s="5">
        <v>0</v>
      </c>
      <c r="O167" s="5">
        <v>2157.3722400000001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36">
        <v>0</v>
      </c>
      <c r="W167" s="5" t="e">
        <f t="shared" si="129"/>
        <v>#DIV/0!</v>
      </c>
      <c r="X167" s="24" t="s">
        <v>1214</v>
      </c>
    </row>
    <row r="168" spans="1:24" ht="31.5" hidden="1" x14ac:dyDescent="0.25">
      <c r="A168" s="4" t="s">
        <v>48</v>
      </c>
      <c r="B168" s="4" t="s">
        <v>1324</v>
      </c>
      <c r="C168" s="4" t="s">
        <v>52</v>
      </c>
      <c r="D168" s="4" t="s">
        <v>12</v>
      </c>
      <c r="E168" s="14" t="s">
        <v>466</v>
      </c>
      <c r="F168" s="5">
        <f t="shared" ref="F168:L171" si="156">F169</f>
        <v>0</v>
      </c>
      <c r="G168" s="5">
        <f t="shared" si="156"/>
        <v>0</v>
      </c>
      <c r="H168" s="5">
        <f t="shared" si="156"/>
        <v>0</v>
      </c>
      <c r="I168" s="5">
        <f t="shared" si="156"/>
        <v>0</v>
      </c>
      <c r="J168" s="5">
        <f t="shared" si="156"/>
        <v>0</v>
      </c>
      <c r="K168" s="5">
        <f t="shared" si="156"/>
        <v>0</v>
      </c>
      <c r="L168" s="5">
        <f t="shared" si="156"/>
        <v>0</v>
      </c>
      <c r="M168" s="5">
        <f t="shared" si="155"/>
        <v>0</v>
      </c>
      <c r="N168" s="5">
        <v>0</v>
      </c>
      <c r="O168" s="5">
        <f t="shared" ref="O168:O171" si="157">O169</f>
        <v>93.409800000000004</v>
      </c>
      <c r="P168" s="5">
        <f t="shared" ref="P168:V171" si="158">P169</f>
        <v>0</v>
      </c>
      <c r="Q168" s="5">
        <f t="shared" si="158"/>
        <v>0</v>
      </c>
      <c r="R168" s="5">
        <f t="shared" si="158"/>
        <v>0</v>
      </c>
      <c r="S168" s="5">
        <f t="shared" si="158"/>
        <v>0</v>
      </c>
      <c r="T168" s="5">
        <v>0</v>
      </c>
      <c r="U168" s="5">
        <f t="shared" si="158"/>
        <v>0</v>
      </c>
      <c r="V168" s="36">
        <f t="shared" si="158"/>
        <v>0</v>
      </c>
      <c r="W168" s="5" t="e">
        <f t="shared" si="129"/>
        <v>#DIV/0!</v>
      </c>
      <c r="X168" s="24" t="s">
        <v>1214</v>
      </c>
    </row>
    <row r="169" spans="1:24" ht="31.5" x14ac:dyDescent="0.25">
      <c r="A169" s="4" t="s">
        <v>48</v>
      </c>
      <c r="B169" s="4" t="s">
        <v>1324</v>
      </c>
      <c r="C169" s="4" t="s">
        <v>52</v>
      </c>
      <c r="D169" s="4" t="s">
        <v>73</v>
      </c>
      <c r="E169" s="14" t="s">
        <v>475</v>
      </c>
      <c r="F169" s="5">
        <f t="shared" si="156"/>
        <v>0</v>
      </c>
      <c r="G169" s="5">
        <f t="shared" si="156"/>
        <v>0</v>
      </c>
      <c r="H169" s="5">
        <f t="shared" si="156"/>
        <v>0</v>
      </c>
      <c r="I169" s="5">
        <f t="shared" si="156"/>
        <v>0</v>
      </c>
      <c r="J169" s="5">
        <f t="shared" si="156"/>
        <v>0</v>
      </c>
      <c r="K169" s="5">
        <f t="shared" si="156"/>
        <v>0</v>
      </c>
      <c r="L169" s="5">
        <f t="shared" si="156"/>
        <v>0</v>
      </c>
      <c r="M169" s="5">
        <f t="shared" si="155"/>
        <v>0</v>
      </c>
      <c r="N169" s="5">
        <v>41924.692000000003</v>
      </c>
      <c r="O169" s="5">
        <f t="shared" si="157"/>
        <v>93.409800000000004</v>
      </c>
      <c r="P169" s="5">
        <f t="shared" si="158"/>
        <v>0</v>
      </c>
      <c r="Q169" s="5">
        <f t="shared" si="158"/>
        <v>0</v>
      </c>
      <c r="R169" s="5">
        <f t="shared" si="158"/>
        <v>0</v>
      </c>
      <c r="S169" s="5">
        <f t="shared" si="158"/>
        <v>0</v>
      </c>
      <c r="T169" s="5">
        <v>41924.692000000003</v>
      </c>
      <c r="U169" s="5">
        <f t="shared" si="158"/>
        <v>0</v>
      </c>
      <c r="V169" s="36">
        <f t="shared" si="158"/>
        <v>0</v>
      </c>
      <c r="W169" s="5">
        <f t="shared" si="129"/>
        <v>100</v>
      </c>
      <c r="X169" s="26"/>
    </row>
    <row r="170" spans="1:24" x14ac:dyDescent="0.25">
      <c r="A170" s="4" t="s">
        <v>48</v>
      </c>
      <c r="B170" s="4" t="s">
        <v>1324</v>
      </c>
      <c r="C170" s="4" t="s">
        <v>52</v>
      </c>
      <c r="D170" s="4" t="s">
        <v>107</v>
      </c>
      <c r="E170" s="14" t="s">
        <v>476</v>
      </c>
      <c r="F170" s="5">
        <f t="shared" si="156"/>
        <v>0</v>
      </c>
      <c r="G170" s="5">
        <f t="shared" si="156"/>
        <v>0</v>
      </c>
      <c r="H170" s="5">
        <f t="shared" si="156"/>
        <v>0</v>
      </c>
      <c r="I170" s="5">
        <f t="shared" si="156"/>
        <v>0</v>
      </c>
      <c r="J170" s="5">
        <f t="shared" si="156"/>
        <v>0</v>
      </c>
      <c r="K170" s="5">
        <f t="shared" si="156"/>
        <v>0</v>
      </c>
      <c r="L170" s="5">
        <f t="shared" si="156"/>
        <v>0</v>
      </c>
      <c r="M170" s="5">
        <f t="shared" si="155"/>
        <v>0</v>
      </c>
      <c r="N170" s="5">
        <v>41924.692000000003</v>
      </c>
      <c r="O170" s="5">
        <f t="shared" si="157"/>
        <v>93.409800000000004</v>
      </c>
      <c r="P170" s="5">
        <f t="shared" si="158"/>
        <v>0</v>
      </c>
      <c r="Q170" s="5">
        <f t="shared" si="158"/>
        <v>0</v>
      </c>
      <c r="R170" s="5">
        <f t="shared" si="158"/>
        <v>0</v>
      </c>
      <c r="S170" s="5">
        <f t="shared" si="158"/>
        <v>0</v>
      </c>
      <c r="T170" s="5">
        <v>41924.692000000003</v>
      </c>
      <c r="U170" s="5">
        <f t="shared" si="158"/>
        <v>0</v>
      </c>
      <c r="V170" s="36">
        <f t="shared" si="158"/>
        <v>0</v>
      </c>
      <c r="W170" s="5">
        <f t="shared" si="129"/>
        <v>100</v>
      </c>
      <c r="X170" s="26"/>
    </row>
    <row r="171" spans="1:24" hidden="1" x14ac:dyDescent="0.25">
      <c r="A171" s="4" t="s">
        <v>48</v>
      </c>
      <c r="B171" s="4" t="s">
        <v>1324</v>
      </c>
      <c r="C171" s="4" t="s">
        <v>52</v>
      </c>
      <c r="D171" s="4" t="s">
        <v>13</v>
      </c>
      <c r="E171" s="14" t="s">
        <v>480</v>
      </c>
      <c r="F171" s="5">
        <f t="shared" si="156"/>
        <v>0</v>
      </c>
      <c r="G171" s="5">
        <f t="shared" si="156"/>
        <v>0</v>
      </c>
      <c r="H171" s="5">
        <f t="shared" si="156"/>
        <v>0</v>
      </c>
      <c r="I171" s="5">
        <f t="shared" si="156"/>
        <v>0</v>
      </c>
      <c r="J171" s="5">
        <f t="shared" si="156"/>
        <v>0</v>
      </c>
      <c r="K171" s="5">
        <f t="shared" si="156"/>
        <v>0</v>
      </c>
      <c r="L171" s="5">
        <f t="shared" si="156"/>
        <v>0</v>
      </c>
      <c r="M171" s="5">
        <f t="shared" si="155"/>
        <v>0</v>
      </c>
      <c r="N171" s="5">
        <v>0</v>
      </c>
      <c r="O171" s="5">
        <f t="shared" si="157"/>
        <v>93.409800000000004</v>
      </c>
      <c r="P171" s="5">
        <f t="shared" si="158"/>
        <v>0</v>
      </c>
      <c r="Q171" s="5">
        <f t="shared" si="158"/>
        <v>0</v>
      </c>
      <c r="R171" s="5">
        <f t="shared" si="158"/>
        <v>0</v>
      </c>
      <c r="S171" s="5">
        <f t="shared" si="158"/>
        <v>0</v>
      </c>
      <c r="T171" s="5">
        <v>0</v>
      </c>
      <c r="U171" s="5">
        <f t="shared" si="158"/>
        <v>0</v>
      </c>
      <c r="V171" s="36">
        <f t="shared" si="158"/>
        <v>0</v>
      </c>
      <c r="W171" s="5" t="e">
        <f t="shared" si="129"/>
        <v>#DIV/0!</v>
      </c>
      <c r="X171" s="24" t="s">
        <v>1214</v>
      </c>
    </row>
    <row r="172" spans="1:24" hidden="1" x14ac:dyDescent="0.25">
      <c r="A172" s="4" t="s">
        <v>48</v>
      </c>
      <c r="B172" s="4" t="s">
        <v>1324</v>
      </c>
      <c r="C172" s="4" t="s">
        <v>52</v>
      </c>
      <c r="D172" s="4" t="s">
        <v>20</v>
      </c>
      <c r="E172" s="14" t="s">
        <v>483</v>
      </c>
      <c r="F172" s="5"/>
      <c r="G172" s="5"/>
      <c r="H172" s="5"/>
      <c r="I172" s="5"/>
      <c r="J172" s="5"/>
      <c r="K172" s="5"/>
      <c r="L172" s="5"/>
      <c r="M172" s="5">
        <f t="shared" si="155"/>
        <v>0</v>
      </c>
      <c r="N172" s="5">
        <v>0</v>
      </c>
      <c r="O172" s="5">
        <v>93.409800000000004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36">
        <v>0</v>
      </c>
      <c r="W172" s="5" t="e">
        <f t="shared" si="129"/>
        <v>#DIV/0!</v>
      </c>
      <c r="X172" s="24" t="s">
        <v>1214</v>
      </c>
    </row>
    <row r="173" spans="1:24" s="3" customFormat="1" ht="31.5" x14ac:dyDescent="0.25">
      <c r="A173" s="4" t="s">
        <v>48</v>
      </c>
      <c r="B173" s="4" t="s">
        <v>1324</v>
      </c>
      <c r="C173" s="4" t="s">
        <v>1375</v>
      </c>
      <c r="D173" s="4"/>
      <c r="E173" s="14" t="s">
        <v>1376</v>
      </c>
      <c r="F173" s="8">
        <f t="shared" ref="F173:L173" si="159">F174</f>
        <v>48399.999999999993</v>
      </c>
      <c r="G173" s="8">
        <f t="shared" si="159"/>
        <v>50685.499999999993</v>
      </c>
      <c r="H173" s="8">
        <f t="shared" si="159"/>
        <v>50685.5</v>
      </c>
      <c r="I173" s="8">
        <f t="shared" si="159"/>
        <v>-2069.1999999999998</v>
      </c>
      <c r="J173" s="8">
        <f t="shared" si="159"/>
        <v>-2042.8</v>
      </c>
      <c r="K173" s="8">
        <f t="shared" si="159"/>
        <v>-1908.5</v>
      </c>
      <c r="L173" s="8">
        <f t="shared" si="159"/>
        <v>6317.4590000000007</v>
      </c>
      <c r="M173" s="8">
        <f t="shared" si="155"/>
        <v>52648.258999999998</v>
      </c>
      <c r="N173" s="5">
        <v>3151.0250000000001</v>
      </c>
      <c r="O173" s="8">
        <f>O174</f>
        <v>32785.356390000001</v>
      </c>
      <c r="P173" s="8">
        <f t="shared" ref="P173:V173" si="160">P174</f>
        <v>0</v>
      </c>
      <c r="Q173" s="8">
        <f t="shared" si="160"/>
        <v>0</v>
      </c>
      <c r="R173" s="8">
        <f t="shared" si="160"/>
        <v>0</v>
      </c>
      <c r="S173" s="8">
        <f t="shared" si="160"/>
        <v>0</v>
      </c>
      <c r="T173" s="5">
        <v>3151.0236399999999</v>
      </c>
      <c r="U173" s="8">
        <f t="shared" si="160"/>
        <v>0</v>
      </c>
      <c r="V173" s="34">
        <f t="shared" si="160"/>
        <v>0</v>
      </c>
      <c r="W173" s="5">
        <f t="shared" si="129"/>
        <v>99.999956839441126</v>
      </c>
      <c r="X173" s="21"/>
    </row>
    <row r="174" spans="1:24" s="10" customFormat="1" ht="31.5" x14ac:dyDescent="0.25">
      <c r="A174" s="4" t="s">
        <v>48</v>
      </c>
      <c r="B174" s="4" t="s">
        <v>1324</v>
      </c>
      <c r="C174" s="4" t="s">
        <v>1375</v>
      </c>
      <c r="D174" s="4" t="s">
        <v>73</v>
      </c>
      <c r="E174" s="14" t="s">
        <v>475</v>
      </c>
      <c r="F174" s="11">
        <f t="shared" ref="F174:L174" si="161">F175+F225</f>
        <v>48399.999999999993</v>
      </c>
      <c r="G174" s="11">
        <f t="shared" si="161"/>
        <v>50685.499999999993</v>
      </c>
      <c r="H174" s="11">
        <f t="shared" si="161"/>
        <v>50685.5</v>
      </c>
      <c r="I174" s="11">
        <f t="shared" si="161"/>
        <v>-2069.1999999999998</v>
      </c>
      <c r="J174" s="11">
        <f t="shared" si="161"/>
        <v>-2042.8</v>
      </c>
      <c r="K174" s="11">
        <f t="shared" si="161"/>
        <v>-1908.5</v>
      </c>
      <c r="L174" s="11">
        <f t="shared" si="161"/>
        <v>6317.4590000000007</v>
      </c>
      <c r="M174" s="11">
        <f t="shared" si="155"/>
        <v>52648.258999999998</v>
      </c>
      <c r="N174" s="5">
        <v>3151.0250000000001</v>
      </c>
      <c r="O174" s="11">
        <f>O175+O225</f>
        <v>32785.356390000001</v>
      </c>
      <c r="P174" s="11">
        <f t="shared" ref="P174:V174" si="162">P175+P225</f>
        <v>0</v>
      </c>
      <c r="Q174" s="11">
        <f t="shared" si="162"/>
        <v>0</v>
      </c>
      <c r="R174" s="11">
        <f t="shared" si="162"/>
        <v>0</v>
      </c>
      <c r="S174" s="11">
        <f t="shared" si="162"/>
        <v>0</v>
      </c>
      <c r="T174" s="5">
        <v>3151.0236399999999</v>
      </c>
      <c r="U174" s="11">
        <f t="shared" si="162"/>
        <v>0</v>
      </c>
      <c r="V174" s="35">
        <f t="shared" si="162"/>
        <v>0</v>
      </c>
      <c r="W174" s="5">
        <f t="shared" si="129"/>
        <v>99.999956839441126</v>
      </c>
      <c r="X174" s="25"/>
    </row>
    <row r="175" spans="1:24" x14ac:dyDescent="0.25">
      <c r="A175" s="4" t="s">
        <v>48</v>
      </c>
      <c r="B175" s="4" t="s">
        <v>1324</v>
      </c>
      <c r="C175" s="4" t="s">
        <v>1375</v>
      </c>
      <c r="D175" s="4" t="s">
        <v>107</v>
      </c>
      <c r="E175" s="14" t="s">
        <v>476</v>
      </c>
      <c r="F175" s="5">
        <f t="shared" ref="F175:L175" si="163">F176+F206+F210+F217</f>
        <v>48399.999999999993</v>
      </c>
      <c r="G175" s="5">
        <f t="shared" si="163"/>
        <v>50685.499999999993</v>
      </c>
      <c r="H175" s="5">
        <f t="shared" si="163"/>
        <v>50685.5</v>
      </c>
      <c r="I175" s="5">
        <f t="shared" si="163"/>
        <v>-2069.1999999999998</v>
      </c>
      <c r="J175" s="5">
        <f t="shared" si="163"/>
        <v>-2042.8</v>
      </c>
      <c r="K175" s="5">
        <f t="shared" si="163"/>
        <v>-1908.5</v>
      </c>
      <c r="L175" s="5">
        <f t="shared" si="163"/>
        <v>3152.2080000000005</v>
      </c>
      <c r="M175" s="5">
        <f t="shared" si="155"/>
        <v>49483.007999999994</v>
      </c>
      <c r="N175" s="5">
        <v>3151.0250000000001</v>
      </c>
      <c r="O175" s="5">
        <f>O176+O206+O210+O217</f>
        <v>32180.333890000002</v>
      </c>
      <c r="P175" s="5">
        <f t="shared" ref="P175:V175" si="164">P176+P206+P210+P217</f>
        <v>0</v>
      </c>
      <c r="Q175" s="5">
        <f t="shared" si="164"/>
        <v>0</v>
      </c>
      <c r="R175" s="5">
        <f t="shared" si="164"/>
        <v>0</v>
      </c>
      <c r="S175" s="5">
        <f t="shared" si="164"/>
        <v>0</v>
      </c>
      <c r="T175" s="5">
        <v>3151.0236399999999</v>
      </c>
      <c r="U175" s="5">
        <f t="shared" si="164"/>
        <v>0</v>
      </c>
      <c r="V175" s="36">
        <f t="shared" si="164"/>
        <v>0</v>
      </c>
      <c r="W175" s="5">
        <f t="shared" si="129"/>
        <v>99.999956839441126</v>
      </c>
      <c r="X175" s="26"/>
    </row>
    <row r="176" spans="1:24" x14ac:dyDescent="0.25">
      <c r="A176" s="4" t="s">
        <v>48</v>
      </c>
      <c r="B176" s="4" t="s">
        <v>1324</v>
      </c>
      <c r="C176" s="4" t="s">
        <v>1377</v>
      </c>
      <c r="D176" s="4"/>
      <c r="E176" s="14" t="s">
        <v>1280</v>
      </c>
      <c r="F176" s="5">
        <f t="shared" ref="F176:L176" si="165">F177+F187+F193+F202</f>
        <v>38150.399999999994</v>
      </c>
      <c r="G176" s="5">
        <f t="shared" si="165"/>
        <v>38150.399999999994</v>
      </c>
      <c r="H176" s="5">
        <f t="shared" si="165"/>
        <v>38150.400000000001</v>
      </c>
      <c r="I176" s="5">
        <f t="shared" si="165"/>
        <v>-561.29999999999995</v>
      </c>
      <c r="J176" s="5">
        <f t="shared" si="165"/>
        <v>-662.8</v>
      </c>
      <c r="K176" s="5">
        <f t="shared" si="165"/>
        <v>-651.6</v>
      </c>
      <c r="L176" s="5">
        <f t="shared" si="165"/>
        <v>3274.9700000000003</v>
      </c>
      <c r="M176" s="5">
        <f t="shared" si="155"/>
        <v>40864.069999999992</v>
      </c>
      <c r="N176" s="5">
        <v>1694.9</v>
      </c>
      <c r="O176" s="5">
        <f>O177+O187+O193+O202</f>
        <v>27580.588509999998</v>
      </c>
      <c r="P176" s="5">
        <f t="shared" ref="P176:V176" si="166">P177+P187+P193+P202</f>
        <v>0</v>
      </c>
      <c r="Q176" s="5">
        <f t="shared" si="166"/>
        <v>0</v>
      </c>
      <c r="R176" s="5">
        <f t="shared" si="166"/>
        <v>0</v>
      </c>
      <c r="S176" s="5">
        <f t="shared" si="166"/>
        <v>0</v>
      </c>
      <c r="T176" s="5">
        <v>1694.9</v>
      </c>
      <c r="U176" s="5">
        <f t="shared" si="166"/>
        <v>0</v>
      </c>
      <c r="V176" s="36">
        <f t="shared" si="166"/>
        <v>0</v>
      </c>
      <c r="W176" s="5">
        <f t="shared" si="129"/>
        <v>100</v>
      </c>
      <c r="X176" s="26"/>
    </row>
    <row r="177" spans="1:24" ht="31.5" x14ac:dyDescent="0.25">
      <c r="A177" s="4" t="s">
        <v>48</v>
      </c>
      <c r="B177" s="4" t="s">
        <v>1324</v>
      </c>
      <c r="C177" s="4" t="s">
        <v>1377</v>
      </c>
      <c r="D177" s="4" t="s">
        <v>73</v>
      </c>
      <c r="E177" s="14" t="s">
        <v>475</v>
      </c>
      <c r="F177" s="5">
        <f t="shared" ref="F177:L177" si="167">F178</f>
        <v>37137.799999999996</v>
      </c>
      <c r="G177" s="5">
        <f t="shared" si="167"/>
        <v>37137.799999999996</v>
      </c>
      <c r="H177" s="5">
        <f t="shared" si="167"/>
        <v>37137.800000000003</v>
      </c>
      <c r="I177" s="5">
        <f t="shared" si="167"/>
        <v>-509.9</v>
      </c>
      <c r="J177" s="5">
        <f t="shared" si="167"/>
        <v>-620.4</v>
      </c>
      <c r="K177" s="5">
        <f t="shared" si="167"/>
        <v>-618.1</v>
      </c>
      <c r="L177" s="5">
        <f t="shared" si="167"/>
        <v>226.05600000000004</v>
      </c>
      <c r="M177" s="5">
        <f t="shared" si="155"/>
        <v>36853.955999999991</v>
      </c>
      <c r="N177" s="5">
        <v>1694.9</v>
      </c>
      <c r="O177" s="5">
        <f>O178</f>
        <v>26429.411859999997</v>
      </c>
      <c r="P177" s="5">
        <f t="shared" ref="P177:V177" si="168">P178</f>
        <v>0</v>
      </c>
      <c r="Q177" s="5">
        <f t="shared" si="168"/>
        <v>0</v>
      </c>
      <c r="R177" s="5">
        <f t="shared" si="168"/>
        <v>0</v>
      </c>
      <c r="S177" s="5">
        <f t="shared" si="168"/>
        <v>0</v>
      </c>
      <c r="T177" s="5">
        <v>1694.9</v>
      </c>
      <c r="U177" s="5">
        <f t="shared" si="168"/>
        <v>0</v>
      </c>
      <c r="V177" s="36">
        <f t="shared" si="168"/>
        <v>0</v>
      </c>
      <c r="W177" s="5">
        <f t="shared" si="129"/>
        <v>100</v>
      </c>
      <c r="X177" s="26"/>
    </row>
    <row r="178" spans="1:24" x14ac:dyDescent="0.25">
      <c r="A178" s="4" t="s">
        <v>48</v>
      </c>
      <c r="B178" s="4" t="s">
        <v>1324</v>
      </c>
      <c r="C178" s="4" t="s">
        <v>1377</v>
      </c>
      <c r="D178" s="4" t="s">
        <v>107</v>
      </c>
      <c r="E178" s="14" t="s">
        <v>476</v>
      </c>
      <c r="F178" s="5">
        <f t="shared" ref="F178:L178" si="169">F179+F181+F185+F183</f>
        <v>37137.799999999996</v>
      </c>
      <c r="G178" s="5">
        <f t="shared" si="169"/>
        <v>37137.799999999996</v>
      </c>
      <c r="H178" s="5">
        <f t="shared" si="169"/>
        <v>37137.800000000003</v>
      </c>
      <c r="I178" s="5">
        <f t="shared" si="169"/>
        <v>-509.9</v>
      </c>
      <c r="J178" s="5">
        <f t="shared" si="169"/>
        <v>-620.4</v>
      </c>
      <c r="K178" s="5">
        <f t="shared" si="169"/>
        <v>-618.1</v>
      </c>
      <c r="L178" s="5">
        <f t="shared" si="169"/>
        <v>226.05600000000004</v>
      </c>
      <c r="M178" s="5">
        <f t="shared" si="155"/>
        <v>36853.955999999991</v>
      </c>
      <c r="N178" s="5">
        <v>1694.9</v>
      </c>
      <c r="O178" s="5">
        <f>O179+O181+O185+O183</f>
        <v>26429.411859999997</v>
      </c>
      <c r="P178" s="5">
        <f t="shared" ref="P178:V178" si="170">P179+P181+P185+P183</f>
        <v>0</v>
      </c>
      <c r="Q178" s="5">
        <f t="shared" si="170"/>
        <v>0</v>
      </c>
      <c r="R178" s="5">
        <f t="shared" si="170"/>
        <v>0</v>
      </c>
      <c r="S178" s="5">
        <f t="shared" si="170"/>
        <v>0</v>
      </c>
      <c r="T178" s="5">
        <v>1694.9</v>
      </c>
      <c r="U178" s="5">
        <f t="shared" si="170"/>
        <v>0</v>
      </c>
      <c r="V178" s="36">
        <f t="shared" si="170"/>
        <v>0</v>
      </c>
      <c r="W178" s="5">
        <f t="shared" si="129"/>
        <v>100</v>
      </c>
      <c r="X178" s="26"/>
    </row>
    <row r="179" spans="1:24" ht="47.25" x14ac:dyDescent="0.25">
      <c r="A179" s="4" t="s">
        <v>48</v>
      </c>
      <c r="B179" s="4" t="s">
        <v>1324</v>
      </c>
      <c r="C179" s="4" t="s">
        <v>53</v>
      </c>
      <c r="D179" s="4"/>
      <c r="E179" s="14" t="s">
        <v>1378</v>
      </c>
      <c r="F179" s="5">
        <f t="shared" ref="F179:L179" si="171">F180</f>
        <v>32639.399999999998</v>
      </c>
      <c r="G179" s="5">
        <f t="shared" si="171"/>
        <v>32644.6</v>
      </c>
      <c r="H179" s="5">
        <f t="shared" si="171"/>
        <v>32650.6</v>
      </c>
      <c r="I179" s="5">
        <f t="shared" si="171"/>
        <v>0</v>
      </c>
      <c r="J179" s="5">
        <f t="shared" si="171"/>
        <v>0</v>
      </c>
      <c r="K179" s="5">
        <f t="shared" si="171"/>
        <v>0</v>
      </c>
      <c r="L179" s="5">
        <f t="shared" si="171"/>
        <v>341.6</v>
      </c>
      <c r="M179" s="5">
        <f t="shared" si="155"/>
        <v>32981</v>
      </c>
      <c r="N179" s="5">
        <v>260.00023999999996</v>
      </c>
      <c r="O179" s="5">
        <f>O180</f>
        <v>23715.572499999998</v>
      </c>
      <c r="P179" s="5">
        <f t="shared" ref="P179:V179" si="172">P180</f>
        <v>0</v>
      </c>
      <c r="Q179" s="5">
        <f t="shared" si="172"/>
        <v>0</v>
      </c>
      <c r="R179" s="5">
        <f t="shared" si="172"/>
        <v>0</v>
      </c>
      <c r="S179" s="5">
        <f t="shared" si="172"/>
        <v>0</v>
      </c>
      <c r="T179" s="5">
        <v>260</v>
      </c>
      <c r="U179" s="5">
        <f t="shared" si="172"/>
        <v>0</v>
      </c>
      <c r="V179" s="36">
        <f t="shared" si="172"/>
        <v>0</v>
      </c>
      <c r="W179" s="5">
        <f t="shared" si="129"/>
        <v>99.99990769239291</v>
      </c>
      <c r="X179" s="26"/>
    </row>
    <row r="180" spans="1:24" ht="31.5" x14ac:dyDescent="0.25">
      <c r="A180" s="4" t="s">
        <v>48</v>
      </c>
      <c r="B180" s="4" t="s">
        <v>1324</v>
      </c>
      <c r="C180" s="4" t="s">
        <v>1379</v>
      </c>
      <c r="D180" s="4"/>
      <c r="E180" s="14" t="s">
        <v>694</v>
      </c>
      <c r="F180" s="5">
        <v>32639.399999999998</v>
      </c>
      <c r="G180" s="5">
        <v>32644.6</v>
      </c>
      <c r="H180" s="5">
        <v>32650.6</v>
      </c>
      <c r="I180" s="5"/>
      <c r="J180" s="5"/>
      <c r="K180" s="5"/>
      <c r="L180" s="5">
        <v>341.6</v>
      </c>
      <c r="M180" s="5">
        <f t="shared" si="155"/>
        <v>32981</v>
      </c>
      <c r="N180" s="5">
        <v>260.00023999999996</v>
      </c>
      <c r="O180" s="5">
        <v>23715.572499999998</v>
      </c>
      <c r="P180" s="5">
        <v>0</v>
      </c>
      <c r="Q180" s="5">
        <v>0</v>
      </c>
      <c r="R180" s="5">
        <v>0</v>
      </c>
      <c r="S180" s="5">
        <v>0</v>
      </c>
      <c r="T180" s="5">
        <v>260</v>
      </c>
      <c r="U180" s="5">
        <v>0</v>
      </c>
      <c r="V180" s="36">
        <v>0</v>
      </c>
      <c r="W180" s="5">
        <f t="shared" si="129"/>
        <v>99.99990769239291</v>
      </c>
      <c r="X180" s="26"/>
    </row>
    <row r="181" spans="1:24" ht="31.5" x14ac:dyDescent="0.25">
      <c r="A181" s="4" t="s">
        <v>48</v>
      </c>
      <c r="B181" s="4" t="s">
        <v>1324</v>
      </c>
      <c r="C181" s="4" t="s">
        <v>1379</v>
      </c>
      <c r="D181" s="4" t="s">
        <v>11</v>
      </c>
      <c r="E181" s="14" t="s">
        <v>465</v>
      </c>
      <c r="F181" s="5">
        <f t="shared" ref="F181:L181" si="173">F182</f>
        <v>4427.5</v>
      </c>
      <c r="G181" s="5">
        <f t="shared" si="173"/>
        <v>4423</v>
      </c>
      <c r="H181" s="5">
        <f t="shared" si="173"/>
        <v>4417.8</v>
      </c>
      <c r="I181" s="5">
        <f t="shared" si="173"/>
        <v>-509.9</v>
      </c>
      <c r="J181" s="5">
        <f t="shared" si="173"/>
        <v>-620.4</v>
      </c>
      <c r="K181" s="5">
        <f t="shared" si="173"/>
        <v>-618.1</v>
      </c>
      <c r="L181" s="5">
        <f t="shared" si="173"/>
        <v>-115.544</v>
      </c>
      <c r="M181" s="5">
        <f t="shared" si="155"/>
        <v>3802.056</v>
      </c>
      <c r="N181" s="5">
        <v>130</v>
      </c>
      <c r="O181" s="5">
        <f>O182</f>
        <v>2645.4503599999998</v>
      </c>
      <c r="P181" s="5">
        <f t="shared" ref="P181:V181" si="174">P182</f>
        <v>0</v>
      </c>
      <c r="Q181" s="5">
        <f t="shared" si="174"/>
        <v>0</v>
      </c>
      <c r="R181" s="5">
        <f t="shared" si="174"/>
        <v>0</v>
      </c>
      <c r="S181" s="5">
        <f t="shared" si="174"/>
        <v>0</v>
      </c>
      <c r="T181" s="5">
        <v>130</v>
      </c>
      <c r="U181" s="5">
        <f t="shared" si="174"/>
        <v>0</v>
      </c>
      <c r="V181" s="36">
        <f t="shared" si="174"/>
        <v>0</v>
      </c>
      <c r="W181" s="5">
        <f t="shared" si="129"/>
        <v>100</v>
      </c>
      <c r="X181" s="26"/>
    </row>
    <row r="182" spans="1:24" ht="31.5" x14ac:dyDescent="0.25">
      <c r="A182" s="4" t="s">
        <v>48</v>
      </c>
      <c r="B182" s="4" t="s">
        <v>1324</v>
      </c>
      <c r="C182" s="4" t="s">
        <v>1379</v>
      </c>
      <c r="D182" s="4" t="s">
        <v>12</v>
      </c>
      <c r="E182" s="14" t="s">
        <v>466</v>
      </c>
      <c r="F182" s="5">
        <v>4427.5</v>
      </c>
      <c r="G182" s="5">
        <v>4423</v>
      </c>
      <c r="H182" s="5">
        <v>4417.8</v>
      </c>
      <c r="I182" s="5">
        <v>-509.9</v>
      </c>
      <c r="J182" s="5">
        <v>-620.4</v>
      </c>
      <c r="K182" s="5">
        <v>-618.1</v>
      </c>
      <c r="L182" s="5">
        <f>-14.074-101.47</f>
        <v>-115.544</v>
      </c>
      <c r="M182" s="5">
        <f t="shared" si="155"/>
        <v>3802.056</v>
      </c>
      <c r="N182" s="5">
        <v>130</v>
      </c>
      <c r="O182" s="5">
        <v>2645.4503599999998</v>
      </c>
      <c r="P182" s="5">
        <v>0</v>
      </c>
      <c r="Q182" s="5">
        <v>0</v>
      </c>
      <c r="R182" s="5">
        <v>0</v>
      </c>
      <c r="S182" s="5">
        <v>0</v>
      </c>
      <c r="T182" s="5">
        <v>130</v>
      </c>
      <c r="U182" s="5">
        <v>0</v>
      </c>
      <c r="V182" s="36">
        <v>0</v>
      </c>
      <c r="W182" s="5">
        <f t="shared" si="129"/>
        <v>100</v>
      </c>
      <c r="X182" s="26"/>
    </row>
    <row r="183" spans="1:24" x14ac:dyDescent="0.25">
      <c r="A183" s="4" t="s">
        <v>48</v>
      </c>
      <c r="B183" s="4" t="s">
        <v>1324</v>
      </c>
      <c r="C183" s="4" t="s">
        <v>1379</v>
      </c>
      <c r="D183" s="4" t="s">
        <v>13</v>
      </c>
      <c r="E183" s="14" t="s">
        <v>480</v>
      </c>
      <c r="F183" s="5">
        <f t="shared" ref="F183:L183" si="175">F184</f>
        <v>0</v>
      </c>
      <c r="G183" s="5">
        <f t="shared" si="175"/>
        <v>0</v>
      </c>
      <c r="H183" s="5">
        <f t="shared" si="175"/>
        <v>0</v>
      </c>
      <c r="I183" s="5">
        <f t="shared" si="175"/>
        <v>0</v>
      </c>
      <c r="J183" s="5">
        <f t="shared" si="175"/>
        <v>0</v>
      </c>
      <c r="K183" s="5">
        <f t="shared" si="175"/>
        <v>0</v>
      </c>
      <c r="L183" s="5">
        <f t="shared" si="175"/>
        <v>0</v>
      </c>
      <c r="M183" s="5">
        <f t="shared" si="155"/>
        <v>0</v>
      </c>
      <c r="N183" s="5">
        <v>130.00023999999999</v>
      </c>
      <c r="O183" s="5">
        <f>O184</f>
        <v>0</v>
      </c>
      <c r="P183" s="5">
        <f t="shared" ref="P183:V183" si="176">P184</f>
        <v>0</v>
      </c>
      <c r="Q183" s="5">
        <f t="shared" si="176"/>
        <v>0</v>
      </c>
      <c r="R183" s="5">
        <f t="shared" si="176"/>
        <v>0</v>
      </c>
      <c r="S183" s="5">
        <f t="shared" si="176"/>
        <v>0</v>
      </c>
      <c r="T183" s="5">
        <v>130</v>
      </c>
      <c r="U183" s="5">
        <f t="shared" si="176"/>
        <v>0</v>
      </c>
      <c r="V183" s="36">
        <f t="shared" si="176"/>
        <v>0</v>
      </c>
      <c r="W183" s="5">
        <f t="shared" si="129"/>
        <v>99.999815384956207</v>
      </c>
      <c r="X183" s="26"/>
    </row>
    <row r="184" spans="1:24" x14ac:dyDescent="0.25">
      <c r="A184" s="4" t="s">
        <v>48</v>
      </c>
      <c r="B184" s="4" t="s">
        <v>1324</v>
      </c>
      <c r="C184" s="4" t="s">
        <v>1379</v>
      </c>
      <c r="D184" s="4" t="s">
        <v>14</v>
      </c>
      <c r="E184" s="14" t="s">
        <v>482</v>
      </c>
      <c r="F184" s="5"/>
      <c r="G184" s="5"/>
      <c r="H184" s="5"/>
      <c r="I184" s="5"/>
      <c r="J184" s="5"/>
      <c r="K184" s="5"/>
      <c r="L184" s="5"/>
      <c r="M184" s="5">
        <f t="shared" si="155"/>
        <v>0</v>
      </c>
      <c r="N184" s="5">
        <v>130.00023999999999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130</v>
      </c>
      <c r="U184" s="5">
        <v>0</v>
      </c>
      <c r="V184" s="36">
        <v>0</v>
      </c>
      <c r="W184" s="5">
        <f t="shared" si="129"/>
        <v>99.999815384956207</v>
      </c>
      <c r="X184" s="26"/>
    </row>
    <row r="185" spans="1:24" ht="31.5" x14ac:dyDescent="0.25">
      <c r="A185" s="4" t="s">
        <v>48</v>
      </c>
      <c r="B185" s="4" t="s">
        <v>1324</v>
      </c>
      <c r="C185" s="4" t="s">
        <v>54</v>
      </c>
      <c r="D185" s="4"/>
      <c r="E185" s="14" t="s">
        <v>1017</v>
      </c>
      <c r="F185" s="5">
        <f t="shared" ref="F185:L185" si="177">F186</f>
        <v>70.900000000000006</v>
      </c>
      <c r="G185" s="5">
        <f t="shared" si="177"/>
        <v>70.2</v>
      </c>
      <c r="H185" s="5">
        <f t="shared" si="177"/>
        <v>69.400000000000006</v>
      </c>
      <c r="I185" s="5">
        <f t="shared" si="177"/>
        <v>0</v>
      </c>
      <c r="J185" s="5">
        <f t="shared" si="177"/>
        <v>0</v>
      </c>
      <c r="K185" s="5">
        <f t="shared" si="177"/>
        <v>0</v>
      </c>
      <c r="L185" s="5">
        <f t="shared" si="177"/>
        <v>0</v>
      </c>
      <c r="M185" s="5">
        <f t="shared" si="155"/>
        <v>70.900000000000006</v>
      </c>
      <c r="N185" s="5">
        <v>185.5</v>
      </c>
      <c r="O185" s="5">
        <f>O186</f>
        <v>68.388999999999996</v>
      </c>
      <c r="P185" s="5">
        <f t="shared" ref="P185:V185" si="178">P186</f>
        <v>0</v>
      </c>
      <c r="Q185" s="5">
        <f t="shared" si="178"/>
        <v>0</v>
      </c>
      <c r="R185" s="5">
        <f t="shared" si="178"/>
        <v>0</v>
      </c>
      <c r="S185" s="5">
        <f t="shared" si="178"/>
        <v>0</v>
      </c>
      <c r="T185" s="5">
        <v>185.5</v>
      </c>
      <c r="U185" s="5">
        <f t="shared" si="178"/>
        <v>0</v>
      </c>
      <c r="V185" s="36">
        <f t="shared" si="178"/>
        <v>0</v>
      </c>
      <c r="W185" s="5">
        <f t="shared" si="129"/>
        <v>100</v>
      </c>
      <c r="X185" s="26"/>
    </row>
    <row r="186" spans="1:24" ht="31.5" x14ac:dyDescent="0.25">
      <c r="A186" s="4" t="s">
        <v>48</v>
      </c>
      <c r="B186" s="4" t="s">
        <v>1324</v>
      </c>
      <c r="C186" s="4" t="s">
        <v>55</v>
      </c>
      <c r="D186" s="4"/>
      <c r="E186" s="14" t="s">
        <v>1018</v>
      </c>
      <c r="F186" s="5">
        <v>70.900000000000006</v>
      </c>
      <c r="G186" s="5">
        <v>70.2</v>
      </c>
      <c r="H186" s="5">
        <v>69.400000000000006</v>
      </c>
      <c r="I186" s="5"/>
      <c r="J186" s="5"/>
      <c r="K186" s="5"/>
      <c r="L186" s="5"/>
      <c r="M186" s="5">
        <f t="shared" si="155"/>
        <v>70.900000000000006</v>
      </c>
      <c r="N186" s="5">
        <v>185.5</v>
      </c>
      <c r="O186" s="5">
        <v>68.388999999999996</v>
      </c>
      <c r="P186" s="5">
        <v>0</v>
      </c>
      <c r="Q186" s="5">
        <v>0</v>
      </c>
      <c r="R186" s="5">
        <v>0</v>
      </c>
      <c r="S186" s="5">
        <v>0</v>
      </c>
      <c r="T186" s="5">
        <v>185.5</v>
      </c>
      <c r="U186" s="5">
        <v>0</v>
      </c>
      <c r="V186" s="36">
        <v>0</v>
      </c>
      <c r="W186" s="5">
        <f t="shared" si="129"/>
        <v>100</v>
      </c>
      <c r="X186" s="26"/>
    </row>
    <row r="187" spans="1:24" ht="31.5" x14ac:dyDescent="0.25">
      <c r="A187" s="4" t="s">
        <v>48</v>
      </c>
      <c r="B187" s="4" t="s">
        <v>1324</v>
      </c>
      <c r="C187" s="4" t="s">
        <v>1380</v>
      </c>
      <c r="D187" s="4"/>
      <c r="E187" s="14" t="s">
        <v>1381</v>
      </c>
      <c r="F187" s="5">
        <f t="shared" ref="F187:L189" si="179">F188</f>
        <v>0</v>
      </c>
      <c r="G187" s="5">
        <f t="shared" si="179"/>
        <v>0</v>
      </c>
      <c r="H187" s="5">
        <f t="shared" si="179"/>
        <v>0</v>
      </c>
      <c r="I187" s="5">
        <f t="shared" si="179"/>
        <v>0</v>
      </c>
      <c r="J187" s="5">
        <f t="shared" si="179"/>
        <v>0</v>
      </c>
      <c r="K187" s="5">
        <f t="shared" si="179"/>
        <v>0</v>
      </c>
      <c r="L187" s="5">
        <f t="shared" si="179"/>
        <v>3440.0140000000001</v>
      </c>
      <c r="M187" s="5">
        <f t="shared" si="155"/>
        <v>3440.0140000000001</v>
      </c>
      <c r="N187" s="5">
        <v>185.5</v>
      </c>
      <c r="O187" s="5">
        <f t="shared" ref="O187:O189" si="180">O188</f>
        <v>511.59</v>
      </c>
      <c r="P187" s="5">
        <f t="shared" ref="P187:V189" si="181">P188</f>
        <v>0</v>
      </c>
      <c r="Q187" s="5">
        <f t="shared" si="181"/>
        <v>0</v>
      </c>
      <c r="R187" s="5">
        <f t="shared" si="181"/>
        <v>0</v>
      </c>
      <c r="S187" s="5">
        <f t="shared" si="181"/>
        <v>0</v>
      </c>
      <c r="T187" s="5">
        <v>185.5</v>
      </c>
      <c r="U187" s="5">
        <f t="shared" si="181"/>
        <v>0</v>
      </c>
      <c r="V187" s="36">
        <f t="shared" si="181"/>
        <v>0</v>
      </c>
      <c r="W187" s="5">
        <f t="shared" si="129"/>
        <v>100</v>
      </c>
      <c r="X187" s="26"/>
    </row>
    <row r="188" spans="1:24" ht="31.5" x14ac:dyDescent="0.25">
      <c r="A188" s="4" t="s">
        <v>48</v>
      </c>
      <c r="B188" s="4" t="s">
        <v>1324</v>
      </c>
      <c r="C188" s="4" t="s">
        <v>1380</v>
      </c>
      <c r="D188" s="4" t="s">
        <v>11</v>
      </c>
      <c r="E188" s="14" t="s">
        <v>465</v>
      </c>
      <c r="F188" s="5">
        <f t="shared" si="179"/>
        <v>0</v>
      </c>
      <c r="G188" s="5">
        <f t="shared" si="179"/>
        <v>0</v>
      </c>
      <c r="H188" s="5">
        <f t="shared" si="179"/>
        <v>0</v>
      </c>
      <c r="I188" s="5">
        <f t="shared" si="179"/>
        <v>0</v>
      </c>
      <c r="J188" s="5">
        <f t="shared" si="179"/>
        <v>0</v>
      </c>
      <c r="K188" s="5">
        <f t="shared" si="179"/>
        <v>0</v>
      </c>
      <c r="L188" s="5">
        <f t="shared" si="179"/>
        <v>3440.0140000000001</v>
      </c>
      <c r="M188" s="5">
        <f t="shared" si="155"/>
        <v>3440.0140000000001</v>
      </c>
      <c r="N188" s="5">
        <v>185.5</v>
      </c>
      <c r="O188" s="5">
        <f t="shared" ref="O188:V188" si="182">O189+O191</f>
        <v>511.59</v>
      </c>
      <c r="P188" s="5">
        <f t="shared" si="182"/>
        <v>0</v>
      </c>
      <c r="Q188" s="5">
        <f t="shared" si="182"/>
        <v>0</v>
      </c>
      <c r="R188" s="5">
        <f t="shared" si="182"/>
        <v>0</v>
      </c>
      <c r="S188" s="5">
        <f t="shared" si="182"/>
        <v>0</v>
      </c>
      <c r="T188" s="5">
        <v>185.5</v>
      </c>
      <c r="U188" s="5">
        <f t="shared" si="182"/>
        <v>0</v>
      </c>
      <c r="V188" s="5">
        <f t="shared" si="182"/>
        <v>0</v>
      </c>
      <c r="W188" s="5">
        <f t="shared" si="129"/>
        <v>100</v>
      </c>
      <c r="X188" s="26"/>
    </row>
    <row r="189" spans="1:24" ht="31.5" x14ac:dyDescent="0.25">
      <c r="A189" s="4" t="s">
        <v>48</v>
      </c>
      <c r="B189" s="4" t="s">
        <v>1324</v>
      </c>
      <c r="C189" s="4" t="s">
        <v>1380</v>
      </c>
      <c r="D189" s="4" t="s">
        <v>12</v>
      </c>
      <c r="E189" s="14" t="s">
        <v>466</v>
      </c>
      <c r="F189" s="5">
        <f t="shared" si="179"/>
        <v>0</v>
      </c>
      <c r="G189" s="5">
        <f t="shared" si="179"/>
        <v>0</v>
      </c>
      <c r="H189" s="5">
        <f t="shared" si="179"/>
        <v>0</v>
      </c>
      <c r="I189" s="5">
        <f t="shared" si="179"/>
        <v>0</v>
      </c>
      <c r="J189" s="5">
        <f t="shared" si="179"/>
        <v>0</v>
      </c>
      <c r="K189" s="5">
        <f t="shared" si="179"/>
        <v>0</v>
      </c>
      <c r="L189" s="5">
        <f t="shared" si="179"/>
        <v>3440.0140000000001</v>
      </c>
      <c r="M189" s="5">
        <f t="shared" si="155"/>
        <v>3440.0140000000001</v>
      </c>
      <c r="N189" s="5">
        <v>185.5</v>
      </c>
      <c r="O189" s="5">
        <f t="shared" si="180"/>
        <v>511.59</v>
      </c>
      <c r="P189" s="5">
        <f t="shared" si="181"/>
        <v>0</v>
      </c>
      <c r="Q189" s="5">
        <f t="shared" si="181"/>
        <v>0</v>
      </c>
      <c r="R189" s="5">
        <f t="shared" si="181"/>
        <v>0</v>
      </c>
      <c r="S189" s="5">
        <f t="shared" si="181"/>
        <v>0</v>
      </c>
      <c r="T189" s="5">
        <v>185.5</v>
      </c>
      <c r="U189" s="5">
        <f t="shared" si="181"/>
        <v>0</v>
      </c>
      <c r="V189" s="36">
        <f t="shared" si="181"/>
        <v>0</v>
      </c>
      <c r="W189" s="5">
        <f t="shared" si="129"/>
        <v>100</v>
      </c>
      <c r="X189" s="26"/>
    </row>
    <row r="190" spans="1:24" ht="47.25" x14ac:dyDescent="0.25">
      <c r="A190" s="4" t="s">
        <v>48</v>
      </c>
      <c r="B190" s="4" t="s">
        <v>1324</v>
      </c>
      <c r="C190" s="4" t="s">
        <v>56</v>
      </c>
      <c r="D190" s="4"/>
      <c r="E190" s="14" t="s">
        <v>1382</v>
      </c>
      <c r="F190" s="5"/>
      <c r="G190" s="5"/>
      <c r="H190" s="5"/>
      <c r="I190" s="5"/>
      <c r="J190" s="5"/>
      <c r="K190" s="5"/>
      <c r="L190" s="5">
        <f>3790.636-7.716-342.906</f>
        <v>3440.0140000000001</v>
      </c>
      <c r="M190" s="5">
        <f t="shared" si="155"/>
        <v>3440.0140000000001</v>
      </c>
      <c r="N190" s="5">
        <v>10860.272080000001</v>
      </c>
      <c r="O190" s="5">
        <v>511.59</v>
      </c>
      <c r="P190" s="5">
        <v>0</v>
      </c>
      <c r="Q190" s="5">
        <v>0</v>
      </c>
      <c r="R190" s="5">
        <v>0</v>
      </c>
      <c r="S190" s="5">
        <v>0</v>
      </c>
      <c r="T190" s="5">
        <v>10860.270919999999</v>
      </c>
      <c r="U190" s="5">
        <v>0</v>
      </c>
      <c r="V190" s="36">
        <v>0</v>
      </c>
      <c r="W190" s="5">
        <f t="shared" si="129"/>
        <v>99.999989318867961</v>
      </c>
      <c r="X190" s="26"/>
    </row>
    <row r="191" spans="1:24" ht="31.5" x14ac:dyDescent="0.25">
      <c r="A191" s="4" t="s">
        <v>48</v>
      </c>
      <c r="B191" s="4" t="s">
        <v>1324</v>
      </c>
      <c r="C191" s="4" t="s">
        <v>1383</v>
      </c>
      <c r="D191" s="4"/>
      <c r="E191" s="14" t="s">
        <v>1384</v>
      </c>
      <c r="F191" s="5"/>
      <c r="G191" s="5"/>
      <c r="H191" s="5"/>
      <c r="I191" s="5"/>
      <c r="J191" s="5"/>
      <c r="K191" s="5"/>
      <c r="L191" s="5"/>
      <c r="M191" s="5">
        <f>M192</f>
        <v>0</v>
      </c>
      <c r="N191" s="5">
        <v>10860.272080000001</v>
      </c>
      <c r="O191" s="5">
        <f t="shared" ref="O191:V191" si="183">O192</f>
        <v>0</v>
      </c>
      <c r="P191" s="5">
        <f t="shared" si="183"/>
        <v>0</v>
      </c>
      <c r="Q191" s="5">
        <f t="shared" si="183"/>
        <v>0</v>
      </c>
      <c r="R191" s="5">
        <f t="shared" si="183"/>
        <v>0</v>
      </c>
      <c r="S191" s="5">
        <f t="shared" si="183"/>
        <v>0</v>
      </c>
      <c r="T191" s="5">
        <v>10860.270919999999</v>
      </c>
      <c r="U191" s="5">
        <f t="shared" si="183"/>
        <v>0</v>
      </c>
      <c r="V191" s="5">
        <f t="shared" si="183"/>
        <v>0</v>
      </c>
      <c r="W191" s="5">
        <f t="shared" si="129"/>
        <v>99.999989318867961</v>
      </c>
      <c r="X191" s="26"/>
    </row>
    <row r="192" spans="1:24" x14ac:dyDescent="0.25">
      <c r="A192" s="4" t="s">
        <v>48</v>
      </c>
      <c r="B192" s="4" t="s">
        <v>1324</v>
      </c>
      <c r="C192" s="4" t="s">
        <v>1385</v>
      </c>
      <c r="D192" s="4"/>
      <c r="E192" s="14" t="s">
        <v>1386</v>
      </c>
      <c r="F192" s="5"/>
      <c r="G192" s="5"/>
      <c r="H192" s="5"/>
      <c r="I192" s="5"/>
      <c r="J192" s="5"/>
      <c r="K192" s="5"/>
      <c r="L192" s="5"/>
      <c r="M192" s="5">
        <v>0</v>
      </c>
      <c r="N192" s="5">
        <v>2379.1689999999999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2379.1685900000002</v>
      </c>
      <c r="U192" s="5">
        <v>0</v>
      </c>
      <c r="V192" s="5">
        <v>0</v>
      </c>
      <c r="W192" s="5">
        <f t="shared" si="129"/>
        <v>99.99998276709222</v>
      </c>
      <c r="X192" s="26"/>
    </row>
    <row r="193" spans="1:25" ht="31.5" x14ac:dyDescent="0.25">
      <c r="A193" s="4" t="s">
        <v>48</v>
      </c>
      <c r="B193" s="4" t="s">
        <v>1324</v>
      </c>
      <c r="C193" s="4" t="s">
        <v>1385</v>
      </c>
      <c r="D193" s="4" t="s">
        <v>11</v>
      </c>
      <c r="E193" s="14" t="s">
        <v>465</v>
      </c>
      <c r="F193" s="5">
        <f t="shared" ref="F193:L193" si="184">F194+F197</f>
        <v>1012.5999999999999</v>
      </c>
      <c r="G193" s="5">
        <f t="shared" si="184"/>
        <v>1012.5999999999999</v>
      </c>
      <c r="H193" s="5">
        <f t="shared" si="184"/>
        <v>1012.5999999999999</v>
      </c>
      <c r="I193" s="5">
        <f t="shared" si="184"/>
        <v>-51.4</v>
      </c>
      <c r="J193" s="5">
        <f t="shared" si="184"/>
        <v>-42.4</v>
      </c>
      <c r="K193" s="5">
        <f t="shared" si="184"/>
        <v>-33.5</v>
      </c>
      <c r="L193" s="5">
        <f t="shared" si="184"/>
        <v>-391.09999999999997</v>
      </c>
      <c r="M193" s="5">
        <f t="shared" si="155"/>
        <v>570.09999999999991</v>
      </c>
      <c r="N193" s="5">
        <v>2379.1689999999999</v>
      </c>
      <c r="O193" s="5">
        <f>O194+O197</f>
        <v>639.58664999999996</v>
      </c>
      <c r="P193" s="5">
        <f t="shared" ref="P193:V193" si="185">P194+P197</f>
        <v>0</v>
      </c>
      <c r="Q193" s="5">
        <f t="shared" si="185"/>
        <v>0</v>
      </c>
      <c r="R193" s="5">
        <f t="shared" si="185"/>
        <v>0</v>
      </c>
      <c r="S193" s="5">
        <f t="shared" si="185"/>
        <v>0</v>
      </c>
      <c r="T193" s="5">
        <v>2379.1685900000002</v>
      </c>
      <c r="U193" s="5">
        <f t="shared" si="185"/>
        <v>0</v>
      </c>
      <c r="V193" s="36">
        <f t="shared" si="185"/>
        <v>0</v>
      </c>
      <c r="W193" s="5">
        <f t="shared" si="129"/>
        <v>99.99998276709222</v>
      </c>
      <c r="X193" s="26"/>
    </row>
    <row r="194" spans="1:25" ht="31.5" x14ac:dyDescent="0.25">
      <c r="A194" s="4" t="s">
        <v>48</v>
      </c>
      <c r="B194" s="4" t="s">
        <v>1324</v>
      </c>
      <c r="C194" s="4" t="s">
        <v>1385</v>
      </c>
      <c r="D194" s="4" t="s">
        <v>12</v>
      </c>
      <c r="E194" s="14" t="s">
        <v>466</v>
      </c>
      <c r="F194" s="5">
        <f t="shared" ref="F194:L195" si="186">F195</f>
        <v>262.5</v>
      </c>
      <c r="G194" s="5">
        <f t="shared" si="186"/>
        <v>262.5</v>
      </c>
      <c r="H194" s="5">
        <f t="shared" si="186"/>
        <v>262.5</v>
      </c>
      <c r="I194" s="5">
        <f t="shared" si="186"/>
        <v>-51.4</v>
      </c>
      <c r="J194" s="5">
        <f t="shared" si="186"/>
        <v>-42.4</v>
      </c>
      <c r="K194" s="5">
        <f t="shared" si="186"/>
        <v>-33.5</v>
      </c>
      <c r="L194" s="5">
        <f t="shared" si="186"/>
        <v>0</v>
      </c>
      <c r="M194" s="5">
        <f t="shared" si="155"/>
        <v>211.1</v>
      </c>
      <c r="N194" s="5">
        <v>2379.1689999999999</v>
      </c>
      <c r="O194" s="5">
        <f>O195</f>
        <v>184.52064999999999</v>
      </c>
      <c r="P194" s="5">
        <f t="shared" ref="P194:V195" si="187">P195</f>
        <v>0</v>
      </c>
      <c r="Q194" s="5">
        <f t="shared" si="187"/>
        <v>0</v>
      </c>
      <c r="R194" s="5">
        <f t="shared" si="187"/>
        <v>0</v>
      </c>
      <c r="S194" s="5">
        <f t="shared" si="187"/>
        <v>0</v>
      </c>
      <c r="T194" s="5">
        <v>2379.1685900000002</v>
      </c>
      <c r="U194" s="5">
        <f t="shared" si="187"/>
        <v>0</v>
      </c>
      <c r="V194" s="36">
        <f t="shared" si="187"/>
        <v>0</v>
      </c>
      <c r="W194" s="5">
        <f t="shared" si="129"/>
        <v>99.99998276709222</v>
      </c>
      <c r="X194" s="26"/>
    </row>
    <row r="195" spans="1:25" x14ac:dyDescent="0.25">
      <c r="A195" s="4" t="s">
        <v>48</v>
      </c>
      <c r="B195" s="4" t="s">
        <v>1324</v>
      </c>
      <c r="C195" s="4" t="s">
        <v>1387</v>
      </c>
      <c r="D195" s="4"/>
      <c r="E195" s="14" t="s">
        <v>1388</v>
      </c>
      <c r="F195" s="5">
        <f t="shared" si="186"/>
        <v>262.5</v>
      </c>
      <c r="G195" s="5">
        <f t="shared" si="186"/>
        <v>262.5</v>
      </c>
      <c r="H195" s="5">
        <f t="shared" si="186"/>
        <v>262.5</v>
      </c>
      <c r="I195" s="5">
        <f t="shared" si="186"/>
        <v>-51.4</v>
      </c>
      <c r="J195" s="5">
        <f t="shared" si="186"/>
        <v>-42.4</v>
      </c>
      <c r="K195" s="5">
        <f t="shared" si="186"/>
        <v>-33.5</v>
      </c>
      <c r="L195" s="5">
        <f t="shared" si="186"/>
        <v>0</v>
      </c>
      <c r="M195" s="5">
        <f t="shared" si="155"/>
        <v>211.1</v>
      </c>
      <c r="N195" s="5">
        <v>8481.1030800000008</v>
      </c>
      <c r="O195" s="5">
        <f>O196</f>
        <v>184.52064999999999</v>
      </c>
      <c r="P195" s="5">
        <f t="shared" si="187"/>
        <v>0</v>
      </c>
      <c r="Q195" s="5">
        <f t="shared" si="187"/>
        <v>0</v>
      </c>
      <c r="R195" s="5">
        <f t="shared" si="187"/>
        <v>0</v>
      </c>
      <c r="S195" s="5">
        <f t="shared" si="187"/>
        <v>0</v>
      </c>
      <c r="T195" s="5">
        <v>8481.1023299999997</v>
      </c>
      <c r="U195" s="5">
        <f t="shared" si="187"/>
        <v>0</v>
      </c>
      <c r="V195" s="36">
        <f t="shared" si="187"/>
        <v>0</v>
      </c>
      <c r="W195" s="5">
        <f t="shared" si="129"/>
        <v>99.99999115681068</v>
      </c>
      <c r="X195" s="26"/>
    </row>
    <row r="196" spans="1:25" ht="31.5" x14ac:dyDescent="0.25">
      <c r="A196" s="4" t="s">
        <v>48</v>
      </c>
      <c r="B196" s="4" t="s">
        <v>1324</v>
      </c>
      <c r="C196" s="4" t="s">
        <v>1387</v>
      </c>
      <c r="D196" s="4" t="s">
        <v>11</v>
      </c>
      <c r="E196" s="14" t="s">
        <v>465</v>
      </c>
      <c r="F196" s="5">
        <v>262.5</v>
      </c>
      <c r="G196" s="5">
        <v>262.5</v>
      </c>
      <c r="H196" s="5">
        <v>262.5</v>
      </c>
      <c r="I196" s="5">
        <v>-51.4</v>
      </c>
      <c r="J196" s="5">
        <v>-42.4</v>
      </c>
      <c r="K196" s="5">
        <v>-33.5</v>
      </c>
      <c r="L196" s="5"/>
      <c r="M196" s="5">
        <f t="shared" si="155"/>
        <v>211.1</v>
      </c>
      <c r="N196" s="5">
        <v>8481.1030800000008</v>
      </c>
      <c r="O196" s="5">
        <v>184.52064999999999</v>
      </c>
      <c r="P196" s="5">
        <v>0</v>
      </c>
      <c r="Q196" s="5">
        <v>0</v>
      </c>
      <c r="R196" s="5">
        <v>0</v>
      </c>
      <c r="S196" s="5">
        <v>0</v>
      </c>
      <c r="T196" s="5">
        <v>8481.1023299999997</v>
      </c>
      <c r="U196" s="5">
        <v>0</v>
      </c>
      <c r="V196" s="36">
        <v>0</v>
      </c>
      <c r="W196" s="5">
        <f t="shared" si="129"/>
        <v>99.99999115681068</v>
      </c>
      <c r="X196" s="26"/>
    </row>
    <row r="197" spans="1:25" ht="31.5" x14ac:dyDescent="0.25">
      <c r="A197" s="4" t="s">
        <v>48</v>
      </c>
      <c r="B197" s="4" t="s">
        <v>1324</v>
      </c>
      <c r="C197" s="4" t="s">
        <v>1387</v>
      </c>
      <c r="D197" s="4" t="s">
        <v>12</v>
      </c>
      <c r="E197" s="14" t="s">
        <v>466</v>
      </c>
      <c r="F197" s="5">
        <f t="shared" ref="F197:L197" si="188">F198+F200</f>
        <v>750.09999999999991</v>
      </c>
      <c r="G197" s="5">
        <f t="shared" si="188"/>
        <v>750.09999999999991</v>
      </c>
      <c r="H197" s="5">
        <f t="shared" si="188"/>
        <v>750.09999999999991</v>
      </c>
      <c r="I197" s="5">
        <f t="shared" si="188"/>
        <v>0</v>
      </c>
      <c r="J197" s="5">
        <f t="shared" si="188"/>
        <v>0</v>
      </c>
      <c r="K197" s="5">
        <f t="shared" si="188"/>
        <v>0</v>
      </c>
      <c r="L197" s="5">
        <f t="shared" si="188"/>
        <v>-391.09999999999997</v>
      </c>
      <c r="M197" s="5">
        <f t="shared" si="155"/>
        <v>358.99999999999994</v>
      </c>
      <c r="N197" s="5">
        <v>8481.1030800000008</v>
      </c>
      <c r="O197" s="5">
        <f>O198+O200</f>
        <v>455.06600000000003</v>
      </c>
      <c r="P197" s="5">
        <f t="shared" ref="P197:V197" si="189">P198+P200</f>
        <v>0</v>
      </c>
      <c r="Q197" s="5">
        <f t="shared" si="189"/>
        <v>0</v>
      </c>
      <c r="R197" s="5">
        <f t="shared" si="189"/>
        <v>0</v>
      </c>
      <c r="S197" s="5">
        <f t="shared" si="189"/>
        <v>0</v>
      </c>
      <c r="T197" s="5">
        <v>8481.1023299999997</v>
      </c>
      <c r="U197" s="5">
        <f t="shared" si="189"/>
        <v>0</v>
      </c>
      <c r="V197" s="36">
        <f t="shared" si="189"/>
        <v>0</v>
      </c>
      <c r="W197" s="5">
        <f t="shared" si="129"/>
        <v>99.99999115681068</v>
      </c>
      <c r="X197" s="26"/>
    </row>
    <row r="198" spans="1:25" ht="47.25" x14ac:dyDescent="0.25">
      <c r="A198" s="4" t="s">
        <v>48</v>
      </c>
      <c r="B198" s="4" t="s">
        <v>1324</v>
      </c>
      <c r="C198" s="4" t="s">
        <v>36</v>
      </c>
      <c r="D198" s="4"/>
      <c r="E198" s="14" t="s">
        <v>732</v>
      </c>
      <c r="F198" s="5">
        <f t="shared" ref="F198:L198" si="190">F199</f>
        <v>480.9</v>
      </c>
      <c r="G198" s="5">
        <f t="shared" si="190"/>
        <v>480.9</v>
      </c>
      <c r="H198" s="5">
        <f t="shared" si="190"/>
        <v>480.9</v>
      </c>
      <c r="I198" s="5">
        <f t="shared" si="190"/>
        <v>0</v>
      </c>
      <c r="J198" s="5">
        <f t="shared" si="190"/>
        <v>0</v>
      </c>
      <c r="K198" s="5">
        <f t="shared" si="190"/>
        <v>0</v>
      </c>
      <c r="L198" s="5">
        <f t="shared" si="190"/>
        <v>-290.89999999999998</v>
      </c>
      <c r="M198" s="5">
        <f t="shared" si="155"/>
        <v>190</v>
      </c>
      <c r="N198" s="5">
        <v>3635.4546799999998</v>
      </c>
      <c r="O198" s="5">
        <f>O199</f>
        <v>253.166</v>
      </c>
      <c r="P198" s="5">
        <f t="shared" ref="P198:V198" si="191">P199</f>
        <v>0</v>
      </c>
      <c r="Q198" s="5">
        <f t="shared" si="191"/>
        <v>0</v>
      </c>
      <c r="R198" s="5">
        <f t="shared" si="191"/>
        <v>0</v>
      </c>
      <c r="S198" s="5">
        <f t="shared" si="191"/>
        <v>0</v>
      </c>
      <c r="T198" s="5">
        <v>3635.4546799999998</v>
      </c>
      <c r="U198" s="5">
        <f t="shared" si="191"/>
        <v>0</v>
      </c>
      <c r="V198" s="36">
        <f t="shared" si="191"/>
        <v>0</v>
      </c>
      <c r="W198" s="5">
        <f t="shared" si="129"/>
        <v>100</v>
      </c>
      <c r="X198" s="26"/>
    </row>
    <row r="199" spans="1:25" ht="31.5" x14ac:dyDescent="0.25">
      <c r="A199" s="4" t="s">
        <v>48</v>
      </c>
      <c r="B199" s="4" t="s">
        <v>1324</v>
      </c>
      <c r="C199" s="4" t="s">
        <v>43</v>
      </c>
      <c r="D199" s="4"/>
      <c r="E199" s="14" t="s">
        <v>733</v>
      </c>
      <c r="F199" s="5">
        <v>480.9</v>
      </c>
      <c r="G199" s="5">
        <v>480.9</v>
      </c>
      <c r="H199" s="5">
        <v>480.9</v>
      </c>
      <c r="I199" s="5"/>
      <c r="J199" s="5"/>
      <c r="K199" s="5"/>
      <c r="L199" s="5">
        <v>-290.89999999999998</v>
      </c>
      <c r="M199" s="5">
        <f t="shared" si="155"/>
        <v>190</v>
      </c>
      <c r="N199" s="5">
        <v>3635.4546799999998</v>
      </c>
      <c r="O199" s="5">
        <v>253.166</v>
      </c>
      <c r="P199" s="5">
        <v>0</v>
      </c>
      <c r="Q199" s="5">
        <v>0</v>
      </c>
      <c r="R199" s="5">
        <v>0</v>
      </c>
      <c r="S199" s="5">
        <v>0</v>
      </c>
      <c r="T199" s="5">
        <v>3635.4546799999998</v>
      </c>
      <c r="U199" s="5">
        <v>0</v>
      </c>
      <c r="V199" s="36">
        <v>0</v>
      </c>
      <c r="W199" s="5">
        <f t="shared" si="129"/>
        <v>100</v>
      </c>
      <c r="X199" s="26"/>
    </row>
    <row r="200" spans="1:25" ht="31.5" x14ac:dyDescent="0.25">
      <c r="A200" s="4" t="s">
        <v>48</v>
      </c>
      <c r="B200" s="4" t="s">
        <v>1324</v>
      </c>
      <c r="C200" s="4" t="s">
        <v>44</v>
      </c>
      <c r="D200" s="4"/>
      <c r="E200" s="14" t="s">
        <v>734</v>
      </c>
      <c r="F200" s="5">
        <f t="shared" ref="F200:L200" si="192">F201</f>
        <v>269.2</v>
      </c>
      <c r="G200" s="5">
        <f t="shared" si="192"/>
        <v>269.2</v>
      </c>
      <c r="H200" s="5">
        <f t="shared" si="192"/>
        <v>269.2</v>
      </c>
      <c r="I200" s="5">
        <f t="shared" si="192"/>
        <v>0</v>
      </c>
      <c r="J200" s="5">
        <f t="shared" si="192"/>
        <v>0</v>
      </c>
      <c r="K200" s="5">
        <f t="shared" si="192"/>
        <v>0</v>
      </c>
      <c r="L200" s="5">
        <f t="shared" si="192"/>
        <v>-100.2</v>
      </c>
      <c r="M200" s="5">
        <f t="shared" si="155"/>
        <v>169</v>
      </c>
      <c r="N200" s="5">
        <v>3635.4546799999998</v>
      </c>
      <c r="O200" s="5">
        <f>O201</f>
        <v>201.9</v>
      </c>
      <c r="P200" s="5">
        <f t="shared" ref="P200:V200" si="193">P201</f>
        <v>0</v>
      </c>
      <c r="Q200" s="5">
        <f t="shared" si="193"/>
        <v>0</v>
      </c>
      <c r="R200" s="5">
        <f t="shared" si="193"/>
        <v>0</v>
      </c>
      <c r="S200" s="5">
        <f t="shared" si="193"/>
        <v>0</v>
      </c>
      <c r="T200" s="5">
        <v>3635.4546799999998</v>
      </c>
      <c r="U200" s="5">
        <f t="shared" si="193"/>
        <v>0</v>
      </c>
      <c r="V200" s="36">
        <f t="shared" si="193"/>
        <v>0</v>
      </c>
      <c r="W200" s="5">
        <f t="shared" si="129"/>
        <v>100</v>
      </c>
      <c r="X200" s="26"/>
    </row>
    <row r="201" spans="1:25" x14ac:dyDescent="0.25">
      <c r="A201" s="4" t="s">
        <v>48</v>
      </c>
      <c r="B201" s="4" t="s">
        <v>1324</v>
      </c>
      <c r="C201" s="4" t="s">
        <v>44</v>
      </c>
      <c r="D201" s="4" t="s">
        <v>13</v>
      </c>
      <c r="E201" s="14" t="s">
        <v>480</v>
      </c>
      <c r="F201" s="5">
        <v>269.2</v>
      </c>
      <c r="G201" s="5">
        <v>269.2</v>
      </c>
      <c r="H201" s="5">
        <v>269.2</v>
      </c>
      <c r="I201" s="5"/>
      <c r="J201" s="5"/>
      <c r="K201" s="5"/>
      <c r="L201" s="5">
        <v>-100.2</v>
      </c>
      <c r="M201" s="5">
        <f t="shared" si="155"/>
        <v>169</v>
      </c>
      <c r="N201" s="5">
        <v>3635.4546799999998</v>
      </c>
      <c r="O201" s="5">
        <v>201.9</v>
      </c>
      <c r="P201" s="5">
        <v>0</v>
      </c>
      <c r="Q201" s="5">
        <v>0</v>
      </c>
      <c r="R201" s="5">
        <v>0</v>
      </c>
      <c r="S201" s="5">
        <v>0</v>
      </c>
      <c r="T201" s="5">
        <v>3635.4546799999998</v>
      </c>
      <c r="U201" s="5">
        <v>0</v>
      </c>
      <c r="V201" s="36">
        <v>0</v>
      </c>
      <c r="W201" s="5">
        <f t="shared" si="129"/>
        <v>100</v>
      </c>
      <c r="X201" s="26"/>
    </row>
    <row r="202" spans="1:25" x14ac:dyDescent="0.25">
      <c r="A202" s="4" t="s">
        <v>48</v>
      </c>
      <c r="B202" s="4" t="s">
        <v>1324</v>
      </c>
      <c r="C202" s="4" t="s">
        <v>44</v>
      </c>
      <c r="D202" s="4" t="s">
        <v>14</v>
      </c>
      <c r="E202" s="14" t="s">
        <v>482</v>
      </c>
      <c r="F202" s="5">
        <f t="shared" ref="F202:L204" si="194">F203</f>
        <v>0</v>
      </c>
      <c r="G202" s="5">
        <f t="shared" si="194"/>
        <v>0</v>
      </c>
      <c r="H202" s="5">
        <f t="shared" si="194"/>
        <v>0</v>
      </c>
      <c r="I202" s="5">
        <f t="shared" si="194"/>
        <v>0</v>
      </c>
      <c r="J202" s="5">
        <f t="shared" si="194"/>
        <v>0</v>
      </c>
      <c r="K202" s="5">
        <f t="shared" si="194"/>
        <v>0</v>
      </c>
      <c r="L202" s="5">
        <f t="shared" si="194"/>
        <v>0</v>
      </c>
      <c r="M202" s="5">
        <f t="shared" si="155"/>
        <v>0</v>
      </c>
      <c r="N202" s="5">
        <v>3635.4546799999998</v>
      </c>
      <c r="O202" s="5">
        <f t="shared" ref="O202:O204" si="195">O203</f>
        <v>0</v>
      </c>
      <c r="P202" s="5">
        <f t="shared" ref="P202:V204" si="196">P203</f>
        <v>0</v>
      </c>
      <c r="Q202" s="5">
        <f t="shared" si="196"/>
        <v>0</v>
      </c>
      <c r="R202" s="5">
        <f t="shared" si="196"/>
        <v>0</v>
      </c>
      <c r="S202" s="5">
        <f t="shared" si="196"/>
        <v>0</v>
      </c>
      <c r="T202" s="5">
        <v>3635.4546799999998</v>
      </c>
      <c r="U202" s="5">
        <f t="shared" si="196"/>
        <v>0</v>
      </c>
      <c r="V202" s="36">
        <f t="shared" si="196"/>
        <v>0</v>
      </c>
      <c r="W202" s="5">
        <f t="shared" si="129"/>
        <v>100</v>
      </c>
      <c r="X202" s="26"/>
      <c r="Y202" s="2" t="s">
        <v>1236</v>
      </c>
    </row>
    <row r="203" spans="1:25" ht="47.25" hidden="1" x14ac:dyDescent="0.25">
      <c r="A203" s="4" t="s">
        <v>48</v>
      </c>
      <c r="B203" s="4" t="s">
        <v>1324</v>
      </c>
      <c r="C203" s="4" t="s">
        <v>1081</v>
      </c>
      <c r="D203" s="4"/>
      <c r="E203" s="14" t="s">
        <v>1083</v>
      </c>
      <c r="F203" s="5">
        <f t="shared" si="194"/>
        <v>0</v>
      </c>
      <c r="G203" s="5">
        <f t="shared" si="194"/>
        <v>0</v>
      </c>
      <c r="H203" s="5">
        <f t="shared" si="194"/>
        <v>0</v>
      </c>
      <c r="I203" s="5">
        <f t="shared" si="194"/>
        <v>0</v>
      </c>
      <c r="J203" s="5">
        <f t="shared" si="194"/>
        <v>0</v>
      </c>
      <c r="K203" s="5">
        <f t="shared" si="194"/>
        <v>0</v>
      </c>
      <c r="L203" s="5">
        <f t="shared" si="194"/>
        <v>0</v>
      </c>
      <c r="M203" s="5">
        <f t="shared" si="155"/>
        <v>0</v>
      </c>
      <c r="N203" s="5">
        <v>0</v>
      </c>
      <c r="O203" s="5">
        <f t="shared" si="195"/>
        <v>0</v>
      </c>
      <c r="P203" s="5">
        <f t="shared" si="196"/>
        <v>0</v>
      </c>
      <c r="Q203" s="5">
        <f t="shared" si="196"/>
        <v>0</v>
      </c>
      <c r="R203" s="5">
        <f t="shared" si="196"/>
        <v>0</v>
      </c>
      <c r="S203" s="5">
        <f t="shared" si="196"/>
        <v>0</v>
      </c>
      <c r="T203" s="5">
        <v>0</v>
      </c>
      <c r="U203" s="5">
        <f t="shared" si="196"/>
        <v>0</v>
      </c>
      <c r="V203" s="36">
        <f t="shared" si="196"/>
        <v>0</v>
      </c>
      <c r="W203" s="5" t="e">
        <f t="shared" ref="W203:W266" si="197">T203/N203*100</f>
        <v>#DIV/0!</v>
      </c>
      <c r="X203" s="24" t="s">
        <v>1214</v>
      </c>
      <c r="Y203" s="2" t="s">
        <v>1236</v>
      </c>
    </row>
    <row r="204" spans="1:25" ht="31.5" hidden="1" x14ac:dyDescent="0.25">
      <c r="A204" s="4" t="s">
        <v>48</v>
      </c>
      <c r="B204" s="4" t="s">
        <v>1324</v>
      </c>
      <c r="C204" s="4" t="s">
        <v>1082</v>
      </c>
      <c r="D204" s="4"/>
      <c r="E204" s="14" t="s">
        <v>1084</v>
      </c>
      <c r="F204" s="5">
        <f t="shared" si="194"/>
        <v>0</v>
      </c>
      <c r="G204" s="5">
        <f t="shared" si="194"/>
        <v>0</v>
      </c>
      <c r="H204" s="5">
        <f t="shared" si="194"/>
        <v>0</v>
      </c>
      <c r="I204" s="5">
        <f t="shared" si="194"/>
        <v>0</v>
      </c>
      <c r="J204" s="5">
        <f t="shared" si="194"/>
        <v>0</v>
      </c>
      <c r="K204" s="5">
        <f t="shared" si="194"/>
        <v>0</v>
      </c>
      <c r="L204" s="5">
        <f t="shared" si="194"/>
        <v>0</v>
      </c>
      <c r="M204" s="5">
        <f t="shared" si="155"/>
        <v>0</v>
      </c>
      <c r="N204" s="5">
        <v>0</v>
      </c>
      <c r="O204" s="5">
        <f t="shared" si="195"/>
        <v>0</v>
      </c>
      <c r="P204" s="5">
        <f t="shared" si="196"/>
        <v>0</v>
      </c>
      <c r="Q204" s="5">
        <f t="shared" si="196"/>
        <v>0</v>
      </c>
      <c r="R204" s="5">
        <f t="shared" si="196"/>
        <v>0</v>
      </c>
      <c r="S204" s="5">
        <f t="shared" si="196"/>
        <v>0</v>
      </c>
      <c r="T204" s="5">
        <v>0</v>
      </c>
      <c r="U204" s="5">
        <f t="shared" si="196"/>
        <v>0</v>
      </c>
      <c r="V204" s="36">
        <f t="shared" si="196"/>
        <v>0</v>
      </c>
      <c r="W204" s="5" t="e">
        <f t="shared" si="197"/>
        <v>#DIV/0!</v>
      </c>
      <c r="X204" s="24" t="s">
        <v>1214</v>
      </c>
      <c r="Y204" s="2" t="s">
        <v>1236</v>
      </c>
    </row>
    <row r="205" spans="1:25" ht="31.5" hidden="1" x14ac:dyDescent="0.25">
      <c r="A205" s="4" t="s">
        <v>48</v>
      </c>
      <c r="B205" s="4" t="s">
        <v>1324</v>
      </c>
      <c r="C205" s="4" t="s">
        <v>1082</v>
      </c>
      <c r="D205" s="4" t="s">
        <v>11</v>
      </c>
      <c r="E205" s="14" t="s">
        <v>465</v>
      </c>
      <c r="F205" s="5"/>
      <c r="G205" s="5"/>
      <c r="H205" s="5"/>
      <c r="I205" s="5"/>
      <c r="J205" s="5"/>
      <c r="K205" s="5"/>
      <c r="L205" s="5"/>
      <c r="M205" s="5">
        <f t="shared" si="155"/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36">
        <v>0</v>
      </c>
      <c r="W205" s="5" t="e">
        <f t="shared" si="197"/>
        <v>#DIV/0!</v>
      </c>
      <c r="X205" s="24" t="s">
        <v>1214</v>
      </c>
      <c r="Y205" s="2" t="s">
        <v>1236</v>
      </c>
    </row>
    <row r="206" spans="1:25" ht="31.5" hidden="1" x14ac:dyDescent="0.25">
      <c r="A206" s="4" t="s">
        <v>48</v>
      </c>
      <c r="B206" s="4" t="s">
        <v>1324</v>
      </c>
      <c r="C206" s="4" t="s">
        <v>1082</v>
      </c>
      <c r="D206" s="4" t="s">
        <v>12</v>
      </c>
      <c r="E206" s="14" t="s">
        <v>466</v>
      </c>
      <c r="F206" s="5">
        <f t="shared" ref="F206:L208" si="198">F207</f>
        <v>0</v>
      </c>
      <c r="G206" s="5">
        <f t="shared" si="198"/>
        <v>0</v>
      </c>
      <c r="H206" s="5">
        <f t="shared" si="198"/>
        <v>0</v>
      </c>
      <c r="I206" s="5">
        <f t="shared" si="198"/>
        <v>0</v>
      </c>
      <c r="J206" s="5">
        <f t="shared" si="198"/>
        <v>0</v>
      </c>
      <c r="K206" s="5">
        <f t="shared" si="198"/>
        <v>0</v>
      </c>
      <c r="L206" s="5">
        <f t="shared" si="198"/>
        <v>0</v>
      </c>
      <c r="M206" s="5">
        <f t="shared" si="155"/>
        <v>0</v>
      </c>
      <c r="N206" s="5">
        <v>0</v>
      </c>
      <c r="O206" s="5">
        <f t="shared" ref="O206:O208" si="199">O207</f>
        <v>0</v>
      </c>
      <c r="P206" s="5">
        <f t="shared" ref="P206:V208" si="200">P207</f>
        <v>0</v>
      </c>
      <c r="Q206" s="5">
        <f t="shared" si="200"/>
        <v>0</v>
      </c>
      <c r="R206" s="5">
        <f t="shared" si="200"/>
        <v>0</v>
      </c>
      <c r="S206" s="5">
        <f t="shared" si="200"/>
        <v>0</v>
      </c>
      <c r="T206" s="5">
        <v>0</v>
      </c>
      <c r="U206" s="5">
        <f t="shared" si="200"/>
        <v>0</v>
      </c>
      <c r="V206" s="36">
        <f t="shared" si="200"/>
        <v>0</v>
      </c>
      <c r="W206" s="5" t="e">
        <f t="shared" si="197"/>
        <v>#DIV/0!</v>
      </c>
      <c r="X206" s="24" t="s">
        <v>1214</v>
      </c>
      <c r="Y206" s="2" t="s">
        <v>1236</v>
      </c>
    </row>
    <row r="207" spans="1:25" ht="31.5" x14ac:dyDescent="0.25">
      <c r="A207" s="7" t="s">
        <v>765</v>
      </c>
      <c r="B207" s="7" t="s">
        <v>1317</v>
      </c>
      <c r="C207" s="7"/>
      <c r="D207" s="7"/>
      <c r="E207" s="18" t="s">
        <v>768</v>
      </c>
      <c r="F207" s="5">
        <f t="shared" si="198"/>
        <v>0</v>
      </c>
      <c r="G207" s="5">
        <f t="shared" si="198"/>
        <v>0</v>
      </c>
      <c r="H207" s="5">
        <f t="shared" si="198"/>
        <v>0</v>
      </c>
      <c r="I207" s="5">
        <f t="shared" si="198"/>
        <v>0</v>
      </c>
      <c r="J207" s="5">
        <f t="shared" si="198"/>
        <v>0</v>
      </c>
      <c r="K207" s="5">
        <f t="shared" si="198"/>
        <v>0</v>
      </c>
      <c r="L207" s="5">
        <f t="shared" si="198"/>
        <v>0</v>
      </c>
      <c r="M207" s="5">
        <f t="shared" si="155"/>
        <v>0</v>
      </c>
      <c r="N207" s="8">
        <v>51618.096850000002</v>
      </c>
      <c r="O207" s="5">
        <f t="shared" si="199"/>
        <v>0</v>
      </c>
      <c r="P207" s="5">
        <f t="shared" si="200"/>
        <v>0</v>
      </c>
      <c r="Q207" s="5">
        <f t="shared" si="200"/>
        <v>0</v>
      </c>
      <c r="R207" s="5">
        <f t="shared" si="200"/>
        <v>0</v>
      </c>
      <c r="S207" s="5">
        <f t="shared" si="200"/>
        <v>0</v>
      </c>
      <c r="T207" s="8">
        <v>51617.245689999996</v>
      </c>
      <c r="U207" s="5">
        <f t="shared" si="200"/>
        <v>0</v>
      </c>
      <c r="V207" s="36">
        <f t="shared" si="200"/>
        <v>0</v>
      </c>
      <c r="W207" s="8">
        <f t="shared" si="197"/>
        <v>99.99835104342867</v>
      </c>
      <c r="X207" s="26"/>
      <c r="Y207" s="2" t="s">
        <v>1236</v>
      </c>
    </row>
    <row r="208" spans="1:25" x14ac:dyDescent="0.25">
      <c r="A208" s="7" t="s">
        <v>765</v>
      </c>
      <c r="B208" s="7" t="s">
        <v>5</v>
      </c>
      <c r="C208" s="7"/>
      <c r="D208" s="7"/>
      <c r="E208" s="18" t="s">
        <v>425</v>
      </c>
      <c r="F208" s="5">
        <f t="shared" si="198"/>
        <v>0</v>
      </c>
      <c r="G208" s="5">
        <f t="shared" si="198"/>
        <v>0</v>
      </c>
      <c r="H208" s="5">
        <f t="shared" si="198"/>
        <v>0</v>
      </c>
      <c r="I208" s="5">
        <f t="shared" si="198"/>
        <v>0</v>
      </c>
      <c r="J208" s="5">
        <f t="shared" si="198"/>
        <v>0</v>
      </c>
      <c r="K208" s="5">
        <f t="shared" si="198"/>
        <v>0</v>
      </c>
      <c r="L208" s="5">
        <f t="shared" si="198"/>
        <v>0</v>
      </c>
      <c r="M208" s="5">
        <f t="shared" si="155"/>
        <v>0</v>
      </c>
      <c r="N208" s="8">
        <v>51618.096850000002</v>
      </c>
      <c r="O208" s="5">
        <f t="shared" si="199"/>
        <v>0</v>
      </c>
      <c r="P208" s="5">
        <f t="shared" si="200"/>
        <v>0</v>
      </c>
      <c r="Q208" s="5">
        <f t="shared" si="200"/>
        <v>0</v>
      </c>
      <c r="R208" s="5">
        <f t="shared" si="200"/>
        <v>0</v>
      </c>
      <c r="S208" s="5">
        <f t="shared" si="200"/>
        <v>0</v>
      </c>
      <c r="T208" s="8">
        <v>51617.245689999996</v>
      </c>
      <c r="U208" s="5">
        <f t="shared" si="200"/>
        <v>0</v>
      </c>
      <c r="V208" s="36">
        <f t="shared" si="200"/>
        <v>0</v>
      </c>
      <c r="W208" s="8">
        <f t="shared" si="197"/>
        <v>99.99835104342867</v>
      </c>
      <c r="X208" s="26"/>
      <c r="Y208" s="2" t="s">
        <v>1236</v>
      </c>
    </row>
    <row r="209" spans="1:25" x14ac:dyDescent="0.25">
      <c r="A209" s="9" t="s">
        <v>765</v>
      </c>
      <c r="B209" s="9" t="s">
        <v>1318</v>
      </c>
      <c r="C209" s="9"/>
      <c r="D209" s="9"/>
      <c r="E209" s="13" t="s">
        <v>440</v>
      </c>
      <c r="F209" s="5"/>
      <c r="G209" s="5"/>
      <c r="H209" s="5"/>
      <c r="I209" s="5"/>
      <c r="J209" s="5"/>
      <c r="K209" s="5"/>
      <c r="L209" s="5"/>
      <c r="M209" s="5">
        <f t="shared" si="155"/>
        <v>0</v>
      </c>
      <c r="N209" s="11">
        <v>51618.096850000002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11">
        <v>51617.245689999996</v>
      </c>
      <c r="U209" s="5">
        <v>0</v>
      </c>
      <c r="V209" s="36">
        <v>0</v>
      </c>
      <c r="W209" s="11">
        <f t="shared" si="197"/>
        <v>99.99835104342867</v>
      </c>
      <c r="X209" s="26"/>
      <c r="Y209" s="2" t="s">
        <v>1236</v>
      </c>
    </row>
    <row r="210" spans="1:25" ht="31.5" x14ac:dyDescent="0.25">
      <c r="A210" s="4" t="s">
        <v>765</v>
      </c>
      <c r="B210" s="4" t="s">
        <v>1318</v>
      </c>
      <c r="C210" s="4" t="s">
        <v>22</v>
      </c>
      <c r="D210" s="4"/>
      <c r="E210" s="14" t="s">
        <v>699</v>
      </c>
      <c r="F210" s="5">
        <f t="shared" ref="F210:K212" si="201">F211</f>
        <v>55</v>
      </c>
      <c r="G210" s="5">
        <f t="shared" si="201"/>
        <v>0</v>
      </c>
      <c r="H210" s="5">
        <f t="shared" si="201"/>
        <v>0</v>
      </c>
      <c r="I210" s="5">
        <f>I211</f>
        <v>-12.399999999999999</v>
      </c>
      <c r="J210" s="5">
        <f t="shared" ref="J210:L212" si="202">J211</f>
        <v>0</v>
      </c>
      <c r="K210" s="5">
        <f t="shared" si="202"/>
        <v>0</v>
      </c>
      <c r="L210" s="5">
        <f t="shared" si="202"/>
        <v>144.49800000000002</v>
      </c>
      <c r="M210" s="5">
        <f t="shared" si="155"/>
        <v>187.09800000000001</v>
      </c>
      <c r="N210" s="5">
        <v>51618.096850000002</v>
      </c>
      <c r="O210" s="5">
        <f t="shared" ref="O210:S210" si="203">O211</f>
        <v>191.51750000000001</v>
      </c>
      <c r="P210" s="5">
        <f t="shared" si="203"/>
        <v>0</v>
      </c>
      <c r="Q210" s="5">
        <f t="shared" si="203"/>
        <v>0</v>
      </c>
      <c r="R210" s="5">
        <f t="shared" si="203"/>
        <v>0</v>
      </c>
      <c r="S210" s="5">
        <f t="shared" si="203"/>
        <v>0</v>
      </c>
      <c r="T210" s="5">
        <v>51617.245689999996</v>
      </c>
      <c r="U210" s="5">
        <f t="shared" ref="P210:V212" si="204">U211</f>
        <v>0</v>
      </c>
      <c r="V210" s="36">
        <f t="shared" si="204"/>
        <v>0</v>
      </c>
      <c r="W210" s="5">
        <f t="shared" si="197"/>
        <v>99.99835104342867</v>
      </c>
      <c r="X210" s="26"/>
    </row>
    <row r="211" spans="1:25" x14ac:dyDescent="0.25">
      <c r="A211" s="4" t="s">
        <v>765</v>
      </c>
      <c r="B211" s="4" t="s">
        <v>1318</v>
      </c>
      <c r="C211" s="4" t="s">
        <v>23</v>
      </c>
      <c r="D211" s="4"/>
      <c r="E211" s="14" t="s">
        <v>705</v>
      </c>
      <c r="F211" s="5">
        <f t="shared" si="201"/>
        <v>55</v>
      </c>
      <c r="G211" s="5">
        <f t="shared" si="201"/>
        <v>0</v>
      </c>
      <c r="H211" s="5">
        <f t="shared" si="201"/>
        <v>0</v>
      </c>
      <c r="I211" s="5">
        <f>I212+I214</f>
        <v>-12.399999999999999</v>
      </c>
      <c r="J211" s="5">
        <f>J212+J214</f>
        <v>0</v>
      </c>
      <c r="K211" s="5">
        <f>K212+K214</f>
        <v>0</v>
      </c>
      <c r="L211" s="5">
        <f>L212+L214</f>
        <v>144.49800000000002</v>
      </c>
      <c r="M211" s="5">
        <f t="shared" si="155"/>
        <v>187.09800000000001</v>
      </c>
      <c r="N211" s="5">
        <v>51618.096850000002</v>
      </c>
      <c r="O211" s="5">
        <f t="shared" ref="O211:S211" si="205">O214</f>
        <v>191.51750000000001</v>
      </c>
      <c r="P211" s="5">
        <f t="shared" si="205"/>
        <v>0</v>
      </c>
      <c r="Q211" s="5">
        <f t="shared" si="205"/>
        <v>0</v>
      </c>
      <c r="R211" s="5">
        <f t="shared" si="205"/>
        <v>0</v>
      </c>
      <c r="S211" s="5">
        <f t="shared" si="205"/>
        <v>0</v>
      </c>
      <c r="T211" s="5">
        <v>51617.245689999996</v>
      </c>
      <c r="U211" s="5">
        <f t="shared" si="204"/>
        <v>0</v>
      </c>
      <c r="V211" s="36">
        <f t="shared" si="204"/>
        <v>0</v>
      </c>
      <c r="W211" s="5">
        <f t="shared" si="197"/>
        <v>99.99835104342867</v>
      </c>
      <c r="X211" s="26"/>
    </row>
    <row r="212" spans="1:25" ht="31.5" x14ac:dyDescent="0.25">
      <c r="A212" s="4" t="s">
        <v>765</v>
      </c>
      <c r="B212" s="4" t="s">
        <v>1318</v>
      </c>
      <c r="C212" s="4" t="s">
        <v>1313</v>
      </c>
      <c r="D212" s="4"/>
      <c r="E212" s="14" t="s">
        <v>1314</v>
      </c>
      <c r="F212" s="5">
        <f t="shared" si="201"/>
        <v>55</v>
      </c>
      <c r="G212" s="5">
        <f t="shared" si="201"/>
        <v>0</v>
      </c>
      <c r="H212" s="5">
        <f t="shared" si="201"/>
        <v>0</v>
      </c>
      <c r="I212" s="5">
        <f t="shared" si="201"/>
        <v>-55</v>
      </c>
      <c r="J212" s="5">
        <f t="shared" si="201"/>
        <v>0</v>
      </c>
      <c r="K212" s="5">
        <f t="shared" si="201"/>
        <v>0</v>
      </c>
      <c r="L212" s="5">
        <f t="shared" si="202"/>
        <v>0</v>
      </c>
      <c r="M212" s="5">
        <f t="shared" si="155"/>
        <v>0</v>
      </c>
      <c r="N212" s="5">
        <v>30.496849999999998</v>
      </c>
      <c r="O212" s="5">
        <f>O213</f>
        <v>0</v>
      </c>
      <c r="P212" s="5">
        <f t="shared" si="204"/>
        <v>0</v>
      </c>
      <c r="Q212" s="5">
        <f t="shared" si="204"/>
        <v>0</v>
      </c>
      <c r="R212" s="5">
        <f t="shared" si="204"/>
        <v>0</v>
      </c>
      <c r="S212" s="5">
        <f t="shared" si="204"/>
        <v>0</v>
      </c>
      <c r="T212" s="5">
        <v>30.496849999999998</v>
      </c>
      <c r="U212" s="5">
        <f t="shared" si="204"/>
        <v>0</v>
      </c>
      <c r="V212" s="36">
        <f t="shared" si="204"/>
        <v>0</v>
      </c>
      <c r="W212" s="5">
        <f t="shared" si="197"/>
        <v>100</v>
      </c>
      <c r="X212" s="26"/>
      <c r="Y212" s="2" t="s">
        <v>1236</v>
      </c>
    </row>
    <row r="213" spans="1:25" ht="78.75" x14ac:dyDescent="0.25">
      <c r="A213" s="4" t="s">
        <v>765</v>
      </c>
      <c r="B213" s="4" t="s">
        <v>1318</v>
      </c>
      <c r="C213" s="4" t="s">
        <v>1313</v>
      </c>
      <c r="D213" s="4" t="s">
        <v>18</v>
      </c>
      <c r="E213" s="14" t="s">
        <v>462</v>
      </c>
      <c r="F213" s="5">
        <v>55</v>
      </c>
      <c r="G213" s="5"/>
      <c r="H213" s="5"/>
      <c r="I213" s="5">
        <f>-12.4-42.6</f>
        <v>-55</v>
      </c>
      <c r="J213" s="5"/>
      <c r="K213" s="5"/>
      <c r="L213" s="5"/>
      <c r="M213" s="5">
        <f t="shared" si="155"/>
        <v>0</v>
      </c>
      <c r="N213" s="5">
        <v>30.496849999999998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30.496849999999998</v>
      </c>
      <c r="U213" s="5">
        <v>0</v>
      </c>
      <c r="V213" s="36">
        <v>0</v>
      </c>
      <c r="W213" s="5">
        <f t="shared" si="197"/>
        <v>100</v>
      </c>
      <c r="X213" s="26"/>
      <c r="Y213" s="2" t="s">
        <v>1236</v>
      </c>
    </row>
    <row r="214" spans="1:25" ht="31.5" x14ac:dyDescent="0.25">
      <c r="A214" s="4" t="s">
        <v>765</v>
      </c>
      <c r="B214" s="4" t="s">
        <v>1318</v>
      </c>
      <c r="C214" s="4" t="s">
        <v>1313</v>
      </c>
      <c r="D214" s="4" t="s">
        <v>28</v>
      </c>
      <c r="E214" s="14" t="s">
        <v>464</v>
      </c>
      <c r="F214" s="5"/>
      <c r="G214" s="5"/>
      <c r="H214" s="5"/>
      <c r="I214" s="5">
        <f t="shared" ref="I214:L215" si="206">I215</f>
        <v>42.6</v>
      </c>
      <c r="J214" s="5">
        <f t="shared" si="206"/>
        <v>0</v>
      </c>
      <c r="K214" s="5">
        <f t="shared" si="206"/>
        <v>0</v>
      </c>
      <c r="L214" s="5">
        <f t="shared" si="206"/>
        <v>144.49800000000002</v>
      </c>
      <c r="M214" s="5">
        <f t="shared" si="155"/>
        <v>187.09800000000001</v>
      </c>
      <c r="N214" s="5">
        <v>30.496849999999998</v>
      </c>
      <c r="O214" s="5">
        <f>O215</f>
        <v>191.51750000000001</v>
      </c>
      <c r="P214" s="5">
        <f t="shared" ref="P214:V215" si="207">P215</f>
        <v>0</v>
      </c>
      <c r="Q214" s="5">
        <f t="shared" si="207"/>
        <v>0</v>
      </c>
      <c r="R214" s="5">
        <f t="shared" si="207"/>
        <v>0</v>
      </c>
      <c r="S214" s="5">
        <f t="shared" si="207"/>
        <v>0</v>
      </c>
      <c r="T214" s="5">
        <v>30.496849999999998</v>
      </c>
      <c r="U214" s="5">
        <f t="shared" si="207"/>
        <v>0</v>
      </c>
      <c r="V214" s="36">
        <f t="shared" si="207"/>
        <v>0</v>
      </c>
      <c r="W214" s="5">
        <f t="shared" si="197"/>
        <v>100</v>
      </c>
      <c r="X214" s="26"/>
    </row>
    <row r="215" spans="1:25" ht="31.5" x14ac:dyDescent="0.25">
      <c r="A215" s="4" t="s">
        <v>765</v>
      </c>
      <c r="B215" s="4" t="s">
        <v>1318</v>
      </c>
      <c r="C215" s="4" t="s">
        <v>766</v>
      </c>
      <c r="D215" s="4"/>
      <c r="E215" s="14" t="s">
        <v>767</v>
      </c>
      <c r="F215" s="5"/>
      <c r="G215" s="5"/>
      <c r="H215" s="5"/>
      <c r="I215" s="5">
        <f t="shared" si="206"/>
        <v>42.6</v>
      </c>
      <c r="J215" s="5">
        <f t="shared" si="206"/>
        <v>0</v>
      </c>
      <c r="K215" s="5">
        <f t="shared" si="206"/>
        <v>0</v>
      </c>
      <c r="L215" s="5">
        <f t="shared" si="206"/>
        <v>144.49800000000002</v>
      </c>
      <c r="M215" s="5">
        <f t="shared" si="155"/>
        <v>187.09800000000001</v>
      </c>
      <c r="N215" s="5">
        <v>51587.6</v>
      </c>
      <c r="O215" s="5">
        <f>O216</f>
        <v>191.51750000000001</v>
      </c>
      <c r="P215" s="5">
        <f t="shared" si="207"/>
        <v>0</v>
      </c>
      <c r="Q215" s="5">
        <f t="shared" si="207"/>
        <v>0</v>
      </c>
      <c r="R215" s="5">
        <f t="shared" si="207"/>
        <v>0</v>
      </c>
      <c r="S215" s="5">
        <f t="shared" si="207"/>
        <v>0</v>
      </c>
      <c r="T215" s="5">
        <v>51586.748839999993</v>
      </c>
      <c r="U215" s="5">
        <f t="shared" si="207"/>
        <v>0</v>
      </c>
      <c r="V215" s="36">
        <f t="shared" si="207"/>
        <v>0</v>
      </c>
      <c r="W215" s="5">
        <f t="shared" si="197"/>
        <v>99.998350068621136</v>
      </c>
      <c r="X215" s="26"/>
    </row>
    <row r="216" spans="1:25" ht="78.75" x14ac:dyDescent="0.25">
      <c r="A216" s="4" t="s">
        <v>765</v>
      </c>
      <c r="B216" s="4" t="s">
        <v>1318</v>
      </c>
      <c r="C216" s="4" t="s">
        <v>766</v>
      </c>
      <c r="D216" s="4" t="s">
        <v>18</v>
      </c>
      <c r="E216" s="14" t="s">
        <v>462</v>
      </c>
      <c r="F216" s="5"/>
      <c r="G216" s="5"/>
      <c r="H216" s="5"/>
      <c r="I216" s="5">
        <v>42.6</v>
      </c>
      <c r="J216" s="5"/>
      <c r="K216" s="5"/>
      <c r="L216" s="5">
        <f>326.264-181.766</f>
        <v>144.49800000000002</v>
      </c>
      <c r="M216" s="5">
        <f t="shared" si="155"/>
        <v>187.09800000000001</v>
      </c>
      <c r="N216" s="5">
        <v>45492.832990000003</v>
      </c>
      <c r="O216" s="5">
        <v>191.51750000000001</v>
      </c>
      <c r="P216" s="5">
        <v>0</v>
      </c>
      <c r="Q216" s="5">
        <v>0</v>
      </c>
      <c r="R216" s="5">
        <v>0</v>
      </c>
      <c r="S216" s="5">
        <v>0</v>
      </c>
      <c r="T216" s="5">
        <v>45491.981829999997</v>
      </c>
      <c r="U216" s="5">
        <v>0</v>
      </c>
      <c r="V216" s="36">
        <v>0</v>
      </c>
      <c r="W216" s="5">
        <f t="shared" si="197"/>
        <v>99.99812902397133</v>
      </c>
      <c r="X216" s="26"/>
    </row>
    <row r="217" spans="1:25" ht="31.5" x14ac:dyDescent="0.25">
      <c r="A217" s="4" t="s">
        <v>765</v>
      </c>
      <c r="B217" s="4" t="s">
        <v>1318</v>
      </c>
      <c r="C217" s="4" t="s">
        <v>766</v>
      </c>
      <c r="D217" s="4" t="s">
        <v>28</v>
      </c>
      <c r="E217" s="14" t="s">
        <v>464</v>
      </c>
      <c r="F217" s="5">
        <f t="shared" ref="F217:L217" si="208">F218</f>
        <v>10194.6</v>
      </c>
      <c r="G217" s="5">
        <f t="shared" si="208"/>
        <v>12535.1</v>
      </c>
      <c r="H217" s="5">
        <f t="shared" si="208"/>
        <v>12535.1</v>
      </c>
      <c r="I217" s="5">
        <f t="shared" si="208"/>
        <v>-1495.5</v>
      </c>
      <c r="J217" s="5">
        <f t="shared" si="208"/>
        <v>-1380</v>
      </c>
      <c r="K217" s="5">
        <f t="shared" si="208"/>
        <v>-1256.9000000000001</v>
      </c>
      <c r="L217" s="5">
        <f t="shared" si="208"/>
        <v>-267.26</v>
      </c>
      <c r="M217" s="5">
        <f t="shared" si="155"/>
        <v>8431.84</v>
      </c>
      <c r="N217" s="5">
        <v>45492.832990000003</v>
      </c>
      <c r="O217" s="5">
        <f>O218</f>
        <v>4408.2278800000004</v>
      </c>
      <c r="P217" s="5">
        <f t="shared" ref="P217:V217" si="209">P218</f>
        <v>0</v>
      </c>
      <c r="Q217" s="5">
        <f t="shared" si="209"/>
        <v>0</v>
      </c>
      <c r="R217" s="5">
        <f t="shared" si="209"/>
        <v>0</v>
      </c>
      <c r="S217" s="5">
        <f t="shared" si="209"/>
        <v>0</v>
      </c>
      <c r="T217" s="5">
        <v>45491.981829999997</v>
      </c>
      <c r="U217" s="5">
        <f t="shared" si="209"/>
        <v>0</v>
      </c>
      <c r="V217" s="36">
        <f t="shared" si="209"/>
        <v>0</v>
      </c>
      <c r="W217" s="5">
        <f t="shared" si="197"/>
        <v>99.99812902397133</v>
      </c>
      <c r="X217" s="26"/>
    </row>
    <row r="218" spans="1:25" ht="31.5" x14ac:dyDescent="0.25">
      <c r="A218" s="4" t="s">
        <v>765</v>
      </c>
      <c r="B218" s="4" t="s">
        <v>1318</v>
      </c>
      <c r="C218" s="4" t="s">
        <v>766</v>
      </c>
      <c r="D218" s="4" t="s">
        <v>11</v>
      </c>
      <c r="E218" s="14" t="s">
        <v>465</v>
      </c>
      <c r="F218" s="5">
        <f t="shared" ref="F218:L218" si="210">F219+F222</f>
        <v>10194.6</v>
      </c>
      <c r="G218" s="5">
        <f t="shared" si="210"/>
        <v>12535.1</v>
      </c>
      <c r="H218" s="5">
        <f t="shared" si="210"/>
        <v>12535.1</v>
      </c>
      <c r="I218" s="5">
        <f t="shared" si="210"/>
        <v>-1495.5</v>
      </c>
      <c r="J218" s="5">
        <f t="shared" si="210"/>
        <v>-1380</v>
      </c>
      <c r="K218" s="5">
        <f t="shared" si="210"/>
        <v>-1256.9000000000001</v>
      </c>
      <c r="L218" s="5">
        <f t="shared" si="210"/>
        <v>-267.26</v>
      </c>
      <c r="M218" s="5">
        <f t="shared" si="155"/>
        <v>8431.84</v>
      </c>
      <c r="N218" s="5">
        <v>6036.4720100000004</v>
      </c>
      <c r="O218" s="5">
        <f>O219+O222</f>
        <v>4408.2278800000004</v>
      </c>
      <c r="P218" s="5">
        <f t="shared" ref="P218:V218" si="211">P219+P222</f>
        <v>0</v>
      </c>
      <c r="Q218" s="5">
        <f t="shared" si="211"/>
        <v>0</v>
      </c>
      <c r="R218" s="5">
        <f t="shared" si="211"/>
        <v>0</v>
      </c>
      <c r="S218" s="5">
        <f t="shared" si="211"/>
        <v>0</v>
      </c>
      <c r="T218" s="5">
        <v>6036.4720100000004</v>
      </c>
      <c r="U218" s="5">
        <f t="shared" si="211"/>
        <v>0</v>
      </c>
      <c r="V218" s="36">
        <f t="shared" si="211"/>
        <v>0</v>
      </c>
      <c r="W218" s="5">
        <f t="shared" si="197"/>
        <v>100</v>
      </c>
      <c r="X218" s="26"/>
    </row>
    <row r="219" spans="1:25" ht="31.5" x14ac:dyDescent="0.25">
      <c r="A219" s="4" t="s">
        <v>765</v>
      </c>
      <c r="B219" s="4" t="s">
        <v>1318</v>
      </c>
      <c r="C219" s="4" t="s">
        <v>766</v>
      </c>
      <c r="D219" s="4" t="s">
        <v>12</v>
      </c>
      <c r="E219" s="14" t="s">
        <v>466</v>
      </c>
      <c r="F219" s="5">
        <f t="shared" ref="F219:L220" si="212">F220</f>
        <v>4382.6000000000004</v>
      </c>
      <c r="G219" s="5">
        <f t="shared" si="212"/>
        <v>4382.6000000000004</v>
      </c>
      <c r="H219" s="5">
        <f t="shared" si="212"/>
        <v>4382.6000000000004</v>
      </c>
      <c r="I219" s="5">
        <f t="shared" si="212"/>
        <v>-1495.5</v>
      </c>
      <c r="J219" s="5">
        <f t="shared" si="212"/>
        <v>-1380</v>
      </c>
      <c r="K219" s="5">
        <f t="shared" si="212"/>
        <v>-1256.9000000000001</v>
      </c>
      <c r="L219" s="5">
        <f t="shared" si="212"/>
        <v>-267.26</v>
      </c>
      <c r="M219" s="5">
        <f t="shared" si="155"/>
        <v>2619.84</v>
      </c>
      <c r="N219" s="5">
        <v>6036.4720100000004</v>
      </c>
      <c r="O219" s="5">
        <f>O220</f>
        <v>1613.2278799999999</v>
      </c>
      <c r="P219" s="5">
        <f t="shared" ref="P219:V220" si="213">P220</f>
        <v>0</v>
      </c>
      <c r="Q219" s="5">
        <f t="shared" si="213"/>
        <v>0</v>
      </c>
      <c r="R219" s="5">
        <f t="shared" si="213"/>
        <v>0</v>
      </c>
      <c r="S219" s="5">
        <f t="shared" si="213"/>
        <v>0</v>
      </c>
      <c r="T219" s="5">
        <v>6036.4720100000004</v>
      </c>
      <c r="U219" s="5">
        <f t="shared" si="213"/>
        <v>0</v>
      </c>
      <c r="V219" s="36">
        <f t="shared" si="213"/>
        <v>0</v>
      </c>
      <c r="W219" s="5">
        <f t="shared" si="197"/>
        <v>100</v>
      </c>
      <c r="X219" s="26"/>
    </row>
    <row r="220" spans="1:25" x14ac:dyDescent="0.25">
      <c r="A220" s="4" t="s">
        <v>765</v>
      </c>
      <c r="B220" s="4" t="s">
        <v>1318</v>
      </c>
      <c r="C220" s="4" t="s">
        <v>766</v>
      </c>
      <c r="D220" s="4" t="s">
        <v>13</v>
      </c>
      <c r="E220" s="14" t="s">
        <v>480</v>
      </c>
      <c r="F220" s="5">
        <f t="shared" si="212"/>
        <v>4382.6000000000004</v>
      </c>
      <c r="G220" s="5">
        <f t="shared" si="212"/>
        <v>4382.6000000000004</v>
      </c>
      <c r="H220" s="5">
        <f t="shared" si="212"/>
        <v>4382.6000000000004</v>
      </c>
      <c r="I220" s="5">
        <f t="shared" si="212"/>
        <v>-1495.5</v>
      </c>
      <c r="J220" s="5">
        <f t="shared" si="212"/>
        <v>-1380</v>
      </c>
      <c r="K220" s="5">
        <f t="shared" si="212"/>
        <v>-1256.9000000000001</v>
      </c>
      <c r="L220" s="5">
        <f t="shared" si="212"/>
        <v>-267.26</v>
      </c>
      <c r="M220" s="5">
        <f t="shared" si="155"/>
        <v>2619.84</v>
      </c>
      <c r="N220" s="5">
        <v>58.295000000000002</v>
      </c>
      <c r="O220" s="5">
        <f>O221</f>
        <v>1613.2278799999999</v>
      </c>
      <c r="P220" s="5">
        <f t="shared" si="213"/>
        <v>0</v>
      </c>
      <c r="Q220" s="5">
        <f t="shared" si="213"/>
        <v>0</v>
      </c>
      <c r="R220" s="5">
        <f t="shared" si="213"/>
        <v>0</v>
      </c>
      <c r="S220" s="5">
        <f t="shared" si="213"/>
        <v>0</v>
      </c>
      <c r="T220" s="5">
        <v>58.295000000000002</v>
      </c>
      <c r="U220" s="5">
        <f t="shared" si="213"/>
        <v>0</v>
      </c>
      <c r="V220" s="36">
        <f t="shared" si="213"/>
        <v>0</v>
      </c>
      <c r="W220" s="5">
        <f t="shared" si="197"/>
        <v>100</v>
      </c>
      <c r="X220" s="26"/>
    </row>
    <row r="221" spans="1:25" x14ac:dyDescent="0.25">
      <c r="A221" s="4" t="s">
        <v>765</v>
      </c>
      <c r="B221" s="4" t="s">
        <v>1318</v>
      </c>
      <c r="C221" s="4" t="s">
        <v>766</v>
      </c>
      <c r="D221" s="4" t="s">
        <v>14</v>
      </c>
      <c r="E221" s="14" t="s">
        <v>482</v>
      </c>
      <c r="F221" s="5">
        <v>4382.6000000000004</v>
      </c>
      <c r="G221" s="5">
        <v>4382.6000000000004</v>
      </c>
      <c r="H221" s="5">
        <v>4382.6000000000004</v>
      </c>
      <c r="I221" s="5">
        <v>-1495.5</v>
      </c>
      <c r="J221" s="5">
        <v>-1380</v>
      </c>
      <c r="K221" s="5">
        <v>-1256.9000000000001</v>
      </c>
      <c r="L221" s="5">
        <v>-267.26</v>
      </c>
      <c r="M221" s="5">
        <f t="shared" si="155"/>
        <v>2619.84</v>
      </c>
      <c r="N221" s="5">
        <v>20</v>
      </c>
      <c r="O221" s="5">
        <v>1613.2278799999999</v>
      </c>
      <c r="P221" s="5">
        <v>0</v>
      </c>
      <c r="Q221" s="5">
        <v>0</v>
      </c>
      <c r="R221" s="5">
        <v>0</v>
      </c>
      <c r="S221" s="5">
        <v>0</v>
      </c>
      <c r="T221" s="5">
        <v>20</v>
      </c>
      <c r="U221" s="5">
        <v>0</v>
      </c>
      <c r="V221" s="36">
        <v>0</v>
      </c>
      <c r="W221" s="5">
        <f t="shared" si="197"/>
        <v>100</v>
      </c>
      <c r="X221" s="26"/>
    </row>
    <row r="222" spans="1:25" x14ac:dyDescent="0.25">
      <c r="A222" s="4" t="s">
        <v>765</v>
      </c>
      <c r="B222" s="4" t="s">
        <v>1318</v>
      </c>
      <c r="C222" s="4" t="s">
        <v>766</v>
      </c>
      <c r="D222" s="4" t="s">
        <v>20</v>
      </c>
      <c r="E222" s="14" t="s">
        <v>483</v>
      </c>
      <c r="F222" s="5">
        <f t="shared" ref="F222:L223" si="214">F223</f>
        <v>5812</v>
      </c>
      <c r="G222" s="5">
        <f t="shared" si="214"/>
        <v>8152.5</v>
      </c>
      <c r="H222" s="5">
        <f t="shared" si="214"/>
        <v>8152.5</v>
      </c>
      <c r="I222" s="5">
        <f t="shared" si="214"/>
        <v>0</v>
      </c>
      <c r="J222" s="5">
        <f t="shared" si="214"/>
        <v>0</v>
      </c>
      <c r="K222" s="5">
        <f t="shared" si="214"/>
        <v>0</v>
      </c>
      <c r="L222" s="5">
        <f t="shared" si="214"/>
        <v>0</v>
      </c>
      <c r="M222" s="5">
        <f t="shared" si="155"/>
        <v>5812</v>
      </c>
      <c r="N222" s="5">
        <v>38.295000000000002</v>
      </c>
      <c r="O222" s="5">
        <f>O223</f>
        <v>2795</v>
      </c>
      <c r="P222" s="5">
        <f t="shared" ref="P222:V223" si="215">P223</f>
        <v>0</v>
      </c>
      <c r="Q222" s="5">
        <f t="shared" si="215"/>
        <v>0</v>
      </c>
      <c r="R222" s="5">
        <f t="shared" si="215"/>
        <v>0</v>
      </c>
      <c r="S222" s="5">
        <f t="shared" si="215"/>
        <v>0</v>
      </c>
      <c r="T222" s="5">
        <v>38.295000000000002</v>
      </c>
      <c r="U222" s="5">
        <f t="shared" si="215"/>
        <v>0</v>
      </c>
      <c r="V222" s="36">
        <f t="shared" si="215"/>
        <v>0</v>
      </c>
      <c r="W222" s="5">
        <f t="shared" si="197"/>
        <v>100</v>
      </c>
      <c r="X222" s="26"/>
    </row>
    <row r="223" spans="1:25" ht="31.5" x14ac:dyDescent="0.25">
      <c r="A223" s="7" t="s">
        <v>57</v>
      </c>
      <c r="B223" s="7" t="s">
        <v>1317</v>
      </c>
      <c r="C223" s="7"/>
      <c r="D223" s="7"/>
      <c r="E223" s="18" t="s">
        <v>404</v>
      </c>
      <c r="F223" s="5">
        <f t="shared" si="214"/>
        <v>5812</v>
      </c>
      <c r="G223" s="5">
        <f t="shared" si="214"/>
        <v>8152.5</v>
      </c>
      <c r="H223" s="5">
        <f t="shared" si="214"/>
        <v>8152.5</v>
      </c>
      <c r="I223" s="5">
        <f t="shared" si="214"/>
        <v>0</v>
      </c>
      <c r="J223" s="5">
        <f t="shared" si="214"/>
        <v>0</v>
      </c>
      <c r="K223" s="5">
        <f t="shared" si="214"/>
        <v>0</v>
      </c>
      <c r="L223" s="5">
        <f t="shared" si="214"/>
        <v>0</v>
      </c>
      <c r="M223" s="5">
        <f t="shared" si="155"/>
        <v>5812</v>
      </c>
      <c r="N223" s="8">
        <v>258577.77966999999</v>
      </c>
      <c r="O223" s="5">
        <f>O224</f>
        <v>2795</v>
      </c>
      <c r="P223" s="5">
        <f t="shared" si="215"/>
        <v>0</v>
      </c>
      <c r="Q223" s="5">
        <f t="shared" si="215"/>
        <v>0</v>
      </c>
      <c r="R223" s="5">
        <f t="shared" si="215"/>
        <v>0</v>
      </c>
      <c r="S223" s="5">
        <f t="shared" si="215"/>
        <v>0</v>
      </c>
      <c r="T223" s="8">
        <v>240096.10357000001</v>
      </c>
      <c r="U223" s="5">
        <f t="shared" si="215"/>
        <v>0</v>
      </c>
      <c r="V223" s="36">
        <f t="shared" si="215"/>
        <v>0</v>
      </c>
      <c r="W223" s="8">
        <f t="shared" si="197"/>
        <v>92.852566015693029</v>
      </c>
      <c r="X223" s="26"/>
    </row>
    <row r="224" spans="1:25" x14ac:dyDescent="0.25">
      <c r="A224" s="7" t="s">
        <v>57</v>
      </c>
      <c r="B224" s="7" t="s">
        <v>30</v>
      </c>
      <c r="C224" s="7"/>
      <c r="D224" s="7"/>
      <c r="E224" s="18" t="s">
        <v>427</v>
      </c>
      <c r="F224" s="5">
        <v>5812</v>
      </c>
      <c r="G224" s="5">
        <v>8152.5</v>
      </c>
      <c r="H224" s="5">
        <v>8152.5</v>
      </c>
      <c r="I224" s="5"/>
      <c r="J224" s="5"/>
      <c r="K224" s="5"/>
      <c r="L224" s="5"/>
      <c r="M224" s="5">
        <f t="shared" si="155"/>
        <v>5812</v>
      </c>
      <c r="N224" s="8">
        <v>103428.03910999998</v>
      </c>
      <c r="O224" s="5">
        <v>2795</v>
      </c>
      <c r="P224" s="5">
        <v>0</v>
      </c>
      <c r="Q224" s="5">
        <v>0</v>
      </c>
      <c r="R224" s="5">
        <v>0</v>
      </c>
      <c r="S224" s="5">
        <v>0</v>
      </c>
      <c r="T224" s="8">
        <v>103382.13869000001</v>
      </c>
      <c r="U224" s="5">
        <v>0</v>
      </c>
      <c r="V224" s="36">
        <v>0</v>
      </c>
      <c r="W224" s="8">
        <f t="shared" si="197"/>
        <v>99.955620912476974</v>
      </c>
      <c r="X224" s="26"/>
    </row>
    <row r="225" spans="1:24" x14ac:dyDescent="0.25">
      <c r="A225" s="9" t="s">
        <v>57</v>
      </c>
      <c r="B225" s="9" t="s">
        <v>1325</v>
      </c>
      <c r="C225" s="9"/>
      <c r="D225" s="9"/>
      <c r="E225" s="13" t="s">
        <v>1181</v>
      </c>
      <c r="F225" s="5">
        <f t="shared" ref="F225:K225" si="216">F230</f>
        <v>0</v>
      </c>
      <c r="G225" s="5">
        <f t="shared" si="216"/>
        <v>0</v>
      </c>
      <c r="H225" s="5">
        <f t="shared" si="216"/>
        <v>0</v>
      </c>
      <c r="I225" s="5">
        <f t="shared" si="216"/>
        <v>0</v>
      </c>
      <c r="J225" s="5">
        <f t="shared" si="216"/>
        <v>0</v>
      </c>
      <c r="K225" s="5">
        <f t="shared" si="216"/>
        <v>0</v>
      </c>
      <c r="L225" s="5">
        <f>L226</f>
        <v>3165.2510000000002</v>
      </c>
      <c r="M225" s="5">
        <f t="shared" si="155"/>
        <v>3165.2510000000002</v>
      </c>
      <c r="N225" s="11">
        <v>50788.153999999995</v>
      </c>
      <c r="O225" s="5">
        <f>O230+O226</f>
        <v>605.02250000000004</v>
      </c>
      <c r="P225" s="5">
        <f t="shared" ref="P225:V225" si="217">P230+P226</f>
        <v>0</v>
      </c>
      <c r="Q225" s="5">
        <f t="shared" si="217"/>
        <v>0</v>
      </c>
      <c r="R225" s="5">
        <f t="shared" si="217"/>
        <v>0</v>
      </c>
      <c r="S225" s="5">
        <f t="shared" si="217"/>
        <v>0</v>
      </c>
      <c r="T225" s="11">
        <v>50772.215920000002</v>
      </c>
      <c r="U225" s="5">
        <f t="shared" si="217"/>
        <v>0</v>
      </c>
      <c r="V225" s="36">
        <f t="shared" si="217"/>
        <v>0</v>
      </c>
      <c r="W225" s="11">
        <f t="shared" si="197"/>
        <v>99.968618508953895</v>
      </c>
      <c r="X225" s="26"/>
    </row>
    <row r="226" spans="1:24" ht="31.5" x14ac:dyDescent="0.25">
      <c r="A226" s="4" t="s">
        <v>57</v>
      </c>
      <c r="B226" s="4" t="s">
        <v>1325</v>
      </c>
      <c r="C226" s="4" t="s">
        <v>22</v>
      </c>
      <c r="D226" s="4"/>
      <c r="E226" s="14" t="s">
        <v>699</v>
      </c>
      <c r="F226" s="5"/>
      <c r="G226" s="5"/>
      <c r="H226" s="5"/>
      <c r="I226" s="5"/>
      <c r="J226" s="5"/>
      <c r="K226" s="5"/>
      <c r="L226" s="5">
        <f>L227</f>
        <v>3165.2510000000002</v>
      </c>
      <c r="M226" s="5">
        <f>M227</f>
        <v>3165.2510000000002</v>
      </c>
      <c r="N226" s="5">
        <v>50688.653999999995</v>
      </c>
      <c r="O226" s="5">
        <f t="shared" ref="O226:V228" si="218">O227</f>
        <v>605.02250000000004</v>
      </c>
      <c r="P226" s="5">
        <f t="shared" si="218"/>
        <v>0</v>
      </c>
      <c r="Q226" s="5">
        <f t="shared" si="218"/>
        <v>0</v>
      </c>
      <c r="R226" s="5">
        <f t="shared" si="218"/>
        <v>0</v>
      </c>
      <c r="S226" s="5">
        <f t="shared" si="218"/>
        <v>0</v>
      </c>
      <c r="T226" s="5">
        <v>50672.715920000002</v>
      </c>
      <c r="U226" s="5">
        <f t="shared" si="218"/>
        <v>0</v>
      </c>
      <c r="V226" s="36">
        <f t="shared" si="218"/>
        <v>0</v>
      </c>
      <c r="W226" s="5">
        <f t="shared" si="197"/>
        <v>99.968556908218559</v>
      </c>
      <c r="X226" s="26"/>
    </row>
    <row r="227" spans="1:24" ht="47.25" x14ac:dyDescent="0.25">
      <c r="A227" s="4" t="s">
        <v>57</v>
      </c>
      <c r="B227" s="4" t="s">
        <v>1325</v>
      </c>
      <c r="C227" s="4" t="s">
        <v>82</v>
      </c>
      <c r="D227" s="4"/>
      <c r="E227" s="14" t="s">
        <v>867</v>
      </c>
      <c r="F227" s="5"/>
      <c r="G227" s="5"/>
      <c r="H227" s="5"/>
      <c r="I227" s="5"/>
      <c r="J227" s="5"/>
      <c r="K227" s="5"/>
      <c r="L227" s="5">
        <f>L228</f>
        <v>3165.2510000000002</v>
      </c>
      <c r="M227" s="5">
        <f>M228</f>
        <v>3165.2510000000002</v>
      </c>
      <c r="N227" s="5">
        <v>50688.653999999995</v>
      </c>
      <c r="O227" s="5">
        <f t="shared" si="218"/>
        <v>605.02250000000004</v>
      </c>
      <c r="P227" s="5">
        <f t="shared" si="218"/>
        <v>0</v>
      </c>
      <c r="Q227" s="5">
        <f t="shared" si="218"/>
        <v>0</v>
      </c>
      <c r="R227" s="5">
        <f t="shared" si="218"/>
        <v>0</v>
      </c>
      <c r="S227" s="5">
        <f t="shared" si="218"/>
        <v>0</v>
      </c>
      <c r="T227" s="5">
        <v>50672.715920000002</v>
      </c>
      <c r="U227" s="5">
        <f t="shared" si="218"/>
        <v>0</v>
      </c>
      <c r="V227" s="36">
        <f t="shared" si="218"/>
        <v>0</v>
      </c>
      <c r="W227" s="5">
        <f t="shared" si="197"/>
        <v>99.968556908218559</v>
      </c>
      <c r="X227" s="26"/>
    </row>
    <row r="228" spans="1:24" ht="47.25" x14ac:dyDescent="0.25">
      <c r="A228" s="4" t="s">
        <v>57</v>
      </c>
      <c r="B228" s="4" t="s">
        <v>1325</v>
      </c>
      <c r="C228" s="4" t="s">
        <v>79</v>
      </c>
      <c r="D228" s="4"/>
      <c r="E228" s="14" t="s">
        <v>497</v>
      </c>
      <c r="F228" s="5"/>
      <c r="G228" s="5"/>
      <c r="H228" s="5"/>
      <c r="I228" s="5"/>
      <c r="J228" s="5"/>
      <c r="K228" s="5"/>
      <c r="L228" s="5">
        <f>L229</f>
        <v>3165.2510000000002</v>
      </c>
      <c r="M228" s="5">
        <f>M229</f>
        <v>3165.2510000000002</v>
      </c>
      <c r="N228" s="5">
        <v>29963.554</v>
      </c>
      <c r="O228" s="5">
        <f t="shared" si="218"/>
        <v>605.02250000000004</v>
      </c>
      <c r="P228" s="5">
        <f t="shared" si="218"/>
        <v>0</v>
      </c>
      <c r="Q228" s="5">
        <f t="shared" si="218"/>
        <v>0</v>
      </c>
      <c r="R228" s="5">
        <f t="shared" si="218"/>
        <v>0</v>
      </c>
      <c r="S228" s="5">
        <f t="shared" si="218"/>
        <v>0</v>
      </c>
      <c r="T228" s="5">
        <v>29962.321250000001</v>
      </c>
      <c r="U228" s="5">
        <f t="shared" si="218"/>
        <v>0</v>
      </c>
      <c r="V228" s="36">
        <f t="shared" si="218"/>
        <v>0</v>
      </c>
      <c r="W228" s="5">
        <f t="shared" si="197"/>
        <v>99.995885835171634</v>
      </c>
      <c r="X228" s="26"/>
    </row>
    <row r="229" spans="1:24" ht="78.75" x14ac:dyDescent="0.25">
      <c r="A229" s="4" t="s">
        <v>57</v>
      </c>
      <c r="B229" s="4" t="s">
        <v>1325</v>
      </c>
      <c r="C229" s="4" t="s">
        <v>79</v>
      </c>
      <c r="D229" s="4" t="s">
        <v>18</v>
      </c>
      <c r="E229" s="14" t="s">
        <v>462</v>
      </c>
      <c r="F229" s="5"/>
      <c r="G229" s="5"/>
      <c r="H229" s="5"/>
      <c r="I229" s="5"/>
      <c r="J229" s="5"/>
      <c r="K229" s="5"/>
      <c r="L229" s="5">
        <v>3165.2510000000002</v>
      </c>
      <c r="M229" s="5">
        <f>L229</f>
        <v>3165.2510000000002</v>
      </c>
      <c r="N229" s="5">
        <v>20567.409670000001</v>
      </c>
      <c r="O229" s="5">
        <v>605.02250000000004</v>
      </c>
      <c r="P229" s="5">
        <v>0</v>
      </c>
      <c r="Q229" s="5">
        <v>0</v>
      </c>
      <c r="R229" s="5">
        <v>0</v>
      </c>
      <c r="S229" s="5">
        <v>0</v>
      </c>
      <c r="T229" s="5">
        <v>20566.177520000001</v>
      </c>
      <c r="U229" s="5">
        <v>0</v>
      </c>
      <c r="V229" s="36">
        <v>0</v>
      </c>
      <c r="W229" s="5">
        <f t="shared" si="197"/>
        <v>99.99400921156446</v>
      </c>
      <c r="X229" s="26"/>
    </row>
    <row r="230" spans="1:24" x14ac:dyDescent="0.25">
      <c r="A230" s="4" t="s">
        <v>57</v>
      </c>
      <c r="B230" s="4" t="s">
        <v>1325</v>
      </c>
      <c r="C230" s="4" t="s">
        <v>79</v>
      </c>
      <c r="D230" s="4" t="s">
        <v>19</v>
      </c>
      <c r="E230" s="14" t="s">
        <v>463</v>
      </c>
      <c r="F230" s="5">
        <f t="shared" ref="F230:L232" si="219">F231</f>
        <v>0</v>
      </c>
      <c r="G230" s="5">
        <f t="shared" si="219"/>
        <v>0</v>
      </c>
      <c r="H230" s="5">
        <f t="shared" si="219"/>
        <v>0</v>
      </c>
      <c r="I230" s="5">
        <f t="shared" si="219"/>
        <v>0</v>
      </c>
      <c r="J230" s="5">
        <f t="shared" si="219"/>
        <v>0</v>
      </c>
      <c r="K230" s="5">
        <f t="shared" si="219"/>
        <v>0</v>
      </c>
      <c r="L230" s="5">
        <f t="shared" si="219"/>
        <v>0</v>
      </c>
      <c r="M230" s="5">
        <f t="shared" si="155"/>
        <v>0</v>
      </c>
      <c r="N230" s="5">
        <v>20567.409670000001</v>
      </c>
      <c r="O230" s="5">
        <f t="shared" ref="O230:O232" si="220">O231</f>
        <v>0</v>
      </c>
      <c r="P230" s="5">
        <f t="shared" ref="P230:V232" si="221">P231</f>
        <v>0</v>
      </c>
      <c r="Q230" s="5">
        <f t="shared" si="221"/>
        <v>0</v>
      </c>
      <c r="R230" s="5">
        <f t="shared" si="221"/>
        <v>0</v>
      </c>
      <c r="S230" s="5">
        <f t="shared" si="221"/>
        <v>0</v>
      </c>
      <c r="T230" s="5">
        <v>20566.177520000001</v>
      </c>
      <c r="U230" s="5">
        <f t="shared" si="221"/>
        <v>0</v>
      </c>
      <c r="V230" s="36">
        <f t="shared" si="221"/>
        <v>0</v>
      </c>
      <c r="W230" s="5">
        <f t="shared" si="197"/>
        <v>99.99400921156446</v>
      </c>
      <c r="X230" s="26"/>
    </row>
    <row r="231" spans="1:24" ht="31.5" x14ac:dyDescent="0.25">
      <c r="A231" s="4" t="s">
        <v>57</v>
      </c>
      <c r="B231" s="4" t="s">
        <v>1325</v>
      </c>
      <c r="C231" s="4" t="s">
        <v>79</v>
      </c>
      <c r="D231" s="4" t="s">
        <v>11</v>
      </c>
      <c r="E231" s="14" t="s">
        <v>465</v>
      </c>
      <c r="F231" s="5">
        <f t="shared" si="219"/>
        <v>0</v>
      </c>
      <c r="G231" s="5">
        <f t="shared" si="219"/>
        <v>0</v>
      </c>
      <c r="H231" s="5">
        <f t="shared" si="219"/>
        <v>0</v>
      </c>
      <c r="I231" s="5">
        <f t="shared" si="219"/>
        <v>0</v>
      </c>
      <c r="J231" s="5">
        <f t="shared" si="219"/>
        <v>0</v>
      </c>
      <c r="K231" s="5">
        <f t="shared" si="219"/>
        <v>0</v>
      </c>
      <c r="L231" s="5">
        <f t="shared" si="219"/>
        <v>0</v>
      </c>
      <c r="M231" s="5">
        <f t="shared" si="155"/>
        <v>0</v>
      </c>
      <c r="N231" s="5">
        <v>8242.4337799999994</v>
      </c>
      <c r="O231" s="5">
        <f t="shared" si="220"/>
        <v>0</v>
      </c>
      <c r="P231" s="5">
        <f t="shared" si="221"/>
        <v>0</v>
      </c>
      <c r="Q231" s="5">
        <f t="shared" si="221"/>
        <v>0</v>
      </c>
      <c r="R231" s="5">
        <f t="shared" si="221"/>
        <v>0</v>
      </c>
      <c r="S231" s="5">
        <f t="shared" si="221"/>
        <v>0</v>
      </c>
      <c r="T231" s="5">
        <v>8242.43318</v>
      </c>
      <c r="U231" s="5">
        <f t="shared" si="221"/>
        <v>0</v>
      </c>
      <c r="V231" s="36">
        <f t="shared" si="221"/>
        <v>0</v>
      </c>
      <c r="W231" s="5">
        <f t="shared" si="197"/>
        <v>99.999992720596666</v>
      </c>
      <c r="X231" s="26"/>
    </row>
    <row r="232" spans="1:24" ht="31.5" x14ac:dyDescent="0.25">
      <c r="A232" s="4" t="s">
        <v>57</v>
      </c>
      <c r="B232" s="4" t="s">
        <v>1325</v>
      </c>
      <c r="C232" s="4" t="s">
        <v>79</v>
      </c>
      <c r="D232" s="4" t="s">
        <v>12</v>
      </c>
      <c r="E232" s="14" t="s">
        <v>466</v>
      </c>
      <c r="F232" s="5">
        <f t="shared" si="219"/>
        <v>0</v>
      </c>
      <c r="G232" s="5">
        <f t="shared" si="219"/>
        <v>0</v>
      </c>
      <c r="H232" s="5">
        <f t="shared" si="219"/>
        <v>0</v>
      </c>
      <c r="I232" s="5">
        <f t="shared" si="219"/>
        <v>0</v>
      </c>
      <c r="J232" s="5">
        <f t="shared" si="219"/>
        <v>0</v>
      </c>
      <c r="K232" s="5">
        <f t="shared" si="219"/>
        <v>0</v>
      </c>
      <c r="L232" s="5">
        <f t="shared" si="219"/>
        <v>0</v>
      </c>
      <c r="M232" s="5">
        <f t="shared" si="155"/>
        <v>0</v>
      </c>
      <c r="N232" s="5">
        <v>8242.4337799999994</v>
      </c>
      <c r="O232" s="5">
        <f t="shared" si="220"/>
        <v>0</v>
      </c>
      <c r="P232" s="5">
        <f t="shared" si="221"/>
        <v>0</v>
      </c>
      <c r="Q232" s="5">
        <f t="shared" si="221"/>
        <v>0</v>
      </c>
      <c r="R232" s="5">
        <f t="shared" si="221"/>
        <v>0</v>
      </c>
      <c r="S232" s="5">
        <f t="shared" si="221"/>
        <v>0</v>
      </c>
      <c r="T232" s="5">
        <v>8242.43318</v>
      </c>
      <c r="U232" s="5">
        <f t="shared" si="221"/>
        <v>0</v>
      </c>
      <c r="V232" s="36">
        <f t="shared" si="221"/>
        <v>0</v>
      </c>
      <c r="W232" s="5">
        <f t="shared" si="197"/>
        <v>99.999992720596666</v>
      </c>
      <c r="X232" s="26"/>
    </row>
    <row r="233" spans="1:24" x14ac:dyDescent="0.25">
      <c r="A233" s="4" t="s">
        <v>57</v>
      </c>
      <c r="B233" s="4" t="s">
        <v>1325</v>
      </c>
      <c r="C233" s="4" t="s">
        <v>79</v>
      </c>
      <c r="D233" s="4" t="s">
        <v>13</v>
      </c>
      <c r="E233" s="14" t="s">
        <v>480</v>
      </c>
      <c r="F233" s="5"/>
      <c r="G233" s="5"/>
      <c r="H233" s="5"/>
      <c r="I233" s="5"/>
      <c r="J233" s="5"/>
      <c r="K233" s="5"/>
      <c r="L233" s="5"/>
      <c r="M233" s="5">
        <f t="shared" si="155"/>
        <v>0</v>
      </c>
      <c r="N233" s="5">
        <v>1153.71055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1153.71055</v>
      </c>
      <c r="U233" s="5">
        <v>0</v>
      </c>
      <c r="V233" s="36">
        <v>0</v>
      </c>
      <c r="W233" s="5">
        <f t="shared" si="197"/>
        <v>100</v>
      </c>
      <c r="X233" s="26"/>
    </row>
    <row r="234" spans="1:24" s="3" customFormat="1" x14ac:dyDescent="0.25">
      <c r="A234" s="4" t="s">
        <v>57</v>
      </c>
      <c r="B234" s="4" t="s">
        <v>1325</v>
      </c>
      <c r="C234" s="4" t="s">
        <v>79</v>
      </c>
      <c r="D234" s="4" t="s">
        <v>14</v>
      </c>
      <c r="E234" s="14" t="s">
        <v>482</v>
      </c>
      <c r="F234" s="8">
        <f t="shared" ref="F234:L238" si="222">F235</f>
        <v>51587.6</v>
      </c>
      <c r="G234" s="8">
        <f t="shared" si="222"/>
        <v>56746.399999999994</v>
      </c>
      <c r="H234" s="8">
        <f t="shared" si="222"/>
        <v>56746.399999999994</v>
      </c>
      <c r="I234" s="8">
        <f t="shared" si="222"/>
        <v>0</v>
      </c>
      <c r="J234" s="8">
        <f t="shared" si="222"/>
        <v>0</v>
      </c>
      <c r="K234" s="8">
        <f t="shared" si="222"/>
        <v>0</v>
      </c>
      <c r="L234" s="8">
        <f t="shared" si="222"/>
        <v>0</v>
      </c>
      <c r="M234" s="8">
        <f t="shared" si="155"/>
        <v>51587.6</v>
      </c>
      <c r="N234" s="5">
        <v>50</v>
      </c>
      <c r="O234" s="8">
        <f t="shared" ref="O234:O238" si="223">O235</f>
        <v>32754.107460000003</v>
      </c>
      <c r="P234" s="8">
        <f t="shared" ref="P234:V238" si="224">P235</f>
        <v>1824.5</v>
      </c>
      <c r="Q234" s="8">
        <f t="shared" si="224"/>
        <v>32754.107460000003</v>
      </c>
      <c r="R234" s="8">
        <f t="shared" si="224"/>
        <v>0</v>
      </c>
      <c r="S234" s="8">
        <f t="shared" si="224"/>
        <v>0</v>
      </c>
      <c r="T234" s="5">
        <v>50</v>
      </c>
      <c r="U234" s="8">
        <f t="shared" si="224"/>
        <v>1820.1408200000001</v>
      </c>
      <c r="V234" s="34">
        <f t="shared" si="224"/>
        <v>0</v>
      </c>
      <c r="W234" s="5">
        <f t="shared" si="197"/>
        <v>100</v>
      </c>
      <c r="X234" s="21"/>
    </row>
    <row r="235" spans="1:24" s="3" customFormat="1" x14ac:dyDescent="0.25">
      <c r="A235" s="4" t="s">
        <v>57</v>
      </c>
      <c r="B235" s="4" t="s">
        <v>1325</v>
      </c>
      <c r="C235" s="4" t="s">
        <v>79</v>
      </c>
      <c r="D235" s="4" t="s">
        <v>20</v>
      </c>
      <c r="E235" s="14" t="s">
        <v>483</v>
      </c>
      <c r="F235" s="8">
        <f t="shared" si="222"/>
        <v>51587.6</v>
      </c>
      <c r="G235" s="8">
        <f t="shared" si="222"/>
        <v>56746.399999999994</v>
      </c>
      <c r="H235" s="8">
        <f t="shared" si="222"/>
        <v>56746.399999999994</v>
      </c>
      <c r="I235" s="8">
        <f t="shared" si="222"/>
        <v>0</v>
      </c>
      <c r="J235" s="8">
        <f t="shared" si="222"/>
        <v>0</v>
      </c>
      <c r="K235" s="8">
        <f t="shared" si="222"/>
        <v>0</v>
      </c>
      <c r="L235" s="8">
        <f t="shared" si="222"/>
        <v>0</v>
      </c>
      <c r="M235" s="8">
        <f t="shared" si="155"/>
        <v>51587.6</v>
      </c>
      <c r="N235" s="5">
        <v>1103.71055</v>
      </c>
      <c r="O235" s="8">
        <f t="shared" si="223"/>
        <v>32754.107460000003</v>
      </c>
      <c r="P235" s="8">
        <f t="shared" si="224"/>
        <v>1824.5</v>
      </c>
      <c r="Q235" s="8">
        <f t="shared" si="224"/>
        <v>32754.107460000003</v>
      </c>
      <c r="R235" s="8">
        <f t="shared" si="224"/>
        <v>0</v>
      </c>
      <c r="S235" s="8">
        <f t="shared" si="224"/>
        <v>0</v>
      </c>
      <c r="T235" s="5">
        <v>1103.71055</v>
      </c>
      <c r="U235" s="8">
        <f t="shared" si="224"/>
        <v>1820.1408200000001</v>
      </c>
      <c r="V235" s="34">
        <f t="shared" si="224"/>
        <v>0</v>
      </c>
      <c r="W235" s="5">
        <f t="shared" si="197"/>
        <v>100</v>
      </c>
      <c r="X235" s="21"/>
    </row>
    <row r="236" spans="1:24" s="10" customFormat="1" ht="47.25" x14ac:dyDescent="0.25">
      <c r="A236" s="4" t="s">
        <v>57</v>
      </c>
      <c r="B236" s="4" t="s">
        <v>1325</v>
      </c>
      <c r="C236" s="4" t="s">
        <v>80</v>
      </c>
      <c r="D236" s="4"/>
      <c r="E236" s="14" t="s">
        <v>1080</v>
      </c>
      <c r="F236" s="11">
        <f t="shared" si="222"/>
        <v>51587.6</v>
      </c>
      <c r="G236" s="11">
        <f t="shared" si="222"/>
        <v>56746.399999999994</v>
      </c>
      <c r="H236" s="11">
        <f t="shared" si="222"/>
        <v>56746.399999999994</v>
      </c>
      <c r="I236" s="11">
        <f t="shared" si="222"/>
        <v>0</v>
      </c>
      <c r="J236" s="11">
        <f t="shared" si="222"/>
        <v>0</v>
      </c>
      <c r="K236" s="11">
        <f t="shared" si="222"/>
        <v>0</v>
      </c>
      <c r="L236" s="11">
        <f t="shared" si="222"/>
        <v>0</v>
      </c>
      <c r="M236" s="11">
        <f t="shared" si="155"/>
        <v>51587.6</v>
      </c>
      <c r="N236" s="5">
        <v>19862.599999999999</v>
      </c>
      <c r="O236" s="11">
        <f t="shared" si="223"/>
        <v>32754.107460000003</v>
      </c>
      <c r="P236" s="11">
        <f t="shared" si="224"/>
        <v>1824.5</v>
      </c>
      <c r="Q236" s="11">
        <f t="shared" si="224"/>
        <v>32754.107460000003</v>
      </c>
      <c r="R236" s="11">
        <f t="shared" si="224"/>
        <v>0</v>
      </c>
      <c r="S236" s="11">
        <f t="shared" si="224"/>
        <v>0</v>
      </c>
      <c r="T236" s="5">
        <v>19850.074260000001</v>
      </c>
      <c r="U236" s="11">
        <f t="shared" si="224"/>
        <v>1820.1408200000001</v>
      </c>
      <c r="V236" s="35">
        <f t="shared" si="224"/>
        <v>0</v>
      </c>
      <c r="W236" s="5">
        <f t="shared" si="197"/>
        <v>99.936938064503138</v>
      </c>
      <c r="X236" s="25"/>
    </row>
    <row r="237" spans="1:24" ht="78.75" x14ac:dyDescent="0.25">
      <c r="A237" s="4" t="s">
        <v>57</v>
      </c>
      <c r="B237" s="4" t="s">
        <v>1325</v>
      </c>
      <c r="C237" s="4" t="s">
        <v>80</v>
      </c>
      <c r="D237" s="4" t="s">
        <v>18</v>
      </c>
      <c r="E237" s="14" t="s">
        <v>462</v>
      </c>
      <c r="F237" s="5">
        <f t="shared" si="222"/>
        <v>51587.6</v>
      </c>
      <c r="G237" s="5">
        <f t="shared" si="222"/>
        <v>56746.399999999994</v>
      </c>
      <c r="H237" s="5">
        <f t="shared" si="222"/>
        <v>56746.399999999994</v>
      </c>
      <c r="I237" s="5">
        <f t="shared" si="222"/>
        <v>0</v>
      </c>
      <c r="J237" s="5">
        <f t="shared" si="222"/>
        <v>0</v>
      </c>
      <c r="K237" s="5">
        <f t="shared" si="222"/>
        <v>0</v>
      </c>
      <c r="L237" s="5">
        <f t="shared" si="222"/>
        <v>0</v>
      </c>
      <c r="M237" s="5">
        <f t="shared" ref="M237:M304" si="225">F237+I237+L237</f>
        <v>51587.6</v>
      </c>
      <c r="N237" s="5">
        <v>3943.5810000000001</v>
      </c>
      <c r="O237" s="5">
        <f t="shared" si="223"/>
        <v>32754.107460000003</v>
      </c>
      <c r="P237" s="5">
        <f t="shared" si="224"/>
        <v>1824.5</v>
      </c>
      <c r="Q237" s="5">
        <f t="shared" si="224"/>
        <v>32754.107460000003</v>
      </c>
      <c r="R237" s="5">
        <f t="shared" si="224"/>
        <v>0</v>
      </c>
      <c r="S237" s="5">
        <f t="shared" si="224"/>
        <v>0</v>
      </c>
      <c r="T237" s="5">
        <v>3931.16824</v>
      </c>
      <c r="U237" s="5">
        <f t="shared" si="224"/>
        <v>1820.1408200000001</v>
      </c>
      <c r="V237" s="36">
        <f t="shared" si="224"/>
        <v>0</v>
      </c>
      <c r="W237" s="5">
        <f t="shared" si="197"/>
        <v>99.685241408760206</v>
      </c>
      <c r="X237" s="26"/>
    </row>
    <row r="238" spans="1:24" x14ac:dyDescent="0.25">
      <c r="A238" s="4" t="s">
        <v>57</v>
      </c>
      <c r="B238" s="4" t="s">
        <v>1325</v>
      </c>
      <c r="C238" s="4" t="s">
        <v>80</v>
      </c>
      <c r="D238" s="4" t="s">
        <v>19</v>
      </c>
      <c r="E238" s="14" t="s">
        <v>463</v>
      </c>
      <c r="F238" s="5">
        <f t="shared" si="222"/>
        <v>51587.6</v>
      </c>
      <c r="G238" s="5">
        <f t="shared" si="222"/>
        <v>56746.399999999994</v>
      </c>
      <c r="H238" s="5">
        <f t="shared" si="222"/>
        <v>56746.399999999994</v>
      </c>
      <c r="I238" s="5">
        <f t="shared" si="222"/>
        <v>0</v>
      </c>
      <c r="J238" s="5">
        <f t="shared" si="222"/>
        <v>0</v>
      </c>
      <c r="K238" s="5">
        <f t="shared" si="222"/>
        <v>0</v>
      </c>
      <c r="L238" s="5">
        <f t="shared" si="222"/>
        <v>0</v>
      </c>
      <c r="M238" s="5">
        <f t="shared" si="225"/>
        <v>51587.6</v>
      </c>
      <c r="N238" s="5">
        <v>3943.5810000000001</v>
      </c>
      <c r="O238" s="5">
        <f t="shared" si="223"/>
        <v>32754.107460000003</v>
      </c>
      <c r="P238" s="5">
        <f t="shared" si="224"/>
        <v>1824.5</v>
      </c>
      <c r="Q238" s="5">
        <f t="shared" si="224"/>
        <v>32754.107460000003</v>
      </c>
      <c r="R238" s="5">
        <f t="shared" si="224"/>
        <v>0</v>
      </c>
      <c r="S238" s="5">
        <f t="shared" si="224"/>
        <v>0</v>
      </c>
      <c r="T238" s="5">
        <v>3931.16824</v>
      </c>
      <c r="U238" s="5">
        <f t="shared" si="224"/>
        <v>1820.1408200000001</v>
      </c>
      <c r="V238" s="36">
        <f t="shared" si="224"/>
        <v>0</v>
      </c>
      <c r="W238" s="5">
        <f t="shared" si="197"/>
        <v>99.685241408760206</v>
      </c>
      <c r="X238" s="26"/>
    </row>
    <row r="239" spans="1:24" ht="31.5" x14ac:dyDescent="0.25">
      <c r="A239" s="4" t="s">
        <v>57</v>
      </c>
      <c r="B239" s="4" t="s">
        <v>1325</v>
      </c>
      <c r="C239" s="4" t="s">
        <v>80</v>
      </c>
      <c r="D239" s="4" t="s">
        <v>11</v>
      </c>
      <c r="E239" s="14" t="s">
        <v>465</v>
      </c>
      <c r="F239" s="5">
        <f t="shared" ref="F239:L239" si="226">F240+F242+F244</f>
        <v>51587.6</v>
      </c>
      <c r="G239" s="5">
        <f t="shared" si="226"/>
        <v>56746.399999999994</v>
      </c>
      <c r="H239" s="5">
        <f t="shared" si="226"/>
        <v>56746.399999999994</v>
      </c>
      <c r="I239" s="5">
        <f t="shared" si="226"/>
        <v>0</v>
      </c>
      <c r="J239" s="5">
        <f t="shared" si="226"/>
        <v>0</v>
      </c>
      <c r="K239" s="5">
        <f t="shared" si="226"/>
        <v>0</v>
      </c>
      <c r="L239" s="5">
        <f t="shared" si="226"/>
        <v>0</v>
      </c>
      <c r="M239" s="5">
        <f t="shared" si="225"/>
        <v>51587.6</v>
      </c>
      <c r="N239" s="5">
        <v>15919.019</v>
      </c>
      <c r="O239" s="5">
        <f>O240+O242+O244</f>
        <v>32754.107460000003</v>
      </c>
      <c r="P239" s="5">
        <f t="shared" ref="P239:V239" si="227">P240+P242+P244</f>
        <v>1824.5</v>
      </c>
      <c r="Q239" s="5">
        <f t="shared" si="227"/>
        <v>32754.107460000003</v>
      </c>
      <c r="R239" s="5">
        <f t="shared" si="227"/>
        <v>0</v>
      </c>
      <c r="S239" s="5">
        <f t="shared" si="227"/>
        <v>0</v>
      </c>
      <c r="T239" s="5">
        <v>15918.90602</v>
      </c>
      <c r="U239" s="5">
        <f t="shared" si="227"/>
        <v>1820.1408200000001</v>
      </c>
      <c r="V239" s="36">
        <f t="shared" si="227"/>
        <v>0</v>
      </c>
      <c r="W239" s="5">
        <f t="shared" si="197"/>
        <v>99.999290282899963</v>
      </c>
      <c r="X239" s="26"/>
    </row>
    <row r="240" spans="1:24" ht="31.5" x14ac:dyDescent="0.25">
      <c r="A240" s="4" t="s">
        <v>57</v>
      </c>
      <c r="B240" s="4" t="s">
        <v>1325</v>
      </c>
      <c r="C240" s="4" t="s">
        <v>80</v>
      </c>
      <c r="D240" s="4" t="s">
        <v>12</v>
      </c>
      <c r="E240" s="14" t="s">
        <v>466</v>
      </c>
      <c r="F240" s="5">
        <f t="shared" ref="F240:L240" si="228">F241</f>
        <v>37450.199999999997</v>
      </c>
      <c r="G240" s="5">
        <f t="shared" si="228"/>
        <v>37450.199999999997</v>
      </c>
      <c r="H240" s="5">
        <f t="shared" si="228"/>
        <v>37450.199999999997</v>
      </c>
      <c r="I240" s="5">
        <f t="shared" si="228"/>
        <v>0</v>
      </c>
      <c r="J240" s="5">
        <f t="shared" si="228"/>
        <v>0</v>
      </c>
      <c r="K240" s="5">
        <f t="shared" si="228"/>
        <v>0</v>
      </c>
      <c r="L240" s="5">
        <f t="shared" si="228"/>
        <v>0</v>
      </c>
      <c r="M240" s="5">
        <f t="shared" si="225"/>
        <v>37450.199999999997</v>
      </c>
      <c r="N240" s="5">
        <v>15919.019</v>
      </c>
      <c r="O240" s="5">
        <f>O241</f>
        <v>26619.159080000001</v>
      </c>
      <c r="P240" s="5">
        <f t="shared" ref="P240:V240" si="229">P241</f>
        <v>862.5</v>
      </c>
      <c r="Q240" s="5">
        <f t="shared" si="229"/>
        <v>26619.159080000001</v>
      </c>
      <c r="R240" s="5">
        <f t="shared" si="229"/>
        <v>0</v>
      </c>
      <c r="S240" s="5">
        <f t="shared" si="229"/>
        <v>0</v>
      </c>
      <c r="T240" s="5">
        <v>15918.90602</v>
      </c>
      <c r="U240" s="5">
        <f t="shared" si="229"/>
        <v>860.32041000000004</v>
      </c>
      <c r="V240" s="36">
        <f t="shared" si="229"/>
        <v>0</v>
      </c>
      <c r="W240" s="5">
        <f t="shared" si="197"/>
        <v>99.999290282899963</v>
      </c>
      <c r="X240" s="26"/>
    </row>
    <row r="241" spans="1:255" ht="63" x14ac:dyDescent="0.25">
      <c r="A241" s="4" t="s">
        <v>57</v>
      </c>
      <c r="B241" s="4" t="s">
        <v>1325</v>
      </c>
      <c r="C241" s="4" t="s">
        <v>81</v>
      </c>
      <c r="D241" s="4"/>
      <c r="E241" s="14" t="s">
        <v>1087</v>
      </c>
      <c r="F241" s="5">
        <v>37450.199999999997</v>
      </c>
      <c r="G241" s="5">
        <v>37450.199999999997</v>
      </c>
      <c r="H241" s="5">
        <v>37450.199999999997</v>
      </c>
      <c r="I241" s="5"/>
      <c r="J241" s="5"/>
      <c r="K241" s="5"/>
      <c r="L241" s="5"/>
      <c r="M241" s="5">
        <f t="shared" si="225"/>
        <v>37450.199999999997</v>
      </c>
      <c r="N241" s="5">
        <v>862.5</v>
      </c>
      <c r="O241" s="5">
        <v>26619.159080000001</v>
      </c>
      <c r="P241" s="5">
        <f>N241</f>
        <v>862.5</v>
      </c>
      <c r="Q241" s="5">
        <f>O241</f>
        <v>26619.159080000001</v>
      </c>
      <c r="R241" s="5">
        <v>0</v>
      </c>
      <c r="S241" s="5">
        <v>0</v>
      </c>
      <c r="T241" s="5">
        <v>860.32041000000004</v>
      </c>
      <c r="U241" s="5">
        <f>T241</f>
        <v>860.32041000000004</v>
      </c>
      <c r="V241" s="36">
        <v>0</v>
      </c>
      <c r="W241" s="5">
        <f t="shared" si="197"/>
        <v>99.747293913043478</v>
      </c>
      <c r="X241" s="26"/>
    </row>
    <row r="242" spans="1:255" ht="78.75" x14ac:dyDescent="0.25">
      <c r="A242" s="4" t="s">
        <v>57</v>
      </c>
      <c r="B242" s="4" t="s">
        <v>1325</v>
      </c>
      <c r="C242" s="4" t="s">
        <v>81</v>
      </c>
      <c r="D242" s="4" t="s">
        <v>18</v>
      </c>
      <c r="E242" s="14" t="s">
        <v>462</v>
      </c>
      <c r="F242" s="5">
        <f t="shared" ref="F242:L242" si="230">F243</f>
        <v>14057.4</v>
      </c>
      <c r="G242" s="5">
        <f t="shared" si="230"/>
        <v>19216.2</v>
      </c>
      <c r="H242" s="5">
        <f t="shared" si="230"/>
        <v>19216.2</v>
      </c>
      <c r="I242" s="5">
        <f t="shared" si="230"/>
        <v>0</v>
      </c>
      <c r="J242" s="5">
        <f t="shared" si="230"/>
        <v>0</v>
      </c>
      <c r="K242" s="5">
        <f t="shared" si="230"/>
        <v>0</v>
      </c>
      <c r="L242" s="5">
        <f t="shared" si="230"/>
        <v>0</v>
      </c>
      <c r="M242" s="5">
        <f t="shared" si="225"/>
        <v>14057.4</v>
      </c>
      <c r="N242" s="5">
        <v>813.654</v>
      </c>
      <c r="O242" s="5">
        <f>O243</f>
        <v>6079.45838</v>
      </c>
      <c r="P242" s="5">
        <f t="shared" ref="P242:V242" si="231">P243</f>
        <v>813.654</v>
      </c>
      <c r="Q242" s="5">
        <f t="shared" si="231"/>
        <v>6079.45838</v>
      </c>
      <c r="R242" s="5">
        <f t="shared" si="231"/>
        <v>0</v>
      </c>
      <c r="S242" s="5">
        <f t="shared" si="231"/>
        <v>0</v>
      </c>
      <c r="T242" s="5">
        <v>811.47441000000003</v>
      </c>
      <c r="U242" s="5">
        <f t="shared" si="231"/>
        <v>811.47441000000003</v>
      </c>
      <c r="V242" s="36">
        <f t="shared" si="231"/>
        <v>0</v>
      </c>
      <c r="W242" s="5">
        <f t="shared" si="197"/>
        <v>99.732123236658339</v>
      </c>
      <c r="X242" s="26"/>
    </row>
    <row r="243" spans="1:255" x14ac:dyDescent="0.25">
      <c r="A243" s="4" t="s">
        <v>57</v>
      </c>
      <c r="B243" s="4" t="s">
        <v>1325</v>
      </c>
      <c r="C243" s="4" t="s">
        <v>81</v>
      </c>
      <c r="D243" s="4" t="s">
        <v>19</v>
      </c>
      <c r="E243" s="14" t="s">
        <v>463</v>
      </c>
      <c r="F243" s="5">
        <v>14057.4</v>
      </c>
      <c r="G243" s="5">
        <v>19216.2</v>
      </c>
      <c r="H243" s="5">
        <v>19216.2</v>
      </c>
      <c r="I243" s="5"/>
      <c r="J243" s="5"/>
      <c r="K243" s="5"/>
      <c r="L243" s="5"/>
      <c r="M243" s="5">
        <f t="shared" si="225"/>
        <v>14057.4</v>
      </c>
      <c r="N243" s="5">
        <v>813.654</v>
      </c>
      <c r="O243" s="5">
        <v>6079.45838</v>
      </c>
      <c r="P243" s="5">
        <f>N243</f>
        <v>813.654</v>
      </c>
      <c r="Q243" s="5">
        <f>O243</f>
        <v>6079.45838</v>
      </c>
      <c r="R243" s="5">
        <v>0</v>
      </c>
      <c r="S243" s="5">
        <v>0</v>
      </c>
      <c r="T243" s="5">
        <v>811.47441000000003</v>
      </c>
      <c r="U243" s="5">
        <f>T243</f>
        <v>811.47441000000003</v>
      </c>
      <c r="V243" s="36">
        <v>0</v>
      </c>
      <c r="W243" s="5">
        <f t="shared" si="197"/>
        <v>99.732123236658339</v>
      </c>
      <c r="X243" s="26"/>
    </row>
    <row r="244" spans="1:255" ht="31.5" x14ac:dyDescent="0.25">
      <c r="A244" s="4" t="s">
        <v>57</v>
      </c>
      <c r="B244" s="4" t="s">
        <v>1325</v>
      </c>
      <c r="C244" s="4" t="s">
        <v>81</v>
      </c>
      <c r="D244" s="4" t="s">
        <v>11</v>
      </c>
      <c r="E244" s="14" t="s">
        <v>465</v>
      </c>
      <c r="F244" s="5">
        <f t="shared" ref="F244:L244" si="232">F246</f>
        <v>80</v>
      </c>
      <c r="G244" s="5">
        <f t="shared" si="232"/>
        <v>80</v>
      </c>
      <c r="H244" s="5">
        <f t="shared" si="232"/>
        <v>80</v>
      </c>
      <c r="I244" s="5">
        <f t="shared" si="232"/>
        <v>0</v>
      </c>
      <c r="J244" s="5">
        <f t="shared" si="232"/>
        <v>0</v>
      </c>
      <c r="K244" s="5">
        <f t="shared" si="232"/>
        <v>0</v>
      </c>
      <c r="L244" s="5">
        <f t="shared" si="232"/>
        <v>0</v>
      </c>
      <c r="M244" s="5">
        <f t="shared" si="225"/>
        <v>80</v>
      </c>
      <c r="N244" s="5">
        <v>48.845999999999997</v>
      </c>
      <c r="O244" s="5">
        <f>O246+O245</f>
        <v>55.49</v>
      </c>
      <c r="P244" s="5">
        <f t="shared" ref="P244:V244" si="233">P246+P245</f>
        <v>148.346</v>
      </c>
      <c r="Q244" s="5">
        <f t="shared" si="233"/>
        <v>55.49</v>
      </c>
      <c r="R244" s="5">
        <f t="shared" si="233"/>
        <v>0</v>
      </c>
      <c r="S244" s="5">
        <f t="shared" si="233"/>
        <v>0</v>
      </c>
      <c r="T244" s="5">
        <v>48.845999999999997</v>
      </c>
      <c r="U244" s="5">
        <f t="shared" si="233"/>
        <v>148.346</v>
      </c>
      <c r="V244" s="36">
        <f t="shared" si="233"/>
        <v>0</v>
      </c>
      <c r="W244" s="5">
        <f t="shared" si="197"/>
        <v>100</v>
      </c>
      <c r="X244" s="26"/>
    </row>
    <row r="245" spans="1:255" ht="31.5" x14ac:dyDescent="0.25">
      <c r="A245" s="4" t="s">
        <v>57</v>
      </c>
      <c r="B245" s="4" t="s">
        <v>1325</v>
      </c>
      <c r="C245" s="4" t="s">
        <v>81</v>
      </c>
      <c r="D245" s="4" t="s">
        <v>12</v>
      </c>
      <c r="E245" s="14" t="s">
        <v>466</v>
      </c>
      <c r="F245" s="5"/>
      <c r="G245" s="5"/>
      <c r="H245" s="5"/>
      <c r="I245" s="5"/>
      <c r="J245" s="5"/>
      <c r="K245" s="5"/>
      <c r="L245" s="5"/>
      <c r="M245" s="5">
        <v>0</v>
      </c>
      <c r="N245" s="5">
        <v>48.845999999999997</v>
      </c>
      <c r="O245" s="5">
        <v>12</v>
      </c>
      <c r="P245" s="5">
        <f>N245</f>
        <v>48.845999999999997</v>
      </c>
      <c r="Q245" s="5">
        <f>O245</f>
        <v>12</v>
      </c>
      <c r="R245" s="5">
        <v>0</v>
      </c>
      <c r="S245" s="5">
        <v>0</v>
      </c>
      <c r="T245" s="5">
        <v>48.845999999999997</v>
      </c>
      <c r="U245" s="5">
        <f>T245</f>
        <v>48.845999999999997</v>
      </c>
      <c r="V245" s="36">
        <v>0</v>
      </c>
      <c r="W245" s="5">
        <f t="shared" si="197"/>
        <v>100</v>
      </c>
      <c r="X245" s="26"/>
    </row>
    <row r="246" spans="1:255" ht="47.25" x14ac:dyDescent="0.25">
      <c r="A246" s="4" t="s">
        <v>57</v>
      </c>
      <c r="B246" s="4" t="s">
        <v>1325</v>
      </c>
      <c r="C246" s="4" t="s">
        <v>36</v>
      </c>
      <c r="D246" s="4"/>
      <c r="E246" s="14" t="s">
        <v>732</v>
      </c>
      <c r="F246" s="5">
        <v>80</v>
      </c>
      <c r="G246" s="5">
        <v>80</v>
      </c>
      <c r="H246" s="5">
        <v>80</v>
      </c>
      <c r="I246" s="5"/>
      <c r="J246" s="5"/>
      <c r="K246" s="5"/>
      <c r="L246" s="5"/>
      <c r="M246" s="5">
        <f t="shared" si="225"/>
        <v>80</v>
      </c>
      <c r="N246" s="5">
        <v>99.5</v>
      </c>
      <c r="O246" s="5">
        <v>43.49</v>
      </c>
      <c r="P246" s="5">
        <f>N246</f>
        <v>99.5</v>
      </c>
      <c r="Q246" s="5">
        <f>O246</f>
        <v>43.49</v>
      </c>
      <c r="R246" s="5">
        <v>0</v>
      </c>
      <c r="S246" s="5">
        <v>0</v>
      </c>
      <c r="T246" s="5">
        <v>99.5</v>
      </c>
      <c r="U246" s="5">
        <f>T246</f>
        <v>99.5</v>
      </c>
      <c r="V246" s="36">
        <v>0</v>
      </c>
      <c r="W246" s="5">
        <f t="shared" si="197"/>
        <v>100</v>
      </c>
      <c r="X246" s="26"/>
    </row>
    <row r="247" spans="1:255" s="3" customFormat="1" ht="31.5" x14ac:dyDescent="0.25">
      <c r="A247" s="4" t="s">
        <v>57</v>
      </c>
      <c r="B247" s="4" t="s">
        <v>1325</v>
      </c>
      <c r="C247" s="4" t="s">
        <v>43</v>
      </c>
      <c r="D247" s="4"/>
      <c r="E247" s="14" t="s">
        <v>733</v>
      </c>
      <c r="F247" s="8">
        <f t="shared" ref="F247:L247" si="234">F248+F299+F361</f>
        <v>111910.6</v>
      </c>
      <c r="G247" s="8">
        <f t="shared" si="234"/>
        <v>111910.6</v>
      </c>
      <c r="H247" s="8">
        <f t="shared" si="234"/>
        <v>111910.6</v>
      </c>
      <c r="I247" s="8">
        <f t="shared" si="234"/>
        <v>0</v>
      </c>
      <c r="J247" s="8">
        <f t="shared" si="234"/>
        <v>0</v>
      </c>
      <c r="K247" s="8">
        <f t="shared" si="234"/>
        <v>0</v>
      </c>
      <c r="L247" s="8">
        <f t="shared" si="234"/>
        <v>22780.824999999997</v>
      </c>
      <c r="M247" s="8">
        <f t="shared" si="225"/>
        <v>134691.42499999999</v>
      </c>
      <c r="N247" s="5">
        <v>99.5</v>
      </c>
      <c r="O247" s="8">
        <f>O248+O299+O361</f>
        <v>82847.567999999999</v>
      </c>
      <c r="P247" s="8">
        <f t="shared" ref="P247:V247" si="235">P248+P299+P361</f>
        <v>45295.495999999999</v>
      </c>
      <c r="Q247" s="8">
        <f t="shared" si="235"/>
        <v>17667.079999999998</v>
      </c>
      <c r="R247" s="8">
        <f t="shared" si="235"/>
        <v>0</v>
      </c>
      <c r="S247" s="8">
        <f t="shared" si="235"/>
        <v>0</v>
      </c>
      <c r="T247" s="5">
        <v>99.5</v>
      </c>
      <c r="U247" s="8">
        <f t="shared" si="235"/>
        <v>45295.491990000002</v>
      </c>
      <c r="V247" s="34">
        <f t="shared" si="235"/>
        <v>0</v>
      </c>
      <c r="W247" s="5">
        <f t="shared" si="197"/>
        <v>100</v>
      </c>
      <c r="X247" s="21"/>
    </row>
    <row r="248" spans="1:255" s="3" customFormat="1" ht="31.5" x14ac:dyDescent="0.25">
      <c r="A248" s="4" t="s">
        <v>57</v>
      </c>
      <c r="B248" s="4" t="s">
        <v>1325</v>
      </c>
      <c r="C248" s="4" t="s">
        <v>44</v>
      </c>
      <c r="D248" s="4"/>
      <c r="E248" s="14" t="s">
        <v>734</v>
      </c>
      <c r="F248" s="8">
        <f t="shared" ref="F248:L248" si="236">F270+F249</f>
        <v>91583.3</v>
      </c>
      <c r="G248" s="8">
        <f t="shared" si="236"/>
        <v>91583.3</v>
      </c>
      <c r="H248" s="8">
        <f t="shared" si="236"/>
        <v>91583.3</v>
      </c>
      <c r="I248" s="8">
        <f t="shared" si="236"/>
        <v>0</v>
      </c>
      <c r="J248" s="8">
        <f t="shared" si="236"/>
        <v>0</v>
      </c>
      <c r="K248" s="8">
        <f t="shared" si="236"/>
        <v>0</v>
      </c>
      <c r="L248" s="8">
        <f t="shared" si="236"/>
        <v>7990.5459999999985</v>
      </c>
      <c r="M248" s="8">
        <f t="shared" si="225"/>
        <v>99573.846000000005</v>
      </c>
      <c r="N248" s="5">
        <v>99.5</v>
      </c>
      <c r="O248" s="8">
        <f>O270+O249</f>
        <v>66924.497999999992</v>
      </c>
      <c r="P248" s="8">
        <f t="shared" ref="P248:V248" si="237">P270+P249</f>
        <v>44883.495999999999</v>
      </c>
      <c r="Q248" s="8">
        <f t="shared" si="237"/>
        <v>17439.879999999997</v>
      </c>
      <c r="R248" s="8">
        <f t="shared" si="237"/>
        <v>0</v>
      </c>
      <c r="S248" s="8">
        <f t="shared" si="237"/>
        <v>0</v>
      </c>
      <c r="T248" s="5">
        <v>99.5</v>
      </c>
      <c r="U248" s="8">
        <f t="shared" si="237"/>
        <v>44883.491990000002</v>
      </c>
      <c r="V248" s="34">
        <f t="shared" si="237"/>
        <v>0</v>
      </c>
      <c r="W248" s="5">
        <f t="shared" si="197"/>
        <v>100</v>
      </c>
      <c r="X248" s="21"/>
    </row>
    <row r="249" spans="1:255" s="3" customFormat="1" x14ac:dyDescent="0.25">
      <c r="A249" s="4" t="s">
        <v>57</v>
      </c>
      <c r="B249" s="4" t="s">
        <v>1325</v>
      </c>
      <c r="C249" s="4" t="s">
        <v>44</v>
      </c>
      <c r="D249" s="4" t="s">
        <v>13</v>
      </c>
      <c r="E249" s="51" t="s">
        <v>480</v>
      </c>
      <c r="F249" s="11">
        <f>F250</f>
        <v>49020.2</v>
      </c>
      <c r="G249" s="11">
        <f t="shared" ref="G249:L250" si="238">G250</f>
        <v>49020.2</v>
      </c>
      <c r="H249" s="11">
        <f t="shared" si="238"/>
        <v>49020.2</v>
      </c>
      <c r="I249" s="11">
        <f t="shared" si="238"/>
        <v>0</v>
      </c>
      <c r="J249" s="11">
        <f t="shared" si="238"/>
        <v>0</v>
      </c>
      <c r="K249" s="11">
        <f t="shared" si="238"/>
        <v>0</v>
      </c>
      <c r="L249" s="11">
        <f t="shared" si="238"/>
        <v>185.13200000000001</v>
      </c>
      <c r="M249" s="11">
        <f t="shared" si="225"/>
        <v>49205.331999999995</v>
      </c>
      <c r="N249" s="5">
        <v>99.5</v>
      </c>
      <c r="O249" s="11">
        <f>O250</f>
        <v>33420.879999999997</v>
      </c>
      <c r="P249" s="11">
        <f t="shared" ref="P249:V250" si="239">P250</f>
        <v>44883.495999999999</v>
      </c>
      <c r="Q249" s="11">
        <f t="shared" si="239"/>
        <v>17439.879999999997</v>
      </c>
      <c r="R249" s="11">
        <f t="shared" si="239"/>
        <v>0</v>
      </c>
      <c r="S249" s="11">
        <f t="shared" si="239"/>
        <v>0</v>
      </c>
      <c r="T249" s="5">
        <v>99.5</v>
      </c>
      <c r="U249" s="11">
        <f t="shared" si="239"/>
        <v>44883.491990000002</v>
      </c>
      <c r="V249" s="35">
        <f t="shared" si="239"/>
        <v>0</v>
      </c>
      <c r="W249" s="5">
        <f t="shared" si="197"/>
        <v>100</v>
      </c>
      <c r="X249" s="25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</row>
    <row r="250" spans="1:255" x14ac:dyDescent="0.25">
      <c r="A250" s="4" t="s">
        <v>57</v>
      </c>
      <c r="B250" s="4" t="s">
        <v>1325</v>
      </c>
      <c r="C250" s="4" t="s">
        <v>44</v>
      </c>
      <c r="D250" s="4" t="s">
        <v>14</v>
      </c>
      <c r="E250" s="14" t="s">
        <v>482</v>
      </c>
      <c r="F250" s="5">
        <f>F251</f>
        <v>49020.2</v>
      </c>
      <c r="G250" s="5">
        <f t="shared" si="238"/>
        <v>49020.2</v>
      </c>
      <c r="H250" s="5">
        <f t="shared" si="238"/>
        <v>49020.2</v>
      </c>
      <c r="I250" s="5">
        <f t="shared" si="238"/>
        <v>0</v>
      </c>
      <c r="J250" s="5">
        <f t="shared" si="238"/>
        <v>0</v>
      </c>
      <c r="K250" s="5">
        <f t="shared" si="238"/>
        <v>0</v>
      </c>
      <c r="L250" s="5">
        <f t="shared" si="238"/>
        <v>185.13200000000001</v>
      </c>
      <c r="M250" s="5">
        <f t="shared" si="225"/>
        <v>49205.331999999995</v>
      </c>
      <c r="N250" s="5">
        <v>99.5</v>
      </c>
      <c r="O250" s="5">
        <f>O251</f>
        <v>33420.879999999997</v>
      </c>
      <c r="P250" s="5">
        <f t="shared" si="239"/>
        <v>44883.495999999999</v>
      </c>
      <c r="Q250" s="5">
        <f t="shared" si="239"/>
        <v>17439.879999999997</v>
      </c>
      <c r="R250" s="5">
        <f t="shared" si="239"/>
        <v>0</v>
      </c>
      <c r="S250" s="5">
        <f t="shared" si="239"/>
        <v>0</v>
      </c>
      <c r="T250" s="5">
        <v>99.5</v>
      </c>
      <c r="U250" s="5">
        <f t="shared" si="239"/>
        <v>44883.491990000002</v>
      </c>
      <c r="V250" s="36">
        <f t="shared" si="239"/>
        <v>0</v>
      </c>
      <c r="W250" s="5">
        <f t="shared" si="197"/>
        <v>100</v>
      </c>
      <c r="X250" s="26"/>
    </row>
    <row r="251" spans="1:255" x14ac:dyDescent="0.25">
      <c r="A251" s="9" t="s">
        <v>57</v>
      </c>
      <c r="B251" s="9" t="s">
        <v>1326</v>
      </c>
      <c r="C251" s="9"/>
      <c r="D251" s="9"/>
      <c r="E251" s="13" t="s">
        <v>442</v>
      </c>
      <c r="F251" s="5">
        <f t="shared" ref="F251:L251" si="240">F252+F260+F265</f>
        <v>49020.2</v>
      </c>
      <c r="G251" s="5">
        <f t="shared" si="240"/>
        <v>49020.2</v>
      </c>
      <c r="H251" s="5">
        <f t="shared" si="240"/>
        <v>49020.2</v>
      </c>
      <c r="I251" s="5">
        <f t="shared" si="240"/>
        <v>0</v>
      </c>
      <c r="J251" s="5">
        <f t="shared" si="240"/>
        <v>0</v>
      </c>
      <c r="K251" s="5">
        <f t="shared" si="240"/>
        <v>0</v>
      </c>
      <c r="L251" s="5">
        <f t="shared" si="240"/>
        <v>185.13200000000001</v>
      </c>
      <c r="M251" s="5">
        <f t="shared" si="225"/>
        <v>49205.331999999995</v>
      </c>
      <c r="N251" s="11">
        <v>52639.885109999988</v>
      </c>
      <c r="O251" s="5">
        <f>O252+O260+O265</f>
        <v>33420.879999999997</v>
      </c>
      <c r="P251" s="5">
        <f t="shared" ref="P251:V251" si="241">P252+P260+P265</f>
        <v>44883.495999999999</v>
      </c>
      <c r="Q251" s="5">
        <f t="shared" si="241"/>
        <v>17439.879999999997</v>
      </c>
      <c r="R251" s="5">
        <f t="shared" si="241"/>
        <v>0</v>
      </c>
      <c r="S251" s="5">
        <f t="shared" si="241"/>
        <v>0</v>
      </c>
      <c r="T251" s="11">
        <v>52609.922770000005</v>
      </c>
      <c r="U251" s="5">
        <f t="shared" si="241"/>
        <v>44883.491990000002</v>
      </c>
      <c r="V251" s="36">
        <f t="shared" si="241"/>
        <v>0</v>
      </c>
      <c r="W251" s="11">
        <f t="shared" si="197"/>
        <v>99.943080536864073</v>
      </c>
      <c r="X251" s="26"/>
    </row>
    <row r="252" spans="1:255" ht="31.5" x14ac:dyDescent="0.25">
      <c r="A252" s="4" t="s">
        <v>57</v>
      </c>
      <c r="B252" s="4" t="s">
        <v>1326</v>
      </c>
      <c r="C252" s="4" t="s">
        <v>59</v>
      </c>
      <c r="D252" s="4"/>
      <c r="E252" s="14" t="s">
        <v>974</v>
      </c>
      <c r="F252" s="5">
        <f t="shared" ref="F252:L252" si="242">F253+F255+F257</f>
        <v>25777.100000000002</v>
      </c>
      <c r="G252" s="5">
        <f t="shared" si="242"/>
        <v>25777.100000000002</v>
      </c>
      <c r="H252" s="5">
        <f t="shared" si="242"/>
        <v>25777.100000000002</v>
      </c>
      <c r="I252" s="5">
        <f t="shared" si="242"/>
        <v>0</v>
      </c>
      <c r="J252" s="5">
        <f t="shared" si="242"/>
        <v>0</v>
      </c>
      <c r="K252" s="5">
        <f t="shared" si="242"/>
        <v>0</v>
      </c>
      <c r="L252" s="5">
        <f t="shared" si="242"/>
        <v>185.13200000000001</v>
      </c>
      <c r="M252" s="5">
        <f t="shared" si="225"/>
        <v>25962.232000000004</v>
      </c>
      <c r="N252" s="5">
        <v>52639.885109999988</v>
      </c>
      <c r="O252" s="5">
        <f>O253+O255+O257</f>
        <v>15981</v>
      </c>
      <c r="P252" s="5">
        <f t="shared" ref="P252:V252" si="243">P253+P255+P257</f>
        <v>0</v>
      </c>
      <c r="Q252" s="5">
        <f t="shared" si="243"/>
        <v>0</v>
      </c>
      <c r="R252" s="5">
        <f t="shared" si="243"/>
        <v>0</v>
      </c>
      <c r="S252" s="5">
        <f t="shared" si="243"/>
        <v>0</v>
      </c>
      <c r="T252" s="5">
        <v>52609.922770000005</v>
      </c>
      <c r="U252" s="5">
        <f t="shared" si="243"/>
        <v>0</v>
      </c>
      <c r="V252" s="36">
        <f t="shared" si="243"/>
        <v>0</v>
      </c>
      <c r="W252" s="5">
        <f t="shared" si="197"/>
        <v>99.943080536864073</v>
      </c>
      <c r="X252" s="26"/>
    </row>
    <row r="253" spans="1:255" ht="31.5" x14ac:dyDescent="0.25">
      <c r="A253" s="4" t="s">
        <v>57</v>
      </c>
      <c r="B253" s="4" t="s">
        <v>1326</v>
      </c>
      <c r="C253" s="4" t="s">
        <v>66</v>
      </c>
      <c r="D253" s="4"/>
      <c r="E253" s="14" t="s">
        <v>975</v>
      </c>
      <c r="F253" s="5">
        <f t="shared" ref="F253:L253" si="244">F254</f>
        <v>18140.2</v>
      </c>
      <c r="G253" s="5">
        <f t="shared" si="244"/>
        <v>18140.2</v>
      </c>
      <c r="H253" s="5">
        <f t="shared" si="244"/>
        <v>18140.2</v>
      </c>
      <c r="I253" s="5">
        <f t="shared" si="244"/>
        <v>0</v>
      </c>
      <c r="J253" s="5">
        <f t="shared" si="244"/>
        <v>0</v>
      </c>
      <c r="K253" s="5">
        <f t="shared" si="244"/>
        <v>0</v>
      </c>
      <c r="L253" s="5">
        <f t="shared" si="244"/>
        <v>190.5</v>
      </c>
      <c r="M253" s="5">
        <f t="shared" si="225"/>
        <v>18330.7</v>
      </c>
      <c r="N253" s="5">
        <v>1117.7116700000001</v>
      </c>
      <c r="O253" s="5">
        <f>O254</f>
        <v>12884.5</v>
      </c>
      <c r="P253" s="5">
        <f t="shared" ref="P253:V253" si="245">P254</f>
        <v>0</v>
      </c>
      <c r="Q253" s="5">
        <f t="shared" si="245"/>
        <v>0</v>
      </c>
      <c r="R253" s="5">
        <f t="shared" si="245"/>
        <v>0</v>
      </c>
      <c r="S253" s="5">
        <f t="shared" si="245"/>
        <v>0</v>
      </c>
      <c r="T253" s="5">
        <v>1087.75334</v>
      </c>
      <c r="U253" s="5">
        <f t="shared" si="245"/>
        <v>0</v>
      </c>
      <c r="V253" s="36">
        <f t="shared" si="245"/>
        <v>0</v>
      </c>
      <c r="W253" s="5">
        <f t="shared" si="197"/>
        <v>97.319672791821148</v>
      </c>
      <c r="X253" s="26"/>
    </row>
    <row r="254" spans="1:255" ht="47.25" x14ac:dyDescent="0.25">
      <c r="A254" s="4" t="s">
        <v>57</v>
      </c>
      <c r="B254" s="4" t="s">
        <v>1326</v>
      </c>
      <c r="C254" s="4" t="s">
        <v>67</v>
      </c>
      <c r="D254" s="4"/>
      <c r="E254" s="14" t="s">
        <v>976</v>
      </c>
      <c r="F254" s="5">
        <v>18140.2</v>
      </c>
      <c r="G254" s="5">
        <v>18140.2</v>
      </c>
      <c r="H254" s="5">
        <v>18140.2</v>
      </c>
      <c r="I254" s="5"/>
      <c r="J254" s="5"/>
      <c r="K254" s="5"/>
      <c r="L254" s="5">
        <v>190.5</v>
      </c>
      <c r="M254" s="5">
        <f t="shared" si="225"/>
        <v>18330.7</v>
      </c>
      <c r="N254" s="5">
        <v>1117.7116700000001</v>
      </c>
      <c r="O254" s="5">
        <v>12884.5</v>
      </c>
      <c r="P254" s="5">
        <v>0</v>
      </c>
      <c r="Q254" s="5">
        <v>0</v>
      </c>
      <c r="R254" s="5">
        <v>0</v>
      </c>
      <c r="S254" s="5">
        <v>0</v>
      </c>
      <c r="T254" s="5">
        <v>1087.75334</v>
      </c>
      <c r="U254" s="5">
        <v>0</v>
      </c>
      <c r="V254" s="36">
        <v>0</v>
      </c>
      <c r="W254" s="5">
        <f t="shared" si="197"/>
        <v>97.319672791821148</v>
      </c>
      <c r="X254" s="26"/>
    </row>
    <row r="255" spans="1:255" ht="31.5" x14ac:dyDescent="0.25">
      <c r="A255" s="4" t="s">
        <v>57</v>
      </c>
      <c r="B255" s="4" t="s">
        <v>1326</v>
      </c>
      <c r="C255" s="4" t="s">
        <v>60</v>
      </c>
      <c r="D255" s="4"/>
      <c r="E255" s="14" t="s">
        <v>547</v>
      </c>
      <c r="F255" s="5">
        <f t="shared" ref="F255:L255" si="246">F256</f>
        <v>6669.5</v>
      </c>
      <c r="G255" s="5">
        <f t="shared" si="246"/>
        <v>6669.5</v>
      </c>
      <c r="H255" s="5">
        <f t="shared" si="246"/>
        <v>6669.5</v>
      </c>
      <c r="I255" s="5">
        <f t="shared" si="246"/>
        <v>0</v>
      </c>
      <c r="J255" s="5">
        <f t="shared" si="246"/>
        <v>0</v>
      </c>
      <c r="K255" s="5">
        <f t="shared" si="246"/>
        <v>0</v>
      </c>
      <c r="L255" s="5">
        <f t="shared" si="246"/>
        <v>-5.3680000000000003</v>
      </c>
      <c r="M255" s="5">
        <f t="shared" si="225"/>
        <v>6664.1319999999996</v>
      </c>
      <c r="N255" s="5">
        <v>1117.7116700000001</v>
      </c>
      <c r="O255" s="5">
        <f>O256</f>
        <v>2464.8000000000002</v>
      </c>
      <c r="P255" s="5">
        <f t="shared" ref="P255:V255" si="247">P256</f>
        <v>0</v>
      </c>
      <c r="Q255" s="5">
        <f t="shared" si="247"/>
        <v>0</v>
      </c>
      <c r="R255" s="5">
        <f t="shared" si="247"/>
        <v>0</v>
      </c>
      <c r="S255" s="5">
        <f t="shared" si="247"/>
        <v>0</v>
      </c>
      <c r="T255" s="5">
        <v>1087.75334</v>
      </c>
      <c r="U255" s="5">
        <f t="shared" si="247"/>
        <v>0</v>
      </c>
      <c r="V255" s="36">
        <f t="shared" si="247"/>
        <v>0</v>
      </c>
      <c r="W255" s="5">
        <f t="shared" si="197"/>
        <v>97.319672791821148</v>
      </c>
      <c r="X255" s="26"/>
    </row>
    <row r="256" spans="1:255" ht="31.5" x14ac:dyDescent="0.25">
      <c r="A256" s="4" t="s">
        <v>57</v>
      </c>
      <c r="B256" s="4" t="s">
        <v>1326</v>
      </c>
      <c r="C256" s="4" t="s">
        <v>60</v>
      </c>
      <c r="D256" s="4" t="s">
        <v>11</v>
      </c>
      <c r="E256" s="14" t="s">
        <v>465</v>
      </c>
      <c r="F256" s="5">
        <v>6669.5</v>
      </c>
      <c r="G256" s="5">
        <v>6669.5</v>
      </c>
      <c r="H256" s="5">
        <v>6669.5</v>
      </c>
      <c r="I256" s="5"/>
      <c r="J256" s="5"/>
      <c r="K256" s="5"/>
      <c r="L256" s="5">
        <v>-5.3680000000000003</v>
      </c>
      <c r="M256" s="5">
        <f t="shared" si="225"/>
        <v>6664.1319999999996</v>
      </c>
      <c r="N256" s="5">
        <v>1023.21167</v>
      </c>
      <c r="O256" s="5">
        <v>2464.8000000000002</v>
      </c>
      <c r="P256" s="5">
        <v>0</v>
      </c>
      <c r="Q256" s="5">
        <v>0</v>
      </c>
      <c r="R256" s="5">
        <v>0</v>
      </c>
      <c r="S256" s="5">
        <v>0</v>
      </c>
      <c r="T256" s="5">
        <v>1015.46834</v>
      </c>
      <c r="U256" s="5">
        <v>0</v>
      </c>
      <c r="V256" s="36">
        <v>0</v>
      </c>
      <c r="W256" s="5">
        <f t="shared" si="197"/>
        <v>99.243232829821025</v>
      </c>
      <c r="X256" s="26"/>
    </row>
    <row r="257" spans="1:24" ht="31.5" x14ac:dyDescent="0.25">
      <c r="A257" s="4" t="s">
        <v>57</v>
      </c>
      <c r="B257" s="4" t="s">
        <v>1326</v>
      </c>
      <c r="C257" s="4" t="s">
        <v>60</v>
      </c>
      <c r="D257" s="4" t="s">
        <v>12</v>
      </c>
      <c r="E257" s="14" t="s">
        <v>466</v>
      </c>
      <c r="F257" s="5">
        <f t="shared" ref="F257:L257" si="248">F259</f>
        <v>967.4</v>
      </c>
      <c r="G257" s="5">
        <f t="shared" si="248"/>
        <v>967.4</v>
      </c>
      <c r="H257" s="5">
        <f t="shared" si="248"/>
        <v>967.4</v>
      </c>
      <c r="I257" s="5">
        <f t="shared" si="248"/>
        <v>0</v>
      </c>
      <c r="J257" s="5">
        <f t="shared" si="248"/>
        <v>0</v>
      </c>
      <c r="K257" s="5">
        <f t="shared" si="248"/>
        <v>0</v>
      </c>
      <c r="L257" s="5">
        <f t="shared" si="248"/>
        <v>0</v>
      </c>
      <c r="M257" s="5">
        <f>F257+I257+L257+M258</f>
        <v>967.4</v>
      </c>
      <c r="N257" s="5">
        <v>1023.21167</v>
      </c>
      <c r="O257" s="5">
        <f>O259+O258</f>
        <v>631.70000000000005</v>
      </c>
      <c r="P257" s="5">
        <f t="shared" ref="P257:V257" si="249">P259+P258</f>
        <v>0</v>
      </c>
      <c r="Q257" s="5">
        <f t="shared" si="249"/>
        <v>0</v>
      </c>
      <c r="R257" s="5">
        <f t="shared" si="249"/>
        <v>0</v>
      </c>
      <c r="S257" s="5">
        <f t="shared" si="249"/>
        <v>0</v>
      </c>
      <c r="T257" s="5">
        <v>1015.46834</v>
      </c>
      <c r="U257" s="5">
        <f t="shared" si="249"/>
        <v>0</v>
      </c>
      <c r="V257" s="36">
        <f t="shared" si="249"/>
        <v>0</v>
      </c>
      <c r="W257" s="5">
        <f t="shared" si="197"/>
        <v>99.243232829821025</v>
      </c>
      <c r="X257" s="26"/>
    </row>
    <row r="258" spans="1:24" x14ac:dyDescent="0.25">
      <c r="A258" s="4" t="s">
        <v>57</v>
      </c>
      <c r="B258" s="4" t="s">
        <v>1326</v>
      </c>
      <c r="C258" s="4" t="s">
        <v>60</v>
      </c>
      <c r="D258" s="4" t="s">
        <v>13</v>
      </c>
      <c r="E258" s="14" t="s">
        <v>480</v>
      </c>
      <c r="F258" s="5"/>
      <c r="G258" s="5"/>
      <c r="H258" s="5"/>
      <c r="I258" s="5"/>
      <c r="J258" s="5"/>
      <c r="K258" s="5"/>
      <c r="L258" s="5"/>
      <c r="M258" s="5">
        <v>0</v>
      </c>
      <c r="N258" s="5">
        <v>94.5</v>
      </c>
      <c r="O258" s="5">
        <v>27.776299999999999</v>
      </c>
      <c r="P258" s="5">
        <v>0</v>
      </c>
      <c r="Q258" s="5">
        <v>0</v>
      </c>
      <c r="R258" s="5">
        <v>0</v>
      </c>
      <c r="S258" s="5">
        <v>0</v>
      </c>
      <c r="T258" s="5">
        <v>72.284999999999997</v>
      </c>
      <c r="U258" s="5">
        <v>0</v>
      </c>
      <c r="V258" s="36">
        <v>0</v>
      </c>
      <c r="W258" s="5">
        <f t="shared" si="197"/>
        <v>76.492063492063494</v>
      </c>
      <c r="X258" s="26"/>
    </row>
    <row r="259" spans="1:24" x14ac:dyDescent="0.25">
      <c r="A259" s="4" t="s">
        <v>57</v>
      </c>
      <c r="B259" s="4" t="s">
        <v>1326</v>
      </c>
      <c r="C259" s="4" t="s">
        <v>60</v>
      </c>
      <c r="D259" s="4" t="s">
        <v>20</v>
      </c>
      <c r="E259" s="14" t="s">
        <v>483</v>
      </c>
      <c r="F259" s="5">
        <v>967.4</v>
      </c>
      <c r="G259" s="5">
        <v>967.4</v>
      </c>
      <c r="H259" s="5">
        <v>967.4</v>
      </c>
      <c r="I259" s="5"/>
      <c r="J259" s="5"/>
      <c r="K259" s="5"/>
      <c r="L259" s="5"/>
      <c r="M259" s="5">
        <f t="shared" si="225"/>
        <v>967.4</v>
      </c>
      <c r="N259" s="5">
        <v>94.5</v>
      </c>
      <c r="O259" s="5">
        <v>603.92370000000005</v>
      </c>
      <c r="P259" s="5">
        <v>0</v>
      </c>
      <c r="Q259" s="5">
        <v>0</v>
      </c>
      <c r="R259" s="5">
        <v>0</v>
      </c>
      <c r="S259" s="5">
        <v>0</v>
      </c>
      <c r="T259" s="5">
        <v>72.284999999999997</v>
      </c>
      <c r="U259" s="5">
        <v>0</v>
      </c>
      <c r="V259" s="36">
        <v>0</v>
      </c>
      <c r="W259" s="5">
        <f t="shared" si="197"/>
        <v>76.492063492063494</v>
      </c>
      <c r="X259" s="26"/>
    </row>
    <row r="260" spans="1:24" ht="31.5" x14ac:dyDescent="0.25">
      <c r="A260" s="4" t="s">
        <v>57</v>
      </c>
      <c r="B260" s="4" t="s">
        <v>1326</v>
      </c>
      <c r="C260" s="4" t="s">
        <v>68</v>
      </c>
      <c r="D260" s="4"/>
      <c r="E260" s="14" t="s">
        <v>1389</v>
      </c>
      <c r="F260" s="5">
        <f t="shared" ref="F260:L260" si="250">F261+F263</f>
        <v>22213.1</v>
      </c>
      <c r="G260" s="5">
        <f t="shared" si="250"/>
        <v>22213.1</v>
      </c>
      <c r="H260" s="5">
        <f t="shared" si="250"/>
        <v>22213.1</v>
      </c>
      <c r="I260" s="5">
        <f t="shared" si="250"/>
        <v>0</v>
      </c>
      <c r="J260" s="5">
        <f t="shared" si="250"/>
        <v>0</v>
      </c>
      <c r="K260" s="5">
        <f t="shared" si="250"/>
        <v>0</v>
      </c>
      <c r="L260" s="5">
        <f t="shared" si="250"/>
        <v>0</v>
      </c>
      <c r="M260" s="5">
        <f t="shared" si="225"/>
        <v>22213.1</v>
      </c>
      <c r="N260" s="5">
        <v>51522.173439999991</v>
      </c>
      <c r="O260" s="5">
        <f>O261+O263</f>
        <v>16714.28</v>
      </c>
      <c r="P260" s="5">
        <f t="shared" ref="P260:V260" si="251">P261+P263</f>
        <v>157.44</v>
      </c>
      <c r="Q260" s="5">
        <f t="shared" si="251"/>
        <v>16714.28</v>
      </c>
      <c r="R260" s="5">
        <f t="shared" si="251"/>
        <v>0</v>
      </c>
      <c r="S260" s="5">
        <f t="shared" si="251"/>
        <v>0</v>
      </c>
      <c r="T260" s="5">
        <v>51522.169430000002</v>
      </c>
      <c r="U260" s="5">
        <f t="shared" si="251"/>
        <v>157.44</v>
      </c>
      <c r="V260" s="36">
        <f t="shared" si="251"/>
        <v>0</v>
      </c>
      <c r="W260" s="5">
        <f t="shared" si="197"/>
        <v>99.999992216943269</v>
      </c>
      <c r="X260" s="26"/>
    </row>
    <row r="261" spans="1:24" ht="47.25" x14ac:dyDescent="0.25">
      <c r="A261" s="4" t="s">
        <v>57</v>
      </c>
      <c r="B261" s="4" t="s">
        <v>1326</v>
      </c>
      <c r="C261" s="4" t="s">
        <v>69</v>
      </c>
      <c r="D261" s="4"/>
      <c r="E261" s="14" t="s">
        <v>1390</v>
      </c>
      <c r="F261" s="5">
        <f t="shared" ref="F261:L261" si="252">F262</f>
        <v>3477.8999999999996</v>
      </c>
      <c r="G261" s="5">
        <f t="shared" si="252"/>
        <v>3477.8999999999996</v>
      </c>
      <c r="H261" s="5">
        <f t="shared" si="252"/>
        <v>3477.8999999999996</v>
      </c>
      <c r="I261" s="5">
        <f t="shared" si="252"/>
        <v>0</v>
      </c>
      <c r="J261" s="5">
        <f t="shared" si="252"/>
        <v>0</v>
      </c>
      <c r="K261" s="5">
        <f t="shared" si="252"/>
        <v>0</v>
      </c>
      <c r="L261" s="5">
        <f t="shared" si="252"/>
        <v>0</v>
      </c>
      <c r="M261" s="5">
        <f t="shared" si="225"/>
        <v>3477.8999999999996</v>
      </c>
      <c r="N261" s="5">
        <v>78.72</v>
      </c>
      <c r="O261" s="5">
        <f>O262</f>
        <v>2517.3000000000002</v>
      </c>
      <c r="P261" s="5">
        <f t="shared" ref="P261:V261" si="253">P262</f>
        <v>78.72</v>
      </c>
      <c r="Q261" s="5">
        <f t="shared" si="253"/>
        <v>2517.3000000000002</v>
      </c>
      <c r="R261" s="5">
        <f t="shared" si="253"/>
        <v>0</v>
      </c>
      <c r="S261" s="5">
        <f t="shared" si="253"/>
        <v>0</v>
      </c>
      <c r="T261" s="5">
        <v>78.72</v>
      </c>
      <c r="U261" s="5">
        <f t="shared" si="253"/>
        <v>78.72</v>
      </c>
      <c r="V261" s="36">
        <f t="shared" si="253"/>
        <v>0</v>
      </c>
      <c r="W261" s="5">
        <f t="shared" si="197"/>
        <v>100</v>
      </c>
      <c r="X261" s="26"/>
    </row>
    <row r="262" spans="1:24" ht="31.5" x14ac:dyDescent="0.25">
      <c r="A262" s="4" t="s">
        <v>57</v>
      </c>
      <c r="B262" s="4" t="s">
        <v>1326</v>
      </c>
      <c r="C262" s="4" t="s">
        <v>61</v>
      </c>
      <c r="D262" s="4"/>
      <c r="E262" s="14" t="s">
        <v>550</v>
      </c>
      <c r="F262" s="5">
        <v>3477.8999999999996</v>
      </c>
      <c r="G262" s="5">
        <v>3477.8999999999996</v>
      </c>
      <c r="H262" s="5">
        <v>3477.8999999999996</v>
      </c>
      <c r="I262" s="5"/>
      <c r="J262" s="5"/>
      <c r="K262" s="5"/>
      <c r="L262" s="5"/>
      <c r="M262" s="5">
        <f t="shared" si="225"/>
        <v>3477.8999999999996</v>
      </c>
      <c r="N262" s="5">
        <v>78.72</v>
      </c>
      <c r="O262" s="5">
        <v>2517.3000000000002</v>
      </c>
      <c r="P262" s="5">
        <f>N262</f>
        <v>78.72</v>
      </c>
      <c r="Q262" s="5">
        <f>O262</f>
        <v>2517.3000000000002</v>
      </c>
      <c r="R262" s="5">
        <v>0</v>
      </c>
      <c r="S262" s="5">
        <v>0</v>
      </c>
      <c r="T262" s="5">
        <v>78.72</v>
      </c>
      <c r="U262" s="5">
        <f>T262</f>
        <v>78.72</v>
      </c>
      <c r="V262" s="36">
        <v>0</v>
      </c>
      <c r="W262" s="5">
        <f t="shared" si="197"/>
        <v>100</v>
      </c>
      <c r="X262" s="26"/>
    </row>
    <row r="263" spans="1:24" ht="31.5" x14ac:dyDescent="0.25">
      <c r="A263" s="4" t="s">
        <v>57</v>
      </c>
      <c r="B263" s="4" t="s">
        <v>1326</v>
      </c>
      <c r="C263" s="4" t="s">
        <v>61</v>
      </c>
      <c r="D263" s="4" t="s">
        <v>11</v>
      </c>
      <c r="E263" s="14" t="s">
        <v>465</v>
      </c>
      <c r="F263" s="5">
        <f t="shared" ref="F263:L263" si="254">F264</f>
        <v>18735.2</v>
      </c>
      <c r="G263" s="5">
        <f t="shared" si="254"/>
        <v>18735.2</v>
      </c>
      <c r="H263" s="5">
        <f t="shared" si="254"/>
        <v>18735.2</v>
      </c>
      <c r="I263" s="5">
        <f t="shared" si="254"/>
        <v>0</v>
      </c>
      <c r="J263" s="5">
        <f t="shared" si="254"/>
        <v>0</v>
      </c>
      <c r="K263" s="5">
        <f t="shared" si="254"/>
        <v>0</v>
      </c>
      <c r="L263" s="5">
        <f t="shared" si="254"/>
        <v>0</v>
      </c>
      <c r="M263" s="5">
        <f t="shared" si="225"/>
        <v>18735.2</v>
      </c>
      <c r="N263" s="5">
        <v>78.72</v>
      </c>
      <c r="O263" s="5">
        <f>O264</f>
        <v>14196.98</v>
      </c>
      <c r="P263" s="5">
        <f t="shared" ref="P263:V263" si="255">P264</f>
        <v>78.72</v>
      </c>
      <c r="Q263" s="5">
        <f t="shared" si="255"/>
        <v>14196.98</v>
      </c>
      <c r="R263" s="5">
        <f t="shared" si="255"/>
        <v>0</v>
      </c>
      <c r="S263" s="5">
        <f t="shared" si="255"/>
        <v>0</v>
      </c>
      <c r="T263" s="5">
        <v>78.72</v>
      </c>
      <c r="U263" s="5">
        <f t="shared" si="255"/>
        <v>78.72</v>
      </c>
      <c r="V263" s="36">
        <f t="shared" si="255"/>
        <v>0</v>
      </c>
      <c r="W263" s="5">
        <f t="shared" si="197"/>
        <v>100</v>
      </c>
      <c r="X263" s="26"/>
    </row>
    <row r="264" spans="1:24" ht="31.5" x14ac:dyDescent="0.25">
      <c r="A264" s="4" t="s">
        <v>57</v>
      </c>
      <c r="B264" s="4" t="s">
        <v>1326</v>
      </c>
      <c r="C264" s="4" t="s">
        <v>61</v>
      </c>
      <c r="D264" s="4" t="s">
        <v>12</v>
      </c>
      <c r="E264" s="14" t="s">
        <v>466</v>
      </c>
      <c r="F264" s="5">
        <v>18735.2</v>
      </c>
      <c r="G264" s="5">
        <v>18735.2</v>
      </c>
      <c r="H264" s="5">
        <v>18735.2</v>
      </c>
      <c r="I264" s="5"/>
      <c r="J264" s="5"/>
      <c r="K264" s="5"/>
      <c r="L264" s="5"/>
      <c r="M264" s="5">
        <f t="shared" si="225"/>
        <v>18735.2</v>
      </c>
      <c r="N264" s="5">
        <v>78.72</v>
      </c>
      <c r="O264" s="5">
        <v>14196.98</v>
      </c>
      <c r="P264" s="5">
        <f>N264</f>
        <v>78.72</v>
      </c>
      <c r="Q264" s="5">
        <f>O264</f>
        <v>14196.98</v>
      </c>
      <c r="R264" s="5">
        <v>0</v>
      </c>
      <c r="S264" s="5">
        <v>0</v>
      </c>
      <c r="T264" s="5">
        <v>78.72</v>
      </c>
      <c r="U264" s="5">
        <f>T264</f>
        <v>78.72</v>
      </c>
      <c r="V264" s="36">
        <v>0</v>
      </c>
      <c r="W264" s="5">
        <f t="shared" si="197"/>
        <v>100</v>
      </c>
      <c r="X264" s="26"/>
    </row>
    <row r="265" spans="1:24" ht="31.5" x14ac:dyDescent="0.25">
      <c r="A265" s="4" t="s">
        <v>57</v>
      </c>
      <c r="B265" s="4" t="s">
        <v>1326</v>
      </c>
      <c r="C265" s="4" t="s">
        <v>70</v>
      </c>
      <c r="D265" s="4"/>
      <c r="E265" s="14" t="s">
        <v>979</v>
      </c>
      <c r="F265" s="5">
        <f t="shared" ref="F265:L265" si="256">F266+F268</f>
        <v>1030</v>
      </c>
      <c r="G265" s="5">
        <f t="shared" si="256"/>
        <v>1030</v>
      </c>
      <c r="H265" s="5">
        <f t="shared" si="256"/>
        <v>1030</v>
      </c>
      <c r="I265" s="5">
        <f t="shared" si="256"/>
        <v>0</v>
      </c>
      <c r="J265" s="5">
        <f t="shared" si="256"/>
        <v>0</v>
      </c>
      <c r="K265" s="5">
        <f t="shared" si="256"/>
        <v>0</v>
      </c>
      <c r="L265" s="5">
        <f t="shared" si="256"/>
        <v>0</v>
      </c>
      <c r="M265" s="5">
        <f t="shared" si="225"/>
        <v>1030</v>
      </c>
      <c r="N265" s="5">
        <v>45405.804999999993</v>
      </c>
      <c r="O265" s="5">
        <f>O266+O268</f>
        <v>725.6</v>
      </c>
      <c r="P265" s="5">
        <f t="shared" ref="P265:V265" si="257">P266+P268</f>
        <v>44726.055999999997</v>
      </c>
      <c r="Q265" s="5">
        <f t="shared" si="257"/>
        <v>725.6</v>
      </c>
      <c r="R265" s="5">
        <f t="shared" si="257"/>
        <v>0</v>
      </c>
      <c r="S265" s="5">
        <f t="shared" si="257"/>
        <v>0</v>
      </c>
      <c r="T265" s="5">
        <v>45405.800990000003</v>
      </c>
      <c r="U265" s="5">
        <f t="shared" si="257"/>
        <v>44726.05199</v>
      </c>
      <c r="V265" s="36">
        <f t="shared" si="257"/>
        <v>0</v>
      </c>
      <c r="W265" s="5">
        <f t="shared" si="197"/>
        <v>99.999991168530116</v>
      </c>
      <c r="X265" s="26"/>
    </row>
    <row r="266" spans="1:24" ht="47.25" x14ac:dyDescent="0.25">
      <c r="A266" s="4" t="s">
        <v>57</v>
      </c>
      <c r="B266" s="4" t="s">
        <v>1326</v>
      </c>
      <c r="C266" s="4" t="s">
        <v>62</v>
      </c>
      <c r="D266" s="4"/>
      <c r="E266" s="14" t="s">
        <v>497</v>
      </c>
      <c r="F266" s="5">
        <f t="shared" ref="F266:L266" si="258">F267</f>
        <v>1016.3</v>
      </c>
      <c r="G266" s="5">
        <f t="shared" si="258"/>
        <v>1016.3</v>
      </c>
      <c r="H266" s="5">
        <f t="shared" si="258"/>
        <v>1016.3</v>
      </c>
      <c r="I266" s="5">
        <f t="shared" si="258"/>
        <v>0</v>
      </c>
      <c r="J266" s="5">
        <f t="shared" si="258"/>
        <v>0</v>
      </c>
      <c r="K266" s="5">
        <f t="shared" si="258"/>
        <v>0</v>
      </c>
      <c r="L266" s="5">
        <f t="shared" si="258"/>
        <v>0</v>
      </c>
      <c r="M266" s="5">
        <f t="shared" si="225"/>
        <v>1016.3</v>
      </c>
      <c r="N266" s="5">
        <v>44795.197999999997</v>
      </c>
      <c r="O266" s="5">
        <f>O267</f>
        <v>711.9</v>
      </c>
      <c r="P266" s="5">
        <f t="shared" ref="P266:V266" si="259">P267</f>
        <v>40615.407599999999</v>
      </c>
      <c r="Q266" s="5">
        <f t="shared" si="259"/>
        <v>711.9</v>
      </c>
      <c r="R266" s="5">
        <f t="shared" si="259"/>
        <v>0</v>
      </c>
      <c r="S266" s="5">
        <f t="shared" si="259"/>
        <v>0</v>
      </c>
      <c r="T266" s="5">
        <v>44795.19399</v>
      </c>
      <c r="U266" s="5">
        <f t="shared" si="259"/>
        <v>40615.403590000002</v>
      </c>
      <c r="V266" s="36">
        <f t="shared" si="259"/>
        <v>0</v>
      </c>
      <c r="W266" s="5">
        <f t="shared" si="197"/>
        <v>99.999991048147621</v>
      </c>
      <c r="X266" s="26"/>
    </row>
    <row r="267" spans="1:24" ht="78.75" x14ac:dyDescent="0.25">
      <c r="A267" s="4" t="s">
        <v>57</v>
      </c>
      <c r="B267" s="4" t="s">
        <v>1326</v>
      </c>
      <c r="C267" s="4" t="s">
        <v>62</v>
      </c>
      <c r="D267" s="4" t="s">
        <v>18</v>
      </c>
      <c r="E267" s="14" t="s">
        <v>462</v>
      </c>
      <c r="F267" s="5">
        <v>1016.3</v>
      </c>
      <c r="G267" s="5">
        <v>1016.3</v>
      </c>
      <c r="H267" s="5">
        <v>1016.3</v>
      </c>
      <c r="I267" s="5"/>
      <c r="J267" s="5"/>
      <c r="K267" s="5"/>
      <c r="L267" s="5"/>
      <c r="M267" s="5">
        <f t="shared" si="225"/>
        <v>1016.3</v>
      </c>
      <c r="N267" s="5">
        <v>40615.407599999999</v>
      </c>
      <c r="O267" s="5">
        <v>711.9</v>
      </c>
      <c r="P267" s="5">
        <f>N267</f>
        <v>40615.407599999999</v>
      </c>
      <c r="Q267" s="5">
        <f>O267</f>
        <v>711.9</v>
      </c>
      <c r="R267" s="5">
        <v>0</v>
      </c>
      <c r="S267" s="5">
        <v>0</v>
      </c>
      <c r="T267" s="5">
        <v>40615.403590000002</v>
      </c>
      <c r="U267" s="5">
        <f>T267</f>
        <v>40615.403590000002</v>
      </c>
      <c r="V267" s="36">
        <v>0</v>
      </c>
      <c r="W267" s="5">
        <f t="shared" ref="W267:W330" si="260">T267/N267*100</f>
        <v>99.999990126899533</v>
      </c>
      <c r="X267" s="26"/>
    </row>
    <row r="268" spans="1:24" x14ac:dyDescent="0.25">
      <c r="A268" s="4" t="s">
        <v>57</v>
      </c>
      <c r="B268" s="4" t="s">
        <v>1326</v>
      </c>
      <c r="C268" s="4" t="s">
        <v>62</v>
      </c>
      <c r="D268" s="4" t="s">
        <v>19</v>
      </c>
      <c r="E268" s="14" t="s">
        <v>463</v>
      </c>
      <c r="F268" s="5">
        <f t="shared" ref="F268:L268" si="261">F269</f>
        <v>13.7</v>
      </c>
      <c r="G268" s="5">
        <f t="shared" si="261"/>
        <v>13.7</v>
      </c>
      <c r="H268" s="5">
        <f t="shared" si="261"/>
        <v>13.7</v>
      </c>
      <c r="I268" s="5">
        <f t="shared" si="261"/>
        <v>0</v>
      </c>
      <c r="J268" s="5">
        <f t="shared" si="261"/>
        <v>0</v>
      </c>
      <c r="K268" s="5">
        <f t="shared" si="261"/>
        <v>0</v>
      </c>
      <c r="L268" s="5">
        <f t="shared" si="261"/>
        <v>0</v>
      </c>
      <c r="M268" s="5">
        <f t="shared" si="225"/>
        <v>13.7</v>
      </c>
      <c r="N268" s="5">
        <v>40615.407599999999</v>
      </c>
      <c r="O268" s="5">
        <f>O269</f>
        <v>13.7</v>
      </c>
      <c r="P268" s="5">
        <f t="shared" ref="P268:V268" si="262">P269</f>
        <v>4110.6484</v>
      </c>
      <c r="Q268" s="5">
        <f t="shared" si="262"/>
        <v>13.7</v>
      </c>
      <c r="R268" s="5">
        <f t="shared" si="262"/>
        <v>0</v>
      </c>
      <c r="S268" s="5">
        <f t="shared" si="262"/>
        <v>0</v>
      </c>
      <c r="T268" s="5">
        <v>40615.403590000002</v>
      </c>
      <c r="U268" s="5">
        <f t="shared" si="262"/>
        <v>4110.6484</v>
      </c>
      <c r="V268" s="36">
        <f t="shared" si="262"/>
        <v>0</v>
      </c>
      <c r="W268" s="5">
        <f t="shared" si="260"/>
        <v>99.999990126899533</v>
      </c>
      <c r="X268" s="26"/>
    </row>
    <row r="269" spans="1:24" ht="31.5" x14ac:dyDescent="0.25">
      <c r="A269" s="4" t="s">
        <v>57</v>
      </c>
      <c r="B269" s="4" t="s">
        <v>1326</v>
      </c>
      <c r="C269" s="4" t="s">
        <v>62</v>
      </c>
      <c r="D269" s="4" t="s">
        <v>11</v>
      </c>
      <c r="E269" s="14" t="s">
        <v>465</v>
      </c>
      <c r="F269" s="5">
        <v>13.7</v>
      </c>
      <c r="G269" s="5">
        <v>13.7</v>
      </c>
      <c r="H269" s="5">
        <v>13.7</v>
      </c>
      <c r="I269" s="5"/>
      <c r="J269" s="5"/>
      <c r="K269" s="5"/>
      <c r="L269" s="5"/>
      <c r="M269" s="5">
        <f t="shared" si="225"/>
        <v>13.7</v>
      </c>
      <c r="N269" s="5">
        <v>4110.6484</v>
      </c>
      <c r="O269" s="5">
        <v>13.7</v>
      </c>
      <c r="P269" s="5">
        <f>N269</f>
        <v>4110.6484</v>
      </c>
      <c r="Q269" s="5">
        <f>O269</f>
        <v>13.7</v>
      </c>
      <c r="R269" s="5">
        <v>0</v>
      </c>
      <c r="S269" s="5">
        <v>0</v>
      </c>
      <c r="T269" s="5">
        <v>4110.6484</v>
      </c>
      <c r="U269" s="5">
        <f>T269</f>
        <v>4110.6484</v>
      </c>
      <c r="V269" s="36">
        <v>0</v>
      </c>
      <c r="W269" s="5">
        <f t="shared" si="260"/>
        <v>100</v>
      </c>
      <c r="X269" s="26"/>
    </row>
    <row r="270" spans="1:24" s="10" customFormat="1" ht="31.5" x14ac:dyDescent="0.25">
      <c r="A270" s="4" t="s">
        <v>57</v>
      </c>
      <c r="B270" s="4" t="s">
        <v>1326</v>
      </c>
      <c r="C270" s="4" t="s">
        <v>62</v>
      </c>
      <c r="D270" s="4" t="s">
        <v>12</v>
      </c>
      <c r="E270" s="14" t="s">
        <v>466</v>
      </c>
      <c r="F270" s="11">
        <f t="shared" ref="F270:L270" si="263">F271</f>
        <v>42563.100000000006</v>
      </c>
      <c r="G270" s="11">
        <f t="shared" si="263"/>
        <v>42563.100000000006</v>
      </c>
      <c r="H270" s="11">
        <f t="shared" si="263"/>
        <v>42563.100000000006</v>
      </c>
      <c r="I270" s="11">
        <f t="shared" si="263"/>
        <v>0</v>
      </c>
      <c r="J270" s="11">
        <f t="shared" si="263"/>
        <v>0</v>
      </c>
      <c r="K270" s="11">
        <f t="shared" si="263"/>
        <v>0</v>
      </c>
      <c r="L270" s="11">
        <f t="shared" si="263"/>
        <v>7805.4139999999989</v>
      </c>
      <c r="M270" s="11">
        <f t="shared" si="225"/>
        <v>50368.514000000003</v>
      </c>
      <c r="N270" s="5">
        <v>4110.6484</v>
      </c>
      <c r="O270" s="11">
        <f>O271</f>
        <v>33503.617999999995</v>
      </c>
      <c r="P270" s="11">
        <f t="shared" ref="P270:V270" si="264">P271</f>
        <v>0</v>
      </c>
      <c r="Q270" s="11">
        <f t="shared" si="264"/>
        <v>0</v>
      </c>
      <c r="R270" s="11">
        <f t="shared" si="264"/>
        <v>0</v>
      </c>
      <c r="S270" s="11">
        <f t="shared" si="264"/>
        <v>0</v>
      </c>
      <c r="T270" s="5">
        <v>4110.6484</v>
      </c>
      <c r="U270" s="11">
        <f t="shared" si="264"/>
        <v>0</v>
      </c>
      <c r="V270" s="35">
        <f t="shared" si="264"/>
        <v>0</v>
      </c>
      <c r="W270" s="5">
        <f t="shared" si="260"/>
        <v>100</v>
      </c>
      <c r="X270" s="25"/>
    </row>
    <row r="271" spans="1:24" x14ac:dyDescent="0.25">
      <c r="A271" s="4" t="s">
        <v>57</v>
      </c>
      <c r="B271" s="4" t="s">
        <v>1326</v>
      </c>
      <c r="C271" s="4" t="s">
        <v>62</v>
      </c>
      <c r="D271" s="4" t="s">
        <v>13</v>
      </c>
      <c r="E271" s="14" t="s">
        <v>480</v>
      </c>
      <c r="F271" s="5">
        <f t="shared" ref="F271:L271" si="265">F272+F279</f>
        <v>42563.100000000006</v>
      </c>
      <c r="G271" s="5">
        <f t="shared" si="265"/>
        <v>42563.100000000006</v>
      </c>
      <c r="H271" s="5">
        <f t="shared" si="265"/>
        <v>42563.100000000006</v>
      </c>
      <c r="I271" s="5">
        <f t="shared" si="265"/>
        <v>0</v>
      </c>
      <c r="J271" s="5">
        <f t="shared" si="265"/>
        <v>0</v>
      </c>
      <c r="K271" s="5">
        <f t="shared" si="265"/>
        <v>0</v>
      </c>
      <c r="L271" s="5">
        <f t="shared" si="265"/>
        <v>7805.4139999999989</v>
      </c>
      <c r="M271" s="5">
        <f t="shared" si="225"/>
        <v>50368.514000000003</v>
      </c>
      <c r="N271" s="5">
        <v>69.141999999999996</v>
      </c>
      <c r="O271" s="5">
        <f>O272+O279</f>
        <v>33503.617999999995</v>
      </c>
      <c r="P271" s="5">
        <f t="shared" ref="P271:V271" si="266">P272+P279</f>
        <v>0</v>
      </c>
      <c r="Q271" s="5">
        <f t="shared" si="266"/>
        <v>0</v>
      </c>
      <c r="R271" s="5">
        <f t="shared" si="266"/>
        <v>0</v>
      </c>
      <c r="S271" s="5">
        <f t="shared" si="266"/>
        <v>0</v>
      </c>
      <c r="T271" s="5">
        <v>69.141999999999996</v>
      </c>
      <c r="U271" s="5">
        <f t="shared" si="266"/>
        <v>0</v>
      </c>
      <c r="V271" s="36">
        <f t="shared" si="266"/>
        <v>0</v>
      </c>
      <c r="W271" s="5">
        <f t="shared" si="260"/>
        <v>100</v>
      </c>
      <c r="X271" s="26"/>
    </row>
    <row r="272" spans="1:24" x14ac:dyDescent="0.25">
      <c r="A272" s="4" t="s">
        <v>57</v>
      </c>
      <c r="B272" s="4" t="s">
        <v>1326</v>
      </c>
      <c r="C272" s="4" t="s">
        <v>62</v>
      </c>
      <c r="D272" s="4" t="s">
        <v>20</v>
      </c>
      <c r="E272" s="14" t="s">
        <v>483</v>
      </c>
      <c r="F272" s="5">
        <f t="shared" ref="F272:L275" si="267">F273</f>
        <v>753.5</v>
      </c>
      <c r="G272" s="5">
        <f t="shared" si="267"/>
        <v>753.5</v>
      </c>
      <c r="H272" s="5">
        <f t="shared" si="267"/>
        <v>753.5</v>
      </c>
      <c r="I272" s="5">
        <f t="shared" si="267"/>
        <v>0</v>
      </c>
      <c r="J272" s="5">
        <f t="shared" si="267"/>
        <v>0</v>
      </c>
      <c r="K272" s="5">
        <f t="shared" si="267"/>
        <v>0</v>
      </c>
      <c r="L272" s="5">
        <f t="shared" si="267"/>
        <v>866</v>
      </c>
      <c r="M272" s="5">
        <f t="shared" si="225"/>
        <v>1619.5</v>
      </c>
      <c r="N272" s="5">
        <v>69.141999999999996</v>
      </c>
      <c r="O272" s="5">
        <f t="shared" ref="O272:O275" si="268">O273</f>
        <v>604.50699999999995</v>
      </c>
      <c r="P272" s="5">
        <f t="shared" ref="P272:V275" si="269">P273</f>
        <v>0</v>
      </c>
      <c r="Q272" s="5">
        <f t="shared" si="269"/>
        <v>0</v>
      </c>
      <c r="R272" s="5">
        <f t="shared" si="269"/>
        <v>0</v>
      </c>
      <c r="S272" s="5">
        <f t="shared" si="269"/>
        <v>0</v>
      </c>
      <c r="T272" s="5">
        <v>69.141999999999996</v>
      </c>
      <c r="U272" s="5">
        <f t="shared" si="269"/>
        <v>0</v>
      </c>
      <c r="V272" s="36">
        <f t="shared" si="269"/>
        <v>0</v>
      </c>
      <c r="W272" s="5">
        <f t="shared" si="260"/>
        <v>100</v>
      </c>
      <c r="X272" s="26"/>
    </row>
    <row r="273" spans="1:24" ht="47.25" x14ac:dyDescent="0.25">
      <c r="A273" s="4" t="s">
        <v>57</v>
      </c>
      <c r="B273" s="4" t="s">
        <v>1326</v>
      </c>
      <c r="C273" s="4" t="s">
        <v>63</v>
      </c>
      <c r="D273" s="4"/>
      <c r="E273" s="14" t="s">
        <v>551</v>
      </c>
      <c r="F273" s="5">
        <f t="shared" si="267"/>
        <v>753.5</v>
      </c>
      <c r="G273" s="5">
        <f t="shared" si="267"/>
        <v>753.5</v>
      </c>
      <c r="H273" s="5">
        <f t="shared" si="267"/>
        <v>753.5</v>
      </c>
      <c r="I273" s="5">
        <f t="shared" si="267"/>
        <v>0</v>
      </c>
      <c r="J273" s="5">
        <f t="shared" si="267"/>
        <v>0</v>
      </c>
      <c r="K273" s="5">
        <f t="shared" si="267"/>
        <v>0</v>
      </c>
      <c r="L273" s="5">
        <f t="shared" si="267"/>
        <v>866</v>
      </c>
      <c r="M273" s="5">
        <f t="shared" si="225"/>
        <v>1619.5</v>
      </c>
      <c r="N273" s="5">
        <v>610.60699999999997</v>
      </c>
      <c r="O273" s="5">
        <f t="shared" si="268"/>
        <v>604.50699999999995</v>
      </c>
      <c r="P273" s="5">
        <f t="shared" si="269"/>
        <v>0</v>
      </c>
      <c r="Q273" s="5">
        <f t="shared" si="269"/>
        <v>0</v>
      </c>
      <c r="R273" s="5">
        <f t="shared" si="269"/>
        <v>0</v>
      </c>
      <c r="S273" s="5">
        <f t="shared" si="269"/>
        <v>0</v>
      </c>
      <c r="T273" s="5">
        <v>610.60699999999997</v>
      </c>
      <c r="U273" s="5">
        <f t="shared" si="269"/>
        <v>0</v>
      </c>
      <c r="V273" s="36">
        <f t="shared" si="269"/>
        <v>0</v>
      </c>
      <c r="W273" s="5">
        <f t="shared" si="260"/>
        <v>100</v>
      </c>
      <c r="X273" s="26"/>
    </row>
    <row r="274" spans="1:24" ht="31.5" x14ac:dyDescent="0.25">
      <c r="A274" s="4" t="s">
        <v>57</v>
      </c>
      <c r="B274" s="4" t="s">
        <v>1326</v>
      </c>
      <c r="C274" s="4" t="s">
        <v>63</v>
      </c>
      <c r="D274" s="4" t="s">
        <v>11</v>
      </c>
      <c r="E274" s="14" t="s">
        <v>465</v>
      </c>
      <c r="F274" s="5">
        <f t="shared" si="267"/>
        <v>753.5</v>
      </c>
      <c r="G274" s="5">
        <f t="shared" si="267"/>
        <v>753.5</v>
      </c>
      <c r="H274" s="5">
        <f t="shared" si="267"/>
        <v>753.5</v>
      </c>
      <c r="I274" s="5">
        <f t="shared" si="267"/>
        <v>0</v>
      </c>
      <c r="J274" s="5">
        <f t="shared" si="267"/>
        <v>0</v>
      </c>
      <c r="K274" s="5">
        <f t="shared" si="267"/>
        <v>0</v>
      </c>
      <c r="L274" s="5">
        <f t="shared" si="267"/>
        <v>866</v>
      </c>
      <c r="M274" s="5">
        <f t="shared" si="225"/>
        <v>1619.5</v>
      </c>
      <c r="N274" s="5">
        <v>610.60699999999997</v>
      </c>
      <c r="O274" s="5">
        <f>O275+O277</f>
        <v>604.50699999999995</v>
      </c>
      <c r="P274" s="5">
        <f t="shared" ref="P274:V274" si="270">P275+P277</f>
        <v>0</v>
      </c>
      <c r="Q274" s="5">
        <f t="shared" si="270"/>
        <v>0</v>
      </c>
      <c r="R274" s="5">
        <f t="shared" si="270"/>
        <v>0</v>
      </c>
      <c r="S274" s="5">
        <f t="shared" si="270"/>
        <v>0</v>
      </c>
      <c r="T274" s="5">
        <v>610.60699999999997</v>
      </c>
      <c r="U274" s="5">
        <f t="shared" si="270"/>
        <v>0</v>
      </c>
      <c r="V274" s="36">
        <f t="shared" si="270"/>
        <v>0</v>
      </c>
      <c r="W274" s="5">
        <f t="shared" si="260"/>
        <v>100</v>
      </c>
      <c r="X274" s="26"/>
    </row>
    <row r="275" spans="1:24" ht="31.5" x14ac:dyDescent="0.25">
      <c r="A275" s="4" t="s">
        <v>57</v>
      </c>
      <c r="B275" s="4" t="s">
        <v>1326</v>
      </c>
      <c r="C275" s="4" t="s">
        <v>63</v>
      </c>
      <c r="D275" s="4" t="s">
        <v>12</v>
      </c>
      <c r="E275" s="14" t="s">
        <v>466</v>
      </c>
      <c r="F275" s="5">
        <f t="shared" si="267"/>
        <v>753.5</v>
      </c>
      <c r="G275" s="5">
        <f t="shared" si="267"/>
        <v>753.5</v>
      </c>
      <c r="H275" s="5">
        <f t="shared" si="267"/>
        <v>753.5</v>
      </c>
      <c r="I275" s="5">
        <f t="shared" si="267"/>
        <v>0</v>
      </c>
      <c r="J275" s="5">
        <f t="shared" si="267"/>
        <v>0</v>
      </c>
      <c r="K275" s="5">
        <f t="shared" si="267"/>
        <v>0</v>
      </c>
      <c r="L275" s="5">
        <f t="shared" si="267"/>
        <v>866</v>
      </c>
      <c r="M275" s="5">
        <f t="shared" si="225"/>
        <v>1619.5</v>
      </c>
      <c r="N275" s="5">
        <v>610.60699999999997</v>
      </c>
      <c r="O275" s="5">
        <f t="shared" si="268"/>
        <v>464.59</v>
      </c>
      <c r="P275" s="5">
        <f t="shared" si="269"/>
        <v>0</v>
      </c>
      <c r="Q275" s="5">
        <f t="shared" si="269"/>
        <v>0</v>
      </c>
      <c r="R275" s="5">
        <f t="shared" si="269"/>
        <v>0</v>
      </c>
      <c r="S275" s="5">
        <f t="shared" si="269"/>
        <v>0</v>
      </c>
      <c r="T275" s="5">
        <v>610.60699999999997</v>
      </c>
      <c r="U275" s="5">
        <f t="shared" si="269"/>
        <v>0</v>
      </c>
      <c r="V275" s="36">
        <f t="shared" si="269"/>
        <v>0</v>
      </c>
      <c r="W275" s="5">
        <f t="shared" si="260"/>
        <v>100</v>
      </c>
      <c r="X275" s="26"/>
    </row>
    <row r="276" spans="1:24" ht="47.25" x14ac:dyDescent="0.25">
      <c r="A276" s="4" t="s">
        <v>57</v>
      </c>
      <c r="B276" s="4" t="s">
        <v>1326</v>
      </c>
      <c r="C276" s="4" t="s">
        <v>71</v>
      </c>
      <c r="D276" s="4"/>
      <c r="E276" s="14" t="s">
        <v>823</v>
      </c>
      <c r="F276" s="5">
        <v>753.5</v>
      </c>
      <c r="G276" s="5">
        <v>753.5</v>
      </c>
      <c r="H276" s="5">
        <v>753.5</v>
      </c>
      <c r="I276" s="5"/>
      <c r="J276" s="5"/>
      <c r="K276" s="5"/>
      <c r="L276" s="5">
        <f>2910-2000-44</f>
        <v>866</v>
      </c>
      <c r="M276" s="5">
        <f t="shared" si="225"/>
        <v>1619.5</v>
      </c>
      <c r="N276" s="5">
        <v>6037.6484399999999</v>
      </c>
      <c r="O276" s="5">
        <v>464.59</v>
      </c>
      <c r="P276" s="5">
        <v>0</v>
      </c>
      <c r="Q276" s="5">
        <v>0</v>
      </c>
      <c r="R276" s="5">
        <v>0</v>
      </c>
      <c r="S276" s="5">
        <v>0</v>
      </c>
      <c r="T276" s="5">
        <v>6037.6484399999999</v>
      </c>
      <c r="U276" s="5">
        <v>0</v>
      </c>
      <c r="V276" s="36">
        <v>0</v>
      </c>
      <c r="W276" s="5">
        <f t="shared" si="260"/>
        <v>100</v>
      </c>
      <c r="X276" s="26"/>
    </row>
    <row r="277" spans="1:24" ht="31.5" x14ac:dyDescent="0.25">
      <c r="A277" s="4" t="s">
        <v>57</v>
      </c>
      <c r="B277" s="4" t="s">
        <v>1326</v>
      </c>
      <c r="C277" s="4" t="s">
        <v>64</v>
      </c>
      <c r="D277" s="4"/>
      <c r="E277" s="14" t="s">
        <v>552</v>
      </c>
      <c r="F277" s="5"/>
      <c r="G277" s="5"/>
      <c r="H277" s="5"/>
      <c r="I277" s="5"/>
      <c r="J277" s="5"/>
      <c r="K277" s="5"/>
      <c r="L277" s="5"/>
      <c r="M277" s="5">
        <f>M278</f>
        <v>0</v>
      </c>
      <c r="N277" s="5">
        <v>6037.6484399999999</v>
      </c>
      <c r="O277" s="5">
        <f t="shared" ref="O277:V277" si="271">O278</f>
        <v>139.917</v>
      </c>
      <c r="P277" s="5">
        <f t="shared" si="271"/>
        <v>0</v>
      </c>
      <c r="Q277" s="5">
        <f t="shared" si="271"/>
        <v>0</v>
      </c>
      <c r="R277" s="5">
        <f t="shared" si="271"/>
        <v>0</v>
      </c>
      <c r="S277" s="5">
        <f t="shared" si="271"/>
        <v>0</v>
      </c>
      <c r="T277" s="5">
        <v>6037.6484399999999</v>
      </c>
      <c r="U277" s="5">
        <f t="shared" si="271"/>
        <v>0</v>
      </c>
      <c r="V277" s="36">
        <f t="shared" si="271"/>
        <v>0</v>
      </c>
      <c r="W277" s="5">
        <f t="shared" si="260"/>
        <v>100</v>
      </c>
      <c r="X277" s="26"/>
    </row>
    <row r="278" spans="1:24" ht="31.5" x14ac:dyDescent="0.25">
      <c r="A278" s="4" t="s">
        <v>57</v>
      </c>
      <c r="B278" s="4" t="s">
        <v>1326</v>
      </c>
      <c r="C278" s="4" t="s">
        <v>64</v>
      </c>
      <c r="D278" s="4" t="s">
        <v>11</v>
      </c>
      <c r="E278" s="14" t="s">
        <v>465</v>
      </c>
      <c r="F278" s="5"/>
      <c r="G278" s="5"/>
      <c r="H278" s="5"/>
      <c r="I278" s="5"/>
      <c r="J278" s="5"/>
      <c r="K278" s="5"/>
      <c r="L278" s="5"/>
      <c r="M278" s="5">
        <v>0</v>
      </c>
      <c r="N278" s="5">
        <v>6037.6484399999999</v>
      </c>
      <c r="O278" s="5">
        <v>139.917</v>
      </c>
      <c r="P278" s="5">
        <v>0</v>
      </c>
      <c r="Q278" s="5">
        <v>0</v>
      </c>
      <c r="R278" s="5">
        <v>0</v>
      </c>
      <c r="S278" s="5">
        <v>0</v>
      </c>
      <c r="T278" s="5">
        <v>6037.6484399999999</v>
      </c>
      <c r="U278" s="5">
        <v>0</v>
      </c>
      <c r="V278" s="36">
        <v>0</v>
      </c>
      <c r="W278" s="5">
        <f t="shared" si="260"/>
        <v>100</v>
      </c>
      <c r="X278" s="26"/>
    </row>
    <row r="279" spans="1:24" ht="31.5" x14ac:dyDescent="0.25">
      <c r="A279" s="4" t="s">
        <v>57</v>
      </c>
      <c r="B279" s="4" t="s">
        <v>1326</v>
      </c>
      <c r="C279" s="4" t="s">
        <v>64</v>
      </c>
      <c r="D279" s="4" t="s">
        <v>12</v>
      </c>
      <c r="E279" s="14" t="s">
        <v>466</v>
      </c>
      <c r="F279" s="5">
        <f t="shared" ref="F279:L279" si="272">F280+F284+F295</f>
        <v>41809.600000000006</v>
      </c>
      <c r="G279" s="5">
        <f t="shared" si="272"/>
        <v>41809.600000000006</v>
      </c>
      <c r="H279" s="5">
        <f t="shared" si="272"/>
        <v>41809.600000000006</v>
      </c>
      <c r="I279" s="5">
        <f t="shared" si="272"/>
        <v>0</v>
      </c>
      <c r="J279" s="5">
        <f t="shared" si="272"/>
        <v>0</v>
      </c>
      <c r="K279" s="5">
        <f t="shared" si="272"/>
        <v>0</v>
      </c>
      <c r="L279" s="5">
        <f t="shared" si="272"/>
        <v>6939.4139999999989</v>
      </c>
      <c r="M279" s="5">
        <f t="shared" si="225"/>
        <v>48749.014000000003</v>
      </c>
      <c r="N279" s="5">
        <v>6037.6484399999999</v>
      </c>
      <c r="O279" s="5">
        <f>O280+O284+O295</f>
        <v>32899.110999999997</v>
      </c>
      <c r="P279" s="5">
        <f t="shared" ref="P279:V279" si="273">P280+P284+P295</f>
        <v>0</v>
      </c>
      <c r="Q279" s="5">
        <f t="shared" si="273"/>
        <v>0</v>
      </c>
      <c r="R279" s="5">
        <f t="shared" si="273"/>
        <v>0</v>
      </c>
      <c r="S279" s="5">
        <f t="shared" si="273"/>
        <v>0</v>
      </c>
      <c r="T279" s="5">
        <v>6037.6484399999999</v>
      </c>
      <c r="U279" s="5">
        <f t="shared" si="273"/>
        <v>0</v>
      </c>
      <c r="V279" s="36">
        <f t="shared" si="273"/>
        <v>0</v>
      </c>
      <c r="W279" s="5">
        <f t="shared" si="260"/>
        <v>100</v>
      </c>
      <c r="X279" s="26"/>
    </row>
    <row r="280" spans="1:24" ht="78.75" hidden="1" x14ac:dyDescent="0.25">
      <c r="A280" s="4" t="s">
        <v>57</v>
      </c>
      <c r="B280" s="4" t="s">
        <v>1326</v>
      </c>
      <c r="C280" s="4" t="s">
        <v>1391</v>
      </c>
      <c r="D280" s="4"/>
      <c r="E280" s="14" t="s">
        <v>1392</v>
      </c>
      <c r="F280" s="5">
        <f t="shared" ref="F280:L282" si="274">F281</f>
        <v>164</v>
      </c>
      <c r="G280" s="5">
        <f t="shared" si="274"/>
        <v>164</v>
      </c>
      <c r="H280" s="5">
        <f t="shared" si="274"/>
        <v>164</v>
      </c>
      <c r="I280" s="5">
        <f t="shared" si="274"/>
        <v>0</v>
      </c>
      <c r="J280" s="5">
        <f t="shared" si="274"/>
        <v>0</v>
      </c>
      <c r="K280" s="5">
        <f t="shared" si="274"/>
        <v>0</v>
      </c>
      <c r="L280" s="5">
        <f t="shared" si="274"/>
        <v>0</v>
      </c>
      <c r="M280" s="5">
        <f t="shared" si="225"/>
        <v>164</v>
      </c>
      <c r="N280" s="5">
        <v>0</v>
      </c>
      <c r="O280" s="5">
        <f t="shared" ref="O280:O282" si="275">O281</f>
        <v>0</v>
      </c>
      <c r="P280" s="5">
        <f t="shared" ref="P280:V282" si="276">P281</f>
        <v>0</v>
      </c>
      <c r="Q280" s="5">
        <f t="shared" si="276"/>
        <v>0</v>
      </c>
      <c r="R280" s="5">
        <f t="shared" si="276"/>
        <v>0</v>
      </c>
      <c r="S280" s="5">
        <f t="shared" si="276"/>
        <v>0</v>
      </c>
      <c r="T280" s="5">
        <v>0</v>
      </c>
      <c r="U280" s="5">
        <f t="shared" si="276"/>
        <v>0</v>
      </c>
      <c r="V280" s="36">
        <f t="shared" si="276"/>
        <v>0</v>
      </c>
      <c r="W280" s="5" t="e">
        <f t="shared" si="260"/>
        <v>#DIV/0!</v>
      </c>
      <c r="X280" s="24" t="s">
        <v>1214</v>
      </c>
    </row>
    <row r="281" spans="1:24" hidden="1" x14ac:dyDescent="0.25">
      <c r="A281" s="4" t="s">
        <v>57</v>
      </c>
      <c r="B281" s="4" t="s">
        <v>1326</v>
      </c>
      <c r="C281" s="4" t="s">
        <v>1393</v>
      </c>
      <c r="D281" s="4"/>
      <c r="E281" s="14" t="s">
        <v>857</v>
      </c>
      <c r="F281" s="5">
        <f t="shared" si="274"/>
        <v>164</v>
      </c>
      <c r="G281" s="5">
        <f t="shared" si="274"/>
        <v>164</v>
      </c>
      <c r="H281" s="5">
        <f t="shared" si="274"/>
        <v>164</v>
      </c>
      <c r="I281" s="5">
        <f t="shared" si="274"/>
        <v>0</v>
      </c>
      <c r="J281" s="5">
        <f t="shared" si="274"/>
        <v>0</v>
      </c>
      <c r="K281" s="5">
        <f t="shared" si="274"/>
        <v>0</v>
      </c>
      <c r="L281" s="5">
        <f t="shared" si="274"/>
        <v>0</v>
      </c>
      <c r="M281" s="5">
        <f t="shared" si="225"/>
        <v>164</v>
      </c>
      <c r="N281" s="5">
        <v>0</v>
      </c>
      <c r="O281" s="5">
        <f t="shared" si="275"/>
        <v>0</v>
      </c>
      <c r="P281" s="5">
        <f t="shared" si="276"/>
        <v>0</v>
      </c>
      <c r="Q281" s="5">
        <f t="shared" si="276"/>
        <v>0</v>
      </c>
      <c r="R281" s="5">
        <f t="shared" si="276"/>
        <v>0</v>
      </c>
      <c r="S281" s="5">
        <f t="shared" si="276"/>
        <v>0</v>
      </c>
      <c r="T281" s="5">
        <v>0</v>
      </c>
      <c r="U281" s="5">
        <f t="shared" si="276"/>
        <v>0</v>
      </c>
      <c r="V281" s="36">
        <f t="shared" si="276"/>
        <v>0</v>
      </c>
      <c r="W281" s="5" t="e">
        <f t="shared" si="260"/>
        <v>#DIV/0!</v>
      </c>
      <c r="X281" s="24" t="s">
        <v>1214</v>
      </c>
    </row>
    <row r="282" spans="1:24" ht="31.5" hidden="1" x14ac:dyDescent="0.25">
      <c r="A282" s="4" t="s">
        <v>57</v>
      </c>
      <c r="B282" s="4" t="s">
        <v>1326</v>
      </c>
      <c r="C282" s="4" t="s">
        <v>1393</v>
      </c>
      <c r="D282" s="4" t="s">
        <v>11</v>
      </c>
      <c r="E282" s="14" t="s">
        <v>465</v>
      </c>
      <c r="F282" s="5">
        <f t="shared" si="274"/>
        <v>164</v>
      </c>
      <c r="G282" s="5">
        <f t="shared" si="274"/>
        <v>164</v>
      </c>
      <c r="H282" s="5">
        <f t="shared" si="274"/>
        <v>164</v>
      </c>
      <c r="I282" s="5">
        <f t="shared" si="274"/>
        <v>0</v>
      </c>
      <c r="J282" s="5">
        <f t="shared" si="274"/>
        <v>0</v>
      </c>
      <c r="K282" s="5">
        <f t="shared" si="274"/>
        <v>0</v>
      </c>
      <c r="L282" s="5">
        <f t="shared" si="274"/>
        <v>0</v>
      </c>
      <c r="M282" s="5">
        <f t="shared" si="225"/>
        <v>164</v>
      </c>
      <c r="N282" s="5">
        <v>0</v>
      </c>
      <c r="O282" s="5">
        <f t="shared" si="275"/>
        <v>0</v>
      </c>
      <c r="P282" s="5">
        <f t="shared" si="276"/>
        <v>0</v>
      </c>
      <c r="Q282" s="5">
        <f t="shared" si="276"/>
        <v>0</v>
      </c>
      <c r="R282" s="5">
        <f t="shared" si="276"/>
        <v>0</v>
      </c>
      <c r="S282" s="5">
        <f t="shared" si="276"/>
        <v>0</v>
      </c>
      <c r="T282" s="5">
        <v>0</v>
      </c>
      <c r="U282" s="5">
        <f t="shared" si="276"/>
        <v>0</v>
      </c>
      <c r="V282" s="36">
        <f t="shared" si="276"/>
        <v>0</v>
      </c>
      <c r="W282" s="5" t="e">
        <f t="shared" si="260"/>
        <v>#DIV/0!</v>
      </c>
      <c r="X282" s="24" t="s">
        <v>1214</v>
      </c>
    </row>
    <row r="283" spans="1:24" ht="31.5" hidden="1" x14ac:dyDescent="0.25">
      <c r="A283" s="4" t="s">
        <v>57</v>
      </c>
      <c r="B283" s="4" t="s">
        <v>1326</v>
      </c>
      <c r="C283" s="4" t="s">
        <v>1393</v>
      </c>
      <c r="D283" s="4" t="s">
        <v>12</v>
      </c>
      <c r="E283" s="14" t="s">
        <v>466</v>
      </c>
      <c r="F283" s="5">
        <v>164</v>
      </c>
      <c r="G283" s="5">
        <v>164</v>
      </c>
      <c r="H283" s="5">
        <v>164</v>
      </c>
      <c r="I283" s="5"/>
      <c r="J283" s="5"/>
      <c r="K283" s="5"/>
      <c r="L283" s="5"/>
      <c r="M283" s="5">
        <f t="shared" si="225"/>
        <v>164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36">
        <v>0</v>
      </c>
      <c r="W283" s="5" t="e">
        <f t="shared" si="260"/>
        <v>#DIV/0!</v>
      </c>
      <c r="X283" s="24" t="s">
        <v>1214</v>
      </c>
    </row>
    <row r="284" spans="1:24" x14ac:dyDescent="0.25">
      <c r="A284" s="7" t="s">
        <v>57</v>
      </c>
      <c r="B284" s="7" t="s">
        <v>77</v>
      </c>
      <c r="C284" s="7"/>
      <c r="D284" s="7"/>
      <c r="E284" s="18" t="s">
        <v>428</v>
      </c>
      <c r="F284" s="5">
        <f t="shared" ref="F284:L284" si="277">F285+F292</f>
        <v>30979.600000000002</v>
      </c>
      <c r="G284" s="5">
        <f t="shared" si="277"/>
        <v>30979.600000000002</v>
      </c>
      <c r="H284" s="5">
        <f t="shared" si="277"/>
        <v>30979.600000000002</v>
      </c>
      <c r="I284" s="5">
        <f t="shared" si="277"/>
        <v>0</v>
      </c>
      <c r="J284" s="5">
        <f t="shared" si="277"/>
        <v>0</v>
      </c>
      <c r="K284" s="5">
        <f t="shared" si="277"/>
        <v>0</v>
      </c>
      <c r="L284" s="5">
        <f t="shared" si="277"/>
        <v>7255.579999999999</v>
      </c>
      <c r="M284" s="5">
        <f t="shared" si="225"/>
        <v>38235.18</v>
      </c>
      <c r="N284" s="8">
        <v>123317.87356000001</v>
      </c>
      <c r="O284" s="5">
        <f>O285+O292</f>
        <v>28702.879999999997</v>
      </c>
      <c r="P284" s="5">
        <f t="shared" ref="P284:V284" si="278">P285+P292</f>
        <v>0</v>
      </c>
      <c r="Q284" s="5">
        <f t="shared" si="278"/>
        <v>0</v>
      </c>
      <c r="R284" s="5">
        <f t="shared" si="278"/>
        <v>0</v>
      </c>
      <c r="S284" s="5">
        <f t="shared" si="278"/>
        <v>0</v>
      </c>
      <c r="T284" s="8">
        <v>104906.79934</v>
      </c>
      <c r="U284" s="5">
        <f t="shared" si="278"/>
        <v>0</v>
      </c>
      <c r="V284" s="36">
        <f t="shared" si="278"/>
        <v>0</v>
      </c>
      <c r="W284" s="8">
        <f t="shared" si="260"/>
        <v>85.070230544445664</v>
      </c>
      <c r="X284" s="26"/>
    </row>
    <row r="285" spans="1:24" x14ac:dyDescent="0.25">
      <c r="A285" s="9" t="s">
        <v>57</v>
      </c>
      <c r="B285" s="9" t="s">
        <v>1347</v>
      </c>
      <c r="C285" s="9"/>
      <c r="D285" s="9"/>
      <c r="E285" s="13" t="s">
        <v>448</v>
      </c>
      <c r="F285" s="5">
        <f t="shared" ref="F285:L285" si="279">F286+F288+F290</f>
        <v>29524.2</v>
      </c>
      <c r="G285" s="5">
        <f t="shared" si="279"/>
        <v>29524.2</v>
      </c>
      <c r="H285" s="5">
        <f t="shared" si="279"/>
        <v>29524.2</v>
      </c>
      <c r="I285" s="5">
        <f t="shared" si="279"/>
        <v>0</v>
      </c>
      <c r="J285" s="5">
        <f t="shared" si="279"/>
        <v>0</v>
      </c>
      <c r="K285" s="5">
        <f t="shared" si="279"/>
        <v>0</v>
      </c>
      <c r="L285" s="5">
        <f t="shared" si="279"/>
        <v>7317.9469999999992</v>
      </c>
      <c r="M285" s="5">
        <f t="shared" si="225"/>
        <v>36842.146999999997</v>
      </c>
      <c r="N285" s="11">
        <v>114928.97356000001</v>
      </c>
      <c r="O285" s="5">
        <f>O286+O288+O290</f>
        <v>28702.879999999997</v>
      </c>
      <c r="P285" s="5">
        <f t="shared" ref="P285:V285" si="280">P286+P288+P290</f>
        <v>0</v>
      </c>
      <c r="Q285" s="5">
        <f t="shared" si="280"/>
        <v>0</v>
      </c>
      <c r="R285" s="5">
        <f t="shared" si="280"/>
        <v>0</v>
      </c>
      <c r="S285" s="5">
        <f t="shared" si="280"/>
        <v>0</v>
      </c>
      <c r="T285" s="11">
        <v>96517.972689999995</v>
      </c>
      <c r="U285" s="5">
        <f t="shared" si="280"/>
        <v>0</v>
      </c>
      <c r="V285" s="36">
        <f t="shared" si="280"/>
        <v>0</v>
      </c>
      <c r="W285" s="11">
        <f t="shared" si="260"/>
        <v>83.980540067741629</v>
      </c>
      <c r="X285" s="26"/>
    </row>
    <row r="286" spans="1:24" ht="31.5" x14ac:dyDescent="0.25">
      <c r="A286" s="4" t="s">
        <v>57</v>
      </c>
      <c r="B286" s="4" t="s">
        <v>1347</v>
      </c>
      <c r="C286" s="4" t="s">
        <v>59</v>
      </c>
      <c r="D286" s="4"/>
      <c r="E286" s="14" t="s">
        <v>974</v>
      </c>
      <c r="F286" s="5">
        <f t="shared" ref="F286:L286" si="281">F287</f>
        <v>25239.5</v>
      </c>
      <c r="G286" s="5">
        <f t="shared" si="281"/>
        <v>25239.5</v>
      </c>
      <c r="H286" s="5">
        <f t="shared" si="281"/>
        <v>25239.5</v>
      </c>
      <c r="I286" s="5">
        <f t="shared" si="281"/>
        <v>0</v>
      </c>
      <c r="J286" s="5">
        <f t="shared" si="281"/>
        <v>0</v>
      </c>
      <c r="K286" s="5">
        <f t="shared" si="281"/>
        <v>0</v>
      </c>
      <c r="L286" s="5">
        <f t="shared" si="281"/>
        <v>265</v>
      </c>
      <c r="M286" s="5">
        <f t="shared" si="225"/>
        <v>25504.5</v>
      </c>
      <c r="N286" s="5">
        <v>114928.97356000001</v>
      </c>
      <c r="O286" s="5">
        <f>O287</f>
        <v>19293.973999999998</v>
      </c>
      <c r="P286" s="5">
        <f t="shared" ref="P286:V286" si="282">P287</f>
        <v>0</v>
      </c>
      <c r="Q286" s="5">
        <f t="shared" si="282"/>
        <v>0</v>
      </c>
      <c r="R286" s="5">
        <f t="shared" si="282"/>
        <v>0</v>
      </c>
      <c r="S286" s="5">
        <f t="shared" si="282"/>
        <v>0</v>
      </c>
      <c r="T286" s="5">
        <v>96517.972689999995</v>
      </c>
      <c r="U286" s="5">
        <f t="shared" si="282"/>
        <v>0</v>
      </c>
      <c r="V286" s="36">
        <f t="shared" si="282"/>
        <v>0</v>
      </c>
      <c r="W286" s="5">
        <f t="shared" si="260"/>
        <v>83.980540067741629</v>
      </c>
      <c r="X286" s="26"/>
    </row>
    <row r="287" spans="1:24" ht="31.5" x14ac:dyDescent="0.25">
      <c r="A287" s="4" t="s">
        <v>57</v>
      </c>
      <c r="B287" s="4" t="s">
        <v>1347</v>
      </c>
      <c r="C287" s="4" t="s">
        <v>66</v>
      </c>
      <c r="D287" s="4"/>
      <c r="E287" s="14" t="s">
        <v>975</v>
      </c>
      <c r="F287" s="5">
        <v>25239.5</v>
      </c>
      <c r="G287" s="5">
        <v>25239.5</v>
      </c>
      <c r="H287" s="5">
        <v>25239.5</v>
      </c>
      <c r="I287" s="5"/>
      <c r="J287" s="5"/>
      <c r="K287" s="5"/>
      <c r="L287" s="5">
        <v>265</v>
      </c>
      <c r="M287" s="5">
        <f t="shared" si="225"/>
        <v>25504.5</v>
      </c>
      <c r="N287" s="5">
        <v>10284.156999999999</v>
      </c>
      <c r="O287" s="5">
        <v>19293.973999999998</v>
      </c>
      <c r="P287" s="5">
        <v>0</v>
      </c>
      <c r="Q287" s="5">
        <v>0</v>
      </c>
      <c r="R287" s="5">
        <v>0</v>
      </c>
      <c r="S287" s="5">
        <v>0</v>
      </c>
      <c r="T287" s="5">
        <v>10280.734130000001</v>
      </c>
      <c r="U287" s="5">
        <v>0</v>
      </c>
      <c r="V287" s="36">
        <v>0</v>
      </c>
      <c r="W287" s="5">
        <f t="shared" si="260"/>
        <v>99.966717058092385</v>
      </c>
      <c r="X287" s="26"/>
    </row>
    <row r="288" spans="1:24" ht="31.5" x14ac:dyDescent="0.25">
      <c r="A288" s="4" t="s">
        <v>57</v>
      </c>
      <c r="B288" s="4" t="s">
        <v>1347</v>
      </c>
      <c r="C288" s="4" t="s">
        <v>786</v>
      </c>
      <c r="D288" s="4"/>
      <c r="E288" s="14" t="s">
        <v>1394</v>
      </c>
      <c r="F288" s="5">
        <f t="shared" ref="F288:L288" si="283">F289</f>
        <v>4116.2</v>
      </c>
      <c r="G288" s="5">
        <f t="shared" si="283"/>
        <v>4116.2</v>
      </c>
      <c r="H288" s="5">
        <f t="shared" si="283"/>
        <v>4116.2</v>
      </c>
      <c r="I288" s="5">
        <f t="shared" si="283"/>
        <v>0</v>
      </c>
      <c r="J288" s="5">
        <f t="shared" si="283"/>
        <v>0</v>
      </c>
      <c r="K288" s="5">
        <f t="shared" si="283"/>
        <v>0</v>
      </c>
      <c r="L288" s="5">
        <f t="shared" si="283"/>
        <v>7052.9469999999992</v>
      </c>
      <c r="M288" s="5">
        <f t="shared" si="225"/>
        <v>11169.146999999999</v>
      </c>
      <c r="N288" s="5">
        <v>10284.156999999999</v>
      </c>
      <c r="O288" s="5">
        <f>O289</f>
        <v>9335.1310699999995</v>
      </c>
      <c r="P288" s="5">
        <f t="shared" ref="P288:V288" si="284">P289</f>
        <v>0</v>
      </c>
      <c r="Q288" s="5">
        <f t="shared" si="284"/>
        <v>0</v>
      </c>
      <c r="R288" s="5">
        <f t="shared" si="284"/>
        <v>0</v>
      </c>
      <c r="S288" s="5">
        <f t="shared" si="284"/>
        <v>0</v>
      </c>
      <c r="T288" s="5">
        <v>10280.734130000001</v>
      </c>
      <c r="U288" s="5">
        <f t="shared" si="284"/>
        <v>0</v>
      </c>
      <c r="V288" s="36">
        <f t="shared" si="284"/>
        <v>0</v>
      </c>
      <c r="W288" s="5">
        <f t="shared" si="260"/>
        <v>99.966717058092385</v>
      </c>
      <c r="X288" s="26"/>
    </row>
    <row r="289" spans="1:24" ht="31.5" x14ac:dyDescent="0.25">
      <c r="A289" s="4" t="s">
        <v>57</v>
      </c>
      <c r="B289" s="4" t="s">
        <v>1347</v>
      </c>
      <c r="C289" s="4" t="s">
        <v>1395</v>
      </c>
      <c r="D289" s="4"/>
      <c r="E289" s="14" t="s">
        <v>1396</v>
      </c>
      <c r="F289" s="5">
        <v>4116.2</v>
      </c>
      <c r="G289" s="5">
        <v>4116.2</v>
      </c>
      <c r="H289" s="5">
        <v>4116.2</v>
      </c>
      <c r="I289" s="5"/>
      <c r="J289" s="5"/>
      <c r="K289" s="5"/>
      <c r="L289" s="5">
        <f>7300.2-245.814-0.515-0.924</f>
        <v>7052.9469999999992</v>
      </c>
      <c r="M289" s="5">
        <f t="shared" si="225"/>
        <v>11169.146999999999</v>
      </c>
      <c r="N289" s="5">
        <v>10284.156999999999</v>
      </c>
      <c r="O289" s="5">
        <v>9335.1310699999995</v>
      </c>
      <c r="P289" s="5">
        <v>0</v>
      </c>
      <c r="Q289" s="5">
        <v>0</v>
      </c>
      <c r="R289" s="5">
        <v>0</v>
      </c>
      <c r="S289" s="5">
        <v>0</v>
      </c>
      <c r="T289" s="5">
        <v>10280.734130000001</v>
      </c>
      <c r="U289" s="5">
        <v>0</v>
      </c>
      <c r="V289" s="36">
        <v>0</v>
      </c>
      <c r="W289" s="5">
        <f t="shared" si="260"/>
        <v>99.966717058092385</v>
      </c>
      <c r="X289" s="26"/>
    </row>
    <row r="290" spans="1:24" ht="31.5" x14ac:dyDescent="0.25">
      <c r="A290" s="4" t="s">
        <v>57</v>
      </c>
      <c r="B290" s="4" t="s">
        <v>1347</v>
      </c>
      <c r="C290" s="4" t="s">
        <v>1395</v>
      </c>
      <c r="D290" s="4" t="s">
        <v>11</v>
      </c>
      <c r="E290" s="14" t="s">
        <v>465</v>
      </c>
      <c r="F290" s="5">
        <f t="shared" ref="F290:L290" si="285">F291</f>
        <v>168.5</v>
      </c>
      <c r="G290" s="5">
        <f t="shared" si="285"/>
        <v>168.5</v>
      </c>
      <c r="H290" s="5">
        <f t="shared" si="285"/>
        <v>168.5</v>
      </c>
      <c r="I290" s="5">
        <f t="shared" si="285"/>
        <v>0</v>
      </c>
      <c r="J290" s="5">
        <f t="shared" si="285"/>
        <v>0</v>
      </c>
      <c r="K290" s="5">
        <f t="shared" si="285"/>
        <v>0</v>
      </c>
      <c r="L290" s="5">
        <f t="shared" si="285"/>
        <v>0</v>
      </c>
      <c r="M290" s="5">
        <f t="shared" si="225"/>
        <v>168.5</v>
      </c>
      <c r="N290" s="5">
        <v>10284.156999999999</v>
      </c>
      <c r="O290" s="5">
        <f>O291</f>
        <v>73.774929999999998</v>
      </c>
      <c r="P290" s="5">
        <f t="shared" ref="P290:V290" si="286">P291</f>
        <v>0</v>
      </c>
      <c r="Q290" s="5">
        <f t="shared" si="286"/>
        <v>0</v>
      </c>
      <c r="R290" s="5">
        <f t="shared" si="286"/>
        <v>0</v>
      </c>
      <c r="S290" s="5">
        <f t="shared" si="286"/>
        <v>0</v>
      </c>
      <c r="T290" s="5">
        <v>10280.734130000001</v>
      </c>
      <c r="U290" s="5">
        <f t="shared" si="286"/>
        <v>0</v>
      </c>
      <c r="V290" s="36">
        <f t="shared" si="286"/>
        <v>0</v>
      </c>
      <c r="W290" s="5">
        <f t="shared" si="260"/>
        <v>99.966717058092385</v>
      </c>
      <c r="X290" s="26"/>
    </row>
    <row r="291" spans="1:24" ht="31.5" x14ac:dyDescent="0.25">
      <c r="A291" s="4" t="s">
        <v>57</v>
      </c>
      <c r="B291" s="4" t="s">
        <v>1347</v>
      </c>
      <c r="C291" s="4" t="s">
        <v>1395</v>
      </c>
      <c r="D291" s="4" t="s">
        <v>12</v>
      </c>
      <c r="E291" s="14" t="s">
        <v>466</v>
      </c>
      <c r="F291" s="5">
        <v>168.5</v>
      </c>
      <c r="G291" s="5">
        <v>168.5</v>
      </c>
      <c r="H291" s="5">
        <v>168.5</v>
      </c>
      <c r="I291" s="5"/>
      <c r="J291" s="5"/>
      <c r="K291" s="5"/>
      <c r="L291" s="5"/>
      <c r="M291" s="5">
        <f t="shared" si="225"/>
        <v>168.5</v>
      </c>
      <c r="N291" s="5">
        <v>10284.156999999999</v>
      </c>
      <c r="O291" s="5">
        <v>73.774929999999998</v>
      </c>
      <c r="P291" s="5">
        <v>0</v>
      </c>
      <c r="Q291" s="5">
        <v>0</v>
      </c>
      <c r="R291" s="5">
        <v>0</v>
      </c>
      <c r="S291" s="5">
        <v>0</v>
      </c>
      <c r="T291" s="5">
        <v>10280.734130000001</v>
      </c>
      <c r="U291" s="5">
        <v>0</v>
      </c>
      <c r="V291" s="36">
        <v>0</v>
      </c>
      <c r="W291" s="5">
        <f t="shared" si="260"/>
        <v>99.966717058092385</v>
      </c>
      <c r="X291" s="26"/>
    </row>
    <row r="292" spans="1:24" ht="31.5" x14ac:dyDescent="0.25">
      <c r="A292" s="4" t="s">
        <v>57</v>
      </c>
      <c r="B292" s="4" t="s">
        <v>1347</v>
      </c>
      <c r="C292" s="4" t="s">
        <v>68</v>
      </c>
      <c r="D292" s="4"/>
      <c r="E292" s="14" t="s">
        <v>1389</v>
      </c>
      <c r="F292" s="5">
        <f t="shared" ref="F292:L293" si="287">F293</f>
        <v>1455.4</v>
      </c>
      <c r="G292" s="5">
        <f t="shared" si="287"/>
        <v>1455.4</v>
      </c>
      <c r="H292" s="5">
        <f t="shared" si="287"/>
        <v>1455.4</v>
      </c>
      <c r="I292" s="5">
        <f t="shared" si="287"/>
        <v>0</v>
      </c>
      <c r="J292" s="5">
        <f t="shared" si="287"/>
        <v>0</v>
      </c>
      <c r="K292" s="5">
        <f t="shared" si="287"/>
        <v>0</v>
      </c>
      <c r="L292" s="5">
        <f t="shared" si="287"/>
        <v>-62.366999999999997</v>
      </c>
      <c r="M292" s="5">
        <f t="shared" si="225"/>
        <v>1393.0330000000001</v>
      </c>
      <c r="N292" s="5">
        <v>104644.81656000001</v>
      </c>
      <c r="O292" s="5">
        <f>O293</f>
        <v>0</v>
      </c>
      <c r="P292" s="5">
        <f t="shared" ref="P292:V293" si="288">P293</f>
        <v>0</v>
      </c>
      <c r="Q292" s="5">
        <f t="shared" si="288"/>
        <v>0</v>
      </c>
      <c r="R292" s="5">
        <f t="shared" si="288"/>
        <v>0</v>
      </c>
      <c r="S292" s="5">
        <f t="shared" si="288"/>
        <v>0</v>
      </c>
      <c r="T292" s="5">
        <v>86237.238559999998</v>
      </c>
      <c r="U292" s="5">
        <f t="shared" si="288"/>
        <v>0</v>
      </c>
      <c r="V292" s="36">
        <f t="shared" si="288"/>
        <v>0</v>
      </c>
      <c r="W292" s="5">
        <f t="shared" si="260"/>
        <v>82.409469857070576</v>
      </c>
      <c r="X292" s="26"/>
    </row>
    <row r="293" spans="1:24" ht="78.75" x14ac:dyDescent="0.25">
      <c r="A293" s="4" t="s">
        <v>57</v>
      </c>
      <c r="B293" s="4" t="s">
        <v>1347</v>
      </c>
      <c r="C293" s="4" t="s">
        <v>1391</v>
      </c>
      <c r="D293" s="4"/>
      <c r="E293" s="14" t="s">
        <v>1392</v>
      </c>
      <c r="F293" s="5">
        <f t="shared" si="287"/>
        <v>1455.4</v>
      </c>
      <c r="G293" s="5">
        <f t="shared" si="287"/>
        <v>1455.4</v>
      </c>
      <c r="H293" s="5">
        <f t="shared" si="287"/>
        <v>1455.4</v>
      </c>
      <c r="I293" s="5">
        <f t="shared" si="287"/>
        <v>0</v>
      </c>
      <c r="J293" s="5">
        <f t="shared" si="287"/>
        <v>0</v>
      </c>
      <c r="K293" s="5">
        <f t="shared" si="287"/>
        <v>0</v>
      </c>
      <c r="L293" s="5">
        <f t="shared" si="287"/>
        <v>-62.366999999999997</v>
      </c>
      <c r="M293" s="5">
        <f t="shared" si="225"/>
        <v>1393.0330000000001</v>
      </c>
      <c r="N293" s="5">
        <v>104644.81656000001</v>
      </c>
      <c r="O293" s="5">
        <f>O294</f>
        <v>0</v>
      </c>
      <c r="P293" s="5">
        <f t="shared" si="288"/>
        <v>0</v>
      </c>
      <c r="Q293" s="5">
        <f t="shared" si="288"/>
        <v>0</v>
      </c>
      <c r="R293" s="5">
        <f t="shared" si="288"/>
        <v>0</v>
      </c>
      <c r="S293" s="5">
        <f t="shared" si="288"/>
        <v>0</v>
      </c>
      <c r="T293" s="5">
        <v>86237.238559999998</v>
      </c>
      <c r="U293" s="5">
        <f t="shared" si="288"/>
        <v>0</v>
      </c>
      <c r="V293" s="36">
        <f t="shared" si="288"/>
        <v>0</v>
      </c>
      <c r="W293" s="5">
        <f t="shared" si="260"/>
        <v>82.409469857070576</v>
      </c>
      <c r="X293" s="26"/>
    </row>
    <row r="294" spans="1:24" x14ac:dyDescent="0.25">
      <c r="A294" s="4" t="s">
        <v>57</v>
      </c>
      <c r="B294" s="4" t="s">
        <v>1347</v>
      </c>
      <c r="C294" s="4" t="s">
        <v>1393</v>
      </c>
      <c r="D294" s="4"/>
      <c r="E294" s="14" t="s">
        <v>857</v>
      </c>
      <c r="F294" s="5">
        <v>1455.4</v>
      </c>
      <c r="G294" s="5">
        <v>1455.4</v>
      </c>
      <c r="H294" s="5">
        <v>1455.4</v>
      </c>
      <c r="I294" s="5"/>
      <c r="J294" s="5"/>
      <c r="K294" s="5"/>
      <c r="L294" s="5">
        <v>-62.366999999999997</v>
      </c>
      <c r="M294" s="5">
        <f t="shared" si="225"/>
        <v>1393.0330000000001</v>
      </c>
      <c r="N294" s="5">
        <v>104644.81656000001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86237.238559999998</v>
      </c>
      <c r="U294" s="5">
        <v>0</v>
      </c>
      <c r="V294" s="36">
        <v>0</v>
      </c>
      <c r="W294" s="5">
        <f t="shared" si="260"/>
        <v>82.409469857070576</v>
      </c>
      <c r="X294" s="26"/>
    </row>
    <row r="295" spans="1:24" ht="31.5" x14ac:dyDescent="0.25">
      <c r="A295" s="4" t="s">
        <v>57</v>
      </c>
      <c r="B295" s="4" t="s">
        <v>1347</v>
      </c>
      <c r="C295" s="4" t="s">
        <v>1393</v>
      </c>
      <c r="D295" s="4" t="s">
        <v>11</v>
      </c>
      <c r="E295" s="14" t="s">
        <v>465</v>
      </c>
      <c r="F295" s="5">
        <f t="shared" ref="F295:L297" si="289">F296</f>
        <v>10666</v>
      </c>
      <c r="G295" s="5">
        <f t="shared" si="289"/>
        <v>10666</v>
      </c>
      <c r="H295" s="5">
        <f t="shared" si="289"/>
        <v>10666</v>
      </c>
      <c r="I295" s="5">
        <f t="shared" si="289"/>
        <v>0</v>
      </c>
      <c r="J295" s="5">
        <f t="shared" si="289"/>
        <v>0</v>
      </c>
      <c r="K295" s="5">
        <f t="shared" si="289"/>
        <v>0</v>
      </c>
      <c r="L295" s="5">
        <f t="shared" si="289"/>
        <v>-316.166</v>
      </c>
      <c r="M295" s="5">
        <f t="shared" si="225"/>
        <v>10349.834000000001</v>
      </c>
      <c r="N295" s="5">
        <v>104644.81656000001</v>
      </c>
      <c r="O295" s="5">
        <f t="shared" ref="O295:O297" si="290">O296</f>
        <v>4196.2309999999998</v>
      </c>
      <c r="P295" s="5">
        <f t="shared" ref="P295:V297" si="291">P296</f>
        <v>0</v>
      </c>
      <c r="Q295" s="5">
        <f t="shared" si="291"/>
        <v>0</v>
      </c>
      <c r="R295" s="5">
        <f t="shared" si="291"/>
        <v>0</v>
      </c>
      <c r="S295" s="5">
        <f t="shared" si="291"/>
        <v>0</v>
      </c>
      <c r="T295" s="5">
        <v>86237.238559999998</v>
      </c>
      <c r="U295" s="5">
        <f t="shared" si="291"/>
        <v>0</v>
      </c>
      <c r="V295" s="36">
        <f t="shared" si="291"/>
        <v>0</v>
      </c>
      <c r="W295" s="5">
        <f t="shared" si="260"/>
        <v>82.409469857070576</v>
      </c>
      <c r="X295" s="26"/>
    </row>
    <row r="296" spans="1:24" ht="31.5" x14ac:dyDescent="0.25">
      <c r="A296" s="4" t="s">
        <v>57</v>
      </c>
      <c r="B296" s="4" t="s">
        <v>1347</v>
      </c>
      <c r="C296" s="4" t="s">
        <v>1393</v>
      </c>
      <c r="D296" s="4" t="s">
        <v>12</v>
      </c>
      <c r="E296" s="14" t="s">
        <v>466</v>
      </c>
      <c r="F296" s="5">
        <f t="shared" si="289"/>
        <v>10666</v>
      </c>
      <c r="G296" s="5">
        <f t="shared" si="289"/>
        <v>10666</v>
      </c>
      <c r="H296" s="5">
        <f t="shared" si="289"/>
        <v>10666</v>
      </c>
      <c r="I296" s="5">
        <f t="shared" si="289"/>
        <v>0</v>
      </c>
      <c r="J296" s="5">
        <f t="shared" si="289"/>
        <v>0</v>
      </c>
      <c r="K296" s="5">
        <f t="shared" si="289"/>
        <v>0</v>
      </c>
      <c r="L296" s="5">
        <f t="shared" si="289"/>
        <v>-316.166</v>
      </c>
      <c r="M296" s="5">
        <f t="shared" si="225"/>
        <v>10349.834000000001</v>
      </c>
      <c r="N296" s="5">
        <v>104644.81656000001</v>
      </c>
      <c r="O296" s="5">
        <f t="shared" si="290"/>
        <v>4196.2309999999998</v>
      </c>
      <c r="P296" s="5">
        <f t="shared" si="291"/>
        <v>0</v>
      </c>
      <c r="Q296" s="5">
        <f t="shared" si="291"/>
        <v>0</v>
      </c>
      <c r="R296" s="5">
        <f t="shared" si="291"/>
        <v>0</v>
      </c>
      <c r="S296" s="5">
        <f t="shared" si="291"/>
        <v>0</v>
      </c>
      <c r="T296" s="5">
        <v>86237.238559999998</v>
      </c>
      <c r="U296" s="5">
        <f t="shared" si="291"/>
        <v>0</v>
      </c>
      <c r="V296" s="36">
        <f t="shared" si="291"/>
        <v>0</v>
      </c>
      <c r="W296" s="5">
        <f t="shared" si="260"/>
        <v>82.409469857070576</v>
      </c>
      <c r="X296" s="26"/>
    </row>
    <row r="297" spans="1:24" ht="31.5" x14ac:dyDescent="0.25">
      <c r="A297" s="9" t="s">
        <v>57</v>
      </c>
      <c r="B297" s="9" t="s">
        <v>1348</v>
      </c>
      <c r="C297" s="9"/>
      <c r="D297" s="9"/>
      <c r="E297" s="13" t="s">
        <v>449</v>
      </c>
      <c r="F297" s="5">
        <f t="shared" si="289"/>
        <v>10666</v>
      </c>
      <c r="G297" s="5">
        <f t="shared" si="289"/>
        <v>10666</v>
      </c>
      <c r="H297" s="5">
        <f t="shared" si="289"/>
        <v>10666</v>
      </c>
      <c r="I297" s="5">
        <f t="shared" si="289"/>
        <v>0</v>
      </c>
      <c r="J297" s="5">
        <f t="shared" si="289"/>
        <v>0</v>
      </c>
      <c r="K297" s="5">
        <f t="shared" si="289"/>
        <v>0</v>
      </c>
      <c r="L297" s="5">
        <f t="shared" si="289"/>
        <v>-316.166</v>
      </c>
      <c r="M297" s="5">
        <f t="shared" si="225"/>
        <v>10349.834000000001</v>
      </c>
      <c r="N297" s="11">
        <v>8388.9</v>
      </c>
      <c r="O297" s="5">
        <f t="shared" si="290"/>
        <v>4196.2309999999998</v>
      </c>
      <c r="P297" s="5">
        <f t="shared" si="291"/>
        <v>0</v>
      </c>
      <c r="Q297" s="5">
        <f t="shared" si="291"/>
        <v>0</v>
      </c>
      <c r="R297" s="5">
        <f t="shared" si="291"/>
        <v>0</v>
      </c>
      <c r="S297" s="5">
        <f t="shared" si="291"/>
        <v>0</v>
      </c>
      <c r="T297" s="11">
        <v>8388.8266499999991</v>
      </c>
      <c r="U297" s="5">
        <f t="shared" si="291"/>
        <v>0</v>
      </c>
      <c r="V297" s="36">
        <f t="shared" si="291"/>
        <v>0</v>
      </c>
      <c r="W297" s="11">
        <f t="shared" si="260"/>
        <v>99.999125630297172</v>
      </c>
      <c r="X297" s="26"/>
    </row>
    <row r="298" spans="1:24" ht="31.5" x14ac:dyDescent="0.25">
      <c r="A298" s="4" t="s">
        <v>57</v>
      </c>
      <c r="B298" s="4" t="s">
        <v>1348</v>
      </c>
      <c r="C298" s="4" t="s">
        <v>59</v>
      </c>
      <c r="D298" s="4"/>
      <c r="E298" s="14" t="s">
        <v>974</v>
      </c>
      <c r="F298" s="5">
        <v>10666</v>
      </c>
      <c r="G298" s="5">
        <v>10666</v>
      </c>
      <c r="H298" s="5">
        <v>10666</v>
      </c>
      <c r="I298" s="5"/>
      <c r="J298" s="5"/>
      <c r="K298" s="5"/>
      <c r="L298" s="5">
        <f>-141.456-133.135-11.575-30</f>
        <v>-316.166</v>
      </c>
      <c r="M298" s="5">
        <f t="shared" si="225"/>
        <v>10349.834000000001</v>
      </c>
      <c r="N298" s="5">
        <v>8388.9</v>
      </c>
      <c r="O298" s="5">
        <v>4196.2309999999998</v>
      </c>
      <c r="P298" s="5">
        <v>0</v>
      </c>
      <c r="Q298" s="5">
        <v>0</v>
      </c>
      <c r="R298" s="5">
        <v>0</v>
      </c>
      <c r="S298" s="5">
        <v>0</v>
      </c>
      <c r="T298" s="5">
        <v>8388.8266499999991</v>
      </c>
      <c r="U298" s="5">
        <v>0</v>
      </c>
      <c r="V298" s="36">
        <v>0</v>
      </c>
      <c r="W298" s="5">
        <f t="shared" si="260"/>
        <v>99.999125630297172</v>
      </c>
      <c r="X298" s="26"/>
    </row>
    <row r="299" spans="1:24" s="3" customFormat="1" ht="31.5" x14ac:dyDescent="0.25">
      <c r="A299" s="4" t="s">
        <v>57</v>
      </c>
      <c r="B299" s="4" t="s">
        <v>1348</v>
      </c>
      <c r="C299" s="4" t="s">
        <v>66</v>
      </c>
      <c r="D299" s="4"/>
      <c r="E299" s="14" t="s">
        <v>975</v>
      </c>
      <c r="F299" s="8">
        <f t="shared" ref="F299:K299" si="292">F300+F341</f>
        <v>20327.300000000003</v>
      </c>
      <c r="G299" s="8">
        <f t="shared" si="292"/>
        <v>20327.300000000003</v>
      </c>
      <c r="H299" s="8">
        <f t="shared" si="292"/>
        <v>20327.300000000003</v>
      </c>
      <c r="I299" s="8">
        <f t="shared" si="292"/>
        <v>0</v>
      </c>
      <c r="J299" s="8">
        <f t="shared" si="292"/>
        <v>0</v>
      </c>
      <c r="K299" s="8">
        <f t="shared" si="292"/>
        <v>0</v>
      </c>
      <c r="L299" s="8">
        <f>L300+L341+L334</f>
        <v>14790.279</v>
      </c>
      <c r="M299" s="8">
        <f t="shared" si="225"/>
        <v>35117.579000000005</v>
      </c>
      <c r="N299" s="5">
        <v>8388.9</v>
      </c>
      <c r="O299" s="8">
        <f t="shared" ref="O299:V299" si="293">O300+O341+O334</f>
        <v>15923.07</v>
      </c>
      <c r="P299" s="8">
        <f t="shared" si="293"/>
        <v>412</v>
      </c>
      <c r="Q299" s="8">
        <f t="shared" si="293"/>
        <v>227.20000000000002</v>
      </c>
      <c r="R299" s="8">
        <f t="shared" si="293"/>
        <v>0</v>
      </c>
      <c r="S299" s="8">
        <f t="shared" si="293"/>
        <v>0</v>
      </c>
      <c r="T299" s="5">
        <v>8388.8266499999991</v>
      </c>
      <c r="U299" s="8">
        <f t="shared" si="293"/>
        <v>412</v>
      </c>
      <c r="V299" s="34">
        <f t="shared" si="293"/>
        <v>0</v>
      </c>
      <c r="W299" s="5">
        <f t="shared" si="260"/>
        <v>99.999125630297172</v>
      </c>
      <c r="X299" s="21"/>
    </row>
    <row r="300" spans="1:24" s="10" customFormat="1" ht="31.5" x14ac:dyDescent="0.25">
      <c r="A300" s="4" t="s">
        <v>57</v>
      </c>
      <c r="B300" s="4" t="s">
        <v>1348</v>
      </c>
      <c r="C300" s="4" t="s">
        <v>786</v>
      </c>
      <c r="D300" s="4"/>
      <c r="E300" s="14" t="s">
        <v>1394</v>
      </c>
      <c r="F300" s="11">
        <f t="shared" ref="F300:L300" si="294">F301+F325</f>
        <v>4109.3</v>
      </c>
      <c r="G300" s="11">
        <f t="shared" si="294"/>
        <v>4109.3</v>
      </c>
      <c r="H300" s="11">
        <f t="shared" si="294"/>
        <v>4109.3</v>
      </c>
      <c r="I300" s="11">
        <f t="shared" si="294"/>
        <v>0</v>
      </c>
      <c r="J300" s="11">
        <f t="shared" si="294"/>
        <v>0</v>
      </c>
      <c r="K300" s="11">
        <f t="shared" si="294"/>
        <v>0</v>
      </c>
      <c r="L300" s="11">
        <f t="shared" si="294"/>
        <v>12635.179</v>
      </c>
      <c r="M300" s="11">
        <f t="shared" si="225"/>
        <v>16744.478999999999</v>
      </c>
      <c r="N300" s="5">
        <v>8388.9</v>
      </c>
      <c r="O300" s="11">
        <f>O301+O325</f>
        <v>3881.71</v>
      </c>
      <c r="P300" s="11">
        <f t="shared" ref="P300:V300" si="295">P301+P325</f>
        <v>0</v>
      </c>
      <c r="Q300" s="11">
        <f t="shared" si="295"/>
        <v>0</v>
      </c>
      <c r="R300" s="11">
        <f t="shared" si="295"/>
        <v>0</v>
      </c>
      <c r="S300" s="11">
        <f t="shared" si="295"/>
        <v>0</v>
      </c>
      <c r="T300" s="5">
        <v>8388.8266499999991</v>
      </c>
      <c r="U300" s="11">
        <f t="shared" si="295"/>
        <v>0</v>
      </c>
      <c r="V300" s="35">
        <f t="shared" si="295"/>
        <v>0</v>
      </c>
      <c r="W300" s="5">
        <f t="shared" si="260"/>
        <v>99.999125630297172</v>
      </c>
      <c r="X300" s="25"/>
    </row>
    <row r="301" spans="1:24" ht="47.25" x14ac:dyDescent="0.25">
      <c r="A301" s="4" t="s">
        <v>57</v>
      </c>
      <c r="B301" s="4" t="s">
        <v>1348</v>
      </c>
      <c r="C301" s="4" t="s">
        <v>1397</v>
      </c>
      <c r="D301" s="4"/>
      <c r="E301" s="14" t="s">
        <v>497</v>
      </c>
      <c r="F301" s="5">
        <f t="shared" ref="F301:L301" si="296">F302</f>
        <v>4109.3</v>
      </c>
      <c r="G301" s="5">
        <f t="shared" si="296"/>
        <v>4109.3</v>
      </c>
      <c r="H301" s="5">
        <f t="shared" si="296"/>
        <v>4109.3</v>
      </c>
      <c r="I301" s="5">
        <f t="shared" si="296"/>
        <v>0</v>
      </c>
      <c r="J301" s="5">
        <f t="shared" si="296"/>
        <v>0</v>
      </c>
      <c r="K301" s="5">
        <f t="shared" si="296"/>
        <v>0</v>
      </c>
      <c r="L301" s="5">
        <f t="shared" si="296"/>
        <v>12635.179</v>
      </c>
      <c r="M301" s="5">
        <f t="shared" si="225"/>
        <v>16744.478999999999</v>
      </c>
      <c r="N301" s="5">
        <v>8388.9</v>
      </c>
      <c r="O301" s="5">
        <f>O302</f>
        <v>3881.71</v>
      </c>
      <c r="P301" s="5">
        <f t="shared" ref="P301:V301" si="297">P302</f>
        <v>0</v>
      </c>
      <c r="Q301" s="5">
        <f t="shared" si="297"/>
        <v>0</v>
      </c>
      <c r="R301" s="5">
        <f t="shared" si="297"/>
        <v>0</v>
      </c>
      <c r="S301" s="5">
        <f t="shared" si="297"/>
        <v>0</v>
      </c>
      <c r="T301" s="5">
        <v>8388.8266499999991</v>
      </c>
      <c r="U301" s="5">
        <f t="shared" si="297"/>
        <v>0</v>
      </c>
      <c r="V301" s="36">
        <f t="shared" si="297"/>
        <v>0</v>
      </c>
      <c r="W301" s="5">
        <f t="shared" si="260"/>
        <v>99.999125630297172</v>
      </c>
      <c r="X301" s="26"/>
    </row>
    <row r="302" spans="1:24" ht="78.75" x14ac:dyDescent="0.25">
      <c r="A302" s="4" t="s">
        <v>57</v>
      </c>
      <c r="B302" s="4" t="s">
        <v>1348</v>
      </c>
      <c r="C302" s="4" t="s">
        <v>1397</v>
      </c>
      <c r="D302" s="4" t="s">
        <v>18</v>
      </c>
      <c r="E302" s="14" t="s">
        <v>462</v>
      </c>
      <c r="F302" s="5">
        <f t="shared" ref="F302:K302" si="298">F303+F309+F313+F317</f>
        <v>4109.3</v>
      </c>
      <c r="G302" s="5">
        <f t="shared" si="298"/>
        <v>4109.3</v>
      </c>
      <c r="H302" s="5">
        <f t="shared" si="298"/>
        <v>4109.3</v>
      </c>
      <c r="I302" s="5">
        <f t="shared" si="298"/>
        <v>0</v>
      </c>
      <c r="J302" s="5">
        <f t="shared" si="298"/>
        <v>0</v>
      </c>
      <c r="K302" s="5">
        <f t="shared" si="298"/>
        <v>0</v>
      </c>
      <c r="L302" s="5">
        <f>L303+L309+L313+L317+L321</f>
        <v>12635.179</v>
      </c>
      <c r="M302" s="5">
        <f t="shared" si="225"/>
        <v>16744.478999999999</v>
      </c>
      <c r="N302" s="5">
        <v>6888.9</v>
      </c>
      <c r="O302" s="5">
        <f>O303+O309+O313+O317+O321</f>
        <v>3881.71</v>
      </c>
      <c r="P302" s="5">
        <f t="shared" ref="P302:V302" si="299">P303+P309+P313+P317+P321</f>
        <v>0</v>
      </c>
      <c r="Q302" s="5">
        <f t="shared" si="299"/>
        <v>0</v>
      </c>
      <c r="R302" s="5">
        <f t="shared" si="299"/>
        <v>0</v>
      </c>
      <c r="S302" s="5">
        <f t="shared" si="299"/>
        <v>0</v>
      </c>
      <c r="T302" s="5">
        <v>6888.8989899999997</v>
      </c>
      <c r="U302" s="5">
        <f t="shared" si="299"/>
        <v>0</v>
      </c>
      <c r="V302" s="36">
        <f t="shared" si="299"/>
        <v>0</v>
      </c>
      <c r="W302" s="5">
        <f t="shared" si="260"/>
        <v>99.999985338733325</v>
      </c>
      <c r="X302" s="26"/>
    </row>
    <row r="303" spans="1:24" x14ac:dyDescent="0.25">
      <c r="A303" s="4" t="s">
        <v>57</v>
      </c>
      <c r="B303" s="4" t="s">
        <v>1348</v>
      </c>
      <c r="C303" s="4" t="s">
        <v>1397</v>
      </c>
      <c r="D303" s="4" t="s">
        <v>19</v>
      </c>
      <c r="E303" s="14" t="s">
        <v>463</v>
      </c>
      <c r="F303" s="5">
        <f>F304</f>
        <v>1167.5</v>
      </c>
      <c r="G303" s="5">
        <f t="shared" ref="F303:L305" si="300">G304</f>
        <v>1167.5</v>
      </c>
      <c r="H303" s="5">
        <f t="shared" si="300"/>
        <v>1167.5</v>
      </c>
      <c r="I303" s="5">
        <f t="shared" si="300"/>
        <v>0</v>
      </c>
      <c r="J303" s="5">
        <f t="shared" si="300"/>
        <v>0</v>
      </c>
      <c r="K303" s="5">
        <f t="shared" si="300"/>
        <v>0</v>
      </c>
      <c r="L303" s="5">
        <f>L304</f>
        <v>2099.5</v>
      </c>
      <c r="M303" s="5">
        <f t="shared" si="225"/>
        <v>3267</v>
      </c>
      <c r="N303" s="5">
        <v>6888.9</v>
      </c>
      <c r="O303" s="5">
        <f>O304</f>
        <v>605.9</v>
      </c>
      <c r="P303" s="5">
        <f t="shared" ref="P303:V303" si="301">P304</f>
        <v>0</v>
      </c>
      <c r="Q303" s="5">
        <f t="shared" si="301"/>
        <v>0</v>
      </c>
      <c r="R303" s="5">
        <f t="shared" si="301"/>
        <v>0</v>
      </c>
      <c r="S303" s="5">
        <f t="shared" si="301"/>
        <v>0</v>
      </c>
      <c r="T303" s="5">
        <v>6888.8989899999997</v>
      </c>
      <c r="U303" s="5">
        <f t="shared" si="301"/>
        <v>0</v>
      </c>
      <c r="V303" s="36">
        <f t="shared" si="301"/>
        <v>0</v>
      </c>
      <c r="W303" s="5">
        <f t="shared" si="260"/>
        <v>99.999985338733325</v>
      </c>
      <c r="X303" s="26"/>
    </row>
    <row r="304" spans="1:24" ht="31.5" x14ac:dyDescent="0.25">
      <c r="A304" s="4" t="s">
        <v>57</v>
      </c>
      <c r="B304" s="4" t="s">
        <v>1348</v>
      </c>
      <c r="C304" s="4" t="s">
        <v>1397</v>
      </c>
      <c r="D304" s="4" t="s">
        <v>11</v>
      </c>
      <c r="E304" s="14" t="s">
        <v>465</v>
      </c>
      <c r="F304" s="5">
        <f t="shared" si="300"/>
        <v>1167.5</v>
      </c>
      <c r="G304" s="5">
        <f t="shared" si="300"/>
        <v>1167.5</v>
      </c>
      <c r="H304" s="5">
        <f t="shared" si="300"/>
        <v>1167.5</v>
      </c>
      <c r="I304" s="5">
        <f t="shared" si="300"/>
        <v>0</v>
      </c>
      <c r="J304" s="5">
        <f t="shared" si="300"/>
        <v>0</v>
      </c>
      <c r="K304" s="5">
        <f t="shared" si="300"/>
        <v>0</v>
      </c>
      <c r="L304" s="5">
        <f t="shared" si="300"/>
        <v>2099.5</v>
      </c>
      <c r="M304" s="5">
        <f t="shared" si="225"/>
        <v>3267</v>
      </c>
      <c r="N304" s="5">
        <v>1496.9749999999999</v>
      </c>
      <c r="O304" s="5">
        <f>O305+O307</f>
        <v>605.9</v>
      </c>
      <c r="P304" s="5">
        <f t="shared" ref="P304:V304" si="302">P305+P307</f>
        <v>0</v>
      </c>
      <c r="Q304" s="5">
        <f t="shared" si="302"/>
        <v>0</v>
      </c>
      <c r="R304" s="5">
        <f t="shared" si="302"/>
        <v>0</v>
      </c>
      <c r="S304" s="5">
        <f t="shared" si="302"/>
        <v>0</v>
      </c>
      <c r="T304" s="5">
        <v>1496.90266</v>
      </c>
      <c r="U304" s="5">
        <f t="shared" si="302"/>
        <v>0</v>
      </c>
      <c r="V304" s="36">
        <f t="shared" si="302"/>
        <v>0</v>
      </c>
      <c r="W304" s="5">
        <f t="shared" si="260"/>
        <v>99.995167587969078</v>
      </c>
      <c r="X304" s="26"/>
    </row>
    <row r="305" spans="1:24" ht="31.5" x14ac:dyDescent="0.25">
      <c r="A305" s="4" t="s">
        <v>57</v>
      </c>
      <c r="B305" s="4" t="s">
        <v>1348</v>
      </c>
      <c r="C305" s="4" t="s">
        <v>1397</v>
      </c>
      <c r="D305" s="4" t="s">
        <v>12</v>
      </c>
      <c r="E305" s="14" t="s">
        <v>466</v>
      </c>
      <c r="F305" s="5">
        <f t="shared" si="300"/>
        <v>1167.5</v>
      </c>
      <c r="G305" s="5">
        <f t="shared" si="300"/>
        <v>1167.5</v>
      </c>
      <c r="H305" s="5">
        <f t="shared" si="300"/>
        <v>1167.5</v>
      </c>
      <c r="I305" s="5">
        <f t="shared" si="300"/>
        <v>0</v>
      </c>
      <c r="J305" s="5">
        <f t="shared" si="300"/>
        <v>0</v>
      </c>
      <c r="K305" s="5">
        <f t="shared" si="300"/>
        <v>0</v>
      </c>
      <c r="L305" s="5">
        <f t="shared" si="300"/>
        <v>2099.5</v>
      </c>
      <c r="M305" s="5">
        <f t="shared" ref="M305:M381" si="303">F305+I305+L305</f>
        <v>3267</v>
      </c>
      <c r="N305" s="5">
        <v>1496.9749999999999</v>
      </c>
      <c r="O305" s="5">
        <f>O306</f>
        <v>604.92499999999995</v>
      </c>
      <c r="P305" s="5">
        <f t="shared" ref="P305:V305" si="304">P306</f>
        <v>0</v>
      </c>
      <c r="Q305" s="5">
        <f t="shared" si="304"/>
        <v>0</v>
      </c>
      <c r="R305" s="5">
        <f t="shared" si="304"/>
        <v>0</v>
      </c>
      <c r="S305" s="5">
        <f t="shared" si="304"/>
        <v>0</v>
      </c>
      <c r="T305" s="5">
        <v>1496.90266</v>
      </c>
      <c r="U305" s="5">
        <f t="shared" si="304"/>
        <v>0</v>
      </c>
      <c r="V305" s="36">
        <f t="shared" si="304"/>
        <v>0</v>
      </c>
      <c r="W305" s="5">
        <f t="shared" si="260"/>
        <v>99.995167587969078</v>
      </c>
      <c r="X305" s="26"/>
    </row>
    <row r="306" spans="1:24" x14ac:dyDescent="0.25">
      <c r="A306" s="4" t="s">
        <v>57</v>
      </c>
      <c r="B306" s="4" t="s">
        <v>1348</v>
      </c>
      <c r="C306" s="4" t="s">
        <v>1397</v>
      </c>
      <c r="D306" s="4" t="s">
        <v>13</v>
      </c>
      <c r="E306" s="14" t="s">
        <v>480</v>
      </c>
      <c r="F306" s="5">
        <v>1167.5</v>
      </c>
      <c r="G306" s="5">
        <v>1167.5</v>
      </c>
      <c r="H306" s="5">
        <v>1167.5</v>
      </c>
      <c r="I306" s="5"/>
      <c r="J306" s="5"/>
      <c r="K306" s="5"/>
      <c r="L306" s="5">
        <f>3085-11.5-396.529-440.621-136.85</f>
        <v>2099.5</v>
      </c>
      <c r="M306" s="5">
        <f t="shared" si="303"/>
        <v>3267</v>
      </c>
      <c r="N306" s="5">
        <v>3.0249999999999999</v>
      </c>
      <c r="O306" s="5">
        <v>604.92499999999995</v>
      </c>
      <c r="P306" s="5">
        <v>0</v>
      </c>
      <c r="Q306" s="5">
        <v>0</v>
      </c>
      <c r="R306" s="5">
        <v>0</v>
      </c>
      <c r="S306" s="5">
        <v>0</v>
      </c>
      <c r="T306" s="5">
        <v>3.0249999999999999</v>
      </c>
      <c r="U306" s="5">
        <v>0</v>
      </c>
      <c r="V306" s="36">
        <v>0</v>
      </c>
      <c r="W306" s="5">
        <f t="shared" si="260"/>
        <v>100</v>
      </c>
      <c r="X306" s="26"/>
    </row>
    <row r="307" spans="1:24" x14ac:dyDescent="0.25">
      <c r="A307" s="4" t="s">
        <v>57</v>
      </c>
      <c r="B307" s="4" t="s">
        <v>1348</v>
      </c>
      <c r="C307" s="4" t="s">
        <v>1397</v>
      </c>
      <c r="D307" s="4" t="s">
        <v>20</v>
      </c>
      <c r="E307" s="14" t="s">
        <v>483</v>
      </c>
      <c r="F307" s="5"/>
      <c r="G307" s="5"/>
      <c r="H307" s="5"/>
      <c r="I307" s="5"/>
      <c r="J307" s="5"/>
      <c r="K307" s="5"/>
      <c r="L307" s="5"/>
      <c r="M307" s="5">
        <f>M308</f>
        <v>0</v>
      </c>
      <c r="N307" s="5">
        <v>3.0249999999999999</v>
      </c>
      <c r="O307" s="5">
        <f t="shared" ref="O307:V307" si="305">O308</f>
        <v>0.97499999999999998</v>
      </c>
      <c r="P307" s="5">
        <f t="shared" si="305"/>
        <v>0</v>
      </c>
      <c r="Q307" s="5">
        <f t="shared" si="305"/>
        <v>0</v>
      </c>
      <c r="R307" s="5">
        <f t="shared" si="305"/>
        <v>0</v>
      </c>
      <c r="S307" s="5">
        <f t="shared" si="305"/>
        <v>0</v>
      </c>
      <c r="T307" s="5">
        <v>3.0249999999999999</v>
      </c>
      <c r="U307" s="5">
        <f t="shared" si="305"/>
        <v>0</v>
      </c>
      <c r="V307" s="36">
        <f t="shared" si="305"/>
        <v>0</v>
      </c>
      <c r="W307" s="5">
        <f t="shared" si="260"/>
        <v>100</v>
      </c>
      <c r="X307" s="26"/>
    </row>
    <row r="308" spans="1:24" x14ac:dyDescent="0.25">
      <c r="A308" s="7" t="s">
        <v>57</v>
      </c>
      <c r="B308" s="7" t="s">
        <v>34</v>
      </c>
      <c r="C308" s="7"/>
      <c r="D308" s="7"/>
      <c r="E308" s="18" t="s">
        <v>429</v>
      </c>
      <c r="F308" s="5"/>
      <c r="G308" s="5"/>
      <c r="H308" s="5"/>
      <c r="I308" s="5"/>
      <c r="J308" s="5"/>
      <c r="K308" s="5"/>
      <c r="L308" s="5"/>
      <c r="M308" s="5">
        <v>0</v>
      </c>
      <c r="N308" s="8">
        <v>31831.866999999998</v>
      </c>
      <c r="O308" s="5">
        <v>0.97499999999999998</v>
      </c>
      <c r="P308" s="5">
        <v>0</v>
      </c>
      <c r="Q308" s="5">
        <v>0</v>
      </c>
      <c r="R308" s="5">
        <v>0</v>
      </c>
      <c r="S308" s="5">
        <v>0</v>
      </c>
      <c r="T308" s="8">
        <v>31807.165540000005</v>
      </c>
      <c r="U308" s="5">
        <v>0</v>
      </c>
      <c r="V308" s="36">
        <v>0</v>
      </c>
      <c r="W308" s="8">
        <f t="shared" si="260"/>
        <v>99.922400216110503</v>
      </c>
      <c r="X308" s="26"/>
    </row>
    <row r="309" spans="1:24" ht="31.5" x14ac:dyDescent="0.25">
      <c r="A309" s="9" t="s">
        <v>57</v>
      </c>
      <c r="B309" s="9" t="s">
        <v>1327</v>
      </c>
      <c r="C309" s="9"/>
      <c r="D309" s="9"/>
      <c r="E309" s="13" t="s">
        <v>450</v>
      </c>
      <c r="F309" s="5">
        <f t="shared" ref="F309:L311" si="306">F310</f>
        <v>1047.8</v>
      </c>
      <c r="G309" s="5">
        <f t="shared" si="306"/>
        <v>1047.8</v>
      </c>
      <c r="H309" s="5">
        <f t="shared" si="306"/>
        <v>1047.8</v>
      </c>
      <c r="I309" s="5">
        <f t="shared" si="306"/>
        <v>0</v>
      </c>
      <c r="J309" s="5">
        <f t="shared" si="306"/>
        <v>0</v>
      </c>
      <c r="K309" s="5">
        <f t="shared" si="306"/>
        <v>0</v>
      </c>
      <c r="L309" s="5">
        <f t="shared" si="306"/>
        <v>100</v>
      </c>
      <c r="M309" s="5">
        <f t="shared" si="303"/>
        <v>1147.8</v>
      </c>
      <c r="N309" s="11">
        <v>3772.4670000000001</v>
      </c>
      <c r="O309" s="5">
        <f t="shared" ref="O309:O311" si="307">O310</f>
        <v>745.8</v>
      </c>
      <c r="P309" s="5">
        <f t="shared" ref="P309:V311" si="308">P310</f>
        <v>0</v>
      </c>
      <c r="Q309" s="5">
        <f t="shared" si="308"/>
        <v>0</v>
      </c>
      <c r="R309" s="5">
        <f t="shared" si="308"/>
        <v>0</v>
      </c>
      <c r="S309" s="5">
        <f t="shared" si="308"/>
        <v>0</v>
      </c>
      <c r="T309" s="11">
        <v>3766.0746700000004</v>
      </c>
      <c r="U309" s="5">
        <f t="shared" si="308"/>
        <v>0</v>
      </c>
      <c r="V309" s="36">
        <f t="shared" si="308"/>
        <v>0</v>
      </c>
      <c r="W309" s="11">
        <f t="shared" si="260"/>
        <v>99.830553057190443</v>
      </c>
      <c r="X309" s="26"/>
    </row>
    <row r="310" spans="1:24" ht="31.5" x14ac:dyDescent="0.25">
      <c r="A310" s="4" t="s">
        <v>57</v>
      </c>
      <c r="B310" s="4" t="s">
        <v>1327</v>
      </c>
      <c r="C310" s="4" t="s">
        <v>59</v>
      </c>
      <c r="D310" s="4"/>
      <c r="E310" s="14" t="s">
        <v>974</v>
      </c>
      <c r="F310" s="5">
        <f t="shared" si="306"/>
        <v>1047.8</v>
      </c>
      <c r="G310" s="5">
        <f t="shared" si="306"/>
        <v>1047.8</v>
      </c>
      <c r="H310" s="5">
        <f t="shared" si="306"/>
        <v>1047.8</v>
      </c>
      <c r="I310" s="5">
        <f t="shared" si="306"/>
        <v>0</v>
      </c>
      <c r="J310" s="5">
        <f t="shared" si="306"/>
        <v>0</v>
      </c>
      <c r="K310" s="5">
        <f t="shared" si="306"/>
        <v>0</v>
      </c>
      <c r="L310" s="5">
        <f t="shared" si="306"/>
        <v>100</v>
      </c>
      <c r="M310" s="5">
        <f t="shared" si="303"/>
        <v>1147.8</v>
      </c>
      <c r="N310" s="5">
        <v>3772.4670000000001</v>
      </c>
      <c r="O310" s="5">
        <f t="shared" si="307"/>
        <v>745.8</v>
      </c>
      <c r="P310" s="5">
        <f t="shared" si="308"/>
        <v>0</v>
      </c>
      <c r="Q310" s="5">
        <f t="shared" si="308"/>
        <v>0</v>
      </c>
      <c r="R310" s="5">
        <f t="shared" si="308"/>
        <v>0</v>
      </c>
      <c r="S310" s="5">
        <f t="shared" si="308"/>
        <v>0</v>
      </c>
      <c r="T310" s="5">
        <v>3766.0746700000004</v>
      </c>
      <c r="U310" s="5">
        <f t="shared" si="308"/>
        <v>0</v>
      </c>
      <c r="V310" s="36">
        <f t="shared" si="308"/>
        <v>0</v>
      </c>
      <c r="W310" s="5">
        <f t="shared" si="260"/>
        <v>99.830553057190443</v>
      </c>
      <c r="X310" s="26"/>
    </row>
    <row r="311" spans="1:24" ht="31.5" x14ac:dyDescent="0.25">
      <c r="A311" s="4" t="s">
        <v>57</v>
      </c>
      <c r="B311" s="4" t="s">
        <v>1327</v>
      </c>
      <c r="C311" s="4" t="s">
        <v>66</v>
      </c>
      <c r="D311" s="4"/>
      <c r="E311" s="14" t="s">
        <v>975</v>
      </c>
      <c r="F311" s="5">
        <f t="shared" si="306"/>
        <v>1047.8</v>
      </c>
      <c r="G311" s="5">
        <f t="shared" si="306"/>
        <v>1047.8</v>
      </c>
      <c r="H311" s="5">
        <f t="shared" si="306"/>
        <v>1047.8</v>
      </c>
      <c r="I311" s="5">
        <f t="shared" si="306"/>
        <v>0</v>
      </c>
      <c r="J311" s="5">
        <f t="shared" si="306"/>
        <v>0</v>
      </c>
      <c r="K311" s="5">
        <f t="shared" si="306"/>
        <v>0</v>
      </c>
      <c r="L311" s="5">
        <f t="shared" si="306"/>
        <v>100</v>
      </c>
      <c r="M311" s="5">
        <f t="shared" si="303"/>
        <v>1147.8</v>
      </c>
      <c r="N311" s="5">
        <v>3772.4670000000001</v>
      </c>
      <c r="O311" s="5">
        <f t="shared" si="307"/>
        <v>745.8</v>
      </c>
      <c r="P311" s="5">
        <f t="shared" si="308"/>
        <v>0</v>
      </c>
      <c r="Q311" s="5">
        <f t="shared" si="308"/>
        <v>0</v>
      </c>
      <c r="R311" s="5">
        <f t="shared" si="308"/>
        <v>0</v>
      </c>
      <c r="S311" s="5">
        <f t="shared" si="308"/>
        <v>0</v>
      </c>
      <c r="T311" s="5">
        <v>3766.0746700000004</v>
      </c>
      <c r="U311" s="5">
        <f t="shared" si="308"/>
        <v>0</v>
      </c>
      <c r="V311" s="36">
        <f t="shared" si="308"/>
        <v>0</v>
      </c>
      <c r="W311" s="5">
        <f t="shared" si="260"/>
        <v>99.830553057190443</v>
      </c>
      <c r="X311" s="26"/>
    </row>
    <row r="312" spans="1:24" ht="31.5" x14ac:dyDescent="0.25">
      <c r="A312" s="4" t="s">
        <v>57</v>
      </c>
      <c r="B312" s="4" t="s">
        <v>1327</v>
      </c>
      <c r="C312" s="4" t="s">
        <v>1398</v>
      </c>
      <c r="D312" s="4"/>
      <c r="E312" s="14" t="s">
        <v>840</v>
      </c>
      <c r="F312" s="5">
        <v>1047.8</v>
      </c>
      <c r="G312" s="5">
        <v>1047.8</v>
      </c>
      <c r="H312" s="5">
        <v>1047.8</v>
      </c>
      <c r="I312" s="5"/>
      <c r="J312" s="5"/>
      <c r="K312" s="5"/>
      <c r="L312" s="5">
        <v>100</v>
      </c>
      <c r="M312" s="5">
        <f t="shared" si="303"/>
        <v>1147.8</v>
      </c>
      <c r="N312" s="5">
        <v>1369.4</v>
      </c>
      <c r="O312" s="5">
        <v>745.8</v>
      </c>
      <c r="P312" s="5">
        <v>0</v>
      </c>
      <c r="Q312" s="5">
        <v>0</v>
      </c>
      <c r="R312" s="5">
        <v>0</v>
      </c>
      <c r="S312" s="5">
        <v>0</v>
      </c>
      <c r="T312" s="5">
        <v>1369.35688</v>
      </c>
      <c r="U312" s="5">
        <v>0</v>
      </c>
      <c r="V312" s="36">
        <v>0</v>
      </c>
      <c r="W312" s="5">
        <f t="shared" si="260"/>
        <v>99.996851175697387</v>
      </c>
      <c r="X312" s="26"/>
    </row>
    <row r="313" spans="1:24" ht="31.5" x14ac:dyDescent="0.25">
      <c r="A313" s="4" t="s">
        <v>57</v>
      </c>
      <c r="B313" s="4" t="s">
        <v>1327</v>
      </c>
      <c r="C313" s="4" t="s">
        <v>1399</v>
      </c>
      <c r="D313" s="4"/>
      <c r="E313" s="14" t="s">
        <v>548</v>
      </c>
      <c r="F313" s="5">
        <f t="shared" ref="F313:L315" si="309">F314</f>
        <v>1894</v>
      </c>
      <c r="G313" s="5">
        <f t="shared" si="309"/>
        <v>1894</v>
      </c>
      <c r="H313" s="5">
        <f t="shared" si="309"/>
        <v>1894</v>
      </c>
      <c r="I313" s="5">
        <f t="shared" si="309"/>
        <v>0</v>
      </c>
      <c r="J313" s="5">
        <f t="shared" si="309"/>
        <v>0</v>
      </c>
      <c r="K313" s="5">
        <f t="shared" si="309"/>
        <v>0</v>
      </c>
      <c r="L313" s="5">
        <f t="shared" si="309"/>
        <v>2534.21</v>
      </c>
      <c r="M313" s="5">
        <f t="shared" si="303"/>
        <v>4428.21</v>
      </c>
      <c r="N313" s="5">
        <v>1369.4</v>
      </c>
      <c r="O313" s="5">
        <f t="shared" ref="O313:O315" si="310">O314</f>
        <v>2530.0100000000002</v>
      </c>
      <c r="P313" s="5">
        <f t="shared" ref="P313:V315" si="311">P314</f>
        <v>0</v>
      </c>
      <c r="Q313" s="5">
        <f t="shared" si="311"/>
        <v>0</v>
      </c>
      <c r="R313" s="5">
        <f t="shared" si="311"/>
        <v>0</v>
      </c>
      <c r="S313" s="5">
        <f t="shared" si="311"/>
        <v>0</v>
      </c>
      <c r="T313" s="5">
        <v>1369.35688</v>
      </c>
      <c r="U313" s="5">
        <f t="shared" si="311"/>
        <v>0</v>
      </c>
      <c r="V313" s="36">
        <f t="shared" si="311"/>
        <v>0</v>
      </c>
      <c r="W313" s="5">
        <f t="shared" si="260"/>
        <v>99.996851175697387</v>
      </c>
      <c r="X313" s="26"/>
    </row>
    <row r="314" spans="1:24" ht="31.5" x14ac:dyDescent="0.25">
      <c r="A314" s="4" t="s">
        <v>57</v>
      </c>
      <c r="B314" s="4" t="s">
        <v>1327</v>
      </c>
      <c r="C314" s="4" t="s">
        <v>1399</v>
      </c>
      <c r="D314" s="4" t="s">
        <v>11</v>
      </c>
      <c r="E314" s="14" t="s">
        <v>465</v>
      </c>
      <c r="F314" s="5">
        <f t="shared" si="309"/>
        <v>1894</v>
      </c>
      <c r="G314" s="5">
        <f t="shared" si="309"/>
        <v>1894</v>
      </c>
      <c r="H314" s="5">
        <f t="shared" si="309"/>
        <v>1894</v>
      </c>
      <c r="I314" s="5">
        <f t="shared" si="309"/>
        <v>0</v>
      </c>
      <c r="J314" s="5">
        <f t="shared" si="309"/>
        <v>0</v>
      </c>
      <c r="K314" s="5">
        <f t="shared" si="309"/>
        <v>0</v>
      </c>
      <c r="L314" s="5">
        <f t="shared" si="309"/>
        <v>2534.21</v>
      </c>
      <c r="M314" s="5">
        <f t="shared" si="303"/>
        <v>4428.21</v>
      </c>
      <c r="N314" s="5">
        <v>1369.4</v>
      </c>
      <c r="O314" s="5">
        <f t="shared" si="310"/>
        <v>2530.0100000000002</v>
      </c>
      <c r="P314" s="5">
        <f t="shared" si="311"/>
        <v>0</v>
      </c>
      <c r="Q314" s="5">
        <f t="shared" si="311"/>
        <v>0</v>
      </c>
      <c r="R314" s="5">
        <f t="shared" si="311"/>
        <v>0</v>
      </c>
      <c r="S314" s="5">
        <f t="shared" si="311"/>
        <v>0</v>
      </c>
      <c r="T314" s="5">
        <v>1369.35688</v>
      </c>
      <c r="U314" s="5">
        <f t="shared" si="311"/>
        <v>0</v>
      </c>
      <c r="V314" s="36">
        <f t="shared" si="311"/>
        <v>0</v>
      </c>
      <c r="W314" s="5">
        <f t="shared" si="260"/>
        <v>99.996851175697387</v>
      </c>
      <c r="X314" s="26"/>
    </row>
    <row r="315" spans="1:24" ht="31.5" x14ac:dyDescent="0.25">
      <c r="A315" s="4" t="s">
        <v>57</v>
      </c>
      <c r="B315" s="4" t="s">
        <v>1327</v>
      </c>
      <c r="C315" s="4" t="s">
        <v>1399</v>
      </c>
      <c r="D315" s="4" t="s">
        <v>12</v>
      </c>
      <c r="E315" s="14" t="s">
        <v>466</v>
      </c>
      <c r="F315" s="5">
        <f t="shared" si="309"/>
        <v>1894</v>
      </c>
      <c r="G315" s="5">
        <f t="shared" si="309"/>
        <v>1894</v>
      </c>
      <c r="H315" s="5">
        <f t="shared" si="309"/>
        <v>1894</v>
      </c>
      <c r="I315" s="5">
        <f t="shared" si="309"/>
        <v>0</v>
      </c>
      <c r="J315" s="5">
        <f t="shared" si="309"/>
        <v>0</v>
      </c>
      <c r="K315" s="5">
        <f t="shared" si="309"/>
        <v>0</v>
      </c>
      <c r="L315" s="5">
        <f t="shared" si="309"/>
        <v>2534.21</v>
      </c>
      <c r="M315" s="5">
        <f t="shared" si="303"/>
        <v>4428.21</v>
      </c>
      <c r="N315" s="5">
        <v>1369.4</v>
      </c>
      <c r="O315" s="5">
        <f t="shared" si="310"/>
        <v>2530.0100000000002</v>
      </c>
      <c r="P315" s="5">
        <f t="shared" si="311"/>
        <v>0</v>
      </c>
      <c r="Q315" s="5">
        <f t="shared" si="311"/>
        <v>0</v>
      </c>
      <c r="R315" s="5">
        <f t="shared" si="311"/>
        <v>0</v>
      </c>
      <c r="S315" s="5">
        <f t="shared" si="311"/>
        <v>0</v>
      </c>
      <c r="T315" s="5">
        <v>1369.35688</v>
      </c>
      <c r="U315" s="5">
        <f t="shared" si="311"/>
        <v>0</v>
      </c>
      <c r="V315" s="36">
        <f t="shared" si="311"/>
        <v>0</v>
      </c>
      <c r="W315" s="5">
        <f t="shared" si="260"/>
        <v>99.996851175697387</v>
      </c>
      <c r="X315" s="26"/>
    </row>
    <row r="316" spans="1:24" ht="31.5" x14ac:dyDescent="0.25">
      <c r="A316" s="4" t="s">
        <v>57</v>
      </c>
      <c r="B316" s="4" t="s">
        <v>1327</v>
      </c>
      <c r="C316" s="4" t="s">
        <v>75</v>
      </c>
      <c r="D316" s="4"/>
      <c r="E316" s="14" t="s">
        <v>1400</v>
      </c>
      <c r="F316" s="5">
        <v>1894</v>
      </c>
      <c r="G316" s="5">
        <v>1894</v>
      </c>
      <c r="H316" s="5">
        <v>1894</v>
      </c>
      <c r="I316" s="5"/>
      <c r="J316" s="5"/>
      <c r="K316" s="5"/>
      <c r="L316" s="5">
        <f>1736.3+1030-232.09</f>
        <v>2534.21</v>
      </c>
      <c r="M316" s="5">
        <f t="shared" si="303"/>
        <v>4428.21</v>
      </c>
      <c r="N316" s="5">
        <v>318.60000000000002</v>
      </c>
      <c r="O316" s="5">
        <v>2530.0100000000002</v>
      </c>
      <c r="P316" s="5">
        <v>0</v>
      </c>
      <c r="Q316" s="5">
        <v>0</v>
      </c>
      <c r="R316" s="5">
        <v>0</v>
      </c>
      <c r="S316" s="5">
        <v>0</v>
      </c>
      <c r="T316" s="5">
        <v>318.60000000000002</v>
      </c>
      <c r="U316" s="5">
        <v>0</v>
      </c>
      <c r="V316" s="36">
        <v>0</v>
      </c>
      <c r="W316" s="5">
        <f t="shared" si="260"/>
        <v>100</v>
      </c>
      <c r="X316" s="26"/>
    </row>
    <row r="317" spans="1:24" ht="31.5" x14ac:dyDescent="0.25">
      <c r="A317" s="4" t="s">
        <v>57</v>
      </c>
      <c r="B317" s="4" t="s">
        <v>1327</v>
      </c>
      <c r="C317" s="4" t="s">
        <v>1401</v>
      </c>
      <c r="D317" s="4"/>
      <c r="E317" s="14" t="s">
        <v>1238</v>
      </c>
      <c r="F317" s="5">
        <f>F318</f>
        <v>0</v>
      </c>
      <c r="G317" s="5">
        <f t="shared" ref="G317:L319" si="312">G318</f>
        <v>0</v>
      </c>
      <c r="H317" s="5">
        <f t="shared" si="312"/>
        <v>0</v>
      </c>
      <c r="I317" s="5">
        <f t="shared" si="312"/>
        <v>0</v>
      </c>
      <c r="J317" s="5">
        <f t="shared" si="312"/>
        <v>0</v>
      </c>
      <c r="K317" s="5">
        <f t="shared" si="312"/>
        <v>0</v>
      </c>
      <c r="L317" s="5">
        <f t="shared" si="312"/>
        <v>0</v>
      </c>
      <c r="M317" s="5">
        <f t="shared" si="303"/>
        <v>0</v>
      </c>
      <c r="N317" s="5">
        <v>318.60000000000002</v>
      </c>
      <c r="O317" s="5">
        <f t="shared" ref="O317:O319" si="313">O318</f>
        <v>0</v>
      </c>
      <c r="P317" s="5">
        <f t="shared" ref="P317:V319" si="314">P318</f>
        <v>0</v>
      </c>
      <c r="Q317" s="5">
        <f t="shared" si="314"/>
        <v>0</v>
      </c>
      <c r="R317" s="5">
        <f t="shared" si="314"/>
        <v>0</v>
      </c>
      <c r="S317" s="5">
        <f t="shared" si="314"/>
        <v>0</v>
      </c>
      <c r="T317" s="5">
        <v>318.60000000000002</v>
      </c>
      <c r="U317" s="5">
        <f t="shared" si="314"/>
        <v>0</v>
      </c>
      <c r="V317" s="36">
        <f t="shared" si="314"/>
        <v>0</v>
      </c>
      <c r="W317" s="5">
        <f t="shared" si="260"/>
        <v>100</v>
      </c>
      <c r="X317" s="26"/>
    </row>
    <row r="318" spans="1:24" ht="31.5" x14ac:dyDescent="0.25">
      <c r="A318" s="4" t="s">
        <v>57</v>
      </c>
      <c r="B318" s="4" t="s">
        <v>1327</v>
      </c>
      <c r="C318" s="4" t="s">
        <v>1401</v>
      </c>
      <c r="D318" s="4" t="s">
        <v>11</v>
      </c>
      <c r="E318" s="14" t="s">
        <v>465</v>
      </c>
      <c r="F318" s="5">
        <f>F319</f>
        <v>0</v>
      </c>
      <c r="G318" s="5">
        <f t="shared" si="312"/>
        <v>0</v>
      </c>
      <c r="H318" s="5">
        <f t="shared" si="312"/>
        <v>0</v>
      </c>
      <c r="I318" s="5">
        <f t="shared" si="312"/>
        <v>0</v>
      </c>
      <c r="J318" s="5">
        <f t="shared" si="312"/>
        <v>0</v>
      </c>
      <c r="K318" s="5">
        <f t="shared" si="312"/>
        <v>0</v>
      </c>
      <c r="L318" s="5">
        <f t="shared" si="312"/>
        <v>0</v>
      </c>
      <c r="M318" s="5">
        <f t="shared" si="303"/>
        <v>0</v>
      </c>
      <c r="N318" s="5">
        <v>318.60000000000002</v>
      </c>
      <c r="O318" s="5">
        <f t="shared" si="313"/>
        <v>0</v>
      </c>
      <c r="P318" s="5">
        <f t="shared" si="314"/>
        <v>0</v>
      </c>
      <c r="Q318" s="5">
        <f t="shared" si="314"/>
        <v>0</v>
      </c>
      <c r="R318" s="5">
        <f t="shared" si="314"/>
        <v>0</v>
      </c>
      <c r="S318" s="5">
        <f t="shared" si="314"/>
        <v>0</v>
      </c>
      <c r="T318" s="5">
        <v>318.60000000000002</v>
      </c>
      <c r="U318" s="5">
        <f t="shared" si="314"/>
        <v>0</v>
      </c>
      <c r="V318" s="36">
        <f t="shared" si="314"/>
        <v>0</v>
      </c>
      <c r="W318" s="5">
        <f t="shared" si="260"/>
        <v>100</v>
      </c>
      <c r="X318" s="26"/>
    </row>
    <row r="319" spans="1:24" ht="31.5" x14ac:dyDescent="0.25">
      <c r="A319" s="4" t="s">
        <v>57</v>
      </c>
      <c r="B319" s="4" t="s">
        <v>1327</v>
      </c>
      <c r="C319" s="4" t="s">
        <v>1401</v>
      </c>
      <c r="D319" s="4" t="s">
        <v>12</v>
      </c>
      <c r="E319" s="14" t="s">
        <v>466</v>
      </c>
      <c r="F319" s="5">
        <f>F320</f>
        <v>0</v>
      </c>
      <c r="G319" s="5">
        <f t="shared" si="312"/>
        <v>0</v>
      </c>
      <c r="H319" s="5">
        <f t="shared" si="312"/>
        <v>0</v>
      </c>
      <c r="I319" s="5">
        <f t="shared" si="312"/>
        <v>0</v>
      </c>
      <c r="J319" s="5">
        <f t="shared" si="312"/>
        <v>0</v>
      </c>
      <c r="K319" s="5">
        <f t="shared" si="312"/>
        <v>0</v>
      </c>
      <c r="L319" s="5">
        <f t="shared" si="312"/>
        <v>0</v>
      </c>
      <c r="M319" s="5">
        <f t="shared" si="303"/>
        <v>0</v>
      </c>
      <c r="N319" s="5">
        <v>318.60000000000002</v>
      </c>
      <c r="O319" s="5">
        <f t="shared" si="313"/>
        <v>0</v>
      </c>
      <c r="P319" s="5">
        <f t="shared" si="314"/>
        <v>0</v>
      </c>
      <c r="Q319" s="5">
        <f t="shared" si="314"/>
        <v>0</v>
      </c>
      <c r="R319" s="5">
        <f t="shared" si="314"/>
        <v>0</v>
      </c>
      <c r="S319" s="5">
        <f t="shared" si="314"/>
        <v>0</v>
      </c>
      <c r="T319" s="5">
        <v>318.60000000000002</v>
      </c>
      <c r="U319" s="5">
        <f t="shared" si="314"/>
        <v>0</v>
      </c>
      <c r="V319" s="36">
        <f t="shared" si="314"/>
        <v>0</v>
      </c>
      <c r="W319" s="5">
        <f t="shared" si="260"/>
        <v>100</v>
      </c>
      <c r="X319" s="26"/>
    </row>
    <row r="320" spans="1:24" ht="31.5" hidden="1" x14ac:dyDescent="0.25">
      <c r="A320" s="4" t="s">
        <v>57</v>
      </c>
      <c r="B320" s="4" t="s">
        <v>1327</v>
      </c>
      <c r="C320" s="4" t="s">
        <v>210</v>
      </c>
      <c r="D320" s="4"/>
      <c r="E320" s="14" t="s">
        <v>1402</v>
      </c>
      <c r="F320" s="5"/>
      <c r="G320" s="5"/>
      <c r="H320" s="5"/>
      <c r="I320" s="5"/>
      <c r="J320" s="5"/>
      <c r="K320" s="5"/>
      <c r="L320" s="5"/>
      <c r="M320" s="5">
        <f t="shared" si="303"/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36">
        <v>0</v>
      </c>
      <c r="W320" s="5" t="e">
        <f t="shared" si="260"/>
        <v>#DIV/0!</v>
      </c>
      <c r="X320" s="24" t="s">
        <v>1214</v>
      </c>
    </row>
    <row r="321" spans="1:24" ht="31.5" hidden="1" x14ac:dyDescent="0.25">
      <c r="A321" s="4" t="s">
        <v>57</v>
      </c>
      <c r="B321" s="4" t="s">
        <v>1327</v>
      </c>
      <c r="C321" s="4" t="s">
        <v>1403</v>
      </c>
      <c r="D321" s="4"/>
      <c r="E321" s="14" t="s">
        <v>1404</v>
      </c>
      <c r="F321" s="5"/>
      <c r="G321" s="5"/>
      <c r="H321" s="5"/>
      <c r="I321" s="5"/>
      <c r="J321" s="5"/>
      <c r="K321" s="5"/>
      <c r="L321" s="5">
        <f>L322</f>
        <v>7901.4690000000001</v>
      </c>
      <c r="M321" s="5">
        <f>L321</f>
        <v>7901.4690000000001</v>
      </c>
      <c r="N321" s="5">
        <v>0</v>
      </c>
      <c r="O321" s="5">
        <f t="shared" ref="O321:O323" si="315">O322</f>
        <v>0</v>
      </c>
      <c r="P321" s="5">
        <f t="shared" ref="P321:V323" si="316">P322</f>
        <v>0</v>
      </c>
      <c r="Q321" s="5">
        <f t="shared" si="316"/>
        <v>0</v>
      </c>
      <c r="R321" s="5">
        <f t="shared" si="316"/>
        <v>0</v>
      </c>
      <c r="S321" s="5">
        <f t="shared" si="316"/>
        <v>0</v>
      </c>
      <c r="T321" s="5">
        <v>0</v>
      </c>
      <c r="U321" s="5">
        <f t="shared" si="316"/>
        <v>0</v>
      </c>
      <c r="V321" s="36">
        <f t="shared" si="316"/>
        <v>0</v>
      </c>
      <c r="W321" s="5" t="e">
        <f t="shared" si="260"/>
        <v>#DIV/0!</v>
      </c>
      <c r="X321" s="24" t="s">
        <v>1214</v>
      </c>
    </row>
    <row r="322" spans="1:24" ht="31.5" hidden="1" x14ac:dyDescent="0.25">
      <c r="A322" s="4" t="s">
        <v>57</v>
      </c>
      <c r="B322" s="4" t="s">
        <v>1327</v>
      </c>
      <c r="C322" s="4" t="s">
        <v>1403</v>
      </c>
      <c r="D322" s="4" t="s">
        <v>11</v>
      </c>
      <c r="E322" s="14" t="s">
        <v>465</v>
      </c>
      <c r="F322" s="5"/>
      <c r="G322" s="5"/>
      <c r="H322" s="5"/>
      <c r="I322" s="5"/>
      <c r="J322" s="5"/>
      <c r="K322" s="5"/>
      <c r="L322" s="5">
        <f>L323</f>
        <v>7901.4690000000001</v>
      </c>
      <c r="M322" s="5">
        <f>L322</f>
        <v>7901.4690000000001</v>
      </c>
      <c r="N322" s="5">
        <v>0</v>
      </c>
      <c r="O322" s="5">
        <f t="shared" si="315"/>
        <v>0</v>
      </c>
      <c r="P322" s="5">
        <f t="shared" si="316"/>
        <v>0</v>
      </c>
      <c r="Q322" s="5">
        <f t="shared" si="316"/>
        <v>0</v>
      </c>
      <c r="R322" s="5">
        <f t="shared" si="316"/>
        <v>0</v>
      </c>
      <c r="S322" s="5">
        <f t="shared" si="316"/>
        <v>0</v>
      </c>
      <c r="T322" s="5">
        <v>0</v>
      </c>
      <c r="U322" s="5">
        <f t="shared" si="316"/>
        <v>0</v>
      </c>
      <c r="V322" s="36">
        <f t="shared" si="316"/>
        <v>0</v>
      </c>
      <c r="W322" s="5" t="e">
        <f t="shared" si="260"/>
        <v>#DIV/0!</v>
      </c>
      <c r="X322" s="24" t="s">
        <v>1214</v>
      </c>
    </row>
    <row r="323" spans="1:24" ht="31.5" hidden="1" x14ac:dyDescent="0.25">
      <c r="A323" s="4" t="s">
        <v>57</v>
      </c>
      <c r="B323" s="4" t="s">
        <v>1327</v>
      </c>
      <c r="C323" s="4" t="s">
        <v>1403</v>
      </c>
      <c r="D323" s="4" t="s">
        <v>12</v>
      </c>
      <c r="E323" s="14" t="s">
        <v>466</v>
      </c>
      <c r="F323" s="5"/>
      <c r="G323" s="5"/>
      <c r="H323" s="5"/>
      <c r="I323" s="5"/>
      <c r="J323" s="5"/>
      <c r="K323" s="5"/>
      <c r="L323" s="5">
        <f>L324</f>
        <v>7901.4690000000001</v>
      </c>
      <c r="M323" s="5">
        <f>L323</f>
        <v>7901.4690000000001</v>
      </c>
      <c r="N323" s="5">
        <v>0</v>
      </c>
      <c r="O323" s="5">
        <f t="shared" si="315"/>
        <v>0</v>
      </c>
      <c r="P323" s="5">
        <f t="shared" si="316"/>
        <v>0</v>
      </c>
      <c r="Q323" s="5">
        <f t="shared" si="316"/>
        <v>0</v>
      </c>
      <c r="R323" s="5">
        <f t="shared" si="316"/>
        <v>0</v>
      </c>
      <c r="S323" s="5">
        <f t="shared" si="316"/>
        <v>0</v>
      </c>
      <c r="T323" s="5">
        <v>0</v>
      </c>
      <c r="U323" s="5">
        <f t="shared" si="316"/>
        <v>0</v>
      </c>
      <c r="V323" s="36">
        <f t="shared" si="316"/>
        <v>0</v>
      </c>
      <c r="W323" s="5" t="e">
        <f t="shared" si="260"/>
        <v>#DIV/0!</v>
      </c>
      <c r="X323" s="24" t="s">
        <v>1214</v>
      </c>
    </row>
    <row r="324" spans="1:24" ht="31.5" x14ac:dyDescent="0.25">
      <c r="A324" s="4" t="s">
        <v>57</v>
      </c>
      <c r="B324" s="4" t="s">
        <v>1327</v>
      </c>
      <c r="C324" s="4" t="s">
        <v>1405</v>
      </c>
      <c r="D324" s="4"/>
      <c r="E324" s="14" t="s">
        <v>1406</v>
      </c>
      <c r="F324" s="5"/>
      <c r="G324" s="5"/>
      <c r="H324" s="5"/>
      <c r="I324" s="5"/>
      <c r="J324" s="5"/>
      <c r="K324" s="5"/>
      <c r="L324" s="5">
        <f>9108-1206.531</f>
        <v>7901.4690000000001</v>
      </c>
      <c r="M324" s="5">
        <f>L324</f>
        <v>7901.4690000000001</v>
      </c>
      <c r="N324" s="5">
        <v>1051.893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1046.8791100000001</v>
      </c>
      <c r="U324" s="5">
        <v>0</v>
      </c>
      <c r="V324" s="36">
        <v>0</v>
      </c>
      <c r="W324" s="5">
        <f t="shared" si="260"/>
        <v>99.523346005724918</v>
      </c>
      <c r="X324" s="26"/>
    </row>
    <row r="325" spans="1:24" ht="31.5" x14ac:dyDescent="0.25">
      <c r="A325" s="4" t="s">
        <v>57</v>
      </c>
      <c r="B325" s="4" t="s">
        <v>1327</v>
      </c>
      <c r="C325" s="4" t="s">
        <v>1407</v>
      </c>
      <c r="D325" s="4"/>
      <c r="E325" s="14" t="s">
        <v>546</v>
      </c>
      <c r="F325" s="5">
        <f>F326</f>
        <v>0</v>
      </c>
      <c r="G325" s="5">
        <f t="shared" ref="G325:L326" si="317">G326</f>
        <v>0</v>
      </c>
      <c r="H325" s="5">
        <f t="shared" si="317"/>
        <v>0</v>
      </c>
      <c r="I325" s="5">
        <f t="shared" si="317"/>
        <v>0</v>
      </c>
      <c r="J325" s="5">
        <f t="shared" si="317"/>
        <v>0</v>
      </c>
      <c r="K325" s="5">
        <f t="shared" si="317"/>
        <v>0</v>
      </c>
      <c r="L325" s="5">
        <f t="shared" si="317"/>
        <v>0</v>
      </c>
      <c r="M325" s="5">
        <f t="shared" si="303"/>
        <v>0</v>
      </c>
      <c r="N325" s="5">
        <v>1051.893</v>
      </c>
      <c r="O325" s="5">
        <f>O326</f>
        <v>0</v>
      </c>
      <c r="P325" s="5">
        <f t="shared" ref="P325:V326" si="318">P326</f>
        <v>0</v>
      </c>
      <c r="Q325" s="5">
        <f t="shared" si="318"/>
        <v>0</v>
      </c>
      <c r="R325" s="5">
        <f t="shared" si="318"/>
        <v>0</v>
      </c>
      <c r="S325" s="5">
        <f t="shared" si="318"/>
        <v>0</v>
      </c>
      <c r="T325" s="5">
        <v>1046.8791100000001</v>
      </c>
      <c r="U325" s="5">
        <f t="shared" si="318"/>
        <v>0</v>
      </c>
      <c r="V325" s="36">
        <f t="shared" si="318"/>
        <v>0</v>
      </c>
      <c r="W325" s="5">
        <f t="shared" si="260"/>
        <v>99.523346005724918</v>
      </c>
      <c r="X325" s="26"/>
    </row>
    <row r="326" spans="1:24" ht="31.5" x14ac:dyDescent="0.25">
      <c r="A326" s="4" t="s">
        <v>57</v>
      </c>
      <c r="B326" s="4" t="s">
        <v>1327</v>
      </c>
      <c r="C326" s="4" t="s">
        <v>1407</v>
      </c>
      <c r="D326" s="4" t="s">
        <v>11</v>
      </c>
      <c r="E326" s="14" t="s">
        <v>465</v>
      </c>
      <c r="F326" s="5">
        <f>F327</f>
        <v>0</v>
      </c>
      <c r="G326" s="5">
        <f t="shared" si="317"/>
        <v>0</v>
      </c>
      <c r="H326" s="5">
        <f t="shared" si="317"/>
        <v>0</v>
      </c>
      <c r="I326" s="5">
        <f t="shared" si="317"/>
        <v>0</v>
      </c>
      <c r="J326" s="5">
        <f t="shared" si="317"/>
        <v>0</v>
      </c>
      <c r="K326" s="5">
        <f t="shared" si="317"/>
        <v>0</v>
      </c>
      <c r="L326" s="5">
        <f t="shared" si="317"/>
        <v>0</v>
      </c>
      <c r="M326" s="5">
        <f t="shared" si="303"/>
        <v>0</v>
      </c>
      <c r="N326" s="5">
        <v>1050.5930000000001</v>
      </c>
      <c r="O326" s="5">
        <f>O327</f>
        <v>0</v>
      </c>
      <c r="P326" s="5">
        <f t="shared" si="318"/>
        <v>0</v>
      </c>
      <c r="Q326" s="5">
        <f t="shared" si="318"/>
        <v>0</v>
      </c>
      <c r="R326" s="5">
        <f t="shared" si="318"/>
        <v>0</v>
      </c>
      <c r="S326" s="5">
        <f t="shared" si="318"/>
        <v>0</v>
      </c>
      <c r="T326" s="5">
        <v>1045.60311</v>
      </c>
      <c r="U326" s="5">
        <f t="shared" si="318"/>
        <v>0</v>
      </c>
      <c r="V326" s="36">
        <f t="shared" si="318"/>
        <v>0</v>
      </c>
      <c r="W326" s="5">
        <f t="shared" si="260"/>
        <v>99.525040619916567</v>
      </c>
      <c r="X326" s="26"/>
    </row>
    <row r="327" spans="1:24" ht="31.5" x14ac:dyDescent="0.25">
      <c r="A327" s="4" t="s">
        <v>57</v>
      </c>
      <c r="B327" s="4" t="s">
        <v>1327</v>
      </c>
      <c r="C327" s="4" t="s">
        <v>1407</v>
      </c>
      <c r="D327" s="4" t="s">
        <v>12</v>
      </c>
      <c r="E327" s="14" t="s">
        <v>466</v>
      </c>
      <c r="F327" s="5">
        <f t="shared" ref="F327:L327" si="319">F328+F330+F332</f>
        <v>0</v>
      </c>
      <c r="G327" s="5">
        <f t="shared" si="319"/>
        <v>0</v>
      </c>
      <c r="H327" s="5">
        <f t="shared" si="319"/>
        <v>0</v>
      </c>
      <c r="I327" s="5">
        <f t="shared" si="319"/>
        <v>0</v>
      </c>
      <c r="J327" s="5">
        <f t="shared" si="319"/>
        <v>0</v>
      </c>
      <c r="K327" s="5">
        <f t="shared" si="319"/>
        <v>0</v>
      </c>
      <c r="L327" s="5">
        <f t="shared" si="319"/>
        <v>0</v>
      </c>
      <c r="M327" s="5">
        <f t="shared" si="303"/>
        <v>0</v>
      </c>
      <c r="N327" s="5">
        <v>1050.5930000000001</v>
      </c>
      <c r="O327" s="5">
        <f>O328+O330+O332</f>
        <v>0</v>
      </c>
      <c r="P327" s="5">
        <f t="shared" ref="P327:V327" si="320">P328+P330+P332</f>
        <v>0</v>
      </c>
      <c r="Q327" s="5">
        <f t="shared" si="320"/>
        <v>0</v>
      </c>
      <c r="R327" s="5">
        <f t="shared" si="320"/>
        <v>0</v>
      </c>
      <c r="S327" s="5">
        <f t="shared" si="320"/>
        <v>0</v>
      </c>
      <c r="T327" s="5">
        <v>1045.60311</v>
      </c>
      <c r="U327" s="5">
        <f t="shared" si="320"/>
        <v>0</v>
      </c>
      <c r="V327" s="36">
        <f t="shared" si="320"/>
        <v>0</v>
      </c>
      <c r="W327" s="5">
        <f t="shared" si="260"/>
        <v>99.525040619916567</v>
      </c>
      <c r="X327" s="26"/>
    </row>
    <row r="328" spans="1:24" x14ac:dyDescent="0.25">
      <c r="A328" s="4" t="s">
        <v>57</v>
      </c>
      <c r="B328" s="4" t="s">
        <v>1327</v>
      </c>
      <c r="C328" s="4" t="s">
        <v>1407</v>
      </c>
      <c r="D328" s="4" t="s">
        <v>13</v>
      </c>
      <c r="E328" s="14" t="s">
        <v>480</v>
      </c>
      <c r="F328" s="5">
        <f t="shared" ref="F328:L328" si="321">F329</f>
        <v>0</v>
      </c>
      <c r="G328" s="5">
        <f t="shared" si="321"/>
        <v>0</v>
      </c>
      <c r="H328" s="5">
        <f t="shared" si="321"/>
        <v>0</v>
      </c>
      <c r="I328" s="5">
        <f t="shared" si="321"/>
        <v>0</v>
      </c>
      <c r="J328" s="5">
        <f t="shared" si="321"/>
        <v>0</v>
      </c>
      <c r="K328" s="5">
        <f t="shared" si="321"/>
        <v>0</v>
      </c>
      <c r="L328" s="5">
        <f t="shared" si="321"/>
        <v>0</v>
      </c>
      <c r="M328" s="5">
        <f t="shared" si="303"/>
        <v>0</v>
      </c>
      <c r="N328" s="5">
        <v>1.3</v>
      </c>
      <c r="O328" s="5">
        <f>O329</f>
        <v>0</v>
      </c>
      <c r="P328" s="5">
        <f t="shared" ref="P328:V328" si="322">P329</f>
        <v>0</v>
      </c>
      <c r="Q328" s="5">
        <f t="shared" si="322"/>
        <v>0</v>
      </c>
      <c r="R328" s="5">
        <f t="shared" si="322"/>
        <v>0</v>
      </c>
      <c r="S328" s="5">
        <f t="shared" si="322"/>
        <v>0</v>
      </c>
      <c r="T328" s="5">
        <v>1.276</v>
      </c>
      <c r="U328" s="5">
        <f t="shared" si="322"/>
        <v>0</v>
      </c>
      <c r="V328" s="36">
        <f t="shared" si="322"/>
        <v>0</v>
      </c>
      <c r="W328" s="5">
        <f t="shared" si="260"/>
        <v>98.153846153846146</v>
      </c>
      <c r="X328" s="26"/>
    </row>
    <row r="329" spans="1:24" x14ac:dyDescent="0.25">
      <c r="A329" s="4" t="s">
        <v>57</v>
      </c>
      <c r="B329" s="4" t="s">
        <v>1327</v>
      </c>
      <c r="C329" s="4" t="s">
        <v>1407</v>
      </c>
      <c r="D329" s="4" t="s">
        <v>20</v>
      </c>
      <c r="E329" s="14" t="s">
        <v>483</v>
      </c>
      <c r="F329" s="5"/>
      <c r="G329" s="5"/>
      <c r="H329" s="5"/>
      <c r="I329" s="5"/>
      <c r="J329" s="5"/>
      <c r="K329" s="5"/>
      <c r="L329" s="5"/>
      <c r="M329" s="5">
        <f t="shared" si="303"/>
        <v>0</v>
      </c>
      <c r="N329" s="5">
        <v>1.3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1.276</v>
      </c>
      <c r="U329" s="5">
        <v>0</v>
      </c>
      <c r="V329" s="36">
        <v>0</v>
      </c>
      <c r="W329" s="5">
        <f t="shared" si="260"/>
        <v>98.153846153846146</v>
      </c>
      <c r="X329" s="26"/>
    </row>
    <row r="330" spans="1:24" ht="31.5" x14ac:dyDescent="0.25">
      <c r="A330" s="4" t="s">
        <v>57</v>
      </c>
      <c r="B330" s="4" t="s">
        <v>1327</v>
      </c>
      <c r="C330" s="4" t="s">
        <v>1408</v>
      </c>
      <c r="D330" s="4"/>
      <c r="E330" s="14" t="s">
        <v>977</v>
      </c>
      <c r="F330" s="5">
        <f t="shared" ref="F330:L330" si="323">F331</f>
        <v>0</v>
      </c>
      <c r="G330" s="5">
        <f t="shared" si="323"/>
        <v>0</v>
      </c>
      <c r="H330" s="5">
        <f t="shared" si="323"/>
        <v>0</v>
      </c>
      <c r="I330" s="5">
        <f t="shared" si="323"/>
        <v>0</v>
      </c>
      <c r="J330" s="5">
        <f t="shared" si="323"/>
        <v>0</v>
      </c>
      <c r="K330" s="5">
        <f t="shared" si="323"/>
        <v>0</v>
      </c>
      <c r="L330" s="5">
        <f t="shared" si="323"/>
        <v>0</v>
      </c>
      <c r="M330" s="5">
        <f t="shared" si="303"/>
        <v>0</v>
      </c>
      <c r="N330" s="5">
        <v>1032.5740000000001</v>
      </c>
      <c r="O330" s="5">
        <f>O331</f>
        <v>0</v>
      </c>
      <c r="P330" s="5">
        <f t="shared" ref="P330:V330" si="324">P331</f>
        <v>0</v>
      </c>
      <c r="Q330" s="5">
        <f t="shared" si="324"/>
        <v>0</v>
      </c>
      <c r="R330" s="5">
        <f t="shared" si="324"/>
        <v>0</v>
      </c>
      <c r="S330" s="5">
        <f t="shared" si="324"/>
        <v>0</v>
      </c>
      <c r="T330" s="5">
        <v>1031.2386799999999</v>
      </c>
      <c r="U330" s="5">
        <f t="shared" si="324"/>
        <v>0</v>
      </c>
      <c r="V330" s="36">
        <f t="shared" si="324"/>
        <v>0</v>
      </c>
      <c r="W330" s="5">
        <f t="shared" si="260"/>
        <v>99.870680454863276</v>
      </c>
      <c r="X330" s="26"/>
    </row>
    <row r="331" spans="1:24" ht="31.5" x14ac:dyDescent="0.25">
      <c r="A331" s="4" t="s">
        <v>57</v>
      </c>
      <c r="B331" s="4" t="s">
        <v>1327</v>
      </c>
      <c r="C331" s="4" t="s">
        <v>1409</v>
      </c>
      <c r="D331" s="4"/>
      <c r="E331" s="14" t="s">
        <v>1410</v>
      </c>
      <c r="F331" s="5"/>
      <c r="G331" s="5"/>
      <c r="H331" s="5"/>
      <c r="I331" s="5"/>
      <c r="J331" s="5"/>
      <c r="K331" s="5"/>
      <c r="L331" s="5"/>
      <c r="M331" s="5">
        <f t="shared" si="303"/>
        <v>0</v>
      </c>
      <c r="N331" s="5">
        <v>1032.5740000000001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1031.2386799999999</v>
      </c>
      <c r="U331" s="5">
        <v>0</v>
      </c>
      <c r="V331" s="36">
        <v>0</v>
      </c>
      <c r="W331" s="5">
        <f t="shared" ref="W331:W394" si="325">T331/N331*100</f>
        <v>99.870680454863276</v>
      </c>
      <c r="X331" s="26"/>
    </row>
    <row r="332" spans="1:24" ht="31.5" x14ac:dyDescent="0.25">
      <c r="A332" s="4" t="s">
        <v>57</v>
      </c>
      <c r="B332" s="4" t="s">
        <v>1327</v>
      </c>
      <c r="C332" s="4" t="s">
        <v>1409</v>
      </c>
      <c r="D332" s="4" t="s">
        <v>11</v>
      </c>
      <c r="E332" s="14" t="s">
        <v>465</v>
      </c>
      <c r="F332" s="5">
        <f t="shared" ref="F332:L332" si="326">F333</f>
        <v>0</v>
      </c>
      <c r="G332" s="5">
        <f t="shared" si="326"/>
        <v>0</v>
      </c>
      <c r="H332" s="5">
        <f t="shared" si="326"/>
        <v>0</v>
      </c>
      <c r="I332" s="5">
        <f t="shared" si="326"/>
        <v>0</v>
      </c>
      <c r="J332" s="5">
        <f t="shared" si="326"/>
        <v>0</v>
      </c>
      <c r="K332" s="5">
        <f t="shared" si="326"/>
        <v>0</v>
      </c>
      <c r="L332" s="5">
        <f t="shared" si="326"/>
        <v>0</v>
      </c>
      <c r="M332" s="5">
        <f t="shared" si="303"/>
        <v>0</v>
      </c>
      <c r="N332" s="5">
        <v>1032.5740000000001</v>
      </c>
      <c r="O332" s="5">
        <f>O333</f>
        <v>0</v>
      </c>
      <c r="P332" s="5">
        <f t="shared" ref="P332:V332" si="327">P333</f>
        <v>0</v>
      </c>
      <c r="Q332" s="5">
        <f t="shared" si="327"/>
        <v>0</v>
      </c>
      <c r="R332" s="5">
        <f t="shared" si="327"/>
        <v>0</v>
      </c>
      <c r="S332" s="5">
        <f t="shared" si="327"/>
        <v>0</v>
      </c>
      <c r="T332" s="5">
        <v>1031.2386799999999</v>
      </c>
      <c r="U332" s="5">
        <f t="shared" si="327"/>
        <v>0</v>
      </c>
      <c r="V332" s="36">
        <f t="shared" si="327"/>
        <v>0</v>
      </c>
      <c r="W332" s="5">
        <f t="shared" si="325"/>
        <v>99.870680454863276</v>
      </c>
      <c r="X332" s="26"/>
    </row>
    <row r="333" spans="1:24" ht="31.5" x14ac:dyDescent="0.25">
      <c r="A333" s="4" t="s">
        <v>57</v>
      </c>
      <c r="B333" s="4" t="s">
        <v>1327</v>
      </c>
      <c r="C333" s="4" t="s">
        <v>1409</v>
      </c>
      <c r="D333" s="4" t="s">
        <v>12</v>
      </c>
      <c r="E333" s="14" t="s">
        <v>466</v>
      </c>
      <c r="F333" s="5"/>
      <c r="G333" s="5"/>
      <c r="H333" s="5"/>
      <c r="I333" s="5"/>
      <c r="J333" s="5"/>
      <c r="K333" s="5"/>
      <c r="L333" s="5"/>
      <c r="M333" s="5">
        <f t="shared" si="303"/>
        <v>0</v>
      </c>
      <c r="N333" s="5">
        <v>1032.5740000000001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1031.2386799999999</v>
      </c>
      <c r="U333" s="5">
        <v>0</v>
      </c>
      <c r="V333" s="36">
        <v>0</v>
      </c>
      <c r="W333" s="5">
        <f t="shared" si="325"/>
        <v>99.870680454863276</v>
      </c>
      <c r="X333" s="26"/>
    </row>
    <row r="334" spans="1:24" ht="31.5" hidden="1" x14ac:dyDescent="0.25">
      <c r="A334" s="4" t="s">
        <v>57</v>
      </c>
      <c r="B334" s="4" t="s">
        <v>1327</v>
      </c>
      <c r="C334" s="4" t="s">
        <v>22</v>
      </c>
      <c r="D334" s="4"/>
      <c r="E334" s="14" t="s">
        <v>699</v>
      </c>
      <c r="F334" s="5"/>
      <c r="G334" s="5"/>
      <c r="H334" s="5"/>
      <c r="I334" s="5"/>
      <c r="J334" s="5"/>
      <c r="K334" s="5"/>
      <c r="L334" s="11">
        <f t="shared" ref="L334:L339" si="328">L335</f>
        <v>2000</v>
      </c>
      <c r="M334" s="11">
        <f>L334</f>
        <v>2000</v>
      </c>
      <c r="N334" s="5">
        <v>0</v>
      </c>
      <c r="O334" s="11">
        <f t="shared" ref="O334:V339" si="329">O335</f>
        <v>0</v>
      </c>
      <c r="P334" s="11">
        <f t="shared" si="329"/>
        <v>0</v>
      </c>
      <c r="Q334" s="11">
        <f t="shared" si="329"/>
        <v>0</v>
      </c>
      <c r="R334" s="11">
        <f t="shared" si="329"/>
        <v>0</v>
      </c>
      <c r="S334" s="11">
        <f t="shared" si="329"/>
        <v>0</v>
      </c>
      <c r="T334" s="5">
        <v>0</v>
      </c>
      <c r="U334" s="11">
        <f t="shared" si="329"/>
        <v>0</v>
      </c>
      <c r="V334" s="35">
        <f t="shared" si="329"/>
        <v>0</v>
      </c>
      <c r="W334" s="5" t="e">
        <f t="shared" si="325"/>
        <v>#DIV/0!</v>
      </c>
      <c r="X334" s="24" t="s">
        <v>1214</v>
      </c>
    </row>
    <row r="335" spans="1:24" ht="47.25" hidden="1" x14ac:dyDescent="0.25">
      <c r="A335" s="4" t="s">
        <v>57</v>
      </c>
      <c r="B335" s="4" t="s">
        <v>1327</v>
      </c>
      <c r="C335" s="4" t="s">
        <v>82</v>
      </c>
      <c r="D335" s="4"/>
      <c r="E335" s="14" t="s">
        <v>867</v>
      </c>
      <c r="F335" s="5"/>
      <c r="G335" s="5"/>
      <c r="H335" s="5"/>
      <c r="I335" s="5"/>
      <c r="J335" s="5"/>
      <c r="K335" s="5"/>
      <c r="L335" s="5">
        <f t="shared" si="328"/>
        <v>2000</v>
      </c>
      <c r="M335" s="5">
        <f t="shared" ref="M335:M340" si="330">L335</f>
        <v>2000</v>
      </c>
      <c r="N335" s="5">
        <v>0</v>
      </c>
      <c r="O335" s="5">
        <f t="shared" si="329"/>
        <v>0</v>
      </c>
      <c r="P335" s="5">
        <f t="shared" si="329"/>
        <v>0</v>
      </c>
      <c r="Q335" s="5">
        <f t="shared" si="329"/>
        <v>0</v>
      </c>
      <c r="R335" s="5">
        <f t="shared" si="329"/>
        <v>0</v>
      </c>
      <c r="S335" s="5">
        <f t="shared" si="329"/>
        <v>0</v>
      </c>
      <c r="T335" s="5">
        <v>0</v>
      </c>
      <c r="U335" s="5">
        <f t="shared" si="329"/>
        <v>0</v>
      </c>
      <c r="V335" s="36">
        <f t="shared" si="329"/>
        <v>0</v>
      </c>
      <c r="W335" s="5" t="e">
        <f t="shared" si="325"/>
        <v>#DIV/0!</v>
      </c>
      <c r="X335" s="24" t="s">
        <v>1214</v>
      </c>
    </row>
    <row r="336" spans="1:24" ht="47.25" hidden="1" x14ac:dyDescent="0.25">
      <c r="A336" s="4" t="s">
        <v>57</v>
      </c>
      <c r="B336" s="4" t="s">
        <v>1327</v>
      </c>
      <c r="C336" s="4" t="s">
        <v>79</v>
      </c>
      <c r="D336" s="4"/>
      <c r="E336" s="14" t="s">
        <v>497</v>
      </c>
      <c r="F336" s="5"/>
      <c r="G336" s="5"/>
      <c r="H336" s="5"/>
      <c r="I336" s="5"/>
      <c r="J336" s="5"/>
      <c r="K336" s="5"/>
      <c r="L336" s="5">
        <f t="shared" si="328"/>
        <v>2000</v>
      </c>
      <c r="M336" s="5">
        <f t="shared" si="330"/>
        <v>2000</v>
      </c>
      <c r="N336" s="5">
        <v>0</v>
      </c>
      <c r="O336" s="5">
        <f t="shared" si="329"/>
        <v>0</v>
      </c>
      <c r="P336" s="5">
        <f t="shared" si="329"/>
        <v>0</v>
      </c>
      <c r="Q336" s="5">
        <f t="shared" si="329"/>
        <v>0</v>
      </c>
      <c r="R336" s="5">
        <f t="shared" si="329"/>
        <v>0</v>
      </c>
      <c r="S336" s="5">
        <f t="shared" si="329"/>
        <v>0</v>
      </c>
      <c r="T336" s="5">
        <v>0</v>
      </c>
      <c r="U336" s="5">
        <f t="shared" si="329"/>
        <v>0</v>
      </c>
      <c r="V336" s="36">
        <f t="shared" si="329"/>
        <v>0</v>
      </c>
      <c r="W336" s="5" t="e">
        <f t="shared" si="325"/>
        <v>#DIV/0!</v>
      </c>
      <c r="X336" s="24" t="s">
        <v>1214</v>
      </c>
    </row>
    <row r="337" spans="1:24" ht="78.75" hidden="1" x14ac:dyDescent="0.25">
      <c r="A337" s="4" t="s">
        <v>57</v>
      </c>
      <c r="B337" s="4" t="s">
        <v>1327</v>
      </c>
      <c r="C337" s="4" t="s">
        <v>79</v>
      </c>
      <c r="D337" s="4" t="s">
        <v>18</v>
      </c>
      <c r="E337" s="14" t="s">
        <v>462</v>
      </c>
      <c r="F337" s="5"/>
      <c r="G337" s="5"/>
      <c r="H337" s="5"/>
      <c r="I337" s="5"/>
      <c r="J337" s="5"/>
      <c r="K337" s="5"/>
      <c r="L337" s="5">
        <f t="shared" si="328"/>
        <v>2000</v>
      </c>
      <c r="M337" s="5">
        <f t="shared" si="330"/>
        <v>2000</v>
      </c>
      <c r="N337" s="5">
        <v>0</v>
      </c>
      <c r="O337" s="5">
        <f t="shared" si="329"/>
        <v>0</v>
      </c>
      <c r="P337" s="5">
        <f t="shared" si="329"/>
        <v>0</v>
      </c>
      <c r="Q337" s="5">
        <f t="shared" si="329"/>
        <v>0</v>
      </c>
      <c r="R337" s="5">
        <f t="shared" si="329"/>
        <v>0</v>
      </c>
      <c r="S337" s="5">
        <f t="shared" si="329"/>
        <v>0</v>
      </c>
      <c r="T337" s="5">
        <v>0</v>
      </c>
      <c r="U337" s="5">
        <f t="shared" si="329"/>
        <v>0</v>
      </c>
      <c r="V337" s="36">
        <f t="shared" si="329"/>
        <v>0</v>
      </c>
      <c r="W337" s="5" t="e">
        <f t="shared" si="325"/>
        <v>#DIV/0!</v>
      </c>
      <c r="X337" s="24" t="s">
        <v>1214</v>
      </c>
    </row>
    <row r="338" spans="1:24" hidden="1" x14ac:dyDescent="0.25">
      <c r="A338" s="4" t="s">
        <v>57</v>
      </c>
      <c r="B338" s="4" t="s">
        <v>1327</v>
      </c>
      <c r="C338" s="4" t="s">
        <v>79</v>
      </c>
      <c r="D338" s="4" t="s">
        <v>19</v>
      </c>
      <c r="E338" s="14" t="s">
        <v>463</v>
      </c>
      <c r="F338" s="5"/>
      <c r="G338" s="5"/>
      <c r="H338" s="5"/>
      <c r="I338" s="5"/>
      <c r="J338" s="5"/>
      <c r="K338" s="5"/>
      <c r="L338" s="5">
        <f t="shared" si="328"/>
        <v>2000</v>
      </c>
      <c r="M338" s="5">
        <f t="shared" si="330"/>
        <v>2000</v>
      </c>
      <c r="N338" s="5">
        <v>0</v>
      </c>
      <c r="O338" s="5">
        <f t="shared" si="329"/>
        <v>0</v>
      </c>
      <c r="P338" s="5">
        <f t="shared" si="329"/>
        <v>0</v>
      </c>
      <c r="Q338" s="5">
        <f t="shared" si="329"/>
        <v>0</v>
      </c>
      <c r="R338" s="5">
        <f t="shared" si="329"/>
        <v>0</v>
      </c>
      <c r="S338" s="5">
        <f t="shared" si="329"/>
        <v>0</v>
      </c>
      <c r="T338" s="5">
        <v>0</v>
      </c>
      <c r="U338" s="5">
        <f t="shared" si="329"/>
        <v>0</v>
      </c>
      <c r="V338" s="36">
        <f t="shared" si="329"/>
        <v>0</v>
      </c>
      <c r="W338" s="5" t="e">
        <f t="shared" si="325"/>
        <v>#DIV/0!</v>
      </c>
      <c r="X338" s="24" t="s">
        <v>1214</v>
      </c>
    </row>
    <row r="339" spans="1:24" ht="31.5" hidden="1" x14ac:dyDescent="0.25">
      <c r="A339" s="4" t="s">
        <v>57</v>
      </c>
      <c r="B339" s="4" t="s">
        <v>1327</v>
      </c>
      <c r="C339" s="4" t="s">
        <v>79</v>
      </c>
      <c r="D339" s="4" t="s">
        <v>11</v>
      </c>
      <c r="E339" s="14" t="s">
        <v>465</v>
      </c>
      <c r="F339" s="5"/>
      <c r="G339" s="5"/>
      <c r="H339" s="5"/>
      <c r="I339" s="5"/>
      <c r="J339" s="5"/>
      <c r="K339" s="5"/>
      <c r="L339" s="5">
        <f t="shared" si="328"/>
        <v>2000</v>
      </c>
      <c r="M339" s="5">
        <f t="shared" si="330"/>
        <v>2000</v>
      </c>
      <c r="N339" s="5">
        <v>0</v>
      </c>
      <c r="O339" s="5">
        <f t="shared" si="329"/>
        <v>0</v>
      </c>
      <c r="P339" s="5">
        <f t="shared" si="329"/>
        <v>0</v>
      </c>
      <c r="Q339" s="5">
        <f t="shared" si="329"/>
        <v>0</v>
      </c>
      <c r="R339" s="5">
        <f t="shared" si="329"/>
        <v>0</v>
      </c>
      <c r="S339" s="5">
        <f t="shared" si="329"/>
        <v>0</v>
      </c>
      <c r="T339" s="5">
        <v>0</v>
      </c>
      <c r="U339" s="5">
        <f t="shared" si="329"/>
        <v>0</v>
      </c>
      <c r="V339" s="36">
        <f t="shared" si="329"/>
        <v>0</v>
      </c>
      <c r="W339" s="5" t="e">
        <f t="shared" si="325"/>
        <v>#DIV/0!</v>
      </c>
      <c r="X339" s="24" t="s">
        <v>1214</v>
      </c>
    </row>
    <row r="340" spans="1:24" ht="31.5" hidden="1" x14ac:dyDescent="0.25">
      <c r="A340" s="4" t="s">
        <v>57</v>
      </c>
      <c r="B340" s="4" t="s">
        <v>1327</v>
      </c>
      <c r="C340" s="4" t="s">
        <v>79</v>
      </c>
      <c r="D340" s="4" t="s">
        <v>12</v>
      </c>
      <c r="E340" s="14" t="s">
        <v>466</v>
      </c>
      <c r="F340" s="5"/>
      <c r="G340" s="5"/>
      <c r="H340" s="5"/>
      <c r="I340" s="5"/>
      <c r="J340" s="5"/>
      <c r="K340" s="5"/>
      <c r="L340" s="5">
        <v>2000</v>
      </c>
      <c r="M340" s="5">
        <f t="shared" si="330"/>
        <v>2000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36">
        <v>0</v>
      </c>
      <c r="W340" s="5" t="e">
        <f t="shared" si="325"/>
        <v>#DIV/0!</v>
      </c>
      <c r="X340" s="24" t="s">
        <v>1214</v>
      </c>
    </row>
    <row r="341" spans="1:24" s="10" customFormat="1" hidden="1" x14ac:dyDescent="0.25">
      <c r="A341" s="4" t="s">
        <v>57</v>
      </c>
      <c r="B341" s="4" t="s">
        <v>1327</v>
      </c>
      <c r="C341" s="4" t="s">
        <v>79</v>
      </c>
      <c r="D341" s="4" t="s">
        <v>13</v>
      </c>
      <c r="E341" s="14" t="s">
        <v>480</v>
      </c>
      <c r="F341" s="11">
        <f t="shared" ref="F341:L341" si="331">F342+F349</f>
        <v>16218.000000000002</v>
      </c>
      <c r="G341" s="11">
        <f t="shared" si="331"/>
        <v>16218.000000000002</v>
      </c>
      <c r="H341" s="11">
        <f t="shared" si="331"/>
        <v>16218.000000000002</v>
      </c>
      <c r="I341" s="11">
        <f t="shared" si="331"/>
        <v>0</v>
      </c>
      <c r="J341" s="11">
        <f t="shared" si="331"/>
        <v>0</v>
      </c>
      <c r="K341" s="11">
        <f t="shared" si="331"/>
        <v>0</v>
      </c>
      <c r="L341" s="11">
        <f t="shared" si="331"/>
        <v>155.1</v>
      </c>
      <c r="M341" s="11">
        <f t="shared" si="303"/>
        <v>16373.100000000002</v>
      </c>
      <c r="N341" s="5">
        <v>0</v>
      </c>
      <c r="O341" s="11">
        <f>O342+O349</f>
        <v>12041.36</v>
      </c>
      <c r="P341" s="11">
        <f t="shared" ref="P341:V341" si="332">P342+P349</f>
        <v>412</v>
      </c>
      <c r="Q341" s="11">
        <f t="shared" si="332"/>
        <v>227.20000000000002</v>
      </c>
      <c r="R341" s="11">
        <f t="shared" si="332"/>
        <v>0</v>
      </c>
      <c r="S341" s="11">
        <f t="shared" si="332"/>
        <v>0</v>
      </c>
      <c r="T341" s="5">
        <v>0</v>
      </c>
      <c r="U341" s="11">
        <f t="shared" si="332"/>
        <v>412</v>
      </c>
      <c r="V341" s="35">
        <f t="shared" si="332"/>
        <v>0</v>
      </c>
      <c r="W341" s="5" t="e">
        <f t="shared" si="325"/>
        <v>#DIV/0!</v>
      </c>
      <c r="X341" s="24" t="s">
        <v>1214</v>
      </c>
    </row>
    <row r="342" spans="1:24" hidden="1" x14ac:dyDescent="0.25">
      <c r="A342" s="4" t="s">
        <v>57</v>
      </c>
      <c r="B342" s="4" t="s">
        <v>1327</v>
      </c>
      <c r="C342" s="4" t="s">
        <v>79</v>
      </c>
      <c r="D342" s="4" t="s">
        <v>20</v>
      </c>
      <c r="E342" s="14" t="s">
        <v>483</v>
      </c>
      <c r="F342" s="5">
        <f t="shared" ref="F342:L343" si="333">F343</f>
        <v>330.59999999999997</v>
      </c>
      <c r="G342" s="5">
        <f t="shared" si="333"/>
        <v>330.59999999999997</v>
      </c>
      <c r="H342" s="5">
        <f t="shared" si="333"/>
        <v>330.59999999999997</v>
      </c>
      <c r="I342" s="5">
        <f t="shared" si="333"/>
        <v>0</v>
      </c>
      <c r="J342" s="5">
        <f t="shared" si="333"/>
        <v>0</v>
      </c>
      <c r="K342" s="5">
        <f t="shared" si="333"/>
        <v>0</v>
      </c>
      <c r="L342" s="5">
        <f t="shared" si="333"/>
        <v>0</v>
      </c>
      <c r="M342" s="5">
        <f t="shared" si="303"/>
        <v>330.59999999999997</v>
      </c>
      <c r="N342" s="5">
        <v>0</v>
      </c>
      <c r="O342" s="5">
        <f>O343</f>
        <v>227.20000000000002</v>
      </c>
      <c r="P342" s="5">
        <f t="shared" ref="P342:V343" si="334">P343</f>
        <v>412</v>
      </c>
      <c r="Q342" s="5">
        <f t="shared" si="334"/>
        <v>227.20000000000002</v>
      </c>
      <c r="R342" s="5">
        <f t="shared" si="334"/>
        <v>0</v>
      </c>
      <c r="S342" s="5">
        <f t="shared" si="334"/>
        <v>0</v>
      </c>
      <c r="T342" s="5">
        <v>0</v>
      </c>
      <c r="U342" s="5">
        <f t="shared" si="334"/>
        <v>412</v>
      </c>
      <c r="V342" s="36">
        <f t="shared" si="334"/>
        <v>0</v>
      </c>
      <c r="W342" s="5" t="e">
        <f t="shared" si="325"/>
        <v>#DIV/0!</v>
      </c>
      <c r="X342" s="24" t="s">
        <v>1214</v>
      </c>
    </row>
    <row r="343" spans="1:24" ht="31.5" x14ac:dyDescent="0.25">
      <c r="A343" s="9" t="s">
        <v>57</v>
      </c>
      <c r="B343" s="9" t="s">
        <v>1328</v>
      </c>
      <c r="C343" s="9"/>
      <c r="D343" s="9"/>
      <c r="E343" s="13" t="s">
        <v>1259</v>
      </c>
      <c r="F343" s="5">
        <f t="shared" si="333"/>
        <v>330.59999999999997</v>
      </c>
      <c r="G343" s="5">
        <f t="shared" si="333"/>
        <v>330.59999999999997</v>
      </c>
      <c r="H343" s="5">
        <f t="shared" si="333"/>
        <v>330.59999999999997</v>
      </c>
      <c r="I343" s="5">
        <f t="shared" si="333"/>
        <v>0</v>
      </c>
      <c r="J343" s="5">
        <f t="shared" si="333"/>
        <v>0</v>
      </c>
      <c r="K343" s="5">
        <f t="shared" si="333"/>
        <v>0</v>
      </c>
      <c r="L343" s="5">
        <f t="shared" si="333"/>
        <v>0</v>
      </c>
      <c r="M343" s="5">
        <f t="shared" si="303"/>
        <v>330.59999999999997</v>
      </c>
      <c r="N343" s="11">
        <v>206</v>
      </c>
      <c r="O343" s="5">
        <f>O344</f>
        <v>227.20000000000002</v>
      </c>
      <c r="P343" s="5">
        <f t="shared" si="334"/>
        <v>412</v>
      </c>
      <c r="Q343" s="5">
        <f t="shared" si="334"/>
        <v>227.20000000000002</v>
      </c>
      <c r="R343" s="5">
        <f t="shared" si="334"/>
        <v>0</v>
      </c>
      <c r="S343" s="5">
        <f t="shared" si="334"/>
        <v>0</v>
      </c>
      <c r="T343" s="11">
        <v>206</v>
      </c>
      <c r="U343" s="5">
        <f t="shared" si="334"/>
        <v>412</v>
      </c>
      <c r="V343" s="36">
        <f t="shared" si="334"/>
        <v>0</v>
      </c>
      <c r="W343" s="11">
        <f t="shared" si="325"/>
        <v>100</v>
      </c>
      <c r="X343" s="26"/>
    </row>
    <row r="344" spans="1:24" ht="31.5" x14ac:dyDescent="0.25">
      <c r="A344" s="4" t="s">
        <v>57</v>
      </c>
      <c r="B344" s="4" t="s">
        <v>1328</v>
      </c>
      <c r="C344" s="4" t="s">
        <v>59</v>
      </c>
      <c r="D344" s="4"/>
      <c r="E344" s="14" t="s">
        <v>974</v>
      </c>
      <c r="F344" s="5">
        <f t="shared" ref="F344:L344" si="335">F345+F347</f>
        <v>330.59999999999997</v>
      </c>
      <c r="G344" s="5">
        <f t="shared" si="335"/>
        <v>330.59999999999997</v>
      </c>
      <c r="H344" s="5">
        <f t="shared" si="335"/>
        <v>330.59999999999997</v>
      </c>
      <c r="I344" s="5">
        <f t="shared" si="335"/>
        <v>0</v>
      </c>
      <c r="J344" s="5">
        <f t="shared" si="335"/>
        <v>0</v>
      </c>
      <c r="K344" s="5">
        <f t="shared" si="335"/>
        <v>0</v>
      </c>
      <c r="L344" s="5">
        <f t="shared" si="335"/>
        <v>0</v>
      </c>
      <c r="M344" s="5">
        <f t="shared" si="303"/>
        <v>330.59999999999997</v>
      </c>
      <c r="N344" s="5">
        <v>206</v>
      </c>
      <c r="O344" s="5">
        <f>O345+O347</f>
        <v>227.20000000000002</v>
      </c>
      <c r="P344" s="5">
        <f t="shared" ref="P344:V344" si="336">P345+P347</f>
        <v>412</v>
      </c>
      <c r="Q344" s="5">
        <f t="shared" si="336"/>
        <v>227.20000000000002</v>
      </c>
      <c r="R344" s="5">
        <f t="shared" si="336"/>
        <v>0</v>
      </c>
      <c r="S344" s="5">
        <f t="shared" si="336"/>
        <v>0</v>
      </c>
      <c r="T344" s="5">
        <v>206</v>
      </c>
      <c r="U344" s="5">
        <f t="shared" si="336"/>
        <v>412</v>
      </c>
      <c r="V344" s="36">
        <f t="shared" si="336"/>
        <v>0</v>
      </c>
      <c r="W344" s="5">
        <f t="shared" si="325"/>
        <v>100</v>
      </c>
      <c r="X344" s="26"/>
    </row>
    <row r="345" spans="1:24" ht="31.5" x14ac:dyDescent="0.25">
      <c r="A345" s="4" t="s">
        <v>57</v>
      </c>
      <c r="B345" s="4" t="s">
        <v>1328</v>
      </c>
      <c r="C345" s="4" t="s">
        <v>66</v>
      </c>
      <c r="D345" s="4"/>
      <c r="E345" s="14" t="s">
        <v>975</v>
      </c>
      <c r="F345" s="5">
        <f t="shared" ref="F345:L345" si="337">F346</f>
        <v>310.2</v>
      </c>
      <c r="G345" s="5">
        <f t="shared" si="337"/>
        <v>310.2</v>
      </c>
      <c r="H345" s="5">
        <f t="shared" si="337"/>
        <v>310.2</v>
      </c>
      <c r="I345" s="5">
        <f t="shared" si="337"/>
        <v>0</v>
      </c>
      <c r="J345" s="5">
        <f t="shared" si="337"/>
        <v>0</v>
      </c>
      <c r="K345" s="5">
        <f t="shared" si="337"/>
        <v>0</v>
      </c>
      <c r="L345" s="5">
        <f t="shared" si="337"/>
        <v>0</v>
      </c>
      <c r="M345" s="5">
        <f t="shared" si="303"/>
        <v>310.2</v>
      </c>
      <c r="N345" s="5">
        <v>206</v>
      </c>
      <c r="O345" s="5">
        <f>O346</f>
        <v>206.8</v>
      </c>
      <c r="P345" s="5">
        <f t="shared" ref="P345:V345" si="338">P346</f>
        <v>206</v>
      </c>
      <c r="Q345" s="5">
        <f t="shared" si="338"/>
        <v>206.8</v>
      </c>
      <c r="R345" s="5">
        <f t="shared" si="338"/>
        <v>0</v>
      </c>
      <c r="S345" s="5">
        <f t="shared" si="338"/>
        <v>0</v>
      </c>
      <c r="T345" s="5">
        <v>206</v>
      </c>
      <c r="U345" s="5">
        <f t="shared" si="338"/>
        <v>206</v>
      </c>
      <c r="V345" s="36">
        <f t="shared" si="338"/>
        <v>0</v>
      </c>
      <c r="W345" s="5">
        <f t="shared" si="325"/>
        <v>100</v>
      </c>
      <c r="X345" s="26"/>
    </row>
    <row r="346" spans="1:24" ht="31.5" x14ac:dyDescent="0.25">
      <c r="A346" s="4" t="s">
        <v>57</v>
      </c>
      <c r="B346" s="4" t="s">
        <v>1328</v>
      </c>
      <c r="C346" s="4" t="s">
        <v>1398</v>
      </c>
      <c r="D346" s="4"/>
      <c r="E346" s="14" t="s">
        <v>840</v>
      </c>
      <c r="F346" s="5">
        <v>310.2</v>
      </c>
      <c r="G346" s="5">
        <v>310.2</v>
      </c>
      <c r="H346" s="5">
        <v>310.2</v>
      </c>
      <c r="I346" s="5"/>
      <c r="J346" s="5"/>
      <c r="K346" s="5"/>
      <c r="L346" s="5"/>
      <c r="M346" s="5">
        <f t="shared" si="303"/>
        <v>310.2</v>
      </c>
      <c r="N346" s="5">
        <v>206</v>
      </c>
      <c r="O346" s="5">
        <v>206.8</v>
      </c>
      <c r="P346" s="5">
        <f>N346</f>
        <v>206</v>
      </c>
      <c r="Q346" s="5">
        <f>O346</f>
        <v>206.8</v>
      </c>
      <c r="R346" s="5">
        <v>0</v>
      </c>
      <c r="S346" s="5">
        <v>0</v>
      </c>
      <c r="T346" s="5">
        <v>206</v>
      </c>
      <c r="U346" s="5">
        <f>T346</f>
        <v>206</v>
      </c>
      <c r="V346" s="36">
        <v>0</v>
      </c>
      <c r="W346" s="5">
        <f t="shared" si="325"/>
        <v>100</v>
      </c>
      <c r="X346" s="26"/>
    </row>
    <row r="347" spans="1:24" ht="31.5" x14ac:dyDescent="0.25">
      <c r="A347" s="4" t="s">
        <v>57</v>
      </c>
      <c r="B347" s="4" t="s">
        <v>1328</v>
      </c>
      <c r="C347" s="4" t="s">
        <v>1399</v>
      </c>
      <c r="D347" s="4"/>
      <c r="E347" s="14" t="s">
        <v>548</v>
      </c>
      <c r="F347" s="5">
        <f t="shared" ref="F347:L347" si="339">F348</f>
        <v>20.399999999999999</v>
      </c>
      <c r="G347" s="5">
        <f t="shared" si="339"/>
        <v>20.399999999999999</v>
      </c>
      <c r="H347" s="5">
        <f t="shared" si="339"/>
        <v>20.399999999999999</v>
      </c>
      <c r="I347" s="5">
        <f t="shared" si="339"/>
        <v>0</v>
      </c>
      <c r="J347" s="5">
        <f t="shared" si="339"/>
        <v>0</v>
      </c>
      <c r="K347" s="5">
        <f t="shared" si="339"/>
        <v>0</v>
      </c>
      <c r="L347" s="5">
        <f t="shared" si="339"/>
        <v>0</v>
      </c>
      <c r="M347" s="5">
        <f t="shared" si="303"/>
        <v>20.399999999999999</v>
      </c>
      <c r="N347" s="5">
        <v>206</v>
      </c>
      <c r="O347" s="5">
        <f>O348</f>
        <v>20.399999999999999</v>
      </c>
      <c r="P347" s="5">
        <f t="shared" ref="P347:V347" si="340">P348</f>
        <v>206</v>
      </c>
      <c r="Q347" s="5">
        <f t="shared" si="340"/>
        <v>20.399999999999999</v>
      </c>
      <c r="R347" s="5">
        <f t="shared" si="340"/>
        <v>0</v>
      </c>
      <c r="S347" s="5">
        <f t="shared" si="340"/>
        <v>0</v>
      </c>
      <c r="T347" s="5">
        <v>206</v>
      </c>
      <c r="U347" s="5">
        <f t="shared" si="340"/>
        <v>206</v>
      </c>
      <c r="V347" s="36">
        <f t="shared" si="340"/>
        <v>0</v>
      </c>
      <c r="W347" s="5">
        <f t="shared" si="325"/>
        <v>100</v>
      </c>
      <c r="X347" s="26"/>
    </row>
    <row r="348" spans="1:24" ht="31.5" x14ac:dyDescent="0.25">
      <c r="A348" s="4" t="s">
        <v>57</v>
      </c>
      <c r="B348" s="4" t="s">
        <v>1328</v>
      </c>
      <c r="C348" s="4" t="s">
        <v>1399</v>
      </c>
      <c r="D348" s="4" t="s">
        <v>11</v>
      </c>
      <c r="E348" s="14" t="s">
        <v>465</v>
      </c>
      <c r="F348" s="5">
        <v>20.399999999999999</v>
      </c>
      <c r="G348" s="5">
        <v>20.399999999999999</v>
      </c>
      <c r="H348" s="5">
        <v>20.399999999999999</v>
      </c>
      <c r="I348" s="5"/>
      <c r="J348" s="5"/>
      <c r="K348" s="5"/>
      <c r="L348" s="5"/>
      <c r="M348" s="5">
        <f t="shared" si="303"/>
        <v>20.399999999999999</v>
      </c>
      <c r="N348" s="5">
        <v>206</v>
      </c>
      <c r="O348" s="5">
        <v>20.399999999999999</v>
      </c>
      <c r="P348" s="5">
        <f>N348</f>
        <v>206</v>
      </c>
      <c r="Q348" s="5">
        <f>O348</f>
        <v>20.399999999999999</v>
      </c>
      <c r="R348" s="5">
        <v>0</v>
      </c>
      <c r="S348" s="5">
        <v>0</v>
      </c>
      <c r="T348" s="5">
        <v>206</v>
      </c>
      <c r="U348" s="5">
        <f>T348</f>
        <v>206</v>
      </c>
      <c r="V348" s="36">
        <v>0</v>
      </c>
      <c r="W348" s="5">
        <f t="shared" si="325"/>
        <v>100</v>
      </c>
      <c r="X348" s="26"/>
    </row>
    <row r="349" spans="1:24" ht="31.5" x14ac:dyDescent="0.25">
      <c r="A349" s="4" t="s">
        <v>57</v>
      </c>
      <c r="B349" s="4" t="s">
        <v>1328</v>
      </c>
      <c r="C349" s="4" t="s">
        <v>1399</v>
      </c>
      <c r="D349" s="4" t="s">
        <v>12</v>
      </c>
      <c r="E349" s="14" t="s">
        <v>466</v>
      </c>
      <c r="F349" s="5">
        <f t="shared" ref="F349:L349" si="341">F350</f>
        <v>15887.400000000001</v>
      </c>
      <c r="G349" s="5">
        <f t="shared" si="341"/>
        <v>15887.400000000001</v>
      </c>
      <c r="H349" s="5">
        <f t="shared" si="341"/>
        <v>15887.400000000001</v>
      </c>
      <c r="I349" s="5">
        <f t="shared" si="341"/>
        <v>0</v>
      </c>
      <c r="J349" s="5">
        <f t="shared" si="341"/>
        <v>0</v>
      </c>
      <c r="K349" s="5">
        <f t="shared" si="341"/>
        <v>0</v>
      </c>
      <c r="L349" s="5">
        <f t="shared" si="341"/>
        <v>155.1</v>
      </c>
      <c r="M349" s="5">
        <f t="shared" si="303"/>
        <v>16042.500000000002</v>
      </c>
      <c r="N349" s="5">
        <v>206</v>
      </c>
      <c r="O349" s="5">
        <f>O350</f>
        <v>11814.16</v>
      </c>
      <c r="P349" s="5">
        <f t="shared" ref="P349:V349" si="342">P350</f>
        <v>0</v>
      </c>
      <c r="Q349" s="5">
        <f t="shared" si="342"/>
        <v>0</v>
      </c>
      <c r="R349" s="5">
        <f t="shared" si="342"/>
        <v>0</v>
      </c>
      <c r="S349" s="5">
        <f t="shared" si="342"/>
        <v>0</v>
      </c>
      <c r="T349" s="5">
        <v>206</v>
      </c>
      <c r="U349" s="5">
        <f t="shared" si="342"/>
        <v>0</v>
      </c>
      <c r="V349" s="36">
        <f t="shared" si="342"/>
        <v>0</v>
      </c>
      <c r="W349" s="5">
        <f t="shared" si="325"/>
        <v>100</v>
      </c>
      <c r="X349" s="26"/>
    </row>
    <row r="350" spans="1:24" ht="31.5" x14ac:dyDescent="0.25">
      <c r="A350" s="9" t="s">
        <v>57</v>
      </c>
      <c r="B350" s="9" t="s">
        <v>1329</v>
      </c>
      <c r="C350" s="9"/>
      <c r="D350" s="9"/>
      <c r="E350" s="13" t="s">
        <v>451</v>
      </c>
      <c r="F350" s="5">
        <f t="shared" ref="F350:L350" si="343">F351+F354</f>
        <v>15887.400000000001</v>
      </c>
      <c r="G350" s="5">
        <f t="shared" si="343"/>
        <v>15887.400000000001</v>
      </c>
      <c r="H350" s="5">
        <f t="shared" si="343"/>
        <v>15887.400000000001</v>
      </c>
      <c r="I350" s="5">
        <f t="shared" si="343"/>
        <v>0</v>
      </c>
      <c r="J350" s="5">
        <f t="shared" si="343"/>
        <v>0</v>
      </c>
      <c r="K350" s="5">
        <f t="shared" si="343"/>
        <v>0</v>
      </c>
      <c r="L350" s="5">
        <f t="shared" si="343"/>
        <v>155.1</v>
      </c>
      <c r="M350" s="5">
        <f t="shared" si="303"/>
        <v>16042.500000000002</v>
      </c>
      <c r="N350" s="11">
        <v>27853.399999999998</v>
      </c>
      <c r="O350" s="5">
        <f>O351+O354</f>
        <v>11814.16</v>
      </c>
      <c r="P350" s="5">
        <f t="shared" ref="P350:V350" si="344">P351+P354</f>
        <v>0</v>
      </c>
      <c r="Q350" s="5">
        <f t="shared" si="344"/>
        <v>0</v>
      </c>
      <c r="R350" s="5">
        <f t="shared" si="344"/>
        <v>0</v>
      </c>
      <c r="S350" s="5">
        <f t="shared" si="344"/>
        <v>0</v>
      </c>
      <c r="T350" s="11">
        <v>27835.090870000004</v>
      </c>
      <c r="U350" s="5">
        <f t="shared" si="344"/>
        <v>0</v>
      </c>
      <c r="V350" s="36">
        <f t="shared" si="344"/>
        <v>0</v>
      </c>
      <c r="W350" s="11">
        <f t="shared" si="325"/>
        <v>99.934266086007469</v>
      </c>
      <c r="X350" s="26"/>
    </row>
    <row r="351" spans="1:24" ht="31.5" x14ac:dyDescent="0.25">
      <c r="A351" s="4" t="s">
        <v>57</v>
      </c>
      <c r="B351" s="4" t="s">
        <v>1329</v>
      </c>
      <c r="C351" s="4" t="s">
        <v>22</v>
      </c>
      <c r="D351" s="4"/>
      <c r="E351" s="14" t="s">
        <v>699</v>
      </c>
      <c r="F351" s="5">
        <f t="shared" ref="F351:L352" si="345">F352</f>
        <v>14767.400000000001</v>
      </c>
      <c r="G351" s="5">
        <f t="shared" si="345"/>
        <v>14767.400000000001</v>
      </c>
      <c r="H351" s="5">
        <f t="shared" si="345"/>
        <v>14767.400000000001</v>
      </c>
      <c r="I351" s="5">
        <f t="shared" si="345"/>
        <v>0</v>
      </c>
      <c r="J351" s="5">
        <f t="shared" si="345"/>
        <v>0</v>
      </c>
      <c r="K351" s="5">
        <f t="shared" si="345"/>
        <v>0</v>
      </c>
      <c r="L351" s="5">
        <f t="shared" si="345"/>
        <v>155.1</v>
      </c>
      <c r="M351" s="5">
        <f t="shared" si="303"/>
        <v>14922.500000000002</v>
      </c>
      <c r="N351" s="5">
        <v>399.3</v>
      </c>
      <c r="O351" s="5">
        <f>O352</f>
        <v>10926.56</v>
      </c>
      <c r="P351" s="5">
        <f t="shared" ref="P351:V352" si="346">P352</f>
        <v>0</v>
      </c>
      <c r="Q351" s="5">
        <f t="shared" si="346"/>
        <v>0</v>
      </c>
      <c r="R351" s="5">
        <f t="shared" si="346"/>
        <v>0</v>
      </c>
      <c r="S351" s="5">
        <f t="shared" si="346"/>
        <v>0</v>
      </c>
      <c r="T351" s="5">
        <v>399.12308999999999</v>
      </c>
      <c r="U351" s="5">
        <f t="shared" si="346"/>
        <v>0</v>
      </c>
      <c r="V351" s="36">
        <f t="shared" si="346"/>
        <v>0</v>
      </c>
      <c r="W351" s="5">
        <f t="shared" si="325"/>
        <v>99.955694966190833</v>
      </c>
      <c r="X351" s="26"/>
    </row>
    <row r="352" spans="1:24" x14ac:dyDescent="0.25">
      <c r="A352" s="4" t="s">
        <v>57</v>
      </c>
      <c r="B352" s="4" t="s">
        <v>1329</v>
      </c>
      <c r="C352" s="4" t="s">
        <v>23</v>
      </c>
      <c r="D352" s="4"/>
      <c r="E352" s="14" t="s">
        <v>705</v>
      </c>
      <c r="F352" s="5">
        <f t="shared" si="345"/>
        <v>14767.400000000001</v>
      </c>
      <c r="G352" s="5">
        <f t="shared" si="345"/>
        <v>14767.400000000001</v>
      </c>
      <c r="H352" s="5">
        <f t="shared" si="345"/>
        <v>14767.400000000001</v>
      </c>
      <c r="I352" s="5">
        <f t="shared" si="345"/>
        <v>0</v>
      </c>
      <c r="J352" s="5">
        <f t="shared" si="345"/>
        <v>0</v>
      </c>
      <c r="K352" s="5">
        <f t="shared" si="345"/>
        <v>0</v>
      </c>
      <c r="L352" s="5">
        <f t="shared" si="345"/>
        <v>155.1</v>
      </c>
      <c r="M352" s="5">
        <f t="shared" si="303"/>
        <v>14922.500000000002</v>
      </c>
      <c r="N352" s="5">
        <v>399.3</v>
      </c>
      <c r="O352" s="5">
        <f>O353</f>
        <v>10926.56</v>
      </c>
      <c r="P352" s="5">
        <f t="shared" si="346"/>
        <v>0</v>
      </c>
      <c r="Q352" s="5">
        <f t="shared" si="346"/>
        <v>0</v>
      </c>
      <c r="R352" s="5">
        <f t="shared" si="346"/>
        <v>0</v>
      </c>
      <c r="S352" s="5">
        <f t="shared" si="346"/>
        <v>0</v>
      </c>
      <c r="T352" s="5">
        <v>399.12308999999999</v>
      </c>
      <c r="U352" s="5">
        <f t="shared" si="346"/>
        <v>0</v>
      </c>
      <c r="V352" s="36">
        <f t="shared" si="346"/>
        <v>0</v>
      </c>
      <c r="W352" s="5">
        <f t="shared" si="325"/>
        <v>99.955694966190833</v>
      </c>
      <c r="X352" s="26"/>
    </row>
    <row r="353" spans="1:24" ht="63" x14ac:dyDescent="0.25">
      <c r="A353" s="4" t="s">
        <v>57</v>
      </c>
      <c r="B353" s="4" t="s">
        <v>1329</v>
      </c>
      <c r="C353" s="4" t="s">
        <v>76</v>
      </c>
      <c r="D353" s="4"/>
      <c r="E353" s="14" t="s">
        <v>1087</v>
      </c>
      <c r="F353" s="5">
        <v>14767.400000000001</v>
      </c>
      <c r="G353" s="5">
        <v>14767.400000000001</v>
      </c>
      <c r="H353" s="5">
        <v>14767.400000000001</v>
      </c>
      <c r="I353" s="5"/>
      <c r="J353" s="5"/>
      <c r="K353" s="5"/>
      <c r="L353" s="5">
        <v>155.1</v>
      </c>
      <c r="M353" s="5">
        <f t="shared" si="303"/>
        <v>14922.500000000002</v>
      </c>
      <c r="N353" s="5">
        <v>399.3</v>
      </c>
      <c r="O353" s="5">
        <v>10926.56</v>
      </c>
      <c r="P353" s="5">
        <v>0</v>
      </c>
      <c r="Q353" s="5">
        <v>0</v>
      </c>
      <c r="R353" s="5">
        <v>0</v>
      </c>
      <c r="S353" s="5">
        <v>0</v>
      </c>
      <c r="T353" s="5">
        <v>399.12308999999999</v>
      </c>
      <c r="U353" s="5">
        <v>0</v>
      </c>
      <c r="V353" s="36">
        <v>0</v>
      </c>
      <c r="W353" s="5">
        <f t="shared" si="325"/>
        <v>99.955694966190833</v>
      </c>
      <c r="X353" s="26"/>
    </row>
    <row r="354" spans="1:24" ht="78.75" x14ac:dyDescent="0.25">
      <c r="A354" s="4" t="s">
        <v>57</v>
      </c>
      <c r="B354" s="4" t="s">
        <v>1329</v>
      </c>
      <c r="C354" s="4" t="s">
        <v>76</v>
      </c>
      <c r="D354" s="4" t="s">
        <v>18</v>
      </c>
      <c r="E354" s="14" t="s">
        <v>462</v>
      </c>
      <c r="F354" s="5">
        <f t="shared" ref="F354:L354" si="347">F355+F357+F359</f>
        <v>1120</v>
      </c>
      <c r="G354" s="5">
        <f t="shared" si="347"/>
        <v>1120</v>
      </c>
      <c r="H354" s="5">
        <f t="shared" si="347"/>
        <v>1120</v>
      </c>
      <c r="I354" s="5">
        <f t="shared" si="347"/>
        <v>0</v>
      </c>
      <c r="J354" s="5">
        <f t="shared" si="347"/>
        <v>0</v>
      </c>
      <c r="K354" s="5">
        <f t="shared" si="347"/>
        <v>0</v>
      </c>
      <c r="L354" s="5">
        <f t="shared" si="347"/>
        <v>0</v>
      </c>
      <c r="M354" s="5">
        <f t="shared" si="303"/>
        <v>1120</v>
      </c>
      <c r="N354" s="5">
        <v>378.6</v>
      </c>
      <c r="O354" s="5">
        <f>O355+O357+O359</f>
        <v>887.59999999999991</v>
      </c>
      <c r="P354" s="5">
        <f t="shared" ref="P354:V354" si="348">P355+P357+P359</f>
        <v>0</v>
      </c>
      <c r="Q354" s="5">
        <f t="shared" si="348"/>
        <v>0</v>
      </c>
      <c r="R354" s="5">
        <f t="shared" si="348"/>
        <v>0</v>
      </c>
      <c r="S354" s="5">
        <f t="shared" si="348"/>
        <v>0</v>
      </c>
      <c r="T354" s="5">
        <v>378.42309</v>
      </c>
      <c r="U354" s="5">
        <f t="shared" si="348"/>
        <v>0</v>
      </c>
      <c r="V354" s="36">
        <f t="shared" si="348"/>
        <v>0</v>
      </c>
      <c r="W354" s="5">
        <f t="shared" si="325"/>
        <v>99.953272583201255</v>
      </c>
      <c r="X354" s="26"/>
    </row>
    <row r="355" spans="1:24" ht="31.5" x14ac:dyDescent="0.25">
      <c r="A355" s="4" t="s">
        <v>57</v>
      </c>
      <c r="B355" s="4" t="s">
        <v>1329</v>
      </c>
      <c r="C355" s="4" t="s">
        <v>76</v>
      </c>
      <c r="D355" s="4" t="s">
        <v>28</v>
      </c>
      <c r="E355" s="14" t="s">
        <v>464</v>
      </c>
      <c r="F355" s="5">
        <f t="shared" ref="F355:L355" si="349">F356</f>
        <v>52.2</v>
      </c>
      <c r="G355" s="5">
        <f t="shared" si="349"/>
        <v>52.2</v>
      </c>
      <c r="H355" s="5">
        <f t="shared" si="349"/>
        <v>52.2</v>
      </c>
      <c r="I355" s="5">
        <f t="shared" si="349"/>
        <v>0</v>
      </c>
      <c r="J355" s="5">
        <f t="shared" si="349"/>
        <v>0</v>
      </c>
      <c r="K355" s="5">
        <f t="shared" si="349"/>
        <v>0</v>
      </c>
      <c r="L355" s="5">
        <f t="shared" si="349"/>
        <v>0</v>
      </c>
      <c r="M355" s="5">
        <f t="shared" si="303"/>
        <v>52.2</v>
      </c>
      <c r="N355" s="5">
        <v>378.6</v>
      </c>
      <c r="O355" s="5">
        <f>O356</f>
        <v>109.40600000000001</v>
      </c>
      <c r="P355" s="5">
        <f t="shared" ref="P355:V355" si="350">P356</f>
        <v>0</v>
      </c>
      <c r="Q355" s="5">
        <f t="shared" si="350"/>
        <v>0</v>
      </c>
      <c r="R355" s="5">
        <f t="shared" si="350"/>
        <v>0</v>
      </c>
      <c r="S355" s="5">
        <f t="shared" si="350"/>
        <v>0</v>
      </c>
      <c r="T355" s="5">
        <v>378.42309</v>
      </c>
      <c r="U355" s="5">
        <f t="shared" si="350"/>
        <v>0</v>
      </c>
      <c r="V355" s="36">
        <f t="shared" si="350"/>
        <v>0</v>
      </c>
      <c r="W355" s="5">
        <f t="shared" si="325"/>
        <v>99.953272583201255</v>
      </c>
      <c r="X355" s="26"/>
    </row>
    <row r="356" spans="1:24" ht="31.5" x14ac:dyDescent="0.25">
      <c r="A356" s="4" t="s">
        <v>57</v>
      </c>
      <c r="B356" s="4" t="s">
        <v>1329</v>
      </c>
      <c r="C356" s="4" t="s">
        <v>76</v>
      </c>
      <c r="D356" s="4" t="s">
        <v>11</v>
      </c>
      <c r="E356" s="14" t="s">
        <v>465</v>
      </c>
      <c r="F356" s="5">
        <v>52.2</v>
      </c>
      <c r="G356" s="5">
        <v>52.2</v>
      </c>
      <c r="H356" s="5">
        <v>52.2</v>
      </c>
      <c r="I356" s="5"/>
      <c r="J356" s="5"/>
      <c r="K356" s="5"/>
      <c r="L356" s="5"/>
      <c r="M356" s="5">
        <f t="shared" si="303"/>
        <v>52.2</v>
      </c>
      <c r="N356" s="5">
        <v>20.7</v>
      </c>
      <c r="O356" s="5">
        <v>109.40600000000001</v>
      </c>
      <c r="P356" s="5">
        <v>0</v>
      </c>
      <c r="Q356" s="5">
        <v>0</v>
      </c>
      <c r="R356" s="5">
        <v>0</v>
      </c>
      <c r="S356" s="5">
        <v>0</v>
      </c>
      <c r="T356" s="5">
        <v>20.7</v>
      </c>
      <c r="U356" s="5">
        <v>0</v>
      </c>
      <c r="V356" s="36">
        <v>0</v>
      </c>
      <c r="W356" s="5">
        <f t="shared" si="325"/>
        <v>100</v>
      </c>
      <c r="X356" s="26"/>
    </row>
    <row r="357" spans="1:24" ht="31.5" x14ac:dyDescent="0.25">
      <c r="A357" s="4" t="s">
        <v>57</v>
      </c>
      <c r="B357" s="4" t="s">
        <v>1329</v>
      </c>
      <c r="C357" s="4" t="s">
        <v>76</v>
      </c>
      <c r="D357" s="4" t="s">
        <v>12</v>
      </c>
      <c r="E357" s="14" t="s">
        <v>466</v>
      </c>
      <c r="F357" s="5">
        <f t="shared" ref="F357:L357" si="351">F358</f>
        <v>1067.8</v>
      </c>
      <c r="G357" s="5">
        <f t="shared" si="351"/>
        <v>1067.8</v>
      </c>
      <c r="H357" s="5">
        <f t="shared" si="351"/>
        <v>1067.8</v>
      </c>
      <c r="I357" s="5">
        <f t="shared" si="351"/>
        <v>0</v>
      </c>
      <c r="J357" s="5">
        <f t="shared" si="351"/>
        <v>0</v>
      </c>
      <c r="K357" s="5">
        <f t="shared" si="351"/>
        <v>0</v>
      </c>
      <c r="L357" s="5">
        <f t="shared" si="351"/>
        <v>0</v>
      </c>
      <c r="M357" s="5">
        <f t="shared" si="303"/>
        <v>1067.8</v>
      </c>
      <c r="N357" s="5">
        <v>20.7</v>
      </c>
      <c r="O357" s="5">
        <f>O358</f>
        <v>770.69722999999999</v>
      </c>
      <c r="P357" s="5">
        <f t="shared" ref="P357:V357" si="352">P358</f>
        <v>0</v>
      </c>
      <c r="Q357" s="5">
        <f t="shared" si="352"/>
        <v>0</v>
      </c>
      <c r="R357" s="5">
        <f t="shared" si="352"/>
        <v>0</v>
      </c>
      <c r="S357" s="5">
        <f t="shared" si="352"/>
        <v>0</v>
      </c>
      <c r="T357" s="5">
        <v>20.7</v>
      </c>
      <c r="U357" s="5">
        <f t="shared" si="352"/>
        <v>0</v>
      </c>
      <c r="V357" s="36">
        <f t="shared" si="352"/>
        <v>0</v>
      </c>
      <c r="W357" s="5">
        <f t="shared" si="325"/>
        <v>100</v>
      </c>
      <c r="X357" s="26"/>
    </row>
    <row r="358" spans="1:24" ht="31.5" x14ac:dyDescent="0.25">
      <c r="A358" s="4" t="s">
        <v>57</v>
      </c>
      <c r="B358" s="4" t="s">
        <v>1329</v>
      </c>
      <c r="C358" s="4" t="s">
        <v>25</v>
      </c>
      <c r="D358" s="4"/>
      <c r="E358" s="14" t="s">
        <v>728</v>
      </c>
      <c r="F358" s="5">
        <v>1067.8</v>
      </c>
      <c r="G358" s="5">
        <v>1067.8</v>
      </c>
      <c r="H358" s="5">
        <v>1067.8</v>
      </c>
      <c r="I358" s="5"/>
      <c r="J358" s="5"/>
      <c r="K358" s="5"/>
      <c r="L358" s="5"/>
      <c r="M358" s="5">
        <f t="shared" si="303"/>
        <v>1067.8</v>
      </c>
      <c r="N358" s="5">
        <v>27454.1</v>
      </c>
      <c r="O358" s="5">
        <v>770.69722999999999</v>
      </c>
      <c r="P358" s="5">
        <v>0</v>
      </c>
      <c r="Q358" s="5">
        <v>0</v>
      </c>
      <c r="R358" s="5">
        <v>0</v>
      </c>
      <c r="S358" s="5">
        <v>0</v>
      </c>
      <c r="T358" s="5">
        <v>27435.967780000003</v>
      </c>
      <c r="U358" s="5">
        <v>0</v>
      </c>
      <c r="V358" s="36">
        <v>0</v>
      </c>
      <c r="W358" s="5">
        <f t="shared" si="325"/>
        <v>99.933954418465746</v>
      </c>
      <c r="X358" s="26"/>
    </row>
    <row r="359" spans="1:24" ht="31.5" x14ac:dyDescent="0.25">
      <c r="A359" s="4" t="s">
        <v>57</v>
      </c>
      <c r="B359" s="4" t="s">
        <v>1329</v>
      </c>
      <c r="C359" s="4" t="s">
        <v>26</v>
      </c>
      <c r="D359" s="4"/>
      <c r="E359" s="14" t="s">
        <v>731</v>
      </c>
      <c r="F359" s="5">
        <f t="shared" ref="F359:L359" si="353">F360</f>
        <v>0</v>
      </c>
      <c r="G359" s="5">
        <f t="shared" si="353"/>
        <v>0</v>
      </c>
      <c r="H359" s="5">
        <f t="shared" si="353"/>
        <v>0</v>
      </c>
      <c r="I359" s="5">
        <f t="shared" si="353"/>
        <v>0</v>
      </c>
      <c r="J359" s="5">
        <f t="shared" si="353"/>
        <v>0</v>
      </c>
      <c r="K359" s="5">
        <f t="shared" si="353"/>
        <v>0</v>
      </c>
      <c r="L359" s="5">
        <f t="shared" si="353"/>
        <v>0</v>
      </c>
      <c r="M359" s="5">
        <f t="shared" si="303"/>
        <v>0</v>
      </c>
      <c r="N359" s="5">
        <v>27454.1</v>
      </c>
      <c r="O359" s="5">
        <f>O360</f>
        <v>7.4967699999999997</v>
      </c>
      <c r="P359" s="5">
        <f t="shared" ref="P359:V359" si="354">P360</f>
        <v>0</v>
      </c>
      <c r="Q359" s="5">
        <f t="shared" si="354"/>
        <v>0</v>
      </c>
      <c r="R359" s="5">
        <f t="shared" si="354"/>
        <v>0</v>
      </c>
      <c r="S359" s="5">
        <f t="shared" si="354"/>
        <v>0</v>
      </c>
      <c r="T359" s="5">
        <v>27435.967780000003</v>
      </c>
      <c r="U359" s="5">
        <f t="shared" si="354"/>
        <v>0</v>
      </c>
      <c r="V359" s="36">
        <f t="shared" si="354"/>
        <v>0</v>
      </c>
      <c r="W359" s="5">
        <f t="shared" si="325"/>
        <v>99.933954418465746</v>
      </c>
      <c r="X359" s="26"/>
    </row>
    <row r="360" spans="1:24" ht="31.5" x14ac:dyDescent="0.25">
      <c r="A360" s="4" t="s">
        <v>57</v>
      </c>
      <c r="B360" s="4" t="s">
        <v>1329</v>
      </c>
      <c r="C360" s="4" t="s">
        <v>27</v>
      </c>
      <c r="D360" s="4"/>
      <c r="E360" s="14" t="s">
        <v>722</v>
      </c>
      <c r="F360" s="5"/>
      <c r="G360" s="5"/>
      <c r="H360" s="5"/>
      <c r="I360" s="5"/>
      <c r="J360" s="5"/>
      <c r="K360" s="5"/>
      <c r="L360" s="5"/>
      <c r="M360" s="5">
        <f t="shared" si="303"/>
        <v>0</v>
      </c>
      <c r="N360" s="5">
        <v>25923.333569999999</v>
      </c>
      <c r="O360" s="5">
        <v>7.4967699999999997</v>
      </c>
      <c r="P360" s="5">
        <v>0</v>
      </c>
      <c r="Q360" s="5">
        <v>0</v>
      </c>
      <c r="R360" s="5">
        <v>0</v>
      </c>
      <c r="S360" s="5">
        <v>0</v>
      </c>
      <c r="T360" s="5">
        <v>25910.504540000002</v>
      </c>
      <c r="U360" s="5">
        <v>0</v>
      </c>
      <c r="V360" s="36">
        <v>0</v>
      </c>
      <c r="W360" s="5">
        <f t="shared" si="325"/>
        <v>99.950511650188218</v>
      </c>
      <c r="X360" s="26"/>
    </row>
    <row r="361" spans="1:24" s="3" customFormat="1" ht="78.75" x14ac:dyDescent="0.25">
      <c r="A361" s="4" t="s">
        <v>57</v>
      </c>
      <c r="B361" s="4" t="s">
        <v>1329</v>
      </c>
      <c r="C361" s="4" t="s">
        <v>27</v>
      </c>
      <c r="D361" s="4" t="s">
        <v>18</v>
      </c>
      <c r="E361" s="46" t="s">
        <v>462</v>
      </c>
      <c r="F361" s="8">
        <f t="shared" ref="F361:L361" si="355">F362</f>
        <v>0</v>
      </c>
      <c r="G361" s="8">
        <f t="shared" si="355"/>
        <v>0</v>
      </c>
      <c r="H361" s="8">
        <f t="shared" si="355"/>
        <v>0</v>
      </c>
      <c r="I361" s="8">
        <f t="shared" si="355"/>
        <v>0</v>
      </c>
      <c r="J361" s="8">
        <f t="shared" si="355"/>
        <v>0</v>
      </c>
      <c r="K361" s="8">
        <f t="shared" si="355"/>
        <v>0</v>
      </c>
      <c r="L361" s="8">
        <f t="shared" si="355"/>
        <v>0</v>
      </c>
      <c r="M361" s="8">
        <f t="shared" si="303"/>
        <v>0</v>
      </c>
      <c r="N361" s="5">
        <v>25923.333569999999</v>
      </c>
      <c r="O361" s="8">
        <f>O362</f>
        <v>0</v>
      </c>
      <c r="P361" s="8">
        <f t="shared" ref="P361:V361" si="356">P362</f>
        <v>0</v>
      </c>
      <c r="Q361" s="8">
        <f t="shared" si="356"/>
        <v>0</v>
      </c>
      <c r="R361" s="8">
        <f t="shared" si="356"/>
        <v>0</v>
      </c>
      <c r="S361" s="8">
        <f t="shared" si="356"/>
        <v>0</v>
      </c>
      <c r="T361" s="5">
        <v>25910.504540000002</v>
      </c>
      <c r="U361" s="8">
        <f t="shared" si="356"/>
        <v>0</v>
      </c>
      <c r="V361" s="34">
        <f t="shared" si="356"/>
        <v>0</v>
      </c>
      <c r="W361" s="5">
        <f t="shared" si="325"/>
        <v>99.950511650188218</v>
      </c>
      <c r="X361" s="26"/>
    </row>
    <row r="362" spans="1:24" s="10" customFormat="1" ht="31.5" x14ac:dyDescent="0.25">
      <c r="A362" s="4" t="s">
        <v>57</v>
      </c>
      <c r="B362" s="4" t="s">
        <v>1329</v>
      </c>
      <c r="C362" s="4" t="s">
        <v>27</v>
      </c>
      <c r="D362" s="4" t="s">
        <v>28</v>
      </c>
      <c r="E362" s="14" t="s">
        <v>464</v>
      </c>
      <c r="F362" s="11">
        <f>F369+F363</f>
        <v>0</v>
      </c>
      <c r="G362" s="11">
        <f>G369</f>
        <v>0</v>
      </c>
      <c r="H362" s="11">
        <f>H369</f>
        <v>0</v>
      </c>
      <c r="I362" s="11">
        <f>I369</f>
        <v>0</v>
      </c>
      <c r="J362" s="11">
        <f>J369</f>
        <v>0</v>
      </c>
      <c r="K362" s="11">
        <f>K369</f>
        <v>0</v>
      </c>
      <c r="L362" s="11">
        <f>L369+L363</f>
        <v>0</v>
      </c>
      <c r="M362" s="11">
        <f t="shared" si="303"/>
        <v>0</v>
      </c>
      <c r="N362" s="5">
        <v>25923.333569999999</v>
      </c>
      <c r="O362" s="11">
        <f>O369+O363</f>
        <v>0</v>
      </c>
      <c r="P362" s="11">
        <f t="shared" ref="P362:V362" si="357">P369+P363</f>
        <v>0</v>
      </c>
      <c r="Q362" s="11">
        <f t="shared" si="357"/>
        <v>0</v>
      </c>
      <c r="R362" s="11">
        <f t="shared" si="357"/>
        <v>0</v>
      </c>
      <c r="S362" s="11">
        <f t="shared" si="357"/>
        <v>0</v>
      </c>
      <c r="T362" s="5">
        <v>25910.504540000002</v>
      </c>
      <c r="U362" s="11">
        <f t="shared" si="357"/>
        <v>0</v>
      </c>
      <c r="V362" s="35">
        <f t="shared" si="357"/>
        <v>0</v>
      </c>
      <c r="W362" s="5">
        <f t="shared" si="325"/>
        <v>99.950511650188218</v>
      </c>
      <c r="X362" s="26"/>
    </row>
    <row r="363" spans="1:24" ht="31.5" x14ac:dyDescent="0.25">
      <c r="A363" s="4" t="s">
        <v>57</v>
      </c>
      <c r="B363" s="4" t="s">
        <v>1329</v>
      </c>
      <c r="C363" s="4" t="s">
        <v>29</v>
      </c>
      <c r="D363" s="4"/>
      <c r="E363" s="14" t="s">
        <v>723</v>
      </c>
      <c r="F363" s="5">
        <f>F364</f>
        <v>0</v>
      </c>
      <c r="G363" s="5">
        <f t="shared" ref="G363:L367" si="358">G364</f>
        <v>0</v>
      </c>
      <c r="H363" s="5">
        <f t="shared" si="358"/>
        <v>0</v>
      </c>
      <c r="I363" s="5">
        <f t="shared" si="358"/>
        <v>0</v>
      </c>
      <c r="J363" s="5">
        <f t="shared" si="358"/>
        <v>0</v>
      </c>
      <c r="K363" s="5">
        <f t="shared" si="358"/>
        <v>0</v>
      </c>
      <c r="L363" s="5">
        <f t="shared" si="358"/>
        <v>0</v>
      </c>
      <c r="M363" s="5">
        <f t="shared" si="303"/>
        <v>0</v>
      </c>
      <c r="N363" s="5">
        <v>1530.7664299999999</v>
      </c>
      <c r="O363" s="5">
        <f t="shared" ref="O363:O367" si="359">O364</f>
        <v>0</v>
      </c>
      <c r="P363" s="5">
        <f t="shared" ref="P363:V367" si="360">P364</f>
        <v>0</v>
      </c>
      <c r="Q363" s="5">
        <f t="shared" si="360"/>
        <v>0</v>
      </c>
      <c r="R363" s="5">
        <f t="shared" si="360"/>
        <v>0</v>
      </c>
      <c r="S363" s="5">
        <f t="shared" si="360"/>
        <v>0</v>
      </c>
      <c r="T363" s="5">
        <v>1525.46324</v>
      </c>
      <c r="U363" s="5">
        <f t="shared" si="360"/>
        <v>0</v>
      </c>
      <c r="V363" s="36">
        <f t="shared" si="360"/>
        <v>0</v>
      </c>
      <c r="W363" s="5">
        <f t="shared" si="325"/>
        <v>99.653559818397653</v>
      </c>
      <c r="X363" s="26"/>
    </row>
    <row r="364" spans="1:24" ht="78.75" x14ac:dyDescent="0.25">
      <c r="A364" s="4" t="s">
        <v>57</v>
      </c>
      <c r="B364" s="4" t="s">
        <v>1329</v>
      </c>
      <c r="C364" s="4" t="s">
        <v>29</v>
      </c>
      <c r="D364" s="4" t="s">
        <v>18</v>
      </c>
      <c r="E364" s="14" t="s">
        <v>462</v>
      </c>
      <c r="F364" s="5">
        <f>F365</f>
        <v>0</v>
      </c>
      <c r="G364" s="5">
        <f t="shared" si="358"/>
        <v>0</v>
      </c>
      <c r="H364" s="5">
        <f t="shared" si="358"/>
        <v>0</v>
      </c>
      <c r="I364" s="5">
        <f t="shared" si="358"/>
        <v>0</v>
      </c>
      <c r="J364" s="5">
        <f t="shared" si="358"/>
        <v>0</v>
      </c>
      <c r="K364" s="5">
        <f t="shared" si="358"/>
        <v>0</v>
      </c>
      <c r="L364" s="5">
        <f t="shared" si="358"/>
        <v>0</v>
      </c>
      <c r="M364" s="5">
        <f t="shared" si="303"/>
        <v>0</v>
      </c>
      <c r="N364" s="5">
        <v>74.117000000000004</v>
      </c>
      <c r="O364" s="5">
        <f t="shared" si="359"/>
        <v>0</v>
      </c>
      <c r="P364" s="5">
        <f t="shared" si="360"/>
        <v>0</v>
      </c>
      <c r="Q364" s="5">
        <f t="shared" si="360"/>
        <v>0</v>
      </c>
      <c r="R364" s="5">
        <f t="shared" si="360"/>
        <v>0</v>
      </c>
      <c r="S364" s="5">
        <f t="shared" si="360"/>
        <v>0</v>
      </c>
      <c r="T364" s="5">
        <v>74.117000000000004</v>
      </c>
      <c r="U364" s="5">
        <f t="shared" si="360"/>
        <v>0</v>
      </c>
      <c r="V364" s="36">
        <f t="shared" si="360"/>
        <v>0</v>
      </c>
      <c r="W364" s="5">
        <f t="shared" si="325"/>
        <v>100</v>
      </c>
      <c r="X364" s="26"/>
    </row>
    <row r="365" spans="1:24" ht="31.5" x14ac:dyDescent="0.25">
      <c r="A365" s="4" t="s">
        <v>57</v>
      </c>
      <c r="B365" s="4" t="s">
        <v>1329</v>
      </c>
      <c r="C365" s="4" t="s">
        <v>29</v>
      </c>
      <c r="D365" s="4" t="s">
        <v>28</v>
      </c>
      <c r="E365" s="14" t="s">
        <v>464</v>
      </c>
      <c r="F365" s="5">
        <f>F366</f>
        <v>0</v>
      </c>
      <c r="G365" s="5">
        <f t="shared" si="358"/>
        <v>0</v>
      </c>
      <c r="H365" s="5">
        <f t="shared" si="358"/>
        <v>0</v>
      </c>
      <c r="I365" s="5">
        <f t="shared" si="358"/>
        <v>0</v>
      </c>
      <c r="J365" s="5">
        <f t="shared" si="358"/>
        <v>0</v>
      </c>
      <c r="K365" s="5">
        <f t="shared" si="358"/>
        <v>0</v>
      </c>
      <c r="L365" s="5">
        <f t="shared" si="358"/>
        <v>0</v>
      </c>
      <c r="M365" s="5">
        <f t="shared" si="303"/>
        <v>0</v>
      </c>
      <c r="N365" s="5">
        <v>74.117000000000004</v>
      </c>
      <c r="O365" s="5">
        <f t="shared" si="359"/>
        <v>0</v>
      </c>
      <c r="P365" s="5">
        <f t="shared" si="360"/>
        <v>0</v>
      </c>
      <c r="Q365" s="5">
        <f t="shared" si="360"/>
        <v>0</v>
      </c>
      <c r="R365" s="5">
        <f t="shared" si="360"/>
        <v>0</v>
      </c>
      <c r="S365" s="5">
        <f t="shared" si="360"/>
        <v>0</v>
      </c>
      <c r="T365" s="5">
        <v>74.117000000000004</v>
      </c>
      <c r="U365" s="5">
        <f t="shared" si="360"/>
        <v>0</v>
      </c>
      <c r="V365" s="36">
        <f t="shared" si="360"/>
        <v>0</v>
      </c>
      <c r="W365" s="5">
        <f t="shared" si="325"/>
        <v>100</v>
      </c>
      <c r="X365" s="26"/>
    </row>
    <row r="366" spans="1:24" ht="31.5" x14ac:dyDescent="0.25">
      <c r="A366" s="4" t="s">
        <v>57</v>
      </c>
      <c r="B366" s="4" t="s">
        <v>1329</v>
      </c>
      <c r="C366" s="4" t="s">
        <v>29</v>
      </c>
      <c r="D366" s="4" t="s">
        <v>11</v>
      </c>
      <c r="E366" s="14" t="s">
        <v>465</v>
      </c>
      <c r="F366" s="5">
        <f>F367</f>
        <v>0</v>
      </c>
      <c r="G366" s="5">
        <f t="shared" si="358"/>
        <v>0</v>
      </c>
      <c r="H366" s="5">
        <f t="shared" si="358"/>
        <v>0</v>
      </c>
      <c r="I366" s="5">
        <f t="shared" si="358"/>
        <v>0</v>
      </c>
      <c r="J366" s="5">
        <f t="shared" si="358"/>
        <v>0</v>
      </c>
      <c r="K366" s="5">
        <f t="shared" si="358"/>
        <v>0</v>
      </c>
      <c r="L366" s="5">
        <f t="shared" si="358"/>
        <v>0</v>
      </c>
      <c r="M366" s="5">
        <f t="shared" si="303"/>
        <v>0</v>
      </c>
      <c r="N366" s="5">
        <v>1456.6494299999999</v>
      </c>
      <c r="O366" s="5">
        <f t="shared" si="359"/>
        <v>0</v>
      </c>
      <c r="P366" s="5">
        <f t="shared" si="360"/>
        <v>0</v>
      </c>
      <c r="Q366" s="5">
        <f t="shared" si="360"/>
        <v>0</v>
      </c>
      <c r="R366" s="5">
        <f t="shared" si="360"/>
        <v>0</v>
      </c>
      <c r="S366" s="5">
        <f t="shared" si="360"/>
        <v>0</v>
      </c>
      <c r="T366" s="5">
        <v>1451.3462400000001</v>
      </c>
      <c r="U366" s="5">
        <f t="shared" si="360"/>
        <v>0</v>
      </c>
      <c r="V366" s="36">
        <f t="shared" si="360"/>
        <v>0</v>
      </c>
      <c r="W366" s="5">
        <f t="shared" si="325"/>
        <v>99.635932305276782</v>
      </c>
      <c r="X366" s="26"/>
    </row>
    <row r="367" spans="1:24" ht="31.5" x14ac:dyDescent="0.25">
      <c r="A367" s="4" t="s">
        <v>57</v>
      </c>
      <c r="B367" s="4" t="s">
        <v>1329</v>
      </c>
      <c r="C367" s="4" t="s">
        <v>29</v>
      </c>
      <c r="D367" s="4" t="s">
        <v>12</v>
      </c>
      <c r="E367" s="14" t="s">
        <v>466</v>
      </c>
      <c r="F367" s="5">
        <f>F368</f>
        <v>0</v>
      </c>
      <c r="G367" s="5">
        <f t="shared" si="358"/>
        <v>0</v>
      </c>
      <c r="H367" s="5">
        <f t="shared" si="358"/>
        <v>0</v>
      </c>
      <c r="I367" s="5">
        <f t="shared" si="358"/>
        <v>0</v>
      </c>
      <c r="J367" s="5">
        <f t="shared" si="358"/>
        <v>0</v>
      </c>
      <c r="K367" s="5">
        <f t="shared" si="358"/>
        <v>0</v>
      </c>
      <c r="L367" s="5">
        <f t="shared" si="358"/>
        <v>0</v>
      </c>
      <c r="M367" s="5">
        <f t="shared" si="303"/>
        <v>0</v>
      </c>
      <c r="N367" s="5">
        <v>1456.6494299999999</v>
      </c>
      <c r="O367" s="5">
        <f t="shared" si="359"/>
        <v>0</v>
      </c>
      <c r="P367" s="5">
        <f t="shared" si="360"/>
        <v>0</v>
      </c>
      <c r="Q367" s="5">
        <f t="shared" si="360"/>
        <v>0</v>
      </c>
      <c r="R367" s="5">
        <f t="shared" si="360"/>
        <v>0</v>
      </c>
      <c r="S367" s="5">
        <f t="shared" si="360"/>
        <v>0</v>
      </c>
      <c r="T367" s="5">
        <v>1451.3462400000001</v>
      </c>
      <c r="U367" s="5">
        <f t="shared" si="360"/>
        <v>0</v>
      </c>
      <c r="V367" s="36">
        <f t="shared" si="360"/>
        <v>0</v>
      </c>
      <c r="W367" s="5">
        <f t="shared" si="325"/>
        <v>99.635932305276782</v>
      </c>
      <c r="X367" s="26"/>
    </row>
    <row r="368" spans="1:24" hidden="1" x14ac:dyDescent="0.25">
      <c r="A368" s="4" t="s">
        <v>57</v>
      </c>
      <c r="B368" s="4" t="s">
        <v>1329</v>
      </c>
      <c r="C368" s="4" t="s">
        <v>29</v>
      </c>
      <c r="D368" s="4" t="s">
        <v>13</v>
      </c>
      <c r="E368" s="14" t="s">
        <v>480</v>
      </c>
      <c r="F368" s="5"/>
      <c r="G368" s="5"/>
      <c r="H368" s="5"/>
      <c r="I368" s="5"/>
      <c r="J368" s="5"/>
      <c r="K368" s="5"/>
      <c r="L368" s="5"/>
      <c r="M368" s="5">
        <f t="shared" si="303"/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36">
        <v>0</v>
      </c>
      <c r="W368" s="5" t="e">
        <f t="shared" si="325"/>
        <v>#DIV/0!</v>
      </c>
      <c r="X368" s="24" t="s">
        <v>1214</v>
      </c>
    </row>
    <row r="369" spans="1:24" hidden="1" x14ac:dyDescent="0.25">
      <c r="A369" s="4" t="s">
        <v>57</v>
      </c>
      <c r="B369" s="4" t="s">
        <v>1329</v>
      </c>
      <c r="C369" s="4" t="s">
        <v>29</v>
      </c>
      <c r="D369" s="4" t="s">
        <v>20</v>
      </c>
      <c r="E369" s="14" t="s">
        <v>483</v>
      </c>
      <c r="F369" s="5">
        <f t="shared" ref="F369:L369" si="361">F370+F386</f>
        <v>0</v>
      </c>
      <c r="G369" s="5">
        <f t="shared" si="361"/>
        <v>0</v>
      </c>
      <c r="H369" s="5">
        <f t="shared" si="361"/>
        <v>0</v>
      </c>
      <c r="I369" s="5">
        <f t="shared" si="361"/>
        <v>0</v>
      </c>
      <c r="J369" s="5">
        <f t="shared" si="361"/>
        <v>0</v>
      </c>
      <c r="K369" s="5">
        <f t="shared" si="361"/>
        <v>0</v>
      </c>
      <c r="L369" s="5">
        <f t="shared" si="361"/>
        <v>0</v>
      </c>
      <c r="M369" s="5">
        <f t="shared" si="303"/>
        <v>0</v>
      </c>
      <c r="N369" s="5">
        <v>0</v>
      </c>
      <c r="O369" s="5">
        <f>O370+O386</f>
        <v>0</v>
      </c>
      <c r="P369" s="5">
        <f t="shared" ref="P369:V369" si="362">P370+P386</f>
        <v>0</v>
      </c>
      <c r="Q369" s="5">
        <f t="shared" si="362"/>
        <v>0</v>
      </c>
      <c r="R369" s="5">
        <f t="shared" si="362"/>
        <v>0</v>
      </c>
      <c r="S369" s="5">
        <f t="shared" si="362"/>
        <v>0</v>
      </c>
      <c r="T369" s="5">
        <v>0</v>
      </c>
      <c r="U369" s="5">
        <f t="shared" si="362"/>
        <v>0</v>
      </c>
      <c r="V369" s="36">
        <f t="shared" si="362"/>
        <v>0</v>
      </c>
      <c r="W369" s="5" t="e">
        <f t="shared" si="325"/>
        <v>#DIV/0!</v>
      </c>
      <c r="X369" s="24" t="s">
        <v>1214</v>
      </c>
    </row>
    <row r="370" spans="1:24" hidden="1" x14ac:dyDescent="0.25">
      <c r="A370" s="7" t="s">
        <v>57</v>
      </c>
      <c r="B370" s="7" t="s">
        <v>78</v>
      </c>
      <c r="C370" s="7"/>
      <c r="D370" s="7"/>
      <c r="E370" s="18" t="s">
        <v>432</v>
      </c>
      <c r="F370" s="5">
        <f t="shared" ref="F370:L370" si="363">F371+F378+F381</f>
        <v>0</v>
      </c>
      <c r="G370" s="5">
        <f t="shared" si="363"/>
        <v>0</v>
      </c>
      <c r="H370" s="5">
        <f t="shared" si="363"/>
        <v>0</v>
      </c>
      <c r="I370" s="5">
        <f t="shared" si="363"/>
        <v>0</v>
      </c>
      <c r="J370" s="5">
        <f t="shared" si="363"/>
        <v>0</v>
      </c>
      <c r="K370" s="5">
        <f t="shared" si="363"/>
        <v>0</v>
      </c>
      <c r="L370" s="5">
        <f t="shared" si="363"/>
        <v>0</v>
      </c>
      <c r="M370" s="5">
        <f t="shared" si="303"/>
        <v>0</v>
      </c>
      <c r="N370" s="8">
        <v>0</v>
      </c>
      <c r="O370" s="5">
        <f>O371+O378+O381</f>
        <v>0</v>
      </c>
      <c r="P370" s="5">
        <f t="shared" ref="P370:V370" si="364">P371+P378+P381</f>
        <v>0</v>
      </c>
      <c r="Q370" s="5">
        <f t="shared" si="364"/>
        <v>0</v>
      </c>
      <c r="R370" s="5">
        <f t="shared" si="364"/>
        <v>0</v>
      </c>
      <c r="S370" s="5">
        <f t="shared" si="364"/>
        <v>0</v>
      </c>
      <c r="T370" s="8">
        <v>0</v>
      </c>
      <c r="U370" s="5">
        <f t="shared" si="364"/>
        <v>0</v>
      </c>
      <c r="V370" s="36">
        <f t="shared" si="364"/>
        <v>0</v>
      </c>
      <c r="W370" s="8" t="e">
        <f t="shared" si="325"/>
        <v>#DIV/0!</v>
      </c>
      <c r="X370" s="24" t="s">
        <v>1214</v>
      </c>
    </row>
    <row r="371" spans="1:24" hidden="1" x14ac:dyDescent="0.25">
      <c r="A371" s="9" t="s">
        <v>57</v>
      </c>
      <c r="B371" s="9" t="s">
        <v>1349</v>
      </c>
      <c r="C371" s="9"/>
      <c r="D371" s="9"/>
      <c r="E371" s="13" t="s">
        <v>457</v>
      </c>
      <c r="F371" s="5">
        <f t="shared" ref="F371:L371" si="365">F372+F374+F376</f>
        <v>0</v>
      </c>
      <c r="G371" s="5">
        <f t="shared" si="365"/>
        <v>0</v>
      </c>
      <c r="H371" s="5">
        <f t="shared" si="365"/>
        <v>0</v>
      </c>
      <c r="I371" s="5">
        <f t="shared" si="365"/>
        <v>0</v>
      </c>
      <c r="J371" s="5">
        <f t="shared" si="365"/>
        <v>0</v>
      </c>
      <c r="K371" s="5">
        <f t="shared" si="365"/>
        <v>0</v>
      </c>
      <c r="L371" s="5">
        <f t="shared" si="365"/>
        <v>0</v>
      </c>
      <c r="M371" s="5">
        <f t="shared" si="303"/>
        <v>0</v>
      </c>
      <c r="N371" s="11">
        <v>0</v>
      </c>
      <c r="O371" s="5">
        <f>O372+O374+O376</f>
        <v>0</v>
      </c>
      <c r="P371" s="5">
        <f t="shared" ref="P371:V371" si="366">P372+P374+P376</f>
        <v>0</v>
      </c>
      <c r="Q371" s="5">
        <f t="shared" si="366"/>
        <v>0</v>
      </c>
      <c r="R371" s="5">
        <f t="shared" si="366"/>
        <v>0</v>
      </c>
      <c r="S371" s="5">
        <f t="shared" si="366"/>
        <v>0</v>
      </c>
      <c r="T371" s="11">
        <v>0</v>
      </c>
      <c r="U371" s="5">
        <f t="shared" si="366"/>
        <v>0</v>
      </c>
      <c r="V371" s="36">
        <f t="shared" si="366"/>
        <v>0</v>
      </c>
      <c r="W371" s="11" t="e">
        <f t="shared" si="325"/>
        <v>#DIV/0!</v>
      </c>
      <c r="X371" s="24" t="s">
        <v>1214</v>
      </c>
    </row>
    <row r="372" spans="1:24" ht="31.5" hidden="1" x14ac:dyDescent="0.25">
      <c r="A372" s="4" t="s">
        <v>57</v>
      </c>
      <c r="B372" s="4" t="s">
        <v>1349</v>
      </c>
      <c r="C372" s="4" t="s">
        <v>22</v>
      </c>
      <c r="D372" s="4"/>
      <c r="E372" s="14" t="s">
        <v>699</v>
      </c>
      <c r="F372" s="5">
        <f t="shared" ref="F372:L372" si="367">F373</f>
        <v>0</v>
      </c>
      <c r="G372" s="5">
        <f t="shared" si="367"/>
        <v>0</v>
      </c>
      <c r="H372" s="5">
        <f t="shared" si="367"/>
        <v>0</v>
      </c>
      <c r="I372" s="5">
        <f t="shared" si="367"/>
        <v>0</v>
      </c>
      <c r="J372" s="5">
        <f t="shared" si="367"/>
        <v>0</v>
      </c>
      <c r="K372" s="5">
        <f t="shared" si="367"/>
        <v>0</v>
      </c>
      <c r="L372" s="5">
        <f t="shared" si="367"/>
        <v>0</v>
      </c>
      <c r="M372" s="5">
        <f t="shared" si="303"/>
        <v>0</v>
      </c>
      <c r="N372" s="5">
        <v>0</v>
      </c>
      <c r="O372" s="5">
        <f>O373</f>
        <v>0</v>
      </c>
      <c r="P372" s="5">
        <f t="shared" ref="P372:V372" si="368">P373</f>
        <v>0</v>
      </c>
      <c r="Q372" s="5">
        <f t="shared" si="368"/>
        <v>0</v>
      </c>
      <c r="R372" s="5">
        <f t="shared" si="368"/>
        <v>0</v>
      </c>
      <c r="S372" s="5">
        <f t="shared" si="368"/>
        <v>0</v>
      </c>
      <c r="T372" s="5">
        <v>0</v>
      </c>
      <c r="U372" s="5">
        <f t="shared" si="368"/>
        <v>0</v>
      </c>
      <c r="V372" s="36">
        <f t="shared" si="368"/>
        <v>0</v>
      </c>
      <c r="W372" s="5" t="e">
        <f t="shared" si="325"/>
        <v>#DIV/0!</v>
      </c>
      <c r="X372" s="24" t="s">
        <v>1214</v>
      </c>
    </row>
    <row r="373" spans="1:24" ht="47.25" hidden="1" x14ac:dyDescent="0.25">
      <c r="A373" s="4" t="s">
        <v>57</v>
      </c>
      <c r="B373" s="4" t="s">
        <v>1349</v>
      </c>
      <c r="C373" s="4" t="s">
        <v>82</v>
      </c>
      <c r="D373" s="4"/>
      <c r="E373" s="14" t="s">
        <v>867</v>
      </c>
      <c r="F373" s="5"/>
      <c r="G373" s="5"/>
      <c r="H373" s="5"/>
      <c r="I373" s="5"/>
      <c r="J373" s="5"/>
      <c r="K373" s="5"/>
      <c r="L373" s="5"/>
      <c r="M373" s="5">
        <f t="shared" si="303"/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36">
        <v>0</v>
      </c>
      <c r="W373" s="5" t="e">
        <f t="shared" si="325"/>
        <v>#DIV/0!</v>
      </c>
      <c r="X373" s="24" t="s">
        <v>1214</v>
      </c>
    </row>
    <row r="374" spans="1:24" ht="47.25" hidden="1" x14ac:dyDescent="0.25">
      <c r="A374" s="4" t="s">
        <v>57</v>
      </c>
      <c r="B374" s="4" t="s">
        <v>1349</v>
      </c>
      <c r="C374" s="4" t="s">
        <v>79</v>
      </c>
      <c r="D374" s="4"/>
      <c r="E374" s="14" t="s">
        <v>497</v>
      </c>
      <c r="F374" s="5">
        <f t="shared" ref="F374:L374" si="369">F375</f>
        <v>0</v>
      </c>
      <c r="G374" s="5">
        <f t="shared" si="369"/>
        <v>0</v>
      </c>
      <c r="H374" s="5">
        <f t="shared" si="369"/>
        <v>0</v>
      </c>
      <c r="I374" s="5">
        <f t="shared" si="369"/>
        <v>0</v>
      </c>
      <c r="J374" s="5">
        <f t="shared" si="369"/>
        <v>0</v>
      </c>
      <c r="K374" s="5">
        <f t="shared" si="369"/>
        <v>0</v>
      </c>
      <c r="L374" s="5">
        <f t="shared" si="369"/>
        <v>0</v>
      </c>
      <c r="M374" s="5">
        <f t="shared" si="303"/>
        <v>0</v>
      </c>
      <c r="N374" s="5">
        <v>0</v>
      </c>
      <c r="O374" s="5">
        <f>O375</f>
        <v>0</v>
      </c>
      <c r="P374" s="5">
        <f t="shared" ref="P374:V374" si="370">P375</f>
        <v>0</v>
      </c>
      <c r="Q374" s="5">
        <f t="shared" si="370"/>
        <v>0</v>
      </c>
      <c r="R374" s="5">
        <f t="shared" si="370"/>
        <v>0</v>
      </c>
      <c r="S374" s="5">
        <f t="shared" si="370"/>
        <v>0</v>
      </c>
      <c r="T374" s="5">
        <v>0</v>
      </c>
      <c r="U374" s="5">
        <f t="shared" si="370"/>
        <v>0</v>
      </c>
      <c r="V374" s="36">
        <f t="shared" si="370"/>
        <v>0</v>
      </c>
      <c r="W374" s="5" t="e">
        <f t="shared" si="325"/>
        <v>#DIV/0!</v>
      </c>
      <c r="X374" s="24" t="s">
        <v>1214</v>
      </c>
    </row>
    <row r="375" spans="1:24" ht="78.75" hidden="1" x14ac:dyDescent="0.25">
      <c r="A375" s="4" t="s">
        <v>57</v>
      </c>
      <c r="B375" s="4" t="s">
        <v>1349</v>
      </c>
      <c r="C375" s="4" t="s">
        <v>79</v>
      </c>
      <c r="D375" s="4" t="s">
        <v>18</v>
      </c>
      <c r="E375" s="14" t="s">
        <v>462</v>
      </c>
      <c r="F375" s="5"/>
      <c r="G375" s="5"/>
      <c r="H375" s="5"/>
      <c r="I375" s="5"/>
      <c r="J375" s="5"/>
      <c r="K375" s="5"/>
      <c r="L375" s="5"/>
      <c r="M375" s="5">
        <f t="shared" si="303"/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36">
        <v>0</v>
      </c>
      <c r="W375" s="5" t="e">
        <f t="shared" si="325"/>
        <v>#DIV/0!</v>
      </c>
      <c r="X375" s="24" t="s">
        <v>1214</v>
      </c>
    </row>
    <row r="376" spans="1:24" hidden="1" x14ac:dyDescent="0.25">
      <c r="A376" s="4" t="s">
        <v>57</v>
      </c>
      <c r="B376" s="4" t="s">
        <v>1349</v>
      </c>
      <c r="C376" s="4" t="s">
        <v>79</v>
      </c>
      <c r="D376" s="4" t="s">
        <v>19</v>
      </c>
      <c r="E376" s="14" t="s">
        <v>463</v>
      </c>
      <c r="F376" s="5">
        <f t="shared" ref="F376:L376" si="371">F377</f>
        <v>0</v>
      </c>
      <c r="G376" s="5">
        <f t="shared" si="371"/>
        <v>0</v>
      </c>
      <c r="H376" s="5">
        <f t="shared" si="371"/>
        <v>0</v>
      </c>
      <c r="I376" s="5">
        <f t="shared" si="371"/>
        <v>0</v>
      </c>
      <c r="J376" s="5">
        <f t="shared" si="371"/>
        <v>0</v>
      </c>
      <c r="K376" s="5">
        <f t="shared" si="371"/>
        <v>0</v>
      </c>
      <c r="L376" s="5">
        <f t="shared" si="371"/>
        <v>0</v>
      </c>
      <c r="M376" s="5">
        <f t="shared" si="303"/>
        <v>0</v>
      </c>
      <c r="N376" s="5">
        <v>0</v>
      </c>
      <c r="O376" s="5">
        <f>O377</f>
        <v>0</v>
      </c>
      <c r="P376" s="5">
        <f t="shared" ref="P376:V376" si="372">P377</f>
        <v>0</v>
      </c>
      <c r="Q376" s="5">
        <f t="shared" si="372"/>
        <v>0</v>
      </c>
      <c r="R376" s="5">
        <f t="shared" si="372"/>
        <v>0</v>
      </c>
      <c r="S376" s="5">
        <f t="shared" si="372"/>
        <v>0</v>
      </c>
      <c r="T376" s="5">
        <v>0</v>
      </c>
      <c r="U376" s="5">
        <f t="shared" si="372"/>
        <v>0</v>
      </c>
      <c r="V376" s="36">
        <f t="shared" si="372"/>
        <v>0</v>
      </c>
      <c r="W376" s="5" t="e">
        <f t="shared" si="325"/>
        <v>#DIV/0!</v>
      </c>
      <c r="X376" s="24" t="s">
        <v>1214</v>
      </c>
    </row>
    <row r="377" spans="1:24" ht="31.5" hidden="1" x14ac:dyDescent="0.25">
      <c r="A377" s="4" t="s">
        <v>57</v>
      </c>
      <c r="B377" s="4" t="s">
        <v>1349</v>
      </c>
      <c r="C377" s="4" t="s">
        <v>79</v>
      </c>
      <c r="D377" s="4" t="s">
        <v>11</v>
      </c>
      <c r="E377" s="14" t="s">
        <v>465</v>
      </c>
      <c r="F377" s="5"/>
      <c r="G377" s="5"/>
      <c r="H377" s="5"/>
      <c r="I377" s="5"/>
      <c r="J377" s="5"/>
      <c r="K377" s="5"/>
      <c r="L377" s="5"/>
      <c r="M377" s="5">
        <f t="shared" si="303"/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36">
        <v>0</v>
      </c>
      <c r="W377" s="5" t="e">
        <f t="shared" si="325"/>
        <v>#DIV/0!</v>
      </c>
      <c r="X377" s="24" t="s">
        <v>1214</v>
      </c>
    </row>
    <row r="378" spans="1:24" ht="31.5" hidden="1" x14ac:dyDescent="0.25">
      <c r="A378" s="4" t="s">
        <v>57</v>
      </c>
      <c r="B378" s="4" t="s">
        <v>1349</v>
      </c>
      <c r="C378" s="4" t="s">
        <v>79</v>
      </c>
      <c r="D378" s="4" t="s">
        <v>12</v>
      </c>
      <c r="E378" s="14" t="s">
        <v>466</v>
      </c>
      <c r="F378" s="5">
        <f t="shared" ref="F378:L379" si="373">F379</f>
        <v>0</v>
      </c>
      <c r="G378" s="5">
        <f t="shared" si="373"/>
        <v>0</v>
      </c>
      <c r="H378" s="5">
        <f t="shared" si="373"/>
        <v>0</v>
      </c>
      <c r="I378" s="5">
        <f t="shared" si="373"/>
        <v>0</v>
      </c>
      <c r="J378" s="5">
        <f t="shared" si="373"/>
        <v>0</v>
      </c>
      <c r="K378" s="5">
        <f t="shared" si="373"/>
        <v>0</v>
      </c>
      <c r="L378" s="5">
        <f t="shared" si="373"/>
        <v>0</v>
      </c>
      <c r="M378" s="5">
        <f t="shared" si="303"/>
        <v>0</v>
      </c>
      <c r="N378" s="5">
        <v>0</v>
      </c>
      <c r="O378" s="5">
        <f>O379</f>
        <v>0</v>
      </c>
      <c r="P378" s="5">
        <f t="shared" ref="P378:V379" si="374">P379</f>
        <v>0</v>
      </c>
      <c r="Q378" s="5">
        <f t="shared" si="374"/>
        <v>0</v>
      </c>
      <c r="R378" s="5">
        <f t="shared" si="374"/>
        <v>0</v>
      </c>
      <c r="S378" s="5">
        <f t="shared" si="374"/>
        <v>0</v>
      </c>
      <c r="T378" s="5">
        <v>0</v>
      </c>
      <c r="U378" s="5">
        <f t="shared" si="374"/>
        <v>0</v>
      </c>
      <c r="V378" s="36">
        <f t="shared" si="374"/>
        <v>0</v>
      </c>
      <c r="W378" s="5" t="e">
        <f t="shared" si="325"/>
        <v>#DIV/0!</v>
      </c>
      <c r="X378" s="24" t="s">
        <v>1214</v>
      </c>
    </row>
    <row r="379" spans="1:24" hidden="1" x14ac:dyDescent="0.25">
      <c r="A379" s="4" t="s">
        <v>57</v>
      </c>
      <c r="B379" s="4" t="s">
        <v>1349</v>
      </c>
      <c r="C379" s="4" t="s">
        <v>79</v>
      </c>
      <c r="D379" s="4" t="s">
        <v>13</v>
      </c>
      <c r="E379" s="14" t="s">
        <v>480</v>
      </c>
      <c r="F379" s="5">
        <f t="shared" si="373"/>
        <v>0</v>
      </c>
      <c r="G379" s="5">
        <f t="shared" si="373"/>
        <v>0</v>
      </c>
      <c r="H379" s="5">
        <f t="shared" si="373"/>
        <v>0</v>
      </c>
      <c r="I379" s="5">
        <f t="shared" si="373"/>
        <v>0</v>
      </c>
      <c r="J379" s="5">
        <f t="shared" si="373"/>
        <v>0</v>
      </c>
      <c r="K379" s="5">
        <f t="shared" si="373"/>
        <v>0</v>
      </c>
      <c r="L379" s="5">
        <f t="shared" si="373"/>
        <v>0</v>
      </c>
      <c r="M379" s="5">
        <f t="shared" si="303"/>
        <v>0</v>
      </c>
      <c r="N379" s="5">
        <v>0</v>
      </c>
      <c r="O379" s="5">
        <f>O380</f>
        <v>0</v>
      </c>
      <c r="P379" s="5">
        <f t="shared" si="374"/>
        <v>0</v>
      </c>
      <c r="Q379" s="5">
        <f t="shared" si="374"/>
        <v>0</v>
      </c>
      <c r="R379" s="5">
        <f t="shared" si="374"/>
        <v>0</v>
      </c>
      <c r="S379" s="5">
        <f t="shared" si="374"/>
        <v>0</v>
      </c>
      <c r="T379" s="5">
        <v>0</v>
      </c>
      <c r="U379" s="5">
        <f t="shared" si="374"/>
        <v>0</v>
      </c>
      <c r="V379" s="36">
        <f t="shared" si="374"/>
        <v>0</v>
      </c>
      <c r="W379" s="5" t="e">
        <f t="shared" si="325"/>
        <v>#DIV/0!</v>
      </c>
      <c r="X379" s="24" t="s">
        <v>1214</v>
      </c>
    </row>
    <row r="380" spans="1:24" hidden="1" x14ac:dyDescent="0.25">
      <c r="A380" s="4" t="s">
        <v>57</v>
      </c>
      <c r="B380" s="4" t="s">
        <v>1349</v>
      </c>
      <c r="C380" s="4" t="s">
        <v>79</v>
      </c>
      <c r="D380" s="4" t="s">
        <v>20</v>
      </c>
      <c r="E380" s="14" t="s">
        <v>483</v>
      </c>
      <c r="F380" s="5"/>
      <c r="G380" s="5"/>
      <c r="H380" s="5"/>
      <c r="I380" s="5"/>
      <c r="J380" s="5"/>
      <c r="K380" s="5"/>
      <c r="L380" s="5"/>
      <c r="M380" s="5">
        <f t="shared" si="303"/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36">
        <v>0</v>
      </c>
      <c r="W380" s="5" t="e">
        <f t="shared" si="325"/>
        <v>#DIV/0!</v>
      </c>
      <c r="X380" s="24" t="s">
        <v>1214</v>
      </c>
    </row>
    <row r="381" spans="1:24" ht="47.25" hidden="1" x14ac:dyDescent="0.25">
      <c r="A381" s="4" t="s">
        <v>57</v>
      </c>
      <c r="B381" s="4" t="s">
        <v>1349</v>
      </c>
      <c r="C381" s="4" t="s">
        <v>80</v>
      </c>
      <c r="D381" s="4"/>
      <c r="E381" s="14" t="s">
        <v>1080</v>
      </c>
      <c r="F381" s="5">
        <f t="shared" ref="F381:L381" si="375">F382+F384</f>
        <v>0</v>
      </c>
      <c r="G381" s="5">
        <f t="shared" si="375"/>
        <v>0</v>
      </c>
      <c r="H381" s="5">
        <f t="shared" si="375"/>
        <v>0</v>
      </c>
      <c r="I381" s="5">
        <f t="shared" si="375"/>
        <v>0</v>
      </c>
      <c r="J381" s="5">
        <f t="shared" si="375"/>
        <v>0</v>
      </c>
      <c r="K381" s="5">
        <f t="shared" si="375"/>
        <v>0</v>
      </c>
      <c r="L381" s="5">
        <f t="shared" si="375"/>
        <v>0</v>
      </c>
      <c r="M381" s="5">
        <f t="shared" si="303"/>
        <v>0</v>
      </c>
      <c r="N381" s="5">
        <v>0</v>
      </c>
      <c r="O381" s="5">
        <f>O382+O384</f>
        <v>0</v>
      </c>
      <c r="P381" s="5">
        <f t="shared" ref="P381:V381" si="376">P382+P384</f>
        <v>0</v>
      </c>
      <c r="Q381" s="5">
        <f t="shared" si="376"/>
        <v>0</v>
      </c>
      <c r="R381" s="5">
        <f t="shared" si="376"/>
        <v>0</v>
      </c>
      <c r="S381" s="5">
        <f t="shared" si="376"/>
        <v>0</v>
      </c>
      <c r="T381" s="5">
        <v>0</v>
      </c>
      <c r="U381" s="5">
        <f t="shared" si="376"/>
        <v>0</v>
      </c>
      <c r="V381" s="36">
        <f t="shared" si="376"/>
        <v>0</v>
      </c>
      <c r="W381" s="5" t="e">
        <f t="shared" si="325"/>
        <v>#DIV/0!</v>
      </c>
      <c r="X381" s="24" t="s">
        <v>1214</v>
      </c>
    </row>
    <row r="382" spans="1:24" ht="31.5" hidden="1" x14ac:dyDescent="0.25">
      <c r="A382" s="4" t="s">
        <v>57</v>
      </c>
      <c r="B382" s="4" t="s">
        <v>1349</v>
      </c>
      <c r="C382" s="4" t="s">
        <v>80</v>
      </c>
      <c r="D382" s="4" t="s">
        <v>11</v>
      </c>
      <c r="E382" s="14" t="s">
        <v>465</v>
      </c>
      <c r="F382" s="5">
        <f t="shared" ref="F382:L382" si="377">F383</f>
        <v>0</v>
      </c>
      <c r="G382" s="5">
        <f t="shared" si="377"/>
        <v>0</v>
      </c>
      <c r="H382" s="5">
        <f t="shared" si="377"/>
        <v>0</v>
      </c>
      <c r="I382" s="5">
        <f t="shared" si="377"/>
        <v>0</v>
      </c>
      <c r="J382" s="5">
        <f t="shared" si="377"/>
        <v>0</v>
      </c>
      <c r="K382" s="5">
        <f t="shared" si="377"/>
        <v>0</v>
      </c>
      <c r="L382" s="5">
        <f t="shared" si="377"/>
        <v>0</v>
      </c>
      <c r="M382" s="5">
        <f t="shared" ref="M382:M450" si="378">F382+I382+L382</f>
        <v>0</v>
      </c>
      <c r="N382" s="5">
        <v>0</v>
      </c>
      <c r="O382" s="5">
        <f>O383</f>
        <v>0</v>
      </c>
      <c r="P382" s="5">
        <f t="shared" ref="P382:V382" si="379">P383</f>
        <v>0</v>
      </c>
      <c r="Q382" s="5">
        <f t="shared" si="379"/>
        <v>0</v>
      </c>
      <c r="R382" s="5">
        <f t="shared" si="379"/>
        <v>0</v>
      </c>
      <c r="S382" s="5">
        <f t="shared" si="379"/>
        <v>0</v>
      </c>
      <c r="T382" s="5">
        <v>0</v>
      </c>
      <c r="U382" s="5">
        <f t="shared" si="379"/>
        <v>0</v>
      </c>
      <c r="V382" s="36">
        <f t="shared" si="379"/>
        <v>0</v>
      </c>
      <c r="W382" s="5" t="e">
        <f t="shared" si="325"/>
        <v>#DIV/0!</v>
      </c>
      <c r="X382" s="24" t="s">
        <v>1214</v>
      </c>
    </row>
    <row r="383" spans="1:24" ht="31.5" hidden="1" x14ac:dyDescent="0.25">
      <c r="A383" s="4" t="s">
        <v>57</v>
      </c>
      <c r="B383" s="4" t="s">
        <v>1349</v>
      </c>
      <c r="C383" s="4" t="s">
        <v>80</v>
      </c>
      <c r="D383" s="4" t="s">
        <v>12</v>
      </c>
      <c r="E383" s="14" t="s">
        <v>466</v>
      </c>
      <c r="F383" s="5"/>
      <c r="G383" s="5"/>
      <c r="H383" s="5"/>
      <c r="I383" s="5"/>
      <c r="J383" s="5"/>
      <c r="K383" s="5"/>
      <c r="L383" s="5"/>
      <c r="M383" s="5">
        <f t="shared" si="378"/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36">
        <v>0</v>
      </c>
      <c r="W383" s="5" t="e">
        <f t="shared" si="325"/>
        <v>#DIV/0!</v>
      </c>
      <c r="X383" s="24" t="s">
        <v>1214</v>
      </c>
    </row>
    <row r="384" spans="1:24" ht="63" hidden="1" x14ac:dyDescent="0.25">
      <c r="A384" s="4" t="s">
        <v>57</v>
      </c>
      <c r="B384" s="4" t="s">
        <v>1349</v>
      </c>
      <c r="C384" s="4" t="s">
        <v>81</v>
      </c>
      <c r="D384" s="4"/>
      <c r="E384" s="14" t="s">
        <v>1087</v>
      </c>
      <c r="F384" s="5">
        <f t="shared" ref="F384:L384" si="380">F385</f>
        <v>0</v>
      </c>
      <c r="G384" s="5">
        <f t="shared" si="380"/>
        <v>0</v>
      </c>
      <c r="H384" s="5">
        <f t="shared" si="380"/>
        <v>0</v>
      </c>
      <c r="I384" s="5">
        <f t="shared" si="380"/>
        <v>0</v>
      </c>
      <c r="J384" s="5">
        <f t="shared" si="380"/>
        <v>0</v>
      </c>
      <c r="K384" s="5">
        <f t="shared" si="380"/>
        <v>0</v>
      </c>
      <c r="L384" s="5">
        <f t="shared" si="380"/>
        <v>0</v>
      </c>
      <c r="M384" s="5">
        <f t="shared" si="378"/>
        <v>0</v>
      </c>
      <c r="N384" s="5">
        <v>0</v>
      </c>
      <c r="O384" s="5">
        <f>O385</f>
        <v>0</v>
      </c>
      <c r="P384" s="5">
        <f t="shared" ref="P384:V384" si="381">P385</f>
        <v>0</v>
      </c>
      <c r="Q384" s="5">
        <f t="shared" si="381"/>
        <v>0</v>
      </c>
      <c r="R384" s="5">
        <f t="shared" si="381"/>
        <v>0</v>
      </c>
      <c r="S384" s="5">
        <f t="shared" si="381"/>
        <v>0</v>
      </c>
      <c r="T384" s="5">
        <v>0</v>
      </c>
      <c r="U384" s="5">
        <f t="shared" si="381"/>
        <v>0</v>
      </c>
      <c r="V384" s="36">
        <f t="shared" si="381"/>
        <v>0</v>
      </c>
      <c r="W384" s="5" t="e">
        <f t="shared" si="325"/>
        <v>#DIV/0!</v>
      </c>
      <c r="X384" s="24" t="s">
        <v>1214</v>
      </c>
    </row>
    <row r="385" spans="1:24" ht="78.75" hidden="1" x14ac:dyDescent="0.25">
      <c r="A385" s="4" t="s">
        <v>57</v>
      </c>
      <c r="B385" s="4" t="s">
        <v>1349</v>
      </c>
      <c r="C385" s="4" t="s">
        <v>81</v>
      </c>
      <c r="D385" s="4" t="s">
        <v>18</v>
      </c>
      <c r="E385" s="14" t="s">
        <v>462</v>
      </c>
      <c r="F385" s="5"/>
      <c r="G385" s="5"/>
      <c r="H385" s="5"/>
      <c r="I385" s="5"/>
      <c r="J385" s="5"/>
      <c r="K385" s="5"/>
      <c r="L385" s="5"/>
      <c r="M385" s="5">
        <f t="shared" si="378"/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36">
        <v>0</v>
      </c>
      <c r="W385" s="5" t="e">
        <f t="shared" si="325"/>
        <v>#DIV/0!</v>
      </c>
      <c r="X385" s="24" t="s">
        <v>1214</v>
      </c>
    </row>
    <row r="386" spans="1:24" hidden="1" x14ac:dyDescent="0.25">
      <c r="A386" s="4" t="s">
        <v>57</v>
      </c>
      <c r="B386" s="4" t="s">
        <v>1349</v>
      </c>
      <c r="C386" s="4" t="s">
        <v>81</v>
      </c>
      <c r="D386" s="4" t="s">
        <v>19</v>
      </c>
      <c r="E386" s="14" t="s">
        <v>463</v>
      </c>
      <c r="F386" s="5">
        <f t="shared" ref="F386:L388" si="382">F387</f>
        <v>0</v>
      </c>
      <c r="G386" s="5">
        <f t="shared" si="382"/>
        <v>0</v>
      </c>
      <c r="H386" s="5">
        <f t="shared" si="382"/>
        <v>0</v>
      </c>
      <c r="I386" s="5">
        <f t="shared" si="382"/>
        <v>0</v>
      </c>
      <c r="J386" s="5">
        <f t="shared" si="382"/>
        <v>0</v>
      </c>
      <c r="K386" s="5">
        <f t="shared" si="382"/>
        <v>0</v>
      </c>
      <c r="L386" s="5">
        <f t="shared" si="382"/>
        <v>0</v>
      </c>
      <c r="M386" s="5">
        <f t="shared" si="378"/>
        <v>0</v>
      </c>
      <c r="N386" s="5">
        <v>0</v>
      </c>
      <c r="O386" s="5">
        <f t="shared" ref="O386:O388" si="383">O387</f>
        <v>0</v>
      </c>
      <c r="P386" s="5">
        <f t="shared" ref="P386:V388" si="384">P387</f>
        <v>0</v>
      </c>
      <c r="Q386" s="5">
        <f t="shared" si="384"/>
        <v>0</v>
      </c>
      <c r="R386" s="5">
        <f t="shared" si="384"/>
        <v>0</v>
      </c>
      <c r="S386" s="5">
        <f t="shared" si="384"/>
        <v>0</v>
      </c>
      <c r="T386" s="5">
        <v>0</v>
      </c>
      <c r="U386" s="5">
        <f t="shared" si="384"/>
        <v>0</v>
      </c>
      <c r="V386" s="36">
        <f t="shared" si="384"/>
        <v>0</v>
      </c>
      <c r="W386" s="5" t="e">
        <f t="shared" si="325"/>
        <v>#DIV/0!</v>
      </c>
      <c r="X386" s="24" t="s">
        <v>1214</v>
      </c>
    </row>
    <row r="387" spans="1:24" ht="31.5" hidden="1" x14ac:dyDescent="0.25">
      <c r="A387" s="4" t="s">
        <v>57</v>
      </c>
      <c r="B387" s="4" t="s">
        <v>1349</v>
      </c>
      <c r="C387" s="4" t="s">
        <v>81</v>
      </c>
      <c r="D387" s="4" t="s">
        <v>11</v>
      </c>
      <c r="E387" s="14" t="s">
        <v>465</v>
      </c>
      <c r="F387" s="5">
        <f t="shared" si="382"/>
        <v>0</v>
      </c>
      <c r="G387" s="5">
        <f t="shared" si="382"/>
        <v>0</v>
      </c>
      <c r="H387" s="5">
        <f t="shared" si="382"/>
        <v>0</v>
      </c>
      <c r="I387" s="5">
        <f t="shared" si="382"/>
        <v>0</v>
      </c>
      <c r="J387" s="5">
        <f t="shared" si="382"/>
        <v>0</v>
      </c>
      <c r="K387" s="5">
        <f t="shared" si="382"/>
        <v>0</v>
      </c>
      <c r="L387" s="5">
        <f t="shared" si="382"/>
        <v>0</v>
      </c>
      <c r="M387" s="5">
        <f t="shared" si="378"/>
        <v>0</v>
      </c>
      <c r="N387" s="5">
        <v>0</v>
      </c>
      <c r="O387" s="5">
        <f t="shared" si="383"/>
        <v>0</v>
      </c>
      <c r="P387" s="5">
        <f t="shared" si="384"/>
        <v>0</v>
      </c>
      <c r="Q387" s="5">
        <f t="shared" si="384"/>
        <v>0</v>
      </c>
      <c r="R387" s="5">
        <f t="shared" si="384"/>
        <v>0</v>
      </c>
      <c r="S387" s="5">
        <f t="shared" si="384"/>
        <v>0</v>
      </c>
      <c r="T387" s="5">
        <v>0</v>
      </c>
      <c r="U387" s="5">
        <f t="shared" si="384"/>
        <v>0</v>
      </c>
      <c r="V387" s="36">
        <f t="shared" si="384"/>
        <v>0</v>
      </c>
      <c r="W387" s="5" t="e">
        <f t="shared" si="325"/>
        <v>#DIV/0!</v>
      </c>
      <c r="X387" s="24" t="s">
        <v>1214</v>
      </c>
    </row>
    <row r="388" spans="1:24" ht="31.5" hidden="1" x14ac:dyDescent="0.25">
      <c r="A388" s="4" t="s">
        <v>57</v>
      </c>
      <c r="B388" s="4" t="s">
        <v>1349</v>
      </c>
      <c r="C388" s="4" t="s">
        <v>81</v>
      </c>
      <c r="D388" s="4" t="s">
        <v>12</v>
      </c>
      <c r="E388" s="14" t="s">
        <v>466</v>
      </c>
      <c r="F388" s="5">
        <f t="shared" si="382"/>
        <v>0</v>
      </c>
      <c r="G388" s="5">
        <f t="shared" si="382"/>
        <v>0</v>
      </c>
      <c r="H388" s="5">
        <f t="shared" si="382"/>
        <v>0</v>
      </c>
      <c r="I388" s="5">
        <f t="shared" si="382"/>
        <v>0</v>
      </c>
      <c r="J388" s="5">
        <f t="shared" si="382"/>
        <v>0</v>
      </c>
      <c r="K388" s="5">
        <f t="shared" si="382"/>
        <v>0</v>
      </c>
      <c r="L388" s="5">
        <f t="shared" si="382"/>
        <v>0</v>
      </c>
      <c r="M388" s="5">
        <f t="shared" si="378"/>
        <v>0</v>
      </c>
      <c r="N388" s="5">
        <v>0</v>
      </c>
      <c r="O388" s="5">
        <f t="shared" si="383"/>
        <v>0</v>
      </c>
      <c r="P388" s="5">
        <f t="shared" si="384"/>
        <v>0</v>
      </c>
      <c r="Q388" s="5">
        <f t="shared" si="384"/>
        <v>0</v>
      </c>
      <c r="R388" s="5">
        <f t="shared" si="384"/>
        <v>0</v>
      </c>
      <c r="S388" s="5">
        <f t="shared" si="384"/>
        <v>0</v>
      </c>
      <c r="T388" s="5">
        <v>0</v>
      </c>
      <c r="U388" s="5">
        <f t="shared" si="384"/>
        <v>0</v>
      </c>
      <c r="V388" s="36">
        <f t="shared" si="384"/>
        <v>0</v>
      </c>
      <c r="W388" s="5" t="e">
        <f t="shared" si="325"/>
        <v>#DIV/0!</v>
      </c>
      <c r="X388" s="24" t="s">
        <v>1214</v>
      </c>
    </row>
    <row r="389" spans="1:24" ht="31.5" x14ac:dyDescent="0.25">
      <c r="A389" s="7" t="s">
        <v>83</v>
      </c>
      <c r="B389" s="7" t="s">
        <v>1317</v>
      </c>
      <c r="C389" s="7"/>
      <c r="D389" s="7"/>
      <c r="E389" s="18" t="s">
        <v>405</v>
      </c>
      <c r="F389" s="5"/>
      <c r="G389" s="5"/>
      <c r="H389" s="5"/>
      <c r="I389" s="5"/>
      <c r="J389" s="5"/>
      <c r="K389" s="5"/>
      <c r="L389" s="5"/>
      <c r="M389" s="5">
        <f t="shared" si="378"/>
        <v>0</v>
      </c>
      <c r="N389" s="8">
        <v>2198170.58666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8">
        <v>2198108.3049900001</v>
      </c>
      <c r="U389" s="5">
        <v>0</v>
      </c>
      <c r="V389" s="36">
        <v>0</v>
      </c>
      <c r="W389" s="8">
        <f t="shared" si="325"/>
        <v>99.997166658930936</v>
      </c>
      <c r="X389" s="26"/>
    </row>
    <row r="390" spans="1:24" s="3" customFormat="1" x14ac:dyDescent="0.25">
      <c r="A390" s="7" t="s">
        <v>83</v>
      </c>
      <c r="B390" s="7" t="s">
        <v>58</v>
      </c>
      <c r="C390" s="7"/>
      <c r="D390" s="7"/>
      <c r="E390" s="18" t="s">
        <v>430</v>
      </c>
      <c r="F390" s="8">
        <f t="shared" ref="F390:L390" si="385">F391+F511+F690</f>
        <v>1538053.0999999999</v>
      </c>
      <c r="G390" s="8">
        <f t="shared" si="385"/>
        <v>1534219.5999999999</v>
      </c>
      <c r="H390" s="8">
        <f t="shared" si="385"/>
        <v>1470096.5</v>
      </c>
      <c r="I390" s="8">
        <f t="shared" si="385"/>
        <v>0</v>
      </c>
      <c r="J390" s="8">
        <f t="shared" si="385"/>
        <v>0</v>
      </c>
      <c r="K390" s="8">
        <f t="shared" si="385"/>
        <v>0</v>
      </c>
      <c r="L390" s="8">
        <f t="shared" si="385"/>
        <v>270017.13800000004</v>
      </c>
      <c r="M390" s="8">
        <f t="shared" si="378"/>
        <v>1808070.2379999999</v>
      </c>
      <c r="N390" s="8">
        <v>585368.42374999996</v>
      </c>
      <c r="O390" s="8">
        <f t="shared" ref="O390:V390" si="386">O391+O511+O690</f>
        <v>1201427.0694799998</v>
      </c>
      <c r="P390" s="8">
        <f t="shared" si="386"/>
        <v>214945.48118</v>
      </c>
      <c r="Q390" s="8">
        <f t="shared" si="386"/>
        <v>197509.78460000001</v>
      </c>
      <c r="R390" s="8">
        <f t="shared" si="386"/>
        <v>0</v>
      </c>
      <c r="S390" s="8">
        <f t="shared" si="386"/>
        <v>0</v>
      </c>
      <c r="T390" s="8">
        <v>585367.61448999995</v>
      </c>
      <c r="U390" s="8">
        <f t="shared" si="386"/>
        <v>178948.00417999999</v>
      </c>
      <c r="V390" s="34">
        <f t="shared" si="386"/>
        <v>0</v>
      </c>
      <c r="W390" s="8">
        <f t="shared" si="325"/>
        <v>99.999861752023662</v>
      </c>
      <c r="X390" s="21"/>
    </row>
    <row r="391" spans="1:24" s="3" customFormat="1" x14ac:dyDescent="0.25">
      <c r="A391" s="9" t="s">
        <v>83</v>
      </c>
      <c r="B391" s="9" t="s">
        <v>1330</v>
      </c>
      <c r="C391" s="9"/>
      <c r="D391" s="9"/>
      <c r="E391" s="13" t="s">
        <v>452</v>
      </c>
      <c r="F391" s="8">
        <f t="shared" ref="F391:L391" si="387">F392+F433+F488</f>
        <v>419726.7</v>
      </c>
      <c r="G391" s="8">
        <f t="shared" si="387"/>
        <v>426617.69999999995</v>
      </c>
      <c r="H391" s="8">
        <f t="shared" si="387"/>
        <v>434243.6</v>
      </c>
      <c r="I391" s="8">
        <f t="shared" si="387"/>
        <v>0</v>
      </c>
      <c r="J391" s="8">
        <f t="shared" si="387"/>
        <v>0</v>
      </c>
      <c r="K391" s="8">
        <f t="shared" si="387"/>
        <v>0</v>
      </c>
      <c r="L391" s="8">
        <f t="shared" si="387"/>
        <v>66800.013000000006</v>
      </c>
      <c r="M391" s="8">
        <f t="shared" si="378"/>
        <v>486526.71299999999</v>
      </c>
      <c r="N391" s="11">
        <v>530186.52828999993</v>
      </c>
      <c r="O391" s="8">
        <f>O392+O433+O488</f>
        <v>356833.38949999999</v>
      </c>
      <c r="P391" s="8">
        <f t="shared" ref="P391:V391" si="388">P392+P433+P488</f>
        <v>39627.775990000002</v>
      </c>
      <c r="Q391" s="8">
        <f t="shared" si="388"/>
        <v>39327.775990000002</v>
      </c>
      <c r="R391" s="8">
        <f t="shared" si="388"/>
        <v>0</v>
      </c>
      <c r="S391" s="8">
        <f t="shared" si="388"/>
        <v>0</v>
      </c>
      <c r="T391" s="11">
        <v>530186.12012999994</v>
      </c>
      <c r="U391" s="8">
        <f t="shared" si="388"/>
        <v>39627.775990000002</v>
      </c>
      <c r="V391" s="34">
        <f t="shared" si="388"/>
        <v>0</v>
      </c>
      <c r="W391" s="11">
        <f t="shared" si="325"/>
        <v>99.999923015773078</v>
      </c>
      <c r="X391" s="21"/>
    </row>
    <row r="392" spans="1:24" s="10" customFormat="1" x14ac:dyDescent="0.25">
      <c r="A392" s="4" t="s">
        <v>83</v>
      </c>
      <c r="B392" s="4" t="s">
        <v>1330</v>
      </c>
      <c r="C392" s="4" t="s">
        <v>91</v>
      </c>
      <c r="D392" s="4"/>
      <c r="E392" s="14" t="s">
        <v>883</v>
      </c>
      <c r="F392" s="11">
        <f t="shared" ref="F392:L392" si="389">F393+F427</f>
        <v>390935.8</v>
      </c>
      <c r="G392" s="11">
        <f t="shared" si="389"/>
        <v>384420.8</v>
      </c>
      <c r="H392" s="11">
        <f t="shared" si="389"/>
        <v>406028.5</v>
      </c>
      <c r="I392" s="11">
        <f t="shared" si="389"/>
        <v>0</v>
      </c>
      <c r="J392" s="11">
        <f t="shared" si="389"/>
        <v>0</v>
      </c>
      <c r="K392" s="11">
        <f t="shared" si="389"/>
        <v>0</v>
      </c>
      <c r="L392" s="11">
        <f t="shared" si="389"/>
        <v>64812.736000000004</v>
      </c>
      <c r="M392" s="11">
        <f t="shared" si="378"/>
        <v>455748.53599999996</v>
      </c>
      <c r="N392" s="5">
        <v>529922.12828999991</v>
      </c>
      <c r="O392" s="11">
        <f>O393+O427</f>
        <v>331209.74729999999</v>
      </c>
      <c r="P392" s="11">
        <f>P393+P427</f>
        <v>39327.775990000002</v>
      </c>
      <c r="Q392" s="11">
        <f t="shared" ref="Q392:V392" si="390">Q393+Q427</f>
        <v>39327.775990000002</v>
      </c>
      <c r="R392" s="11">
        <f t="shared" si="390"/>
        <v>0</v>
      </c>
      <c r="S392" s="11">
        <f t="shared" si="390"/>
        <v>0</v>
      </c>
      <c r="T392" s="5">
        <v>529921.72012999991</v>
      </c>
      <c r="U392" s="11">
        <f t="shared" si="390"/>
        <v>39327.775990000002</v>
      </c>
      <c r="V392" s="35">
        <f t="shared" si="390"/>
        <v>0</v>
      </c>
      <c r="W392" s="5">
        <f t="shared" si="325"/>
        <v>99.999922977362488</v>
      </c>
      <c r="X392" s="25"/>
    </row>
    <row r="393" spans="1:24" ht="31.5" x14ac:dyDescent="0.25">
      <c r="A393" s="4" t="s">
        <v>83</v>
      </c>
      <c r="B393" s="4" t="s">
        <v>1330</v>
      </c>
      <c r="C393" s="4" t="s">
        <v>92</v>
      </c>
      <c r="D393" s="4"/>
      <c r="E393" s="14" t="s">
        <v>1411</v>
      </c>
      <c r="F393" s="5">
        <f t="shared" ref="F393:L393" si="391">F394+F405</f>
        <v>390935.8</v>
      </c>
      <c r="G393" s="5">
        <f t="shared" si="391"/>
        <v>383948.6</v>
      </c>
      <c r="H393" s="5">
        <f t="shared" si="391"/>
        <v>405719.6</v>
      </c>
      <c r="I393" s="5">
        <f t="shared" si="391"/>
        <v>0</v>
      </c>
      <c r="J393" s="5">
        <f t="shared" si="391"/>
        <v>0</v>
      </c>
      <c r="K393" s="5">
        <f t="shared" si="391"/>
        <v>0</v>
      </c>
      <c r="L393" s="5">
        <f t="shared" si="391"/>
        <v>64812.736000000004</v>
      </c>
      <c r="M393" s="5">
        <f t="shared" si="378"/>
        <v>455748.53599999996</v>
      </c>
      <c r="N393" s="5">
        <v>17660.824000000001</v>
      </c>
      <c r="O393" s="5">
        <f>O394+O405</f>
        <v>331209.74729999999</v>
      </c>
      <c r="P393" s="5">
        <f t="shared" ref="P393:V393" si="392">P394+P405</f>
        <v>39327.775990000002</v>
      </c>
      <c r="Q393" s="5">
        <f t="shared" si="392"/>
        <v>39327.775990000002</v>
      </c>
      <c r="R393" s="5">
        <f t="shared" si="392"/>
        <v>0</v>
      </c>
      <c r="S393" s="5">
        <f t="shared" si="392"/>
        <v>0</v>
      </c>
      <c r="T393" s="5">
        <v>17660.415840000001</v>
      </c>
      <c r="U393" s="5">
        <f t="shared" si="392"/>
        <v>39327.775990000002</v>
      </c>
      <c r="V393" s="36">
        <f t="shared" si="392"/>
        <v>0</v>
      </c>
      <c r="W393" s="5">
        <f t="shared" si="325"/>
        <v>99.997688896056047</v>
      </c>
      <c r="X393" s="26"/>
    </row>
    <row r="394" spans="1:24" ht="47.25" x14ac:dyDescent="0.25">
      <c r="A394" s="4" t="s">
        <v>83</v>
      </c>
      <c r="B394" s="4" t="s">
        <v>1330</v>
      </c>
      <c r="C394" s="4" t="s">
        <v>93</v>
      </c>
      <c r="D394" s="4"/>
      <c r="E394" s="14" t="s">
        <v>889</v>
      </c>
      <c r="F394" s="5">
        <f t="shared" ref="F394:L394" si="393">F395</f>
        <v>8411.1</v>
      </c>
      <c r="G394" s="5">
        <f t="shared" si="393"/>
        <v>1351</v>
      </c>
      <c r="H394" s="5">
        <f t="shared" si="393"/>
        <v>23267.8</v>
      </c>
      <c r="I394" s="5">
        <f t="shared" si="393"/>
        <v>0</v>
      </c>
      <c r="J394" s="5">
        <f t="shared" si="393"/>
        <v>0</v>
      </c>
      <c r="K394" s="5">
        <f t="shared" si="393"/>
        <v>0</v>
      </c>
      <c r="L394" s="5">
        <f t="shared" si="393"/>
        <v>8828.09</v>
      </c>
      <c r="M394" s="5">
        <f t="shared" si="378"/>
        <v>17239.190000000002</v>
      </c>
      <c r="N394" s="5">
        <v>17660.824000000001</v>
      </c>
      <c r="O394" s="5">
        <f>O395</f>
        <v>20793.444</v>
      </c>
      <c r="P394" s="5">
        <f t="shared" ref="P394:V394" si="394">P395</f>
        <v>5060.5436900000004</v>
      </c>
      <c r="Q394" s="5">
        <f t="shared" si="394"/>
        <v>5060.5436900000004</v>
      </c>
      <c r="R394" s="5">
        <f t="shared" si="394"/>
        <v>0</v>
      </c>
      <c r="S394" s="5">
        <f t="shared" si="394"/>
        <v>0</v>
      </c>
      <c r="T394" s="5">
        <v>17660.415840000001</v>
      </c>
      <c r="U394" s="5">
        <f t="shared" si="394"/>
        <v>5060.5436900000004</v>
      </c>
      <c r="V394" s="36">
        <f t="shared" si="394"/>
        <v>0</v>
      </c>
      <c r="W394" s="5">
        <f t="shared" si="325"/>
        <v>99.997688896056047</v>
      </c>
      <c r="X394" s="26"/>
    </row>
    <row r="395" spans="1:24" ht="31.5" x14ac:dyDescent="0.25">
      <c r="A395" s="4" t="s">
        <v>83</v>
      </c>
      <c r="B395" s="4" t="s">
        <v>1330</v>
      </c>
      <c r="C395" s="4" t="s">
        <v>84</v>
      </c>
      <c r="D395" s="4"/>
      <c r="E395" s="14" t="s">
        <v>511</v>
      </c>
      <c r="F395" s="5">
        <f t="shared" ref="F395:L395" si="395">F396+F399+F402</f>
        <v>8411.1</v>
      </c>
      <c r="G395" s="5">
        <f t="shared" si="395"/>
        <v>1351</v>
      </c>
      <c r="H395" s="5">
        <f t="shared" si="395"/>
        <v>23267.8</v>
      </c>
      <c r="I395" s="5">
        <f t="shared" si="395"/>
        <v>0</v>
      </c>
      <c r="J395" s="5">
        <f t="shared" si="395"/>
        <v>0</v>
      </c>
      <c r="K395" s="5">
        <f t="shared" si="395"/>
        <v>0</v>
      </c>
      <c r="L395" s="5">
        <f t="shared" si="395"/>
        <v>8828.09</v>
      </c>
      <c r="M395" s="5">
        <f t="shared" si="378"/>
        <v>17239.190000000002</v>
      </c>
      <c r="N395" s="5">
        <v>351</v>
      </c>
      <c r="O395" s="5">
        <f>O396+O399+O402</f>
        <v>20793.444</v>
      </c>
      <c r="P395" s="5">
        <f t="shared" ref="P395:V395" si="396">P396+P399+P402</f>
        <v>5060.5436900000004</v>
      </c>
      <c r="Q395" s="5">
        <f t="shared" si="396"/>
        <v>5060.5436900000004</v>
      </c>
      <c r="R395" s="5">
        <f t="shared" si="396"/>
        <v>0</v>
      </c>
      <c r="S395" s="5">
        <f t="shared" si="396"/>
        <v>0</v>
      </c>
      <c r="T395" s="5">
        <v>350.93115999999998</v>
      </c>
      <c r="U395" s="5">
        <f t="shared" si="396"/>
        <v>5060.5436900000004</v>
      </c>
      <c r="V395" s="36">
        <f t="shared" si="396"/>
        <v>0</v>
      </c>
      <c r="W395" s="5">
        <f t="shared" ref="W395:W458" si="397">T395/N395*100</f>
        <v>99.980387464387448</v>
      </c>
      <c r="X395" s="26"/>
    </row>
    <row r="396" spans="1:24" ht="31.5" x14ac:dyDescent="0.25">
      <c r="A396" s="4" t="s">
        <v>83</v>
      </c>
      <c r="B396" s="4" t="s">
        <v>1330</v>
      </c>
      <c r="C396" s="4" t="s">
        <v>84</v>
      </c>
      <c r="D396" s="4" t="s">
        <v>73</v>
      </c>
      <c r="E396" s="14" t="s">
        <v>475</v>
      </c>
      <c r="F396" s="5">
        <f t="shared" ref="F396:L397" si="398">F397</f>
        <v>338.1</v>
      </c>
      <c r="G396" s="5">
        <f t="shared" si="398"/>
        <v>351</v>
      </c>
      <c r="H396" s="5">
        <f t="shared" si="398"/>
        <v>351</v>
      </c>
      <c r="I396" s="5">
        <f t="shared" si="398"/>
        <v>0</v>
      </c>
      <c r="J396" s="5">
        <f t="shared" si="398"/>
        <v>0</v>
      </c>
      <c r="K396" s="5">
        <f t="shared" si="398"/>
        <v>0</v>
      </c>
      <c r="L396" s="5">
        <f t="shared" si="398"/>
        <v>0</v>
      </c>
      <c r="M396" s="5">
        <f t="shared" si="378"/>
        <v>338.1</v>
      </c>
      <c r="N396" s="5">
        <v>351</v>
      </c>
      <c r="O396" s="5">
        <f>O397</f>
        <v>264.60000000000002</v>
      </c>
      <c r="P396" s="5">
        <f t="shared" ref="P396:V397" si="399">P397</f>
        <v>0</v>
      </c>
      <c r="Q396" s="5">
        <f t="shared" si="399"/>
        <v>0</v>
      </c>
      <c r="R396" s="5">
        <f t="shared" si="399"/>
        <v>0</v>
      </c>
      <c r="S396" s="5">
        <f t="shared" si="399"/>
        <v>0</v>
      </c>
      <c r="T396" s="5">
        <v>350.93115999999998</v>
      </c>
      <c r="U396" s="5">
        <f t="shared" si="399"/>
        <v>0</v>
      </c>
      <c r="V396" s="36">
        <f t="shared" si="399"/>
        <v>0</v>
      </c>
      <c r="W396" s="5">
        <f t="shared" si="397"/>
        <v>99.980387464387448</v>
      </c>
      <c r="X396" s="26"/>
    </row>
    <row r="397" spans="1:24" x14ac:dyDescent="0.25">
      <c r="A397" s="4" t="s">
        <v>83</v>
      </c>
      <c r="B397" s="4" t="s">
        <v>1330</v>
      </c>
      <c r="C397" s="4" t="s">
        <v>84</v>
      </c>
      <c r="D397" s="4" t="s">
        <v>85</v>
      </c>
      <c r="E397" s="14" t="s">
        <v>477</v>
      </c>
      <c r="F397" s="5">
        <f t="shared" si="398"/>
        <v>338.1</v>
      </c>
      <c r="G397" s="5">
        <f t="shared" si="398"/>
        <v>351</v>
      </c>
      <c r="H397" s="5">
        <f t="shared" si="398"/>
        <v>351</v>
      </c>
      <c r="I397" s="5">
        <f t="shared" si="398"/>
        <v>0</v>
      </c>
      <c r="J397" s="5">
        <f t="shared" si="398"/>
        <v>0</v>
      </c>
      <c r="K397" s="5">
        <f t="shared" si="398"/>
        <v>0</v>
      </c>
      <c r="L397" s="5">
        <f t="shared" si="398"/>
        <v>0</v>
      </c>
      <c r="M397" s="5">
        <f t="shared" si="378"/>
        <v>338.1</v>
      </c>
      <c r="N397" s="5">
        <v>351</v>
      </c>
      <c r="O397" s="5">
        <f>O398</f>
        <v>264.60000000000002</v>
      </c>
      <c r="P397" s="5">
        <f t="shared" si="399"/>
        <v>0</v>
      </c>
      <c r="Q397" s="5">
        <f t="shared" si="399"/>
        <v>0</v>
      </c>
      <c r="R397" s="5">
        <f t="shared" si="399"/>
        <v>0</v>
      </c>
      <c r="S397" s="5">
        <f t="shared" si="399"/>
        <v>0</v>
      </c>
      <c r="T397" s="5">
        <v>350.93115999999998</v>
      </c>
      <c r="U397" s="5">
        <f t="shared" si="399"/>
        <v>0</v>
      </c>
      <c r="V397" s="36">
        <f t="shared" si="399"/>
        <v>0</v>
      </c>
      <c r="W397" s="5">
        <f t="shared" si="397"/>
        <v>99.980387464387448</v>
      </c>
      <c r="X397" s="26"/>
    </row>
    <row r="398" spans="1:24" ht="47.25" x14ac:dyDescent="0.25">
      <c r="A398" s="4" t="s">
        <v>83</v>
      </c>
      <c r="B398" s="4" t="s">
        <v>1330</v>
      </c>
      <c r="C398" s="4" t="s">
        <v>86</v>
      </c>
      <c r="D398" s="4"/>
      <c r="E398" s="14" t="s">
        <v>761</v>
      </c>
      <c r="F398" s="5">
        <v>338.1</v>
      </c>
      <c r="G398" s="5">
        <v>351</v>
      </c>
      <c r="H398" s="5">
        <v>351</v>
      </c>
      <c r="I398" s="5"/>
      <c r="J398" s="5"/>
      <c r="K398" s="5"/>
      <c r="L398" s="5"/>
      <c r="M398" s="5">
        <f t="shared" si="378"/>
        <v>338.1</v>
      </c>
      <c r="N398" s="5">
        <v>17309.824000000001</v>
      </c>
      <c r="O398" s="5">
        <v>264.60000000000002</v>
      </c>
      <c r="P398" s="5">
        <v>0</v>
      </c>
      <c r="Q398" s="5">
        <v>0</v>
      </c>
      <c r="R398" s="5">
        <v>0</v>
      </c>
      <c r="S398" s="5">
        <v>0</v>
      </c>
      <c r="T398" s="5">
        <v>17309.484680000001</v>
      </c>
      <c r="U398" s="5">
        <v>0</v>
      </c>
      <c r="V398" s="36">
        <v>0</v>
      </c>
      <c r="W398" s="5">
        <f t="shared" si="397"/>
        <v>99.998039725880531</v>
      </c>
      <c r="X398" s="26"/>
    </row>
    <row r="399" spans="1:24" ht="31.5" x14ac:dyDescent="0.25">
      <c r="A399" s="4" t="s">
        <v>83</v>
      </c>
      <c r="B399" s="4" t="s">
        <v>1330</v>
      </c>
      <c r="C399" s="4" t="s">
        <v>86</v>
      </c>
      <c r="D399" s="4" t="s">
        <v>73</v>
      </c>
      <c r="E399" s="14" t="s">
        <v>475</v>
      </c>
      <c r="F399" s="5">
        <f t="shared" ref="F399:L400" si="400">F400</f>
        <v>6589.1</v>
      </c>
      <c r="G399" s="5">
        <f t="shared" si="400"/>
        <v>1000</v>
      </c>
      <c r="H399" s="5">
        <f t="shared" si="400"/>
        <v>22916.799999999999</v>
      </c>
      <c r="I399" s="5">
        <f t="shared" si="400"/>
        <v>0</v>
      </c>
      <c r="J399" s="5">
        <f t="shared" si="400"/>
        <v>0</v>
      </c>
      <c r="K399" s="5">
        <f t="shared" si="400"/>
        <v>0</v>
      </c>
      <c r="L399" s="5">
        <f t="shared" si="400"/>
        <v>8828.09</v>
      </c>
      <c r="M399" s="5">
        <f t="shared" si="378"/>
        <v>15417.19</v>
      </c>
      <c r="N399" s="5">
        <v>17309.824000000001</v>
      </c>
      <c r="O399" s="5">
        <f>O400</f>
        <v>15417.183999999999</v>
      </c>
      <c r="P399" s="5">
        <f t="shared" ref="P399:V400" si="401">P400</f>
        <v>0</v>
      </c>
      <c r="Q399" s="5">
        <f t="shared" si="401"/>
        <v>0</v>
      </c>
      <c r="R399" s="5">
        <f t="shared" si="401"/>
        <v>0</v>
      </c>
      <c r="S399" s="5">
        <f t="shared" si="401"/>
        <v>0</v>
      </c>
      <c r="T399" s="5">
        <v>17309.484680000001</v>
      </c>
      <c r="U399" s="5">
        <f t="shared" si="401"/>
        <v>0</v>
      </c>
      <c r="V399" s="36">
        <f t="shared" si="401"/>
        <v>0</v>
      </c>
      <c r="W399" s="5">
        <f t="shared" si="397"/>
        <v>99.998039725880531</v>
      </c>
      <c r="X399" s="26"/>
    </row>
    <row r="400" spans="1:24" x14ac:dyDescent="0.25">
      <c r="A400" s="4" t="s">
        <v>83</v>
      </c>
      <c r="B400" s="4" t="s">
        <v>1330</v>
      </c>
      <c r="C400" s="4" t="s">
        <v>86</v>
      </c>
      <c r="D400" s="4" t="s">
        <v>85</v>
      </c>
      <c r="E400" s="14" t="s">
        <v>477</v>
      </c>
      <c r="F400" s="5">
        <f t="shared" si="400"/>
        <v>6589.1</v>
      </c>
      <c r="G400" s="5">
        <f t="shared" si="400"/>
        <v>1000</v>
      </c>
      <c r="H400" s="5">
        <f t="shared" si="400"/>
        <v>22916.799999999999</v>
      </c>
      <c r="I400" s="5">
        <f t="shared" si="400"/>
        <v>0</v>
      </c>
      <c r="J400" s="5">
        <f t="shared" si="400"/>
        <v>0</v>
      </c>
      <c r="K400" s="5">
        <f t="shared" si="400"/>
        <v>0</v>
      </c>
      <c r="L400" s="5">
        <f t="shared" si="400"/>
        <v>8828.09</v>
      </c>
      <c r="M400" s="5">
        <f t="shared" si="378"/>
        <v>15417.19</v>
      </c>
      <c r="N400" s="5">
        <v>17309.824000000001</v>
      </c>
      <c r="O400" s="5">
        <f>O401</f>
        <v>15417.183999999999</v>
      </c>
      <c r="P400" s="5">
        <f t="shared" si="401"/>
        <v>0</v>
      </c>
      <c r="Q400" s="5">
        <f t="shared" si="401"/>
        <v>0</v>
      </c>
      <c r="R400" s="5">
        <f t="shared" si="401"/>
        <v>0</v>
      </c>
      <c r="S400" s="5">
        <f t="shared" si="401"/>
        <v>0</v>
      </c>
      <c r="T400" s="5">
        <v>17309.484680000001</v>
      </c>
      <c r="U400" s="5">
        <f t="shared" si="401"/>
        <v>0</v>
      </c>
      <c r="V400" s="36">
        <f t="shared" si="401"/>
        <v>0</v>
      </c>
      <c r="W400" s="5">
        <f t="shared" si="397"/>
        <v>99.998039725880531</v>
      </c>
      <c r="X400" s="26"/>
    </row>
    <row r="401" spans="1:25" ht="47.25" hidden="1" x14ac:dyDescent="0.25">
      <c r="A401" s="4" t="s">
        <v>83</v>
      </c>
      <c r="B401" s="4" t="s">
        <v>1330</v>
      </c>
      <c r="C401" s="4" t="s">
        <v>1061</v>
      </c>
      <c r="D401" s="4"/>
      <c r="E401" s="14" t="s">
        <v>1039</v>
      </c>
      <c r="F401" s="5">
        <v>6589.1</v>
      </c>
      <c r="G401" s="5">
        <v>1000</v>
      </c>
      <c r="H401" s="5">
        <v>22916.799999999999</v>
      </c>
      <c r="I401" s="5"/>
      <c r="J401" s="5"/>
      <c r="K401" s="5"/>
      <c r="L401" s="5">
        <v>8828.09</v>
      </c>
      <c r="M401" s="5">
        <f t="shared" si="378"/>
        <v>15417.19</v>
      </c>
      <c r="N401" s="5">
        <v>0</v>
      </c>
      <c r="O401" s="5">
        <v>15417.183999999999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36">
        <v>0</v>
      </c>
      <c r="W401" s="5" t="e">
        <f t="shared" si="397"/>
        <v>#DIV/0!</v>
      </c>
      <c r="X401" s="24" t="s">
        <v>1214</v>
      </c>
    </row>
    <row r="402" spans="1:25" ht="31.5" hidden="1" x14ac:dyDescent="0.25">
      <c r="A402" s="4" t="s">
        <v>83</v>
      </c>
      <c r="B402" s="4" t="s">
        <v>1330</v>
      </c>
      <c r="C402" s="4" t="s">
        <v>1061</v>
      </c>
      <c r="D402" s="4" t="s">
        <v>73</v>
      </c>
      <c r="E402" s="14" t="s">
        <v>475</v>
      </c>
      <c r="F402" s="5">
        <f>F403</f>
        <v>1483.9</v>
      </c>
      <c r="G402" s="5">
        <f t="shared" ref="G402:L403" si="402">G403</f>
        <v>0</v>
      </c>
      <c r="H402" s="5">
        <f t="shared" si="402"/>
        <v>0</v>
      </c>
      <c r="I402" s="5">
        <f t="shared" si="402"/>
        <v>0</v>
      </c>
      <c r="J402" s="5">
        <f t="shared" si="402"/>
        <v>0</v>
      </c>
      <c r="K402" s="5">
        <f t="shared" si="402"/>
        <v>0</v>
      </c>
      <c r="L402" s="5">
        <f t="shared" si="402"/>
        <v>0</v>
      </c>
      <c r="M402" s="5">
        <f t="shared" si="378"/>
        <v>1483.9</v>
      </c>
      <c r="N402" s="5">
        <v>0</v>
      </c>
      <c r="O402" s="5">
        <f>O403</f>
        <v>5111.6600000000008</v>
      </c>
      <c r="P402" s="5">
        <f t="shared" ref="P402:V403" si="403">P403</f>
        <v>5060.5436900000004</v>
      </c>
      <c r="Q402" s="5">
        <f t="shared" si="403"/>
        <v>5060.5436900000004</v>
      </c>
      <c r="R402" s="5">
        <f t="shared" si="403"/>
        <v>0</v>
      </c>
      <c r="S402" s="5">
        <f t="shared" si="403"/>
        <v>0</v>
      </c>
      <c r="T402" s="5">
        <v>0</v>
      </c>
      <c r="U402" s="5">
        <f t="shared" si="403"/>
        <v>5060.5436900000004</v>
      </c>
      <c r="V402" s="36">
        <f t="shared" si="403"/>
        <v>0</v>
      </c>
      <c r="W402" s="5" t="e">
        <f t="shared" si="397"/>
        <v>#DIV/0!</v>
      </c>
      <c r="X402" s="24" t="s">
        <v>1214</v>
      </c>
    </row>
    <row r="403" spans="1:25" hidden="1" x14ac:dyDescent="0.25">
      <c r="A403" s="4" t="s">
        <v>83</v>
      </c>
      <c r="B403" s="4" t="s">
        <v>1330</v>
      </c>
      <c r="C403" s="4" t="s">
        <v>1061</v>
      </c>
      <c r="D403" s="4" t="s">
        <v>85</v>
      </c>
      <c r="E403" s="14" t="s">
        <v>477</v>
      </c>
      <c r="F403" s="5">
        <f>F404</f>
        <v>1483.9</v>
      </c>
      <c r="G403" s="5">
        <f t="shared" si="402"/>
        <v>0</v>
      </c>
      <c r="H403" s="5">
        <f t="shared" si="402"/>
        <v>0</v>
      </c>
      <c r="I403" s="5">
        <f t="shared" si="402"/>
        <v>0</v>
      </c>
      <c r="J403" s="5">
        <f t="shared" si="402"/>
        <v>0</v>
      </c>
      <c r="K403" s="5">
        <f t="shared" si="402"/>
        <v>0</v>
      </c>
      <c r="L403" s="5">
        <f t="shared" si="402"/>
        <v>0</v>
      </c>
      <c r="M403" s="5">
        <f t="shared" si="378"/>
        <v>1483.9</v>
      </c>
      <c r="N403" s="5">
        <v>0</v>
      </c>
      <c r="O403" s="5">
        <f>O404</f>
        <v>5111.6600000000008</v>
      </c>
      <c r="P403" s="5">
        <f t="shared" si="403"/>
        <v>5060.5436900000004</v>
      </c>
      <c r="Q403" s="5">
        <f t="shared" si="403"/>
        <v>5060.5436900000004</v>
      </c>
      <c r="R403" s="5">
        <f t="shared" si="403"/>
        <v>0</v>
      </c>
      <c r="S403" s="5">
        <f t="shared" si="403"/>
        <v>0</v>
      </c>
      <c r="T403" s="5">
        <v>0</v>
      </c>
      <c r="U403" s="5">
        <f t="shared" si="403"/>
        <v>5060.5436900000004</v>
      </c>
      <c r="V403" s="36">
        <f t="shared" si="403"/>
        <v>0</v>
      </c>
      <c r="W403" s="5" t="e">
        <f t="shared" si="397"/>
        <v>#DIV/0!</v>
      </c>
      <c r="X403" s="24" t="s">
        <v>1214</v>
      </c>
    </row>
    <row r="404" spans="1:25" x14ac:dyDescent="0.25">
      <c r="A404" s="4" t="s">
        <v>83</v>
      </c>
      <c r="B404" s="4" t="s">
        <v>1330</v>
      </c>
      <c r="C404" s="4" t="s">
        <v>94</v>
      </c>
      <c r="D404" s="4"/>
      <c r="E404" s="14" t="s">
        <v>890</v>
      </c>
      <c r="F404" s="5">
        <v>1483.9</v>
      </c>
      <c r="G404" s="5"/>
      <c r="H404" s="5"/>
      <c r="I404" s="5"/>
      <c r="J404" s="5"/>
      <c r="K404" s="5"/>
      <c r="L404" s="5"/>
      <c r="M404" s="5">
        <f t="shared" si="378"/>
        <v>1483.9</v>
      </c>
      <c r="N404" s="5">
        <v>512261.30428999994</v>
      </c>
      <c r="O404" s="5">
        <f>51.11631+5060.54369</f>
        <v>5111.6600000000008</v>
      </c>
      <c r="P404" s="5">
        <v>5060.5436900000004</v>
      </c>
      <c r="Q404" s="5">
        <v>5060.5436900000004</v>
      </c>
      <c r="R404" s="5">
        <v>0</v>
      </c>
      <c r="S404" s="5">
        <v>0</v>
      </c>
      <c r="T404" s="5">
        <v>512261.30428999994</v>
      </c>
      <c r="U404" s="5">
        <v>5060.5436900000004</v>
      </c>
      <c r="V404" s="36">
        <v>0</v>
      </c>
      <c r="W404" s="5">
        <f t="shared" si="397"/>
        <v>100</v>
      </c>
      <c r="X404" s="26"/>
    </row>
    <row r="405" spans="1:25" ht="47.25" x14ac:dyDescent="0.25">
      <c r="A405" s="4" t="s">
        <v>83</v>
      </c>
      <c r="B405" s="4" t="s">
        <v>1330</v>
      </c>
      <c r="C405" s="4" t="s">
        <v>95</v>
      </c>
      <c r="D405" s="4"/>
      <c r="E405" s="14" t="s">
        <v>1412</v>
      </c>
      <c r="F405" s="5">
        <f t="shared" ref="F405:L405" si="404">F406</f>
        <v>382524.7</v>
      </c>
      <c r="G405" s="5">
        <f t="shared" si="404"/>
        <v>382597.6</v>
      </c>
      <c r="H405" s="5">
        <f t="shared" si="404"/>
        <v>382451.8</v>
      </c>
      <c r="I405" s="5">
        <f t="shared" si="404"/>
        <v>0</v>
      </c>
      <c r="J405" s="5">
        <f t="shared" si="404"/>
        <v>0</v>
      </c>
      <c r="K405" s="5">
        <f t="shared" si="404"/>
        <v>0</v>
      </c>
      <c r="L405" s="5">
        <f t="shared" si="404"/>
        <v>55984.646000000008</v>
      </c>
      <c r="M405" s="5">
        <f t="shared" si="378"/>
        <v>438509.34600000002</v>
      </c>
      <c r="N405" s="5">
        <v>499206.40278999996</v>
      </c>
      <c r="O405" s="5">
        <f>O406</f>
        <v>310416.30329999997</v>
      </c>
      <c r="P405" s="5">
        <f>P406</f>
        <v>34267.232300000003</v>
      </c>
      <c r="Q405" s="5">
        <f t="shared" ref="Q405:V405" si="405">Q406</f>
        <v>34267.232300000003</v>
      </c>
      <c r="R405" s="5">
        <f t="shared" si="405"/>
        <v>0</v>
      </c>
      <c r="S405" s="5">
        <f t="shared" si="405"/>
        <v>0</v>
      </c>
      <c r="T405" s="5">
        <v>499206.40278999996</v>
      </c>
      <c r="U405" s="5">
        <f t="shared" si="405"/>
        <v>34267.232300000003</v>
      </c>
      <c r="V405" s="36">
        <f t="shared" si="405"/>
        <v>0</v>
      </c>
      <c r="W405" s="5">
        <f t="shared" si="397"/>
        <v>100</v>
      </c>
      <c r="X405" s="26"/>
    </row>
    <row r="406" spans="1:25" ht="47.25" x14ac:dyDescent="0.25">
      <c r="A406" s="4" t="s">
        <v>83</v>
      </c>
      <c r="B406" s="4" t="s">
        <v>1330</v>
      </c>
      <c r="C406" s="4" t="s">
        <v>87</v>
      </c>
      <c r="D406" s="4"/>
      <c r="E406" s="14" t="s">
        <v>497</v>
      </c>
      <c r="F406" s="5">
        <f t="shared" ref="F406:K406" si="406">F407+F424+F416+F410</f>
        <v>382524.7</v>
      </c>
      <c r="G406" s="5">
        <f t="shared" si="406"/>
        <v>382597.6</v>
      </c>
      <c r="H406" s="5">
        <f t="shared" si="406"/>
        <v>382451.8</v>
      </c>
      <c r="I406" s="5">
        <f t="shared" si="406"/>
        <v>0</v>
      </c>
      <c r="J406" s="5">
        <f t="shared" si="406"/>
        <v>0</v>
      </c>
      <c r="K406" s="5">
        <f t="shared" si="406"/>
        <v>0</v>
      </c>
      <c r="L406" s="5">
        <f>L407+L424+L416+L410+L413</f>
        <v>55984.646000000008</v>
      </c>
      <c r="M406" s="5">
        <f t="shared" si="378"/>
        <v>438509.34600000002</v>
      </c>
      <c r="N406" s="5">
        <v>439443.8</v>
      </c>
      <c r="O406" s="5">
        <f t="shared" ref="O406:V406" si="407">O407+O424+O416+O410+O421+O413</f>
        <v>310416.30329999997</v>
      </c>
      <c r="P406" s="5">
        <f t="shared" si="407"/>
        <v>34267.232300000003</v>
      </c>
      <c r="Q406" s="5">
        <f t="shared" si="407"/>
        <v>34267.232300000003</v>
      </c>
      <c r="R406" s="5">
        <f t="shared" si="407"/>
        <v>0</v>
      </c>
      <c r="S406" s="5">
        <f t="shared" si="407"/>
        <v>0</v>
      </c>
      <c r="T406" s="5">
        <v>439443.8</v>
      </c>
      <c r="U406" s="5">
        <f t="shared" si="407"/>
        <v>34267.232300000003</v>
      </c>
      <c r="V406" s="36">
        <f t="shared" si="407"/>
        <v>0</v>
      </c>
      <c r="W406" s="5">
        <f t="shared" si="397"/>
        <v>100</v>
      </c>
      <c r="X406" s="26"/>
    </row>
    <row r="407" spans="1:25" ht="31.5" x14ac:dyDescent="0.25">
      <c r="A407" s="4" t="s">
        <v>83</v>
      </c>
      <c r="B407" s="4" t="s">
        <v>1330</v>
      </c>
      <c r="C407" s="4" t="s">
        <v>87</v>
      </c>
      <c r="D407" s="4" t="s">
        <v>73</v>
      </c>
      <c r="E407" s="14" t="s">
        <v>475</v>
      </c>
      <c r="F407" s="5">
        <f t="shared" ref="F407:L408" si="408">F408</f>
        <v>364971.5</v>
      </c>
      <c r="G407" s="5">
        <f t="shared" si="408"/>
        <v>364971.5</v>
      </c>
      <c r="H407" s="5">
        <f t="shared" si="408"/>
        <v>364971.5</v>
      </c>
      <c r="I407" s="5">
        <f t="shared" si="408"/>
        <v>0</v>
      </c>
      <c r="J407" s="5">
        <f t="shared" si="408"/>
        <v>0</v>
      </c>
      <c r="K407" s="5">
        <f t="shared" si="408"/>
        <v>0</v>
      </c>
      <c r="L407" s="5">
        <f t="shared" si="408"/>
        <v>0</v>
      </c>
      <c r="M407" s="5">
        <f t="shared" si="378"/>
        <v>364971.5</v>
      </c>
      <c r="N407" s="5">
        <v>439443.8</v>
      </c>
      <c r="O407" s="5">
        <f>O408</f>
        <v>262299.59999999998</v>
      </c>
      <c r="P407" s="5">
        <f t="shared" ref="P407:V408" si="409">P408</f>
        <v>0</v>
      </c>
      <c r="Q407" s="5">
        <f t="shared" si="409"/>
        <v>0</v>
      </c>
      <c r="R407" s="5">
        <f t="shared" si="409"/>
        <v>0</v>
      </c>
      <c r="S407" s="5">
        <f t="shared" si="409"/>
        <v>0</v>
      </c>
      <c r="T407" s="5">
        <v>439443.8</v>
      </c>
      <c r="U407" s="5">
        <f t="shared" si="409"/>
        <v>0</v>
      </c>
      <c r="V407" s="36">
        <f t="shared" si="409"/>
        <v>0</v>
      </c>
      <c r="W407" s="5">
        <f t="shared" si="397"/>
        <v>100</v>
      </c>
      <c r="X407" s="26"/>
    </row>
    <row r="408" spans="1:25" x14ac:dyDescent="0.25">
      <c r="A408" s="4" t="s">
        <v>83</v>
      </c>
      <c r="B408" s="4" t="s">
        <v>1330</v>
      </c>
      <c r="C408" s="4" t="s">
        <v>87</v>
      </c>
      <c r="D408" s="4" t="s">
        <v>85</v>
      </c>
      <c r="E408" s="14" t="s">
        <v>477</v>
      </c>
      <c r="F408" s="5">
        <f t="shared" si="408"/>
        <v>364971.5</v>
      </c>
      <c r="G408" s="5">
        <f t="shared" si="408"/>
        <v>364971.5</v>
      </c>
      <c r="H408" s="5">
        <f t="shared" si="408"/>
        <v>364971.5</v>
      </c>
      <c r="I408" s="5">
        <f t="shared" si="408"/>
        <v>0</v>
      </c>
      <c r="J408" s="5">
        <f t="shared" si="408"/>
        <v>0</v>
      </c>
      <c r="K408" s="5">
        <f t="shared" si="408"/>
        <v>0</v>
      </c>
      <c r="L408" s="5">
        <f t="shared" si="408"/>
        <v>0</v>
      </c>
      <c r="M408" s="5">
        <f t="shared" si="378"/>
        <v>364971.5</v>
      </c>
      <c r="N408" s="5">
        <v>439443.8</v>
      </c>
      <c r="O408" s="5">
        <f>O409</f>
        <v>262299.59999999998</v>
      </c>
      <c r="P408" s="5">
        <f t="shared" si="409"/>
        <v>0</v>
      </c>
      <c r="Q408" s="5">
        <f t="shared" si="409"/>
        <v>0</v>
      </c>
      <c r="R408" s="5">
        <f t="shared" si="409"/>
        <v>0</v>
      </c>
      <c r="S408" s="5">
        <f t="shared" si="409"/>
        <v>0</v>
      </c>
      <c r="T408" s="5">
        <v>439443.8</v>
      </c>
      <c r="U408" s="5">
        <f t="shared" si="409"/>
        <v>0</v>
      </c>
      <c r="V408" s="36">
        <f t="shared" si="409"/>
        <v>0</v>
      </c>
      <c r="W408" s="5">
        <f t="shared" si="397"/>
        <v>100</v>
      </c>
      <c r="X408" s="26"/>
    </row>
    <row r="409" spans="1:25" x14ac:dyDescent="0.25">
      <c r="A409" s="4" t="s">
        <v>83</v>
      </c>
      <c r="B409" s="4" t="s">
        <v>1330</v>
      </c>
      <c r="C409" s="4" t="s">
        <v>1279</v>
      </c>
      <c r="D409" s="4"/>
      <c r="E409" s="14" t="s">
        <v>1280</v>
      </c>
      <c r="F409" s="5">
        <v>364971.5</v>
      </c>
      <c r="G409" s="5">
        <v>364971.5</v>
      </c>
      <c r="H409" s="5">
        <v>364971.5</v>
      </c>
      <c r="I409" s="5"/>
      <c r="J409" s="5"/>
      <c r="K409" s="5"/>
      <c r="L409" s="5"/>
      <c r="M409" s="5">
        <f t="shared" si="378"/>
        <v>364971.5</v>
      </c>
      <c r="N409" s="5">
        <v>41868.300000000003</v>
      </c>
      <c r="O409" s="5">
        <v>262299.59999999998</v>
      </c>
      <c r="P409" s="5">
        <v>0</v>
      </c>
      <c r="Q409" s="5">
        <v>0</v>
      </c>
      <c r="R409" s="5">
        <v>0</v>
      </c>
      <c r="S409" s="5">
        <v>0</v>
      </c>
      <c r="T409" s="5">
        <v>41868.300000000003</v>
      </c>
      <c r="U409" s="5">
        <v>0</v>
      </c>
      <c r="V409" s="36">
        <v>0</v>
      </c>
      <c r="W409" s="5">
        <f t="shared" si="397"/>
        <v>100</v>
      </c>
      <c r="X409" s="26"/>
    </row>
    <row r="410" spans="1:25" ht="31.5" x14ac:dyDescent="0.25">
      <c r="A410" s="4" t="s">
        <v>83</v>
      </c>
      <c r="B410" s="4" t="s">
        <v>1330</v>
      </c>
      <c r="C410" s="4" t="s">
        <v>1279</v>
      </c>
      <c r="D410" s="4" t="s">
        <v>73</v>
      </c>
      <c r="E410" s="14" t="s">
        <v>475</v>
      </c>
      <c r="F410" s="5">
        <f t="shared" ref="F410:L411" si="410">F411</f>
        <v>0</v>
      </c>
      <c r="G410" s="5">
        <f t="shared" si="410"/>
        <v>0</v>
      </c>
      <c r="H410" s="5">
        <f t="shared" si="410"/>
        <v>0</v>
      </c>
      <c r="I410" s="5">
        <f t="shared" si="410"/>
        <v>0</v>
      </c>
      <c r="J410" s="5">
        <f t="shared" si="410"/>
        <v>0</v>
      </c>
      <c r="K410" s="5">
        <f t="shared" si="410"/>
        <v>0</v>
      </c>
      <c r="L410" s="5">
        <f t="shared" si="410"/>
        <v>0</v>
      </c>
      <c r="M410" s="5">
        <f t="shared" si="378"/>
        <v>0</v>
      </c>
      <c r="N410" s="5">
        <v>41868.300000000003</v>
      </c>
      <c r="O410" s="5">
        <f>O411</f>
        <v>0</v>
      </c>
      <c r="P410" s="5">
        <f t="shared" ref="P410:V411" si="411">P411</f>
        <v>0</v>
      </c>
      <c r="Q410" s="5">
        <f t="shared" si="411"/>
        <v>0</v>
      </c>
      <c r="R410" s="5">
        <f t="shared" si="411"/>
        <v>0</v>
      </c>
      <c r="S410" s="5">
        <f t="shared" si="411"/>
        <v>0</v>
      </c>
      <c r="T410" s="5">
        <v>41868.300000000003</v>
      </c>
      <c r="U410" s="5">
        <f t="shared" si="411"/>
        <v>0</v>
      </c>
      <c r="V410" s="36">
        <f t="shared" si="411"/>
        <v>0</v>
      </c>
      <c r="W410" s="5">
        <f t="shared" si="397"/>
        <v>100</v>
      </c>
      <c r="X410" s="26"/>
      <c r="Y410" s="2" t="s">
        <v>1236</v>
      </c>
    </row>
    <row r="411" spans="1:25" x14ac:dyDescent="0.25">
      <c r="A411" s="4" t="s">
        <v>83</v>
      </c>
      <c r="B411" s="4" t="s">
        <v>1330</v>
      </c>
      <c r="C411" s="4" t="s">
        <v>1279</v>
      </c>
      <c r="D411" s="4" t="s">
        <v>85</v>
      </c>
      <c r="E411" s="14" t="s">
        <v>477</v>
      </c>
      <c r="F411" s="5">
        <f t="shared" si="410"/>
        <v>0</v>
      </c>
      <c r="G411" s="5">
        <f t="shared" si="410"/>
        <v>0</v>
      </c>
      <c r="H411" s="5">
        <f t="shared" si="410"/>
        <v>0</v>
      </c>
      <c r="I411" s="5">
        <f t="shared" si="410"/>
        <v>0</v>
      </c>
      <c r="J411" s="5">
        <f t="shared" si="410"/>
        <v>0</v>
      </c>
      <c r="K411" s="5">
        <f t="shared" si="410"/>
        <v>0</v>
      </c>
      <c r="L411" s="5">
        <f t="shared" si="410"/>
        <v>0</v>
      </c>
      <c r="M411" s="5">
        <f t="shared" si="378"/>
        <v>0</v>
      </c>
      <c r="N411" s="5">
        <v>41868.300000000003</v>
      </c>
      <c r="O411" s="5">
        <f>O412</f>
        <v>0</v>
      </c>
      <c r="P411" s="5">
        <f t="shared" si="411"/>
        <v>0</v>
      </c>
      <c r="Q411" s="5">
        <f t="shared" si="411"/>
        <v>0</v>
      </c>
      <c r="R411" s="5">
        <f t="shared" si="411"/>
        <v>0</v>
      </c>
      <c r="S411" s="5">
        <f t="shared" si="411"/>
        <v>0</v>
      </c>
      <c r="T411" s="5">
        <v>41868.300000000003</v>
      </c>
      <c r="U411" s="5">
        <f t="shared" si="411"/>
        <v>0</v>
      </c>
      <c r="V411" s="36">
        <f t="shared" si="411"/>
        <v>0</v>
      </c>
      <c r="W411" s="5">
        <f t="shared" si="397"/>
        <v>100</v>
      </c>
      <c r="X411" s="26"/>
      <c r="Y411" s="2" t="s">
        <v>1236</v>
      </c>
    </row>
    <row r="412" spans="1:25" ht="31.5" x14ac:dyDescent="0.25">
      <c r="A412" s="4" t="s">
        <v>83</v>
      </c>
      <c r="B412" s="4" t="s">
        <v>1330</v>
      </c>
      <c r="C412" s="4" t="s">
        <v>769</v>
      </c>
      <c r="D412" s="4"/>
      <c r="E412" s="14" t="s">
        <v>1413</v>
      </c>
      <c r="F412" s="5"/>
      <c r="G412" s="5"/>
      <c r="H412" s="5"/>
      <c r="I412" s="5"/>
      <c r="J412" s="5"/>
      <c r="K412" s="5"/>
      <c r="L412" s="5"/>
      <c r="M412" s="5">
        <f t="shared" si="378"/>
        <v>0</v>
      </c>
      <c r="N412" s="5">
        <v>1776.70279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1776.70279</v>
      </c>
      <c r="U412" s="5">
        <v>0</v>
      </c>
      <c r="V412" s="36">
        <v>0</v>
      </c>
      <c r="W412" s="5">
        <f t="shared" si="397"/>
        <v>100</v>
      </c>
      <c r="X412" s="26"/>
      <c r="Y412" s="2" t="s">
        <v>1236</v>
      </c>
    </row>
    <row r="413" spans="1:25" ht="31.5" x14ac:dyDescent="0.25">
      <c r="A413" s="4" t="s">
        <v>83</v>
      </c>
      <c r="B413" s="4" t="s">
        <v>1330</v>
      </c>
      <c r="C413" s="4" t="s">
        <v>769</v>
      </c>
      <c r="D413" s="4" t="s">
        <v>73</v>
      </c>
      <c r="E413" s="14" t="s">
        <v>475</v>
      </c>
      <c r="F413" s="5"/>
      <c r="G413" s="5"/>
      <c r="H413" s="5"/>
      <c r="I413" s="5"/>
      <c r="J413" s="5"/>
      <c r="K413" s="5"/>
      <c r="L413" s="5">
        <f>L414</f>
        <v>55530.775000000009</v>
      </c>
      <c r="M413" s="5">
        <f>L413</f>
        <v>55530.775000000009</v>
      </c>
      <c r="N413" s="5">
        <v>1776.70279</v>
      </c>
      <c r="O413" s="5">
        <f t="shared" ref="O413:V414" si="412">O414</f>
        <v>0</v>
      </c>
      <c r="P413" s="5">
        <f t="shared" si="412"/>
        <v>0</v>
      </c>
      <c r="Q413" s="5">
        <f t="shared" si="412"/>
        <v>0</v>
      </c>
      <c r="R413" s="5">
        <f t="shared" si="412"/>
        <v>0</v>
      </c>
      <c r="S413" s="5">
        <f t="shared" si="412"/>
        <v>0</v>
      </c>
      <c r="T413" s="5">
        <v>1776.70279</v>
      </c>
      <c r="U413" s="5">
        <f t="shared" si="412"/>
        <v>0</v>
      </c>
      <c r="V413" s="36">
        <f t="shared" si="412"/>
        <v>0</v>
      </c>
      <c r="W413" s="5">
        <f t="shared" si="397"/>
        <v>100</v>
      </c>
      <c r="X413" s="26"/>
    </row>
    <row r="414" spans="1:25" x14ac:dyDescent="0.25">
      <c r="A414" s="4" t="s">
        <v>83</v>
      </c>
      <c r="B414" s="4" t="s">
        <v>1330</v>
      </c>
      <c r="C414" s="4" t="s">
        <v>769</v>
      </c>
      <c r="D414" s="4" t="s">
        <v>85</v>
      </c>
      <c r="E414" s="14" t="s">
        <v>477</v>
      </c>
      <c r="F414" s="5"/>
      <c r="G414" s="5"/>
      <c r="H414" s="5"/>
      <c r="I414" s="5"/>
      <c r="J414" s="5"/>
      <c r="K414" s="5"/>
      <c r="L414" s="5">
        <f>L415</f>
        <v>55530.775000000009</v>
      </c>
      <c r="M414" s="5">
        <f>L414</f>
        <v>55530.775000000009</v>
      </c>
      <c r="N414" s="5">
        <v>1776.70279</v>
      </c>
      <c r="O414" s="5">
        <f t="shared" si="412"/>
        <v>0</v>
      </c>
      <c r="P414" s="5">
        <f t="shared" si="412"/>
        <v>0</v>
      </c>
      <c r="Q414" s="5">
        <f t="shared" si="412"/>
        <v>0</v>
      </c>
      <c r="R414" s="5">
        <f t="shared" si="412"/>
        <v>0</v>
      </c>
      <c r="S414" s="5">
        <f t="shared" si="412"/>
        <v>0</v>
      </c>
      <c r="T414" s="5">
        <v>1776.70279</v>
      </c>
      <c r="U414" s="5">
        <f t="shared" si="412"/>
        <v>0</v>
      </c>
      <c r="V414" s="36">
        <f t="shared" si="412"/>
        <v>0</v>
      </c>
      <c r="W414" s="5">
        <f t="shared" si="397"/>
        <v>100</v>
      </c>
      <c r="X414" s="26"/>
    </row>
    <row r="415" spans="1:25" ht="47.25" x14ac:dyDescent="0.25">
      <c r="A415" s="4" t="s">
        <v>83</v>
      </c>
      <c r="B415" s="4" t="s">
        <v>1330</v>
      </c>
      <c r="C415" s="4" t="s">
        <v>89</v>
      </c>
      <c r="D415" s="4"/>
      <c r="E415" s="14" t="s">
        <v>1110</v>
      </c>
      <c r="F415" s="5"/>
      <c r="G415" s="5"/>
      <c r="H415" s="5"/>
      <c r="I415" s="5"/>
      <c r="J415" s="5"/>
      <c r="K415" s="5"/>
      <c r="L415" s="5">
        <f>3556.175+30223+4620.3+17131.3</f>
        <v>55530.775000000009</v>
      </c>
      <c r="M415" s="5">
        <f>L415</f>
        <v>55530.775000000009</v>
      </c>
      <c r="N415" s="5">
        <v>16117.6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16117.6</v>
      </c>
      <c r="U415" s="5">
        <v>0</v>
      </c>
      <c r="V415" s="36">
        <v>0</v>
      </c>
      <c r="W415" s="5">
        <f t="shared" si="397"/>
        <v>100</v>
      </c>
      <c r="X415" s="26"/>
    </row>
    <row r="416" spans="1:25" ht="31.5" x14ac:dyDescent="0.25">
      <c r="A416" s="4" t="s">
        <v>83</v>
      </c>
      <c r="B416" s="4" t="s">
        <v>1330</v>
      </c>
      <c r="C416" s="4" t="s">
        <v>89</v>
      </c>
      <c r="D416" s="4" t="s">
        <v>73</v>
      </c>
      <c r="E416" s="14" t="s">
        <v>475</v>
      </c>
      <c r="F416" s="5">
        <f t="shared" ref="F416:L417" si="413">F417</f>
        <v>2560</v>
      </c>
      <c r="G416" s="5">
        <f t="shared" si="413"/>
        <v>2560</v>
      </c>
      <c r="H416" s="5">
        <f t="shared" si="413"/>
        <v>2560</v>
      </c>
      <c r="I416" s="5">
        <f t="shared" si="413"/>
        <v>0</v>
      </c>
      <c r="J416" s="5">
        <f t="shared" si="413"/>
        <v>0</v>
      </c>
      <c r="K416" s="5">
        <f t="shared" si="413"/>
        <v>0</v>
      </c>
      <c r="L416" s="5">
        <f t="shared" si="413"/>
        <v>0</v>
      </c>
      <c r="M416" s="5">
        <f t="shared" si="378"/>
        <v>2560</v>
      </c>
      <c r="N416" s="5">
        <v>16117.6</v>
      </c>
      <c r="O416" s="5">
        <f>O417+O419</f>
        <v>667.12580000000003</v>
      </c>
      <c r="P416" s="5">
        <f t="shared" ref="P416:V416" si="414">P417+P419</f>
        <v>0</v>
      </c>
      <c r="Q416" s="5">
        <f t="shared" si="414"/>
        <v>0</v>
      </c>
      <c r="R416" s="5">
        <f t="shared" si="414"/>
        <v>0</v>
      </c>
      <c r="S416" s="5">
        <f t="shared" si="414"/>
        <v>0</v>
      </c>
      <c r="T416" s="5">
        <v>16117.6</v>
      </c>
      <c r="U416" s="5">
        <f t="shared" si="414"/>
        <v>0</v>
      </c>
      <c r="V416" s="36">
        <f t="shared" si="414"/>
        <v>0</v>
      </c>
      <c r="W416" s="5">
        <f t="shared" si="397"/>
        <v>100</v>
      </c>
      <c r="X416" s="26"/>
    </row>
    <row r="417" spans="1:25" x14ac:dyDescent="0.25">
      <c r="A417" s="4" t="s">
        <v>83</v>
      </c>
      <c r="B417" s="4" t="s">
        <v>1330</v>
      </c>
      <c r="C417" s="4" t="s">
        <v>89</v>
      </c>
      <c r="D417" s="4" t="s">
        <v>85</v>
      </c>
      <c r="E417" s="14" t="s">
        <v>477</v>
      </c>
      <c r="F417" s="5">
        <f t="shared" si="413"/>
        <v>2560</v>
      </c>
      <c r="G417" s="5">
        <f t="shared" si="413"/>
        <v>2560</v>
      </c>
      <c r="H417" s="5">
        <f t="shared" si="413"/>
        <v>2560</v>
      </c>
      <c r="I417" s="5">
        <f t="shared" si="413"/>
        <v>0</v>
      </c>
      <c r="J417" s="5">
        <f t="shared" si="413"/>
        <v>0</v>
      </c>
      <c r="K417" s="5">
        <f t="shared" si="413"/>
        <v>0</v>
      </c>
      <c r="L417" s="5">
        <f t="shared" si="413"/>
        <v>0</v>
      </c>
      <c r="M417" s="5">
        <f t="shared" si="378"/>
        <v>2560</v>
      </c>
      <c r="N417" s="5">
        <v>16117.6</v>
      </c>
      <c r="O417" s="5">
        <f>O418</f>
        <v>0</v>
      </c>
      <c r="P417" s="5">
        <f t="shared" ref="P417:V417" si="415">P418</f>
        <v>0</v>
      </c>
      <c r="Q417" s="5">
        <f t="shared" si="415"/>
        <v>0</v>
      </c>
      <c r="R417" s="5">
        <f t="shared" si="415"/>
        <v>0</v>
      </c>
      <c r="S417" s="5">
        <f t="shared" si="415"/>
        <v>0</v>
      </c>
      <c r="T417" s="5">
        <v>16117.6</v>
      </c>
      <c r="U417" s="5">
        <f t="shared" si="415"/>
        <v>0</v>
      </c>
      <c r="V417" s="36">
        <f t="shared" si="415"/>
        <v>0</v>
      </c>
      <c r="W417" s="5">
        <f t="shared" si="397"/>
        <v>100</v>
      </c>
      <c r="X417" s="24"/>
    </row>
    <row r="418" spans="1:25" ht="31.5" x14ac:dyDescent="0.25">
      <c r="A418" s="4" t="s">
        <v>83</v>
      </c>
      <c r="B418" s="4" t="s">
        <v>1330</v>
      </c>
      <c r="C418" s="4" t="s">
        <v>1414</v>
      </c>
      <c r="D418" s="4"/>
      <c r="E418" s="14" t="s">
        <v>1251</v>
      </c>
      <c r="F418" s="5">
        <v>2560</v>
      </c>
      <c r="G418" s="5">
        <v>2560</v>
      </c>
      <c r="H418" s="5">
        <v>2560</v>
      </c>
      <c r="I418" s="5"/>
      <c r="J418" s="5"/>
      <c r="K418" s="5"/>
      <c r="L418" s="5"/>
      <c r="M418" s="5">
        <f t="shared" si="378"/>
        <v>2560</v>
      </c>
      <c r="N418" s="5">
        <v>13054.9015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13054.9015</v>
      </c>
      <c r="U418" s="5">
        <v>0</v>
      </c>
      <c r="V418" s="36">
        <v>0</v>
      </c>
      <c r="W418" s="5">
        <f t="shared" si="397"/>
        <v>100</v>
      </c>
      <c r="X418" s="24"/>
    </row>
    <row r="419" spans="1:25" ht="78.75" x14ac:dyDescent="0.25">
      <c r="A419" s="4" t="s">
        <v>83</v>
      </c>
      <c r="B419" s="4" t="s">
        <v>1330</v>
      </c>
      <c r="C419" s="4" t="s">
        <v>1415</v>
      </c>
      <c r="D419" s="4"/>
      <c r="E419" s="14" t="s">
        <v>1416</v>
      </c>
      <c r="F419" s="5"/>
      <c r="G419" s="5"/>
      <c r="H419" s="5"/>
      <c r="I419" s="5"/>
      <c r="J419" s="5"/>
      <c r="K419" s="5"/>
      <c r="L419" s="5"/>
      <c r="M419" s="5">
        <f>M420</f>
        <v>0</v>
      </c>
      <c r="N419" s="5">
        <v>13054.9015</v>
      </c>
      <c r="O419" s="5">
        <f t="shared" ref="O419:V419" si="416">O420</f>
        <v>667.12580000000003</v>
      </c>
      <c r="P419" s="5">
        <f t="shared" si="416"/>
        <v>0</v>
      </c>
      <c r="Q419" s="5">
        <f t="shared" si="416"/>
        <v>0</v>
      </c>
      <c r="R419" s="5">
        <f t="shared" si="416"/>
        <v>0</v>
      </c>
      <c r="S419" s="5">
        <f t="shared" si="416"/>
        <v>0</v>
      </c>
      <c r="T419" s="5">
        <v>13054.9015</v>
      </c>
      <c r="U419" s="5">
        <f t="shared" si="416"/>
        <v>0</v>
      </c>
      <c r="V419" s="36">
        <f t="shared" si="416"/>
        <v>0</v>
      </c>
      <c r="W419" s="5">
        <f t="shared" si="397"/>
        <v>100</v>
      </c>
      <c r="X419" s="26"/>
    </row>
    <row r="420" spans="1:25" ht="31.5" x14ac:dyDescent="0.25">
      <c r="A420" s="4" t="s">
        <v>83</v>
      </c>
      <c r="B420" s="4" t="s">
        <v>1330</v>
      </c>
      <c r="C420" s="4" t="s">
        <v>1415</v>
      </c>
      <c r="D420" s="4" t="s">
        <v>73</v>
      </c>
      <c r="E420" s="14" t="s">
        <v>475</v>
      </c>
      <c r="F420" s="5"/>
      <c r="G420" s="5"/>
      <c r="H420" s="5"/>
      <c r="I420" s="5"/>
      <c r="J420" s="5"/>
      <c r="K420" s="5"/>
      <c r="L420" s="5"/>
      <c r="M420" s="5">
        <v>0</v>
      </c>
      <c r="N420" s="5">
        <v>13054.9015</v>
      </c>
      <c r="O420" s="5">
        <v>667.12580000000003</v>
      </c>
      <c r="P420" s="5">
        <v>0</v>
      </c>
      <c r="Q420" s="5">
        <v>0</v>
      </c>
      <c r="R420" s="5">
        <v>0</v>
      </c>
      <c r="S420" s="5">
        <v>0</v>
      </c>
      <c r="T420" s="5">
        <v>13054.9015</v>
      </c>
      <c r="U420" s="5">
        <v>0</v>
      </c>
      <c r="V420" s="36">
        <v>0</v>
      </c>
      <c r="W420" s="5">
        <f t="shared" si="397"/>
        <v>100</v>
      </c>
      <c r="X420" s="26"/>
    </row>
    <row r="421" spans="1:25" x14ac:dyDescent="0.25">
      <c r="A421" s="4" t="s">
        <v>83</v>
      </c>
      <c r="B421" s="4" t="s">
        <v>1330</v>
      </c>
      <c r="C421" s="4" t="s">
        <v>1415</v>
      </c>
      <c r="D421" s="4" t="s">
        <v>85</v>
      </c>
      <c r="E421" s="27" t="s">
        <v>477</v>
      </c>
      <c r="F421" s="5"/>
      <c r="G421" s="5"/>
      <c r="H421" s="5"/>
      <c r="I421" s="5"/>
      <c r="J421" s="5"/>
      <c r="K421" s="5"/>
      <c r="L421" s="5"/>
      <c r="M421" s="5">
        <f t="shared" si="378"/>
        <v>0</v>
      </c>
      <c r="N421" s="5">
        <v>13054.9015</v>
      </c>
      <c r="O421" s="5">
        <f>O422</f>
        <v>36160.106500000002</v>
      </c>
      <c r="P421" s="5">
        <f t="shared" ref="P421:V422" si="417">P422</f>
        <v>34267.232300000003</v>
      </c>
      <c r="Q421" s="5">
        <f t="shared" si="417"/>
        <v>34267.232300000003</v>
      </c>
      <c r="R421" s="5">
        <f t="shared" si="417"/>
        <v>0</v>
      </c>
      <c r="S421" s="5">
        <f t="shared" si="417"/>
        <v>0</v>
      </c>
      <c r="T421" s="5">
        <v>13054.9015</v>
      </c>
      <c r="U421" s="5">
        <f t="shared" si="417"/>
        <v>34267.232300000003</v>
      </c>
      <c r="V421" s="36">
        <f t="shared" si="417"/>
        <v>0</v>
      </c>
      <c r="W421" s="5">
        <f t="shared" si="397"/>
        <v>100</v>
      </c>
      <c r="X421" s="26"/>
    </row>
    <row r="422" spans="1:25" ht="47.25" x14ac:dyDescent="0.25">
      <c r="A422" s="4" t="s">
        <v>83</v>
      </c>
      <c r="B422" s="4" t="s">
        <v>1330</v>
      </c>
      <c r="C422" s="4" t="s">
        <v>96</v>
      </c>
      <c r="D422" s="4"/>
      <c r="E422" s="14" t="s">
        <v>908</v>
      </c>
      <c r="F422" s="5"/>
      <c r="G422" s="5"/>
      <c r="H422" s="5"/>
      <c r="I422" s="5"/>
      <c r="J422" s="5"/>
      <c r="K422" s="5"/>
      <c r="L422" s="5"/>
      <c r="M422" s="5">
        <f t="shared" si="378"/>
        <v>0</v>
      </c>
      <c r="N422" s="5">
        <v>264.39999999999998</v>
      </c>
      <c r="O422" s="5">
        <f>O423</f>
        <v>36160.106500000002</v>
      </c>
      <c r="P422" s="5">
        <f t="shared" si="417"/>
        <v>34267.232300000003</v>
      </c>
      <c r="Q422" s="5">
        <f t="shared" si="417"/>
        <v>34267.232300000003</v>
      </c>
      <c r="R422" s="5">
        <f t="shared" si="417"/>
        <v>0</v>
      </c>
      <c r="S422" s="5">
        <f t="shared" si="417"/>
        <v>0</v>
      </c>
      <c r="T422" s="5">
        <v>264.39999999999998</v>
      </c>
      <c r="U422" s="5">
        <f t="shared" si="417"/>
        <v>34267.232300000003</v>
      </c>
      <c r="V422" s="36">
        <f t="shared" si="417"/>
        <v>0</v>
      </c>
      <c r="W422" s="5">
        <f t="shared" si="397"/>
        <v>100</v>
      </c>
      <c r="X422" s="26"/>
    </row>
    <row r="423" spans="1:25" ht="31.5" x14ac:dyDescent="0.25">
      <c r="A423" s="4" t="s">
        <v>83</v>
      </c>
      <c r="B423" s="4" t="s">
        <v>1330</v>
      </c>
      <c r="C423" s="4" t="s">
        <v>97</v>
      </c>
      <c r="D423" s="4"/>
      <c r="E423" s="14" t="s">
        <v>914</v>
      </c>
      <c r="F423" s="5"/>
      <c r="G423" s="5"/>
      <c r="H423" s="5"/>
      <c r="I423" s="5"/>
      <c r="J423" s="5"/>
      <c r="K423" s="5"/>
      <c r="L423" s="5"/>
      <c r="M423" s="5">
        <f t="shared" si="378"/>
        <v>0</v>
      </c>
      <c r="N423" s="5">
        <v>264.39999999999998</v>
      </c>
      <c r="O423" s="5">
        <f>1892.8742+34267.2323</f>
        <v>36160.106500000002</v>
      </c>
      <c r="P423" s="5">
        <v>34267.232300000003</v>
      </c>
      <c r="Q423" s="5">
        <v>34267.232300000003</v>
      </c>
      <c r="R423" s="5">
        <v>0</v>
      </c>
      <c r="S423" s="5">
        <v>0</v>
      </c>
      <c r="T423" s="5">
        <v>264.39999999999998</v>
      </c>
      <c r="U423" s="5">
        <v>34267.232300000003</v>
      </c>
      <c r="V423" s="36">
        <v>0</v>
      </c>
      <c r="W423" s="5">
        <f t="shared" si="397"/>
        <v>100</v>
      </c>
      <c r="X423" s="26"/>
    </row>
    <row r="424" spans="1:25" ht="78.75" x14ac:dyDescent="0.25">
      <c r="A424" s="4" t="s">
        <v>83</v>
      </c>
      <c r="B424" s="4" t="s">
        <v>1330</v>
      </c>
      <c r="C424" s="4" t="s">
        <v>98</v>
      </c>
      <c r="D424" s="4"/>
      <c r="E424" s="14" t="s">
        <v>915</v>
      </c>
      <c r="F424" s="5">
        <f t="shared" ref="F424:L425" si="418">F425</f>
        <v>14993.2</v>
      </c>
      <c r="G424" s="5">
        <f t="shared" si="418"/>
        <v>15066.1</v>
      </c>
      <c r="H424" s="5">
        <f t="shared" si="418"/>
        <v>14920.3</v>
      </c>
      <c r="I424" s="5">
        <f t="shared" si="418"/>
        <v>0</v>
      </c>
      <c r="J424" s="5">
        <f t="shared" si="418"/>
        <v>0</v>
      </c>
      <c r="K424" s="5">
        <f t="shared" si="418"/>
        <v>0</v>
      </c>
      <c r="L424" s="5">
        <f t="shared" si="418"/>
        <v>453.87100000000004</v>
      </c>
      <c r="M424" s="5">
        <f t="shared" si="378"/>
        <v>15447.071</v>
      </c>
      <c r="N424" s="5">
        <v>264.39999999999998</v>
      </c>
      <c r="O424" s="5">
        <f>O425</f>
        <v>11289.471</v>
      </c>
      <c r="P424" s="5">
        <f t="shared" ref="P424:V425" si="419">P425</f>
        <v>0</v>
      </c>
      <c r="Q424" s="5">
        <f t="shared" si="419"/>
        <v>0</v>
      </c>
      <c r="R424" s="5">
        <f t="shared" si="419"/>
        <v>0</v>
      </c>
      <c r="S424" s="5">
        <f t="shared" si="419"/>
        <v>0</v>
      </c>
      <c r="T424" s="5">
        <v>264.39999999999998</v>
      </c>
      <c r="U424" s="5">
        <f t="shared" si="419"/>
        <v>0</v>
      </c>
      <c r="V424" s="36">
        <f t="shared" si="419"/>
        <v>0</v>
      </c>
      <c r="W424" s="5">
        <f t="shared" si="397"/>
        <v>100</v>
      </c>
      <c r="X424" s="26"/>
    </row>
    <row r="425" spans="1:25" ht="31.5" x14ac:dyDescent="0.25">
      <c r="A425" s="4" t="s">
        <v>83</v>
      </c>
      <c r="B425" s="4" t="s">
        <v>1330</v>
      </c>
      <c r="C425" s="4" t="s">
        <v>90</v>
      </c>
      <c r="D425" s="4"/>
      <c r="E425" s="14" t="s">
        <v>744</v>
      </c>
      <c r="F425" s="5">
        <f t="shared" si="418"/>
        <v>14993.2</v>
      </c>
      <c r="G425" s="5">
        <f t="shared" si="418"/>
        <v>15066.1</v>
      </c>
      <c r="H425" s="5">
        <f t="shared" si="418"/>
        <v>14920.3</v>
      </c>
      <c r="I425" s="5">
        <f t="shared" si="418"/>
        <v>0</v>
      </c>
      <c r="J425" s="5">
        <f t="shared" si="418"/>
        <v>0</v>
      </c>
      <c r="K425" s="5">
        <f t="shared" si="418"/>
        <v>0</v>
      </c>
      <c r="L425" s="5">
        <f t="shared" si="418"/>
        <v>453.87100000000004</v>
      </c>
      <c r="M425" s="5">
        <f t="shared" si="378"/>
        <v>15447.071</v>
      </c>
      <c r="N425" s="5">
        <v>264.39999999999998</v>
      </c>
      <c r="O425" s="5">
        <f>O426</f>
        <v>11289.471</v>
      </c>
      <c r="P425" s="5">
        <f t="shared" si="419"/>
        <v>0</v>
      </c>
      <c r="Q425" s="5">
        <f t="shared" si="419"/>
        <v>0</v>
      </c>
      <c r="R425" s="5">
        <f t="shared" si="419"/>
        <v>0</v>
      </c>
      <c r="S425" s="5">
        <f t="shared" si="419"/>
        <v>0</v>
      </c>
      <c r="T425" s="5">
        <v>264.39999999999998</v>
      </c>
      <c r="U425" s="5">
        <f t="shared" si="419"/>
        <v>0</v>
      </c>
      <c r="V425" s="36">
        <f t="shared" si="419"/>
        <v>0</v>
      </c>
      <c r="W425" s="5">
        <f t="shared" si="397"/>
        <v>100</v>
      </c>
      <c r="X425" s="26"/>
    </row>
    <row r="426" spans="1:25" ht="31.5" x14ac:dyDescent="0.25">
      <c r="A426" s="4" t="s">
        <v>83</v>
      </c>
      <c r="B426" s="4" t="s">
        <v>1330</v>
      </c>
      <c r="C426" s="4" t="s">
        <v>90</v>
      </c>
      <c r="D426" s="4" t="s">
        <v>73</v>
      </c>
      <c r="E426" s="14" t="s">
        <v>475</v>
      </c>
      <c r="F426" s="5">
        <v>14993.2</v>
      </c>
      <c r="G426" s="5">
        <v>15066.1</v>
      </c>
      <c r="H426" s="5">
        <v>14920.3</v>
      </c>
      <c r="I426" s="5"/>
      <c r="J426" s="5"/>
      <c r="K426" s="5"/>
      <c r="L426" s="5">
        <f>599.671-145.8</f>
        <v>453.87100000000004</v>
      </c>
      <c r="M426" s="5">
        <f t="shared" si="378"/>
        <v>15447.071</v>
      </c>
      <c r="N426" s="5">
        <v>264.39999999999998</v>
      </c>
      <c r="O426" s="5">
        <v>11289.471</v>
      </c>
      <c r="P426" s="5">
        <v>0</v>
      </c>
      <c r="Q426" s="5">
        <v>0</v>
      </c>
      <c r="R426" s="5">
        <v>0</v>
      </c>
      <c r="S426" s="5">
        <v>0</v>
      </c>
      <c r="T426" s="5">
        <v>264.39999999999998</v>
      </c>
      <c r="U426" s="5">
        <v>0</v>
      </c>
      <c r="V426" s="36">
        <v>0</v>
      </c>
      <c r="W426" s="5">
        <f t="shared" si="397"/>
        <v>100</v>
      </c>
      <c r="X426" s="26"/>
    </row>
    <row r="427" spans="1:25" x14ac:dyDescent="0.25">
      <c r="A427" s="4" t="s">
        <v>83</v>
      </c>
      <c r="B427" s="4" t="s">
        <v>1330</v>
      </c>
      <c r="C427" s="4" t="s">
        <v>90</v>
      </c>
      <c r="D427" s="4" t="s">
        <v>85</v>
      </c>
      <c r="E427" s="14" t="s">
        <v>477</v>
      </c>
      <c r="F427" s="5">
        <f t="shared" ref="F427:L431" si="420">F428</f>
        <v>0</v>
      </c>
      <c r="G427" s="5">
        <f t="shared" si="420"/>
        <v>472.2</v>
      </c>
      <c r="H427" s="5">
        <f t="shared" si="420"/>
        <v>308.89999999999998</v>
      </c>
      <c r="I427" s="5">
        <f t="shared" si="420"/>
        <v>0</v>
      </c>
      <c r="J427" s="5">
        <f t="shared" si="420"/>
        <v>0</v>
      </c>
      <c r="K427" s="5">
        <f t="shared" si="420"/>
        <v>0</v>
      </c>
      <c r="L427" s="5">
        <f t="shared" si="420"/>
        <v>0</v>
      </c>
      <c r="M427" s="5">
        <f t="shared" si="378"/>
        <v>0</v>
      </c>
      <c r="N427" s="5">
        <v>264.39999999999998</v>
      </c>
      <c r="O427" s="5">
        <f t="shared" ref="O427:O431" si="421">O428</f>
        <v>0</v>
      </c>
      <c r="P427" s="5">
        <f t="shared" ref="P427:V431" si="422">P428</f>
        <v>0</v>
      </c>
      <c r="Q427" s="5">
        <f t="shared" si="422"/>
        <v>0</v>
      </c>
      <c r="R427" s="5">
        <f t="shared" si="422"/>
        <v>0</v>
      </c>
      <c r="S427" s="5">
        <f t="shared" si="422"/>
        <v>0</v>
      </c>
      <c r="T427" s="5">
        <v>264.39999999999998</v>
      </c>
      <c r="U427" s="5">
        <f t="shared" si="422"/>
        <v>0</v>
      </c>
      <c r="V427" s="36">
        <f t="shared" si="422"/>
        <v>0</v>
      </c>
      <c r="W427" s="5">
        <f t="shared" si="397"/>
        <v>100</v>
      </c>
      <c r="X427" s="24"/>
      <c r="Y427" s="2" t="s">
        <v>1236</v>
      </c>
    </row>
    <row r="428" spans="1:25" x14ac:dyDescent="0.25">
      <c r="A428" s="9" t="s">
        <v>83</v>
      </c>
      <c r="B428" s="9" t="s">
        <v>1331</v>
      </c>
      <c r="C428" s="9"/>
      <c r="D428" s="9"/>
      <c r="E428" s="13" t="s">
        <v>453</v>
      </c>
      <c r="F428" s="5">
        <f t="shared" si="420"/>
        <v>0</v>
      </c>
      <c r="G428" s="5">
        <f t="shared" si="420"/>
        <v>472.2</v>
      </c>
      <c r="H428" s="5">
        <f t="shared" si="420"/>
        <v>308.89999999999998</v>
      </c>
      <c r="I428" s="5">
        <f t="shared" si="420"/>
        <v>0</v>
      </c>
      <c r="J428" s="5">
        <f t="shared" si="420"/>
        <v>0</v>
      </c>
      <c r="K428" s="5">
        <f t="shared" si="420"/>
        <v>0</v>
      </c>
      <c r="L428" s="5">
        <f t="shared" si="420"/>
        <v>0</v>
      </c>
      <c r="M428" s="5">
        <f t="shared" si="378"/>
        <v>0</v>
      </c>
      <c r="N428" s="11">
        <v>52085.89546</v>
      </c>
      <c r="O428" s="5">
        <f t="shared" si="421"/>
        <v>0</v>
      </c>
      <c r="P428" s="5">
        <f t="shared" si="422"/>
        <v>0</v>
      </c>
      <c r="Q428" s="5">
        <f t="shared" si="422"/>
        <v>0</v>
      </c>
      <c r="R428" s="5">
        <f t="shared" si="422"/>
        <v>0</v>
      </c>
      <c r="S428" s="5">
        <f t="shared" si="422"/>
        <v>0</v>
      </c>
      <c r="T428" s="11">
        <v>52085.494359999997</v>
      </c>
      <c r="U428" s="5">
        <f t="shared" si="422"/>
        <v>0</v>
      </c>
      <c r="V428" s="36">
        <f t="shared" si="422"/>
        <v>0</v>
      </c>
      <c r="W428" s="11">
        <f t="shared" si="397"/>
        <v>99.999229925882119</v>
      </c>
      <c r="X428" s="24"/>
      <c r="Y428" s="2" t="s">
        <v>1236</v>
      </c>
    </row>
    <row r="429" spans="1:25" x14ac:dyDescent="0.25">
      <c r="A429" s="4" t="s">
        <v>83</v>
      </c>
      <c r="B429" s="4" t="s">
        <v>1331</v>
      </c>
      <c r="C429" s="4" t="s">
        <v>108</v>
      </c>
      <c r="D429" s="4"/>
      <c r="E429" s="14" t="s">
        <v>868</v>
      </c>
      <c r="F429" s="5">
        <f t="shared" si="420"/>
        <v>0</v>
      </c>
      <c r="G429" s="5">
        <f t="shared" si="420"/>
        <v>472.2</v>
      </c>
      <c r="H429" s="5">
        <f t="shared" si="420"/>
        <v>308.89999999999998</v>
      </c>
      <c r="I429" s="5">
        <f t="shared" si="420"/>
        <v>0</v>
      </c>
      <c r="J429" s="5">
        <f t="shared" si="420"/>
        <v>0</v>
      </c>
      <c r="K429" s="5">
        <f t="shared" si="420"/>
        <v>0</v>
      </c>
      <c r="L429" s="5">
        <f t="shared" si="420"/>
        <v>0</v>
      </c>
      <c r="M429" s="5">
        <f t="shared" si="378"/>
        <v>0</v>
      </c>
      <c r="N429" s="5">
        <v>1625.9</v>
      </c>
      <c r="O429" s="5">
        <f t="shared" si="421"/>
        <v>0</v>
      </c>
      <c r="P429" s="5">
        <f t="shared" si="422"/>
        <v>0</v>
      </c>
      <c r="Q429" s="5">
        <f t="shared" si="422"/>
        <v>0</v>
      </c>
      <c r="R429" s="5">
        <f t="shared" si="422"/>
        <v>0</v>
      </c>
      <c r="S429" s="5">
        <f t="shared" si="422"/>
        <v>0</v>
      </c>
      <c r="T429" s="5">
        <v>1625.9</v>
      </c>
      <c r="U429" s="5">
        <f t="shared" si="422"/>
        <v>0</v>
      </c>
      <c r="V429" s="36">
        <f t="shared" si="422"/>
        <v>0</v>
      </c>
      <c r="W429" s="5">
        <f t="shared" si="397"/>
        <v>100</v>
      </c>
      <c r="X429" s="24"/>
      <c r="Y429" s="2" t="s">
        <v>1236</v>
      </c>
    </row>
    <row r="430" spans="1:25" ht="31.5" x14ac:dyDescent="0.25">
      <c r="A430" s="4" t="s">
        <v>83</v>
      </c>
      <c r="B430" s="4" t="s">
        <v>1331</v>
      </c>
      <c r="C430" s="4" t="s">
        <v>168</v>
      </c>
      <c r="D430" s="4"/>
      <c r="E430" s="14" t="s">
        <v>1417</v>
      </c>
      <c r="F430" s="5">
        <f t="shared" si="420"/>
        <v>0</v>
      </c>
      <c r="G430" s="5">
        <f t="shared" si="420"/>
        <v>472.2</v>
      </c>
      <c r="H430" s="5">
        <f t="shared" si="420"/>
        <v>308.89999999999998</v>
      </c>
      <c r="I430" s="5">
        <f t="shared" si="420"/>
        <v>0</v>
      </c>
      <c r="J430" s="5">
        <f t="shared" si="420"/>
        <v>0</v>
      </c>
      <c r="K430" s="5">
        <f t="shared" si="420"/>
        <v>0</v>
      </c>
      <c r="L430" s="5">
        <f t="shared" si="420"/>
        <v>0</v>
      </c>
      <c r="M430" s="5">
        <f t="shared" si="378"/>
        <v>0</v>
      </c>
      <c r="N430" s="5">
        <v>325.89999999999998</v>
      </c>
      <c r="O430" s="5">
        <f t="shared" si="421"/>
        <v>0</v>
      </c>
      <c r="P430" s="5">
        <f t="shared" si="422"/>
        <v>0</v>
      </c>
      <c r="Q430" s="5">
        <f t="shared" si="422"/>
        <v>0</v>
      </c>
      <c r="R430" s="5">
        <f t="shared" si="422"/>
        <v>0</v>
      </c>
      <c r="S430" s="5">
        <f t="shared" si="422"/>
        <v>0</v>
      </c>
      <c r="T430" s="5">
        <v>325.89999999999998</v>
      </c>
      <c r="U430" s="5">
        <f t="shared" si="422"/>
        <v>0</v>
      </c>
      <c r="V430" s="36">
        <f t="shared" si="422"/>
        <v>0</v>
      </c>
      <c r="W430" s="5">
        <f t="shared" si="397"/>
        <v>100</v>
      </c>
      <c r="X430" s="24"/>
      <c r="Y430" s="2" t="s">
        <v>1236</v>
      </c>
    </row>
    <row r="431" spans="1:25" ht="63" x14ac:dyDescent="0.25">
      <c r="A431" s="4" t="s">
        <v>83</v>
      </c>
      <c r="B431" s="4" t="s">
        <v>1331</v>
      </c>
      <c r="C431" s="4" t="s">
        <v>169</v>
      </c>
      <c r="D431" s="4"/>
      <c r="E431" s="14" t="s">
        <v>1418</v>
      </c>
      <c r="F431" s="5">
        <f t="shared" si="420"/>
        <v>0</v>
      </c>
      <c r="G431" s="5">
        <f t="shared" si="420"/>
        <v>472.2</v>
      </c>
      <c r="H431" s="5">
        <f t="shared" si="420"/>
        <v>308.89999999999998</v>
      </c>
      <c r="I431" s="5">
        <f t="shared" si="420"/>
        <v>0</v>
      </c>
      <c r="J431" s="5">
        <f t="shared" si="420"/>
        <v>0</v>
      </c>
      <c r="K431" s="5">
        <f t="shared" si="420"/>
        <v>0</v>
      </c>
      <c r="L431" s="5">
        <f t="shared" si="420"/>
        <v>0</v>
      </c>
      <c r="M431" s="5">
        <f t="shared" si="378"/>
        <v>0</v>
      </c>
      <c r="N431" s="5">
        <v>325.89999999999998</v>
      </c>
      <c r="O431" s="5">
        <f t="shared" si="421"/>
        <v>0</v>
      </c>
      <c r="P431" s="5">
        <f t="shared" si="422"/>
        <v>0</v>
      </c>
      <c r="Q431" s="5">
        <f t="shared" si="422"/>
        <v>0</v>
      </c>
      <c r="R431" s="5">
        <f t="shared" si="422"/>
        <v>0</v>
      </c>
      <c r="S431" s="5">
        <f t="shared" si="422"/>
        <v>0</v>
      </c>
      <c r="T431" s="5">
        <v>325.89999999999998</v>
      </c>
      <c r="U431" s="5">
        <f t="shared" si="422"/>
        <v>0</v>
      </c>
      <c r="V431" s="36">
        <f t="shared" si="422"/>
        <v>0</v>
      </c>
      <c r="W431" s="5">
        <f t="shared" si="397"/>
        <v>100</v>
      </c>
      <c r="X431" s="24"/>
      <c r="Y431" s="2" t="s">
        <v>1236</v>
      </c>
    </row>
    <row r="432" spans="1:25" ht="63" x14ac:dyDescent="0.25">
      <c r="A432" s="4" t="s">
        <v>83</v>
      </c>
      <c r="B432" s="4" t="s">
        <v>1331</v>
      </c>
      <c r="C432" s="4" t="s">
        <v>162</v>
      </c>
      <c r="D432" s="4"/>
      <c r="E432" s="14" t="s">
        <v>1419</v>
      </c>
      <c r="F432" s="5"/>
      <c r="G432" s="5">
        <v>472.2</v>
      </c>
      <c r="H432" s="5">
        <v>308.89999999999998</v>
      </c>
      <c r="I432" s="5"/>
      <c r="J432" s="5"/>
      <c r="K432" s="5"/>
      <c r="L432" s="5"/>
      <c r="M432" s="5">
        <f t="shared" si="378"/>
        <v>0</v>
      </c>
      <c r="N432" s="5">
        <v>325.89999999999998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325.89999999999998</v>
      </c>
      <c r="U432" s="5">
        <v>0</v>
      </c>
      <c r="V432" s="36">
        <v>0</v>
      </c>
      <c r="W432" s="5">
        <f t="shared" si="397"/>
        <v>100</v>
      </c>
      <c r="X432" s="24"/>
      <c r="Y432" s="2" t="s">
        <v>1236</v>
      </c>
    </row>
    <row r="433" spans="1:24" s="10" customFormat="1" ht="31.5" x14ac:dyDescent="0.25">
      <c r="A433" s="4" t="s">
        <v>83</v>
      </c>
      <c r="B433" s="4" t="s">
        <v>1331</v>
      </c>
      <c r="C433" s="4" t="s">
        <v>162</v>
      </c>
      <c r="D433" s="4" t="s">
        <v>73</v>
      </c>
      <c r="E433" s="14" t="s">
        <v>475</v>
      </c>
      <c r="F433" s="11">
        <f t="shared" ref="F433:L433" si="423">F434+F440+F446+F477</f>
        <v>25994.9</v>
      </c>
      <c r="G433" s="11">
        <f t="shared" si="423"/>
        <v>39400.899999999994</v>
      </c>
      <c r="H433" s="11">
        <f t="shared" si="423"/>
        <v>25419.100000000002</v>
      </c>
      <c r="I433" s="11">
        <f t="shared" si="423"/>
        <v>0</v>
      </c>
      <c r="J433" s="11">
        <f t="shared" si="423"/>
        <v>0</v>
      </c>
      <c r="K433" s="11">
        <f t="shared" si="423"/>
        <v>0</v>
      </c>
      <c r="L433" s="11">
        <f t="shared" si="423"/>
        <v>1987.2769999999998</v>
      </c>
      <c r="M433" s="11">
        <f t="shared" si="378"/>
        <v>27982.177</v>
      </c>
      <c r="N433" s="5">
        <v>325.89999999999998</v>
      </c>
      <c r="O433" s="11">
        <f>O434+O440+O446+O477+O484</f>
        <v>23236.402570000002</v>
      </c>
      <c r="P433" s="11">
        <f t="shared" ref="P433:V433" si="424">P434+P440+P446+P477</f>
        <v>0</v>
      </c>
      <c r="Q433" s="11">
        <f t="shared" si="424"/>
        <v>0</v>
      </c>
      <c r="R433" s="11">
        <f t="shared" si="424"/>
        <v>0</v>
      </c>
      <c r="S433" s="11">
        <f t="shared" si="424"/>
        <v>0</v>
      </c>
      <c r="T433" s="5">
        <v>325.89999999999998</v>
      </c>
      <c r="U433" s="11">
        <f t="shared" si="424"/>
        <v>0</v>
      </c>
      <c r="V433" s="35">
        <f t="shared" si="424"/>
        <v>0</v>
      </c>
      <c r="W433" s="5">
        <f t="shared" si="397"/>
        <v>100</v>
      </c>
      <c r="X433" s="25"/>
    </row>
    <row r="434" spans="1:24" x14ac:dyDescent="0.25">
      <c r="A434" s="4" t="s">
        <v>83</v>
      </c>
      <c r="B434" s="4" t="s">
        <v>1331</v>
      </c>
      <c r="C434" s="4" t="s">
        <v>162</v>
      </c>
      <c r="D434" s="4" t="s">
        <v>85</v>
      </c>
      <c r="E434" s="14" t="s">
        <v>477</v>
      </c>
      <c r="F434" s="5">
        <f t="shared" ref="F434:L438" si="425">F435</f>
        <v>900</v>
      </c>
      <c r="G434" s="5">
        <f t="shared" si="425"/>
        <v>900</v>
      </c>
      <c r="H434" s="5">
        <f t="shared" si="425"/>
        <v>900</v>
      </c>
      <c r="I434" s="5">
        <f t="shared" si="425"/>
        <v>0</v>
      </c>
      <c r="J434" s="5">
        <f t="shared" si="425"/>
        <v>0</v>
      </c>
      <c r="K434" s="5">
        <f t="shared" si="425"/>
        <v>0</v>
      </c>
      <c r="L434" s="5">
        <f t="shared" si="425"/>
        <v>0</v>
      </c>
      <c r="M434" s="5">
        <f t="shared" si="378"/>
        <v>900</v>
      </c>
      <c r="N434" s="5">
        <v>325.89999999999998</v>
      </c>
      <c r="O434" s="5">
        <v>450</v>
      </c>
      <c r="P434" s="5">
        <f t="shared" ref="P434:V438" si="426">P435</f>
        <v>0</v>
      </c>
      <c r="Q434" s="5">
        <f t="shared" si="426"/>
        <v>0</v>
      </c>
      <c r="R434" s="5">
        <f t="shared" si="426"/>
        <v>0</v>
      </c>
      <c r="S434" s="5">
        <f t="shared" si="426"/>
        <v>0</v>
      </c>
      <c r="T434" s="5">
        <v>325.89999999999998</v>
      </c>
      <c r="U434" s="5">
        <f t="shared" si="426"/>
        <v>0</v>
      </c>
      <c r="V434" s="36">
        <f t="shared" si="426"/>
        <v>0</v>
      </c>
      <c r="W434" s="5">
        <f t="shared" si="397"/>
        <v>100</v>
      </c>
      <c r="X434" s="26"/>
    </row>
    <row r="435" spans="1:24" ht="31.5" x14ac:dyDescent="0.25">
      <c r="A435" s="4" t="s">
        <v>83</v>
      </c>
      <c r="B435" s="4" t="s">
        <v>1331</v>
      </c>
      <c r="C435" s="4" t="s">
        <v>109</v>
      </c>
      <c r="D435" s="4"/>
      <c r="E435" s="14" t="s">
        <v>871</v>
      </c>
      <c r="F435" s="5">
        <f t="shared" si="425"/>
        <v>900</v>
      </c>
      <c r="G435" s="5">
        <f t="shared" si="425"/>
        <v>900</v>
      </c>
      <c r="H435" s="5">
        <f t="shared" si="425"/>
        <v>900</v>
      </c>
      <c r="I435" s="5">
        <f t="shared" si="425"/>
        <v>0</v>
      </c>
      <c r="J435" s="5">
        <f t="shared" si="425"/>
        <v>0</v>
      </c>
      <c r="K435" s="5">
        <f t="shared" si="425"/>
        <v>0</v>
      </c>
      <c r="L435" s="5">
        <f t="shared" si="425"/>
        <v>0</v>
      </c>
      <c r="M435" s="5">
        <f t="shared" si="378"/>
        <v>900</v>
      </c>
      <c r="N435" s="5">
        <v>1300</v>
      </c>
      <c r="O435" s="5">
        <f t="shared" ref="O435:O438" si="427">O436</f>
        <v>450</v>
      </c>
      <c r="P435" s="5">
        <f t="shared" si="426"/>
        <v>0</v>
      </c>
      <c r="Q435" s="5">
        <f t="shared" si="426"/>
        <v>0</v>
      </c>
      <c r="R435" s="5">
        <f t="shared" si="426"/>
        <v>0</v>
      </c>
      <c r="S435" s="5">
        <f t="shared" si="426"/>
        <v>0</v>
      </c>
      <c r="T435" s="5">
        <v>1300</v>
      </c>
      <c r="U435" s="5">
        <f t="shared" si="426"/>
        <v>0</v>
      </c>
      <c r="V435" s="36">
        <f t="shared" si="426"/>
        <v>0</v>
      </c>
      <c r="W435" s="5">
        <f t="shared" si="397"/>
        <v>100</v>
      </c>
      <c r="X435" s="26"/>
    </row>
    <row r="436" spans="1:24" ht="63" x14ac:dyDescent="0.25">
      <c r="A436" s="4" t="s">
        <v>83</v>
      </c>
      <c r="B436" s="4" t="s">
        <v>1331</v>
      </c>
      <c r="C436" s="4" t="s">
        <v>110</v>
      </c>
      <c r="D436" s="4"/>
      <c r="E436" s="14" t="s">
        <v>1420</v>
      </c>
      <c r="F436" s="5">
        <f t="shared" si="425"/>
        <v>900</v>
      </c>
      <c r="G436" s="5">
        <f t="shared" si="425"/>
        <v>900</v>
      </c>
      <c r="H436" s="5">
        <f t="shared" si="425"/>
        <v>900</v>
      </c>
      <c r="I436" s="5">
        <f t="shared" si="425"/>
        <v>0</v>
      </c>
      <c r="J436" s="5">
        <f t="shared" si="425"/>
        <v>0</v>
      </c>
      <c r="K436" s="5">
        <f t="shared" si="425"/>
        <v>0</v>
      </c>
      <c r="L436" s="5">
        <f t="shared" si="425"/>
        <v>0</v>
      </c>
      <c r="M436" s="5">
        <f t="shared" si="378"/>
        <v>900</v>
      </c>
      <c r="N436" s="5">
        <v>1300</v>
      </c>
      <c r="O436" s="5">
        <f t="shared" si="427"/>
        <v>450</v>
      </c>
      <c r="P436" s="5">
        <f t="shared" si="426"/>
        <v>0</v>
      </c>
      <c r="Q436" s="5">
        <f t="shared" si="426"/>
        <v>0</v>
      </c>
      <c r="R436" s="5">
        <f t="shared" si="426"/>
        <v>0</v>
      </c>
      <c r="S436" s="5">
        <f t="shared" si="426"/>
        <v>0</v>
      </c>
      <c r="T436" s="5">
        <v>1300</v>
      </c>
      <c r="U436" s="5">
        <f t="shared" si="426"/>
        <v>0</v>
      </c>
      <c r="V436" s="36">
        <f t="shared" si="426"/>
        <v>0</v>
      </c>
      <c r="W436" s="5">
        <f t="shared" si="397"/>
        <v>100</v>
      </c>
      <c r="X436" s="26"/>
    </row>
    <row r="437" spans="1:24" ht="63" x14ac:dyDescent="0.25">
      <c r="A437" s="4" t="s">
        <v>83</v>
      </c>
      <c r="B437" s="4" t="s">
        <v>1331</v>
      </c>
      <c r="C437" s="4" t="s">
        <v>99</v>
      </c>
      <c r="D437" s="4"/>
      <c r="E437" s="14" t="s">
        <v>493</v>
      </c>
      <c r="F437" s="5">
        <f t="shared" si="425"/>
        <v>900</v>
      </c>
      <c r="G437" s="5">
        <f t="shared" si="425"/>
        <v>900</v>
      </c>
      <c r="H437" s="5">
        <f t="shared" si="425"/>
        <v>900</v>
      </c>
      <c r="I437" s="5">
        <f t="shared" si="425"/>
        <v>0</v>
      </c>
      <c r="J437" s="5">
        <f t="shared" si="425"/>
        <v>0</v>
      </c>
      <c r="K437" s="5">
        <f t="shared" si="425"/>
        <v>0</v>
      </c>
      <c r="L437" s="5">
        <f t="shared" si="425"/>
        <v>0</v>
      </c>
      <c r="M437" s="5">
        <f t="shared" si="378"/>
        <v>900</v>
      </c>
      <c r="N437" s="5">
        <v>1300</v>
      </c>
      <c r="O437" s="5">
        <f t="shared" si="427"/>
        <v>450</v>
      </c>
      <c r="P437" s="5">
        <f t="shared" si="426"/>
        <v>0</v>
      </c>
      <c r="Q437" s="5">
        <f t="shared" si="426"/>
        <v>0</v>
      </c>
      <c r="R437" s="5">
        <f t="shared" si="426"/>
        <v>0</v>
      </c>
      <c r="S437" s="5">
        <f t="shared" si="426"/>
        <v>0</v>
      </c>
      <c r="T437" s="5">
        <v>1300</v>
      </c>
      <c r="U437" s="5">
        <f t="shared" si="426"/>
        <v>0</v>
      </c>
      <c r="V437" s="36">
        <f t="shared" si="426"/>
        <v>0</v>
      </c>
      <c r="W437" s="5">
        <f t="shared" si="397"/>
        <v>100</v>
      </c>
      <c r="X437" s="26"/>
    </row>
    <row r="438" spans="1:24" ht="31.5" x14ac:dyDescent="0.25">
      <c r="A438" s="4" t="s">
        <v>83</v>
      </c>
      <c r="B438" s="4" t="s">
        <v>1331</v>
      </c>
      <c r="C438" s="4" t="s">
        <v>99</v>
      </c>
      <c r="D438" s="4" t="s">
        <v>73</v>
      </c>
      <c r="E438" s="14" t="s">
        <v>475</v>
      </c>
      <c r="F438" s="5">
        <f t="shared" si="425"/>
        <v>900</v>
      </c>
      <c r="G438" s="5">
        <f t="shared" si="425"/>
        <v>900</v>
      </c>
      <c r="H438" s="5">
        <f t="shared" si="425"/>
        <v>900</v>
      </c>
      <c r="I438" s="5">
        <f t="shared" si="425"/>
        <v>0</v>
      </c>
      <c r="J438" s="5">
        <f t="shared" si="425"/>
        <v>0</v>
      </c>
      <c r="K438" s="5">
        <f t="shared" si="425"/>
        <v>0</v>
      </c>
      <c r="L438" s="5">
        <f t="shared" si="425"/>
        <v>0</v>
      </c>
      <c r="M438" s="5">
        <f t="shared" si="378"/>
        <v>900</v>
      </c>
      <c r="N438" s="5">
        <v>1300</v>
      </c>
      <c r="O438" s="5">
        <f t="shared" si="427"/>
        <v>450</v>
      </c>
      <c r="P438" s="5">
        <f t="shared" si="426"/>
        <v>0</v>
      </c>
      <c r="Q438" s="5">
        <f t="shared" si="426"/>
        <v>0</v>
      </c>
      <c r="R438" s="5">
        <f t="shared" si="426"/>
        <v>0</v>
      </c>
      <c r="S438" s="5">
        <f t="shared" si="426"/>
        <v>0</v>
      </c>
      <c r="T438" s="5">
        <v>1300</v>
      </c>
      <c r="U438" s="5">
        <f t="shared" si="426"/>
        <v>0</v>
      </c>
      <c r="V438" s="36">
        <f t="shared" si="426"/>
        <v>0</v>
      </c>
      <c r="W438" s="5">
        <f t="shared" si="397"/>
        <v>100</v>
      </c>
      <c r="X438" s="26"/>
    </row>
    <row r="439" spans="1:24" x14ac:dyDescent="0.25">
      <c r="A439" s="4" t="s">
        <v>83</v>
      </c>
      <c r="B439" s="4" t="s">
        <v>1331</v>
      </c>
      <c r="C439" s="4" t="s">
        <v>99</v>
      </c>
      <c r="D439" s="4" t="s">
        <v>85</v>
      </c>
      <c r="E439" s="14" t="s">
        <v>477</v>
      </c>
      <c r="F439" s="5">
        <v>900</v>
      </c>
      <c r="G439" s="5">
        <v>900</v>
      </c>
      <c r="H439" s="5">
        <v>900</v>
      </c>
      <c r="I439" s="5"/>
      <c r="J439" s="5"/>
      <c r="K439" s="5"/>
      <c r="L439" s="5"/>
      <c r="M439" s="5">
        <f t="shared" si="378"/>
        <v>900</v>
      </c>
      <c r="N439" s="5">
        <v>1300</v>
      </c>
      <c r="O439" s="5">
        <v>450</v>
      </c>
      <c r="P439" s="5">
        <v>0</v>
      </c>
      <c r="Q439" s="5">
        <v>0</v>
      </c>
      <c r="R439" s="5">
        <v>0</v>
      </c>
      <c r="S439" s="5">
        <v>0</v>
      </c>
      <c r="T439" s="5">
        <v>1300</v>
      </c>
      <c r="U439" s="5">
        <v>0</v>
      </c>
      <c r="V439" s="36">
        <v>0</v>
      </c>
      <c r="W439" s="5">
        <f t="shared" si="397"/>
        <v>100</v>
      </c>
      <c r="X439" s="26"/>
    </row>
    <row r="440" spans="1:24" x14ac:dyDescent="0.25">
      <c r="A440" s="4" t="s">
        <v>83</v>
      </c>
      <c r="B440" s="4" t="s">
        <v>1331</v>
      </c>
      <c r="C440" s="4" t="s">
        <v>111</v>
      </c>
      <c r="D440" s="4"/>
      <c r="E440" s="14" t="s">
        <v>872</v>
      </c>
      <c r="F440" s="5">
        <f t="shared" ref="F440:L444" si="428">F441</f>
        <v>4950.2</v>
      </c>
      <c r="G440" s="5">
        <f t="shared" si="428"/>
        <v>2447.1999999999998</v>
      </c>
      <c r="H440" s="5">
        <f t="shared" si="428"/>
        <v>2447.1999999999998</v>
      </c>
      <c r="I440" s="5">
        <f t="shared" si="428"/>
        <v>0</v>
      </c>
      <c r="J440" s="5">
        <f t="shared" si="428"/>
        <v>0</v>
      </c>
      <c r="K440" s="5">
        <f t="shared" si="428"/>
        <v>0</v>
      </c>
      <c r="L440" s="5">
        <f t="shared" si="428"/>
        <v>0</v>
      </c>
      <c r="M440" s="5">
        <f t="shared" si="378"/>
        <v>4950.2</v>
      </c>
      <c r="N440" s="5">
        <v>4930.3</v>
      </c>
      <c r="O440" s="5">
        <f t="shared" ref="O440:O444" si="429">O441</f>
        <v>4950.2</v>
      </c>
      <c r="P440" s="5">
        <f t="shared" ref="P440:V444" si="430">P441</f>
        <v>0</v>
      </c>
      <c r="Q440" s="5">
        <f t="shared" si="430"/>
        <v>0</v>
      </c>
      <c r="R440" s="5">
        <f t="shared" si="430"/>
        <v>0</v>
      </c>
      <c r="S440" s="5">
        <f t="shared" si="430"/>
        <v>0</v>
      </c>
      <c r="T440" s="5">
        <v>4930.3</v>
      </c>
      <c r="U440" s="5">
        <f t="shared" si="430"/>
        <v>0</v>
      </c>
      <c r="V440" s="36">
        <f t="shared" si="430"/>
        <v>0</v>
      </c>
      <c r="W440" s="5">
        <f t="shared" si="397"/>
        <v>100</v>
      </c>
      <c r="X440" s="26"/>
    </row>
    <row r="441" spans="1:24" ht="31.5" x14ac:dyDescent="0.25">
      <c r="A441" s="4" t="s">
        <v>83</v>
      </c>
      <c r="B441" s="4" t="s">
        <v>1331</v>
      </c>
      <c r="C441" s="4" t="s">
        <v>112</v>
      </c>
      <c r="D441" s="4"/>
      <c r="E441" s="14" t="s">
        <v>1421</v>
      </c>
      <c r="F441" s="5">
        <f t="shared" si="428"/>
        <v>4950.2</v>
      </c>
      <c r="G441" s="5">
        <f t="shared" si="428"/>
        <v>2447.1999999999998</v>
      </c>
      <c r="H441" s="5">
        <f t="shared" si="428"/>
        <v>2447.1999999999998</v>
      </c>
      <c r="I441" s="5">
        <f t="shared" si="428"/>
        <v>0</v>
      </c>
      <c r="J441" s="5">
        <f t="shared" si="428"/>
        <v>0</v>
      </c>
      <c r="K441" s="5">
        <f t="shared" si="428"/>
        <v>0</v>
      </c>
      <c r="L441" s="5">
        <f t="shared" si="428"/>
        <v>0</v>
      </c>
      <c r="M441" s="5">
        <f t="shared" si="378"/>
        <v>4950.2</v>
      </c>
      <c r="N441" s="5">
        <v>4930.3</v>
      </c>
      <c r="O441" s="5">
        <f t="shared" si="429"/>
        <v>4950.2</v>
      </c>
      <c r="P441" s="5">
        <f t="shared" si="430"/>
        <v>0</v>
      </c>
      <c r="Q441" s="5">
        <f t="shared" si="430"/>
        <v>0</v>
      </c>
      <c r="R441" s="5">
        <f t="shared" si="430"/>
        <v>0</v>
      </c>
      <c r="S441" s="5">
        <f t="shared" si="430"/>
        <v>0</v>
      </c>
      <c r="T441" s="5">
        <v>4930.3</v>
      </c>
      <c r="U441" s="5">
        <f t="shared" si="430"/>
        <v>0</v>
      </c>
      <c r="V441" s="36">
        <f t="shared" si="430"/>
        <v>0</v>
      </c>
      <c r="W441" s="5">
        <f t="shared" si="397"/>
        <v>100</v>
      </c>
      <c r="X441" s="26"/>
    </row>
    <row r="442" spans="1:24" ht="31.5" x14ac:dyDescent="0.25">
      <c r="A442" s="4" t="s">
        <v>83</v>
      </c>
      <c r="B442" s="4" t="s">
        <v>1331</v>
      </c>
      <c r="C442" s="4" t="s">
        <v>113</v>
      </c>
      <c r="D442" s="4"/>
      <c r="E442" s="14" t="s">
        <v>875</v>
      </c>
      <c r="F442" s="5">
        <f t="shared" si="428"/>
        <v>4950.2</v>
      </c>
      <c r="G442" s="5">
        <f t="shared" si="428"/>
        <v>2447.1999999999998</v>
      </c>
      <c r="H442" s="5">
        <f t="shared" si="428"/>
        <v>2447.1999999999998</v>
      </c>
      <c r="I442" s="5">
        <f t="shared" si="428"/>
        <v>0</v>
      </c>
      <c r="J442" s="5">
        <f t="shared" si="428"/>
        <v>0</v>
      </c>
      <c r="K442" s="5">
        <f t="shared" si="428"/>
        <v>0</v>
      </c>
      <c r="L442" s="5">
        <f t="shared" si="428"/>
        <v>0</v>
      </c>
      <c r="M442" s="5">
        <f t="shared" si="378"/>
        <v>4950.2</v>
      </c>
      <c r="N442" s="5">
        <v>4930.3</v>
      </c>
      <c r="O442" s="5">
        <f t="shared" si="429"/>
        <v>4950.2</v>
      </c>
      <c r="P442" s="5">
        <f t="shared" si="430"/>
        <v>0</v>
      </c>
      <c r="Q442" s="5">
        <f t="shared" si="430"/>
        <v>0</v>
      </c>
      <c r="R442" s="5">
        <f t="shared" si="430"/>
        <v>0</v>
      </c>
      <c r="S442" s="5">
        <f t="shared" si="430"/>
        <v>0</v>
      </c>
      <c r="T442" s="5">
        <v>4930.3</v>
      </c>
      <c r="U442" s="5">
        <f t="shared" si="430"/>
        <v>0</v>
      </c>
      <c r="V442" s="36">
        <f t="shared" si="430"/>
        <v>0</v>
      </c>
      <c r="W442" s="5">
        <f t="shared" si="397"/>
        <v>100</v>
      </c>
      <c r="X442" s="26"/>
    </row>
    <row r="443" spans="1:24" ht="31.5" x14ac:dyDescent="0.25">
      <c r="A443" s="4" t="s">
        <v>83</v>
      </c>
      <c r="B443" s="4" t="s">
        <v>1331</v>
      </c>
      <c r="C443" s="4" t="s">
        <v>100</v>
      </c>
      <c r="D443" s="4"/>
      <c r="E443" s="14" t="s">
        <v>496</v>
      </c>
      <c r="F443" s="5">
        <f t="shared" si="428"/>
        <v>4950.2</v>
      </c>
      <c r="G443" s="5">
        <f t="shared" si="428"/>
        <v>2447.1999999999998</v>
      </c>
      <c r="H443" s="5">
        <f t="shared" si="428"/>
        <v>2447.1999999999998</v>
      </c>
      <c r="I443" s="5">
        <f t="shared" si="428"/>
        <v>0</v>
      </c>
      <c r="J443" s="5">
        <f t="shared" si="428"/>
        <v>0</v>
      </c>
      <c r="K443" s="5">
        <f t="shared" si="428"/>
        <v>0</v>
      </c>
      <c r="L443" s="5">
        <f t="shared" si="428"/>
        <v>0</v>
      </c>
      <c r="M443" s="5">
        <f t="shared" si="378"/>
        <v>4950.2</v>
      </c>
      <c r="N443" s="5">
        <v>4930.3</v>
      </c>
      <c r="O443" s="5">
        <f t="shared" si="429"/>
        <v>4950.2</v>
      </c>
      <c r="P443" s="5">
        <f t="shared" si="430"/>
        <v>0</v>
      </c>
      <c r="Q443" s="5">
        <f t="shared" si="430"/>
        <v>0</v>
      </c>
      <c r="R443" s="5">
        <f t="shared" si="430"/>
        <v>0</v>
      </c>
      <c r="S443" s="5">
        <f t="shared" si="430"/>
        <v>0</v>
      </c>
      <c r="T443" s="5">
        <v>4930.3</v>
      </c>
      <c r="U443" s="5">
        <f t="shared" si="430"/>
        <v>0</v>
      </c>
      <c r="V443" s="36">
        <f t="shared" si="430"/>
        <v>0</v>
      </c>
      <c r="W443" s="5">
        <f t="shared" si="397"/>
        <v>100</v>
      </c>
      <c r="X443" s="26"/>
    </row>
    <row r="444" spans="1:24" ht="31.5" x14ac:dyDescent="0.25">
      <c r="A444" s="4" t="s">
        <v>83</v>
      </c>
      <c r="B444" s="4" t="s">
        <v>1331</v>
      </c>
      <c r="C444" s="4" t="s">
        <v>100</v>
      </c>
      <c r="D444" s="4" t="s">
        <v>73</v>
      </c>
      <c r="E444" s="14" t="s">
        <v>475</v>
      </c>
      <c r="F444" s="5">
        <f t="shared" si="428"/>
        <v>4950.2</v>
      </c>
      <c r="G444" s="5">
        <f t="shared" si="428"/>
        <v>2447.1999999999998</v>
      </c>
      <c r="H444" s="5">
        <f t="shared" si="428"/>
        <v>2447.1999999999998</v>
      </c>
      <c r="I444" s="5">
        <f t="shared" si="428"/>
        <v>0</v>
      </c>
      <c r="J444" s="5">
        <f t="shared" si="428"/>
        <v>0</v>
      </c>
      <c r="K444" s="5">
        <f t="shared" si="428"/>
        <v>0</v>
      </c>
      <c r="L444" s="5">
        <f t="shared" si="428"/>
        <v>0</v>
      </c>
      <c r="M444" s="5">
        <f t="shared" si="378"/>
        <v>4950.2</v>
      </c>
      <c r="N444" s="5">
        <v>4930.3</v>
      </c>
      <c r="O444" s="5">
        <f t="shared" si="429"/>
        <v>4950.2</v>
      </c>
      <c r="P444" s="5">
        <f t="shared" si="430"/>
        <v>0</v>
      </c>
      <c r="Q444" s="5">
        <f t="shared" si="430"/>
        <v>0</v>
      </c>
      <c r="R444" s="5">
        <f t="shared" si="430"/>
        <v>0</v>
      </c>
      <c r="S444" s="5">
        <f t="shared" si="430"/>
        <v>0</v>
      </c>
      <c r="T444" s="5">
        <v>4930.3</v>
      </c>
      <c r="U444" s="5">
        <f t="shared" si="430"/>
        <v>0</v>
      </c>
      <c r="V444" s="36">
        <f t="shared" si="430"/>
        <v>0</v>
      </c>
      <c r="W444" s="5">
        <f t="shared" si="397"/>
        <v>100</v>
      </c>
      <c r="X444" s="26"/>
    </row>
    <row r="445" spans="1:24" x14ac:dyDescent="0.25">
      <c r="A445" s="4" t="s">
        <v>83</v>
      </c>
      <c r="B445" s="4" t="s">
        <v>1331</v>
      </c>
      <c r="C445" s="4" t="s">
        <v>100</v>
      </c>
      <c r="D445" s="4" t="s">
        <v>85</v>
      </c>
      <c r="E445" s="14" t="s">
        <v>477</v>
      </c>
      <c r="F445" s="5">
        <v>4950.2</v>
      </c>
      <c r="G445" s="5">
        <v>2447.1999999999998</v>
      </c>
      <c r="H445" s="5">
        <v>2447.1999999999998</v>
      </c>
      <c r="I445" s="5"/>
      <c r="J445" s="5"/>
      <c r="K445" s="5"/>
      <c r="L445" s="5"/>
      <c r="M445" s="5">
        <f t="shared" si="378"/>
        <v>4950.2</v>
      </c>
      <c r="N445" s="5">
        <v>4930.3</v>
      </c>
      <c r="O445" s="5">
        <v>4950.2</v>
      </c>
      <c r="P445" s="5">
        <v>0</v>
      </c>
      <c r="Q445" s="5">
        <v>0</v>
      </c>
      <c r="R445" s="5">
        <v>0</v>
      </c>
      <c r="S445" s="5">
        <v>0</v>
      </c>
      <c r="T445" s="5">
        <v>4930.3</v>
      </c>
      <c r="U445" s="5">
        <v>0</v>
      </c>
      <c r="V445" s="36">
        <v>0</v>
      </c>
      <c r="W445" s="5">
        <f t="shared" si="397"/>
        <v>100</v>
      </c>
      <c r="X445" s="26"/>
    </row>
    <row r="446" spans="1:24" x14ac:dyDescent="0.25">
      <c r="A446" s="4" t="s">
        <v>83</v>
      </c>
      <c r="B446" s="4" t="s">
        <v>1331</v>
      </c>
      <c r="C446" s="4" t="s">
        <v>114</v>
      </c>
      <c r="D446" s="4"/>
      <c r="E446" s="14" t="s">
        <v>892</v>
      </c>
      <c r="F446" s="5">
        <f t="shared" ref="F446:L446" si="431">F447+F472</f>
        <v>19251</v>
      </c>
      <c r="G446" s="5">
        <f t="shared" si="431"/>
        <v>35160</v>
      </c>
      <c r="H446" s="5">
        <f t="shared" si="431"/>
        <v>21178.2</v>
      </c>
      <c r="I446" s="5">
        <f t="shared" si="431"/>
        <v>0</v>
      </c>
      <c r="J446" s="5">
        <f t="shared" si="431"/>
        <v>0</v>
      </c>
      <c r="K446" s="5">
        <f t="shared" si="431"/>
        <v>0</v>
      </c>
      <c r="L446" s="5">
        <f t="shared" si="431"/>
        <v>1987.2769999999998</v>
      </c>
      <c r="M446" s="5">
        <f t="shared" si="378"/>
        <v>21238.276999999998</v>
      </c>
      <c r="N446" s="5">
        <v>43120.553</v>
      </c>
      <c r="O446" s="5">
        <f>O447+O472</f>
        <v>15982.63378</v>
      </c>
      <c r="P446" s="5">
        <f t="shared" ref="P446:V446" si="432">P447+P472</f>
        <v>0</v>
      </c>
      <c r="Q446" s="5">
        <f t="shared" si="432"/>
        <v>0</v>
      </c>
      <c r="R446" s="5">
        <f t="shared" si="432"/>
        <v>0</v>
      </c>
      <c r="S446" s="5">
        <f t="shared" si="432"/>
        <v>0</v>
      </c>
      <c r="T446" s="5">
        <v>43120.258499999996</v>
      </c>
      <c r="U446" s="5">
        <f t="shared" si="432"/>
        <v>0</v>
      </c>
      <c r="V446" s="36">
        <f t="shared" si="432"/>
        <v>0</v>
      </c>
      <c r="W446" s="5">
        <f t="shared" si="397"/>
        <v>99.999317031022301</v>
      </c>
      <c r="X446" s="26"/>
    </row>
    <row r="447" spans="1:24" ht="31.5" x14ac:dyDescent="0.25">
      <c r="A447" s="4" t="s">
        <v>83</v>
      </c>
      <c r="B447" s="4" t="s">
        <v>1331</v>
      </c>
      <c r="C447" s="4" t="s">
        <v>115</v>
      </c>
      <c r="D447" s="4"/>
      <c r="E447" s="14" t="s">
        <v>893</v>
      </c>
      <c r="F447" s="5">
        <f t="shared" ref="F447:L447" si="433">F448+F468</f>
        <v>14732.8</v>
      </c>
      <c r="G447" s="5">
        <f t="shared" si="433"/>
        <v>30641.8</v>
      </c>
      <c r="H447" s="5">
        <f t="shared" si="433"/>
        <v>16660</v>
      </c>
      <c r="I447" s="5">
        <f t="shared" si="433"/>
        <v>0</v>
      </c>
      <c r="J447" s="5">
        <f t="shared" si="433"/>
        <v>0</v>
      </c>
      <c r="K447" s="5">
        <f t="shared" si="433"/>
        <v>0</v>
      </c>
      <c r="L447" s="5">
        <f t="shared" si="433"/>
        <v>1987.2769999999998</v>
      </c>
      <c r="M447" s="5">
        <f t="shared" si="378"/>
        <v>16720.076999999997</v>
      </c>
      <c r="N447" s="5">
        <v>37465.288</v>
      </c>
      <c r="O447" s="5">
        <f>O448+O468</f>
        <v>11464.433780000001</v>
      </c>
      <c r="P447" s="5">
        <f t="shared" ref="P447:V447" si="434">P448+P468</f>
        <v>0</v>
      </c>
      <c r="Q447" s="5">
        <f t="shared" si="434"/>
        <v>0</v>
      </c>
      <c r="R447" s="5">
        <f t="shared" si="434"/>
        <v>0</v>
      </c>
      <c r="S447" s="5">
        <f t="shared" si="434"/>
        <v>0</v>
      </c>
      <c r="T447" s="5">
        <v>37464.993499999997</v>
      </c>
      <c r="U447" s="5">
        <f t="shared" si="434"/>
        <v>0</v>
      </c>
      <c r="V447" s="36">
        <f t="shared" si="434"/>
        <v>0</v>
      </c>
      <c r="W447" s="5">
        <f t="shared" si="397"/>
        <v>99.999213939046712</v>
      </c>
      <c r="X447" s="26"/>
    </row>
    <row r="448" spans="1:24" ht="31.5" x14ac:dyDescent="0.25">
      <c r="A448" s="4" t="s">
        <v>83</v>
      </c>
      <c r="B448" s="4" t="s">
        <v>1331</v>
      </c>
      <c r="C448" s="4" t="s">
        <v>116</v>
      </c>
      <c r="D448" s="4"/>
      <c r="E448" s="14" t="s">
        <v>894</v>
      </c>
      <c r="F448" s="5">
        <f t="shared" ref="F448:K448" si="435">F449+F458+F465+F452</f>
        <v>14732.8</v>
      </c>
      <c r="G448" s="5">
        <f t="shared" si="435"/>
        <v>16660</v>
      </c>
      <c r="H448" s="5">
        <f t="shared" si="435"/>
        <v>16660</v>
      </c>
      <c r="I448" s="5">
        <f t="shared" si="435"/>
        <v>0</v>
      </c>
      <c r="J448" s="5">
        <f t="shared" si="435"/>
        <v>0</v>
      </c>
      <c r="K448" s="5">
        <f t="shared" si="435"/>
        <v>0</v>
      </c>
      <c r="L448" s="5">
        <f>L449+L458+L465+L452+L455</f>
        <v>1987.2769999999998</v>
      </c>
      <c r="M448" s="5">
        <f t="shared" si="378"/>
        <v>16720.076999999997</v>
      </c>
      <c r="N448" s="5">
        <v>18653.552</v>
      </c>
      <c r="O448" s="5">
        <f t="shared" ref="O448:V448" si="436">O449+O458+O465+O452+O455</f>
        <v>11464.433780000001</v>
      </c>
      <c r="P448" s="5">
        <f t="shared" si="436"/>
        <v>0</v>
      </c>
      <c r="Q448" s="5">
        <f t="shared" si="436"/>
        <v>0</v>
      </c>
      <c r="R448" s="5">
        <f t="shared" si="436"/>
        <v>0</v>
      </c>
      <c r="S448" s="5">
        <f t="shared" si="436"/>
        <v>0</v>
      </c>
      <c r="T448" s="5">
        <v>18653.2575</v>
      </c>
      <c r="U448" s="5">
        <f t="shared" si="436"/>
        <v>0</v>
      </c>
      <c r="V448" s="36">
        <f t="shared" si="436"/>
        <v>0</v>
      </c>
      <c r="W448" s="5">
        <f t="shared" si="397"/>
        <v>99.99842121221738</v>
      </c>
      <c r="X448" s="26"/>
    </row>
    <row r="449" spans="1:25" ht="47.25" x14ac:dyDescent="0.25">
      <c r="A449" s="4" t="s">
        <v>83</v>
      </c>
      <c r="B449" s="4" t="s">
        <v>1331</v>
      </c>
      <c r="C449" s="4" t="s">
        <v>101</v>
      </c>
      <c r="D449" s="4"/>
      <c r="E449" s="14" t="s">
        <v>497</v>
      </c>
      <c r="F449" s="5">
        <f t="shared" ref="F449:L450" si="437">F450</f>
        <v>12574.6</v>
      </c>
      <c r="G449" s="5">
        <f t="shared" si="437"/>
        <v>12574.6</v>
      </c>
      <c r="H449" s="5">
        <f t="shared" si="437"/>
        <v>12574.6</v>
      </c>
      <c r="I449" s="5">
        <f t="shared" si="437"/>
        <v>0</v>
      </c>
      <c r="J449" s="5">
        <f t="shared" si="437"/>
        <v>0</v>
      </c>
      <c r="K449" s="5">
        <f t="shared" si="437"/>
        <v>0</v>
      </c>
      <c r="L449" s="5">
        <f t="shared" si="437"/>
        <v>0</v>
      </c>
      <c r="M449" s="5">
        <f t="shared" si="378"/>
        <v>12574.6</v>
      </c>
      <c r="N449" s="5">
        <v>14231.5</v>
      </c>
      <c r="O449" s="5">
        <f>O450</f>
        <v>8975.1452800000006</v>
      </c>
      <c r="P449" s="5">
        <f t="shared" ref="P449:V450" si="438">P450</f>
        <v>0</v>
      </c>
      <c r="Q449" s="5">
        <f t="shared" si="438"/>
        <v>0</v>
      </c>
      <c r="R449" s="5">
        <f t="shared" si="438"/>
        <v>0</v>
      </c>
      <c r="S449" s="5">
        <f t="shared" si="438"/>
        <v>0</v>
      </c>
      <c r="T449" s="5">
        <v>14231.5</v>
      </c>
      <c r="U449" s="5">
        <f t="shared" si="438"/>
        <v>0</v>
      </c>
      <c r="V449" s="36">
        <f t="shared" si="438"/>
        <v>0</v>
      </c>
      <c r="W449" s="5">
        <f t="shared" si="397"/>
        <v>100</v>
      </c>
      <c r="X449" s="26"/>
    </row>
    <row r="450" spans="1:25" ht="31.5" x14ac:dyDescent="0.25">
      <c r="A450" s="4" t="s">
        <v>83</v>
      </c>
      <c r="B450" s="4" t="s">
        <v>1331</v>
      </c>
      <c r="C450" s="4" t="s">
        <v>101</v>
      </c>
      <c r="D450" s="4" t="s">
        <v>73</v>
      </c>
      <c r="E450" s="14" t="s">
        <v>475</v>
      </c>
      <c r="F450" s="5">
        <f t="shared" si="437"/>
        <v>12574.6</v>
      </c>
      <c r="G450" s="5">
        <f t="shared" si="437"/>
        <v>12574.6</v>
      </c>
      <c r="H450" s="5">
        <f t="shared" si="437"/>
        <v>12574.6</v>
      </c>
      <c r="I450" s="5">
        <f t="shared" si="437"/>
        <v>0</v>
      </c>
      <c r="J450" s="5">
        <f t="shared" si="437"/>
        <v>0</v>
      </c>
      <c r="K450" s="5">
        <f t="shared" si="437"/>
        <v>0</v>
      </c>
      <c r="L450" s="5">
        <f t="shared" si="437"/>
        <v>0</v>
      </c>
      <c r="M450" s="5">
        <f t="shared" si="378"/>
        <v>12574.6</v>
      </c>
      <c r="N450" s="5">
        <v>14231.5</v>
      </c>
      <c r="O450" s="5">
        <f>O451</f>
        <v>8975.1452800000006</v>
      </c>
      <c r="P450" s="5">
        <f t="shared" si="438"/>
        <v>0</v>
      </c>
      <c r="Q450" s="5">
        <f t="shared" si="438"/>
        <v>0</v>
      </c>
      <c r="R450" s="5">
        <f t="shared" si="438"/>
        <v>0</v>
      </c>
      <c r="S450" s="5">
        <f t="shared" si="438"/>
        <v>0</v>
      </c>
      <c r="T450" s="5">
        <v>14231.5</v>
      </c>
      <c r="U450" s="5">
        <f t="shared" si="438"/>
        <v>0</v>
      </c>
      <c r="V450" s="36">
        <f t="shared" si="438"/>
        <v>0</v>
      </c>
      <c r="W450" s="5">
        <f t="shared" si="397"/>
        <v>100</v>
      </c>
      <c r="X450" s="26"/>
    </row>
    <row r="451" spans="1:25" x14ac:dyDescent="0.25">
      <c r="A451" s="4" t="s">
        <v>83</v>
      </c>
      <c r="B451" s="4" t="s">
        <v>1331</v>
      </c>
      <c r="C451" s="4" t="s">
        <v>101</v>
      </c>
      <c r="D451" s="4" t="s">
        <v>85</v>
      </c>
      <c r="E451" s="14" t="s">
        <v>477</v>
      </c>
      <c r="F451" s="5">
        <v>12574.6</v>
      </c>
      <c r="G451" s="5">
        <v>12574.6</v>
      </c>
      <c r="H451" s="5">
        <v>12574.6</v>
      </c>
      <c r="I451" s="5"/>
      <c r="J451" s="5"/>
      <c r="K451" s="5"/>
      <c r="L451" s="5"/>
      <c r="M451" s="5">
        <f t="shared" ref="M451:M521" si="439">F451+I451+L451</f>
        <v>12574.6</v>
      </c>
      <c r="N451" s="5">
        <v>14231.5</v>
      </c>
      <c r="O451" s="5">
        <v>8975.1452800000006</v>
      </c>
      <c r="P451" s="5">
        <v>0</v>
      </c>
      <c r="Q451" s="5">
        <v>0</v>
      </c>
      <c r="R451" s="5">
        <v>0</v>
      </c>
      <c r="S451" s="5">
        <v>0</v>
      </c>
      <c r="T451" s="5">
        <v>14231.5</v>
      </c>
      <c r="U451" s="5">
        <v>0</v>
      </c>
      <c r="V451" s="36">
        <v>0</v>
      </c>
      <c r="W451" s="5">
        <f t="shared" si="397"/>
        <v>100</v>
      </c>
      <c r="X451" s="26"/>
    </row>
    <row r="452" spans="1:25" x14ac:dyDescent="0.25">
      <c r="A452" s="4" t="s">
        <v>83</v>
      </c>
      <c r="B452" s="4" t="s">
        <v>1331</v>
      </c>
      <c r="C452" s="4" t="s">
        <v>1281</v>
      </c>
      <c r="D452" s="4"/>
      <c r="E452" s="14" t="s">
        <v>1280</v>
      </c>
      <c r="F452" s="5">
        <f t="shared" ref="F452:L453" si="440">F453</f>
        <v>0</v>
      </c>
      <c r="G452" s="5">
        <f t="shared" si="440"/>
        <v>0</v>
      </c>
      <c r="H452" s="5">
        <f t="shared" si="440"/>
        <v>0</v>
      </c>
      <c r="I452" s="5">
        <f t="shared" si="440"/>
        <v>0</v>
      </c>
      <c r="J452" s="5">
        <f t="shared" si="440"/>
        <v>0</v>
      </c>
      <c r="K452" s="5">
        <f t="shared" si="440"/>
        <v>0</v>
      </c>
      <c r="L452" s="5">
        <f t="shared" si="440"/>
        <v>0</v>
      </c>
      <c r="M452" s="5">
        <f t="shared" si="439"/>
        <v>0</v>
      </c>
      <c r="N452" s="5">
        <v>298.5</v>
      </c>
      <c r="O452" s="5">
        <f>O453</f>
        <v>0</v>
      </c>
      <c r="P452" s="5">
        <f t="shared" ref="P452:V453" si="441">P453</f>
        <v>0</v>
      </c>
      <c r="Q452" s="5">
        <f t="shared" si="441"/>
        <v>0</v>
      </c>
      <c r="R452" s="5">
        <f t="shared" si="441"/>
        <v>0</v>
      </c>
      <c r="S452" s="5">
        <f t="shared" si="441"/>
        <v>0</v>
      </c>
      <c r="T452" s="5">
        <v>298.5</v>
      </c>
      <c r="U452" s="5">
        <f t="shared" si="441"/>
        <v>0</v>
      </c>
      <c r="V452" s="36">
        <f t="shared" si="441"/>
        <v>0</v>
      </c>
      <c r="W452" s="5">
        <f t="shared" si="397"/>
        <v>100</v>
      </c>
      <c r="X452" s="26"/>
      <c r="Y452" s="2" t="s">
        <v>1236</v>
      </c>
    </row>
    <row r="453" spans="1:25" ht="31.5" x14ac:dyDescent="0.25">
      <c r="A453" s="4" t="s">
        <v>83</v>
      </c>
      <c r="B453" s="4" t="s">
        <v>1331</v>
      </c>
      <c r="C453" s="4" t="s">
        <v>1281</v>
      </c>
      <c r="D453" s="4" t="s">
        <v>73</v>
      </c>
      <c r="E453" s="14" t="s">
        <v>475</v>
      </c>
      <c r="F453" s="5">
        <f t="shared" si="440"/>
        <v>0</v>
      </c>
      <c r="G453" s="5">
        <f t="shared" si="440"/>
        <v>0</v>
      </c>
      <c r="H453" s="5">
        <f t="shared" si="440"/>
        <v>0</v>
      </c>
      <c r="I453" s="5">
        <f t="shared" si="440"/>
        <v>0</v>
      </c>
      <c r="J453" s="5">
        <f t="shared" si="440"/>
        <v>0</v>
      </c>
      <c r="K453" s="5">
        <f t="shared" si="440"/>
        <v>0</v>
      </c>
      <c r="L453" s="5">
        <f t="shared" si="440"/>
        <v>0</v>
      </c>
      <c r="M453" s="5">
        <f t="shared" si="439"/>
        <v>0</v>
      </c>
      <c r="N453" s="5">
        <v>298.5</v>
      </c>
      <c r="O453" s="5">
        <f>O454</f>
        <v>0</v>
      </c>
      <c r="P453" s="5">
        <f t="shared" si="441"/>
        <v>0</v>
      </c>
      <c r="Q453" s="5">
        <f t="shared" si="441"/>
        <v>0</v>
      </c>
      <c r="R453" s="5">
        <f t="shared" si="441"/>
        <v>0</v>
      </c>
      <c r="S453" s="5">
        <f t="shared" si="441"/>
        <v>0</v>
      </c>
      <c r="T453" s="5">
        <v>298.5</v>
      </c>
      <c r="U453" s="5">
        <f t="shared" si="441"/>
        <v>0</v>
      </c>
      <c r="V453" s="36">
        <f t="shared" si="441"/>
        <v>0</v>
      </c>
      <c r="W453" s="5">
        <f t="shared" si="397"/>
        <v>100</v>
      </c>
      <c r="X453" s="26"/>
      <c r="Y453" s="2" t="s">
        <v>1236</v>
      </c>
    </row>
    <row r="454" spans="1:25" x14ac:dyDescent="0.25">
      <c r="A454" s="4" t="s">
        <v>83</v>
      </c>
      <c r="B454" s="4" t="s">
        <v>1331</v>
      </c>
      <c r="C454" s="4" t="s">
        <v>1281</v>
      </c>
      <c r="D454" s="4" t="s">
        <v>85</v>
      </c>
      <c r="E454" s="14" t="s">
        <v>477</v>
      </c>
      <c r="F454" s="5"/>
      <c r="G454" s="5"/>
      <c r="H454" s="5"/>
      <c r="I454" s="5"/>
      <c r="J454" s="5"/>
      <c r="K454" s="5"/>
      <c r="L454" s="5"/>
      <c r="M454" s="5">
        <f t="shared" si="439"/>
        <v>0</v>
      </c>
      <c r="N454" s="5">
        <v>298.5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298.5</v>
      </c>
      <c r="U454" s="5">
        <v>0</v>
      </c>
      <c r="V454" s="36">
        <v>0</v>
      </c>
      <c r="W454" s="5">
        <f t="shared" si="397"/>
        <v>100</v>
      </c>
      <c r="X454" s="26"/>
      <c r="Y454" s="2" t="s">
        <v>1236</v>
      </c>
    </row>
    <row r="455" spans="1:25" x14ac:dyDescent="0.25">
      <c r="A455" s="4" t="s">
        <v>83</v>
      </c>
      <c r="B455" s="4" t="s">
        <v>1331</v>
      </c>
      <c r="C455" s="4" t="s">
        <v>102</v>
      </c>
      <c r="D455" s="4"/>
      <c r="E455" s="14" t="s">
        <v>515</v>
      </c>
      <c r="F455" s="5"/>
      <c r="G455" s="5"/>
      <c r="H455" s="5"/>
      <c r="I455" s="5"/>
      <c r="J455" s="5"/>
      <c r="K455" s="5"/>
      <c r="L455" s="5">
        <f>L456</f>
        <v>60.042999999999999</v>
      </c>
      <c r="M455" s="5">
        <f>L455</f>
        <v>60.042999999999999</v>
      </c>
      <c r="N455" s="5">
        <v>2154.5520000000001</v>
      </c>
      <c r="O455" s="5">
        <f t="shared" ref="O455:V456" si="442">O456</f>
        <v>0</v>
      </c>
      <c r="P455" s="5">
        <f t="shared" si="442"/>
        <v>0</v>
      </c>
      <c r="Q455" s="5">
        <f t="shared" si="442"/>
        <v>0</v>
      </c>
      <c r="R455" s="5">
        <f t="shared" si="442"/>
        <v>0</v>
      </c>
      <c r="S455" s="5">
        <f t="shared" si="442"/>
        <v>0</v>
      </c>
      <c r="T455" s="5">
        <v>2154.2574999999997</v>
      </c>
      <c r="U455" s="5">
        <f t="shared" si="442"/>
        <v>0</v>
      </c>
      <c r="V455" s="36">
        <f t="shared" si="442"/>
        <v>0</v>
      </c>
      <c r="W455" s="5">
        <f t="shared" si="397"/>
        <v>99.986331265153936</v>
      </c>
      <c r="X455" s="26"/>
    </row>
    <row r="456" spans="1:25" ht="31.5" x14ac:dyDescent="0.25">
      <c r="A456" s="4" t="s">
        <v>83</v>
      </c>
      <c r="B456" s="4" t="s">
        <v>1331</v>
      </c>
      <c r="C456" s="4" t="s">
        <v>102</v>
      </c>
      <c r="D456" s="4" t="s">
        <v>11</v>
      </c>
      <c r="E456" s="14" t="s">
        <v>465</v>
      </c>
      <c r="F456" s="5"/>
      <c r="G456" s="5"/>
      <c r="H456" s="5"/>
      <c r="I456" s="5"/>
      <c r="J456" s="5"/>
      <c r="K456" s="5"/>
      <c r="L456" s="5">
        <f>L457</f>
        <v>60.042999999999999</v>
      </c>
      <c r="M456" s="5">
        <f>L456</f>
        <v>60.042999999999999</v>
      </c>
      <c r="N456" s="5">
        <v>726.05200000000002</v>
      </c>
      <c r="O456" s="5">
        <f t="shared" si="442"/>
        <v>0</v>
      </c>
      <c r="P456" s="5">
        <f t="shared" si="442"/>
        <v>0</v>
      </c>
      <c r="Q456" s="5">
        <f t="shared" si="442"/>
        <v>0</v>
      </c>
      <c r="R456" s="5">
        <f t="shared" si="442"/>
        <v>0</v>
      </c>
      <c r="S456" s="5">
        <f t="shared" si="442"/>
        <v>0</v>
      </c>
      <c r="T456" s="5">
        <v>726.05150000000003</v>
      </c>
      <c r="U456" s="5">
        <f t="shared" si="442"/>
        <v>0</v>
      </c>
      <c r="V456" s="36">
        <f t="shared" si="442"/>
        <v>0</v>
      </c>
      <c r="W456" s="5">
        <f t="shared" si="397"/>
        <v>99.99993113440911</v>
      </c>
      <c r="X456" s="26"/>
    </row>
    <row r="457" spans="1:25" ht="31.5" x14ac:dyDescent="0.25">
      <c r="A457" s="4" t="s">
        <v>83</v>
      </c>
      <c r="B457" s="4" t="s">
        <v>1331</v>
      </c>
      <c r="C457" s="4" t="s">
        <v>102</v>
      </c>
      <c r="D457" s="4" t="s">
        <v>12</v>
      </c>
      <c r="E457" s="14" t="s">
        <v>466</v>
      </c>
      <c r="F457" s="5"/>
      <c r="G457" s="5"/>
      <c r="H457" s="5"/>
      <c r="I457" s="5"/>
      <c r="J457" s="5"/>
      <c r="K457" s="5"/>
      <c r="L457" s="5">
        <v>60.042999999999999</v>
      </c>
      <c r="M457" s="5">
        <f>L457</f>
        <v>60.042999999999999</v>
      </c>
      <c r="N457" s="5">
        <v>726.05200000000002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726.05150000000003</v>
      </c>
      <c r="U457" s="5">
        <v>0</v>
      </c>
      <c r="V457" s="36">
        <v>0</v>
      </c>
      <c r="W457" s="5">
        <f t="shared" si="397"/>
        <v>99.99993113440911</v>
      </c>
      <c r="X457" s="26"/>
    </row>
    <row r="458" spans="1:25" x14ac:dyDescent="0.25">
      <c r="A458" s="4" t="s">
        <v>83</v>
      </c>
      <c r="B458" s="4" t="s">
        <v>1331</v>
      </c>
      <c r="C458" s="4" t="s">
        <v>102</v>
      </c>
      <c r="D458" s="4" t="s">
        <v>117</v>
      </c>
      <c r="E458" s="14" t="s">
        <v>467</v>
      </c>
      <c r="F458" s="5">
        <f t="shared" ref="F458:L458" si="443">F459+F461+F463</f>
        <v>2158.1999999999998</v>
      </c>
      <c r="G458" s="5">
        <f t="shared" si="443"/>
        <v>2158.1999999999998</v>
      </c>
      <c r="H458" s="5">
        <f t="shared" si="443"/>
        <v>2158.1999999999998</v>
      </c>
      <c r="I458" s="5">
        <f t="shared" si="443"/>
        <v>0</v>
      </c>
      <c r="J458" s="5">
        <f t="shared" si="443"/>
        <v>0</v>
      </c>
      <c r="K458" s="5">
        <f t="shared" si="443"/>
        <v>0</v>
      </c>
      <c r="L458" s="5">
        <f t="shared" si="443"/>
        <v>0</v>
      </c>
      <c r="M458" s="5">
        <f t="shared" si="439"/>
        <v>2158.1999999999998</v>
      </c>
      <c r="N458" s="5">
        <v>400</v>
      </c>
      <c r="O458" s="5">
        <f>O459+O461+O463</f>
        <v>1525.6714999999999</v>
      </c>
      <c r="P458" s="5">
        <f t="shared" ref="P458:V458" si="444">P459+P461+P463</f>
        <v>0</v>
      </c>
      <c r="Q458" s="5">
        <f t="shared" si="444"/>
        <v>0</v>
      </c>
      <c r="R458" s="5">
        <f t="shared" si="444"/>
        <v>0</v>
      </c>
      <c r="S458" s="5">
        <f t="shared" si="444"/>
        <v>0</v>
      </c>
      <c r="T458" s="5">
        <v>400</v>
      </c>
      <c r="U458" s="5">
        <f t="shared" si="444"/>
        <v>0</v>
      </c>
      <c r="V458" s="36">
        <f t="shared" si="444"/>
        <v>0</v>
      </c>
      <c r="W458" s="5">
        <f t="shared" si="397"/>
        <v>100</v>
      </c>
      <c r="X458" s="26"/>
    </row>
    <row r="459" spans="1:25" x14ac:dyDescent="0.25">
      <c r="A459" s="4" t="s">
        <v>83</v>
      </c>
      <c r="B459" s="4" t="s">
        <v>1331</v>
      </c>
      <c r="C459" s="4" t="s">
        <v>102</v>
      </c>
      <c r="D459" s="4" t="s">
        <v>103</v>
      </c>
      <c r="E459" s="14" t="s">
        <v>471</v>
      </c>
      <c r="F459" s="5">
        <f t="shared" ref="F459:L459" si="445">F460</f>
        <v>729.7</v>
      </c>
      <c r="G459" s="5">
        <f t="shared" si="445"/>
        <v>729.7</v>
      </c>
      <c r="H459" s="5">
        <f t="shared" si="445"/>
        <v>729.7</v>
      </c>
      <c r="I459" s="5">
        <f t="shared" si="445"/>
        <v>0</v>
      </c>
      <c r="J459" s="5">
        <f t="shared" si="445"/>
        <v>0</v>
      </c>
      <c r="K459" s="5">
        <f t="shared" si="445"/>
        <v>0</v>
      </c>
      <c r="L459" s="5">
        <f t="shared" si="445"/>
        <v>0</v>
      </c>
      <c r="M459" s="5">
        <f t="shared" si="439"/>
        <v>729.7</v>
      </c>
      <c r="N459" s="5">
        <v>400</v>
      </c>
      <c r="O459" s="5">
        <f>O460</f>
        <v>497.17149999999998</v>
      </c>
      <c r="P459" s="5">
        <f t="shared" ref="P459:V459" si="446">P460</f>
        <v>0</v>
      </c>
      <c r="Q459" s="5">
        <f t="shared" si="446"/>
        <v>0</v>
      </c>
      <c r="R459" s="5">
        <f t="shared" si="446"/>
        <v>0</v>
      </c>
      <c r="S459" s="5">
        <f t="shared" si="446"/>
        <v>0</v>
      </c>
      <c r="T459" s="5">
        <v>400</v>
      </c>
      <c r="U459" s="5">
        <f t="shared" si="446"/>
        <v>0</v>
      </c>
      <c r="V459" s="36">
        <f t="shared" si="446"/>
        <v>0</v>
      </c>
      <c r="W459" s="5">
        <f t="shared" ref="W459:W522" si="447">T459/N459*100</f>
        <v>100</v>
      </c>
      <c r="X459" s="26"/>
    </row>
    <row r="460" spans="1:25" ht="31.5" x14ac:dyDescent="0.25">
      <c r="A460" s="4" t="s">
        <v>83</v>
      </c>
      <c r="B460" s="4" t="s">
        <v>1331</v>
      </c>
      <c r="C460" s="4" t="s">
        <v>102</v>
      </c>
      <c r="D460" s="4" t="s">
        <v>73</v>
      </c>
      <c r="E460" s="14" t="s">
        <v>475</v>
      </c>
      <c r="F460" s="5">
        <v>729.7</v>
      </c>
      <c r="G460" s="5">
        <v>729.7</v>
      </c>
      <c r="H460" s="5">
        <v>729.7</v>
      </c>
      <c r="I460" s="5"/>
      <c r="J460" s="5"/>
      <c r="K460" s="5"/>
      <c r="L460" s="5"/>
      <c r="M460" s="5">
        <f t="shared" si="439"/>
        <v>729.7</v>
      </c>
      <c r="N460" s="5">
        <v>1028.5</v>
      </c>
      <c r="O460" s="5">
        <v>497.17149999999998</v>
      </c>
      <c r="P460" s="5">
        <v>0</v>
      </c>
      <c r="Q460" s="5">
        <v>0</v>
      </c>
      <c r="R460" s="5">
        <v>0</v>
      </c>
      <c r="S460" s="5">
        <v>0</v>
      </c>
      <c r="T460" s="5">
        <v>1028.2059999999999</v>
      </c>
      <c r="U460" s="5">
        <v>0</v>
      </c>
      <c r="V460" s="36">
        <v>0</v>
      </c>
      <c r="W460" s="5">
        <f t="shared" si="447"/>
        <v>99.971414681575098</v>
      </c>
      <c r="X460" s="26"/>
    </row>
    <row r="461" spans="1:25" x14ac:dyDescent="0.25">
      <c r="A461" s="4" t="s">
        <v>83</v>
      </c>
      <c r="B461" s="4" t="s">
        <v>1331</v>
      </c>
      <c r="C461" s="4" t="s">
        <v>102</v>
      </c>
      <c r="D461" s="4" t="s">
        <v>85</v>
      </c>
      <c r="E461" s="14" t="s">
        <v>477</v>
      </c>
      <c r="F461" s="5">
        <f t="shared" ref="F461:L461" si="448">F462</f>
        <v>400</v>
      </c>
      <c r="G461" s="5">
        <f t="shared" si="448"/>
        <v>400</v>
      </c>
      <c r="H461" s="5">
        <f t="shared" si="448"/>
        <v>400</v>
      </c>
      <c r="I461" s="5">
        <f t="shared" si="448"/>
        <v>0</v>
      </c>
      <c r="J461" s="5">
        <f t="shared" si="448"/>
        <v>0</v>
      </c>
      <c r="K461" s="5">
        <f t="shared" si="448"/>
        <v>0</v>
      </c>
      <c r="L461" s="5">
        <f t="shared" si="448"/>
        <v>0</v>
      </c>
      <c r="M461" s="5">
        <f t="shared" si="439"/>
        <v>400</v>
      </c>
      <c r="N461" s="5">
        <v>1028.5</v>
      </c>
      <c r="O461" s="5">
        <f>O462</f>
        <v>0</v>
      </c>
      <c r="P461" s="5">
        <f t="shared" ref="P461:V461" si="449">P462</f>
        <v>0</v>
      </c>
      <c r="Q461" s="5">
        <f t="shared" si="449"/>
        <v>0</v>
      </c>
      <c r="R461" s="5">
        <f t="shared" si="449"/>
        <v>0</v>
      </c>
      <c r="S461" s="5">
        <f t="shared" si="449"/>
        <v>0</v>
      </c>
      <c r="T461" s="5">
        <v>1028.2059999999999</v>
      </c>
      <c r="U461" s="5">
        <f t="shared" si="449"/>
        <v>0</v>
      </c>
      <c r="V461" s="36">
        <f t="shared" si="449"/>
        <v>0</v>
      </c>
      <c r="W461" s="5">
        <f t="shared" si="447"/>
        <v>99.971414681575098</v>
      </c>
      <c r="X461" s="26"/>
    </row>
    <row r="462" spans="1:25" ht="63" x14ac:dyDescent="0.25">
      <c r="A462" s="4" t="s">
        <v>83</v>
      </c>
      <c r="B462" s="4" t="s">
        <v>1331</v>
      </c>
      <c r="C462" s="4" t="s">
        <v>104</v>
      </c>
      <c r="D462" s="4"/>
      <c r="E462" s="14" t="s">
        <v>516</v>
      </c>
      <c r="F462" s="5">
        <v>400</v>
      </c>
      <c r="G462" s="5">
        <v>400</v>
      </c>
      <c r="H462" s="5">
        <v>400</v>
      </c>
      <c r="I462" s="5"/>
      <c r="J462" s="5"/>
      <c r="K462" s="5"/>
      <c r="L462" s="5"/>
      <c r="M462" s="5">
        <f t="shared" si="439"/>
        <v>400</v>
      </c>
      <c r="N462" s="5">
        <v>1969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1969</v>
      </c>
      <c r="U462" s="5">
        <v>0</v>
      </c>
      <c r="V462" s="36">
        <v>0</v>
      </c>
      <c r="W462" s="5">
        <f t="shared" si="447"/>
        <v>100</v>
      </c>
      <c r="X462" s="26"/>
    </row>
    <row r="463" spans="1:25" ht="31.5" x14ac:dyDescent="0.25">
      <c r="A463" s="4" t="s">
        <v>83</v>
      </c>
      <c r="B463" s="4" t="s">
        <v>1331</v>
      </c>
      <c r="C463" s="4" t="s">
        <v>104</v>
      </c>
      <c r="D463" s="4" t="s">
        <v>73</v>
      </c>
      <c r="E463" s="14" t="s">
        <v>475</v>
      </c>
      <c r="F463" s="5">
        <f t="shared" ref="F463:L463" si="450">F464</f>
        <v>1028.5</v>
      </c>
      <c r="G463" s="5">
        <f t="shared" si="450"/>
        <v>1028.5</v>
      </c>
      <c r="H463" s="5">
        <f t="shared" si="450"/>
        <v>1028.5</v>
      </c>
      <c r="I463" s="5">
        <f t="shared" si="450"/>
        <v>0</v>
      </c>
      <c r="J463" s="5">
        <f t="shared" si="450"/>
        <v>0</v>
      </c>
      <c r="K463" s="5">
        <f t="shared" si="450"/>
        <v>0</v>
      </c>
      <c r="L463" s="5">
        <f t="shared" si="450"/>
        <v>0</v>
      </c>
      <c r="M463" s="5">
        <f t="shared" si="439"/>
        <v>1028.5</v>
      </c>
      <c r="N463" s="5">
        <v>1969</v>
      </c>
      <c r="O463" s="5">
        <f>O464</f>
        <v>1028.5</v>
      </c>
      <c r="P463" s="5">
        <f t="shared" ref="P463:V463" si="451">P464</f>
        <v>0</v>
      </c>
      <c r="Q463" s="5">
        <f t="shared" si="451"/>
        <v>0</v>
      </c>
      <c r="R463" s="5">
        <f t="shared" si="451"/>
        <v>0</v>
      </c>
      <c r="S463" s="5">
        <f t="shared" si="451"/>
        <v>0</v>
      </c>
      <c r="T463" s="5">
        <v>1969</v>
      </c>
      <c r="U463" s="5">
        <f t="shared" si="451"/>
        <v>0</v>
      </c>
      <c r="V463" s="36">
        <f t="shared" si="451"/>
        <v>0</v>
      </c>
      <c r="W463" s="5">
        <f t="shared" si="447"/>
        <v>100</v>
      </c>
      <c r="X463" s="26"/>
    </row>
    <row r="464" spans="1:25" ht="63" x14ac:dyDescent="0.25">
      <c r="A464" s="4" t="s">
        <v>83</v>
      </c>
      <c r="B464" s="4" t="s">
        <v>1331</v>
      </c>
      <c r="C464" s="4" t="s">
        <v>104</v>
      </c>
      <c r="D464" s="4" t="s">
        <v>72</v>
      </c>
      <c r="E464" s="14" t="s">
        <v>1187</v>
      </c>
      <c r="F464" s="5">
        <v>1028.5</v>
      </c>
      <c r="G464" s="5">
        <v>1028.5</v>
      </c>
      <c r="H464" s="5">
        <v>1028.5</v>
      </c>
      <c r="I464" s="5"/>
      <c r="J464" s="5"/>
      <c r="K464" s="5"/>
      <c r="L464" s="5"/>
      <c r="M464" s="5">
        <f t="shared" si="439"/>
        <v>1028.5</v>
      </c>
      <c r="N464" s="5">
        <v>1969</v>
      </c>
      <c r="O464" s="5">
        <v>1028.5</v>
      </c>
      <c r="P464" s="5">
        <v>0</v>
      </c>
      <c r="Q464" s="5">
        <v>0</v>
      </c>
      <c r="R464" s="5">
        <v>0</v>
      </c>
      <c r="S464" s="5">
        <v>0</v>
      </c>
      <c r="T464" s="5">
        <v>1969</v>
      </c>
      <c r="U464" s="5">
        <v>0</v>
      </c>
      <c r="V464" s="36">
        <v>0</v>
      </c>
      <c r="W464" s="5">
        <f t="shared" si="447"/>
        <v>100</v>
      </c>
      <c r="X464" s="26"/>
    </row>
    <row r="465" spans="1:25" ht="47.25" x14ac:dyDescent="0.25">
      <c r="A465" s="4" t="s">
        <v>83</v>
      </c>
      <c r="B465" s="4" t="s">
        <v>1331</v>
      </c>
      <c r="C465" s="4" t="s">
        <v>262</v>
      </c>
      <c r="D465" s="4"/>
      <c r="E465" s="14" t="s">
        <v>895</v>
      </c>
      <c r="F465" s="5">
        <f>F466</f>
        <v>0</v>
      </c>
      <c r="G465" s="5">
        <f t="shared" ref="G465:L466" si="452">G466</f>
        <v>1927.2</v>
      </c>
      <c r="H465" s="5">
        <f t="shared" si="452"/>
        <v>1927.2</v>
      </c>
      <c r="I465" s="5">
        <f t="shared" si="452"/>
        <v>0</v>
      </c>
      <c r="J465" s="5">
        <f t="shared" si="452"/>
        <v>0</v>
      </c>
      <c r="K465" s="5">
        <f t="shared" si="452"/>
        <v>0</v>
      </c>
      <c r="L465" s="5">
        <f>L466</f>
        <v>1927.2339999999999</v>
      </c>
      <c r="M465" s="5">
        <f t="shared" si="439"/>
        <v>1927.2339999999999</v>
      </c>
      <c r="N465" s="5">
        <v>18811.736000000001</v>
      </c>
      <c r="O465" s="5">
        <f>O466</f>
        <v>963.61699999999996</v>
      </c>
      <c r="P465" s="5">
        <f t="shared" ref="P465:V465" si="453">P466</f>
        <v>0</v>
      </c>
      <c r="Q465" s="5">
        <f t="shared" si="453"/>
        <v>0</v>
      </c>
      <c r="R465" s="5">
        <f t="shared" si="453"/>
        <v>0</v>
      </c>
      <c r="S465" s="5">
        <f t="shared" si="453"/>
        <v>0</v>
      </c>
      <c r="T465" s="5">
        <v>18811.736000000001</v>
      </c>
      <c r="U465" s="5">
        <f t="shared" si="453"/>
        <v>0</v>
      </c>
      <c r="V465" s="36">
        <f t="shared" si="453"/>
        <v>0</v>
      </c>
      <c r="W465" s="5">
        <f t="shared" si="447"/>
        <v>100</v>
      </c>
      <c r="X465" s="26"/>
    </row>
    <row r="466" spans="1:25" ht="47.25" x14ac:dyDescent="0.25">
      <c r="A466" s="4" t="s">
        <v>83</v>
      </c>
      <c r="B466" s="4" t="s">
        <v>1331</v>
      </c>
      <c r="C466" s="4" t="s">
        <v>1422</v>
      </c>
      <c r="D466" s="4"/>
      <c r="E466" s="14" t="s">
        <v>1423</v>
      </c>
      <c r="F466" s="5">
        <f>F467</f>
        <v>0</v>
      </c>
      <c r="G466" s="5">
        <f>G467</f>
        <v>1927.2</v>
      </c>
      <c r="H466" s="5">
        <f>H467</f>
        <v>1927.2</v>
      </c>
      <c r="I466" s="5">
        <f t="shared" si="452"/>
        <v>0</v>
      </c>
      <c r="J466" s="5">
        <f t="shared" si="452"/>
        <v>0</v>
      </c>
      <c r="K466" s="5">
        <f t="shared" si="452"/>
        <v>0</v>
      </c>
      <c r="L466" s="5">
        <f t="shared" si="452"/>
        <v>1927.2339999999999</v>
      </c>
      <c r="M466" s="5">
        <f t="shared" si="439"/>
        <v>1927.2339999999999</v>
      </c>
      <c r="N466" s="5">
        <v>18811.736000000001</v>
      </c>
      <c r="O466" s="5">
        <v>963.61699999999996</v>
      </c>
      <c r="P466" s="5">
        <f t="shared" ref="P466:V466" si="454">P467</f>
        <v>0</v>
      </c>
      <c r="Q466" s="5">
        <f t="shared" si="454"/>
        <v>0</v>
      </c>
      <c r="R466" s="5">
        <f t="shared" si="454"/>
        <v>0</v>
      </c>
      <c r="S466" s="5">
        <f t="shared" si="454"/>
        <v>0</v>
      </c>
      <c r="T466" s="5">
        <v>18811.736000000001</v>
      </c>
      <c r="U466" s="5">
        <f t="shared" si="454"/>
        <v>0</v>
      </c>
      <c r="V466" s="36">
        <f t="shared" si="454"/>
        <v>0</v>
      </c>
      <c r="W466" s="5">
        <f t="shared" si="447"/>
        <v>100</v>
      </c>
      <c r="X466" s="26"/>
    </row>
    <row r="467" spans="1:25" ht="31.5" x14ac:dyDescent="0.25">
      <c r="A467" s="4" t="s">
        <v>83</v>
      </c>
      <c r="B467" s="4" t="s">
        <v>1331</v>
      </c>
      <c r="C467" s="4" t="s">
        <v>1422</v>
      </c>
      <c r="D467" s="4" t="s">
        <v>73</v>
      </c>
      <c r="E467" s="14" t="s">
        <v>475</v>
      </c>
      <c r="F467" s="5"/>
      <c r="G467" s="5">
        <v>1927.2</v>
      </c>
      <c r="H467" s="5">
        <v>1927.2</v>
      </c>
      <c r="I467" s="5"/>
      <c r="J467" s="5"/>
      <c r="K467" s="5"/>
      <c r="L467" s="5">
        <v>1927.2339999999999</v>
      </c>
      <c r="M467" s="5">
        <f t="shared" si="439"/>
        <v>1927.2339999999999</v>
      </c>
      <c r="N467" s="5">
        <v>18811.736000000001</v>
      </c>
      <c r="O467" s="5">
        <v>963.61699999999996</v>
      </c>
      <c r="P467" s="5">
        <v>0</v>
      </c>
      <c r="Q467" s="5">
        <v>0</v>
      </c>
      <c r="R467" s="5">
        <v>0</v>
      </c>
      <c r="S467" s="5">
        <v>0</v>
      </c>
      <c r="T467" s="5">
        <v>18811.736000000001</v>
      </c>
      <c r="U467" s="5">
        <v>0</v>
      </c>
      <c r="V467" s="36">
        <v>0</v>
      </c>
      <c r="W467" s="5">
        <f t="shared" si="447"/>
        <v>100</v>
      </c>
      <c r="X467" s="26"/>
    </row>
    <row r="468" spans="1:25" x14ac:dyDescent="0.25">
      <c r="A468" s="4" t="s">
        <v>83</v>
      </c>
      <c r="B468" s="4" t="s">
        <v>1331</v>
      </c>
      <c r="C468" s="4" t="s">
        <v>1422</v>
      </c>
      <c r="D468" s="4" t="s">
        <v>85</v>
      </c>
      <c r="E468" s="14" t="s">
        <v>477</v>
      </c>
      <c r="F468" s="5">
        <f>F469</f>
        <v>0</v>
      </c>
      <c r="G468" s="5">
        <f t="shared" ref="G468:L470" si="455">G469</f>
        <v>13981.8</v>
      </c>
      <c r="H468" s="5">
        <f t="shared" si="455"/>
        <v>0</v>
      </c>
      <c r="I468" s="5">
        <f t="shared" si="455"/>
        <v>0</v>
      </c>
      <c r="J468" s="5">
        <f t="shared" si="455"/>
        <v>0</v>
      </c>
      <c r="K468" s="5">
        <f t="shared" si="455"/>
        <v>0</v>
      </c>
      <c r="L468" s="5">
        <f t="shared" si="455"/>
        <v>0</v>
      </c>
      <c r="M468" s="5">
        <f t="shared" si="439"/>
        <v>0</v>
      </c>
      <c r="N468" s="5">
        <v>18811.736000000001</v>
      </c>
      <c r="O468" s="5">
        <f t="shared" ref="O468:O470" si="456">O469</f>
        <v>0</v>
      </c>
      <c r="P468" s="5">
        <f t="shared" ref="P468:V470" si="457">P469</f>
        <v>0</v>
      </c>
      <c r="Q468" s="5">
        <f t="shared" si="457"/>
        <v>0</v>
      </c>
      <c r="R468" s="5">
        <f t="shared" si="457"/>
        <v>0</v>
      </c>
      <c r="S468" s="5">
        <f t="shared" si="457"/>
        <v>0</v>
      </c>
      <c r="T468" s="5">
        <v>18811.736000000001</v>
      </c>
      <c r="U468" s="5">
        <f t="shared" si="457"/>
        <v>0</v>
      </c>
      <c r="V468" s="36">
        <f t="shared" si="457"/>
        <v>0</v>
      </c>
      <c r="W468" s="5">
        <f t="shared" si="447"/>
        <v>100</v>
      </c>
      <c r="X468" s="24"/>
      <c r="Y468" s="2" t="s">
        <v>1236</v>
      </c>
    </row>
    <row r="469" spans="1:25" ht="31.5" hidden="1" x14ac:dyDescent="0.25">
      <c r="A469" s="4" t="s">
        <v>83</v>
      </c>
      <c r="B469" s="4" t="s">
        <v>1331</v>
      </c>
      <c r="C469" s="4" t="s">
        <v>261</v>
      </c>
      <c r="D469" s="4"/>
      <c r="E469" s="14" t="s">
        <v>896</v>
      </c>
      <c r="F469" s="5">
        <f>F470</f>
        <v>0</v>
      </c>
      <c r="G469" s="5">
        <f t="shared" si="455"/>
        <v>13981.8</v>
      </c>
      <c r="H469" s="5">
        <f t="shared" si="455"/>
        <v>0</v>
      </c>
      <c r="I469" s="5">
        <f t="shared" si="455"/>
        <v>0</v>
      </c>
      <c r="J469" s="5">
        <f t="shared" si="455"/>
        <v>0</v>
      </c>
      <c r="K469" s="5">
        <f t="shared" si="455"/>
        <v>0</v>
      </c>
      <c r="L469" s="5">
        <f t="shared" si="455"/>
        <v>0</v>
      </c>
      <c r="M469" s="5">
        <f t="shared" si="439"/>
        <v>0</v>
      </c>
      <c r="N469" s="5">
        <v>0</v>
      </c>
      <c r="O469" s="5">
        <f t="shared" si="456"/>
        <v>0</v>
      </c>
      <c r="P469" s="5">
        <f t="shared" si="457"/>
        <v>0</v>
      </c>
      <c r="Q469" s="5">
        <f t="shared" si="457"/>
        <v>0</v>
      </c>
      <c r="R469" s="5">
        <f t="shared" si="457"/>
        <v>0</v>
      </c>
      <c r="S469" s="5">
        <f t="shared" si="457"/>
        <v>0</v>
      </c>
      <c r="T469" s="5">
        <v>0</v>
      </c>
      <c r="U469" s="5">
        <f t="shared" si="457"/>
        <v>0</v>
      </c>
      <c r="V469" s="36">
        <f t="shared" si="457"/>
        <v>0</v>
      </c>
      <c r="W469" s="5" t="e">
        <f t="shared" si="447"/>
        <v>#DIV/0!</v>
      </c>
      <c r="X469" s="24" t="s">
        <v>1214</v>
      </c>
      <c r="Y469" s="2" t="s">
        <v>1236</v>
      </c>
    </row>
    <row r="470" spans="1:25" ht="31.5" hidden="1" x14ac:dyDescent="0.25">
      <c r="A470" s="4" t="s">
        <v>83</v>
      </c>
      <c r="B470" s="4" t="s">
        <v>1331</v>
      </c>
      <c r="C470" s="4" t="s">
        <v>261</v>
      </c>
      <c r="D470" s="4" t="s">
        <v>246</v>
      </c>
      <c r="E470" s="14" t="s">
        <v>473</v>
      </c>
      <c r="F470" s="5">
        <f>F471</f>
        <v>0</v>
      </c>
      <c r="G470" s="5">
        <f t="shared" si="455"/>
        <v>13981.8</v>
      </c>
      <c r="H470" s="5">
        <f t="shared" si="455"/>
        <v>0</v>
      </c>
      <c r="I470" s="5">
        <f t="shared" si="455"/>
        <v>0</v>
      </c>
      <c r="J470" s="5">
        <f t="shared" si="455"/>
        <v>0</v>
      </c>
      <c r="K470" s="5">
        <f t="shared" si="455"/>
        <v>0</v>
      </c>
      <c r="L470" s="5">
        <f t="shared" si="455"/>
        <v>0</v>
      </c>
      <c r="M470" s="5">
        <f t="shared" si="439"/>
        <v>0</v>
      </c>
      <c r="N470" s="5">
        <v>0</v>
      </c>
      <c r="O470" s="5">
        <f t="shared" si="456"/>
        <v>0</v>
      </c>
      <c r="P470" s="5">
        <f t="shared" si="457"/>
        <v>0</v>
      </c>
      <c r="Q470" s="5">
        <f t="shared" si="457"/>
        <v>0</v>
      </c>
      <c r="R470" s="5">
        <f t="shared" si="457"/>
        <v>0</v>
      </c>
      <c r="S470" s="5">
        <f t="shared" si="457"/>
        <v>0</v>
      </c>
      <c r="T470" s="5">
        <v>0</v>
      </c>
      <c r="U470" s="5">
        <f t="shared" si="457"/>
        <v>0</v>
      </c>
      <c r="V470" s="36">
        <f t="shared" si="457"/>
        <v>0</v>
      </c>
      <c r="W470" s="5" t="e">
        <f t="shared" si="447"/>
        <v>#DIV/0!</v>
      </c>
      <c r="X470" s="24" t="s">
        <v>1214</v>
      </c>
      <c r="Y470" s="2" t="s">
        <v>1236</v>
      </c>
    </row>
    <row r="471" spans="1:25" ht="110.25" hidden="1" x14ac:dyDescent="0.25">
      <c r="A471" s="4" t="s">
        <v>83</v>
      </c>
      <c r="B471" s="4" t="s">
        <v>1331</v>
      </c>
      <c r="C471" s="4" t="s">
        <v>261</v>
      </c>
      <c r="D471" s="4" t="s">
        <v>577</v>
      </c>
      <c r="E471" s="14" t="s">
        <v>644</v>
      </c>
      <c r="F471" s="5"/>
      <c r="G471" s="5">
        <v>13981.8</v>
      </c>
      <c r="H471" s="5"/>
      <c r="I471" s="5"/>
      <c r="J471" s="5"/>
      <c r="K471" s="5"/>
      <c r="L471" s="5"/>
      <c r="M471" s="5">
        <f t="shared" si="439"/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36">
        <v>0</v>
      </c>
      <c r="W471" s="5" t="e">
        <f t="shared" si="447"/>
        <v>#DIV/0!</v>
      </c>
      <c r="X471" s="24" t="s">
        <v>1214</v>
      </c>
      <c r="Y471" s="2" t="s">
        <v>1236</v>
      </c>
    </row>
    <row r="472" spans="1:25" ht="47.25" x14ac:dyDescent="0.25">
      <c r="A472" s="4" t="s">
        <v>83</v>
      </c>
      <c r="B472" s="4" t="s">
        <v>1331</v>
      </c>
      <c r="C472" s="4" t="s">
        <v>118</v>
      </c>
      <c r="D472" s="4"/>
      <c r="E472" s="14" t="s">
        <v>1111</v>
      </c>
      <c r="F472" s="5">
        <f t="shared" ref="F472:L475" si="458">F473</f>
        <v>4518.2</v>
      </c>
      <c r="G472" s="5">
        <f t="shared" si="458"/>
        <v>4518.2</v>
      </c>
      <c r="H472" s="5">
        <f t="shared" si="458"/>
        <v>4518.2</v>
      </c>
      <c r="I472" s="5">
        <f t="shared" si="458"/>
        <v>0</v>
      </c>
      <c r="J472" s="5">
        <f t="shared" si="458"/>
        <v>0</v>
      </c>
      <c r="K472" s="5">
        <f t="shared" si="458"/>
        <v>0</v>
      </c>
      <c r="L472" s="5">
        <f t="shared" si="458"/>
        <v>0</v>
      </c>
      <c r="M472" s="5">
        <f t="shared" si="439"/>
        <v>4518.2</v>
      </c>
      <c r="N472" s="5">
        <v>5655.2650000000003</v>
      </c>
      <c r="O472" s="5">
        <f t="shared" ref="O472:O475" si="459">O473</f>
        <v>4518.2</v>
      </c>
      <c r="P472" s="5">
        <f t="shared" ref="P472:V475" si="460">P473</f>
        <v>0</v>
      </c>
      <c r="Q472" s="5">
        <f t="shared" si="460"/>
        <v>0</v>
      </c>
      <c r="R472" s="5">
        <f t="shared" si="460"/>
        <v>0</v>
      </c>
      <c r="S472" s="5">
        <f t="shared" si="460"/>
        <v>0</v>
      </c>
      <c r="T472" s="5">
        <v>5655.2650000000003</v>
      </c>
      <c r="U472" s="5">
        <f t="shared" si="460"/>
        <v>0</v>
      </c>
      <c r="V472" s="36">
        <f t="shared" si="460"/>
        <v>0</v>
      </c>
      <c r="W472" s="5">
        <f t="shared" si="447"/>
        <v>100</v>
      </c>
      <c r="X472" s="26"/>
    </row>
    <row r="473" spans="1:25" ht="31.5" x14ac:dyDescent="0.25">
      <c r="A473" s="4" t="s">
        <v>83</v>
      </c>
      <c r="B473" s="4" t="s">
        <v>1331</v>
      </c>
      <c r="C473" s="4" t="s">
        <v>119</v>
      </c>
      <c r="D473" s="4"/>
      <c r="E473" s="14" t="s">
        <v>897</v>
      </c>
      <c r="F473" s="5">
        <f t="shared" si="458"/>
        <v>4518.2</v>
      </c>
      <c r="G473" s="5">
        <f t="shared" si="458"/>
        <v>4518.2</v>
      </c>
      <c r="H473" s="5">
        <f t="shared" si="458"/>
        <v>4518.2</v>
      </c>
      <c r="I473" s="5">
        <f t="shared" si="458"/>
        <v>0</v>
      </c>
      <c r="J473" s="5">
        <f t="shared" si="458"/>
        <v>0</v>
      </c>
      <c r="K473" s="5">
        <f t="shared" si="458"/>
        <v>0</v>
      </c>
      <c r="L473" s="5">
        <f t="shared" si="458"/>
        <v>0</v>
      </c>
      <c r="M473" s="5">
        <f t="shared" si="439"/>
        <v>4518.2</v>
      </c>
      <c r="N473" s="5">
        <v>5655.2650000000003</v>
      </c>
      <c r="O473" s="5">
        <f t="shared" si="459"/>
        <v>4518.2</v>
      </c>
      <c r="P473" s="5">
        <f t="shared" si="460"/>
        <v>0</v>
      </c>
      <c r="Q473" s="5">
        <f t="shared" si="460"/>
        <v>0</v>
      </c>
      <c r="R473" s="5">
        <f t="shared" si="460"/>
        <v>0</v>
      </c>
      <c r="S473" s="5">
        <f t="shared" si="460"/>
        <v>0</v>
      </c>
      <c r="T473" s="5">
        <v>5655.2650000000003</v>
      </c>
      <c r="U473" s="5">
        <f t="shared" si="460"/>
        <v>0</v>
      </c>
      <c r="V473" s="36">
        <f t="shared" si="460"/>
        <v>0</v>
      </c>
      <c r="W473" s="5">
        <f t="shared" si="447"/>
        <v>100</v>
      </c>
      <c r="X473" s="26"/>
    </row>
    <row r="474" spans="1:25" ht="31.5" x14ac:dyDescent="0.25">
      <c r="A474" s="4" t="s">
        <v>83</v>
      </c>
      <c r="B474" s="4" t="s">
        <v>1331</v>
      </c>
      <c r="C474" s="4" t="s">
        <v>105</v>
      </c>
      <c r="D474" s="4"/>
      <c r="E474" s="14" t="s">
        <v>517</v>
      </c>
      <c r="F474" s="5">
        <f t="shared" si="458"/>
        <v>4518.2</v>
      </c>
      <c r="G474" s="5">
        <f t="shared" si="458"/>
        <v>4518.2</v>
      </c>
      <c r="H474" s="5">
        <f t="shared" si="458"/>
        <v>4518.2</v>
      </c>
      <c r="I474" s="5">
        <f t="shared" si="458"/>
        <v>0</v>
      </c>
      <c r="J474" s="5">
        <f t="shared" si="458"/>
        <v>0</v>
      </c>
      <c r="K474" s="5">
        <f t="shared" si="458"/>
        <v>0</v>
      </c>
      <c r="L474" s="5">
        <f t="shared" si="458"/>
        <v>0</v>
      </c>
      <c r="M474" s="5">
        <f t="shared" si="439"/>
        <v>4518.2</v>
      </c>
      <c r="N474" s="5">
        <v>5655.2650000000003</v>
      </c>
      <c r="O474" s="5">
        <f t="shared" si="459"/>
        <v>4518.2</v>
      </c>
      <c r="P474" s="5">
        <f t="shared" si="460"/>
        <v>0</v>
      </c>
      <c r="Q474" s="5">
        <f t="shared" si="460"/>
        <v>0</v>
      </c>
      <c r="R474" s="5">
        <f t="shared" si="460"/>
        <v>0</v>
      </c>
      <c r="S474" s="5">
        <f t="shared" si="460"/>
        <v>0</v>
      </c>
      <c r="T474" s="5">
        <v>5655.2650000000003</v>
      </c>
      <c r="U474" s="5">
        <f t="shared" si="460"/>
        <v>0</v>
      </c>
      <c r="V474" s="36">
        <f t="shared" si="460"/>
        <v>0</v>
      </c>
      <c r="W474" s="5">
        <f t="shared" si="447"/>
        <v>100</v>
      </c>
      <c r="X474" s="26"/>
    </row>
    <row r="475" spans="1:25" ht="31.5" x14ac:dyDescent="0.25">
      <c r="A475" s="4" t="s">
        <v>83</v>
      </c>
      <c r="B475" s="4" t="s">
        <v>1331</v>
      </c>
      <c r="C475" s="4" t="s">
        <v>105</v>
      </c>
      <c r="D475" s="4" t="s">
        <v>73</v>
      </c>
      <c r="E475" s="14" t="s">
        <v>475</v>
      </c>
      <c r="F475" s="5">
        <f t="shared" si="458"/>
        <v>4518.2</v>
      </c>
      <c r="G475" s="5">
        <f t="shared" si="458"/>
        <v>4518.2</v>
      </c>
      <c r="H475" s="5">
        <f t="shared" si="458"/>
        <v>4518.2</v>
      </c>
      <c r="I475" s="5">
        <f t="shared" si="458"/>
        <v>0</v>
      </c>
      <c r="J475" s="5">
        <f t="shared" si="458"/>
        <v>0</v>
      </c>
      <c r="K475" s="5">
        <f t="shared" si="458"/>
        <v>0</v>
      </c>
      <c r="L475" s="5">
        <f t="shared" si="458"/>
        <v>0</v>
      </c>
      <c r="M475" s="5">
        <f t="shared" si="439"/>
        <v>4518.2</v>
      </c>
      <c r="N475" s="5">
        <v>5655.2650000000003</v>
      </c>
      <c r="O475" s="5">
        <f t="shared" si="459"/>
        <v>4518.2</v>
      </c>
      <c r="P475" s="5">
        <f t="shared" si="460"/>
        <v>0</v>
      </c>
      <c r="Q475" s="5">
        <f t="shared" si="460"/>
        <v>0</v>
      </c>
      <c r="R475" s="5">
        <f t="shared" si="460"/>
        <v>0</v>
      </c>
      <c r="S475" s="5">
        <f t="shared" si="460"/>
        <v>0</v>
      </c>
      <c r="T475" s="5">
        <v>5655.2650000000003</v>
      </c>
      <c r="U475" s="5">
        <f t="shared" si="460"/>
        <v>0</v>
      </c>
      <c r="V475" s="36">
        <f t="shared" si="460"/>
        <v>0</v>
      </c>
      <c r="W475" s="5">
        <f t="shared" si="447"/>
        <v>100</v>
      </c>
      <c r="X475" s="26"/>
    </row>
    <row r="476" spans="1:25" x14ac:dyDescent="0.25">
      <c r="A476" s="4" t="s">
        <v>83</v>
      </c>
      <c r="B476" s="4" t="s">
        <v>1331</v>
      </c>
      <c r="C476" s="4" t="s">
        <v>105</v>
      </c>
      <c r="D476" s="4" t="s">
        <v>85</v>
      </c>
      <c r="E476" s="14" t="s">
        <v>477</v>
      </c>
      <c r="F476" s="5">
        <v>4518.2</v>
      </c>
      <c r="G476" s="5">
        <v>4518.2</v>
      </c>
      <c r="H476" s="5">
        <v>4518.2</v>
      </c>
      <c r="I476" s="5"/>
      <c r="J476" s="5"/>
      <c r="K476" s="5"/>
      <c r="L476" s="5"/>
      <c r="M476" s="5">
        <f t="shared" si="439"/>
        <v>4518.2</v>
      </c>
      <c r="N476" s="5">
        <v>5655.2650000000003</v>
      </c>
      <c r="O476" s="5">
        <v>4518.2</v>
      </c>
      <c r="P476" s="5">
        <v>0</v>
      </c>
      <c r="Q476" s="5">
        <v>0</v>
      </c>
      <c r="R476" s="5">
        <v>0</v>
      </c>
      <c r="S476" s="5">
        <v>0</v>
      </c>
      <c r="T476" s="5">
        <v>5655.2650000000003</v>
      </c>
      <c r="U476" s="5">
        <v>0</v>
      </c>
      <c r="V476" s="36">
        <v>0</v>
      </c>
      <c r="W476" s="5">
        <f t="shared" si="447"/>
        <v>100</v>
      </c>
      <c r="X476" s="26"/>
    </row>
    <row r="477" spans="1:25" ht="47.25" x14ac:dyDescent="0.25">
      <c r="A477" s="4" t="s">
        <v>83</v>
      </c>
      <c r="B477" s="4" t="s">
        <v>1331</v>
      </c>
      <c r="C477" s="4" t="s">
        <v>96</v>
      </c>
      <c r="D477" s="4"/>
      <c r="E477" s="14" t="s">
        <v>908</v>
      </c>
      <c r="F477" s="5">
        <f t="shared" ref="F477:L480" si="461">F478</f>
        <v>893.69999999999993</v>
      </c>
      <c r="G477" s="5">
        <f t="shared" si="461"/>
        <v>893.69999999999993</v>
      </c>
      <c r="H477" s="5">
        <f t="shared" si="461"/>
        <v>893.69999999999993</v>
      </c>
      <c r="I477" s="5">
        <f t="shared" si="461"/>
        <v>0</v>
      </c>
      <c r="J477" s="5">
        <f t="shared" si="461"/>
        <v>0</v>
      </c>
      <c r="K477" s="5">
        <f t="shared" si="461"/>
        <v>0</v>
      </c>
      <c r="L477" s="5">
        <f t="shared" si="461"/>
        <v>0</v>
      </c>
      <c r="M477" s="5">
        <f t="shared" si="439"/>
        <v>893.69999999999993</v>
      </c>
      <c r="N477" s="5">
        <v>1146.4000000000001</v>
      </c>
      <c r="O477" s="5">
        <f t="shared" ref="O477:O480" si="462">O478</f>
        <v>893.56879000000004</v>
      </c>
      <c r="P477" s="5">
        <f t="shared" ref="P477:V480" si="463">P478</f>
        <v>0</v>
      </c>
      <c r="Q477" s="5">
        <f t="shared" si="463"/>
        <v>0</v>
      </c>
      <c r="R477" s="5">
        <f t="shared" si="463"/>
        <v>0</v>
      </c>
      <c r="S477" s="5">
        <f t="shared" si="463"/>
        <v>0</v>
      </c>
      <c r="T477" s="5">
        <v>1146.2934</v>
      </c>
      <c r="U477" s="5">
        <f t="shared" si="463"/>
        <v>0</v>
      </c>
      <c r="V477" s="36">
        <f t="shared" si="463"/>
        <v>0</v>
      </c>
      <c r="W477" s="5">
        <f t="shared" si="447"/>
        <v>99.990701325889731</v>
      </c>
      <c r="X477" s="26"/>
    </row>
    <row r="478" spans="1:25" ht="31.5" x14ac:dyDescent="0.25">
      <c r="A478" s="4" t="s">
        <v>83</v>
      </c>
      <c r="B478" s="4" t="s">
        <v>1331</v>
      </c>
      <c r="C478" s="4" t="s">
        <v>120</v>
      </c>
      <c r="D478" s="4"/>
      <c r="E478" s="14" t="s">
        <v>918</v>
      </c>
      <c r="F478" s="5">
        <f t="shared" si="461"/>
        <v>893.69999999999993</v>
      </c>
      <c r="G478" s="5">
        <f t="shared" si="461"/>
        <v>893.69999999999993</v>
      </c>
      <c r="H478" s="5">
        <f t="shared" si="461"/>
        <v>893.69999999999993</v>
      </c>
      <c r="I478" s="5">
        <f t="shared" si="461"/>
        <v>0</v>
      </c>
      <c r="J478" s="5">
        <f t="shared" si="461"/>
        <v>0</v>
      </c>
      <c r="K478" s="5">
        <f t="shared" si="461"/>
        <v>0</v>
      </c>
      <c r="L478" s="5">
        <f t="shared" si="461"/>
        <v>0</v>
      </c>
      <c r="M478" s="5">
        <f t="shared" si="439"/>
        <v>893.69999999999993</v>
      </c>
      <c r="N478" s="5">
        <v>1146.4000000000001</v>
      </c>
      <c r="O478" s="5">
        <f t="shared" si="462"/>
        <v>893.56879000000004</v>
      </c>
      <c r="P478" s="5">
        <f t="shared" si="463"/>
        <v>0</v>
      </c>
      <c r="Q478" s="5">
        <f t="shared" si="463"/>
        <v>0</v>
      </c>
      <c r="R478" s="5">
        <f t="shared" si="463"/>
        <v>0</v>
      </c>
      <c r="S478" s="5">
        <f t="shared" si="463"/>
        <v>0</v>
      </c>
      <c r="T478" s="5">
        <v>1146.2934</v>
      </c>
      <c r="U478" s="5">
        <f t="shared" si="463"/>
        <v>0</v>
      </c>
      <c r="V478" s="36">
        <f t="shared" si="463"/>
        <v>0</v>
      </c>
      <c r="W478" s="5">
        <f t="shared" si="447"/>
        <v>99.990701325889731</v>
      </c>
      <c r="X478" s="26"/>
    </row>
    <row r="479" spans="1:25" ht="47.25" x14ac:dyDescent="0.25">
      <c r="A479" s="4" t="s">
        <v>83</v>
      </c>
      <c r="B479" s="4" t="s">
        <v>1331</v>
      </c>
      <c r="C479" s="4" t="s">
        <v>121</v>
      </c>
      <c r="D479" s="4"/>
      <c r="E479" s="14" t="s">
        <v>1269</v>
      </c>
      <c r="F479" s="5">
        <f t="shared" si="461"/>
        <v>893.69999999999993</v>
      </c>
      <c r="G479" s="5">
        <f t="shared" si="461"/>
        <v>893.69999999999993</v>
      </c>
      <c r="H479" s="5">
        <f t="shared" si="461"/>
        <v>893.69999999999993</v>
      </c>
      <c r="I479" s="5">
        <f t="shared" si="461"/>
        <v>0</v>
      </c>
      <c r="J479" s="5">
        <f t="shared" si="461"/>
        <v>0</v>
      </c>
      <c r="K479" s="5">
        <f t="shared" si="461"/>
        <v>0</v>
      </c>
      <c r="L479" s="5">
        <f t="shared" si="461"/>
        <v>0</v>
      </c>
      <c r="M479" s="5">
        <f t="shared" si="439"/>
        <v>893.69999999999993</v>
      </c>
      <c r="N479" s="5">
        <v>1146.4000000000001</v>
      </c>
      <c r="O479" s="5">
        <f t="shared" si="462"/>
        <v>893.56879000000004</v>
      </c>
      <c r="P479" s="5">
        <f t="shared" si="463"/>
        <v>0</v>
      </c>
      <c r="Q479" s="5">
        <f t="shared" si="463"/>
        <v>0</v>
      </c>
      <c r="R479" s="5">
        <f t="shared" si="463"/>
        <v>0</v>
      </c>
      <c r="S479" s="5">
        <f t="shared" si="463"/>
        <v>0</v>
      </c>
      <c r="T479" s="5">
        <v>1146.2934</v>
      </c>
      <c r="U479" s="5">
        <f t="shared" si="463"/>
        <v>0</v>
      </c>
      <c r="V479" s="36">
        <f t="shared" si="463"/>
        <v>0</v>
      </c>
      <c r="W479" s="5">
        <f t="shared" si="447"/>
        <v>99.990701325889731</v>
      </c>
      <c r="X479" s="26"/>
    </row>
    <row r="480" spans="1:25" ht="47.25" x14ac:dyDescent="0.25">
      <c r="A480" s="4" t="s">
        <v>83</v>
      </c>
      <c r="B480" s="4" t="s">
        <v>1331</v>
      </c>
      <c r="C480" s="4" t="s">
        <v>106</v>
      </c>
      <c r="D480" s="4"/>
      <c r="E480" s="14" t="s">
        <v>497</v>
      </c>
      <c r="F480" s="5">
        <f t="shared" si="461"/>
        <v>893.69999999999993</v>
      </c>
      <c r="G480" s="5">
        <f t="shared" si="461"/>
        <v>893.69999999999993</v>
      </c>
      <c r="H480" s="5">
        <f t="shared" si="461"/>
        <v>893.69999999999993</v>
      </c>
      <c r="I480" s="5">
        <f t="shared" si="461"/>
        <v>0</v>
      </c>
      <c r="J480" s="5">
        <f t="shared" si="461"/>
        <v>0</v>
      </c>
      <c r="K480" s="5">
        <f t="shared" si="461"/>
        <v>0</v>
      </c>
      <c r="L480" s="5">
        <f t="shared" si="461"/>
        <v>0</v>
      </c>
      <c r="M480" s="5">
        <f t="shared" si="439"/>
        <v>893.69999999999993</v>
      </c>
      <c r="N480" s="5">
        <v>1133.8000000000002</v>
      </c>
      <c r="O480" s="5">
        <f t="shared" si="462"/>
        <v>893.56879000000004</v>
      </c>
      <c r="P480" s="5">
        <f t="shared" si="463"/>
        <v>0</v>
      </c>
      <c r="Q480" s="5">
        <f t="shared" si="463"/>
        <v>0</v>
      </c>
      <c r="R480" s="5">
        <f t="shared" si="463"/>
        <v>0</v>
      </c>
      <c r="S480" s="5">
        <f t="shared" si="463"/>
        <v>0</v>
      </c>
      <c r="T480" s="5">
        <v>1133.6934000000001</v>
      </c>
      <c r="U480" s="5">
        <f t="shared" si="463"/>
        <v>0</v>
      </c>
      <c r="V480" s="36">
        <f t="shared" si="463"/>
        <v>0</v>
      </c>
      <c r="W480" s="5">
        <f t="shared" si="447"/>
        <v>99.990597989063318</v>
      </c>
      <c r="X480" s="26"/>
    </row>
    <row r="481" spans="1:24" ht="31.5" x14ac:dyDescent="0.25">
      <c r="A481" s="4" t="s">
        <v>83</v>
      </c>
      <c r="B481" s="4" t="s">
        <v>1331</v>
      </c>
      <c r="C481" s="4" t="s">
        <v>106</v>
      </c>
      <c r="D481" s="4" t="s">
        <v>73</v>
      </c>
      <c r="E481" s="14" t="s">
        <v>475</v>
      </c>
      <c r="F481" s="5">
        <f t="shared" ref="F481:L481" si="464">F482+F483</f>
        <v>893.69999999999993</v>
      </c>
      <c r="G481" s="5">
        <f t="shared" si="464"/>
        <v>893.69999999999993</v>
      </c>
      <c r="H481" s="5">
        <f t="shared" si="464"/>
        <v>893.69999999999993</v>
      </c>
      <c r="I481" s="5">
        <f t="shared" si="464"/>
        <v>0</v>
      </c>
      <c r="J481" s="5">
        <f t="shared" si="464"/>
        <v>0</v>
      </c>
      <c r="K481" s="5">
        <f t="shared" si="464"/>
        <v>0</v>
      </c>
      <c r="L481" s="5">
        <f t="shared" si="464"/>
        <v>0</v>
      </c>
      <c r="M481" s="5">
        <f t="shared" si="439"/>
        <v>893.69999999999993</v>
      </c>
      <c r="N481" s="5">
        <v>1133.8000000000002</v>
      </c>
      <c r="O481" s="5">
        <f>O482+O483</f>
        <v>893.56879000000004</v>
      </c>
      <c r="P481" s="5">
        <f t="shared" ref="P481:V481" si="465">P482+P483</f>
        <v>0</v>
      </c>
      <c r="Q481" s="5">
        <f t="shared" si="465"/>
        <v>0</v>
      </c>
      <c r="R481" s="5">
        <f t="shared" si="465"/>
        <v>0</v>
      </c>
      <c r="S481" s="5">
        <f t="shared" si="465"/>
        <v>0</v>
      </c>
      <c r="T481" s="5">
        <v>1133.6934000000001</v>
      </c>
      <c r="U481" s="5">
        <f t="shared" si="465"/>
        <v>0</v>
      </c>
      <c r="V481" s="36">
        <f t="shared" si="465"/>
        <v>0</v>
      </c>
      <c r="W481" s="5">
        <f t="shared" si="447"/>
        <v>99.990597989063318</v>
      </c>
      <c r="X481" s="26"/>
    </row>
    <row r="482" spans="1:24" x14ac:dyDescent="0.25">
      <c r="A482" s="4" t="s">
        <v>83</v>
      </c>
      <c r="B482" s="4" t="s">
        <v>1331</v>
      </c>
      <c r="C482" s="4" t="s">
        <v>106</v>
      </c>
      <c r="D482" s="4" t="s">
        <v>107</v>
      </c>
      <c r="E482" s="14" t="s">
        <v>476</v>
      </c>
      <c r="F482" s="5">
        <v>262.89999999999998</v>
      </c>
      <c r="G482" s="5">
        <v>262.89999999999998</v>
      </c>
      <c r="H482" s="5">
        <v>262.89999999999998</v>
      </c>
      <c r="I482" s="5"/>
      <c r="J482" s="5"/>
      <c r="K482" s="5"/>
      <c r="L482" s="5"/>
      <c r="M482" s="5">
        <f t="shared" si="439"/>
        <v>262.89999999999998</v>
      </c>
      <c r="N482" s="5">
        <v>77.132800000000003</v>
      </c>
      <c r="O482" s="5">
        <v>315.62452999999999</v>
      </c>
      <c r="P482" s="5">
        <v>0</v>
      </c>
      <c r="Q482" s="5">
        <v>0</v>
      </c>
      <c r="R482" s="5">
        <v>0</v>
      </c>
      <c r="S482" s="5">
        <v>0</v>
      </c>
      <c r="T482" s="5">
        <v>77.132800000000003</v>
      </c>
      <c r="U482" s="5">
        <v>0</v>
      </c>
      <c r="V482" s="36">
        <v>0</v>
      </c>
      <c r="W482" s="5">
        <f t="shared" si="447"/>
        <v>100</v>
      </c>
      <c r="X482" s="26"/>
    </row>
    <row r="483" spans="1:24" x14ac:dyDescent="0.25">
      <c r="A483" s="4" t="s">
        <v>83</v>
      </c>
      <c r="B483" s="4" t="s">
        <v>1331</v>
      </c>
      <c r="C483" s="4" t="s">
        <v>106</v>
      </c>
      <c r="D483" s="4" t="s">
        <v>85</v>
      </c>
      <c r="E483" s="14" t="s">
        <v>477</v>
      </c>
      <c r="F483" s="5">
        <v>630.79999999999995</v>
      </c>
      <c r="G483" s="5">
        <v>630.79999999999995</v>
      </c>
      <c r="H483" s="5">
        <v>630.79999999999995</v>
      </c>
      <c r="I483" s="5"/>
      <c r="J483" s="5"/>
      <c r="K483" s="5"/>
      <c r="L483" s="5"/>
      <c r="M483" s="5">
        <f t="shared" si="439"/>
        <v>630.79999999999995</v>
      </c>
      <c r="N483" s="5">
        <v>1056.6672000000001</v>
      </c>
      <c r="O483" s="5">
        <v>577.94425999999999</v>
      </c>
      <c r="P483" s="5">
        <v>0</v>
      </c>
      <c r="Q483" s="5">
        <v>0</v>
      </c>
      <c r="R483" s="5">
        <v>0</v>
      </c>
      <c r="S483" s="5">
        <v>0</v>
      </c>
      <c r="T483" s="5">
        <v>1056.5606</v>
      </c>
      <c r="U483" s="5">
        <v>0</v>
      </c>
      <c r="V483" s="36">
        <v>0</v>
      </c>
      <c r="W483" s="5">
        <f t="shared" si="447"/>
        <v>99.989911677016181</v>
      </c>
      <c r="X483" s="26"/>
    </row>
    <row r="484" spans="1:24" x14ac:dyDescent="0.25">
      <c r="A484" s="4" t="s">
        <v>83</v>
      </c>
      <c r="B484" s="4" t="s">
        <v>1331</v>
      </c>
      <c r="C484" s="4" t="s">
        <v>1287</v>
      </c>
      <c r="D484" s="4"/>
      <c r="E484" s="14" t="s">
        <v>1280</v>
      </c>
      <c r="F484" s="5"/>
      <c r="G484" s="5"/>
      <c r="H484" s="5"/>
      <c r="I484" s="5"/>
      <c r="J484" s="5"/>
      <c r="K484" s="5"/>
      <c r="L484" s="5"/>
      <c r="M484" s="5">
        <f t="shared" si="439"/>
        <v>0</v>
      </c>
      <c r="N484" s="5">
        <v>12.6</v>
      </c>
      <c r="O484" s="5">
        <f t="shared" ref="O484:O486" si="466">O485</f>
        <v>960</v>
      </c>
      <c r="P484" s="5">
        <f t="shared" ref="P484:V486" si="467">P485</f>
        <v>0</v>
      </c>
      <c r="Q484" s="5">
        <f t="shared" si="467"/>
        <v>0</v>
      </c>
      <c r="R484" s="5">
        <f t="shared" si="467"/>
        <v>0</v>
      </c>
      <c r="S484" s="5">
        <f t="shared" si="467"/>
        <v>0</v>
      </c>
      <c r="T484" s="5">
        <v>12.6</v>
      </c>
      <c r="U484" s="5">
        <f t="shared" si="467"/>
        <v>0</v>
      </c>
      <c r="V484" s="36">
        <f t="shared" si="467"/>
        <v>0</v>
      </c>
      <c r="W484" s="5">
        <f t="shared" si="447"/>
        <v>100</v>
      </c>
      <c r="X484" s="26"/>
    </row>
    <row r="485" spans="1:24" ht="31.5" x14ac:dyDescent="0.25">
      <c r="A485" s="4" t="s">
        <v>83</v>
      </c>
      <c r="B485" s="4" t="s">
        <v>1331</v>
      </c>
      <c r="C485" s="4" t="s">
        <v>1287</v>
      </c>
      <c r="D485" s="4" t="s">
        <v>73</v>
      </c>
      <c r="E485" s="14" t="s">
        <v>475</v>
      </c>
      <c r="F485" s="5"/>
      <c r="G485" s="5"/>
      <c r="H485" s="5"/>
      <c r="I485" s="5"/>
      <c r="J485" s="5"/>
      <c r="K485" s="5"/>
      <c r="L485" s="5"/>
      <c r="M485" s="5">
        <f t="shared" si="439"/>
        <v>0</v>
      </c>
      <c r="N485" s="5">
        <v>12.6</v>
      </c>
      <c r="O485" s="5">
        <f t="shared" si="466"/>
        <v>960</v>
      </c>
      <c r="P485" s="5">
        <f t="shared" si="467"/>
        <v>0</v>
      </c>
      <c r="Q485" s="5">
        <f t="shared" si="467"/>
        <v>0</v>
      </c>
      <c r="R485" s="5">
        <f t="shared" si="467"/>
        <v>0</v>
      </c>
      <c r="S485" s="5">
        <f t="shared" si="467"/>
        <v>0</v>
      </c>
      <c r="T485" s="5">
        <v>12.6</v>
      </c>
      <c r="U485" s="5">
        <f t="shared" si="467"/>
        <v>0</v>
      </c>
      <c r="V485" s="36">
        <f t="shared" si="467"/>
        <v>0</v>
      </c>
      <c r="W485" s="5">
        <f t="shared" si="447"/>
        <v>100</v>
      </c>
      <c r="X485" s="26"/>
    </row>
    <row r="486" spans="1:24" hidden="1" x14ac:dyDescent="0.25">
      <c r="A486" s="4" t="s">
        <v>83</v>
      </c>
      <c r="B486" s="4" t="s">
        <v>1331</v>
      </c>
      <c r="C486" s="4" t="s">
        <v>1287</v>
      </c>
      <c r="D486" s="4" t="s">
        <v>107</v>
      </c>
      <c r="E486" s="14" t="s">
        <v>476</v>
      </c>
      <c r="F486" s="5"/>
      <c r="G486" s="5"/>
      <c r="H486" s="5"/>
      <c r="I486" s="5"/>
      <c r="J486" s="5"/>
      <c r="K486" s="5"/>
      <c r="L486" s="5"/>
      <c r="M486" s="5">
        <f t="shared" si="439"/>
        <v>0</v>
      </c>
      <c r="N486" s="5">
        <v>0</v>
      </c>
      <c r="O486" s="5">
        <f t="shared" si="466"/>
        <v>960</v>
      </c>
      <c r="P486" s="5">
        <f t="shared" si="467"/>
        <v>0</v>
      </c>
      <c r="Q486" s="5">
        <f t="shared" si="467"/>
        <v>0</v>
      </c>
      <c r="R486" s="5">
        <f t="shared" si="467"/>
        <v>0</v>
      </c>
      <c r="S486" s="5">
        <f t="shared" si="467"/>
        <v>0</v>
      </c>
      <c r="T486" s="5">
        <v>0</v>
      </c>
      <c r="U486" s="5">
        <f t="shared" si="467"/>
        <v>0</v>
      </c>
      <c r="V486" s="36">
        <f t="shared" si="467"/>
        <v>0</v>
      </c>
      <c r="W486" s="5" t="e">
        <f t="shared" si="447"/>
        <v>#DIV/0!</v>
      </c>
      <c r="X486" s="24" t="s">
        <v>1214</v>
      </c>
    </row>
    <row r="487" spans="1:24" x14ac:dyDescent="0.25">
      <c r="A487" s="4" t="s">
        <v>83</v>
      </c>
      <c r="B487" s="4" t="s">
        <v>1331</v>
      </c>
      <c r="C487" s="4" t="s">
        <v>1287</v>
      </c>
      <c r="D487" s="4" t="s">
        <v>85</v>
      </c>
      <c r="E487" s="14" t="s">
        <v>477</v>
      </c>
      <c r="F487" s="5"/>
      <c r="G487" s="5"/>
      <c r="H487" s="5"/>
      <c r="I487" s="5"/>
      <c r="J487" s="5"/>
      <c r="K487" s="5"/>
      <c r="L487" s="5"/>
      <c r="M487" s="5">
        <f t="shared" si="439"/>
        <v>0</v>
      </c>
      <c r="N487" s="5">
        <v>12.6</v>
      </c>
      <c r="O487" s="5">
        <v>960</v>
      </c>
      <c r="P487" s="5">
        <v>0</v>
      </c>
      <c r="Q487" s="5">
        <v>0</v>
      </c>
      <c r="R487" s="5">
        <v>0</v>
      </c>
      <c r="S487" s="5">
        <v>0</v>
      </c>
      <c r="T487" s="5">
        <v>12.6</v>
      </c>
      <c r="U487" s="5">
        <v>0</v>
      </c>
      <c r="V487" s="36">
        <v>0</v>
      </c>
      <c r="W487" s="5">
        <f t="shared" si="447"/>
        <v>100</v>
      </c>
      <c r="X487" s="26"/>
    </row>
    <row r="488" spans="1:24" s="10" customFormat="1" ht="31.5" x14ac:dyDescent="0.25">
      <c r="A488" s="4" t="s">
        <v>83</v>
      </c>
      <c r="B488" s="4" t="s">
        <v>1331</v>
      </c>
      <c r="C488" s="4" t="s">
        <v>22</v>
      </c>
      <c r="D488" s="4"/>
      <c r="E488" s="14" t="s">
        <v>699</v>
      </c>
      <c r="F488" s="11">
        <f t="shared" ref="F488:L490" si="468">F489</f>
        <v>2796</v>
      </c>
      <c r="G488" s="11">
        <f t="shared" si="468"/>
        <v>2796</v>
      </c>
      <c r="H488" s="11">
        <f t="shared" si="468"/>
        <v>2796</v>
      </c>
      <c r="I488" s="11">
        <f t="shared" si="468"/>
        <v>0</v>
      </c>
      <c r="J488" s="11">
        <f t="shared" si="468"/>
        <v>0</v>
      </c>
      <c r="K488" s="11">
        <f t="shared" si="468"/>
        <v>0</v>
      </c>
      <c r="L488" s="11">
        <f t="shared" si="468"/>
        <v>0</v>
      </c>
      <c r="M488" s="11">
        <f t="shared" si="439"/>
        <v>2796</v>
      </c>
      <c r="N488" s="5">
        <v>1262.7424599999999</v>
      </c>
      <c r="O488" s="11">
        <f t="shared" ref="O488:S488" si="469">O489+O503</f>
        <v>2387.23963</v>
      </c>
      <c r="P488" s="11">
        <f t="shared" si="469"/>
        <v>300</v>
      </c>
      <c r="Q488" s="11">
        <f t="shared" si="469"/>
        <v>0</v>
      </c>
      <c r="R488" s="11">
        <f t="shared" si="469"/>
        <v>0</v>
      </c>
      <c r="S488" s="11">
        <f t="shared" si="469"/>
        <v>0</v>
      </c>
      <c r="T488" s="5">
        <v>1262.7424599999999</v>
      </c>
      <c r="U488" s="11">
        <f t="shared" ref="U488" si="470">U489+U503</f>
        <v>300</v>
      </c>
      <c r="V488" s="11">
        <f t="shared" ref="V488" si="471">V489+V503</f>
        <v>0</v>
      </c>
      <c r="W488" s="5">
        <f t="shared" si="447"/>
        <v>100</v>
      </c>
      <c r="X488" s="25"/>
    </row>
    <row r="489" spans="1:24" ht="47.25" x14ac:dyDescent="0.25">
      <c r="A489" s="4" t="s">
        <v>83</v>
      </c>
      <c r="B489" s="4" t="s">
        <v>1331</v>
      </c>
      <c r="C489" s="4" t="s">
        <v>345</v>
      </c>
      <c r="D489" s="4"/>
      <c r="E489" s="14" t="s">
        <v>704</v>
      </c>
      <c r="F489" s="5">
        <f t="shared" si="468"/>
        <v>2796</v>
      </c>
      <c r="G489" s="5">
        <f t="shared" si="468"/>
        <v>2796</v>
      </c>
      <c r="H489" s="5">
        <f t="shared" si="468"/>
        <v>2796</v>
      </c>
      <c r="I489" s="5">
        <f t="shared" si="468"/>
        <v>0</v>
      </c>
      <c r="J489" s="5">
        <f t="shared" si="468"/>
        <v>0</v>
      </c>
      <c r="K489" s="5">
        <f t="shared" si="468"/>
        <v>0</v>
      </c>
      <c r="L489" s="5">
        <f t="shared" si="468"/>
        <v>0</v>
      </c>
      <c r="M489" s="5">
        <f t="shared" si="439"/>
        <v>2796</v>
      </c>
      <c r="N489" s="5">
        <v>1262.7424599999999</v>
      </c>
      <c r="O489" s="5">
        <f>O490</f>
        <v>1662.5</v>
      </c>
      <c r="P489" s="5">
        <f t="shared" ref="P489:V490" si="472">P490</f>
        <v>0</v>
      </c>
      <c r="Q489" s="5">
        <f t="shared" si="472"/>
        <v>0</v>
      </c>
      <c r="R489" s="5">
        <f t="shared" si="472"/>
        <v>0</v>
      </c>
      <c r="S489" s="5">
        <f t="shared" si="472"/>
        <v>0</v>
      </c>
      <c r="T489" s="5">
        <v>1262.7424599999999</v>
      </c>
      <c r="U489" s="5">
        <f t="shared" si="472"/>
        <v>0</v>
      </c>
      <c r="V489" s="36">
        <f t="shared" si="472"/>
        <v>0</v>
      </c>
      <c r="W489" s="5">
        <f t="shared" si="447"/>
        <v>100</v>
      </c>
      <c r="X489" s="26"/>
    </row>
    <row r="490" spans="1:24" ht="31.5" x14ac:dyDescent="0.25">
      <c r="A490" s="4" t="s">
        <v>83</v>
      </c>
      <c r="B490" s="4" t="s">
        <v>1331</v>
      </c>
      <c r="C490" s="4" t="s">
        <v>345</v>
      </c>
      <c r="D490" s="4" t="s">
        <v>73</v>
      </c>
      <c r="E490" s="14" t="s">
        <v>475</v>
      </c>
      <c r="F490" s="5">
        <f t="shared" si="468"/>
        <v>2796</v>
      </c>
      <c r="G490" s="5">
        <f t="shared" si="468"/>
        <v>2796</v>
      </c>
      <c r="H490" s="5">
        <f t="shared" si="468"/>
        <v>2796</v>
      </c>
      <c r="I490" s="5">
        <f t="shared" si="468"/>
        <v>0</v>
      </c>
      <c r="J490" s="5">
        <f t="shared" si="468"/>
        <v>0</v>
      </c>
      <c r="K490" s="5">
        <f t="shared" si="468"/>
        <v>0</v>
      </c>
      <c r="L490" s="5">
        <f t="shared" si="468"/>
        <v>0</v>
      </c>
      <c r="M490" s="5">
        <f t="shared" si="439"/>
        <v>2796</v>
      </c>
      <c r="N490" s="5">
        <v>1262.7424599999999</v>
      </c>
      <c r="O490" s="5">
        <f>O491</f>
        <v>1662.5</v>
      </c>
      <c r="P490" s="5">
        <f t="shared" si="472"/>
        <v>0</v>
      </c>
      <c r="Q490" s="5">
        <f t="shared" si="472"/>
        <v>0</v>
      </c>
      <c r="R490" s="5">
        <f t="shared" si="472"/>
        <v>0</v>
      </c>
      <c r="S490" s="5">
        <f t="shared" si="472"/>
        <v>0</v>
      </c>
      <c r="T490" s="5">
        <v>1262.7424599999999</v>
      </c>
      <c r="U490" s="5">
        <f t="shared" si="472"/>
        <v>0</v>
      </c>
      <c r="V490" s="36">
        <f t="shared" si="472"/>
        <v>0</v>
      </c>
      <c r="W490" s="5">
        <f t="shared" si="447"/>
        <v>100</v>
      </c>
      <c r="X490" s="26"/>
    </row>
    <row r="491" spans="1:24" x14ac:dyDescent="0.25">
      <c r="A491" s="4" t="s">
        <v>83</v>
      </c>
      <c r="B491" s="4" t="s">
        <v>1331</v>
      </c>
      <c r="C491" s="4" t="s">
        <v>345</v>
      </c>
      <c r="D491" s="4" t="s">
        <v>85</v>
      </c>
      <c r="E491" s="14" t="s">
        <v>477</v>
      </c>
      <c r="F491" s="5">
        <f t="shared" ref="F491:L491" si="473">F492+F495+F500</f>
        <v>2796</v>
      </c>
      <c r="G491" s="5">
        <f t="shared" si="473"/>
        <v>2796</v>
      </c>
      <c r="H491" s="5">
        <f t="shared" si="473"/>
        <v>2796</v>
      </c>
      <c r="I491" s="5">
        <f t="shared" si="473"/>
        <v>0</v>
      </c>
      <c r="J491" s="5">
        <f t="shared" si="473"/>
        <v>0</v>
      </c>
      <c r="K491" s="5">
        <f t="shared" si="473"/>
        <v>0</v>
      </c>
      <c r="L491" s="5">
        <f t="shared" si="473"/>
        <v>0</v>
      </c>
      <c r="M491" s="5">
        <f t="shared" si="439"/>
        <v>2796</v>
      </c>
      <c r="N491" s="5">
        <v>1262.7424599999999</v>
      </c>
      <c r="O491" s="5">
        <f>O492+O495+O500</f>
        <v>1662.5</v>
      </c>
      <c r="P491" s="5">
        <f t="shared" ref="P491:V491" si="474">P492+P495+P500</f>
        <v>0</v>
      </c>
      <c r="Q491" s="5">
        <f t="shared" si="474"/>
        <v>0</v>
      </c>
      <c r="R491" s="5">
        <f t="shared" si="474"/>
        <v>0</v>
      </c>
      <c r="S491" s="5">
        <f t="shared" si="474"/>
        <v>0</v>
      </c>
      <c r="T491" s="5">
        <v>1262.7424599999999</v>
      </c>
      <c r="U491" s="5">
        <f t="shared" si="474"/>
        <v>0</v>
      </c>
      <c r="V491" s="36">
        <f t="shared" si="474"/>
        <v>0</v>
      </c>
      <c r="W491" s="5">
        <f t="shared" si="447"/>
        <v>100</v>
      </c>
      <c r="X491" s="26"/>
    </row>
    <row r="492" spans="1:24" x14ac:dyDescent="0.25">
      <c r="A492" s="9" t="s">
        <v>83</v>
      </c>
      <c r="B492" s="9" t="s">
        <v>1332</v>
      </c>
      <c r="C492" s="9"/>
      <c r="D492" s="9"/>
      <c r="E492" s="13" t="s">
        <v>454</v>
      </c>
      <c r="F492" s="5">
        <f t="shared" ref="F492:L493" si="475">F493</f>
        <v>2091</v>
      </c>
      <c r="G492" s="5">
        <f t="shared" si="475"/>
        <v>2091</v>
      </c>
      <c r="H492" s="5">
        <f t="shared" si="475"/>
        <v>2091</v>
      </c>
      <c r="I492" s="5">
        <f t="shared" si="475"/>
        <v>0</v>
      </c>
      <c r="J492" s="5">
        <f t="shared" si="475"/>
        <v>0</v>
      </c>
      <c r="K492" s="5">
        <f t="shared" si="475"/>
        <v>0</v>
      </c>
      <c r="L492" s="5">
        <f t="shared" si="475"/>
        <v>0</v>
      </c>
      <c r="M492" s="5">
        <f t="shared" si="439"/>
        <v>2091</v>
      </c>
      <c r="N492" s="11">
        <v>3096</v>
      </c>
      <c r="O492" s="5">
        <f>O493</f>
        <v>1302.5</v>
      </c>
      <c r="P492" s="5">
        <f t="shared" ref="P492:V493" si="476">P493</f>
        <v>0</v>
      </c>
      <c r="Q492" s="5">
        <f t="shared" si="476"/>
        <v>0</v>
      </c>
      <c r="R492" s="5">
        <f t="shared" si="476"/>
        <v>0</v>
      </c>
      <c r="S492" s="5">
        <f t="shared" si="476"/>
        <v>0</v>
      </c>
      <c r="T492" s="11">
        <v>3096</v>
      </c>
      <c r="U492" s="5">
        <f t="shared" si="476"/>
        <v>0</v>
      </c>
      <c r="V492" s="36">
        <f t="shared" si="476"/>
        <v>0</v>
      </c>
      <c r="W492" s="11">
        <f t="shared" si="447"/>
        <v>100</v>
      </c>
      <c r="X492" s="26"/>
    </row>
    <row r="493" spans="1:24" x14ac:dyDescent="0.25">
      <c r="A493" s="4" t="s">
        <v>83</v>
      </c>
      <c r="B493" s="4" t="s">
        <v>1332</v>
      </c>
      <c r="C493" s="4" t="s">
        <v>91</v>
      </c>
      <c r="D493" s="4"/>
      <c r="E493" s="14" t="s">
        <v>883</v>
      </c>
      <c r="F493" s="5">
        <f t="shared" si="475"/>
        <v>2091</v>
      </c>
      <c r="G493" s="5">
        <f t="shared" si="475"/>
        <v>2091</v>
      </c>
      <c r="H493" s="5">
        <f t="shared" si="475"/>
        <v>2091</v>
      </c>
      <c r="I493" s="5">
        <f t="shared" si="475"/>
        <v>0</v>
      </c>
      <c r="J493" s="5">
        <f t="shared" si="475"/>
        <v>0</v>
      </c>
      <c r="K493" s="5">
        <f t="shared" si="475"/>
        <v>0</v>
      </c>
      <c r="L493" s="5">
        <f t="shared" si="475"/>
        <v>0</v>
      </c>
      <c r="M493" s="5">
        <f t="shared" si="439"/>
        <v>2091</v>
      </c>
      <c r="N493" s="5">
        <v>2796</v>
      </c>
      <c r="O493" s="5">
        <f>O494</f>
        <v>1302.5</v>
      </c>
      <c r="P493" s="5">
        <f t="shared" si="476"/>
        <v>0</v>
      </c>
      <c r="Q493" s="5">
        <f t="shared" si="476"/>
        <v>0</v>
      </c>
      <c r="R493" s="5">
        <f t="shared" si="476"/>
        <v>0</v>
      </c>
      <c r="S493" s="5">
        <f t="shared" si="476"/>
        <v>0</v>
      </c>
      <c r="T493" s="5">
        <v>2796</v>
      </c>
      <c r="U493" s="5">
        <f t="shared" si="476"/>
        <v>0</v>
      </c>
      <c r="V493" s="36">
        <f t="shared" si="476"/>
        <v>0</v>
      </c>
      <c r="W493" s="5">
        <f t="shared" si="447"/>
        <v>100</v>
      </c>
      <c r="X493" s="26"/>
    </row>
    <row r="494" spans="1:24" x14ac:dyDescent="0.25">
      <c r="A494" s="4" t="s">
        <v>83</v>
      </c>
      <c r="B494" s="4" t="s">
        <v>1332</v>
      </c>
      <c r="C494" s="4" t="s">
        <v>94</v>
      </c>
      <c r="D494" s="4"/>
      <c r="E494" s="14" t="s">
        <v>890</v>
      </c>
      <c r="F494" s="5">
        <v>2091</v>
      </c>
      <c r="G494" s="5">
        <v>2091</v>
      </c>
      <c r="H494" s="5">
        <v>2091</v>
      </c>
      <c r="I494" s="5"/>
      <c r="J494" s="5"/>
      <c r="K494" s="5"/>
      <c r="L494" s="5"/>
      <c r="M494" s="5">
        <f t="shared" si="439"/>
        <v>2091</v>
      </c>
      <c r="N494" s="5">
        <v>2796</v>
      </c>
      <c r="O494" s="5">
        <v>1302.5</v>
      </c>
      <c r="P494" s="5">
        <v>0</v>
      </c>
      <c r="Q494" s="5">
        <v>0</v>
      </c>
      <c r="R494" s="5">
        <v>0</v>
      </c>
      <c r="S494" s="5">
        <v>0</v>
      </c>
      <c r="T494" s="5">
        <v>2796</v>
      </c>
      <c r="U494" s="5">
        <v>0</v>
      </c>
      <c r="V494" s="36">
        <v>0</v>
      </c>
      <c r="W494" s="5">
        <f t="shared" si="447"/>
        <v>100</v>
      </c>
      <c r="X494" s="26"/>
    </row>
    <row r="495" spans="1:24" ht="47.25" x14ac:dyDescent="0.25">
      <c r="A495" s="4" t="s">
        <v>83</v>
      </c>
      <c r="B495" s="4" t="s">
        <v>1332</v>
      </c>
      <c r="C495" s="4" t="s">
        <v>95</v>
      </c>
      <c r="D495" s="4"/>
      <c r="E495" s="14" t="s">
        <v>1412</v>
      </c>
      <c r="F495" s="5">
        <f t="shared" ref="F495:L495" si="477">F496+F498</f>
        <v>225</v>
      </c>
      <c r="G495" s="5">
        <f t="shared" si="477"/>
        <v>225</v>
      </c>
      <c r="H495" s="5">
        <f t="shared" si="477"/>
        <v>225</v>
      </c>
      <c r="I495" s="5">
        <f t="shared" si="477"/>
        <v>0</v>
      </c>
      <c r="J495" s="5">
        <f t="shared" si="477"/>
        <v>0</v>
      </c>
      <c r="K495" s="5">
        <f t="shared" si="477"/>
        <v>0</v>
      </c>
      <c r="L495" s="5">
        <f t="shared" si="477"/>
        <v>0</v>
      </c>
      <c r="M495" s="5">
        <f t="shared" si="439"/>
        <v>225</v>
      </c>
      <c r="N495" s="5">
        <v>2796</v>
      </c>
      <c r="O495" s="5">
        <f>O496+O498</f>
        <v>0</v>
      </c>
      <c r="P495" s="5">
        <f t="shared" ref="P495:V495" si="478">P496+P498</f>
        <v>0</v>
      </c>
      <c r="Q495" s="5">
        <f t="shared" si="478"/>
        <v>0</v>
      </c>
      <c r="R495" s="5">
        <f t="shared" si="478"/>
        <v>0</v>
      </c>
      <c r="S495" s="5">
        <f t="shared" si="478"/>
        <v>0</v>
      </c>
      <c r="T495" s="5">
        <v>2796</v>
      </c>
      <c r="U495" s="5">
        <f t="shared" si="478"/>
        <v>0</v>
      </c>
      <c r="V495" s="36">
        <f t="shared" si="478"/>
        <v>0</v>
      </c>
      <c r="W495" s="5">
        <f t="shared" si="447"/>
        <v>100</v>
      </c>
      <c r="X495" s="26"/>
    </row>
    <row r="496" spans="1:24" ht="31.5" x14ac:dyDescent="0.25">
      <c r="A496" s="4" t="s">
        <v>83</v>
      </c>
      <c r="B496" s="4" t="s">
        <v>1332</v>
      </c>
      <c r="C496" s="4" t="s">
        <v>88</v>
      </c>
      <c r="D496" s="4"/>
      <c r="E496" s="14" t="s">
        <v>512</v>
      </c>
      <c r="F496" s="5">
        <f t="shared" ref="F496:L496" si="479">F497</f>
        <v>5</v>
      </c>
      <c r="G496" s="5">
        <f t="shared" si="479"/>
        <v>5</v>
      </c>
      <c r="H496" s="5">
        <f t="shared" si="479"/>
        <v>5</v>
      </c>
      <c r="I496" s="5">
        <f t="shared" si="479"/>
        <v>0</v>
      </c>
      <c r="J496" s="5">
        <f t="shared" si="479"/>
        <v>0</v>
      </c>
      <c r="K496" s="5">
        <f t="shared" si="479"/>
        <v>0</v>
      </c>
      <c r="L496" s="5">
        <f t="shared" si="479"/>
        <v>0</v>
      </c>
      <c r="M496" s="5">
        <f t="shared" si="439"/>
        <v>5</v>
      </c>
      <c r="N496" s="5">
        <v>2091</v>
      </c>
      <c r="O496" s="5">
        <f>O497</f>
        <v>0</v>
      </c>
      <c r="P496" s="5">
        <f t="shared" ref="P496:V496" si="480">P497</f>
        <v>0</v>
      </c>
      <c r="Q496" s="5">
        <f t="shared" si="480"/>
        <v>0</v>
      </c>
      <c r="R496" s="5">
        <f t="shared" si="480"/>
        <v>0</v>
      </c>
      <c r="S496" s="5">
        <f t="shared" si="480"/>
        <v>0</v>
      </c>
      <c r="T496" s="5">
        <v>2091</v>
      </c>
      <c r="U496" s="5">
        <f t="shared" si="480"/>
        <v>0</v>
      </c>
      <c r="V496" s="36">
        <f t="shared" si="480"/>
        <v>0</v>
      </c>
      <c r="W496" s="5">
        <f t="shared" si="447"/>
        <v>100</v>
      </c>
      <c r="X496" s="26"/>
    </row>
    <row r="497" spans="1:24" ht="31.5" x14ac:dyDescent="0.25">
      <c r="A497" s="4" t="s">
        <v>83</v>
      </c>
      <c r="B497" s="4" t="s">
        <v>1332</v>
      </c>
      <c r="C497" s="4" t="s">
        <v>88</v>
      </c>
      <c r="D497" s="4" t="s">
        <v>73</v>
      </c>
      <c r="E497" s="14" t="s">
        <v>475</v>
      </c>
      <c r="F497" s="5">
        <v>5</v>
      </c>
      <c r="G497" s="5">
        <v>5</v>
      </c>
      <c r="H497" s="5">
        <v>5</v>
      </c>
      <c r="I497" s="5"/>
      <c r="J497" s="5"/>
      <c r="K497" s="5"/>
      <c r="L497" s="5"/>
      <c r="M497" s="5">
        <f t="shared" si="439"/>
        <v>5</v>
      </c>
      <c r="N497" s="5">
        <v>2091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2091</v>
      </c>
      <c r="U497" s="5">
        <v>0</v>
      </c>
      <c r="V497" s="36">
        <v>0</v>
      </c>
      <c r="W497" s="5">
        <f t="shared" si="447"/>
        <v>100</v>
      </c>
      <c r="X497" s="26"/>
    </row>
    <row r="498" spans="1:24" x14ac:dyDescent="0.25">
      <c r="A498" s="4" t="s">
        <v>83</v>
      </c>
      <c r="B498" s="4" t="s">
        <v>1332</v>
      </c>
      <c r="C498" s="4" t="s">
        <v>88</v>
      </c>
      <c r="D498" s="4" t="s">
        <v>85</v>
      </c>
      <c r="E498" s="14" t="s">
        <v>477</v>
      </c>
      <c r="F498" s="5">
        <f t="shared" ref="F498:L498" si="481">F499</f>
        <v>220</v>
      </c>
      <c r="G498" s="5">
        <f t="shared" si="481"/>
        <v>220</v>
      </c>
      <c r="H498" s="5">
        <f t="shared" si="481"/>
        <v>220</v>
      </c>
      <c r="I498" s="5">
        <f t="shared" si="481"/>
        <v>0</v>
      </c>
      <c r="J498" s="5">
        <f t="shared" si="481"/>
        <v>0</v>
      </c>
      <c r="K498" s="5">
        <f t="shared" si="481"/>
        <v>0</v>
      </c>
      <c r="L498" s="5">
        <f t="shared" si="481"/>
        <v>0</v>
      </c>
      <c r="M498" s="5">
        <f t="shared" si="439"/>
        <v>220</v>
      </c>
      <c r="N498" s="5">
        <v>2091</v>
      </c>
      <c r="O498" s="5">
        <f>O499</f>
        <v>0</v>
      </c>
      <c r="P498" s="5">
        <f t="shared" ref="P498:V498" si="482">P499</f>
        <v>0</v>
      </c>
      <c r="Q498" s="5">
        <f t="shared" si="482"/>
        <v>0</v>
      </c>
      <c r="R498" s="5">
        <f t="shared" si="482"/>
        <v>0</v>
      </c>
      <c r="S498" s="5">
        <f t="shared" si="482"/>
        <v>0</v>
      </c>
      <c r="T498" s="5">
        <v>2091</v>
      </c>
      <c r="U498" s="5">
        <f t="shared" si="482"/>
        <v>0</v>
      </c>
      <c r="V498" s="36">
        <f t="shared" si="482"/>
        <v>0</v>
      </c>
      <c r="W498" s="5">
        <f t="shared" si="447"/>
        <v>100</v>
      </c>
      <c r="X498" s="26"/>
    </row>
    <row r="499" spans="1:24" ht="47.25" x14ac:dyDescent="0.25">
      <c r="A499" s="4" t="s">
        <v>83</v>
      </c>
      <c r="B499" s="4" t="s">
        <v>1332</v>
      </c>
      <c r="C499" s="4" t="s">
        <v>122</v>
      </c>
      <c r="D499" s="4"/>
      <c r="E499" s="14" t="s">
        <v>513</v>
      </c>
      <c r="F499" s="5">
        <v>220</v>
      </c>
      <c r="G499" s="5">
        <v>220</v>
      </c>
      <c r="H499" s="5">
        <v>220</v>
      </c>
      <c r="I499" s="5"/>
      <c r="J499" s="5"/>
      <c r="K499" s="5"/>
      <c r="L499" s="5"/>
      <c r="M499" s="5">
        <f t="shared" si="439"/>
        <v>220</v>
      </c>
      <c r="N499" s="5">
        <v>225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225</v>
      </c>
      <c r="U499" s="5">
        <v>0</v>
      </c>
      <c r="V499" s="36">
        <v>0</v>
      </c>
      <c r="W499" s="5">
        <f t="shared" si="447"/>
        <v>100</v>
      </c>
      <c r="X499" s="26"/>
    </row>
    <row r="500" spans="1:24" ht="31.5" x14ac:dyDescent="0.25">
      <c r="A500" s="4" t="s">
        <v>83</v>
      </c>
      <c r="B500" s="4" t="s">
        <v>1332</v>
      </c>
      <c r="C500" s="4" t="s">
        <v>122</v>
      </c>
      <c r="D500" s="4" t="s">
        <v>11</v>
      </c>
      <c r="E500" s="14" t="s">
        <v>465</v>
      </c>
      <c r="F500" s="5">
        <f t="shared" ref="F500:L501" si="483">F501</f>
        <v>480</v>
      </c>
      <c r="G500" s="5">
        <f t="shared" si="483"/>
        <v>480</v>
      </c>
      <c r="H500" s="5">
        <f t="shared" si="483"/>
        <v>480</v>
      </c>
      <c r="I500" s="5">
        <f t="shared" si="483"/>
        <v>0</v>
      </c>
      <c r="J500" s="5">
        <f t="shared" si="483"/>
        <v>0</v>
      </c>
      <c r="K500" s="5">
        <f t="shared" si="483"/>
        <v>0</v>
      </c>
      <c r="L500" s="5">
        <f t="shared" si="483"/>
        <v>0</v>
      </c>
      <c r="M500" s="5">
        <f t="shared" si="439"/>
        <v>480</v>
      </c>
      <c r="N500" s="5">
        <v>35</v>
      </c>
      <c r="O500" s="5">
        <f>O501</f>
        <v>360</v>
      </c>
      <c r="P500" s="5">
        <f t="shared" ref="P500:V501" si="484">P501</f>
        <v>0</v>
      </c>
      <c r="Q500" s="5">
        <f t="shared" si="484"/>
        <v>0</v>
      </c>
      <c r="R500" s="5">
        <f t="shared" si="484"/>
        <v>0</v>
      </c>
      <c r="S500" s="5">
        <f t="shared" si="484"/>
        <v>0</v>
      </c>
      <c r="T500" s="5">
        <v>35</v>
      </c>
      <c r="U500" s="5">
        <f t="shared" si="484"/>
        <v>0</v>
      </c>
      <c r="V500" s="36">
        <f t="shared" si="484"/>
        <v>0</v>
      </c>
      <c r="W500" s="5">
        <f t="shared" si="447"/>
        <v>100</v>
      </c>
      <c r="X500" s="26"/>
    </row>
    <row r="501" spans="1:24" ht="31.5" x14ac:dyDescent="0.25">
      <c r="A501" s="4" t="s">
        <v>83</v>
      </c>
      <c r="B501" s="4" t="s">
        <v>1332</v>
      </c>
      <c r="C501" s="4" t="s">
        <v>122</v>
      </c>
      <c r="D501" s="4" t="s">
        <v>12</v>
      </c>
      <c r="E501" s="14" t="s">
        <v>466</v>
      </c>
      <c r="F501" s="5">
        <f t="shared" si="483"/>
        <v>480</v>
      </c>
      <c r="G501" s="5">
        <f t="shared" si="483"/>
        <v>480</v>
      </c>
      <c r="H501" s="5">
        <f t="shared" si="483"/>
        <v>480</v>
      </c>
      <c r="I501" s="5">
        <f t="shared" si="483"/>
        <v>0</v>
      </c>
      <c r="J501" s="5">
        <f t="shared" si="483"/>
        <v>0</v>
      </c>
      <c r="K501" s="5">
        <f t="shared" si="483"/>
        <v>0</v>
      </c>
      <c r="L501" s="5">
        <f t="shared" si="483"/>
        <v>0</v>
      </c>
      <c r="M501" s="5">
        <f t="shared" si="439"/>
        <v>480</v>
      </c>
      <c r="N501" s="5">
        <v>35</v>
      </c>
      <c r="O501" s="5">
        <f>O502</f>
        <v>360</v>
      </c>
      <c r="P501" s="5">
        <f t="shared" si="484"/>
        <v>0</v>
      </c>
      <c r="Q501" s="5">
        <f t="shared" si="484"/>
        <v>0</v>
      </c>
      <c r="R501" s="5">
        <f t="shared" si="484"/>
        <v>0</v>
      </c>
      <c r="S501" s="5">
        <f t="shared" si="484"/>
        <v>0</v>
      </c>
      <c r="T501" s="5">
        <v>35</v>
      </c>
      <c r="U501" s="5">
        <f t="shared" si="484"/>
        <v>0</v>
      </c>
      <c r="V501" s="36">
        <f t="shared" si="484"/>
        <v>0</v>
      </c>
      <c r="W501" s="5">
        <f t="shared" si="447"/>
        <v>100</v>
      </c>
      <c r="X501" s="26"/>
    </row>
    <row r="502" spans="1:24" x14ac:dyDescent="0.25">
      <c r="A502" s="4" t="s">
        <v>83</v>
      </c>
      <c r="B502" s="4" t="s">
        <v>1332</v>
      </c>
      <c r="C502" s="4" t="s">
        <v>122</v>
      </c>
      <c r="D502" s="4" t="s">
        <v>117</v>
      </c>
      <c r="E502" s="14" t="s">
        <v>467</v>
      </c>
      <c r="F502" s="5">
        <v>480</v>
      </c>
      <c r="G502" s="5">
        <v>480</v>
      </c>
      <c r="H502" s="5">
        <v>480</v>
      </c>
      <c r="I502" s="5"/>
      <c r="J502" s="5"/>
      <c r="K502" s="5"/>
      <c r="L502" s="5"/>
      <c r="M502" s="5">
        <f t="shared" si="439"/>
        <v>480</v>
      </c>
      <c r="N502" s="5">
        <v>190</v>
      </c>
      <c r="O502" s="5">
        <v>360</v>
      </c>
      <c r="P502" s="5">
        <v>0</v>
      </c>
      <c r="Q502" s="5">
        <v>0</v>
      </c>
      <c r="R502" s="5">
        <v>0</v>
      </c>
      <c r="S502" s="5">
        <v>0</v>
      </c>
      <c r="T502" s="5">
        <v>190</v>
      </c>
      <c r="U502" s="5">
        <v>0</v>
      </c>
      <c r="V502" s="36">
        <v>0</v>
      </c>
      <c r="W502" s="5">
        <f t="shared" si="447"/>
        <v>100</v>
      </c>
      <c r="X502" s="26"/>
    </row>
    <row r="503" spans="1:24" x14ac:dyDescent="0.25">
      <c r="A503" s="4" t="s">
        <v>83</v>
      </c>
      <c r="B503" s="4" t="s">
        <v>1332</v>
      </c>
      <c r="C503" s="4" t="s">
        <v>122</v>
      </c>
      <c r="D503" s="4" t="s">
        <v>103</v>
      </c>
      <c r="E503" s="14" t="s">
        <v>471</v>
      </c>
      <c r="F503" s="5"/>
      <c r="G503" s="5"/>
      <c r="H503" s="5"/>
      <c r="I503" s="5"/>
      <c r="J503" s="5"/>
      <c r="K503" s="5"/>
      <c r="L503" s="5"/>
      <c r="M503" s="5">
        <f t="shared" si="439"/>
        <v>0</v>
      </c>
      <c r="N503" s="5">
        <v>190</v>
      </c>
      <c r="O503" s="5">
        <f t="shared" ref="O503:V503" si="485">O504+O507</f>
        <v>724.73963000000003</v>
      </c>
      <c r="P503" s="5">
        <f t="shared" si="485"/>
        <v>300</v>
      </c>
      <c r="Q503" s="5">
        <f t="shared" si="485"/>
        <v>0</v>
      </c>
      <c r="R503" s="5">
        <f t="shared" si="485"/>
        <v>0</v>
      </c>
      <c r="S503" s="5">
        <f t="shared" si="485"/>
        <v>0</v>
      </c>
      <c r="T503" s="5">
        <v>190</v>
      </c>
      <c r="U503" s="5">
        <f t="shared" si="485"/>
        <v>300</v>
      </c>
      <c r="V503" s="5">
        <f t="shared" si="485"/>
        <v>0</v>
      </c>
      <c r="W503" s="5">
        <f t="shared" si="447"/>
        <v>100</v>
      </c>
      <c r="X503" s="26"/>
    </row>
    <row r="504" spans="1:24" ht="47.25" x14ac:dyDescent="0.25">
      <c r="A504" s="4" t="s">
        <v>83</v>
      </c>
      <c r="B504" s="4" t="s">
        <v>1332</v>
      </c>
      <c r="C504" s="4" t="s">
        <v>123</v>
      </c>
      <c r="D504" s="4"/>
      <c r="E504" s="14" t="s">
        <v>514</v>
      </c>
      <c r="F504" s="5"/>
      <c r="G504" s="5"/>
      <c r="H504" s="5"/>
      <c r="I504" s="5"/>
      <c r="J504" s="5"/>
      <c r="K504" s="5"/>
      <c r="L504" s="5"/>
      <c r="M504" s="5">
        <f t="shared" si="439"/>
        <v>0</v>
      </c>
      <c r="N504" s="5">
        <v>480</v>
      </c>
      <c r="O504" s="5">
        <f t="shared" ref="O504:O505" si="486">O505</f>
        <v>724.73963000000003</v>
      </c>
      <c r="P504" s="5">
        <f t="shared" ref="P504:V505" si="487">P505</f>
        <v>0</v>
      </c>
      <c r="Q504" s="5">
        <f t="shared" si="487"/>
        <v>0</v>
      </c>
      <c r="R504" s="5">
        <f t="shared" si="487"/>
        <v>0</v>
      </c>
      <c r="S504" s="5">
        <f t="shared" si="487"/>
        <v>0</v>
      </c>
      <c r="T504" s="5">
        <v>480</v>
      </c>
      <c r="U504" s="5">
        <f t="shared" si="487"/>
        <v>0</v>
      </c>
      <c r="V504" s="36">
        <f t="shared" si="487"/>
        <v>0</v>
      </c>
      <c r="W504" s="5">
        <f t="shared" si="447"/>
        <v>100</v>
      </c>
      <c r="X504" s="26"/>
    </row>
    <row r="505" spans="1:24" x14ac:dyDescent="0.25">
      <c r="A505" s="4" t="s">
        <v>83</v>
      </c>
      <c r="B505" s="4" t="s">
        <v>1332</v>
      </c>
      <c r="C505" s="4" t="s">
        <v>123</v>
      </c>
      <c r="D505" s="4" t="s">
        <v>117</v>
      </c>
      <c r="E505" s="14" t="s">
        <v>467</v>
      </c>
      <c r="F505" s="5"/>
      <c r="G505" s="5"/>
      <c r="H505" s="5"/>
      <c r="I505" s="5"/>
      <c r="J505" s="5"/>
      <c r="K505" s="5"/>
      <c r="L505" s="5"/>
      <c r="M505" s="5">
        <f t="shared" si="439"/>
        <v>0</v>
      </c>
      <c r="N505" s="5">
        <v>480</v>
      </c>
      <c r="O505" s="5">
        <f t="shared" si="486"/>
        <v>724.73963000000003</v>
      </c>
      <c r="P505" s="5">
        <f t="shared" si="487"/>
        <v>0</v>
      </c>
      <c r="Q505" s="5">
        <f t="shared" si="487"/>
        <v>0</v>
      </c>
      <c r="R505" s="5">
        <f t="shared" si="487"/>
        <v>0</v>
      </c>
      <c r="S505" s="5">
        <f t="shared" si="487"/>
        <v>0</v>
      </c>
      <c r="T505" s="5">
        <v>480</v>
      </c>
      <c r="U505" s="5">
        <f t="shared" si="487"/>
        <v>0</v>
      </c>
      <c r="V505" s="36">
        <f t="shared" si="487"/>
        <v>0</v>
      </c>
      <c r="W505" s="5">
        <f t="shared" si="447"/>
        <v>100</v>
      </c>
      <c r="X505" s="26"/>
    </row>
    <row r="506" spans="1:24" x14ac:dyDescent="0.25">
      <c r="A506" s="4" t="s">
        <v>83</v>
      </c>
      <c r="B506" s="4" t="s">
        <v>1332</v>
      </c>
      <c r="C506" s="4" t="s">
        <v>123</v>
      </c>
      <c r="D506" s="4" t="s">
        <v>124</v>
      </c>
      <c r="E506" s="14" t="s">
        <v>470</v>
      </c>
      <c r="F506" s="5"/>
      <c r="G506" s="5"/>
      <c r="H506" s="5"/>
      <c r="I506" s="5"/>
      <c r="J506" s="5"/>
      <c r="K506" s="5"/>
      <c r="L506" s="5"/>
      <c r="M506" s="5">
        <f t="shared" si="439"/>
        <v>0</v>
      </c>
      <c r="N506" s="5">
        <v>480</v>
      </c>
      <c r="O506" s="5">
        <v>724.73963000000003</v>
      </c>
      <c r="P506" s="5">
        <v>0</v>
      </c>
      <c r="Q506" s="5">
        <v>0</v>
      </c>
      <c r="R506" s="5">
        <v>0</v>
      </c>
      <c r="S506" s="5">
        <v>0</v>
      </c>
      <c r="T506" s="5">
        <v>480</v>
      </c>
      <c r="U506" s="5">
        <v>0</v>
      </c>
      <c r="V506" s="36">
        <v>0</v>
      </c>
      <c r="W506" s="5">
        <f t="shared" si="447"/>
        <v>100</v>
      </c>
      <c r="X506" s="26"/>
    </row>
    <row r="507" spans="1:24" ht="31.5" x14ac:dyDescent="0.25">
      <c r="A507" s="4" t="s">
        <v>83</v>
      </c>
      <c r="B507" s="4" t="s">
        <v>1332</v>
      </c>
      <c r="C507" s="4" t="s">
        <v>22</v>
      </c>
      <c r="D507" s="4"/>
      <c r="E507" s="14" t="s">
        <v>699</v>
      </c>
      <c r="F507" s="5"/>
      <c r="G507" s="5"/>
      <c r="H507" s="5"/>
      <c r="I507" s="5"/>
      <c r="J507" s="5"/>
      <c r="K507" s="5"/>
      <c r="L507" s="5"/>
      <c r="M507" s="5">
        <f>M508</f>
        <v>0</v>
      </c>
      <c r="N507" s="5">
        <v>300</v>
      </c>
      <c r="O507" s="5">
        <f t="shared" ref="O507:V509" si="488">O508</f>
        <v>0</v>
      </c>
      <c r="P507" s="5">
        <f t="shared" si="488"/>
        <v>300</v>
      </c>
      <c r="Q507" s="5">
        <f t="shared" si="488"/>
        <v>0</v>
      </c>
      <c r="R507" s="5">
        <f t="shared" si="488"/>
        <v>0</v>
      </c>
      <c r="S507" s="5">
        <f t="shared" si="488"/>
        <v>0</v>
      </c>
      <c r="T507" s="5">
        <v>300</v>
      </c>
      <c r="U507" s="5">
        <f t="shared" si="488"/>
        <v>300</v>
      </c>
      <c r="V507" s="5">
        <f t="shared" si="488"/>
        <v>0</v>
      </c>
      <c r="W507" s="5">
        <f t="shared" si="447"/>
        <v>100</v>
      </c>
      <c r="X507" s="26"/>
    </row>
    <row r="508" spans="1:24" ht="47.25" x14ac:dyDescent="0.25">
      <c r="A508" s="4" t="s">
        <v>83</v>
      </c>
      <c r="B508" s="4" t="s">
        <v>1332</v>
      </c>
      <c r="C508" s="4" t="s">
        <v>345</v>
      </c>
      <c r="D508" s="4"/>
      <c r="E508" s="14" t="s">
        <v>704</v>
      </c>
      <c r="F508" s="5"/>
      <c r="G508" s="5"/>
      <c r="H508" s="5"/>
      <c r="I508" s="5"/>
      <c r="J508" s="5"/>
      <c r="K508" s="5"/>
      <c r="L508" s="5"/>
      <c r="M508" s="5">
        <f>M509</f>
        <v>0</v>
      </c>
      <c r="N508" s="5">
        <v>300</v>
      </c>
      <c r="O508" s="5">
        <f t="shared" si="488"/>
        <v>0</v>
      </c>
      <c r="P508" s="5">
        <f t="shared" si="488"/>
        <v>300</v>
      </c>
      <c r="Q508" s="5">
        <f t="shared" si="488"/>
        <v>0</v>
      </c>
      <c r="R508" s="5">
        <f t="shared" si="488"/>
        <v>0</v>
      </c>
      <c r="S508" s="5">
        <f t="shared" si="488"/>
        <v>0</v>
      </c>
      <c r="T508" s="5">
        <v>300</v>
      </c>
      <c r="U508" s="5">
        <f t="shared" si="488"/>
        <v>300</v>
      </c>
      <c r="V508" s="5">
        <f t="shared" si="488"/>
        <v>0</v>
      </c>
      <c r="W508" s="5">
        <f t="shared" si="447"/>
        <v>100</v>
      </c>
      <c r="X508" s="26"/>
    </row>
    <row r="509" spans="1:24" ht="31.5" x14ac:dyDescent="0.25">
      <c r="A509" s="4" t="s">
        <v>83</v>
      </c>
      <c r="B509" s="4" t="s">
        <v>1332</v>
      </c>
      <c r="C509" s="4" t="s">
        <v>345</v>
      </c>
      <c r="D509" s="4" t="s">
        <v>73</v>
      </c>
      <c r="E509" s="14" t="s">
        <v>475</v>
      </c>
      <c r="F509" s="5"/>
      <c r="G509" s="5"/>
      <c r="H509" s="5"/>
      <c r="I509" s="5"/>
      <c r="J509" s="5"/>
      <c r="K509" s="5"/>
      <c r="L509" s="5"/>
      <c r="M509" s="5">
        <f>M510</f>
        <v>0</v>
      </c>
      <c r="N509" s="5">
        <v>300</v>
      </c>
      <c r="O509" s="5">
        <f t="shared" si="488"/>
        <v>0</v>
      </c>
      <c r="P509" s="5">
        <f t="shared" si="488"/>
        <v>300</v>
      </c>
      <c r="Q509" s="5">
        <f t="shared" si="488"/>
        <v>0</v>
      </c>
      <c r="R509" s="5">
        <f t="shared" si="488"/>
        <v>0</v>
      </c>
      <c r="S509" s="5">
        <f t="shared" si="488"/>
        <v>0</v>
      </c>
      <c r="T509" s="5">
        <v>300</v>
      </c>
      <c r="U509" s="5">
        <f t="shared" si="488"/>
        <v>300</v>
      </c>
      <c r="V509" s="5">
        <f t="shared" si="488"/>
        <v>0</v>
      </c>
      <c r="W509" s="5">
        <f t="shared" si="447"/>
        <v>100</v>
      </c>
      <c r="X509" s="26"/>
    </row>
    <row r="510" spans="1:24" x14ac:dyDescent="0.25">
      <c r="A510" s="4" t="s">
        <v>83</v>
      </c>
      <c r="B510" s="4" t="s">
        <v>1332</v>
      </c>
      <c r="C510" s="4" t="s">
        <v>345</v>
      </c>
      <c r="D510" s="4" t="s">
        <v>85</v>
      </c>
      <c r="E510" s="14" t="s">
        <v>477</v>
      </c>
      <c r="F510" s="5"/>
      <c r="G510" s="5"/>
      <c r="H510" s="5"/>
      <c r="I510" s="5"/>
      <c r="J510" s="5"/>
      <c r="K510" s="5"/>
      <c r="L510" s="5"/>
      <c r="M510" s="5">
        <v>0</v>
      </c>
      <c r="N510" s="5">
        <v>300</v>
      </c>
      <c r="O510" s="5">
        <v>0</v>
      </c>
      <c r="P510" s="5">
        <f>N510</f>
        <v>300</v>
      </c>
      <c r="Q510" s="5">
        <v>0</v>
      </c>
      <c r="R510" s="5">
        <v>0</v>
      </c>
      <c r="S510" s="5">
        <v>0</v>
      </c>
      <c r="T510" s="5">
        <v>300</v>
      </c>
      <c r="U510" s="5">
        <f>T510</f>
        <v>300</v>
      </c>
      <c r="V510" s="5">
        <v>0</v>
      </c>
      <c r="W510" s="5">
        <f t="shared" si="447"/>
        <v>100</v>
      </c>
      <c r="X510" s="26"/>
    </row>
    <row r="511" spans="1:24" s="3" customFormat="1" x14ac:dyDescent="0.25">
      <c r="A511" s="7" t="s">
        <v>83</v>
      </c>
      <c r="B511" s="7" t="s">
        <v>31</v>
      </c>
      <c r="C511" s="7"/>
      <c r="D511" s="7"/>
      <c r="E511" s="18" t="s">
        <v>431</v>
      </c>
      <c r="F511" s="8">
        <f t="shared" ref="F511:L511" si="489">F512+F663</f>
        <v>1117562</v>
      </c>
      <c r="G511" s="8">
        <f t="shared" si="489"/>
        <v>1106837.5</v>
      </c>
      <c r="H511" s="8">
        <f t="shared" si="489"/>
        <v>1035088.5</v>
      </c>
      <c r="I511" s="8">
        <f t="shared" si="489"/>
        <v>0</v>
      </c>
      <c r="J511" s="8">
        <f t="shared" si="489"/>
        <v>0</v>
      </c>
      <c r="K511" s="8">
        <f t="shared" si="489"/>
        <v>0</v>
      </c>
      <c r="L511" s="8">
        <f t="shared" si="489"/>
        <v>203205.06100000002</v>
      </c>
      <c r="M511" s="8">
        <f t="shared" si="439"/>
        <v>1320767.061</v>
      </c>
      <c r="N511" s="8">
        <v>1611295.07491</v>
      </c>
      <c r="O511" s="8">
        <f t="shared" ref="O511:V511" si="490">O512+O663</f>
        <v>843867.21638</v>
      </c>
      <c r="P511" s="8">
        <f t="shared" si="490"/>
        <v>174921.46919</v>
      </c>
      <c r="Q511" s="8">
        <f t="shared" si="490"/>
        <v>157785.77261000001</v>
      </c>
      <c r="R511" s="8">
        <f t="shared" si="490"/>
        <v>0</v>
      </c>
      <c r="S511" s="8">
        <f t="shared" si="490"/>
        <v>0</v>
      </c>
      <c r="T511" s="8">
        <v>1611247.3722999999</v>
      </c>
      <c r="U511" s="8">
        <f t="shared" si="490"/>
        <v>138936.04519</v>
      </c>
      <c r="V511" s="34">
        <f t="shared" si="490"/>
        <v>0</v>
      </c>
      <c r="W511" s="8">
        <f t="shared" si="447"/>
        <v>99.997039486389369</v>
      </c>
      <c r="X511" s="21"/>
    </row>
    <row r="512" spans="1:24" s="10" customFormat="1" x14ac:dyDescent="0.25">
      <c r="A512" s="9" t="s">
        <v>83</v>
      </c>
      <c r="B512" s="9" t="s">
        <v>1333</v>
      </c>
      <c r="C512" s="9"/>
      <c r="D512" s="9"/>
      <c r="E512" s="13" t="s">
        <v>455</v>
      </c>
      <c r="F512" s="11">
        <f t="shared" ref="F512:L512" si="491">F513+F525+F640+F658</f>
        <v>1017596.6</v>
      </c>
      <c r="G512" s="11">
        <f t="shared" si="491"/>
        <v>1006869.1</v>
      </c>
      <c r="H512" s="11">
        <f t="shared" si="491"/>
        <v>935120.1</v>
      </c>
      <c r="I512" s="11">
        <f t="shared" si="491"/>
        <v>0</v>
      </c>
      <c r="J512" s="11">
        <f t="shared" si="491"/>
        <v>0</v>
      </c>
      <c r="K512" s="11">
        <f t="shared" si="491"/>
        <v>0</v>
      </c>
      <c r="L512" s="11">
        <f t="shared" si="491"/>
        <v>202477.95300000001</v>
      </c>
      <c r="M512" s="11">
        <f t="shared" si="439"/>
        <v>1220074.5530000001</v>
      </c>
      <c r="N512" s="11">
        <v>1491460.2749099999</v>
      </c>
      <c r="O512" s="11">
        <f>O513+O525+O640+O658+O653</f>
        <v>774878.57290999999</v>
      </c>
      <c r="P512" s="11">
        <f>P513+P525+P640+P658</f>
        <v>174921.46919</v>
      </c>
      <c r="Q512" s="11">
        <f>Q513+Q525+Q640+Q658</f>
        <v>157785.77261000001</v>
      </c>
      <c r="R512" s="11">
        <f>R513+R525+R640+R658</f>
        <v>0</v>
      </c>
      <c r="S512" s="11">
        <f>S513+S525+S640+S658</f>
        <v>0</v>
      </c>
      <c r="T512" s="11">
        <v>1491439.7919099999</v>
      </c>
      <c r="U512" s="11">
        <f>U513+U525+U640+U658</f>
        <v>138936.04519</v>
      </c>
      <c r="V512" s="35">
        <f>V513+V525+V640+V658</f>
        <v>0</v>
      </c>
      <c r="W512" s="11">
        <f t="shared" si="447"/>
        <v>99.998626647967455</v>
      </c>
      <c r="X512" s="25"/>
    </row>
    <row r="513" spans="1:24" x14ac:dyDescent="0.25">
      <c r="A513" s="4" t="s">
        <v>83</v>
      </c>
      <c r="B513" s="4" t="s">
        <v>1333</v>
      </c>
      <c r="C513" s="4" t="s">
        <v>108</v>
      </c>
      <c r="D513" s="4"/>
      <c r="E513" s="14" t="s">
        <v>868</v>
      </c>
      <c r="F513" s="5">
        <f t="shared" ref="F513:L514" si="492">F514</f>
        <v>2533</v>
      </c>
      <c r="G513" s="5">
        <f t="shared" si="492"/>
        <v>2533</v>
      </c>
      <c r="H513" s="5">
        <f t="shared" si="492"/>
        <v>2533</v>
      </c>
      <c r="I513" s="5">
        <f t="shared" si="492"/>
        <v>0</v>
      </c>
      <c r="J513" s="5">
        <f t="shared" si="492"/>
        <v>0</v>
      </c>
      <c r="K513" s="5">
        <f t="shared" si="492"/>
        <v>0</v>
      </c>
      <c r="L513" s="5">
        <f t="shared" si="492"/>
        <v>0</v>
      </c>
      <c r="M513" s="5">
        <f t="shared" si="439"/>
        <v>2533</v>
      </c>
      <c r="N513" s="5">
        <v>5131.0129999999999</v>
      </c>
      <c r="O513" s="5">
        <f>O514</f>
        <v>926.4</v>
      </c>
      <c r="P513" s="5">
        <f t="shared" ref="P513:V514" si="493">P514</f>
        <v>0</v>
      </c>
      <c r="Q513" s="5">
        <f t="shared" si="493"/>
        <v>0</v>
      </c>
      <c r="R513" s="5">
        <f t="shared" si="493"/>
        <v>0</v>
      </c>
      <c r="S513" s="5">
        <f t="shared" si="493"/>
        <v>0</v>
      </c>
      <c r="T513" s="5">
        <v>5131.0126499999997</v>
      </c>
      <c r="U513" s="5">
        <f t="shared" si="493"/>
        <v>0</v>
      </c>
      <c r="V513" s="36">
        <f t="shared" si="493"/>
        <v>0</v>
      </c>
      <c r="W513" s="5">
        <f t="shared" si="447"/>
        <v>99.999993178734883</v>
      </c>
      <c r="X513" s="26"/>
    </row>
    <row r="514" spans="1:24" ht="31.5" x14ac:dyDescent="0.25">
      <c r="A514" s="4" t="s">
        <v>83</v>
      </c>
      <c r="B514" s="4" t="s">
        <v>1333</v>
      </c>
      <c r="C514" s="4" t="s">
        <v>168</v>
      </c>
      <c r="D514" s="4"/>
      <c r="E514" s="14" t="s">
        <v>1417</v>
      </c>
      <c r="F514" s="5">
        <f t="shared" si="492"/>
        <v>2533</v>
      </c>
      <c r="G514" s="5">
        <f t="shared" si="492"/>
        <v>2533</v>
      </c>
      <c r="H514" s="5">
        <f t="shared" si="492"/>
        <v>2533</v>
      </c>
      <c r="I514" s="5">
        <f t="shared" si="492"/>
        <v>0</v>
      </c>
      <c r="J514" s="5">
        <f t="shared" si="492"/>
        <v>0</v>
      </c>
      <c r="K514" s="5">
        <f t="shared" si="492"/>
        <v>0</v>
      </c>
      <c r="L514" s="5">
        <f t="shared" si="492"/>
        <v>0</v>
      </c>
      <c r="M514" s="5">
        <f t="shared" si="439"/>
        <v>2533</v>
      </c>
      <c r="N514" s="5">
        <v>2998.0129999999999</v>
      </c>
      <c r="O514" s="5">
        <f>O515</f>
        <v>926.4</v>
      </c>
      <c r="P514" s="5">
        <f t="shared" si="493"/>
        <v>0</v>
      </c>
      <c r="Q514" s="5">
        <f t="shared" si="493"/>
        <v>0</v>
      </c>
      <c r="R514" s="5">
        <f t="shared" si="493"/>
        <v>0</v>
      </c>
      <c r="S514" s="5">
        <f t="shared" si="493"/>
        <v>0</v>
      </c>
      <c r="T514" s="5">
        <v>2998.0129999999999</v>
      </c>
      <c r="U514" s="5">
        <f t="shared" si="493"/>
        <v>0</v>
      </c>
      <c r="V514" s="36">
        <f t="shared" si="493"/>
        <v>0</v>
      </c>
      <c r="W514" s="5">
        <f t="shared" si="447"/>
        <v>100</v>
      </c>
      <c r="X514" s="26"/>
    </row>
    <row r="515" spans="1:24" ht="63" x14ac:dyDescent="0.25">
      <c r="A515" s="4" t="s">
        <v>83</v>
      </c>
      <c r="B515" s="4" t="s">
        <v>1333</v>
      </c>
      <c r="C515" s="4" t="s">
        <v>169</v>
      </c>
      <c r="D515" s="4"/>
      <c r="E515" s="14" t="s">
        <v>1418</v>
      </c>
      <c r="F515" s="5">
        <f t="shared" ref="F515:L515" si="494">F516+F519</f>
        <v>2533</v>
      </c>
      <c r="G515" s="5">
        <f t="shared" si="494"/>
        <v>2533</v>
      </c>
      <c r="H515" s="5">
        <f t="shared" si="494"/>
        <v>2533</v>
      </c>
      <c r="I515" s="5">
        <f t="shared" si="494"/>
        <v>0</v>
      </c>
      <c r="J515" s="5">
        <f t="shared" si="494"/>
        <v>0</v>
      </c>
      <c r="K515" s="5">
        <f t="shared" si="494"/>
        <v>0</v>
      </c>
      <c r="L515" s="5">
        <f t="shared" si="494"/>
        <v>0</v>
      </c>
      <c r="M515" s="5">
        <f t="shared" si="439"/>
        <v>2533</v>
      </c>
      <c r="N515" s="5">
        <v>2998.0129999999999</v>
      </c>
      <c r="O515" s="5">
        <f>O516+O519</f>
        <v>926.4</v>
      </c>
      <c r="P515" s="5">
        <f t="shared" ref="P515:V515" si="495">P516+P519</f>
        <v>0</v>
      </c>
      <c r="Q515" s="5">
        <f t="shared" si="495"/>
        <v>0</v>
      </c>
      <c r="R515" s="5">
        <f t="shared" si="495"/>
        <v>0</v>
      </c>
      <c r="S515" s="5">
        <f t="shared" si="495"/>
        <v>0</v>
      </c>
      <c r="T515" s="5">
        <v>2998.0129999999999</v>
      </c>
      <c r="U515" s="5">
        <f t="shared" si="495"/>
        <v>0</v>
      </c>
      <c r="V515" s="36">
        <f t="shared" si="495"/>
        <v>0</v>
      </c>
      <c r="W515" s="5">
        <f t="shared" si="447"/>
        <v>100</v>
      </c>
      <c r="X515" s="26"/>
    </row>
    <row r="516" spans="1:24" ht="63" hidden="1" x14ac:dyDescent="0.25">
      <c r="A516" s="4" t="s">
        <v>83</v>
      </c>
      <c r="B516" s="4" t="s">
        <v>1333</v>
      </c>
      <c r="C516" s="4" t="s">
        <v>162</v>
      </c>
      <c r="D516" s="4"/>
      <c r="E516" s="14" t="s">
        <v>1419</v>
      </c>
      <c r="F516" s="5">
        <f t="shared" ref="F516:L517" si="496">F517</f>
        <v>740</v>
      </c>
      <c r="G516" s="5">
        <f t="shared" si="496"/>
        <v>740</v>
      </c>
      <c r="H516" s="5">
        <f t="shared" si="496"/>
        <v>740</v>
      </c>
      <c r="I516" s="5">
        <f t="shared" si="496"/>
        <v>0</v>
      </c>
      <c r="J516" s="5">
        <f t="shared" si="496"/>
        <v>0</v>
      </c>
      <c r="K516" s="5">
        <f t="shared" si="496"/>
        <v>0</v>
      </c>
      <c r="L516" s="5">
        <f t="shared" si="496"/>
        <v>0</v>
      </c>
      <c r="M516" s="5">
        <f t="shared" si="439"/>
        <v>740</v>
      </c>
      <c r="N516" s="5">
        <v>0</v>
      </c>
      <c r="O516" s="5">
        <f>O517</f>
        <v>440</v>
      </c>
      <c r="P516" s="5">
        <f t="shared" ref="P516:V517" si="497">P517</f>
        <v>0</v>
      </c>
      <c r="Q516" s="5">
        <f t="shared" si="497"/>
        <v>0</v>
      </c>
      <c r="R516" s="5">
        <f t="shared" si="497"/>
        <v>0</v>
      </c>
      <c r="S516" s="5">
        <f t="shared" si="497"/>
        <v>0</v>
      </c>
      <c r="T516" s="5">
        <v>0</v>
      </c>
      <c r="U516" s="5">
        <f t="shared" si="497"/>
        <v>0</v>
      </c>
      <c r="V516" s="36">
        <f t="shared" si="497"/>
        <v>0</v>
      </c>
      <c r="W516" s="5" t="e">
        <f t="shared" si="447"/>
        <v>#DIV/0!</v>
      </c>
      <c r="X516" s="24" t="s">
        <v>1214</v>
      </c>
    </row>
    <row r="517" spans="1:24" ht="31.5" hidden="1" x14ac:dyDescent="0.25">
      <c r="A517" s="4" t="s">
        <v>83</v>
      </c>
      <c r="B517" s="4" t="s">
        <v>1333</v>
      </c>
      <c r="C517" s="4" t="s">
        <v>162</v>
      </c>
      <c r="D517" s="4" t="s">
        <v>73</v>
      </c>
      <c r="E517" s="14" t="s">
        <v>475</v>
      </c>
      <c r="F517" s="5">
        <f t="shared" si="496"/>
        <v>740</v>
      </c>
      <c r="G517" s="5">
        <f t="shared" si="496"/>
        <v>740</v>
      </c>
      <c r="H517" s="5">
        <f t="shared" si="496"/>
        <v>740</v>
      </c>
      <c r="I517" s="5">
        <f t="shared" si="496"/>
        <v>0</v>
      </c>
      <c r="J517" s="5">
        <f t="shared" si="496"/>
        <v>0</v>
      </c>
      <c r="K517" s="5">
        <f t="shared" si="496"/>
        <v>0</v>
      </c>
      <c r="L517" s="5">
        <f t="shared" si="496"/>
        <v>0</v>
      </c>
      <c r="M517" s="5">
        <f t="shared" si="439"/>
        <v>740</v>
      </c>
      <c r="N517" s="5">
        <v>0</v>
      </c>
      <c r="O517" s="5">
        <f>O518</f>
        <v>440</v>
      </c>
      <c r="P517" s="5">
        <f t="shared" si="497"/>
        <v>0</v>
      </c>
      <c r="Q517" s="5">
        <f t="shared" si="497"/>
        <v>0</v>
      </c>
      <c r="R517" s="5">
        <f t="shared" si="497"/>
        <v>0</v>
      </c>
      <c r="S517" s="5">
        <f t="shared" si="497"/>
        <v>0</v>
      </c>
      <c r="T517" s="5">
        <v>0</v>
      </c>
      <c r="U517" s="5">
        <f t="shared" si="497"/>
        <v>0</v>
      </c>
      <c r="V517" s="36">
        <f t="shared" si="497"/>
        <v>0</v>
      </c>
      <c r="W517" s="5" t="e">
        <f t="shared" si="447"/>
        <v>#DIV/0!</v>
      </c>
      <c r="X517" s="24" t="s">
        <v>1214</v>
      </c>
    </row>
    <row r="518" spans="1:24" hidden="1" x14ac:dyDescent="0.25">
      <c r="A518" s="4" t="s">
        <v>83</v>
      </c>
      <c r="B518" s="4" t="s">
        <v>1333</v>
      </c>
      <c r="C518" s="4" t="s">
        <v>162</v>
      </c>
      <c r="D518" s="4" t="s">
        <v>85</v>
      </c>
      <c r="E518" s="14" t="s">
        <v>477</v>
      </c>
      <c r="F518" s="5">
        <v>740</v>
      </c>
      <c r="G518" s="5">
        <v>740</v>
      </c>
      <c r="H518" s="5">
        <v>740</v>
      </c>
      <c r="I518" s="5"/>
      <c r="J518" s="5"/>
      <c r="K518" s="5"/>
      <c r="L518" s="5"/>
      <c r="M518" s="5">
        <f t="shared" si="439"/>
        <v>740</v>
      </c>
      <c r="N518" s="5">
        <v>0</v>
      </c>
      <c r="O518" s="5">
        <v>440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36">
        <v>0</v>
      </c>
      <c r="W518" s="5" t="e">
        <f t="shared" si="447"/>
        <v>#DIV/0!</v>
      </c>
      <c r="X518" s="24" t="s">
        <v>1214</v>
      </c>
    </row>
    <row r="519" spans="1:24" ht="31.5" x14ac:dyDescent="0.25">
      <c r="A519" s="4" t="s">
        <v>83</v>
      </c>
      <c r="B519" s="4" t="s">
        <v>1333</v>
      </c>
      <c r="C519" s="4" t="s">
        <v>1252</v>
      </c>
      <c r="D519" s="4"/>
      <c r="E519" s="14" t="s">
        <v>1230</v>
      </c>
      <c r="F519" s="5">
        <f t="shared" ref="F519:L519" si="498">F520+F522</f>
        <v>1793</v>
      </c>
      <c r="G519" s="5">
        <f t="shared" si="498"/>
        <v>1793</v>
      </c>
      <c r="H519" s="5">
        <f t="shared" si="498"/>
        <v>1793</v>
      </c>
      <c r="I519" s="5">
        <f t="shared" si="498"/>
        <v>0</v>
      </c>
      <c r="J519" s="5">
        <f t="shared" si="498"/>
        <v>0</v>
      </c>
      <c r="K519" s="5">
        <f t="shared" si="498"/>
        <v>0</v>
      </c>
      <c r="L519" s="5">
        <f t="shared" si="498"/>
        <v>0</v>
      </c>
      <c r="M519" s="5">
        <f t="shared" si="439"/>
        <v>1793</v>
      </c>
      <c r="N519" s="5">
        <v>2998.0129999999999</v>
      </c>
      <c r="O519" s="5">
        <f>O520+O522</f>
        <v>486.4</v>
      </c>
      <c r="P519" s="5">
        <f t="shared" ref="P519:V519" si="499">P520+P522</f>
        <v>0</v>
      </c>
      <c r="Q519" s="5">
        <f t="shared" si="499"/>
        <v>0</v>
      </c>
      <c r="R519" s="5">
        <f t="shared" si="499"/>
        <v>0</v>
      </c>
      <c r="S519" s="5">
        <f t="shared" si="499"/>
        <v>0</v>
      </c>
      <c r="T519" s="5">
        <v>2998.0129999999999</v>
      </c>
      <c r="U519" s="5">
        <f t="shared" si="499"/>
        <v>0</v>
      </c>
      <c r="V519" s="36">
        <f t="shared" si="499"/>
        <v>0</v>
      </c>
      <c r="W519" s="5">
        <f t="shared" si="447"/>
        <v>100</v>
      </c>
      <c r="X519" s="26"/>
    </row>
    <row r="520" spans="1:24" ht="31.5" x14ac:dyDescent="0.25">
      <c r="A520" s="4" t="s">
        <v>83</v>
      </c>
      <c r="B520" s="4" t="s">
        <v>1333</v>
      </c>
      <c r="C520" s="4" t="s">
        <v>1252</v>
      </c>
      <c r="D520" s="4" t="s">
        <v>73</v>
      </c>
      <c r="E520" s="14" t="s">
        <v>475</v>
      </c>
      <c r="F520" s="5">
        <f t="shared" ref="F520:L520" si="500">F521</f>
        <v>650</v>
      </c>
      <c r="G520" s="5">
        <f t="shared" si="500"/>
        <v>650</v>
      </c>
      <c r="H520" s="5">
        <f t="shared" si="500"/>
        <v>650</v>
      </c>
      <c r="I520" s="5">
        <f t="shared" si="500"/>
        <v>0</v>
      </c>
      <c r="J520" s="5">
        <f t="shared" si="500"/>
        <v>0</v>
      </c>
      <c r="K520" s="5">
        <f t="shared" si="500"/>
        <v>0</v>
      </c>
      <c r="L520" s="5">
        <f t="shared" si="500"/>
        <v>0</v>
      </c>
      <c r="M520" s="5">
        <f t="shared" si="439"/>
        <v>650</v>
      </c>
      <c r="N520" s="5">
        <v>2998.0129999999999</v>
      </c>
      <c r="O520" s="5">
        <f>O521</f>
        <v>250</v>
      </c>
      <c r="P520" s="5">
        <f t="shared" ref="P520:V520" si="501">P521</f>
        <v>0</v>
      </c>
      <c r="Q520" s="5">
        <f t="shared" si="501"/>
        <v>0</v>
      </c>
      <c r="R520" s="5">
        <f t="shared" si="501"/>
        <v>0</v>
      </c>
      <c r="S520" s="5">
        <f t="shared" si="501"/>
        <v>0</v>
      </c>
      <c r="T520" s="5">
        <v>2998.0129999999999</v>
      </c>
      <c r="U520" s="5">
        <f t="shared" si="501"/>
        <v>0</v>
      </c>
      <c r="V520" s="36">
        <f t="shared" si="501"/>
        <v>0</v>
      </c>
      <c r="W520" s="5">
        <f t="shared" si="447"/>
        <v>100</v>
      </c>
      <c r="X520" s="26"/>
    </row>
    <row r="521" spans="1:24" x14ac:dyDescent="0.25">
      <c r="A521" s="4" t="s">
        <v>83</v>
      </c>
      <c r="B521" s="4" t="s">
        <v>1333</v>
      </c>
      <c r="C521" s="4" t="s">
        <v>1252</v>
      </c>
      <c r="D521" s="4" t="s">
        <v>85</v>
      </c>
      <c r="E521" s="14" t="s">
        <v>477</v>
      </c>
      <c r="F521" s="5">
        <v>650</v>
      </c>
      <c r="G521" s="5">
        <v>650</v>
      </c>
      <c r="H521" s="5">
        <v>650</v>
      </c>
      <c r="I521" s="5"/>
      <c r="J521" s="5"/>
      <c r="K521" s="5"/>
      <c r="L521" s="5"/>
      <c r="M521" s="5">
        <f t="shared" si="439"/>
        <v>650</v>
      </c>
      <c r="N521" s="5">
        <v>2998.0129999999999</v>
      </c>
      <c r="O521" s="5">
        <v>250</v>
      </c>
      <c r="P521" s="5">
        <v>0</v>
      </c>
      <c r="Q521" s="5">
        <v>0</v>
      </c>
      <c r="R521" s="5">
        <v>0</v>
      </c>
      <c r="S521" s="5">
        <v>0</v>
      </c>
      <c r="T521" s="5">
        <v>2998.0129999999999</v>
      </c>
      <c r="U521" s="5">
        <v>0</v>
      </c>
      <c r="V521" s="36">
        <v>0</v>
      </c>
      <c r="W521" s="5">
        <f t="shared" si="447"/>
        <v>100</v>
      </c>
      <c r="X521" s="26"/>
    </row>
    <row r="522" spans="1:24" ht="31.5" x14ac:dyDescent="0.25">
      <c r="A522" s="4" t="s">
        <v>83</v>
      </c>
      <c r="B522" s="4" t="s">
        <v>1333</v>
      </c>
      <c r="C522" s="4" t="s">
        <v>109</v>
      </c>
      <c r="D522" s="4"/>
      <c r="E522" s="14" t="s">
        <v>871</v>
      </c>
      <c r="F522" s="5">
        <f t="shared" ref="F522:L522" si="502">F523+F524</f>
        <v>1143</v>
      </c>
      <c r="G522" s="5">
        <f t="shared" si="502"/>
        <v>1143</v>
      </c>
      <c r="H522" s="5">
        <f t="shared" si="502"/>
        <v>1143</v>
      </c>
      <c r="I522" s="5">
        <f t="shared" si="502"/>
        <v>0</v>
      </c>
      <c r="J522" s="5">
        <f t="shared" si="502"/>
        <v>0</v>
      </c>
      <c r="K522" s="5">
        <f t="shared" si="502"/>
        <v>0</v>
      </c>
      <c r="L522" s="5">
        <f t="shared" si="502"/>
        <v>0</v>
      </c>
      <c r="M522" s="5">
        <f t="shared" ref="M522:M608" si="503">F522+I522+L522</f>
        <v>1143</v>
      </c>
      <c r="N522" s="5">
        <v>2133</v>
      </c>
      <c r="O522" s="5">
        <f>O523+O524</f>
        <v>236.4</v>
      </c>
      <c r="P522" s="5">
        <f t="shared" ref="P522:V522" si="504">P523+P524</f>
        <v>0</v>
      </c>
      <c r="Q522" s="5">
        <f t="shared" si="504"/>
        <v>0</v>
      </c>
      <c r="R522" s="5">
        <f t="shared" si="504"/>
        <v>0</v>
      </c>
      <c r="S522" s="5">
        <f t="shared" si="504"/>
        <v>0</v>
      </c>
      <c r="T522" s="5">
        <v>2132.9996499999997</v>
      </c>
      <c r="U522" s="5">
        <f t="shared" si="504"/>
        <v>0</v>
      </c>
      <c r="V522" s="36">
        <f t="shared" si="504"/>
        <v>0</v>
      </c>
      <c r="W522" s="5">
        <f t="shared" si="447"/>
        <v>99.999983591186108</v>
      </c>
      <c r="X522" s="26"/>
    </row>
    <row r="523" spans="1:24" ht="63" x14ac:dyDescent="0.25">
      <c r="A523" s="4" t="s">
        <v>83</v>
      </c>
      <c r="B523" s="4" t="s">
        <v>1333</v>
      </c>
      <c r="C523" s="4" t="s">
        <v>110</v>
      </c>
      <c r="D523" s="4"/>
      <c r="E523" s="14" t="s">
        <v>1420</v>
      </c>
      <c r="F523" s="5">
        <v>343</v>
      </c>
      <c r="G523" s="5">
        <v>343</v>
      </c>
      <c r="H523" s="5">
        <v>343</v>
      </c>
      <c r="I523" s="5"/>
      <c r="J523" s="5"/>
      <c r="K523" s="5"/>
      <c r="L523" s="5"/>
      <c r="M523" s="5">
        <f t="shared" si="503"/>
        <v>343</v>
      </c>
      <c r="N523" s="5">
        <v>2133</v>
      </c>
      <c r="O523" s="5">
        <v>236.4</v>
      </c>
      <c r="P523" s="5">
        <v>0</v>
      </c>
      <c r="Q523" s="5">
        <v>0</v>
      </c>
      <c r="R523" s="5">
        <v>0</v>
      </c>
      <c r="S523" s="5">
        <v>0</v>
      </c>
      <c r="T523" s="5">
        <v>2132.9996499999997</v>
      </c>
      <c r="U523" s="5">
        <v>0</v>
      </c>
      <c r="V523" s="36">
        <v>0</v>
      </c>
      <c r="W523" s="5">
        <f t="shared" ref="W523:W586" si="505">T523/N523*100</f>
        <v>99.999983591186108</v>
      </c>
      <c r="X523" s="26"/>
    </row>
    <row r="524" spans="1:24" ht="78.75" x14ac:dyDescent="0.25">
      <c r="A524" s="4" t="s">
        <v>83</v>
      </c>
      <c r="B524" s="4" t="s">
        <v>1333</v>
      </c>
      <c r="C524" s="4" t="s">
        <v>125</v>
      </c>
      <c r="D524" s="4"/>
      <c r="E524" s="14" t="s">
        <v>492</v>
      </c>
      <c r="F524" s="5">
        <v>800</v>
      </c>
      <c r="G524" s="5">
        <v>800</v>
      </c>
      <c r="H524" s="5">
        <v>800</v>
      </c>
      <c r="I524" s="5"/>
      <c r="J524" s="5"/>
      <c r="K524" s="5"/>
      <c r="L524" s="5"/>
      <c r="M524" s="5">
        <f t="shared" si="503"/>
        <v>800</v>
      </c>
      <c r="N524" s="5">
        <v>740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740</v>
      </c>
      <c r="U524" s="5">
        <v>0</v>
      </c>
      <c r="V524" s="36">
        <v>0</v>
      </c>
      <c r="W524" s="5">
        <f t="shared" si="505"/>
        <v>100</v>
      </c>
      <c r="X524" s="26"/>
    </row>
    <row r="525" spans="1:24" ht="31.5" x14ac:dyDescent="0.25">
      <c r="A525" s="4" t="s">
        <v>83</v>
      </c>
      <c r="B525" s="4" t="s">
        <v>1333</v>
      </c>
      <c r="C525" s="4" t="s">
        <v>125</v>
      </c>
      <c r="D525" s="4" t="s">
        <v>73</v>
      </c>
      <c r="E525" s="14" t="s">
        <v>475</v>
      </c>
      <c r="F525" s="5">
        <f t="shared" ref="F525:L525" si="506">F526+F553+F608+F632</f>
        <v>1011306.9</v>
      </c>
      <c r="G525" s="5">
        <f t="shared" si="506"/>
        <v>997850.29999999993</v>
      </c>
      <c r="H525" s="5">
        <f t="shared" si="506"/>
        <v>927386.29999999993</v>
      </c>
      <c r="I525" s="5">
        <f t="shared" si="506"/>
        <v>0</v>
      </c>
      <c r="J525" s="5">
        <f t="shared" si="506"/>
        <v>0</v>
      </c>
      <c r="K525" s="5">
        <f t="shared" si="506"/>
        <v>0</v>
      </c>
      <c r="L525" s="5">
        <f t="shared" si="506"/>
        <v>202477.95300000001</v>
      </c>
      <c r="M525" s="5">
        <f t="shared" si="503"/>
        <v>1213784.8530000001</v>
      </c>
      <c r="N525" s="5">
        <v>740</v>
      </c>
      <c r="O525" s="5">
        <f t="shared" ref="O525:V525" si="507">O526+O553+O608+O632</f>
        <v>764315.93290999997</v>
      </c>
      <c r="P525" s="5">
        <f t="shared" si="507"/>
        <v>174921.46919</v>
      </c>
      <c r="Q525" s="5">
        <f t="shared" si="507"/>
        <v>157785.77261000001</v>
      </c>
      <c r="R525" s="5">
        <f t="shared" si="507"/>
        <v>0</v>
      </c>
      <c r="S525" s="5">
        <f t="shared" si="507"/>
        <v>0</v>
      </c>
      <c r="T525" s="5">
        <v>740</v>
      </c>
      <c r="U525" s="5">
        <f t="shared" si="507"/>
        <v>138936.04519</v>
      </c>
      <c r="V525" s="36">
        <f t="shared" si="507"/>
        <v>0</v>
      </c>
      <c r="W525" s="5">
        <f t="shared" si="505"/>
        <v>100</v>
      </c>
      <c r="X525" s="26"/>
    </row>
    <row r="526" spans="1:24" x14ac:dyDescent="0.25">
      <c r="A526" s="4" t="s">
        <v>83</v>
      </c>
      <c r="B526" s="4" t="s">
        <v>1333</v>
      </c>
      <c r="C526" s="4" t="s">
        <v>125</v>
      </c>
      <c r="D526" s="4" t="s">
        <v>85</v>
      </c>
      <c r="E526" s="14" t="s">
        <v>477</v>
      </c>
      <c r="F526" s="5">
        <f t="shared" ref="F526:L526" si="508">F527</f>
        <v>198588.40000000002</v>
      </c>
      <c r="G526" s="5">
        <f t="shared" si="508"/>
        <v>219451.2</v>
      </c>
      <c r="H526" s="5">
        <f t="shared" si="508"/>
        <v>186459.2</v>
      </c>
      <c r="I526" s="5">
        <f t="shared" si="508"/>
        <v>0</v>
      </c>
      <c r="J526" s="5">
        <f t="shared" si="508"/>
        <v>0</v>
      </c>
      <c r="K526" s="5">
        <f t="shared" si="508"/>
        <v>0</v>
      </c>
      <c r="L526" s="5">
        <f t="shared" si="508"/>
        <v>12263.438999999998</v>
      </c>
      <c r="M526" s="5">
        <f t="shared" si="503"/>
        <v>210851.83900000004</v>
      </c>
      <c r="N526" s="5">
        <v>740</v>
      </c>
      <c r="O526" s="5">
        <f>O527</f>
        <v>142388.64188000001</v>
      </c>
      <c r="P526" s="5">
        <f t="shared" ref="P526:V526" si="509">P527</f>
        <v>48015.208550000003</v>
      </c>
      <c r="Q526" s="5">
        <f t="shared" si="509"/>
        <v>44011.83855</v>
      </c>
      <c r="R526" s="5">
        <f t="shared" si="509"/>
        <v>0</v>
      </c>
      <c r="S526" s="5">
        <f t="shared" si="509"/>
        <v>0</v>
      </c>
      <c r="T526" s="5">
        <v>740</v>
      </c>
      <c r="U526" s="5">
        <f t="shared" si="509"/>
        <v>44017.33855</v>
      </c>
      <c r="V526" s="36">
        <f t="shared" si="509"/>
        <v>0</v>
      </c>
      <c r="W526" s="5">
        <f t="shared" si="505"/>
        <v>100</v>
      </c>
      <c r="X526" s="26"/>
    </row>
    <row r="527" spans="1:24" ht="63" x14ac:dyDescent="0.25">
      <c r="A527" s="4" t="s">
        <v>83</v>
      </c>
      <c r="B527" s="4" t="s">
        <v>1333</v>
      </c>
      <c r="C527" s="4" t="s">
        <v>99</v>
      </c>
      <c r="D527" s="4"/>
      <c r="E527" s="14" t="s">
        <v>493</v>
      </c>
      <c r="F527" s="5">
        <f t="shared" ref="F527:K527" si="510">F528+F532+F540+F545+F549</f>
        <v>198588.40000000002</v>
      </c>
      <c r="G527" s="5">
        <f t="shared" si="510"/>
        <v>219451.2</v>
      </c>
      <c r="H527" s="5">
        <f t="shared" si="510"/>
        <v>186459.2</v>
      </c>
      <c r="I527" s="5">
        <f t="shared" si="510"/>
        <v>0</v>
      </c>
      <c r="J527" s="5">
        <f t="shared" si="510"/>
        <v>0</v>
      </c>
      <c r="K527" s="5">
        <f t="shared" si="510"/>
        <v>0</v>
      </c>
      <c r="L527" s="5">
        <f>L528+L532+L540+L545+L549+L536</f>
        <v>12263.438999999998</v>
      </c>
      <c r="M527" s="5">
        <f t="shared" si="503"/>
        <v>210851.83900000004</v>
      </c>
      <c r="N527" s="5">
        <v>1393</v>
      </c>
      <c r="O527" s="5">
        <f t="shared" ref="O527:V527" si="511">O528+O532+O540+O545+O549+O536</f>
        <v>142388.64188000001</v>
      </c>
      <c r="P527" s="5">
        <f t="shared" si="511"/>
        <v>48015.208550000003</v>
      </c>
      <c r="Q527" s="5">
        <f t="shared" si="511"/>
        <v>44011.83855</v>
      </c>
      <c r="R527" s="5">
        <f t="shared" si="511"/>
        <v>0</v>
      </c>
      <c r="S527" s="5">
        <f t="shared" si="511"/>
        <v>0</v>
      </c>
      <c r="T527" s="5">
        <v>1392.99965</v>
      </c>
      <c r="U527" s="5">
        <f t="shared" si="511"/>
        <v>44017.33855</v>
      </c>
      <c r="V527" s="36">
        <f t="shared" si="511"/>
        <v>0</v>
      </c>
      <c r="W527" s="5">
        <f t="shared" si="505"/>
        <v>99.999974874371858</v>
      </c>
      <c r="X527" s="26"/>
    </row>
    <row r="528" spans="1:24" ht="31.5" x14ac:dyDescent="0.25">
      <c r="A528" s="4" t="s">
        <v>83</v>
      </c>
      <c r="B528" s="4" t="s">
        <v>1333</v>
      </c>
      <c r="C528" s="4" t="s">
        <v>99</v>
      </c>
      <c r="D528" s="4" t="s">
        <v>11</v>
      </c>
      <c r="E528" s="14" t="s">
        <v>465</v>
      </c>
      <c r="F528" s="5">
        <f t="shared" ref="F528:L528" si="512">F529</f>
        <v>79158.5</v>
      </c>
      <c r="G528" s="5">
        <f t="shared" si="512"/>
        <v>79158.5</v>
      </c>
      <c r="H528" s="5">
        <f t="shared" si="512"/>
        <v>79158.5</v>
      </c>
      <c r="I528" s="5">
        <f t="shared" si="512"/>
        <v>0</v>
      </c>
      <c r="J528" s="5">
        <f t="shared" si="512"/>
        <v>0</v>
      </c>
      <c r="K528" s="5">
        <f t="shared" si="512"/>
        <v>0</v>
      </c>
      <c r="L528" s="5">
        <f t="shared" si="512"/>
        <v>0</v>
      </c>
      <c r="M528" s="5">
        <f t="shared" si="503"/>
        <v>79158.5</v>
      </c>
      <c r="N528" s="5">
        <v>250</v>
      </c>
      <c r="O528" s="5">
        <f>O529</f>
        <v>61580.397960000002</v>
      </c>
      <c r="P528" s="5">
        <f t="shared" ref="P528:V528" si="513">P529</f>
        <v>0</v>
      </c>
      <c r="Q528" s="5">
        <f t="shared" si="513"/>
        <v>0</v>
      </c>
      <c r="R528" s="5">
        <f t="shared" si="513"/>
        <v>0</v>
      </c>
      <c r="S528" s="5">
        <f t="shared" si="513"/>
        <v>0</v>
      </c>
      <c r="T528" s="5">
        <v>249.99965</v>
      </c>
      <c r="U528" s="5">
        <f t="shared" si="513"/>
        <v>0</v>
      </c>
      <c r="V528" s="36">
        <f t="shared" si="513"/>
        <v>0</v>
      </c>
      <c r="W528" s="5">
        <f t="shared" si="505"/>
        <v>99.999859999999998</v>
      </c>
      <c r="X528" s="26"/>
    </row>
    <row r="529" spans="1:24" ht="31.5" x14ac:dyDescent="0.25">
      <c r="A529" s="4" t="s">
        <v>83</v>
      </c>
      <c r="B529" s="4" t="s">
        <v>1333</v>
      </c>
      <c r="C529" s="4" t="s">
        <v>99</v>
      </c>
      <c r="D529" s="4" t="s">
        <v>12</v>
      </c>
      <c r="E529" s="14" t="s">
        <v>466</v>
      </c>
      <c r="F529" s="5">
        <f t="shared" ref="F529:L529" si="514">F530+F531</f>
        <v>79158.5</v>
      </c>
      <c r="G529" s="5">
        <f t="shared" si="514"/>
        <v>79158.5</v>
      </c>
      <c r="H529" s="5">
        <f t="shared" si="514"/>
        <v>79158.5</v>
      </c>
      <c r="I529" s="5">
        <f t="shared" si="514"/>
        <v>0</v>
      </c>
      <c r="J529" s="5">
        <f t="shared" si="514"/>
        <v>0</v>
      </c>
      <c r="K529" s="5">
        <f t="shared" si="514"/>
        <v>0</v>
      </c>
      <c r="L529" s="5">
        <f t="shared" si="514"/>
        <v>0</v>
      </c>
      <c r="M529" s="5">
        <f t="shared" si="503"/>
        <v>79158.5</v>
      </c>
      <c r="N529" s="5">
        <v>250</v>
      </c>
      <c r="O529" s="5">
        <f>O530+O531</f>
        <v>61580.397960000002</v>
      </c>
      <c r="P529" s="5">
        <f t="shared" ref="P529:V529" si="515">P530+P531</f>
        <v>0</v>
      </c>
      <c r="Q529" s="5">
        <f t="shared" si="515"/>
        <v>0</v>
      </c>
      <c r="R529" s="5">
        <f t="shared" si="515"/>
        <v>0</v>
      </c>
      <c r="S529" s="5">
        <f t="shared" si="515"/>
        <v>0</v>
      </c>
      <c r="T529" s="5">
        <v>249.99965</v>
      </c>
      <c r="U529" s="5">
        <f t="shared" si="515"/>
        <v>0</v>
      </c>
      <c r="V529" s="36">
        <f t="shared" si="515"/>
        <v>0</v>
      </c>
      <c r="W529" s="5">
        <f t="shared" si="505"/>
        <v>99.999859999999998</v>
      </c>
      <c r="X529" s="26"/>
    </row>
    <row r="530" spans="1:24" ht="31.5" x14ac:dyDescent="0.25">
      <c r="A530" s="4" t="s">
        <v>83</v>
      </c>
      <c r="B530" s="4" t="s">
        <v>1333</v>
      </c>
      <c r="C530" s="4" t="s">
        <v>99</v>
      </c>
      <c r="D530" s="4" t="s">
        <v>73</v>
      </c>
      <c r="E530" s="14" t="s">
        <v>475</v>
      </c>
      <c r="F530" s="5">
        <v>614.1</v>
      </c>
      <c r="G530" s="5">
        <v>614.1</v>
      </c>
      <c r="H530" s="5">
        <v>614.1</v>
      </c>
      <c r="I530" s="5"/>
      <c r="J530" s="5"/>
      <c r="K530" s="5"/>
      <c r="L530" s="5"/>
      <c r="M530" s="5">
        <f t="shared" si="503"/>
        <v>614.1</v>
      </c>
      <c r="N530" s="5">
        <v>1143</v>
      </c>
      <c r="O530" s="5">
        <v>58597.397960000002</v>
      </c>
      <c r="P530" s="5">
        <v>0</v>
      </c>
      <c r="Q530" s="5">
        <v>0</v>
      </c>
      <c r="R530" s="5">
        <v>0</v>
      </c>
      <c r="S530" s="5">
        <v>0</v>
      </c>
      <c r="T530" s="5">
        <v>1143</v>
      </c>
      <c r="U530" s="5">
        <v>0</v>
      </c>
      <c r="V530" s="36">
        <v>0</v>
      </c>
      <c r="W530" s="5">
        <f t="shared" si="505"/>
        <v>100</v>
      </c>
      <c r="X530" s="26"/>
    </row>
    <row r="531" spans="1:24" x14ac:dyDescent="0.25">
      <c r="A531" s="4" t="s">
        <v>83</v>
      </c>
      <c r="B531" s="4" t="s">
        <v>1333</v>
      </c>
      <c r="C531" s="4" t="s">
        <v>99</v>
      </c>
      <c r="D531" s="4" t="s">
        <v>107</v>
      </c>
      <c r="E531" s="14" t="s">
        <v>476</v>
      </c>
      <c r="F531" s="5">
        <v>78544.399999999994</v>
      </c>
      <c r="G531" s="5">
        <v>78544.399999999994</v>
      </c>
      <c r="H531" s="5">
        <v>78544.399999999994</v>
      </c>
      <c r="I531" s="5"/>
      <c r="J531" s="5"/>
      <c r="K531" s="5"/>
      <c r="L531" s="5"/>
      <c r="M531" s="5">
        <f t="shared" si="503"/>
        <v>78544.399999999994</v>
      </c>
      <c r="N531" s="5">
        <v>343</v>
      </c>
      <c r="O531" s="5">
        <v>2983</v>
      </c>
      <c r="P531" s="5">
        <v>0</v>
      </c>
      <c r="Q531" s="5">
        <v>0</v>
      </c>
      <c r="R531" s="5">
        <v>0</v>
      </c>
      <c r="S531" s="5">
        <v>0</v>
      </c>
      <c r="T531" s="5">
        <v>343</v>
      </c>
      <c r="U531" s="5">
        <v>0</v>
      </c>
      <c r="V531" s="36">
        <v>0</v>
      </c>
      <c r="W531" s="5">
        <f t="shared" si="505"/>
        <v>100</v>
      </c>
      <c r="X531" s="26"/>
    </row>
    <row r="532" spans="1:24" x14ac:dyDescent="0.25">
      <c r="A532" s="4" t="s">
        <v>83</v>
      </c>
      <c r="B532" s="4" t="s">
        <v>1333</v>
      </c>
      <c r="C532" s="4" t="s">
        <v>99</v>
      </c>
      <c r="D532" s="4" t="s">
        <v>85</v>
      </c>
      <c r="E532" s="14" t="s">
        <v>477</v>
      </c>
      <c r="F532" s="5">
        <f t="shared" ref="F532:L532" si="516">F533</f>
        <v>50929.3</v>
      </c>
      <c r="G532" s="5">
        <f t="shared" si="516"/>
        <v>45924</v>
      </c>
      <c r="H532" s="5">
        <f t="shared" si="516"/>
        <v>60924</v>
      </c>
      <c r="I532" s="5">
        <f t="shared" si="516"/>
        <v>0</v>
      </c>
      <c r="J532" s="5">
        <f t="shared" si="516"/>
        <v>0</v>
      </c>
      <c r="K532" s="5">
        <f t="shared" si="516"/>
        <v>0</v>
      </c>
      <c r="L532" s="5">
        <f t="shared" si="516"/>
        <v>14000</v>
      </c>
      <c r="M532" s="5">
        <f t="shared" si="503"/>
        <v>64929.3</v>
      </c>
      <c r="N532" s="5">
        <v>800</v>
      </c>
      <c r="O532" s="5">
        <f>O533</f>
        <v>32446.799999999999</v>
      </c>
      <c r="P532" s="5">
        <f t="shared" ref="P532:V532" si="517">P533</f>
        <v>0</v>
      </c>
      <c r="Q532" s="5">
        <f t="shared" si="517"/>
        <v>0</v>
      </c>
      <c r="R532" s="5">
        <f t="shared" si="517"/>
        <v>0</v>
      </c>
      <c r="S532" s="5">
        <f t="shared" si="517"/>
        <v>0</v>
      </c>
      <c r="T532" s="5">
        <v>800</v>
      </c>
      <c r="U532" s="5">
        <f t="shared" si="517"/>
        <v>0</v>
      </c>
      <c r="V532" s="36">
        <f t="shared" si="517"/>
        <v>0</v>
      </c>
      <c r="W532" s="5">
        <f t="shared" si="505"/>
        <v>100</v>
      </c>
      <c r="X532" s="26"/>
    </row>
    <row r="533" spans="1:24" x14ac:dyDescent="0.25">
      <c r="A533" s="4" t="s">
        <v>83</v>
      </c>
      <c r="B533" s="4" t="s">
        <v>1333</v>
      </c>
      <c r="C533" s="4" t="s">
        <v>91</v>
      </c>
      <c r="D533" s="4"/>
      <c r="E533" s="14" t="s">
        <v>883</v>
      </c>
      <c r="F533" s="5">
        <f t="shared" ref="F533:L533" si="518">F535+F534</f>
        <v>50929.3</v>
      </c>
      <c r="G533" s="5">
        <f t="shared" si="518"/>
        <v>45924</v>
      </c>
      <c r="H533" s="5">
        <f t="shared" si="518"/>
        <v>60924</v>
      </c>
      <c r="I533" s="5">
        <f t="shared" si="518"/>
        <v>0</v>
      </c>
      <c r="J533" s="5">
        <f t="shared" si="518"/>
        <v>0</v>
      </c>
      <c r="K533" s="5">
        <f t="shared" si="518"/>
        <v>0</v>
      </c>
      <c r="L533" s="5">
        <f t="shared" si="518"/>
        <v>14000</v>
      </c>
      <c r="M533" s="5">
        <f t="shared" si="503"/>
        <v>64929.3</v>
      </c>
      <c r="N533" s="5">
        <v>1467816.2854799998</v>
      </c>
      <c r="O533" s="5">
        <f>O535+O534</f>
        <v>32446.799999999999</v>
      </c>
      <c r="P533" s="5">
        <f t="shared" ref="P533:V533" si="519">P535+P534</f>
        <v>0</v>
      </c>
      <c r="Q533" s="5">
        <f t="shared" si="519"/>
        <v>0</v>
      </c>
      <c r="R533" s="5">
        <f t="shared" si="519"/>
        <v>0</v>
      </c>
      <c r="S533" s="5">
        <f t="shared" si="519"/>
        <v>0</v>
      </c>
      <c r="T533" s="5">
        <v>1467795.8568299999</v>
      </c>
      <c r="U533" s="5">
        <f t="shared" si="519"/>
        <v>0</v>
      </c>
      <c r="V533" s="36">
        <f t="shared" si="519"/>
        <v>0</v>
      </c>
      <c r="W533" s="5">
        <f t="shared" si="505"/>
        <v>99.99860822841373</v>
      </c>
      <c r="X533" s="26"/>
    </row>
    <row r="534" spans="1:24" ht="31.5" x14ac:dyDescent="0.25">
      <c r="A534" s="4" t="s">
        <v>83</v>
      </c>
      <c r="B534" s="4" t="s">
        <v>1333</v>
      </c>
      <c r="C534" s="4" t="s">
        <v>136</v>
      </c>
      <c r="D534" s="4"/>
      <c r="E534" s="14" t="s">
        <v>884</v>
      </c>
      <c r="F534" s="5">
        <v>500</v>
      </c>
      <c r="G534" s="5">
        <v>1500</v>
      </c>
      <c r="H534" s="5">
        <v>500</v>
      </c>
      <c r="I534" s="5"/>
      <c r="J534" s="5"/>
      <c r="K534" s="5"/>
      <c r="L534" s="5">
        <v>11000</v>
      </c>
      <c r="M534" s="5">
        <f t="shared" si="503"/>
        <v>11500</v>
      </c>
      <c r="N534" s="5">
        <v>233210.28093999997</v>
      </c>
      <c r="O534" s="5">
        <v>17967.34</v>
      </c>
      <c r="P534" s="5">
        <v>0</v>
      </c>
      <c r="Q534" s="5">
        <v>0</v>
      </c>
      <c r="R534" s="5">
        <v>0</v>
      </c>
      <c r="S534" s="5">
        <v>0</v>
      </c>
      <c r="T534" s="5">
        <v>233210.27974</v>
      </c>
      <c r="U534" s="5">
        <v>0</v>
      </c>
      <c r="V534" s="36">
        <v>0</v>
      </c>
      <c r="W534" s="5">
        <f t="shared" si="505"/>
        <v>99.999999485442942</v>
      </c>
      <c r="X534" s="26"/>
    </row>
    <row r="535" spans="1:24" ht="31.5" x14ac:dyDescent="0.25">
      <c r="A535" s="4" t="s">
        <v>83</v>
      </c>
      <c r="B535" s="4" t="s">
        <v>1333</v>
      </c>
      <c r="C535" s="4" t="s">
        <v>137</v>
      </c>
      <c r="D535" s="4"/>
      <c r="E535" s="14" t="s">
        <v>885</v>
      </c>
      <c r="F535" s="5">
        <v>50429.3</v>
      </c>
      <c r="G535" s="5">
        <f>59424-15000</f>
        <v>44424</v>
      </c>
      <c r="H535" s="5">
        <v>60424</v>
      </c>
      <c r="I535" s="5"/>
      <c r="J535" s="5"/>
      <c r="K535" s="5"/>
      <c r="L535" s="5">
        <v>3000</v>
      </c>
      <c r="M535" s="5">
        <f t="shared" si="503"/>
        <v>53429.3</v>
      </c>
      <c r="N535" s="5">
        <v>232310.28093999997</v>
      </c>
      <c r="O535" s="5">
        <v>14479.46</v>
      </c>
      <c r="P535" s="5">
        <v>0</v>
      </c>
      <c r="Q535" s="5">
        <v>0</v>
      </c>
      <c r="R535" s="5">
        <v>0</v>
      </c>
      <c r="S535" s="5">
        <v>0</v>
      </c>
      <c r="T535" s="5">
        <v>232310.27974</v>
      </c>
      <c r="U535" s="5">
        <v>0</v>
      </c>
      <c r="V535" s="36">
        <v>0</v>
      </c>
      <c r="W535" s="5">
        <f t="shared" si="505"/>
        <v>99.999999483449471</v>
      </c>
      <c r="X535" s="26"/>
    </row>
    <row r="536" spans="1:24" ht="47.25" x14ac:dyDescent="0.25">
      <c r="A536" s="4" t="s">
        <v>83</v>
      </c>
      <c r="B536" s="4" t="s">
        <v>1333</v>
      </c>
      <c r="C536" s="4" t="s">
        <v>126</v>
      </c>
      <c r="D536" s="4"/>
      <c r="E536" s="14" t="s">
        <v>497</v>
      </c>
      <c r="F536" s="5"/>
      <c r="G536" s="5"/>
      <c r="H536" s="5"/>
      <c r="I536" s="5"/>
      <c r="J536" s="5"/>
      <c r="K536" s="5"/>
      <c r="L536" s="5">
        <f>L537</f>
        <v>103.8</v>
      </c>
      <c r="M536" s="5">
        <f>L536</f>
        <v>103.8</v>
      </c>
      <c r="N536" s="5">
        <v>86735.4</v>
      </c>
      <c r="O536" s="5">
        <f t="shared" ref="O536:V536" si="520">O537</f>
        <v>0</v>
      </c>
      <c r="P536" s="5">
        <f t="shared" si="520"/>
        <v>0</v>
      </c>
      <c r="Q536" s="5">
        <f t="shared" si="520"/>
        <v>0</v>
      </c>
      <c r="R536" s="5">
        <f t="shared" si="520"/>
        <v>0</v>
      </c>
      <c r="S536" s="5">
        <f t="shared" si="520"/>
        <v>0</v>
      </c>
      <c r="T536" s="5">
        <v>86735.4</v>
      </c>
      <c r="U536" s="5">
        <f t="shared" si="520"/>
        <v>0</v>
      </c>
      <c r="V536" s="36">
        <f t="shared" si="520"/>
        <v>0</v>
      </c>
      <c r="W536" s="5">
        <f t="shared" si="505"/>
        <v>100</v>
      </c>
      <c r="X536" s="26"/>
    </row>
    <row r="537" spans="1:24" ht="31.5" x14ac:dyDescent="0.25">
      <c r="A537" s="4" t="s">
        <v>83</v>
      </c>
      <c r="B537" s="4" t="s">
        <v>1333</v>
      </c>
      <c r="C537" s="4" t="s">
        <v>126</v>
      </c>
      <c r="D537" s="4" t="s">
        <v>73</v>
      </c>
      <c r="E537" s="14" t="s">
        <v>475</v>
      </c>
      <c r="F537" s="5"/>
      <c r="G537" s="5"/>
      <c r="H537" s="5"/>
      <c r="I537" s="5"/>
      <c r="J537" s="5"/>
      <c r="K537" s="5"/>
      <c r="L537" s="5">
        <f>L538+L539</f>
        <v>103.8</v>
      </c>
      <c r="M537" s="5">
        <f>L537</f>
        <v>103.8</v>
      </c>
      <c r="N537" s="5">
        <v>86735.4</v>
      </c>
      <c r="O537" s="5">
        <f t="shared" ref="O537:V537" si="521">O538+O539</f>
        <v>0</v>
      </c>
      <c r="P537" s="5">
        <f t="shared" si="521"/>
        <v>0</v>
      </c>
      <c r="Q537" s="5">
        <f t="shared" si="521"/>
        <v>0</v>
      </c>
      <c r="R537" s="5">
        <f t="shared" si="521"/>
        <v>0</v>
      </c>
      <c r="S537" s="5">
        <f t="shared" si="521"/>
        <v>0</v>
      </c>
      <c r="T537" s="5">
        <v>86735.4</v>
      </c>
      <c r="U537" s="5">
        <f t="shared" si="521"/>
        <v>0</v>
      </c>
      <c r="V537" s="36">
        <f t="shared" si="521"/>
        <v>0</v>
      </c>
      <c r="W537" s="5">
        <f t="shared" si="505"/>
        <v>100</v>
      </c>
      <c r="X537" s="26"/>
    </row>
    <row r="538" spans="1:24" x14ac:dyDescent="0.25">
      <c r="A538" s="4" t="s">
        <v>83</v>
      </c>
      <c r="B538" s="4" t="s">
        <v>1333</v>
      </c>
      <c r="C538" s="4" t="s">
        <v>126</v>
      </c>
      <c r="D538" s="4" t="s">
        <v>107</v>
      </c>
      <c r="E538" s="14" t="s">
        <v>476</v>
      </c>
      <c r="F538" s="5"/>
      <c r="G538" s="5"/>
      <c r="H538" s="5"/>
      <c r="I538" s="5"/>
      <c r="J538" s="5"/>
      <c r="K538" s="5"/>
      <c r="L538" s="5">
        <v>98.337999999999994</v>
      </c>
      <c r="M538" s="5">
        <f>L538</f>
        <v>98.337999999999994</v>
      </c>
      <c r="N538" s="5">
        <v>82172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82172</v>
      </c>
      <c r="U538" s="5">
        <v>0</v>
      </c>
      <c r="V538" s="36">
        <v>0</v>
      </c>
      <c r="W538" s="5">
        <f t="shared" si="505"/>
        <v>100</v>
      </c>
      <c r="X538" s="26"/>
    </row>
    <row r="539" spans="1:24" x14ac:dyDescent="0.25">
      <c r="A539" s="4" t="s">
        <v>83</v>
      </c>
      <c r="B539" s="4" t="s">
        <v>1333</v>
      </c>
      <c r="C539" s="4" t="s">
        <v>126</v>
      </c>
      <c r="D539" s="4" t="s">
        <v>85</v>
      </c>
      <c r="E539" s="14" t="s">
        <v>477</v>
      </c>
      <c r="F539" s="5"/>
      <c r="G539" s="5"/>
      <c r="H539" s="5"/>
      <c r="I539" s="5"/>
      <c r="J539" s="5"/>
      <c r="K539" s="5"/>
      <c r="L539" s="5">
        <v>5.4619999999999997</v>
      </c>
      <c r="M539" s="5">
        <f>L539</f>
        <v>5.4619999999999997</v>
      </c>
      <c r="N539" s="5">
        <v>4563.3999999999996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4563.3999999999996</v>
      </c>
      <c r="U539" s="5">
        <v>0</v>
      </c>
      <c r="V539" s="36">
        <v>0</v>
      </c>
      <c r="W539" s="5">
        <f t="shared" si="505"/>
        <v>100</v>
      </c>
      <c r="X539" s="26"/>
    </row>
    <row r="540" spans="1:24" ht="47.25" x14ac:dyDescent="0.25">
      <c r="A540" s="4" t="s">
        <v>83</v>
      </c>
      <c r="B540" s="4" t="s">
        <v>1333</v>
      </c>
      <c r="C540" s="4" t="s">
        <v>127</v>
      </c>
      <c r="D540" s="4"/>
      <c r="E540" s="14" t="s">
        <v>505</v>
      </c>
      <c r="F540" s="5">
        <f t="shared" ref="F540:L540" si="522">F541+F543</f>
        <v>6376.7000000000007</v>
      </c>
      <c r="G540" s="5">
        <f t="shared" si="522"/>
        <v>6376.7000000000007</v>
      </c>
      <c r="H540" s="5">
        <f t="shared" si="522"/>
        <v>6376.7000000000007</v>
      </c>
      <c r="I540" s="5">
        <f t="shared" si="522"/>
        <v>0</v>
      </c>
      <c r="J540" s="5">
        <f t="shared" si="522"/>
        <v>0</v>
      </c>
      <c r="K540" s="5">
        <f t="shared" si="522"/>
        <v>0</v>
      </c>
      <c r="L540" s="5">
        <f t="shared" si="522"/>
        <v>-1840.3610000000001</v>
      </c>
      <c r="M540" s="5">
        <f t="shared" si="503"/>
        <v>4536.3390000000009</v>
      </c>
      <c r="N540" s="5">
        <v>104877.8817</v>
      </c>
      <c r="O540" s="5">
        <f>O541+O543</f>
        <v>3905.0439200000001</v>
      </c>
      <c r="P540" s="5">
        <f t="shared" ref="P540:V540" si="523">P541+P543</f>
        <v>0</v>
      </c>
      <c r="Q540" s="5">
        <f t="shared" si="523"/>
        <v>0</v>
      </c>
      <c r="R540" s="5">
        <f t="shared" si="523"/>
        <v>0</v>
      </c>
      <c r="S540" s="5">
        <f t="shared" si="523"/>
        <v>0</v>
      </c>
      <c r="T540" s="5">
        <v>104877.88122</v>
      </c>
      <c r="U540" s="5">
        <f t="shared" si="523"/>
        <v>0</v>
      </c>
      <c r="V540" s="36">
        <f t="shared" si="523"/>
        <v>0</v>
      </c>
      <c r="W540" s="5">
        <f t="shared" si="505"/>
        <v>99.999999542324844</v>
      </c>
      <c r="X540" s="26"/>
    </row>
    <row r="541" spans="1:24" ht="31.5" x14ac:dyDescent="0.25">
      <c r="A541" s="4" t="s">
        <v>83</v>
      </c>
      <c r="B541" s="4" t="s">
        <v>1333</v>
      </c>
      <c r="C541" s="4" t="s">
        <v>127</v>
      </c>
      <c r="D541" s="4" t="s">
        <v>73</v>
      </c>
      <c r="E541" s="14" t="s">
        <v>475</v>
      </c>
      <c r="F541" s="5">
        <f t="shared" ref="F541:L541" si="524">F542</f>
        <v>5572.1</v>
      </c>
      <c r="G541" s="5">
        <f t="shared" si="524"/>
        <v>5572.1</v>
      </c>
      <c r="H541" s="5">
        <f t="shared" si="524"/>
        <v>5572.1</v>
      </c>
      <c r="I541" s="5">
        <f t="shared" si="524"/>
        <v>0</v>
      </c>
      <c r="J541" s="5">
        <f t="shared" si="524"/>
        <v>0</v>
      </c>
      <c r="K541" s="5">
        <f t="shared" si="524"/>
        <v>0</v>
      </c>
      <c r="L541" s="5">
        <f t="shared" si="524"/>
        <v>-1840.3610000000001</v>
      </c>
      <c r="M541" s="5">
        <f t="shared" si="503"/>
        <v>3731.7390000000005</v>
      </c>
      <c r="N541" s="5">
        <v>104877.8817</v>
      </c>
      <c r="O541" s="5">
        <f>O542</f>
        <v>3445.2719200000001</v>
      </c>
      <c r="P541" s="5">
        <f t="shared" ref="P541:V541" si="525">P542</f>
        <v>0</v>
      </c>
      <c r="Q541" s="5">
        <f t="shared" si="525"/>
        <v>0</v>
      </c>
      <c r="R541" s="5">
        <f t="shared" si="525"/>
        <v>0</v>
      </c>
      <c r="S541" s="5">
        <f t="shared" si="525"/>
        <v>0</v>
      </c>
      <c r="T541" s="5">
        <v>104877.88122</v>
      </c>
      <c r="U541" s="5">
        <f t="shared" si="525"/>
        <v>0</v>
      </c>
      <c r="V541" s="36">
        <f t="shared" si="525"/>
        <v>0</v>
      </c>
      <c r="W541" s="5">
        <f t="shared" si="505"/>
        <v>99.999999542324844</v>
      </c>
      <c r="X541" s="26"/>
    </row>
    <row r="542" spans="1:24" x14ac:dyDescent="0.25">
      <c r="A542" s="4" t="s">
        <v>83</v>
      </c>
      <c r="B542" s="4" t="s">
        <v>1333</v>
      </c>
      <c r="C542" s="4" t="s">
        <v>127</v>
      </c>
      <c r="D542" s="4" t="s">
        <v>107</v>
      </c>
      <c r="E542" s="14" t="s">
        <v>476</v>
      </c>
      <c r="F542" s="5">
        <v>5572.1</v>
      </c>
      <c r="G542" s="5">
        <v>5572.1</v>
      </c>
      <c r="H542" s="5">
        <v>5572.1</v>
      </c>
      <c r="I542" s="5"/>
      <c r="J542" s="5"/>
      <c r="K542" s="5"/>
      <c r="L542" s="5">
        <v>-1840.3610000000001</v>
      </c>
      <c r="M542" s="5">
        <f t="shared" si="503"/>
        <v>3731.7390000000005</v>
      </c>
      <c r="N542" s="5">
        <v>73338.445999999996</v>
      </c>
      <c r="O542" s="5">
        <v>3445.2719200000001</v>
      </c>
      <c r="P542" s="5">
        <v>0</v>
      </c>
      <c r="Q542" s="5">
        <v>0</v>
      </c>
      <c r="R542" s="5">
        <v>0</v>
      </c>
      <c r="S542" s="5">
        <v>0</v>
      </c>
      <c r="T542" s="5">
        <v>73338.445519999994</v>
      </c>
      <c r="U542" s="5">
        <v>0</v>
      </c>
      <c r="V542" s="36">
        <v>0</v>
      </c>
      <c r="W542" s="5">
        <f t="shared" si="505"/>
        <v>99.999999345500171</v>
      </c>
      <c r="X542" s="26"/>
    </row>
    <row r="543" spans="1:24" x14ac:dyDescent="0.25">
      <c r="A543" s="4" t="s">
        <v>83</v>
      </c>
      <c r="B543" s="4" t="s">
        <v>1333</v>
      </c>
      <c r="C543" s="4" t="s">
        <v>127</v>
      </c>
      <c r="D543" s="4" t="s">
        <v>85</v>
      </c>
      <c r="E543" s="14" t="s">
        <v>477</v>
      </c>
      <c r="F543" s="5">
        <f t="shared" ref="F543:L543" si="526">F544</f>
        <v>804.6</v>
      </c>
      <c r="G543" s="5">
        <f t="shared" si="526"/>
        <v>804.6</v>
      </c>
      <c r="H543" s="5">
        <f t="shared" si="526"/>
        <v>804.6</v>
      </c>
      <c r="I543" s="5">
        <f t="shared" si="526"/>
        <v>0</v>
      </c>
      <c r="J543" s="5">
        <f t="shared" si="526"/>
        <v>0</v>
      </c>
      <c r="K543" s="5">
        <f t="shared" si="526"/>
        <v>0</v>
      </c>
      <c r="L543" s="5">
        <f t="shared" si="526"/>
        <v>0</v>
      </c>
      <c r="M543" s="5">
        <f t="shared" si="503"/>
        <v>804.6</v>
      </c>
      <c r="N543" s="5">
        <v>31539.435700000002</v>
      </c>
      <c r="O543" s="5">
        <f>O544</f>
        <v>459.77199999999999</v>
      </c>
      <c r="P543" s="5">
        <f t="shared" ref="P543:V543" si="527">P544</f>
        <v>0</v>
      </c>
      <c r="Q543" s="5">
        <f t="shared" si="527"/>
        <v>0</v>
      </c>
      <c r="R543" s="5">
        <f t="shared" si="527"/>
        <v>0</v>
      </c>
      <c r="S543" s="5">
        <f t="shared" si="527"/>
        <v>0</v>
      </c>
      <c r="T543" s="5">
        <v>31539.435700000002</v>
      </c>
      <c r="U543" s="5">
        <f t="shared" si="527"/>
        <v>0</v>
      </c>
      <c r="V543" s="36">
        <f t="shared" si="527"/>
        <v>0</v>
      </c>
      <c r="W543" s="5">
        <f t="shared" si="505"/>
        <v>100</v>
      </c>
      <c r="X543" s="26"/>
    </row>
    <row r="544" spans="1:24" x14ac:dyDescent="0.25">
      <c r="A544" s="4" t="s">
        <v>83</v>
      </c>
      <c r="B544" s="4" t="s">
        <v>1333</v>
      </c>
      <c r="C544" s="4" t="s">
        <v>1282</v>
      </c>
      <c r="D544" s="4"/>
      <c r="E544" s="14" t="s">
        <v>1280</v>
      </c>
      <c r="F544" s="5">
        <v>804.6</v>
      </c>
      <c r="G544" s="5">
        <v>804.6</v>
      </c>
      <c r="H544" s="5">
        <v>804.6</v>
      </c>
      <c r="I544" s="5"/>
      <c r="J544" s="5"/>
      <c r="K544" s="5"/>
      <c r="L544" s="5"/>
      <c r="M544" s="5">
        <f t="shared" si="503"/>
        <v>804.6</v>
      </c>
      <c r="N544" s="5">
        <v>102.9</v>
      </c>
      <c r="O544" s="5">
        <v>459.77199999999999</v>
      </c>
      <c r="P544" s="5">
        <v>0</v>
      </c>
      <c r="Q544" s="5">
        <v>0</v>
      </c>
      <c r="R544" s="5">
        <v>0</v>
      </c>
      <c r="S544" s="5">
        <v>0</v>
      </c>
      <c r="T544" s="5">
        <v>102.9</v>
      </c>
      <c r="U544" s="5">
        <v>0</v>
      </c>
      <c r="V544" s="36">
        <v>0</v>
      </c>
      <c r="W544" s="5">
        <f t="shared" si="505"/>
        <v>100</v>
      </c>
      <c r="X544" s="26"/>
    </row>
    <row r="545" spans="1:25" ht="31.5" x14ac:dyDescent="0.25">
      <c r="A545" s="4" t="s">
        <v>83</v>
      </c>
      <c r="B545" s="4" t="s">
        <v>1333</v>
      </c>
      <c r="C545" s="4" t="s">
        <v>1282</v>
      </c>
      <c r="D545" s="4" t="s">
        <v>73</v>
      </c>
      <c r="E545" s="14" t="s">
        <v>475</v>
      </c>
      <c r="F545" s="5">
        <f t="shared" ref="F545:L545" si="528">F546</f>
        <v>19763.599999999999</v>
      </c>
      <c r="G545" s="5">
        <f t="shared" si="528"/>
        <v>18001</v>
      </c>
      <c r="H545" s="5">
        <f t="shared" si="528"/>
        <v>40000</v>
      </c>
      <c r="I545" s="5">
        <f t="shared" si="528"/>
        <v>0</v>
      </c>
      <c r="J545" s="5">
        <f t="shared" si="528"/>
        <v>0</v>
      </c>
      <c r="K545" s="5">
        <f t="shared" si="528"/>
        <v>0</v>
      </c>
      <c r="L545" s="5">
        <f t="shared" si="528"/>
        <v>0</v>
      </c>
      <c r="M545" s="5">
        <f t="shared" si="503"/>
        <v>19763.599999999999</v>
      </c>
      <c r="N545" s="5">
        <v>102.9</v>
      </c>
      <c r="O545" s="5">
        <f>O546</f>
        <v>0</v>
      </c>
      <c r="P545" s="5">
        <f t="shared" ref="P545:V545" si="529">P546</f>
        <v>4003.37</v>
      </c>
      <c r="Q545" s="5">
        <f t="shared" si="529"/>
        <v>0</v>
      </c>
      <c r="R545" s="5">
        <f t="shared" si="529"/>
        <v>0</v>
      </c>
      <c r="S545" s="5">
        <f t="shared" si="529"/>
        <v>0</v>
      </c>
      <c r="T545" s="5">
        <v>102.9</v>
      </c>
      <c r="U545" s="5">
        <f t="shared" si="529"/>
        <v>5.5</v>
      </c>
      <c r="V545" s="36">
        <f t="shared" si="529"/>
        <v>0</v>
      </c>
      <c r="W545" s="5">
        <f t="shared" si="505"/>
        <v>100</v>
      </c>
      <c r="X545" s="26"/>
    </row>
    <row r="546" spans="1:25" x14ac:dyDescent="0.25">
      <c r="A546" s="4" t="s">
        <v>83</v>
      </c>
      <c r="B546" s="4" t="s">
        <v>1333</v>
      </c>
      <c r="C546" s="4" t="s">
        <v>1282</v>
      </c>
      <c r="D546" s="4" t="s">
        <v>107</v>
      </c>
      <c r="E546" s="14" t="s">
        <v>476</v>
      </c>
      <c r="F546" s="5">
        <f t="shared" ref="F546:L546" si="530">F548</f>
        <v>19763.599999999999</v>
      </c>
      <c r="G546" s="5">
        <f t="shared" si="530"/>
        <v>18001</v>
      </c>
      <c r="H546" s="5">
        <f t="shared" si="530"/>
        <v>40000</v>
      </c>
      <c r="I546" s="5">
        <f t="shared" si="530"/>
        <v>0</v>
      </c>
      <c r="J546" s="5">
        <f t="shared" si="530"/>
        <v>0</v>
      </c>
      <c r="K546" s="5">
        <f t="shared" si="530"/>
        <v>0</v>
      </c>
      <c r="L546" s="5">
        <f t="shared" si="530"/>
        <v>0</v>
      </c>
      <c r="M546" s="5">
        <f t="shared" si="503"/>
        <v>19763.599999999999</v>
      </c>
      <c r="N546" s="5">
        <v>97.4</v>
      </c>
      <c r="O546" s="5">
        <f t="shared" ref="O546:V546" si="531">O548+O547</f>
        <v>0</v>
      </c>
      <c r="P546" s="5">
        <f t="shared" si="531"/>
        <v>4003.37</v>
      </c>
      <c r="Q546" s="5">
        <f t="shared" si="531"/>
        <v>0</v>
      </c>
      <c r="R546" s="5">
        <f t="shared" si="531"/>
        <v>0</v>
      </c>
      <c r="S546" s="5">
        <f t="shared" si="531"/>
        <v>0</v>
      </c>
      <c r="T546" s="5">
        <v>97.4</v>
      </c>
      <c r="U546" s="5">
        <f t="shared" si="531"/>
        <v>5.5</v>
      </c>
      <c r="V546" s="36">
        <f t="shared" si="531"/>
        <v>0</v>
      </c>
      <c r="W546" s="5">
        <f t="shared" si="505"/>
        <v>100</v>
      </c>
      <c r="X546" s="26"/>
    </row>
    <row r="547" spans="1:25" x14ac:dyDescent="0.25">
      <c r="A547" s="4" t="s">
        <v>83</v>
      </c>
      <c r="B547" s="4" t="s">
        <v>1333</v>
      </c>
      <c r="C547" s="4" t="s">
        <v>1282</v>
      </c>
      <c r="D547" s="4" t="s">
        <v>85</v>
      </c>
      <c r="E547" s="14" t="s">
        <v>477</v>
      </c>
      <c r="F547" s="5"/>
      <c r="G547" s="5"/>
      <c r="H547" s="5"/>
      <c r="I547" s="5"/>
      <c r="J547" s="5"/>
      <c r="K547" s="5"/>
      <c r="L547" s="5"/>
      <c r="M547" s="5">
        <v>0</v>
      </c>
      <c r="N547" s="5">
        <v>5.5</v>
      </c>
      <c r="O547" s="5">
        <v>0</v>
      </c>
      <c r="P547" s="5">
        <f>N547</f>
        <v>5.5</v>
      </c>
      <c r="Q547" s="5">
        <f>O547</f>
        <v>0</v>
      </c>
      <c r="R547" s="5">
        <v>0</v>
      </c>
      <c r="S547" s="5">
        <v>0</v>
      </c>
      <c r="T547" s="5">
        <v>5.5</v>
      </c>
      <c r="U547" s="5">
        <f>T547</f>
        <v>5.5</v>
      </c>
      <c r="V547" s="36">
        <v>0</v>
      </c>
      <c r="W547" s="5">
        <f t="shared" si="505"/>
        <v>100</v>
      </c>
      <c r="X547" s="26"/>
    </row>
    <row r="548" spans="1:25" ht="47.25" x14ac:dyDescent="0.25">
      <c r="A548" s="4" t="s">
        <v>83</v>
      </c>
      <c r="B548" s="4" t="s">
        <v>1333</v>
      </c>
      <c r="C548" s="4" t="s">
        <v>128</v>
      </c>
      <c r="D548" s="4"/>
      <c r="E548" s="14" t="s">
        <v>506</v>
      </c>
      <c r="F548" s="5">
        <v>19763.599999999999</v>
      </c>
      <c r="G548" s="5">
        <v>18001</v>
      </c>
      <c r="H548" s="5">
        <v>40000</v>
      </c>
      <c r="I548" s="5"/>
      <c r="J548" s="5"/>
      <c r="K548" s="5"/>
      <c r="L548" s="5"/>
      <c r="M548" s="5">
        <f t="shared" si="503"/>
        <v>19763.599999999999</v>
      </c>
      <c r="N548" s="5">
        <v>3997.87</v>
      </c>
      <c r="O548" s="5">
        <v>0</v>
      </c>
      <c r="P548" s="5">
        <f>N548</f>
        <v>3997.87</v>
      </c>
      <c r="Q548" s="5">
        <f>O548</f>
        <v>0</v>
      </c>
      <c r="R548" s="5">
        <v>0</v>
      </c>
      <c r="S548" s="5">
        <v>0</v>
      </c>
      <c r="T548" s="5">
        <v>3997.8692799999999</v>
      </c>
      <c r="U548" s="5">
        <v>0</v>
      </c>
      <c r="V548" s="36">
        <v>0</v>
      </c>
      <c r="W548" s="5">
        <f t="shared" si="505"/>
        <v>99.999981990409893</v>
      </c>
      <c r="X548" s="24"/>
    </row>
    <row r="549" spans="1:25" ht="31.5" x14ac:dyDescent="0.25">
      <c r="A549" s="4" t="s">
        <v>83</v>
      </c>
      <c r="B549" s="4" t="s">
        <v>1333</v>
      </c>
      <c r="C549" s="4" t="s">
        <v>128</v>
      </c>
      <c r="D549" s="4" t="s">
        <v>11</v>
      </c>
      <c r="E549" s="14" t="s">
        <v>465</v>
      </c>
      <c r="F549" s="5">
        <f t="shared" ref="F549:L549" si="532">F550</f>
        <v>42360.3</v>
      </c>
      <c r="G549" s="5">
        <f t="shared" si="532"/>
        <v>69991</v>
      </c>
      <c r="H549" s="5">
        <f t="shared" si="532"/>
        <v>0</v>
      </c>
      <c r="I549" s="5">
        <f t="shared" si="532"/>
        <v>0</v>
      </c>
      <c r="J549" s="5">
        <f t="shared" si="532"/>
        <v>0</v>
      </c>
      <c r="K549" s="5">
        <f t="shared" si="532"/>
        <v>0</v>
      </c>
      <c r="L549" s="5">
        <f t="shared" si="532"/>
        <v>0</v>
      </c>
      <c r="M549" s="5">
        <f t="shared" si="503"/>
        <v>42360.3</v>
      </c>
      <c r="N549" s="5">
        <v>2733.4989999999998</v>
      </c>
      <c r="O549" s="5">
        <f>O550</f>
        <v>44456.4</v>
      </c>
      <c r="P549" s="5">
        <f t="shared" ref="P549:V549" si="533">P550</f>
        <v>44011.83855</v>
      </c>
      <c r="Q549" s="5">
        <f t="shared" si="533"/>
        <v>44011.83855</v>
      </c>
      <c r="R549" s="5">
        <f t="shared" si="533"/>
        <v>0</v>
      </c>
      <c r="S549" s="5">
        <f t="shared" si="533"/>
        <v>0</v>
      </c>
      <c r="T549" s="5">
        <v>2733.4982799999998</v>
      </c>
      <c r="U549" s="5">
        <f t="shared" si="533"/>
        <v>44011.83855</v>
      </c>
      <c r="V549" s="36">
        <f t="shared" si="533"/>
        <v>0</v>
      </c>
      <c r="W549" s="5">
        <f t="shared" si="505"/>
        <v>99.999973660133037</v>
      </c>
      <c r="X549" s="26"/>
    </row>
    <row r="550" spans="1:25" ht="31.5" x14ac:dyDescent="0.25">
      <c r="A550" s="4" t="s">
        <v>83</v>
      </c>
      <c r="B550" s="4" t="s">
        <v>1333</v>
      </c>
      <c r="C550" s="4" t="s">
        <v>128</v>
      </c>
      <c r="D550" s="4" t="s">
        <v>12</v>
      </c>
      <c r="E550" s="14" t="s">
        <v>466</v>
      </c>
      <c r="F550" s="5">
        <f t="shared" ref="F550:L550" si="534">F552</f>
        <v>42360.3</v>
      </c>
      <c r="G550" s="5">
        <f t="shared" si="534"/>
        <v>69991</v>
      </c>
      <c r="H550" s="5">
        <f t="shared" si="534"/>
        <v>0</v>
      </c>
      <c r="I550" s="5">
        <f t="shared" si="534"/>
        <v>0</v>
      </c>
      <c r="J550" s="5">
        <f t="shared" si="534"/>
        <v>0</v>
      </c>
      <c r="K550" s="5">
        <f t="shared" si="534"/>
        <v>0</v>
      </c>
      <c r="L550" s="5">
        <f t="shared" si="534"/>
        <v>0</v>
      </c>
      <c r="M550" s="5">
        <f t="shared" si="503"/>
        <v>42360.3</v>
      </c>
      <c r="N550" s="5">
        <v>2733.4989999999998</v>
      </c>
      <c r="O550" s="5">
        <f t="shared" ref="O550:V550" si="535">O552+O551</f>
        <v>44456.4</v>
      </c>
      <c r="P550" s="5">
        <f t="shared" si="535"/>
        <v>44011.83855</v>
      </c>
      <c r="Q550" s="5">
        <f t="shared" si="535"/>
        <v>44011.83855</v>
      </c>
      <c r="R550" s="5">
        <f t="shared" si="535"/>
        <v>0</v>
      </c>
      <c r="S550" s="5">
        <f t="shared" si="535"/>
        <v>0</v>
      </c>
      <c r="T550" s="5">
        <v>2733.4982799999998</v>
      </c>
      <c r="U550" s="5">
        <f t="shared" si="535"/>
        <v>44011.83855</v>
      </c>
      <c r="V550" s="36">
        <f t="shared" si="535"/>
        <v>0</v>
      </c>
      <c r="W550" s="5">
        <f t="shared" si="505"/>
        <v>99.999973660133037</v>
      </c>
      <c r="X550" s="26"/>
    </row>
    <row r="551" spans="1:25" x14ac:dyDescent="0.25">
      <c r="A551" s="4" t="s">
        <v>83</v>
      </c>
      <c r="B551" s="4" t="s">
        <v>1333</v>
      </c>
      <c r="C551" s="4" t="s">
        <v>128</v>
      </c>
      <c r="D551" s="4" t="s">
        <v>117</v>
      </c>
      <c r="E551" s="14" t="s">
        <v>467</v>
      </c>
      <c r="F551" s="5"/>
      <c r="G551" s="5"/>
      <c r="H551" s="5"/>
      <c r="I551" s="5"/>
      <c r="J551" s="5"/>
      <c r="K551" s="5"/>
      <c r="L551" s="5"/>
      <c r="M551" s="5">
        <v>0</v>
      </c>
      <c r="N551" s="5">
        <v>1264.3710000000001</v>
      </c>
      <c r="O551" s="5">
        <f>190.70534+18879.93766</f>
        <v>19070.643</v>
      </c>
      <c r="P551" s="5">
        <v>18879.93766</v>
      </c>
      <c r="Q551" s="5">
        <v>18879.93766</v>
      </c>
      <c r="R551" s="5">
        <v>0</v>
      </c>
      <c r="S551" s="5">
        <v>0</v>
      </c>
      <c r="T551" s="5">
        <v>1264.3710000000001</v>
      </c>
      <c r="U551" s="5">
        <v>18879.93766</v>
      </c>
      <c r="V551" s="36">
        <v>0</v>
      </c>
      <c r="W551" s="5">
        <f t="shared" si="505"/>
        <v>100</v>
      </c>
      <c r="X551" s="26"/>
    </row>
    <row r="552" spans="1:25" x14ac:dyDescent="0.25">
      <c r="A552" s="4" t="s">
        <v>83</v>
      </c>
      <c r="B552" s="4" t="s">
        <v>1333</v>
      </c>
      <c r="C552" s="4" t="s">
        <v>128</v>
      </c>
      <c r="D552" s="4" t="s">
        <v>103</v>
      </c>
      <c r="E552" s="14" t="s">
        <v>471</v>
      </c>
      <c r="F552" s="5">
        <v>42360.3</v>
      </c>
      <c r="G552" s="5">
        <v>69991</v>
      </c>
      <c r="H552" s="5"/>
      <c r="I552" s="5"/>
      <c r="J552" s="5"/>
      <c r="K552" s="5"/>
      <c r="L552" s="5"/>
      <c r="M552" s="5">
        <f t="shared" si="503"/>
        <v>42360.3</v>
      </c>
      <c r="N552" s="5">
        <v>1264.3710000000001</v>
      </c>
      <c r="O552" s="5">
        <f>253.85611+25131.90089</f>
        <v>25385.757000000001</v>
      </c>
      <c r="P552" s="5">
        <v>25131.900890000001</v>
      </c>
      <c r="Q552" s="5">
        <v>25131.900890000001</v>
      </c>
      <c r="R552" s="5">
        <v>0</v>
      </c>
      <c r="S552" s="5">
        <v>0</v>
      </c>
      <c r="T552" s="5">
        <v>1264.3710000000001</v>
      </c>
      <c r="U552" s="5">
        <v>25131.900890000001</v>
      </c>
      <c r="V552" s="36">
        <v>0</v>
      </c>
      <c r="W552" s="5">
        <f t="shared" si="505"/>
        <v>100</v>
      </c>
      <c r="X552" s="26"/>
    </row>
    <row r="553" spans="1:25" ht="31.5" x14ac:dyDescent="0.25">
      <c r="A553" s="4" t="s">
        <v>83</v>
      </c>
      <c r="B553" s="4" t="s">
        <v>1333</v>
      </c>
      <c r="C553" s="4" t="s">
        <v>827</v>
      </c>
      <c r="D553" s="4"/>
      <c r="E553" s="14" t="s">
        <v>828</v>
      </c>
      <c r="F553" s="5">
        <f t="shared" ref="F553:L553" si="536">F554+F583</f>
        <v>611625</v>
      </c>
      <c r="G553" s="5">
        <f t="shared" si="536"/>
        <v>611625</v>
      </c>
      <c r="H553" s="5">
        <f t="shared" si="536"/>
        <v>611625</v>
      </c>
      <c r="I553" s="5">
        <f t="shared" si="536"/>
        <v>0</v>
      </c>
      <c r="J553" s="5">
        <f t="shared" si="536"/>
        <v>0</v>
      </c>
      <c r="K553" s="5">
        <f t="shared" si="536"/>
        <v>0</v>
      </c>
      <c r="L553" s="5">
        <f t="shared" si="536"/>
        <v>121027.78800000002</v>
      </c>
      <c r="M553" s="5">
        <f t="shared" si="503"/>
        <v>732652.78800000006</v>
      </c>
      <c r="N553" s="5">
        <v>26141.492999999999</v>
      </c>
      <c r="O553" s="5">
        <f t="shared" ref="O553:V553" si="537">O554+O583</f>
        <v>473086.48604999995</v>
      </c>
      <c r="P553" s="5">
        <f t="shared" si="537"/>
        <v>16273.167879999999</v>
      </c>
      <c r="Q553" s="5">
        <f t="shared" si="537"/>
        <v>10753.606229999999</v>
      </c>
      <c r="R553" s="5">
        <f t="shared" si="537"/>
        <v>0</v>
      </c>
      <c r="S553" s="5">
        <f t="shared" si="537"/>
        <v>0</v>
      </c>
      <c r="T553" s="5">
        <v>26141.492999999999</v>
      </c>
      <c r="U553" s="5">
        <f t="shared" si="537"/>
        <v>16273.167879999999</v>
      </c>
      <c r="V553" s="36">
        <f t="shared" si="537"/>
        <v>0</v>
      </c>
      <c r="W553" s="5">
        <f t="shared" si="505"/>
        <v>100</v>
      </c>
      <c r="X553" s="26"/>
    </row>
    <row r="554" spans="1:25" ht="31.5" x14ac:dyDescent="0.25">
      <c r="A554" s="4" t="s">
        <v>83</v>
      </c>
      <c r="B554" s="4" t="s">
        <v>1333</v>
      </c>
      <c r="C554" s="4" t="s">
        <v>827</v>
      </c>
      <c r="D554" s="4" t="s">
        <v>73</v>
      </c>
      <c r="E554" s="14" t="s">
        <v>475</v>
      </c>
      <c r="F554" s="5">
        <f t="shared" ref="F554:K554" si="538">F555+F569+F563+F566+F559</f>
        <v>255138.9</v>
      </c>
      <c r="G554" s="5">
        <f t="shared" si="538"/>
        <v>255138.9</v>
      </c>
      <c r="H554" s="5">
        <f t="shared" si="538"/>
        <v>255138.9</v>
      </c>
      <c r="I554" s="5">
        <f t="shared" si="538"/>
        <v>0</v>
      </c>
      <c r="J554" s="5">
        <f t="shared" si="538"/>
        <v>0</v>
      </c>
      <c r="K554" s="5">
        <f t="shared" si="538"/>
        <v>0</v>
      </c>
      <c r="L554" s="5">
        <f>L555+L569+L563+L566+L559+L573</f>
        <v>39618.562000000005</v>
      </c>
      <c r="M554" s="5">
        <f t="shared" si="503"/>
        <v>294757.462</v>
      </c>
      <c r="N554" s="5">
        <v>26141.492999999999</v>
      </c>
      <c r="O554" s="5">
        <f t="shared" ref="O554:V554" si="539">O555+O569+O563+O566+O559+O577+O574+O580</f>
        <v>207449.64171999999</v>
      </c>
      <c r="P554" s="5">
        <f t="shared" si="539"/>
        <v>16273.167879999999</v>
      </c>
      <c r="Q554" s="5">
        <f t="shared" si="539"/>
        <v>10753.606229999999</v>
      </c>
      <c r="R554" s="5">
        <f t="shared" si="539"/>
        <v>0</v>
      </c>
      <c r="S554" s="5">
        <f t="shared" si="539"/>
        <v>0</v>
      </c>
      <c r="T554" s="5">
        <v>26141.492999999999</v>
      </c>
      <c r="U554" s="5">
        <f t="shared" si="539"/>
        <v>16273.167879999999</v>
      </c>
      <c r="V554" s="5">
        <f t="shared" si="539"/>
        <v>0</v>
      </c>
      <c r="W554" s="5">
        <f t="shared" si="505"/>
        <v>100</v>
      </c>
      <c r="X554" s="26"/>
    </row>
    <row r="555" spans="1:25" x14ac:dyDescent="0.25">
      <c r="A555" s="4" t="s">
        <v>83</v>
      </c>
      <c r="B555" s="4" t="s">
        <v>1333</v>
      </c>
      <c r="C555" s="4" t="s">
        <v>827</v>
      </c>
      <c r="D555" s="4" t="s">
        <v>107</v>
      </c>
      <c r="E555" s="14" t="s">
        <v>476</v>
      </c>
      <c r="F555" s="5">
        <f t="shared" ref="F555:L555" si="540">F556</f>
        <v>235138.9</v>
      </c>
      <c r="G555" s="5">
        <f t="shared" si="540"/>
        <v>235138.9</v>
      </c>
      <c r="H555" s="5">
        <f t="shared" si="540"/>
        <v>235138.9</v>
      </c>
      <c r="I555" s="5">
        <f t="shared" si="540"/>
        <v>0</v>
      </c>
      <c r="J555" s="5">
        <f t="shared" si="540"/>
        <v>0</v>
      </c>
      <c r="K555" s="5">
        <f t="shared" si="540"/>
        <v>0</v>
      </c>
      <c r="L555" s="5">
        <f t="shared" si="540"/>
        <v>0</v>
      </c>
      <c r="M555" s="5">
        <f t="shared" si="503"/>
        <v>235138.9</v>
      </c>
      <c r="N555" s="5">
        <v>26141.492999999999</v>
      </c>
      <c r="O555" s="5">
        <f>O556</f>
        <v>170771.53560999999</v>
      </c>
      <c r="P555" s="5">
        <f t="shared" ref="P555:V555" si="541">P556</f>
        <v>0</v>
      </c>
      <c r="Q555" s="5">
        <f t="shared" si="541"/>
        <v>0</v>
      </c>
      <c r="R555" s="5">
        <f t="shared" si="541"/>
        <v>0</v>
      </c>
      <c r="S555" s="5">
        <f t="shared" si="541"/>
        <v>0</v>
      </c>
      <c r="T555" s="5">
        <v>26141.492999999999</v>
      </c>
      <c r="U555" s="5">
        <f t="shared" si="541"/>
        <v>0</v>
      </c>
      <c r="V555" s="36">
        <f t="shared" si="541"/>
        <v>0</v>
      </c>
      <c r="W555" s="5">
        <f t="shared" si="505"/>
        <v>100</v>
      </c>
      <c r="X555" s="26"/>
    </row>
    <row r="556" spans="1:25" ht="47.25" x14ac:dyDescent="0.25">
      <c r="A556" s="4" t="s">
        <v>83</v>
      </c>
      <c r="B556" s="4" t="s">
        <v>1333</v>
      </c>
      <c r="C556" s="4" t="s">
        <v>1047</v>
      </c>
      <c r="D556" s="4"/>
      <c r="E556" s="14" t="s">
        <v>1039</v>
      </c>
      <c r="F556" s="5">
        <f t="shared" ref="F556:L556" si="542">F557+F558</f>
        <v>235138.9</v>
      </c>
      <c r="G556" s="5">
        <f t="shared" si="542"/>
        <v>235138.9</v>
      </c>
      <c r="H556" s="5">
        <f t="shared" si="542"/>
        <v>235138.9</v>
      </c>
      <c r="I556" s="5">
        <f t="shared" si="542"/>
        <v>0</v>
      </c>
      <c r="J556" s="5">
        <f t="shared" si="542"/>
        <v>0</v>
      </c>
      <c r="K556" s="5">
        <f t="shared" si="542"/>
        <v>0</v>
      </c>
      <c r="L556" s="5">
        <f t="shared" si="542"/>
        <v>0</v>
      </c>
      <c r="M556" s="5">
        <f t="shared" si="503"/>
        <v>235138.9</v>
      </c>
      <c r="N556" s="5">
        <v>10454.73624</v>
      </c>
      <c r="O556" s="5">
        <f>O557+O558</f>
        <v>170771.53560999999</v>
      </c>
      <c r="P556" s="5">
        <f t="shared" ref="P556:V556" si="543">P557+P558</f>
        <v>0</v>
      </c>
      <c r="Q556" s="5">
        <f t="shared" si="543"/>
        <v>0</v>
      </c>
      <c r="R556" s="5">
        <f t="shared" si="543"/>
        <v>0</v>
      </c>
      <c r="S556" s="5">
        <f t="shared" si="543"/>
        <v>0</v>
      </c>
      <c r="T556" s="5">
        <v>10454.73624</v>
      </c>
      <c r="U556" s="5">
        <f t="shared" si="543"/>
        <v>0</v>
      </c>
      <c r="V556" s="36">
        <f t="shared" si="543"/>
        <v>0</v>
      </c>
      <c r="W556" s="5">
        <f t="shared" si="505"/>
        <v>100</v>
      </c>
      <c r="X556" s="26"/>
    </row>
    <row r="557" spans="1:25" ht="31.5" x14ac:dyDescent="0.25">
      <c r="A557" s="4" t="s">
        <v>83</v>
      </c>
      <c r="B557" s="4" t="s">
        <v>1333</v>
      </c>
      <c r="C557" s="4" t="s">
        <v>1047</v>
      </c>
      <c r="D557" s="4" t="s">
        <v>73</v>
      </c>
      <c r="E557" s="14" t="s">
        <v>475</v>
      </c>
      <c r="F557" s="5">
        <v>51773.5</v>
      </c>
      <c r="G557" s="5">
        <v>51773.5</v>
      </c>
      <c r="H557" s="5">
        <v>51773.5</v>
      </c>
      <c r="I557" s="5"/>
      <c r="J557" s="5"/>
      <c r="K557" s="5"/>
      <c r="L557" s="5"/>
      <c r="M557" s="5">
        <f t="shared" si="503"/>
        <v>51773.5</v>
      </c>
      <c r="N557" s="5">
        <v>10454.73624</v>
      </c>
      <c r="O557" s="5">
        <v>38210.5</v>
      </c>
      <c r="P557" s="5">
        <v>0</v>
      </c>
      <c r="Q557" s="5">
        <v>0</v>
      </c>
      <c r="R557" s="5">
        <v>0</v>
      </c>
      <c r="S557" s="5">
        <v>0</v>
      </c>
      <c r="T557" s="5">
        <v>10454.73624</v>
      </c>
      <c r="U557" s="5">
        <v>0</v>
      </c>
      <c r="V557" s="36">
        <v>0</v>
      </c>
      <c r="W557" s="5">
        <f t="shared" si="505"/>
        <v>100</v>
      </c>
      <c r="X557" s="26"/>
    </row>
    <row r="558" spans="1:25" hidden="1" x14ac:dyDescent="0.25">
      <c r="A558" s="4" t="s">
        <v>83</v>
      </c>
      <c r="B558" s="4" t="s">
        <v>1333</v>
      </c>
      <c r="C558" s="4" t="s">
        <v>1047</v>
      </c>
      <c r="D558" s="4" t="s">
        <v>107</v>
      </c>
      <c r="E558" s="14" t="s">
        <v>476</v>
      </c>
      <c r="F558" s="5">
        <v>183365.4</v>
      </c>
      <c r="G558" s="5">
        <v>183365.4</v>
      </c>
      <c r="H558" s="5">
        <v>183365.4</v>
      </c>
      <c r="I558" s="5"/>
      <c r="J558" s="5"/>
      <c r="K558" s="5"/>
      <c r="L558" s="5"/>
      <c r="M558" s="5">
        <f t="shared" si="503"/>
        <v>183365.4</v>
      </c>
      <c r="N558" s="5">
        <v>0</v>
      </c>
      <c r="O558" s="5">
        <v>132561.03560999999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36">
        <v>0</v>
      </c>
      <c r="W558" s="5" t="e">
        <f t="shared" si="505"/>
        <v>#DIV/0!</v>
      </c>
      <c r="X558" s="24" t="s">
        <v>1214</v>
      </c>
    </row>
    <row r="559" spans="1:25" x14ac:dyDescent="0.25">
      <c r="A559" s="4" t="s">
        <v>83</v>
      </c>
      <c r="B559" s="4" t="s">
        <v>1333</v>
      </c>
      <c r="C559" s="4" t="s">
        <v>1047</v>
      </c>
      <c r="D559" s="4" t="s">
        <v>85</v>
      </c>
      <c r="E559" s="14" t="s">
        <v>477</v>
      </c>
      <c r="F559" s="5">
        <f t="shared" ref="F559:L559" si="544">F560</f>
        <v>0</v>
      </c>
      <c r="G559" s="5">
        <f t="shared" si="544"/>
        <v>0</v>
      </c>
      <c r="H559" s="5">
        <f t="shared" si="544"/>
        <v>0</v>
      </c>
      <c r="I559" s="5">
        <f t="shared" si="544"/>
        <v>0</v>
      </c>
      <c r="J559" s="5">
        <f t="shared" si="544"/>
        <v>0</v>
      </c>
      <c r="K559" s="5">
        <f t="shared" si="544"/>
        <v>0</v>
      </c>
      <c r="L559" s="5">
        <f t="shared" si="544"/>
        <v>0</v>
      </c>
      <c r="M559" s="5">
        <f t="shared" si="503"/>
        <v>0</v>
      </c>
      <c r="N559" s="5">
        <v>10454.73624</v>
      </c>
      <c r="O559" s="5">
        <f>O560</f>
        <v>0</v>
      </c>
      <c r="P559" s="5">
        <f t="shared" ref="P559:V559" si="545">P560</f>
        <v>0</v>
      </c>
      <c r="Q559" s="5">
        <f t="shared" si="545"/>
        <v>0</v>
      </c>
      <c r="R559" s="5">
        <f t="shared" si="545"/>
        <v>0</v>
      </c>
      <c r="S559" s="5">
        <f t="shared" si="545"/>
        <v>0</v>
      </c>
      <c r="T559" s="5">
        <v>10454.73624</v>
      </c>
      <c r="U559" s="5">
        <f t="shared" si="545"/>
        <v>0</v>
      </c>
      <c r="V559" s="36">
        <f t="shared" si="545"/>
        <v>0</v>
      </c>
      <c r="W559" s="5">
        <f t="shared" si="505"/>
        <v>100</v>
      </c>
      <c r="X559" s="26"/>
      <c r="Y559" s="2" t="s">
        <v>1236</v>
      </c>
    </row>
    <row r="560" spans="1:25" ht="78.75" x14ac:dyDescent="0.25">
      <c r="A560" s="4" t="s">
        <v>83</v>
      </c>
      <c r="B560" s="4" t="s">
        <v>1333</v>
      </c>
      <c r="C560" s="4" t="s">
        <v>1424</v>
      </c>
      <c r="D560" s="4"/>
      <c r="E560" s="14" t="s">
        <v>1425</v>
      </c>
      <c r="F560" s="5">
        <f t="shared" ref="F560:L560" si="546">F561+F562</f>
        <v>0</v>
      </c>
      <c r="G560" s="5">
        <f t="shared" si="546"/>
        <v>0</v>
      </c>
      <c r="H560" s="5">
        <f t="shared" si="546"/>
        <v>0</v>
      </c>
      <c r="I560" s="5">
        <f t="shared" si="546"/>
        <v>0</v>
      </c>
      <c r="J560" s="5">
        <f t="shared" si="546"/>
        <v>0</v>
      </c>
      <c r="K560" s="5">
        <f t="shared" si="546"/>
        <v>0</v>
      </c>
      <c r="L560" s="5">
        <f t="shared" si="546"/>
        <v>0</v>
      </c>
      <c r="M560" s="5">
        <f t="shared" si="503"/>
        <v>0</v>
      </c>
      <c r="N560" s="5">
        <v>900</v>
      </c>
      <c r="O560" s="5">
        <f>O561+O562</f>
        <v>0</v>
      </c>
      <c r="P560" s="5">
        <f t="shared" ref="P560:V560" si="547">P561+P562</f>
        <v>0</v>
      </c>
      <c r="Q560" s="5">
        <f t="shared" si="547"/>
        <v>0</v>
      </c>
      <c r="R560" s="5">
        <f t="shared" si="547"/>
        <v>0</v>
      </c>
      <c r="S560" s="5">
        <f t="shared" si="547"/>
        <v>0</v>
      </c>
      <c r="T560" s="5">
        <v>900</v>
      </c>
      <c r="U560" s="5">
        <f t="shared" si="547"/>
        <v>0</v>
      </c>
      <c r="V560" s="36">
        <f t="shared" si="547"/>
        <v>0</v>
      </c>
      <c r="W560" s="5">
        <f t="shared" si="505"/>
        <v>100</v>
      </c>
      <c r="X560" s="26"/>
      <c r="Y560" s="2" t="s">
        <v>1236</v>
      </c>
    </row>
    <row r="561" spans="1:25" ht="63" x14ac:dyDescent="0.25">
      <c r="A561" s="4" t="s">
        <v>83</v>
      </c>
      <c r="B561" s="4" t="s">
        <v>1333</v>
      </c>
      <c r="C561" s="4" t="s">
        <v>1426</v>
      </c>
      <c r="D561" s="4"/>
      <c r="E561" s="14" t="s">
        <v>1427</v>
      </c>
      <c r="F561" s="5"/>
      <c r="G561" s="5"/>
      <c r="H561" s="5"/>
      <c r="I561" s="5"/>
      <c r="J561" s="5"/>
      <c r="K561" s="5"/>
      <c r="L561" s="5"/>
      <c r="M561" s="5">
        <f t="shared" si="503"/>
        <v>0</v>
      </c>
      <c r="N561" s="5">
        <v>900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900</v>
      </c>
      <c r="U561" s="5">
        <v>0</v>
      </c>
      <c r="V561" s="36">
        <v>0</v>
      </c>
      <c r="W561" s="5">
        <f t="shared" si="505"/>
        <v>100</v>
      </c>
      <c r="X561" s="26"/>
      <c r="Y561" s="2" t="s">
        <v>1236</v>
      </c>
    </row>
    <row r="562" spans="1:25" ht="31.5" x14ac:dyDescent="0.25">
      <c r="A562" s="4" t="s">
        <v>83</v>
      </c>
      <c r="B562" s="4" t="s">
        <v>1333</v>
      </c>
      <c r="C562" s="4" t="s">
        <v>1426</v>
      </c>
      <c r="D562" s="4" t="s">
        <v>73</v>
      </c>
      <c r="E562" s="14" t="s">
        <v>475</v>
      </c>
      <c r="F562" s="5"/>
      <c r="G562" s="5"/>
      <c r="H562" s="5"/>
      <c r="I562" s="5"/>
      <c r="J562" s="5"/>
      <c r="K562" s="5"/>
      <c r="L562" s="5"/>
      <c r="M562" s="5">
        <f t="shared" si="503"/>
        <v>0</v>
      </c>
      <c r="N562" s="5">
        <v>900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900</v>
      </c>
      <c r="U562" s="5">
        <v>0</v>
      </c>
      <c r="V562" s="36">
        <v>0</v>
      </c>
      <c r="W562" s="5">
        <f t="shared" si="505"/>
        <v>100</v>
      </c>
      <c r="X562" s="26"/>
      <c r="Y562" s="2" t="s">
        <v>1236</v>
      </c>
    </row>
    <row r="563" spans="1:25" x14ac:dyDescent="0.25">
      <c r="A563" s="4" t="s">
        <v>83</v>
      </c>
      <c r="B563" s="4" t="s">
        <v>1333</v>
      </c>
      <c r="C563" s="4" t="s">
        <v>1426</v>
      </c>
      <c r="D563" s="4" t="s">
        <v>107</v>
      </c>
      <c r="E563" s="14" t="s">
        <v>476</v>
      </c>
      <c r="F563" s="5">
        <f t="shared" ref="F563:L564" si="548">F564</f>
        <v>0</v>
      </c>
      <c r="G563" s="5">
        <f t="shared" si="548"/>
        <v>0</v>
      </c>
      <c r="H563" s="5">
        <f t="shared" si="548"/>
        <v>0</v>
      </c>
      <c r="I563" s="5">
        <f t="shared" si="548"/>
        <v>0</v>
      </c>
      <c r="J563" s="5">
        <f t="shared" si="548"/>
        <v>0</v>
      </c>
      <c r="K563" s="5">
        <f t="shared" si="548"/>
        <v>0</v>
      </c>
      <c r="L563" s="5">
        <f t="shared" si="548"/>
        <v>8000</v>
      </c>
      <c r="M563" s="5">
        <f t="shared" si="503"/>
        <v>8000</v>
      </c>
      <c r="N563" s="5">
        <v>900</v>
      </c>
      <c r="O563" s="5">
        <f>O564</f>
        <v>5000</v>
      </c>
      <c r="P563" s="5">
        <f t="shared" ref="P563:V564" si="549">P564</f>
        <v>0</v>
      </c>
      <c r="Q563" s="5">
        <f t="shared" si="549"/>
        <v>0</v>
      </c>
      <c r="R563" s="5">
        <f t="shared" si="549"/>
        <v>0</v>
      </c>
      <c r="S563" s="5">
        <f t="shared" si="549"/>
        <v>0</v>
      </c>
      <c r="T563" s="5">
        <v>900</v>
      </c>
      <c r="U563" s="5">
        <f t="shared" si="549"/>
        <v>0</v>
      </c>
      <c r="V563" s="36">
        <f t="shared" si="549"/>
        <v>0</v>
      </c>
      <c r="W563" s="5">
        <f t="shared" si="505"/>
        <v>100</v>
      </c>
      <c r="X563" s="26"/>
    </row>
    <row r="564" spans="1:25" ht="31.5" x14ac:dyDescent="0.25">
      <c r="A564" s="4" t="s">
        <v>83</v>
      </c>
      <c r="B564" s="4" t="s">
        <v>1333</v>
      </c>
      <c r="C564" s="4" t="s">
        <v>138</v>
      </c>
      <c r="D564" s="4"/>
      <c r="E564" s="14" t="s">
        <v>886</v>
      </c>
      <c r="F564" s="5">
        <f t="shared" si="548"/>
        <v>0</v>
      </c>
      <c r="G564" s="5">
        <f t="shared" si="548"/>
        <v>0</v>
      </c>
      <c r="H564" s="5">
        <f t="shared" si="548"/>
        <v>0</v>
      </c>
      <c r="I564" s="5">
        <f t="shared" si="548"/>
        <v>0</v>
      </c>
      <c r="J564" s="5">
        <f t="shared" si="548"/>
        <v>0</v>
      </c>
      <c r="K564" s="5">
        <f t="shared" si="548"/>
        <v>0</v>
      </c>
      <c r="L564" s="5">
        <f t="shared" si="548"/>
        <v>8000</v>
      </c>
      <c r="M564" s="5">
        <f t="shared" si="503"/>
        <v>8000</v>
      </c>
      <c r="N564" s="5">
        <v>839250.70799999987</v>
      </c>
      <c r="O564" s="5">
        <f>O565</f>
        <v>5000</v>
      </c>
      <c r="P564" s="5">
        <f t="shared" si="549"/>
        <v>0</v>
      </c>
      <c r="Q564" s="5">
        <f t="shared" si="549"/>
        <v>0</v>
      </c>
      <c r="R564" s="5">
        <f t="shared" si="549"/>
        <v>0</v>
      </c>
      <c r="S564" s="5">
        <f t="shared" si="549"/>
        <v>0</v>
      </c>
      <c r="T564" s="5">
        <v>839242.02803999989</v>
      </c>
      <c r="U564" s="5">
        <f t="shared" si="549"/>
        <v>0</v>
      </c>
      <c r="V564" s="36">
        <f t="shared" si="549"/>
        <v>0</v>
      </c>
      <c r="W564" s="5">
        <f t="shared" si="505"/>
        <v>99.998965748861778</v>
      </c>
      <c r="X564" s="26"/>
    </row>
    <row r="565" spans="1:25" ht="31.5" x14ac:dyDescent="0.25">
      <c r="A565" s="4" t="s">
        <v>83</v>
      </c>
      <c r="B565" s="4" t="s">
        <v>1333</v>
      </c>
      <c r="C565" s="4" t="s">
        <v>139</v>
      </c>
      <c r="D565" s="4"/>
      <c r="E565" s="14" t="s">
        <v>887</v>
      </c>
      <c r="F565" s="5"/>
      <c r="G565" s="5"/>
      <c r="H565" s="5"/>
      <c r="I565" s="5"/>
      <c r="J565" s="5"/>
      <c r="K565" s="5"/>
      <c r="L565" s="5">
        <v>8000</v>
      </c>
      <c r="M565" s="5">
        <f t="shared" si="503"/>
        <v>8000</v>
      </c>
      <c r="N565" s="5">
        <v>334507.79399999999</v>
      </c>
      <c r="O565" s="5">
        <v>5000</v>
      </c>
      <c r="P565" s="5">
        <v>0</v>
      </c>
      <c r="Q565" s="5">
        <v>0</v>
      </c>
      <c r="R565" s="5">
        <v>0</v>
      </c>
      <c r="S565" s="5">
        <v>0</v>
      </c>
      <c r="T565" s="5">
        <v>334499.11403999996</v>
      </c>
      <c r="U565" s="5">
        <v>0</v>
      </c>
      <c r="V565" s="36">
        <v>0</v>
      </c>
      <c r="W565" s="5">
        <f t="shared" si="505"/>
        <v>99.997405154631451</v>
      </c>
      <c r="X565" s="26"/>
    </row>
    <row r="566" spans="1:25" ht="47.25" x14ac:dyDescent="0.25">
      <c r="A566" s="4" t="s">
        <v>83</v>
      </c>
      <c r="B566" s="4" t="s">
        <v>1333</v>
      </c>
      <c r="C566" s="4" t="s">
        <v>129</v>
      </c>
      <c r="D566" s="4"/>
      <c r="E566" s="14" t="s">
        <v>497</v>
      </c>
      <c r="F566" s="5">
        <f t="shared" ref="F566:L567" si="550">F567</f>
        <v>0</v>
      </c>
      <c r="G566" s="5">
        <f t="shared" si="550"/>
        <v>0</v>
      </c>
      <c r="H566" s="5">
        <f t="shared" si="550"/>
        <v>0</v>
      </c>
      <c r="I566" s="5">
        <f t="shared" si="550"/>
        <v>0</v>
      </c>
      <c r="J566" s="5">
        <f t="shared" si="550"/>
        <v>0</v>
      </c>
      <c r="K566" s="5">
        <f t="shared" si="550"/>
        <v>0</v>
      </c>
      <c r="L566" s="5">
        <f t="shared" si="550"/>
        <v>2767.32</v>
      </c>
      <c r="M566" s="5">
        <f t="shared" si="503"/>
        <v>2767.32</v>
      </c>
      <c r="N566" s="5">
        <v>303455</v>
      </c>
      <c r="O566" s="5">
        <f>O567</f>
        <v>1750</v>
      </c>
      <c r="P566" s="5">
        <f t="shared" ref="P566:V567" si="551">P567</f>
        <v>0</v>
      </c>
      <c r="Q566" s="5">
        <f t="shared" si="551"/>
        <v>0</v>
      </c>
      <c r="R566" s="5">
        <f t="shared" si="551"/>
        <v>0</v>
      </c>
      <c r="S566" s="5">
        <f t="shared" si="551"/>
        <v>0</v>
      </c>
      <c r="T566" s="5">
        <v>303455</v>
      </c>
      <c r="U566" s="5">
        <f t="shared" si="551"/>
        <v>0</v>
      </c>
      <c r="V566" s="36">
        <f t="shared" si="551"/>
        <v>0</v>
      </c>
      <c r="W566" s="5">
        <f t="shared" si="505"/>
        <v>100</v>
      </c>
      <c r="X566" s="26"/>
    </row>
    <row r="567" spans="1:25" ht="31.5" x14ac:dyDescent="0.25">
      <c r="A567" s="4" t="s">
        <v>83</v>
      </c>
      <c r="B567" s="4" t="s">
        <v>1333</v>
      </c>
      <c r="C567" s="4" t="s">
        <v>129</v>
      </c>
      <c r="D567" s="4" t="s">
        <v>73</v>
      </c>
      <c r="E567" s="14" t="s">
        <v>475</v>
      </c>
      <c r="F567" s="5">
        <f t="shared" si="550"/>
        <v>0</v>
      </c>
      <c r="G567" s="5">
        <f t="shared" si="550"/>
        <v>0</v>
      </c>
      <c r="H567" s="5">
        <f t="shared" si="550"/>
        <v>0</v>
      </c>
      <c r="I567" s="5">
        <f t="shared" si="550"/>
        <v>0</v>
      </c>
      <c r="J567" s="5">
        <f t="shared" si="550"/>
        <v>0</v>
      </c>
      <c r="K567" s="5">
        <f t="shared" si="550"/>
        <v>0</v>
      </c>
      <c r="L567" s="5">
        <f t="shared" si="550"/>
        <v>2767.32</v>
      </c>
      <c r="M567" s="5">
        <f t="shared" si="503"/>
        <v>2767.32</v>
      </c>
      <c r="N567" s="5">
        <v>303455</v>
      </c>
      <c r="O567" s="5">
        <f>O568</f>
        <v>1750</v>
      </c>
      <c r="P567" s="5">
        <f t="shared" si="551"/>
        <v>0</v>
      </c>
      <c r="Q567" s="5">
        <f t="shared" si="551"/>
        <v>0</v>
      </c>
      <c r="R567" s="5">
        <f t="shared" si="551"/>
        <v>0</v>
      </c>
      <c r="S567" s="5">
        <f t="shared" si="551"/>
        <v>0</v>
      </c>
      <c r="T567" s="5">
        <v>303455</v>
      </c>
      <c r="U567" s="5">
        <f t="shared" si="551"/>
        <v>0</v>
      </c>
      <c r="V567" s="36">
        <f t="shared" si="551"/>
        <v>0</v>
      </c>
      <c r="W567" s="5">
        <f t="shared" si="505"/>
        <v>100</v>
      </c>
      <c r="X567" s="26"/>
    </row>
    <row r="568" spans="1:25" x14ac:dyDescent="0.25">
      <c r="A568" s="4" t="s">
        <v>83</v>
      </c>
      <c r="B568" s="4" t="s">
        <v>1333</v>
      </c>
      <c r="C568" s="4" t="s">
        <v>129</v>
      </c>
      <c r="D568" s="4" t="s">
        <v>107</v>
      </c>
      <c r="E568" s="14" t="s">
        <v>476</v>
      </c>
      <c r="F568" s="5"/>
      <c r="G568" s="5"/>
      <c r="H568" s="5"/>
      <c r="I568" s="5"/>
      <c r="J568" s="5"/>
      <c r="K568" s="5"/>
      <c r="L568" s="5">
        <v>2767.32</v>
      </c>
      <c r="M568" s="5">
        <f t="shared" si="503"/>
        <v>2767.32</v>
      </c>
      <c r="N568" s="5">
        <v>61699.1</v>
      </c>
      <c r="O568" s="5">
        <v>1750</v>
      </c>
      <c r="P568" s="5">
        <v>0</v>
      </c>
      <c r="Q568" s="5">
        <v>0</v>
      </c>
      <c r="R568" s="5">
        <v>0</v>
      </c>
      <c r="S568" s="5">
        <v>0</v>
      </c>
      <c r="T568" s="5">
        <v>61699.1</v>
      </c>
      <c r="U568" s="5">
        <v>0</v>
      </c>
      <c r="V568" s="36">
        <v>0</v>
      </c>
      <c r="W568" s="5">
        <f t="shared" si="505"/>
        <v>100</v>
      </c>
      <c r="X568" s="26"/>
    </row>
    <row r="569" spans="1:25" x14ac:dyDescent="0.25">
      <c r="A569" s="4" t="s">
        <v>83</v>
      </c>
      <c r="B569" s="4" t="s">
        <v>1333</v>
      </c>
      <c r="C569" s="4" t="s">
        <v>129</v>
      </c>
      <c r="D569" s="4" t="s">
        <v>85</v>
      </c>
      <c r="E569" s="14" t="s">
        <v>477</v>
      </c>
      <c r="F569" s="5">
        <f t="shared" ref="F569:L569" si="552">F570</f>
        <v>20000</v>
      </c>
      <c r="G569" s="5">
        <f t="shared" si="552"/>
        <v>20000</v>
      </c>
      <c r="H569" s="5">
        <f t="shared" si="552"/>
        <v>20000</v>
      </c>
      <c r="I569" s="5">
        <f t="shared" si="552"/>
        <v>0</v>
      </c>
      <c r="J569" s="5">
        <f t="shared" si="552"/>
        <v>0</v>
      </c>
      <c r="K569" s="5">
        <f t="shared" si="552"/>
        <v>0</v>
      </c>
      <c r="L569" s="5">
        <f t="shared" si="552"/>
        <v>0</v>
      </c>
      <c r="M569" s="5">
        <f t="shared" si="503"/>
        <v>20000</v>
      </c>
      <c r="N569" s="5">
        <v>241755.9</v>
      </c>
      <c r="O569" s="5">
        <f>O570</f>
        <v>19077.719880000001</v>
      </c>
      <c r="P569" s="5">
        <f t="shared" ref="P569:V569" si="553">P570</f>
        <v>0</v>
      </c>
      <c r="Q569" s="5">
        <f t="shared" si="553"/>
        <v>0</v>
      </c>
      <c r="R569" s="5">
        <f t="shared" si="553"/>
        <v>0</v>
      </c>
      <c r="S569" s="5">
        <f t="shared" si="553"/>
        <v>0</v>
      </c>
      <c r="T569" s="5">
        <v>241755.9</v>
      </c>
      <c r="U569" s="5">
        <f t="shared" si="553"/>
        <v>0</v>
      </c>
      <c r="V569" s="36">
        <f t="shared" si="553"/>
        <v>0</v>
      </c>
      <c r="W569" s="5">
        <f t="shared" si="505"/>
        <v>100</v>
      </c>
      <c r="X569" s="26"/>
    </row>
    <row r="570" spans="1:25" ht="47.25" x14ac:dyDescent="0.25">
      <c r="A570" s="4" t="s">
        <v>83</v>
      </c>
      <c r="B570" s="4" t="s">
        <v>1333</v>
      </c>
      <c r="C570" s="4" t="s">
        <v>130</v>
      </c>
      <c r="D570" s="4"/>
      <c r="E570" s="14" t="s">
        <v>507</v>
      </c>
      <c r="F570" s="5">
        <f t="shared" ref="F570:L570" si="554">F571+F572</f>
        <v>20000</v>
      </c>
      <c r="G570" s="5">
        <f t="shared" si="554"/>
        <v>20000</v>
      </c>
      <c r="H570" s="5">
        <f t="shared" si="554"/>
        <v>20000</v>
      </c>
      <c r="I570" s="5">
        <f t="shared" si="554"/>
        <v>0</v>
      </c>
      <c r="J570" s="5">
        <f t="shared" si="554"/>
        <v>0</v>
      </c>
      <c r="K570" s="5">
        <f t="shared" si="554"/>
        <v>0</v>
      </c>
      <c r="L570" s="5">
        <f t="shared" si="554"/>
        <v>0</v>
      </c>
      <c r="M570" s="5">
        <f t="shared" si="503"/>
        <v>20000</v>
      </c>
      <c r="N570" s="5">
        <v>19909.664700000001</v>
      </c>
      <c r="O570" s="5">
        <f>O571+O572</f>
        <v>19077.719880000001</v>
      </c>
      <c r="P570" s="5">
        <f t="shared" ref="P570:V570" si="555">P571+P572</f>
        <v>0</v>
      </c>
      <c r="Q570" s="5">
        <f t="shared" si="555"/>
        <v>0</v>
      </c>
      <c r="R570" s="5">
        <f t="shared" si="555"/>
        <v>0</v>
      </c>
      <c r="S570" s="5">
        <f t="shared" si="555"/>
        <v>0</v>
      </c>
      <c r="T570" s="5">
        <v>19900.98474</v>
      </c>
      <c r="U570" s="5">
        <f t="shared" si="555"/>
        <v>0</v>
      </c>
      <c r="V570" s="36">
        <f t="shared" si="555"/>
        <v>0</v>
      </c>
      <c r="W570" s="5">
        <f t="shared" si="505"/>
        <v>99.956403283878501</v>
      </c>
      <c r="X570" s="26"/>
    </row>
    <row r="571" spans="1:25" ht="31.5" x14ac:dyDescent="0.25">
      <c r="A571" s="4" t="s">
        <v>83</v>
      </c>
      <c r="B571" s="4" t="s">
        <v>1333</v>
      </c>
      <c r="C571" s="4" t="s">
        <v>130</v>
      </c>
      <c r="D571" s="4" t="s">
        <v>73</v>
      </c>
      <c r="E571" s="14" t="s">
        <v>475</v>
      </c>
      <c r="F571" s="5">
        <v>1900</v>
      </c>
      <c r="G571" s="5">
        <v>1900</v>
      </c>
      <c r="H571" s="5">
        <v>1900</v>
      </c>
      <c r="I571" s="5"/>
      <c r="J571" s="5"/>
      <c r="K571" s="5"/>
      <c r="L571" s="5"/>
      <c r="M571" s="5">
        <f t="shared" si="503"/>
        <v>1900</v>
      </c>
      <c r="N571" s="5">
        <v>19909.664700000001</v>
      </c>
      <c r="O571" s="5">
        <v>1900</v>
      </c>
      <c r="P571" s="5">
        <v>0</v>
      </c>
      <c r="Q571" s="5">
        <v>0</v>
      </c>
      <c r="R571" s="5">
        <v>0</v>
      </c>
      <c r="S571" s="5">
        <v>0</v>
      </c>
      <c r="T571" s="5">
        <v>19900.98474</v>
      </c>
      <c r="U571" s="5">
        <v>0</v>
      </c>
      <c r="V571" s="36">
        <v>0</v>
      </c>
      <c r="W571" s="5">
        <f t="shared" si="505"/>
        <v>99.956403283878501</v>
      </c>
      <c r="X571" s="26"/>
    </row>
    <row r="572" spans="1:25" x14ac:dyDescent="0.25">
      <c r="A572" s="4" t="s">
        <v>83</v>
      </c>
      <c r="B572" s="4" t="s">
        <v>1333</v>
      </c>
      <c r="C572" s="4" t="s">
        <v>130</v>
      </c>
      <c r="D572" s="4" t="s">
        <v>107</v>
      </c>
      <c r="E572" s="14" t="s">
        <v>476</v>
      </c>
      <c r="F572" s="5">
        <v>18100</v>
      </c>
      <c r="G572" s="5">
        <v>18100</v>
      </c>
      <c r="H572" s="5">
        <v>18100</v>
      </c>
      <c r="I572" s="5"/>
      <c r="J572" s="5"/>
      <c r="K572" s="5"/>
      <c r="L572" s="5"/>
      <c r="M572" s="5">
        <f t="shared" si="503"/>
        <v>18100</v>
      </c>
      <c r="N572" s="5">
        <v>2893.5</v>
      </c>
      <c r="O572" s="5">
        <v>17177.719880000001</v>
      </c>
      <c r="P572" s="5">
        <v>0</v>
      </c>
      <c r="Q572" s="5">
        <v>0</v>
      </c>
      <c r="R572" s="5">
        <v>0</v>
      </c>
      <c r="S572" s="5">
        <v>0</v>
      </c>
      <c r="T572" s="5">
        <v>2893.5</v>
      </c>
      <c r="U572" s="5">
        <v>0</v>
      </c>
      <c r="V572" s="36">
        <v>0</v>
      </c>
      <c r="W572" s="5">
        <f t="shared" si="505"/>
        <v>100</v>
      </c>
      <c r="X572" s="26"/>
    </row>
    <row r="573" spans="1:25" x14ac:dyDescent="0.25">
      <c r="A573" s="4" t="s">
        <v>83</v>
      </c>
      <c r="B573" s="4" t="s">
        <v>1333</v>
      </c>
      <c r="C573" s="4" t="s">
        <v>130</v>
      </c>
      <c r="D573" s="4" t="s">
        <v>85</v>
      </c>
      <c r="E573" s="14" t="s">
        <v>477</v>
      </c>
      <c r="F573" s="5"/>
      <c r="G573" s="5"/>
      <c r="H573" s="5"/>
      <c r="I573" s="5"/>
      <c r="J573" s="5"/>
      <c r="K573" s="5"/>
      <c r="L573" s="5">
        <f>L574</f>
        <v>28851.242000000002</v>
      </c>
      <c r="M573" s="5">
        <f>L573</f>
        <v>28851.242000000002</v>
      </c>
      <c r="N573" s="5">
        <v>17016.164700000001</v>
      </c>
      <c r="O573" s="5">
        <f t="shared" ref="O573:V573" si="556">O574</f>
        <v>0</v>
      </c>
      <c r="P573" s="5">
        <f t="shared" si="556"/>
        <v>0</v>
      </c>
      <c r="Q573" s="5">
        <f t="shared" si="556"/>
        <v>0</v>
      </c>
      <c r="R573" s="5">
        <f t="shared" si="556"/>
        <v>0</v>
      </c>
      <c r="S573" s="5">
        <f t="shared" si="556"/>
        <v>0</v>
      </c>
      <c r="T573" s="5">
        <v>17007.48474</v>
      </c>
      <c r="U573" s="5">
        <f t="shared" si="556"/>
        <v>0</v>
      </c>
      <c r="V573" s="36">
        <f t="shared" si="556"/>
        <v>0</v>
      </c>
      <c r="W573" s="5">
        <f t="shared" si="505"/>
        <v>99.948989915453737</v>
      </c>
      <c r="X573" s="26"/>
    </row>
    <row r="574" spans="1:25" x14ac:dyDescent="0.25">
      <c r="A574" s="4" t="s">
        <v>83</v>
      </c>
      <c r="B574" s="4" t="s">
        <v>1333</v>
      </c>
      <c r="C574" s="4" t="s">
        <v>1283</v>
      </c>
      <c r="D574" s="4"/>
      <c r="E574" s="14" t="s">
        <v>1280</v>
      </c>
      <c r="F574" s="5"/>
      <c r="G574" s="5"/>
      <c r="H574" s="5"/>
      <c r="I574" s="5"/>
      <c r="J574" s="5"/>
      <c r="K574" s="5"/>
      <c r="L574" s="5">
        <f>L575+L576</f>
        <v>28851.242000000002</v>
      </c>
      <c r="M574" s="5">
        <f>L574</f>
        <v>28851.242000000002</v>
      </c>
      <c r="N574" s="5">
        <v>2759.6000000000004</v>
      </c>
      <c r="O574" s="5">
        <f t="shared" ref="O574:V574" si="557">O575+O576</f>
        <v>0</v>
      </c>
      <c r="P574" s="5">
        <f t="shared" si="557"/>
        <v>0</v>
      </c>
      <c r="Q574" s="5">
        <f t="shared" si="557"/>
        <v>0</v>
      </c>
      <c r="R574" s="5">
        <f t="shared" si="557"/>
        <v>0</v>
      </c>
      <c r="S574" s="5">
        <f t="shared" si="557"/>
        <v>0</v>
      </c>
      <c r="T574" s="5">
        <v>2759.6000000000004</v>
      </c>
      <c r="U574" s="5">
        <f t="shared" si="557"/>
        <v>0</v>
      </c>
      <c r="V574" s="36">
        <f t="shared" si="557"/>
        <v>0</v>
      </c>
      <c r="W574" s="5">
        <f t="shared" si="505"/>
        <v>100</v>
      </c>
      <c r="X574" s="26"/>
    </row>
    <row r="575" spans="1:25" ht="31.5" x14ac:dyDescent="0.25">
      <c r="A575" s="4" t="s">
        <v>83</v>
      </c>
      <c r="B575" s="4" t="s">
        <v>1333</v>
      </c>
      <c r="C575" s="4" t="s">
        <v>1283</v>
      </c>
      <c r="D575" s="4" t="s">
        <v>73</v>
      </c>
      <c r="E575" s="14" t="s">
        <v>475</v>
      </c>
      <c r="F575" s="5"/>
      <c r="G575" s="5"/>
      <c r="H575" s="5"/>
      <c r="I575" s="5"/>
      <c r="J575" s="5"/>
      <c r="K575" s="5"/>
      <c r="L575" s="5">
        <f>481.54+2602</f>
        <v>3083.54</v>
      </c>
      <c r="M575" s="5">
        <f>L575</f>
        <v>3083.54</v>
      </c>
      <c r="N575" s="5">
        <v>2759.6000000000004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2759.6000000000004</v>
      </c>
      <c r="U575" s="5">
        <v>0</v>
      </c>
      <c r="V575" s="36">
        <v>0</v>
      </c>
      <c r="W575" s="5">
        <f t="shared" si="505"/>
        <v>100</v>
      </c>
      <c r="X575" s="26"/>
    </row>
    <row r="576" spans="1:25" x14ac:dyDescent="0.25">
      <c r="A576" s="4" t="s">
        <v>83</v>
      </c>
      <c r="B576" s="4" t="s">
        <v>1333</v>
      </c>
      <c r="C576" s="4" t="s">
        <v>1283</v>
      </c>
      <c r="D576" s="4" t="s">
        <v>107</v>
      </c>
      <c r="E576" s="14" t="s">
        <v>476</v>
      </c>
      <c r="F576" s="5"/>
      <c r="G576" s="5"/>
      <c r="H576" s="5"/>
      <c r="I576" s="5"/>
      <c r="J576" s="5"/>
      <c r="K576" s="5"/>
      <c r="L576" s="5">
        <f>1739.702+24028</f>
        <v>25767.702000000001</v>
      </c>
      <c r="M576" s="5">
        <f>L576</f>
        <v>25767.702000000001</v>
      </c>
      <c r="N576" s="5">
        <v>557.79999999999995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557.79999999999995</v>
      </c>
      <c r="U576" s="5">
        <v>0</v>
      </c>
      <c r="V576" s="36">
        <v>0</v>
      </c>
      <c r="W576" s="5">
        <f t="shared" si="505"/>
        <v>100</v>
      </c>
      <c r="X576" s="26"/>
    </row>
    <row r="577" spans="1:25" x14ac:dyDescent="0.25">
      <c r="A577" s="4" t="s">
        <v>83</v>
      </c>
      <c r="B577" s="4" t="s">
        <v>1333</v>
      </c>
      <c r="C577" s="4" t="s">
        <v>1283</v>
      </c>
      <c r="D577" s="4" t="s">
        <v>85</v>
      </c>
      <c r="E577" s="14" t="s">
        <v>477</v>
      </c>
      <c r="F577" s="5"/>
      <c r="G577" s="5"/>
      <c r="H577" s="5"/>
      <c r="I577" s="5"/>
      <c r="J577" s="5"/>
      <c r="K577" s="5"/>
      <c r="L577" s="5"/>
      <c r="M577" s="5">
        <f>M578</f>
        <v>0</v>
      </c>
      <c r="N577" s="5">
        <v>2201.8000000000002</v>
      </c>
      <c r="O577" s="5">
        <f t="shared" ref="O577:V578" si="558">O578</f>
        <v>10850.38623</v>
      </c>
      <c r="P577" s="5">
        <f t="shared" si="558"/>
        <v>10753.606229999999</v>
      </c>
      <c r="Q577" s="5">
        <f t="shared" si="558"/>
        <v>10753.606229999999</v>
      </c>
      <c r="R577" s="5">
        <f t="shared" si="558"/>
        <v>0</v>
      </c>
      <c r="S577" s="5">
        <f t="shared" si="558"/>
        <v>0</v>
      </c>
      <c r="T577" s="5">
        <v>2201.8000000000002</v>
      </c>
      <c r="U577" s="5">
        <f t="shared" si="558"/>
        <v>10753.606229999999</v>
      </c>
      <c r="V577" s="36">
        <f t="shared" si="558"/>
        <v>0</v>
      </c>
      <c r="W577" s="5">
        <f t="shared" si="505"/>
        <v>100</v>
      </c>
      <c r="X577" s="26"/>
    </row>
    <row r="578" spans="1:25" ht="31.5" x14ac:dyDescent="0.25">
      <c r="A578" s="4" t="s">
        <v>83</v>
      </c>
      <c r="B578" s="4" t="s">
        <v>1333</v>
      </c>
      <c r="C578" s="4" t="s">
        <v>1245</v>
      </c>
      <c r="D578" s="4"/>
      <c r="E578" s="14" t="s">
        <v>1246</v>
      </c>
      <c r="F578" s="5"/>
      <c r="G578" s="5"/>
      <c r="H578" s="5"/>
      <c r="I578" s="5"/>
      <c r="J578" s="5"/>
      <c r="K578" s="5"/>
      <c r="L578" s="5"/>
      <c r="M578" s="5">
        <f>M579</f>
        <v>0</v>
      </c>
      <c r="N578" s="5">
        <v>8383.5293000000001</v>
      </c>
      <c r="O578" s="5">
        <f t="shared" si="558"/>
        <v>10850.38623</v>
      </c>
      <c r="P578" s="5">
        <f t="shared" si="558"/>
        <v>10753.606229999999</v>
      </c>
      <c r="Q578" s="5">
        <f t="shared" si="558"/>
        <v>10753.606229999999</v>
      </c>
      <c r="R578" s="5">
        <f t="shared" si="558"/>
        <v>0</v>
      </c>
      <c r="S578" s="5">
        <f t="shared" si="558"/>
        <v>0</v>
      </c>
      <c r="T578" s="5">
        <v>8383.5293000000001</v>
      </c>
      <c r="U578" s="5">
        <f t="shared" si="558"/>
        <v>10753.606229999999</v>
      </c>
      <c r="V578" s="36">
        <f t="shared" si="558"/>
        <v>0</v>
      </c>
      <c r="W578" s="5">
        <f t="shared" si="505"/>
        <v>100</v>
      </c>
      <c r="X578" s="26"/>
    </row>
    <row r="579" spans="1:25" ht="31.5" x14ac:dyDescent="0.25">
      <c r="A579" s="4" t="s">
        <v>83</v>
      </c>
      <c r="B579" s="4" t="s">
        <v>1333</v>
      </c>
      <c r="C579" s="4" t="s">
        <v>1245</v>
      </c>
      <c r="D579" s="4" t="s">
        <v>73</v>
      </c>
      <c r="E579" s="14" t="s">
        <v>475</v>
      </c>
      <c r="F579" s="5"/>
      <c r="G579" s="5"/>
      <c r="H579" s="5"/>
      <c r="I579" s="5"/>
      <c r="J579" s="5"/>
      <c r="K579" s="5"/>
      <c r="L579" s="5"/>
      <c r="M579" s="5">
        <v>0</v>
      </c>
      <c r="N579" s="5">
        <v>8383.5293000000001</v>
      </c>
      <c r="O579" s="5">
        <f>96.78+10753.60623</f>
        <v>10850.38623</v>
      </c>
      <c r="P579" s="5">
        <v>10753.606229999999</v>
      </c>
      <c r="Q579" s="5">
        <v>10753.606229999999</v>
      </c>
      <c r="R579" s="5">
        <v>0</v>
      </c>
      <c r="S579" s="5">
        <v>0</v>
      </c>
      <c r="T579" s="5">
        <v>8383.5293000000001</v>
      </c>
      <c r="U579" s="5">
        <v>10753.606229999999</v>
      </c>
      <c r="V579" s="36">
        <v>0</v>
      </c>
      <c r="W579" s="5">
        <f t="shared" si="505"/>
        <v>100</v>
      </c>
      <c r="X579" s="26"/>
    </row>
    <row r="580" spans="1:25" x14ac:dyDescent="0.25">
      <c r="A580" s="4" t="s">
        <v>83</v>
      </c>
      <c r="B580" s="4" t="s">
        <v>1333</v>
      </c>
      <c r="C580" s="4" t="s">
        <v>1245</v>
      </c>
      <c r="D580" s="4" t="s">
        <v>85</v>
      </c>
      <c r="E580" s="14" t="s">
        <v>477</v>
      </c>
      <c r="F580" s="5"/>
      <c r="G580" s="5"/>
      <c r="H580" s="5"/>
      <c r="I580" s="5"/>
      <c r="J580" s="5"/>
      <c r="K580" s="5"/>
      <c r="L580" s="5"/>
      <c r="M580" s="5">
        <f>M581</f>
        <v>0</v>
      </c>
      <c r="N580" s="5">
        <v>8383.5293000000001</v>
      </c>
      <c r="O580" s="5">
        <f t="shared" ref="O580:V581" si="559">O581</f>
        <v>0</v>
      </c>
      <c r="P580" s="5">
        <f t="shared" si="559"/>
        <v>5519.5616499999996</v>
      </c>
      <c r="Q580" s="5">
        <f t="shared" si="559"/>
        <v>0</v>
      </c>
      <c r="R580" s="5">
        <f t="shared" si="559"/>
        <v>0</v>
      </c>
      <c r="S580" s="5">
        <f t="shared" si="559"/>
        <v>0</v>
      </c>
      <c r="T580" s="5">
        <v>8383.5293000000001</v>
      </c>
      <c r="U580" s="5">
        <f t="shared" si="559"/>
        <v>5519.5616499999996</v>
      </c>
      <c r="V580" s="5">
        <f t="shared" si="559"/>
        <v>0</v>
      </c>
      <c r="W580" s="5">
        <f t="shared" si="505"/>
        <v>100</v>
      </c>
      <c r="X580" s="26"/>
    </row>
    <row r="581" spans="1:25" ht="47.25" x14ac:dyDescent="0.25">
      <c r="A581" s="4" t="s">
        <v>83</v>
      </c>
      <c r="B581" s="4" t="s">
        <v>1333</v>
      </c>
      <c r="C581" s="4" t="s">
        <v>140</v>
      </c>
      <c r="D581" s="4"/>
      <c r="E581" s="14" t="s">
        <v>888</v>
      </c>
      <c r="F581" s="5"/>
      <c r="G581" s="5"/>
      <c r="H581" s="5"/>
      <c r="I581" s="5"/>
      <c r="J581" s="5"/>
      <c r="K581" s="5"/>
      <c r="L581" s="5"/>
      <c r="M581" s="5">
        <f>M582</f>
        <v>0</v>
      </c>
      <c r="N581" s="5">
        <v>504742.91399999993</v>
      </c>
      <c r="O581" s="5">
        <f t="shared" si="559"/>
        <v>0</v>
      </c>
      <c r="P581" s="5">
        <f t="shared" si="559"/>
        <v>5519.5616499999996</v>
      </c>
      <c r="Q581" s="5">
        <f t="shared" si="559"/>
        <v>0</v>
      </c>
      <c r="R581" s="5">
        <f t="shared" si="559"/>
        <v>0</v>
      </c>
      <c r="S581" s="5">
        <f t="shared" si="559"/>
        <v>0</v>
      </c>
      <c r="T581" s="5">
        <v>504742.91399999993</v>
      </c>
      <c r="U581" s="5">
        <f t="shared" si="559"/>
        <v>5519.5616499999996</v>
      </c>
      <c r="V581" s="5">
        <f t="shared" si="559"/>
        <v>0</v>
      </c>
      <c r="W581" s="5">
        <f t="shared" si="505"/>
        <v>100</v>
      </c>
      <c r="X581" s="26"/>
    </row>
    <row r="582" spans="1:25" x14ac:dyDescent="0.25">
      <c r="A582" s="4" t="s">
        <v>83</v>
      </c>
      <c r="B582" s="4" t="s">
        <v>1333</v>
      </c>
      <c r="C582" s="4" t="s">
        <v>1284</v>
      </c>
      <c r="D582" s="4"/>
      <c r="E582" s="14" t="s">
        <v>1280</v>
      </c>
      <c r="F582" s="5"/>
      <c r="G582" s="5"/>
      <c r="H582" s="5"/>
      <c r="I582" s="5"/>
      <c r="J582" s="5"/>
      <c r="K582" s="5"/>
      <c r="L582" s="5"/>
      <c r="M582" s="5">
        <v>0</v>
      </c>
      <c r="N582" s="5">
        <v>5000.2139999999999</v>
      </c>
      <c r="O582" s="5">
        <v>0</v>
      </c>
      <c r="P582" s="5">
        <v>5519.5616499999996</v>
      </c>
      <c r="Q582" s="5">
        <v>0</v>
      </c>
      <c r="R582" s="5">
        <v>0</v>
      </c>
      <c r="S582" s="5">
        <v>0</v>
      </c>
      <c r="T582" s="5">
        <v>5000.2139999999999</v>
      </c>
      <c r="U582" s="5">
        <v>5519.5616499999996</v>
      </c>
      <c r="V582" s="5">
        <v>0</v>
      </c>
      <c r="W582" s="5">
        <f t="shared" si="505"/>
        <v>100</v>
      </c>
      <c r="X582" s="26"/>
    </row>
    <row r="583" spans="1:25" ht="31.5" x14ac:dyDescent="0.25">
      <c r="A583" s="4" t="s">
        <v>83</v>
      </c>
      <c r="B583" s="4" t="s">
        <v>1333</v>
      </c>
      <c r="C583" s="4" t="s">
        <v>1284</v>
      </c>
      <c r="D583" s="4" t="s">
        <v>73</v>
      </c>
      <c r="E583" s="14" t="s">
        <v>475</v>
      </c>
      <c r="F583" s="5">
        <f t="shared" ref="F583:K583" si="560">F591+F601+F605+F588+F584</f>
        <v>356486.1</v>
      </c>
      <c r="G583" s="5">
        <f t="shared" si="560"/>
        <v>356486.1</v>
      </c>
      <c r="H583" s="5">
        <f t="shared" si="560"/>
        <v>356486.1</v>
      </c>
      <c r="I583" s="5">
        <f t="shared" si="560"/>
        <v>0</v>
      </c>
      <c r="J583" s="5">
        <f t="shared" si="560"/>
        <v>0</v>
      </c>
      <c r="K583" s="5">
        <f t="shared" si="560"/>
        <v>0</v>
      </c>
      <c r="L583" s="5">
        <f>L591+L601+L605+L588+L584+L594+L598</f>
        <v>81409.22600000001</v>
      </c>
      <c r="M583" s="5">
        <f t="shared" si="503"/>
        <v>437895.326</v>
      </c>
      <c r="N583" s="5">
        <v>5000.2139999999999</v>
      </c>
      <c r="O583" s="5">
        <f t="shared" ref="O583:V583" si="561">O591+O601+O605+O588+O584+O594+O598</f>
        <v>265636.84432999999</v>
      </c>
      <c r="P583" s="5">
        <f t="shared" si="561"/>
        <v>0</v>
      </c>
      <c r="Q583" s="5">
        <f t="shared" si="561"/>
        <v>0</v>
      </c>
      <c r="R583" s="5">
        <f t="shared" si="561"/>
        <v>0</v>
      </c>
      <c r="S583" s="5">
        <f t="shared" si="561"/>
        <v>0</v>
      </c>
      <c r="T583" s="5">
        <v>5000.2139999999999</v>
      </c>
      <c r="U583" s="5">
        <f t="shared" si="561"/>
        <v>0</v>
      </c>
      <c r="V583" s="5">
        <f t="shared" si="561"/>
        <v>0</v>
      </c>
      <c r="W583" s="5">
        <f t="shared" si="505"/>
        <v>100</v>
      </c>
      <c r="X583" s="26"/>
    </row>
    <row r="584" spans="1:25" x14ac:dyDescent="0.25">
      <c r="A584" s="4" t="s">
        <v>83</v>
      </c>
      <c r="B584" s="4" t="s">
        <v>1333</v>
      </c>
      <c r="C584" s="4" t="s">
        <v>1284</v>
      </c>
      <c r="D584" s="4" t="s">
        <v>107</v>
      </c>
      <c r="E584" s="14" t="s">
        <v>476</v>
      </c>
      <c r="F584" s="5">
        <f t="shared" ref="F584:L584" si="562">F585</f>
        <v>0</v>
      </c>
      <c r="G584" s="5">
        <f t="shared" si="562"/>
        <v>0</v>
      </c>
      <c r="H584" s="5">
        <f t="shared" si="562"/>
        <v>0</v>
      </c>
      <c r="I584" s="5">
        <f t="shared" si="562"/>
        <v>0</v>
      </c>
      <c r="J584" s="5">
        <f t="shared" si="562"/>
        <v>0</v>
      </c>
      <c r="K584" s="5">
        <f t="shared" si="562"/>
        <v>0</v>
      </c>
      <c r="L584" s="5">
        <f t="shared" si="562"/>
        <v>0</v>
      </c>
      <c r="M584" s="5">
        <f t="shared" si="503"/>
        <v>0</v>
      </c>
      <c r="N584" s="5">
        <v>1728.1</v>
      </c>
      <c r="O584" s="5">
        <f>O585</f>
        <v>0</v>
      </c>
      <c r="P584" s="5">
        <f t="shared" ref="P584:V584" si="563">P585</f>
        <v>0</v>
      </c>
      <c r="Q584" s="5">
        <f t="shared" si="563"/>
        <v>0</v>
      </c>
      <c r="R584" s="5">
        <f t="shared" si="563"/>
        <v>0</v>
      </c>
      <c r="S584" s="5">
        <f t="shared" si="563"/>
        <v>0</v>
      </c>
      <c r="T584" s="5">
        <v>1728.1</v>
      </c>
      <c r="U584" s="5">
        <f t="shared" si="563"/>
        <v>0</v>
      </c>
      <c r="V584" s="36">
        <f t="shared" si="563"/>
        <v>0</v>
      </c>
      <c r="W584" s="5">
        <f t="shared" si="505"/>
        <v>100</v>
      </c>
      <c r="X584" s="26"/>
      <c r="Y584" s="2" t="s">
        <v>1236</v>
      </c>
    </row>
    <row r="585" spans="1:25" x14ac:dyDescent="0.25">
      <c r="A585" s="4" t="s">
        <v>83</v>
      </c>
      <c r="B585" s="4" t="s">
        <v>1333</v>
      </c>
      <c r="C585" s="4" t="s">
        <v>1284</v>
      </c>
      <c r="D585" s="4" t="s">
        <v>85</v>
      </c>
      <c r="E585" s="14" t="s">
        <v>477</v>
      </c>
      <c r="F585" s="5">
        <f t="shared" ref="F585:L585" si="564">F586+F587</f>
        <v>0</v>
      </c>
      <c r="G585" s="5">
        <f t="shared" si="564"/>
        <v>0</v>
      </c>
      <c r="H585" s="5">
        <f t="shared" si="564"/>
        <v>0</v>
      </c>
      <c r="I585" s="5">
        <f t="shared" si="564"/>
        <v>0</v>
      </c>
      <c r="J585" s="5">
        <f t="shared" si="564"/>
        <v>0</v>
      </c>
      <c r="K585" s="5">
        <f t="shared" si="564"/>
        <v>0</v>
      </c>
      <c r="L585" s="5">
        <f t="shared" si="564"/>
        <v>0</v>
      </c>
      <c r="M585" s="5">
        <f t="shared" si="503"/>
        <v>0</v>
      </c>
      <c r="N585" s="5">
        <v>3272.114</v>
      </c>
      <c r="O585" s="5">
        <f>O586+O587</f>
        <v>0</v>
      </c>
      <c r="P585" s="5">
        <f t="shared" ref="P585:V585" si="565">P586+P587</f>
        <v>0</v>
      </c>
      <c r="Q585" s="5">
        <f t="shared" si="565"/>
        <v>0</v>
      </c>
      <c r="R585" s="5">
        <f t="shared" si="565"/>
        <v>0</v>
      </c>
      <c r="S585" s="5">
        <f t="shared" si="565"/>
        <v>0</v>
      </c>
      <c r="T585" s="5">
        <v>3272.114</v>
      </c>
      <c r="U585" s="5">
        <f t="shared" si="565"/>
        <v>0</v>
      </c>
      <c r="V585" s="36">
        <f t="shared" si="565"/>
        <v>0</v>
      </c>
      <c r="W585" s="5">
        <f t="shared" si="505"/>
        <v>100</v>
      </c>
      <c r="X585" s="26"/>
      <c r="Y585" s="2" t="s">
        <v>1236</v>
      </c>
    </row>
    <row r="586" spans="1:25" ht="31.5" x14ac:dyDescent="0.25">
      <c r="A586" s="4" t="s">
        <v>83</v>
      </c>
      <c r="B586" s="4" t="s">
        <v>1333</v>
      </c>
      <c r="C586" s="4" t="s">
        <v>131</v>
      </c>
      <c r="D586" s="4"/>
      <c r="E586" s="14" t="s">
        <v>508</v>
      </c>
      <c r="F586" s="5"/>
      <c r="G586" s="5"/>
      <c r="H586" s="5"/>
      <c r="I586" s="5"/>
      <c r="J586" s="5"/>
      <c r="K586" s="5"/>
      <c r="L586" s="5"/>
      <c r="M586" s="5">
        <f t="shared" si="503"/>
        <v>0</v>
      </c>
      <c r="N586" s="5">
        <v>307409.09999999998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307409.09999999998</v>
      </c>
      <c r="U586" s="5">
        <v>0</v>
      </c>
      <c r="V586" s="36">
        <v>0</v>
      </c>
      <c r="W586" s="5">
        <f t="shared" si="505"/>
        <v>100</v>
      </c>
      <c r="X586" s="26"/>
      <c r="Y586" s="2" t="s">
        <v>1236</v>
      </c>
    </row>
    <row r="587" spans="1:25" ht="31.5" x14ac:dyDescent="0.25">
      <c r="A587" s="4" t="s">
        <v>83</v>
      </c>
      <c r="B587" s="4" t="s">
        <v>1333</v>
      </c>
      <c r="C587" s="4" t="s">
        <v>131</v>
      </c>
      <c r="D587" s="4" t="s">
        <v>73</v>
      </c>
      <c r="E587" s="14" t="s">
        <v>475</v>
      </c>
      <c r="F587" s="5"/>
      <c r="G587" s="5"/>
      <c r="H587" s="5"/>
      <c r="I587" s="5"/>
      <c r="J587" s="5"/>
      <c r="K587" s="5"/>
      <c r="L587" s="5"/>
      <c r="M587" s="5">
        <f t="shared" si="503"/>
        <v>0</v>
      </c>
      <c r="N587" s="5">
        <v>307409.09999999998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307409.09999999998</v>
      </c>
      <c r="U587" s="5">
        <v>0</v>
      </c>
      <c r="V587" s="36">
        <v>0</v>
      </c>
      <c r="W587" s="5">
        <f t="shared" ref="W587:W650" si="566">T587/N587*100</f>
        <v>100</v>
      </c>
      <c r="X587" s="26"/>
      <c r="Y587" s="2" t="s">
        <v>1236</v>
      </c>
    </row>
    <row r="588" spans="1:25" x14ac:dyDescent="0.25">
      <c r="A588" s="4" t="s">
        <v>83</v>
      </c>
      <c r="B588" s="4" t="s">
        <v>1333</v>
      </c>
      <c r="C588" s="4" t="s">
        <v>131</v>
      </c>
      <c r="D588" s="4" t="s">
        <v>107</v>
      </c>
      <c r="E588" s="14" t="s">
        <v>476</v>
      </c>
      <c r="F588" s="5">
        <f t="shared" ref="F588:L589" si="567">F589</f>
        <v>0</v>
      </c>
      <c r="G588" s="5">
        <f t="shared" si="567"/>
        <v>0</v>
      </c>
      <c r="H588" s="5">
        <f t="shared" si="567"/>
        <v>0</v>
      </c>
      <c r="I588" s="5">
        <f t="shared" si="567"/>
        <v>0</v>
      </c>
      <c r="J588" s="5">
        <f t="shared" si="567"/>
        <v>0</v>
      </c>
      <c r="K588" s="5">
        <f t="shared" si="567"/>
        <v>0</v>
      </c>
      <c r="L588" s="5">
        <f t="shared" si="567"/>
        <v>0</v>
      </c>
      <c r="M588" s="5">
        <f t="shared" si="503"/>
        <v>0</v>
      </c>
      <c r="N588" s="5">
        <v>19753.3</v>
      </c>
      <c r="O588" s="5">
        <f>O589</f>
        <v>0</v>
      </c>
      <c r="P588" s="5">
        <f t="shared" ref="P588:V589" si="568">P589</f>
        <v>0</v>
      </c>
      <c r="Q588" s="5">
        <f t="shared" si="568"/>
        <v>0</v>
      </c>
      <c r="R588" s="5">
        <f t="shared" si="568"/>
        <v>0</v>
      </c>
      <c r="S588" s="5">
        <f t="shared" si="568"/>
        <v>0</v>
      </c>
      <c r="T588" s="5">
        <v>19753.3</v>
      </c>
      <c r="U588" s="5">
        <f t="shared" si="568"/>
        <v>0</v>
      </c>
      <c r="V588" s="36">
        <f t="shared" si="568"/>
        <v>0</v>
      </c>
      <c r="W588" s="5">
        <f t="shared" si="566"/>
        <v>100</v>
      </c>
      <c r="X588" s="26"/>
      <c r="Y588" s="2" t="s">
        <v>1236</v>
      </c>
    </row>
    <row r="589" spans="1:25" x14ac:dyDescent="0.25">
      <c r="A589" s="4" t="s">
        <v>83</v>
      </c>
      <c r="B589" s="4" t="s">
        <v>1333</v>
      </c>
      <c r="C589" s="4" t="s">
        <v>131</v>
      </c>
      <c r="D589" s="4" t="s">
        <v>85</v>
      </c>
      <c r="E589" s="14" t="s">
        <v>477</v>
      </c>
      <c r="F589" s="5">
        <f t="shared" si="567"/>
        <v>0</v>
      </c>
      <c r="G589" s="5">
        <f t="shared" si="567"/>
        <v>0</v>
      </c>
      <c r="H589" s="5">
        <f t="shared" si="567"/>
        <v>0</v>
      </c>
      <c r="I589" s="5">
        <f t="shared" si="567"/>
        <v>0</v>
      </c>
      <c r="J589" s="5">
        <f t="shared" si="567"/>
        <v>0</v>
      </c>
      <c r="K589" s="5">
        <f t="shared" si="567"/>
        <v>0</v>
      </c>
      <c r="L589" s="5">
        <f t="shared" si="567"/>
        <v>0</v>
      </c>
      <c r="M589" s="5">
        <f t="shared" si="503"/>
        <v>0</v>
      </c>
      <c r="N589" s="5">
        <v>287655.8</v>
      </c>
      <c r="O589" s="5">
        <f>O590</f>
        <v>0</v>
      </c>
      <c r="P589" s="5">
        <f t="shared" si="568"/>
        <v>0</v>
      </c>
      <c r="Q589" s="5">
        <f t="shared" si="568"/>
        <v>0</v>
      </c>
      <c r="R589" s="5">
        <f t="shared" si="568"/>
        <v>0</v>
      </c>
      <c r="S589" s="5">
        <f t="shared" si="568"/>
        <v>0</v>
      </c>
      <c r="T589" s="5">
        <v>287655.8</v>
      </c>
      <c r="U589" s="5">
        <f t="shared" si="568"/>
        <v>0</v>
      </c>
      <c r="V589" s="36">
        <f t="shared" si="568"/>
        <v>0</v>
      </c>
      <c r="W589" s="5">
        <f t="shared" si="566"/>
        <v>100</v>
      </c>
      <c r="X589" s="26"/>
      <c r="Y589" s="2" t="s">
        <v>1236</v>
      </c>
    </row>
    <row r="590" spans="1:25" x14ac:dyDescent="0.25">
      <c r="A590" s="4" t="s">
        <v>83</v>
      </c>
      <c r="B590" s="4" t="s">
        <v>1333</v>
      </c>
      <c r="C590" s="4" t="s">
        <v>132</v>
      </c>
      <c r="D590" s="4"/>
      <c r="E590" s="14" t="s">
        <v>509</v>
      </c>
      <c r="F590" s="5"/>
      <c r="G590" s="5"/>
      <c r="H590" s="5"/>
      <c r="I590" s="5"/>
      <c r="J590" s="5"/>
      <c r="K590" s="5"/>
      <c r="L590" s="5"/>
      <c r="M590" s="5">
        <f t="shared" si="503"/>
        <v>0</v>
      </c>
      <c r="N590" s="5">
        <v>192333.6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192333.6</v>
      </c>
      <c r="U590" s="5">
        <v>0</v>
      </c>
      <c r="V590" s="36">
        <v>0</v>
      </c>
      <c r="W590" s="5">
        <f t="shared" si="566"/>
        <v>100</v>
      </c>
      <c r="X590" s="26"/>
      <c r="Y590" s="2" t="s">
        <v>1236</v>
      </c>
    </row>
    <row r="591" spans="1:25" ht="31.5" x14ac:dyDescent="0.25">
      <c r="A591" s="4" t="s">
        <v>83</v>
      </c>
      <c r="B591" s="4" t="s">
        <v>1333</v>
      </c>
      <c r="C591" s="4" t="s">
        <v>132</v>
      </c>
      <c r="D591" s="4" t="s">
        <v>73</v>
      </c>
      <c r="E591" s="14" t="s">
        <v>475</v>
      </c>
      <c r="F591" s="5">
        <f t="shared" ref="F591:L592" si="569">F592</f>
        <v>0</v>
      </c>
      <c r="G591" s="5">
        <f t="shared" si="569"/>
        <v>0</v>
      </c>
      <c r="H591" s="5">
        <f t="shared" si="569"/>
        <v>0</v>
      </c>
      <c r="I591" s="5">
        <f t="shared" si="569"/>
        <v>0</v>
      </c>
      <c r="J591" s="5">
        <f t="shared" si="569"/>
        <v>0</v>
      </c>
      <c r="K591" s="5">
        <f t="shared" si="569"/>
        <v>0</v>
      </c>
      <c r="L591" s="5">
        <f t="shared" si="569"/>
        <v>0</v>
      </c>
      <c r="M591" s="5">
        <f t="shared" si="503"/>
        <v>0</v>
      </c>
      <c r="N591" s="5">
        <v>192333.6</v>
      </c>
      <c r="O591" s="5">
        <f>O592</f>
        <v>0</v>
      </c>
      <c r="P591" s="5">
        <f t="shared" ref="P591:V592" si="570">P592</f>
        <v>0</v>
      </c>
      <c r="Q591" s="5">
        <f t="shared" si="570"/>
        <v>0</v>
      </c>
      <c r="R591" s="5">
        <f t="shared" si="570"/>
        <v>0</v>
      </c>
      <c r="S591" s="5">
        <f t="shared" si="570"/>
        <v>0</v>
      </c>
      <c r="T591" s="5">
        <v>192333.6</v>
      </c>
      <c r="U591" s="5">
        <f t="shared" si="570"/>
        <v>0</v>
      </c>
      <c r="V591" s="36">
        <f t="shared" si="570"/>
        <v>0</v>
      </c>
      <c r="W591" s="5">
        <f t="shared" si="566"/>
        <v>100</v>
      </c>
      <c r="X591" s="26"/>
      <c r="Y591" s="2" t="s">
        <v>1236</v>
      </c>
    </row>
    <row r="592" spans="1:25" x14ac:dyDescent="0.25">
      <c r="A592" s="4" t="s">
        <v>83</v>
      </c>
      <c r="B592" s="4" t="s">
        <v>1333</v>
      </c>
      <c r="C592" s="4" t="s">
        <v>132</v>
      </c>
      <c r="D592" s="4" t="s">
        <v>107</v>
      </c>
      <c r="E592" s="14" t="s">
        <v>476</v>
      </c>
      <c r="F592" s="5">
        <f t="shared" si="569"/>
        <v>0</v>
      </c>
      <c r="G592" s="5">
        <f t="shared" si="569"/>
        <v>0</v>
      </c>
      <c r="H592" s="5">
        <f t="shared" si="569"/>
        <v>0</v>
      </c>
      <c r="I592" s="5">
        <f t="shared" si="569"/>
        <v>0</v>
      </c>
      <c r="J592" s="5">
        <f t="shared" si="569"/>
        <v>0</v>
      </c>
      <c r="K592" s="5">
        <f t="shared" si="569"/>
        <v>0</v>
      </c>
      <c r="L592" s="5">
        <f t="shared" si="569"/>
        <v>0</v>
      </c>
      <c r="M592" s="5">
        <f t="shared" si="503"/>
        <v>0</v>
      </c>
      <c r="N592" s="5">
        <v>192333.6</v>
      </c>
      <c r="O592" s="5">
        <f>O593</f>
        <v>0</v>
      </c>
      <c r="P592" s="5">
        <f t="shared" si="570"/>
        <v>0</v>
      </c>
      <c r="Q592" s="5">
        <f t="shared" si="570"/>
        <v>0</v>
      </c>
      <c r="R592" s="5">
        <f t="shared" si="570"/>
        <v>0</v>
      </c>
      <c r="S592" s="5">
        <f t="shared" si="570"/>
        <v>0</v>
      </c>
      <c r="T592" s="5">
        <v>192333.6</v>
      </c>
      <c r="U592" s="5">
        <f t="shared" si="570"/>
        <v>0</v>
      </c>
      <c r="V592" s="36">
        <f t="shared" si="570"/>
        <v>0</v>
      </c>
      <c r="W592" s="5">
        <f t="shared" si="566"/>
        <v>100</v>
      </c>
      <c r="X592" s="26"/>
      <c r="Y592" s="2" t="s">
        <v>1236</v>
      </c>
    </row>
    <row r="593" spans="1:25" ht="31.5" x14ac:dyDescent="0.25">
      <c r="A593" s="4" t="s">
        <v>83</v>
      </c>
      <c r="B593" s="4" t="s">
        <v>1333</v>
      </c>
      <c r="C593" s="4" t="s">
        <v>92</v>
      </c>
      <c r="D593" s="4"/>
      <c r="E593" s="14" t="s">
        <v>1411</v>
      </c>
      <c r="F593" s="5"/>
      <c r="G593" s="5"/>
      <c r="H593" s="5"/>
      <c r="I593" s="5"/>
      <c r="J593" s="5"/>
      <c r="K593" s="5"/>
      <c r="L593" s="5"/>
      <c r="M593" s="5">
        <f t="shared" si="503"/>
        <v>0</v>
      </c>
      <c r="N593" s="5">
        <v>384867.79654000001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384856.04905000003</v>
      </c>
      <c r="U593" s="5">
        <v>0</v>
      </c>
      <c r="V593" s="36">
        <v>0</v>
      </c>
      <c r="W593" s="5">
        <f t="shared" si="566"/>
        <v>99.996947655765027</v>
      </c>
      <c r="X593" s="26"/>
      <c r="Y593" s="2" t="s">
        <v>1236</v>
      </c>
    </row>
    <row r="594" spans="1:25" ht="47.25" x14ac:dyDescent="0.25">
      <c r="A594" s="4" t="s">
        <v>83</v>
      </c>
      <c r="B594" s="4" t="s">
        <v>1333</v>
      </c>
      <c r="C594" s="4" t="s">
        <v>93</v>
      </c>
      <c r="D594" s="4"/>
      <c r="E594" s="14" t="s">
        <v>889</v>
      </c>
      <c r="F594" s="5"/>
      <c r="G594" s="5"/>
      <c r="H594" s="5"/>
      <c r="I594" s="5"/>
      <c r="J594" s="5"/>
      <c r="K594" s="5"/>
      <c r="L594" s="5">
        <f>L595</f>
        <v>81106.358000000007</v>
      </c>
      <c r="M594" s="5">
        <f>L594</f>
        <v>81106.358000000007</v>
      </c>
      <c r="N594" s="5">
        <v>204556.42812000003</v>
      </c>
      <c r="O594" s="5">
        <f t="shared" ref="O594:V594" si="571">O595</f>
        <v>0</v>
      </c>
      <c r="P594" s="5">
        <f t="shared" si="571"/>
        <v>0</v>
      </c>
      <c r="Q594" s="5">
        <f t="shared" si="571"/>
        <v>0</v>
      </c>
      <c r="R594" s="5">
        <f t="shared" si="571"/>
        <v>0</v>
      </c>
      <c r="S594" s="5">
        <f t="shared" si="571"/>
        <v>0</v>
      </c>
      <c r="T594" s="5">
        <v>204544.68063000002</v>
      </c>
      <c r="U594" s="5">
        <f t="shared" si="571"/>
        <v>0</v>
      </c>
      <c r="V594" s="36">
        <f t="shared" si="571"/>
        <v>0</v>
      </c>
      <c r="W594" s="5">
        <f t="shared" si="566"/>
        <v>99.994257090765629</v>
      </c>
      <c r="X594" s="26"/>
    </row>
    <row r="595" spans="1:25" ht="31.5" x14ac:dyDescent="0.25">
      <c r="A595" s="4" t="s">
        <v>83</v>
      </c>
      <c r="B595" s="4" t="s">
        <v>1333</v>
      </c>
      <c r="C595" s="4" t="s">
        <v>133</v>
      </c>
      <c r="D595" s="4"/>
      <c r="E595" s="14" t="s">
        <v>510</v>
      </c>
      <c r="F595" s="5"/>
      <c r="G595" s="5"/>
      <c r="H595" s="5"/>
      <c r="I595" s="5"/>
      <c r="J595" s="5"/>
      <c r="K595" s="5"/>
      <c r="L595" s="5">
        <f>L596+L597</f>
        <v>81106.358000000007</v>
      </c>
      <c r="M595" s="5">
        <f>L595</f>
        <v>81106.358000000007</v>
      </c>
      <c r="N595" s="5">
        <v>25669.172409999999</v>
      </c>
      <c r="O595" s="5">
        <f t="shared" ref="O595:V595" si="572">O596+O597</f>
        <v>0</v>
      </c>
      <c r="P595" s="5">
        <f t="shared" si="572"/>
        <v>0</v>
      </c>
      <c r="Q595" s="5">
        <f t="shared" si="572"/>
        <v>0</v>
      </c>
      <c r="R595" s="5">
        <f t="shared" si="572"/>
        <v>0</v>
      </c>
      <c r="S595" s="5">
        <f t="shared" si="572"/>
        <v>0</v>
      </c>
      <c r="T595" s="5">
        <v>25669.171999999999</v>
      </c>
      <c r="U595" s="5">
        <f t="shared" si="572"/>
        <v>0</v>
      </c>
      <c r="V595" s="36">
        <f t="shared" si="572"/>
        <v>0</v>
      </c>
      <c r="W595" s="5">
        <f t="shared" si="566"/>
        <v>99.999998402753334</v>
      </c>
      <c r="X595" s="26"/>
    </row>
    <row r="596" spans="1:25" ht="31.5" x14ac:dyDescent="0.25">
      <c r="A596" s="4" t="s">
        <v>83</v>
      </c>
      <c r="B596" s="4" t="s">
        <v>1333</v>
      </c>
      <c r="C596" s="4" t="s">
        <v>133</v>
      </c>
      <c r="D596" s="4" t="s">
        <v>73</v>
      </c>
      <c r="E596" s="14" t="s">
        <v>475</v>
      </c>
      <c r="F596" s="5"/>
      <c r="G596" s="5"/>
      <c r="H596" s="5"/>
      <c r="I596" s="5"/>
      <c r="J596" s="5"/>
      <c r="K596" s="5"/>
      <c r="L596" s="5">
        <f>1303.502+23655+13600.6</f>
        <v>38559.101999999999</v>
      </c>
      <c r="M596" s="5">
        <f>L596</f>
        <v>38559.101999999999</v>
      </c>
      <c r="N596" s="5">
        <v>25669.172409999999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25669.171999999999</v>
      </c>
      <c r="U596" s="5">
        <v>0</v>
      </c>
      <c r="V596" s="36">
        <v>0</v>
      </c>
      <c r="W596" s="5">
        <f t="shared" si="566"/>
        <v>99.999998402753334</v>
      </c>
      <c r="X596" s="26"/>
    </row>
    <row r="597" spans="1:25" x14ac:dyDescent="0.25">
      <c r="A597" s="4" t="s">
        <v>83</v>
      </c>
      <c r="B597" s="4" t="s">
        <v>1333</v>
      </c>
      <c r="C597" s="4" t="s">
        <v>133</v>
      </c>
      <c r="D597" s="4" t="s">
        <v>85</v>
      </c>
      <c r="E597" s="14" t="s">
        <v>477</v>
      </c>
      <c r="F597" s="5"/>
      <c r="G597" s="5"/>
      <c r="H597" s="5"/>
      <c r="I597" s="5"/>
      <c r="J597" s="5"/>
      <c r="K597" s="5"/>
      <c r="L597" s="5">
        <f>1569.256+40978</f>
        <v>42547.256000000001</v>
      </c>
      <c r="M597" s="5">
        <f>L597</f>
        <v>42547.256000000001</v>
      </c>
      <c r="N597" s="5">
        <v>25669.172409999999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25669.171999999999</v>
      </c>
      <c r="U597" s="5">
        <v>0</v>
      </c>
      <c r="V597" s="36">
        <v>0</v>
      </c>
      <c r="W597" s="5">
        <f t="shared" si="566"/>
        <v>99.999998402753334</v>
      </c>
      <c r="X597" s="26"/>
    </row>
    <row r="598" spans="1:25" ht="31.5" x14ac:dyDescent="0.25">
      <c r="A598" s="4" t="s">
        <v>83</v>
      </c>
      <c r="B598" s="4" t="s">
        <v>1333</v>
      </c>
      <c r="C598" s="40" t="s">
        <v>84</v>
      </c>
      <c r="D598" s="40"/>
      <c r="E598" s="41" t="s">
        <v>511</v>
      </c>
      <c r="F598" s="5"/>
      <c r="G598" s="5"/>
      <c r="H598" s="5"/>
      <c r="I598" s="5"/>
      <c r="J598" s="5"/>
      <c r="K598" s="5"/>
      <c r="L598" s="5">
        <f>L599</f>
        <v>440.62099999999998</v>
      </c>
      <c r="M598" s="5">
        <f>L598</f>
        <v>440.62099999999998</v>
      </c>
      <c r="N598" s="5">
        <v>1128.04</v>
      </c>
      <c r="O598" s="5">
        <f t="shared" ref="O598:V599" si="573">O599</f>
        <v>0</v>
      </c>
      <c r="P598" s="5">
        <f t="shared" si="573"/>
        <v>0</v>
      </c>
      <c r="Q598" s="5">
        <f t="shared" si="573"/>
        <v>0</v>
      </c>
      <c r="R598" s="5">
        <f t="shared" si="573"/>
        <v>0</v>
      </c>
      <c r="S598" s="5">
        <f t="shared" si="573"/>
        <v>0</v>
      </c>
      <c r="T598" s="5">
        <v>1120.0756100000001</v>
      </c>
      <c r="U598" s="5">
        <f t="shared" si="573"/>
        <v>0</v>
      </c>
      <c r="V598" s="5">
        <f t="shared" si="573"/>
        <v>0</v>
      </c>
      <c r="W598" s="5">
        <f t="shared" si="566"/>
        <v>99.293962093542802</v>
      </c>
      <c r="X598" s="26"/>
    </row>
    <row r="599" spans="1:25" ht="31.5" x14ac:dyDescent="0.25">
      <c r="A599" s="4" t="s">
        <v>83</v>
      </c>
      <c r="B599" s="4" t="s">
        <v>1333</v>
      </c>
      <c r="C599" s="40" t="s">
        <v>84</v>
      </c>
      <c r="D599" s="4" t="s">
        <v>73</v>
      </c>
      <c r="E599" s="14" t="s">
        <v>475</v>
      </c>
      <c r="F599" s="5"/>
      <c r="G599" s="5"/>
      <c r="H599" s="5"/>
      <c r="I599" s="5"/>
      <c r="J599" s="5"/>
      <c r="K599" s="5"/>
      <c r="L599" s="5">
        <f>L600</f>
        <v>440.62099999999998</v>
      </c>
      <c r="M599" s="5">
        <f t="shared" ref="M599:M600" si="574">L599</f>
        <v>440.62099999999998</v>
      </c>
      <c r="N599" s="5">
        <v>1128.04</v>
      </c>
      <c r="O599" s="5">
        <f t="shared" si="573"/>
        <v>0</v>
      </c>
      <c r="P599" s="5">
        <f t="shared" si="573"/>
        <v>0</v>
      </c>
      <c r="Q599" s="5">
        <f t="shared" si="573"/>
        <v>0</v>
      </c>
      <c r="R599" s="5">
        <f t="shared" si="573"/>
        <v>0</v>
      </c>
      <c r="S599" s="5">
        <f t="shared" si="573"/>
        <v>0</v>
      </c>
      <c r="T599" s="5">
        <v>1120.0756100000001</v>
      </c>
      <c r="U599" s="5">
        <f t="shared" si="573"/>
        <v>0</v>
      </c>
      <c r="V599" s="5">
        <f t="shared" si="573"/>
        <v>0</v>
      </c>
      <c r="W599" s="5">
        <f t="shared" si="566"/>
        <v>99.293962093542802</v>
      </c>
      <c r="X599" s="26"/>
    </row>
    <row r="600" spans="1:25" x14ac:dyDescent="0.25">
      <c r="A600" s="4" t="s">
        <v>83</v>
      </c>
      <c r="B600" s="4" t="s">
        <v>1333</v>
      </c>
      <c r="C600" s="40" t="s">
        <v>84</v>
      </c>
      <c r="D600" s="4" t="s">
        <v>107</v>
      </c>
      <c r="E600" s="14" t="s">
        <v>476</v>
      </c>
      <c r="F600" s="5"/>
      <c r="G600" s="5"/>
      <c r="H600" s="5"/>
      <c r="I600" s="5"/>
      <c r="J600" s="5"/>
      <c r="K600" s="5"/>
      <c r="L600" s="5">
        <v>440.62099999999998</v>
      </c>
      <c r="M600" s="5">
        <f t="shared" si="574"/>
        <v>440.62099999999998</v>
      </c>
      <c r="N600" s="5">
        <v>922.34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922.34</v>
      </c>
      <c r="U600" s="5">
        <v>0</v>
      </c>
      <c r="V600" s="5">
        <v>0</v>
      </c>
      <c r="W600" s="5">
        <f t="shared" si="566"/>
        <v>100</v>
      </c>
      <c r="X600" s="26"/>
    </row>
    <row r="601" spans="1:25" x14ac:dyDescent="0.25">
      <c r="A601" s="4" t="s">
        <v>83</v>
      </c>
      <c r="B601" s="4" t="s">
        <v>1333</v>
      </c>
      <c r="C601" s="4" t="s">
        <v>84</v>
      </c>
      <c r="D601" s="4" t="s">
        <v>85</v>
      </c>
      <c r="E601" s="14" t="s">
        <v>477</v>
      </c>
      <c r="F601" s="5">
        <f t="shared" ref="F601:L601" si="575">F602</f>
        <v>225767.3</v>
      </c>
      <c r="G601" s="5">
        <f t="shared" si="575"/>
        <v>225767.3</v>
      </c>
      <c r="H601" s="5">
        <f t="shared" si="575"/>
        <v>225767.3</v>
      </c>
      <c r="I601" s="5">
        <f t="shared" si="575"/>
        <v>0</v>
      </c>
      <c r="J601" s="5">
        <f t="shared" si="575"/>
        <v>0</v>
      </c>
      <c r="K601" s="5">
        <f t="shared" si="575"/>
        <v>0</v>
      </c>
      <c r="L601" s="5">
        <f t="shared" si="575"/>
        <v>-137.75299999999999</v>
      </c>
      <c r="M601" s="5">
        <f t="shared" si="503"/>
        <v>225629.54699999999</v>
      </c>
      <c r="N601" s="5">
        <v>205.7</v>
      </c>
      <c r="O601" s="5">
        <f>O602</f>
        <v>171048.90000000002</v>
      </c>
      <c r="P601" s="5">
        <f t="shared" ref="P601:V601" si="576">P602</f>
        <v>0</v>
      </c>
      <c r="Q601" s="5">
        <f t="shared" si="576"/>
        <v>0</v>
      </c>
      <c r="R601" s="5">
        <f t="shared" si="576"/>
        <v>0</v>
      </c>
      <c r="S601" s="5">
        <f t="shared" si="576"/>
        <v>0</v>
      </c>
      <c r="T601" s="5">
        <v>197.73561000000001</v>
      </c>
      <c r="U601" s="5">
        <f t="shared" si="576"/>
        <v>0</v>
      </c>
      <c r="V601" s="36">
        <f t="shared" si="576"/>
        <v>0</v>
      </c>
      <c r="W601" s="5">
        <f t="shared" si="566"/>
        <v>96.128152649489564</v>
      </c>
      <c r="X601" s="26"/>
    </row>
    <row r="602" spans="1:25" ht="47.25" x14ac:dyDescent="0.25">
      <c r="A602" s="4" t="s">
        <v>83</v>
      </c>
      <c r="B602" s="4" t="s">
        <v>1333</v>
      </c>
      <c r="C602" s="4" t="s">
        <v>86</v>
      </c>
      <c r="D602" s="4"/>
      <c r="E602" s="14" t="s">
        <v>761</v>
      </c>
      <c r="F602" s="5">
        <f t="shared" ref="F602:L602" si="577">F603+F604</f>
        <v>225767.3</v>
      </c>
      <c r="G602" s="5">
        <f t="shared" si="577"/>
        <v>225767.3</v>
      </c>
      <c r="H602" s="5">
        <f t="shared" si="577"/>
        <v>225767.3</v>
      </c>
      <c r="I602" s="5">
        <f t="shared" si="577"/>
        <v>0</v>
      </c>
      <c r="J602" s="5">
        <f t="shared" si="577"/>
        <v>0</v>
      </c>
      <c r="K602" s="5">
        <f t="shared" si="577"/>
        <v>0</v>
      </c>
      <c r="L602" s="5">
        <f t="shared" si="577"/>
        <v>-137.75299999999999</v>
      </c>
      <c r="M602" s="5">
        <f t="shared" si="503"/>
        <v>225629.54699999999</v>
      </c>
      <c r="N602" s="5">
        <v>70366.564400000003</v>
      </c>
      <c r="O602" s="5">
        <f>O603+O604</f>
        <v>171048.90000000002</v>
      </c>
      <c r="P602" s="5">
        <f t="shared" ref="P602:V602" si="578">P603+P604</f>
        <v>0</v>
      </c>
      <c r="Q602" s="5">
        <f t="shared" si="578"/>
        <v>0</v>
      </c>
      <c r="R602" s="5">
        <f t="shared" si="578"/>
        <v>0</v>
      </c>
      <c r="S602" s="5">
        <f t="shared" si="578"/>
        <v>0</v>
      </c>
      <c r="T602" s="5">
        <v>70362.781709999996</v>
      </c>
      <c r="U602" s="5">
        <f t="shared" si="578"/>
        <v>0</v>
      </c>
      <c r="V602" s="36">
        <f t="shared" si="578"/>
        <v>0</v>
      </c>
      <c r="W602" s="5">
        <f t="shared" si="566"/>
        <v>99.994624307677569</v>
      </c>
      <c r="X602" s="26"/>
    </row>
    <row r="603" spans="1:25" ht="31.5" x14ac:dyDescent="0.25">
      <c r="A603" s="4" t="s">
        <v>83</v>
      </c>
      <c r="B603" s="4" t="s">
        <v>1333</v>
      </c>
      <c r="C603" s="4" t="s">
        <v>86</v>
      </c>
      <c r="D603" s="4" t="s">
        <v>73</v>
      </c>
      <c r="E603" s="14" t="s">
        <v>475</v>
      </c>
      <c r="F603" s="5">
        <v>13615.5</v>
      </c>
      <c r="G603" s="5">
        <v>13615.5</v>
      </c>
      <c r="H603" s="5">
        <v>13615.5</v>
      </c>
      <c r="I603" s="5"/>
      <c r="J603" s="5"/>
      <c r="K603" s="5"/>
      <c r="L603" s="5">
        <v>-137.75299999999999</v>
      </c>
      <c r="M603" s="5">
        <f t="shared" si="503"/>
        <v>13477.746999999999</v>
      </c>
      <c r="N603" s="5">
        <v>70366.564400000003</v>
      </c>
      <c r="O603" s="5">
        <v>16232.2</v>
      </c>
      <c r="P603" s="5">
        <v>0</v>
      </c>
      <c r="Q603" s="5">
        <v>0</v>
      </c>
      <c r="R603" s="5">
        <v>0</v>
      </c>
      <c r="S603" s="5">
        <v>0</v>
      </c>
      <c r="T603" s="5">
        <v>70362.781709999996</v>
      </c>
      <c r="U603" s="5">
        <v>0</v>
      </c>
      <c r="V603" s="36">
        <v>0</v>
      </c>
      <c r="W603" s="5">
        <f t="shared" si="566"/>
        <v>99.994624307677569</v>
      </c>
      <c r="X603" s="26"/>
    </row>
    <row r="604" spans="1:25" x14ac:dyDescent="0.25">
      <c r="A604" s="4" t="s">
        <v>83</v>
      </c>
      <c r="B604" s="4" t="s">
        <v>1333</v>
      </c>
      <c r="C604" s="4" t="s">
        <v>86</v>
      </c>
      <c r="D604" s="4" t="s">
        <v>107</v>
      </c>
      <c r="E604" s="14" t="s">
        <v>476</v>
      </c>
      <c r="F604" s="5">
        <v>212151.8</v>
      </c>
      <c r="G604" s="5">
        <v>212151.8</v>
      </c>
      <c r="H604" s="5">
        <v>212151.8</v>
      </c>
      <c r="I604" s="5"/>
      <c r="J604" s="5"/>
      <c r="K604" s="5"/>
      <c r="L604" s="5"/>
      <c r="M604" s="5">
        <f t="shared" si="503"/>
        <v>212151.8</v>
      </c>
      <c r="N604" s="5">
        <v>14903.223</v>
      </c>
      <c r="O604" s="5">
        <v>154816.70000000001</v>
      </c>
      <c r="P604" s="5">
        <v>0</v>
      </c>
      <c r="Q604" s="5">
        <v>0</v>
      </c>
      <c r="R604" s="5">
        <v>0</v>
      </c>
      <c r="S604" s="5">
        <v>0</v>
      </c>
      <c r="T604" s="5">
        <v>14903.223</v>
      </c>
      <c r="U604" s="5">
        <v>0</v>
      </c>
      <c r="V604" s="36">
        <v>0</v>
      </c>
      <c r="W604" s="5">
        <f t="shared" si="566"/>
        <v>100</v>
      </c>
      <c r="X604" s="26"/>
    </row>
    <row r="605" spans="1:25" x14ac:dyDescent="0.25">
      <c r="A605" s="4" t="s">
        <v>83</v>
      </c>
      <c r="B605" s="4" t="s">
        <v>1333</v>
      </c>
      <c r="C605" s="4" t="s">
        <v>86</v>
      </c>
      <c r="D605" s="4" t="s">
        <v>85</v>
      </c>
      <c r="E605" s="14" t="s">
        <v>477</v>
      </c>
      <c r="F605" s="5">
        <f t="shared" ref="F605:L606" si="579">F606</f>
        <v>130718.8</v>
      </c>
      <c r="G605" s="5">
        <f t="shared" si="579"/>
        <v>130718.8</v>
      </c>
      <c r="H605" s="5">
        <f t="shared" si="579"/>
        <v>130718.8</v>
      </c>
      <c r="I605" s="5">
        <f t="shared" si="579"/>
        <v>0</v>
      </c>
      <c r="J605" s="5">
        <f t="shared" si="579"/>
        <v>0</v>
      </c>
      <c r="K605" s="5">
        <f t="shared" si="579"/>
        <v>0</v>
      </c>
      <c r="L605" s="5">
        <f t="shared" si="579"/>
        <v>0</v>
      </c>
      <c r="M605" s="5">
        <f t="shared" si="503"/>
        <v>130718.8</v>
      </c>
      <c r="N605" s="5">
        <v>55463.341399999998</v>
      </c>
      <c r="O605" s="5">
        <f>O606</f>
        <v>94587.944329999998</v>
      </c>
      <c r="P605" s="5">
        <f t="shared" ref="P605:V606" si="580">P606</f>
        <v>0</v>
      </c>
      <c r="Q605" s="5">
        <f t="shared" si="580"/>
        <v>0</v>
      </c>
      <c r="R605" s="5">
        <f t="shared" si="580"/>
        <v>0</v>
      </c>
      <c r="S605" s="5">
        <f t="shared" si="580"/>
        <v>0</v>
      </c>
      <c r="T605" s="5">
        <v>55459.558709999998</v>
      </c>
      <c r="U605" s="5">
        <f t="shared" si="580"/>
        <v>0</v>
      </c>
      <c r="V605" s="36">
        <f t="shared" si="580"/>
        <v>0</v>
      </c>
      <c r="W605" s="5">
        <f t="shared" si="566"/>
        <v>99.993179837520572</v>
      </c>
      <c r="X605" s="26"/>
    </row>
    <row r="606" spans="1:25" ht="47.25" x14ac:dyDescent="0.25">
      <c r="A606" s="4" t="s">
        <v>83</v>
      </c>
      <c r="B606" s="4" t="s">
        <v>1333</v>
      </c>
      <c r="C606" s="4" t="s">
        <v>1061</v>
      </c>
      <c r="D606" s="4"/>
      <c r="E606" s="14" t="s">
        <v>1039</v>
      </c>
      <c r="F606" s="5">
        <f t="shared" si="579"/>
        <v>130718.8</v>
      </c>
      <c r="G606" s="5">
        <f t="shared" si="579"/>
        <v>130718.8</v>
      </c>
      <c r="H606" s="5">
        <f t="shared" si="579"/>
        <v>130718.8</v>
      </c>
      <c r="I606" s="5">
        <f t="shared" si="579"/>
        <v>0</v>
      </c>
      <c r="J606" s="5">
        <f t="shared" si="579"/>
        <v>0</v>
      </c>
      <c r="K606" s="5">
        <f t="shared" si="579"/>
        <v>0</v>
      </c>
      <c r="L606" s="5">
        <f t="shared" si="579"/>
        <v>0</v>
      </c>
      <c r="M606" s="5">
        <f t="shared" si="503"/>
        <v>130718.8</v>
      </c>
      <c r="N606" s="5">
        <v>87675.139330000005</v>
      </c>
      <c r="O606" s="5">
        <f>O607</f>
        <v>94587.944329999998</v>
      </c>
      <c r="P606" s="5">
        <f t="shared" si="580"/>
        <v>0</v>
      </c>
      <c r="Q606" s="5">
        <f t="shared" si="580"/>
        <v>0</v>
      </c>
      <c r="R606" s="5">
        <f t="shared" si="580"/>
        <v>0</v>
      </c>
      <c r="S606" s="5">
        <f t="shared" si="580"/>
        <v>0</v>
      </c>
      <c r="T606" s="5">
        <v>87675.139330000005</v>
      </c>
      <c r="U606" s="5">
        <f t="shared" si="580"/>
        <v>0</v>
      </c>
      <c r="V606" s="36">
        <f t="shared" si="580"/>
        <v>0</v>
      </c>
      <c r="W606" s="5">
        <f t="shared" si="566"/>
        <v>100</v>
      </c>
      <c r="X606" s="26"/>
    </row>
    <row r="607" spans="1:25" ht="31.5" x14ac:dyDescent="0.25">
      <c r="A607" s="4" t="s">
        <v>83</v>
      </c>
      <c r="B607" s="4" t="s">
        <v>1333</v>
      </c>
      <c r="C607" s="4" t="s">
        <v>1061</v>
      </c>
      <c r="D607" s="4" t="s">
        <v>73</v>
      </c>
      <c r="E607" s="14" t="s">
        <v>475</v>
      </c>
      <c r="F607" s="5">
        <v>130718.8</v>
      </c>
      <c r="G607" s="5">
        <v>130718.8</v>
      </c>
      <c r="H607" s="5">
        <v>130718.8</v>
      </c>
      <c r="I607" s="5"/>
      <c r="J607" s="5"/>
      <c r="K607" s="5"/>
      <c r="L607" s="5"/>
      <c r="M607" s="5">
        <f t="shared" si="503"/>
        <v>130718.8</v>
      </c>
      <c r="N607" s="5">
        <v>87675.139330000005</v>
      </c>
      <c r="O607" s="5">
        <v>94587.944329999998</v>
      </c>
      <c r="P607" s="5">
        <v>0</v>
      </c>
      <c r="Q607" s="5">
        <v>0</v>
      </c>
      <c r="R607" s="5">
        <v>0</v>
      </c>
      <c r="S607" s="5">
        <v>0</v>
      </c>
      <c r="T607" s="5">
        <v>87675.139330000005</v>
      </c>
      <c r="U607" s="5">
        <v>0</v>
      </c>
      <c r="V607" s="36">
        <v>0</v>
      </c>
      <c r="W607" s="5">
        <f t="shared" si="566"/>
        <v>100</v>
      </c>
      <c r="X607" s="26"/>
    </row>
    <row r="608" spans="1:25" hidden="1" x14ac:dyDescent="0.25">
      <c r="A608" s="4" t="s">
        <v>83</v>
      </c>
      <c r="B608" s="4" t="s">
        <v>1333</v>
      </c>
      <c r="C608" s="4" t="s">
        <v>1061</v>
      </c>
      <c r="D608" s="4" t="s">
        <v>107</v>
      </c>
      <c r="E608" s="14" t="s">
        <v>476</v>
      </c>
      <c r="F608" s="5">
        <f t="shared" ref="F608:K608" si="581">F609</f>
        <v>194007.6</v>
      </c>
      <c r="G608" s="5">
        <f t="shared" si="581"/>
        <v>159688.19999999998</v>
      </c>
      <c r="H608" s="5">
        <f t="shared" si="581"/>
        <v>122216.2</v>
      </c>
      <c r="I608" s="5">
        <f t="shared" si="581"/>
        <v>0</v>
      </c>
      <c r="J608" s="5">
        <f t="shared" si="581"/>
        <v>0</v>
      </c>
      <c r="K608" s="5">
        <f t="shared" si="581"/>
        <v>0</v>
      </c>
      <c r="L608" s="5">
        <f>L609+L628</f>
        <v>66497.060000000012</v>
      </c>
      <c r="M608" s="5">
        <f t="shared" si="503"/>
        <v>260504.66000000003</v>
      </c>
      <c r="N608" s="5">
        <v>0</v>
      </c>
      <c r="O608" s="5">
        <f t="shared" ref="O608:V608" si="582">O609+O628</f>
        <v>141706.40497999999</v>
      </c>
      <c r="P608" s="5">
        <f t="shared" si="582"/>
        <v>110633.09276</v>
      </c>
      <c r="Q608" s="5">
        <f t="shared" si="582"/>
        <v>103020.32783000001</v>
      </c>
      <c r="R608" s="5">
        <f t="shared" si="582"/>
        <v>0</v>
      </c>
      <c r="S608" s="5">
        <f t="shared" si="582"/>
        <v>0</v>
      </c>
      <c r="T608" s="5">
        <v>0</v>
      </c>
      <c r="U608" s="5">
        <f t="shared" si="582"/>
        <v>78645.53876000001</v>
      </c>
      <c r="V608" s="36">
        <f t="shared" si="582"/>
        <v>0</v>
      </c>
      <c r="W608" s="5" t="e">
        <f t="shared" si="566"/>
        <v>#DIV/0!</v>
      </c>
      <c r="X608" s="24" t="s">
        <v>1214</v>
      </c>
    </row>
    <row r="609" spans="1:24" x14ac:dyDescent="0.25">
      <c r="A609" s="4" t="s">
        <v>83</v>
      </c>
      <c r="B609" s="4" t="s">
        <v>1333</v>
      </c>
      <c r="C609" s="4" t="s">
        <v>1061</v>
      </c>
      <c r="D609" s="4" t="s">
        <v>85</v>
      </c>
      <c r="E609" s="14" t="s">
        <v>477</v>
      </c>
      <c r="F609" s="5">
        <f t="shared" ref="F609:L609" si="583">F610+F613+F617+F621+F625</f>
        <v>194007.6</v>
      </c>
      <c r="G609" s="5">
        <f t="shared" si="583"/>
        <v>159688.19999999998</v>
      </c>
      <c r="H609" s="5">
        <f t="shared" si="583"/>
        <v>122216.2</v>
      </c>
      <c r="I609" s="5">
        <f t="shared" si="583"/>
        <v>0</v>
      </c>
      <c r="J609" s="5">
        <f t="shared" si="583"/>
        <v>0</v>
      </c>
      <c r="K609" s="5">
        <f t="shared" si="583"/>
        <v>0</v>
      </c>
      <c r="L609" s="5">
        <f t="shared" si="583"/>
        <v>-9793.2559999999994</v>
      </c>
      <c r="M609" s="5">
        <f t="shared" ref="M609:M680" si="584">F609+I609+L609</f>
        <v>184214.34400000001</v>
      </c>
      <c r="N609" s="5">
        <v>87675.139330000005</v>
      </c>
      <c r="O609" s="5">
        <f>O610+O613+O617+O621+O625</f>
        <v>65416.08898</v>
      </c>
      <c r="P609" s="5">
        <f t="shared" ref="P609:V609" si="585">P610+P613+P617+P621+P625</f>
        <v>103643.34776</v>
      </c>
      <c r="Q609" s="5">
        <f t="shared" si="585"/>
        <v>26730.011829999999</v>
      </c>
      <c r="R609" s="5">
        <f t="shared" si="585"/>
        <v>0</v>
      </c>
      <c r="S609" s="5">
        <f t="shared" si="585"/>
        <v>0</v>
      </c>
      <c r="T609" s="5">
        <v>87675.139330000005</v>
      </c>
      <c r="U609" s="5">
        <f t="shared" si="585"/>
        <v>71655.847760000004</v>
      </c>
      <c r="V609" s="36">
        <f t="shared" si="585"/>
        <v>0</v>
      </c>
      <c r="W609" s="5">
        <f t="shared" si="566"/>
        <v>100</v>
      </c>
      <c r="X609" s="26"/>
    </row>
    <row r="610" spans="1:24" ht="63" hidden="1" x14ac:dyDescent="0.25">
      <c r="A610" s="4" t="s">
        <v>83</v>
      </c>
      <c r="B610" s="4" t="s">
        <v>1333</v>
      </c>
      <c r="C610" s="4" t="s">
        <v>1108</v>
      </c>
      <c r="D610" s="4"/>
      <c r="E610" s="14" t="s">
        <v>1109</v>
      </c>
      <c r="F610" s="5">
        <f t="shared" ref="F610:L611" si="586">F611</f>
        <v>2057.5</v>
      </c>
      <c r="G610" s="5">
        <f t="shared" si="586"/>
        <v>16679.599999999999</v>
      </c>
      <c r="H610" s="5">
        <f t="shared" si="586"/>
        <v>2057.5</v>
      </c>
      <c r="I610" s="5">
        <f t="shared" si="586"/>
        <v>0</v>
      </c>
      <c r="J610" s="5">
        <f t="shared" si="586"/>
        <v>0</v>
      </c>
      <c r="K610" s="5">
        <f t="shared" si="586"/>
        <v>0</v>
      </c>
      <c r="L610" s="5">
        <f t="shared" si="586"/>
        <v>890</v>
      </c>
      <c r="M610" s="5">
        <f t="shared" si="584"/>
        <v>2947.5</v>
      </c>
      <c r="N610" s="5">
        <v>0</v>
      </c>
      <c r="O610" s="5">
        <f>O611</f>
        <v>2867.0922099999998</v>
      </c>
      <c r="P610" s="5">
        <f t="shared" ref="P610:V611" si="587">P611</f>
        <v>0</v>
      </c>
      <c r="Q610" s="5">
        <f t="shared" si="587"/>
        <v>0</v>
      </c>
      <c r="R610" s="5">
        <f t="shared" si="587"/>
        <v>0</v>
      </c>
      <c r="S610" s="5">
        <f t="shared" si="587"/>
        <v>0</v>
      </c>
      <c r="T610" s="5">
        <v>0</v>
      </c>
      <c r="U610" s="5">
        <f t="shared" si="587"/>
        <v>0</v>
      </c>
      <c r="V610" s="36">
        <f t="shared" si="587"/>
        <v>0</v>
      </c>
      <c r="W610" s="5" t="e">
        <f t="shared" si="566"/>
        <v>#DIV/0!</v>
      </c>
      <c r="X610" s="24" t="s">
        <v>1214</v>
      </c>
    </row>
    <row r="611" spans="1:24" ht="31.5" hidden="1" x14ac:dyDescent="0.25">
      <c r="A611" s="4" t="s">
        <v>83</v>
      </c>
      <c r="B611" s="4" t="s">
        <v>1333</v>
      </c>
      <c r="C611" s="4" t="s">
        <v>1108</v>
      </c>
      <c r="D611" s="4" t="s">
        <v>73</v>
      </c>
      <c r="E611" s="14" t="s">
        <v>475</v>
      </c>
      <c r="F611" s="5">
        <f t="shared" si="586"/>
        <v>2057.5</v>
      </c>
      <c r="G611" s="5">
        <f t="shared" si="586"/>
        <v>16679.599999999999</v>
      </c>
      <c r="H611" s="5">
        <f t="shared" si="586"/>
        <v>2057.5</v>
      </c>
      <c r="I611" s="5">
        <f t="shared" si="586"/>
        <v>0</v>
      </c>
      <c r="J611" s="5">
        <f t="shared" si="586"/>
        <v>0</v>
      </c>
      <c r="K611" s="5">
        <f t="shared" si="586"/>
        <v>0</v>
      </c>
      <c r="L611" s="5">
        <f t="shared" si="586"/>
        <v>890</v>
      </c>
      <c r="M611" s="5">
        <f t="shared" si="584"/>
        <v>2947.5</v>
      </c>
      <c r="N611" s="5">
        <v>0</v>
      </c>
      <c r="O611" s="5">
        <f>O612</f>
        <v>2867.0922099999998</v>
      </c>
      <c r="P611" s="5">
        <f t="shared" si="587"/>
        <v>0</v>
      </c>
      <c r="Q611" s="5">
        <f t="shared" si="587"/>
        <v>0</v>
      </c>
      <c r="R611" s="5">
        <f t="shared" si="587"/>
        <v>0</v>
      </c>
      <c r="S611" s="5">
        <f t="shared" si="587"/>
        <v>0</v>
      </c>
      <c r="T611" s="5">
        <v>0</v>
      </c>
      <c r="U611" s="5">
        <f t="shared" si="587"/>
        <v>0</v>
      </c>
      <c r="V611" s="36">
        <f t="shared" si="587"/>
        <v>0</v>
      </c>
      <c r="W611" s="5" t="e">
        <f t="shared" si="566"/>
        <v>#DIV/0!</v>
      </c>
      <c r="X611" s="24" t="s">
        <v>1214</v>
      </c>
    </row>
    <row r="612" spans="1:24" hidden="1" x14ac:dyDescent="0.25">
      <c r="A612" s="4" t="s">
        <v>83</v>
      </c>
      <c r="B612" s="4" t="s">
        <v>1333</v>
      </c>
      <c r="C612" s="4" t="s">
        <v>1108</v>
      </c>
      <c r="D612" s="4" t="s">
        <v>85</v>
      </c>
      <c r="E612" s="14" t="s">
        <v>477</v>
      </c>
      <c r="F612" s="5">
        <v>2057.5</v>
      </c>
      <c r="G612" s="5">
        <v>16679.599999999999</v>
      </c>
      <c r="H612" s="5">
        <v>2057.5</v>
      </c>
      <c r="I612" s="5"/>
      <c r="J612" s="5"/>
      <c r="K612" s="5"/>
      <c r="L612" s="5">
        <v>890</v>
      </c>
      <c r="M612" s="5">
        <f t="shared" si="584"/>
        <v>2947.5</v>
      </c>
      <c r="N612" s="5">
        <v>0</v>
      </c>
      <c r="O612" s="5">
        <v>2867.0922099999998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36">
        <v>0</v>
      </c>
      <c r="W612" s="5" t="e">
        <f t="shared" si="566"/>
        <v>#DIV/0!</v>
      </c>
      <c r="X612" s="24" t="s">
        <v>1214</v>
      </c>
    </row>
    <row r="613" spans="1:24" ht="47.25" x14ac:dyDescent="0.25">
      <c r="A613" s="4" t="s">
        <v>83</v>
      </c>
      <c r="B613" s="4" t="s">
        <v>1333</v>
      </c>
      <c r="C613" s="4" t="s">
        <v>1428</v>
      </c>
      <c r="D613" s="4"/>
      <c r="E613" s="14" t="s">
        <v>1429</v>
      </c>
      <c r="F613" s="5">
        <f t="shared" ref="F613:L613" si="588">F614</f>
        <v>1116.3</v>
      </c>
      <c r="G613" s="5">
        <f t="shared" si="588"/>
        <v>1158.7</v>
      </c>
      <c r="H613" s="5">
        <f t="shared" si="588"/>
        <v>1158.7</v>
      </c>
      <c r="I613" s="5">
        <f t="shared" si="588"/>
        <v>0</v>
      </c>
      <c r="J613" s="5">
        <f t="shared" si="588"/>
        <v>0</v>
      </c>
      <c r="K613" s="5">
        <f t="shared" si="588"/>
        <v>0</v>
      </c>
      <c r="L613" s="5">
        <f t="shared" si="588"/>
        <v>-10.595000000000001</v>
      </c>
      <c r="M613" s="5">
        <f t="shared" si="584"/>
        <v>1105.7049999999999</v>
      </c>
      <c r="N613" s="5">
        <v>19717.511979999999</v>
      </c>
      <c r="O613" s="5">
        <f>O614</f>
        <v>791.7</v>
      </c>
      <c r="P613" s="5">
        <f t="shared" ref="P613:V613" si="589">P614</f>
        <v>0</v>
      </c>
      <c r="Q613" s="5">
        <f t="shared" si="589"/>
        <v>0</v>
      </c>
      <c r="R613" s="5">
        <f t="shared" si="589"/>
        <v>0</v>
      </c>
      <c r="S613" s="5">
        <f t="shared" si="589"/>
        <v>0</v>
      </c>
      <c r="T613" s="5">
        <v>19717.511979999999</v>
      </c>
      <c r="U613" s="5">
        <f t="shared" si="589"/>
        <v>0</v>
      </c>
      <c r="V613" s="36">
        <f t="shared" si="589"/>
        <v>0</v>
      </c>
      <c r="W613" s="5">
        <f t="shared" si="566"/>
        <v>100</v>
      </c>
      <c r="X613" s="26"/>
    </row>
    <row r="614" spans="1:24" ht="31.5" x14ac:dyDescent="0.25">
      <c r="A614" s="4" t="s">
        <v>83</v>
      </c>
      <c r="B614" s="4" t="s">
        <v>1333</v>
      </c>
      <c r="C614" s="4" t="s">
        <v>1428</v>
      </c>
      <c r="D614" s="4" t="s">
        <v>73</v>
      </c>
      <c r="E614" s="14" t="s">
        <v>475</v>
      </c>
      <c r="F614" s="5">
        <f t="shared" ref="F614:L614" si="590">F615+F616</f>
        <v>1116.3</v>
      </c>
      <c r="G614" s="5">
        <f t="shared" si="590"/>
        <v>1158.7</v>
      </c>
      <c r="H614" s="5">
        <f t="shared" si="590"/>
        <v>1158.7</v>
      </c>
      <c r="I614" s="5">
        <f t="shared" si="590"/>
        <v>0</v>
      </c>
      <c r="J614" s="5">
        <f t="shared" si="590"/>
        <v>0</v>
      </c>
      <c r="K614" s="5">
        <f t="shared" si="590"/>
        <v>0</v>
      </c>
      <c r="L614" s="5">
        <f t="shared" si="590"/>
        <v>-10.595000000000001</v>
      </c>
      <c r="M614" s="5">
        <f t="shared" si="584"/>
        <v>1105.7049999999999</v>
      </c>
      <c r="N614" s="5">
        <v>19717.511979999999</v>
      </c>
      <c r="O614" s="5">
        <f>O615+O616</f>
        <v>791.7</v>
      </c>
      <c r="P614" s="5">
        <f t="shared" ref="P614:V614" si="591">P615+P616</f>
        <v>0</v>
      </c>
      <c r="Q614" s="5">
        <f t="shared" si="591"/>
        <v>0</v>
      </c>
      <c r="R614" s="5">
        <f t="shared" si="591"/>
        <v>0</v>
      </c>
      <c r="S614" s="5">
        <f t="shared" si="591"/>
        <v>0</v>
      </c>
      <c r="T614" s="5">
        <v>19717.511979999999</v>
      </c>
      <c r="U614" s="5">
        <f t="shared" si="591"/>
        <v>0</v>
      </c>
      <c r="V614" s="36">
        <f t="shared" si="591"/>
        <v>0</v>
      </c>
      <c r="W614" s="5">
        <f t="shared" si="566"/>
        <v>100</v>
      </c>
      <c r="X614" s="26"/>
    </row>
    <row r="615" spans="1:24" x14ac:dyDescent="0.25">
      <c r="A615" s="4" t="s">
        <v>83</v>
      </c>
      <c r="B615" s="4" t="s">
        <v>1333</v>
      </c>
      <c r="C615" s="4" t="s">
        <v>1428</v>
      </c>
      <c r="D615" s="4" t="s">
        <v>85</v>
      </c>
      <c r="E615" s="14" t="s">
        <v>477</v>
      </c>
      <c r="F615" s="5">
        <v>918.1</v>
      </c>
      <c r="G615" s="5">
        <v>953</v>
      </c>
      <c r="H615" s="5">
        <v>953</v>
      </c>
      <c r="I615" s="5"/>
      <c r="J615" s="5"/>
      <c r="K615" s="5"/>
      <c r="L615" s="5"/>
      <c r="M615" s="5">
        <f t="shared" si="584"/>
        <v>918.1</v>
      </c>
      <c r="N615" s="5">
        <v>19717.511979999999</v>
      </c>
      <c r="O615" s="5">
        <v>644</v>
      </c>
      <c r="P615" s="5">
        <v>0</v>
      </c>
      <c r="Q615" s="5">
        <v>0</v>
      </c>
      <c r="R615" s="5">
        <v>0</v>
      </c>
      <c r="S615" s="5">
        <v>0</v>
      </c>
      <c r="T615" s="5">
        <v>19717.511979999999</v>
      </c>
      <c r="U615" s="5">
        <v>0</v>
      </c>
      <c r="V615" s="36">
        <v>0</v>
      </c>
      <c r="W615" s="5">
        <f t="shared" si="566"/>
        <v>100</v>
      </c>
      <c r="X615" s="26"/>
    </row>
    <row r="616" spans="1:24" ht="31.5" x14ac:dyDescent="0.25">
      <c r="A616" s="4" t="s">
        <v>83</v>
      </c>
      <c r="B616" s="4" t="s">
        <v>1333</v>
      </c>
      <c r="C616" s="4" t="s">
        <v>1250</v>
      </c>
      <c r="D616" s="4"/>
      <c r="E616" s="14" t="s">
        <v>1251</v>
      </c>
      <c r="F616" s="5">
        <v>198.2</v>
      </c>
      <c r="G616" s="5">
        <v>205.7</v>
      </c>
      <c r="H616" s="5">
        <v>205.7</v>
      </c>
      <c r="I616" s="5"/>
      <c r="J616" s="5"/>
      <c r="K616" s="5"/>
      <c r="L616" s="5">
        <v>-10.595000000000001</v>
      </c>
      <c r="M616" s="5">
        <f t="shared" si="584"/>
        <v>187.60499999999999</v>
      </c>
      <c r="N616" s="5">
        <v>180311.36842000001</v>
      </c>
      <c r="O616" s="5">
        <v>147.69999999999999</v>
      </c>
      <c r="P616" s="5">
        <v>0</v>
      </c>
      <c r="Q616" s="5">
        <v>0</v>
      </c>
      <c r="R616" s="5">
        <v>0</v>
      </c>
      <c r="S616" s="5">
        <v>0</v>
      </c>
      <c r="T616" s="5">
        <v>180311.36842000001</v>
      </c>
      <c r="U616" s="5">
        <v>0</v>
      </c>
      <c r="V616" s="36">
        <v>0</v>
      </c>
      <c r="W616" s="5">
        <f t="shared" si="566"/>
        <v>100</v>
      </c>
      <c r="X616" s="26"/>
    </row>
    <row r="617" spans="1:24" ht="31.5" x14ac:dyDescent="0.25">
      <c r="A617" s="4" t="s">
        <v>83</v>
      </c>
      <c r="B617" s="4" t="s">
        <v>1333</v>
      </c>
      <c r="C617" s="4" t="s">
        <v>1430</v>
      </c>
      <c r="D617" s="4"/>
      <c r="E617" s="14" t="s">
        <v>1431</v>
      </c>
      <c r="F617" s="5">
        <f t="shared" ref="F617:L617" si="592">F618</f>
        <v>116727.7</v>
      </c>
      <c r="G617" s="5">
        <f t="shared" si="592"/>
        <v>123844.9</v>
      </c>
      <c r="H617" s="5">
        <f t="shared" si="592"/>
        <v>119000</v>
      </c>
      <c r="I617" s="5">
        <f t="shared" si="592"/>
        <v>0</v>
      </c>
      <c r="J617" s="5">
        <f t="shared" si="592"/>
        <v>0</v>
      </c>
      <c r="K617" s="5">
        <f t="shared" si="592"/>
        <v>0</v>
      </c>
      <c r="L617" s="5">
        <f t="shared" si="592"/>
        <v>-10672.661</v>
      </c>
      <c r="M617" s="5">
        <f t="shared" si="584"/>
        <v>106055.03899999999</v>
      </c>
      <c r="N617" s="5">
        <v>10000</v>
      </c>
      <c r="O617" s="5">
        <f>O618</f>
        <v>34757.286390000001</v>
      </c>
      <c r="P617" s="5">
        <f t="shared" ref="P617:V617" si="593">P618</f>
        <v>0</v>
      </c>
      <c r="Q617" s="5">
        <f t="shared" si="593"/>
        <v>0</v>
      </c>
      <c r="R617" s="5">
        <f t="shared" si="593"/>
        <v>0</v>
      </c>
      <c r="S617" s="5">
        <f t="shared" si="593"/>
        <v>0</v>
      </c>
      <c r="T617" s="5">
        <v>10000</v>
      </c>
      <c r="U617" s="5">
        <f t="shared" si="593"/>
        <v>0</v>
      </c>
      <c r="V617" s="36">
        <f t="shared" si="593"/>
        <v>0</v>
      </c>
      <c r="W617" s="5">
        <f t="shared" si="566"/>
        <v>100</v>
      </c>
      <c r="X617" s="26"/>
    </row>
    <row r="618" spans="1:24" ht="31.5" x14ac:dyDescent="0.25">
      <c r="A618" s="4" t="s">
        <v>83</v>
      </c>
      <c r="B618" s="4" t="s">
        <v>1333</v>
      </c>
      <c r="C618" s="4" t="s">
        <v>1430</v>
      </c>
      <c r="D618" s="4" t="s">
        <v>73</v>
      </c>
      <c r="E618" s="14" t="s">
        <v>475</v>
      </c>
      <c r="F618" s="5">
        <f t="shared" ref="F618:L618" si="594">F619+F620</f>
        <v>116727.7</v>
      </c>
      <c r="G618" s="5">
        <f t="shared" si="594"/>
        <v>123844.9</v>
      </c>
      <c r="H618" s="5">
        <f t="shared" si="594"/>
        <v>119000</v>
      </c>
      <c r="I618" s="5">
        <f t="shared" si="594"/>
        <v>0</v>
      </c>
      <c r="J618" s="5">
        <f t="shared" si="594"/>
        <v>0</v>
      </c>
      <c r="K618" s="5">
        <f t="shared" si="594"/>
        <v>0</v>
      </c>
      <c r="L618" s="5">
        <f t="shared" si="594"/>
        <v>-10672.661</v>
      </c>
      <c r="M618" s="5">
        <f t="shared" si="584"/>
        <v>106055.03899999999</v>
      </c>
      <c r="N618" s="5">
        <v>10000</v>
      </c>
      <c r="O618" s="5">
        <f>O619+O620</f>
        <v>34757.286390000001</v>
      </c>
      <c r="P618" s="5">
        <f t="shared" ref="P618:V618" si="595">P619+P620</f>
        <v>0</v>
      </c>
      <c r="Q618" s="5">
        <f t="shared" si="595"/>
        <v>0</v>
      </c>
      <c r="R618" s="5">
        <f t="shared" si="595"/>
        <v>0</v>
      </c>
      <c r="S618" s="5">
        <f t="shared" si="595"/>
        <v>0</v>
      </c>
      <c r="T618" s="5">
        <v>10000</v>
      </c>
      <c r="U618" s="5">
        <f t="shared" si="595"/>
        <v>0</v>
      </c>
      <c r="V618" s="36">
        <f t="shared" si="595"/>
        <v>0</v>
      </c>
      <c r="W618" s="5">
        <f t="shared" si="566"/>
        <v>100</v>
      </c>
      <c r="X618" s="26"/>
    </row>
    <row r="619" spans="1:24" x14ac:dyDescent="0.25">
      <c r="A619" s="4" t="s">
        <v>83</v>
      </c>
      <c r="B619" s="4" t="s">
        <v>1333</v>
      </c>
      <c r="C619" s="4" t="s">
        <v>1430</v>
      </c>
      <c r="D619" s="4" t="s">
        <v>107</v>
      </c>
      <c r="E619" s="14" t="s">
        <v>476</v>
      </c>
      <c r="F619" s="5">
        <v>5100</v>
      </c>
      <c r="G619" s="5">
        <v>4542</v>
      </c>
      <c r="H619" s="5">
        <v>12000</v>
      </c>
      <c r="I619" s="5"/>
      <c r="J619" s="5"/>
      <c r="K619" s="5"/>
      <c r="L619" s="5">
        <v>-1844.5709999999999</v>
      </c>
      <c r="M619" s="5">
        <f t="shared" si="584"/>
        <v>3255.4290000000001</v>
      </c>
      <c r="N619" s="5">
        <v>10000</v>
      </c>
      <c r="O619" s="5">
        <v>11597.964819999999</v>
      </c>
      <c r="P619" s="5">
        <v>0</v>
      </c>
      <c r="Q619" s="5">
        <v>0</v>
      </c>
      <c r="R619" s="5">
        <v>0</v>
      </c>
      <c r="S619" s="5">
        <v>0</v>
      </c>
      <c r="T619" s="5">
        <v>10000</v>
      </c>
      <c r="U619" s="5">
        <v>0</v>
      </c>
      <c r="V619" s="36">
        <v>0</v>
      </c>
      <c r="W619" s="5">
        <f t="shared" si="566"/>
        <v>100</v>
      </c>
      <c r="X619" s="26"/>
    </row>
    <row r="620" spans="1:24" x14ac:dyDescent="0.25">
      <c r="A620" s="4" t="s">
        <v>83</v>
      </c>
      <c r="B620" s="4" t="s">
        <v>1333</v>
      </c>
      <c r="C620" s="4" t="s">
        <v>1247</v>
      </c>
      <c r="D620" s="4"/>
      <c r="E620" s="14" t="s">
        <v>1248</v>
      </c>
      <c r="F620" s="5">
        <v>111627.7</v>
      </c>
      <c r="G620" s="5">
        <v>119302.9</v>
      </c>
      <c r="H620" s="5">
        <v>107000</v>
      </c>
      <c r="I620" s="5"/>
      <c r="J620" s="5"/>
      <c r="K620" s="5"/>
      <c r="L620" s="5">
        <v>-8828.09</v>
      </c>
      <c r="M620" s="5">
        <f t="shared" si="584"/>
        <v>102799.61</v>
      </c>
      <c r="N620" s="5">
        <v>170311.36842000001</v>
      </c>
      <c r="O620" s="5">
        <v>23159.32157</v>
      </c>
      <c r="P620" s="5">
        <v>0</v>
      </c>
      <c r="Q620" s="5">
        <v>0</v>
      </c>
      <c r="R620" s="5">
        <v>0</v>
      </c>
      <c r="S620" s="5">
        <v>0</v>
      </c>
      <c r="T620" s="5">
        <v>170311.36842000001</v>
      </c>
      <c r="U620" s="5">
        <v>0</v>
      </c>
      <c r="V620" s="36">
        <v>0</v>
      </c>
      <c r="W620" s="5">
        <f t="shared" si="566"/>
        <v>100</v>
      </c>
      <c r="X620" s="26"/>
    </row>
    <row r="621" spans="1:24" ht="31.5" x14ac:dyDescent="0.25">
      <c r="A621" s="4" t="s">
        <v>83</v>
      </c>
      <c r="B621" s="4" t="s">
        <v>1333</v>
      </c>
      <c r="C621" s="4" t="s">
        <v>1247</v>
      </c>
      <c r="D621" s="4" t="s">
        <v>73</v>
      </c>
      <c r="E621" s="14" t="s">
        <v>475</v>
      </c>
      <c r="F621" s="5">
        <f t="shared" ref="F621:L621" si="596">F622</f>
        <v>31106.1</v>
      </c>
      <c r="G621" s="5">
        <f t="shared" si="596"/>
        <v>18005</v>
      </c>
      <c r="H621" s="5">
        <f t="shared" si="596"/>
        <v>0</v>
      </c>
      <c r="I621" s="5">
        <f t="shared" si="596"/>
        <v>0</v>
      </c>
      <c r="J621" s="5">
        <f t="shared" si="596"/>
        <v>0</v>
      </c>
      <c r="K621" s="5">
        <f t="shared" si="596"/>
        <v>0</v>
      </c>
      <c r="L621" s="5">
        <f t="shared" si="596"/>
        <v>0</v>
      </c>
      <c r="M621" s="5">
        <f t="shared" si="584"/>
        <v>31106.1</v>
      </c>
      <c r="N621" s="5">
        <v>170311.36842000001</v>
      </c>
      <c r="O621" s="5">
        <f>O622</f>
        <v>27000.01038</v>
      </c>
      <c r="P621" s="5">
        <f t="shared" ref="P621:V621" si="597">P622</f>
        <v>82143.347760000004</v>
      </c>
      <c r="Q621" s="5">
        <f t="shared" si="597"/>
        <v>26730.011829999999</v>
      </c>
      <c r="R621" s="5">
        <f t="shared" si="597"/>
        <v>0</v>
      </c>
      <c r="S621" s="5">
        <f t="shared" si="597"/>
        <v>0</v>
      </c>
      <c r="T621" s="5">
        <v>170311.36842000001</v>
      </c>
      <c r="U621" s="5">
        <f t="shared" si="597"/>
        <v>71655.847760000004</v>
      </c>
      <c r="V621" s="36">
        <f t="shared" si="597"/>
        <v>0</v>
      </c>
      <c r="W621" s="5">
        <f t="shared" si="566"/>
        <v>100</v>
      </c>
      <c r="X621" s="26"/>
    </row>
    <row r="622" spans="1:24" x14ac:dyDescent="0.25">
      <c r="A622" s="4" t="s">
        <v>83</v>
      </c>
      <c r="B622" s="4" t="s">
        <v>1333</v>
      </c>
      <c r="C622" s="4" t="s">
        <v>1247</v>
      </c>
      <c r="D622" s="4" t="s">
        <v>85</v>
      </c>
      <c r="E622" s="14" t="s">
        <v>477</v>
      </c>
      <c r="F622" s="5">
        <f t="shared" ref="F622:L622" si="598">F624+F623</f>
        <v>31106.1</v>
      </c>
      <c r="G622" s="5">
        <f t="shared" si="598"/>
        <v>18005</v>
      </c>
      <c r="H622" s="5">
        <f t="shared" si="598"/>
        <v>0</v>
      </c>
      <c r="I622" s="5">
        <f t="shared" si="598"/>
        <v>0</v>
      </c>
      <c r="J622" s="5">
        <f t="shared" si="598"/>
        <v>0</v>
      </c>
      <c r="K622" s="5">
        <f t="shared" si="598"/>
        <v>0</v>
      </c>
      <c r="L622" s="5">
        <f t="shared" si="598"/>
        <v>0</v>
      </c>
      <c r="M622" s="5">
        <f t="shared" si="584"/>
        <v>31106.1</v>
      </c>
      <c r="N622" s="5">
        <v>170311.36842000001</v>
      </c>
      <c r="O622" s="5">
        <f>O624+O623</f>
        <v>27000.01038</v>
      </c>
      <c r="P622" s="5">
        <f t="shared" ref="P622:V622" si="599">P624+P623</f>
        <v>82143.347760000004</v>
      </c>
      <c r="Q622" s="5">
        <f t="shared" si="599"/>
        <v>26730.011829999999</v>
      </c>
      <c r="R622" s="5">
        <f t="shared" si="599"/>
        <v>0</v>
      </c>
      <c r="S622" s="5">
        <f t="shared" si="599"/>
        <v>0</v>
      </c>
      <c r="T622" s="5">
        <v>170311.36842000001</v>
      </c>
      <c r="U622" s="5">
        <f t="shared" si="599"/>
        <v>71655.847760000004</v>
      </c>
      <c r="V622" s="36">
        <f t="shared" si="599"/>
        <v>0</v>
      </c>
      <c r="W622" s="5">
        <f t="shared" si="566"/>
        <v>100</v>
      </c>
      <c r="X622" s="26"/>
    </row>
    <row r="623" spans="1:24" ht="31.5" x14ac:dyDescent="0.25">
      <c r="A623" s="4" t="s">
        <v>83</v>
      </c>
      <c r="B623" s="4" t="s">
        <v>1333</v>
      </c>
      <c r="C623" s="4" t="s">
        <v>141</v>
      </c>
      <c r="D623" s="4"/>
      <c r="E623" s="14" t="s">
        <v>1432</v>
      </c>
      <c r="F623" s="5">
        <v>14772.7</v>
      </c>
      <c r="G623" s="5"/>
      <c r="H623" s="5"/>
      <c r="I623" s="5"/>
      <c r="J623" s="5"/>
      <c r="K623" s="5"/>
      <c r="L623" s="5"/>
      <c r="M623" s="5">
        <f t="shared" si="584"/>
        <v>14772.7</v>
      </c>
      <c r="N623" s="5">
        <v>10487.5</v>
      </c>
      <c r="O623" s="5">
        <v>0</v>
      </c>
      <c r="P623" s="5">
        <f>N623</f>
        <v>10487.5</v>
      </c>
      <c r="Q623" s="5">
        <f>O623</f>
        <v>0</v>
      </c>
      <c r="R623" s="5">
        <v>0</v>
      </c>
      <c r="S623" s="5">
        <v>0</v>
      </c>
      <c r="T623" s="5">
        <v>10487.5</v>
      </c>
      <c r="U623" s="5">
        <v>0</v>
      </c>
      <c r="V623" s="36">
        <v>0</v>
      </c>
      <c r="W623" s="5">
        <f t="shared" si="566"/>
        <v>100</v>
      </c>
      <c r="X623" s="24"/>
    </row>
    <row r="624" spans="1:24" ht="47.25" x14ac:dyDescent="0.25">
      <c r="A624" s="4" t="s">
        <v>83</v>
      </c>
      <c r="B624" s="4" t="s">
        <v>1333</v>
      </c>
      <c r="C624" s="4" t="s">
        <v>142</v>
      </c>
      <c r="D624" s="4"/>
      <c r="E624" s="14" t="s">
        <v>891</v>
      </c>
      <c r="F624" s="5">
        <v>16333.4</v>
      </c>
      <c r="G624" s="5">
        <v>18005</v>
      </c>
      <c r="H624" s="5"/>
      <c r="I624" s="5"/>
      <c r="J624" s="5"/>
      <c r="K624" s="5"/>
      <c r="L624" s="5"/>
      <c r="M624" s="5">
        <f t="shared" si="584"/>
        <v>16333.4</v>
      </c>
      <c r="N624" s="5">
        <v>10487.5</v>
      </c>
      <c r="O624" s="5">
        <f>269.99855+26730.01183</f>
        <v>27000.01038</v>
      </c>
      <c r="P624" s="5">
        <v>71655.847760000004</v>
      </c>
      <c r="Q624" s="5">
        <v>26730.011829999999</v>
      </c>
      <c r="R624" s="5">
        <v>0</v>
      </c>
      <c r="S624" s="5">
        <v>0</v>
      </c>
      <c r="T624" s="5">
        <v>10487.5</v>
      </c>
      <c r="U624" s="5">
        <v>71655.847760000004</v>
      </c>
      <c r="V624" s="36">
        <v>0</v>
      </c>
      <c r="W624" s="5">
        <f t="shared" si="566"/>
        <v>100</v>
      </c>
      <c r="X624" s="26"/>
    </row>
    <row r="625" spans="1:24" ht="47.25" x14ac:dyDescent="0.25">
      <c r="A625" s="4" t="s">
        <v>83</v>
      </c>
      <c r="B625" s="4" t="s">
        <v>1333</v>
      </c>
      <c r="C625" s="4" t="s">
        <v>134</v>
      </c>
      <c r="D625" s="4"/>
      <c r="E625" s="14" t="s">
        <v>497</v>
      </c>
      <c r="F625" s="5">
        <f>F626</f>
        <v>43000</v>
      </c>
      <c r="G625" s="5">
        <f t="shared" ref="G625:L626" si="600">G626</f>
        <v>0</v>
      </c>
      <c r="H625" s="5">
        <f t="shared" si="600"/>
        <v>0</v>
      </c>
      <c r="I625" s="5">
        <f t="shared" si="600"/>
        <v>0</v>
      </c>
      <c r="J625" s="5">
        <f t="shared" si="600"/>
        <v>0</v>
      </c>
      <c r="K625" s="5">
        <f t="shared" si="600"/>
        <v>0</v>
      </c>
      <c r="L625" s="5">
        <f t="shared" si="600"/>
        <v>0</v>
      </c>
      <c r="M625" s="5">
        <f t="shared" si="584"/>
        <v>43000</v>
      </c>
      <c r="N625" s="5">
        <v>10420.6</v>
      </c>
      <c r="O625" s="5">
        <f>O626</f>
        <v>0</v>
      </c>
      <c r="P625" s="5">
        <f t="shared" ref="P625:V626" si="601">P626</f>
        <v>21500</v>
      </c>
      <c r="Q625" s="5">
        <f t="shared" si="601"/>
        <v>0</v>
      </c>
      <c r="R625" s="5">
        <f t="shared" si="601"/>
        <v>0</v>
      </c>
      <c r="S625" s="5">
        <f t="shared" si="601"/>
        <v>0</v>
      </c>
      <c r="T625" s="5">
        <v>10420.6</v>
      </c>
      <c r="U625" s="5">
        <f t="shared" si="601"/>
        <v>0</v>
      </c>
      <c r="V625" s="36">
        <f t="shared" si="601"/>
        <v>0</v>
      </c>
      <c r="W625" s="5">
        <f t="shared" si="566"/>
        <v>100</v>
      </c>
      <c r="X625" s="26"/>
    </row>
    <row r="626" spans="1:24" ht="31.5" x14ac:dyDescent="0.25">
      <c r="A626" s="4" t="s">
        <v>83</v>
      </c>
      <c r="B626" s="4" t="s">
        <v>1333</v>
      </c>
      <c r="C626" s="4" t="s">
        <v>134</v>
      </c>
      <c r="D626" s="4" t="s">
        <v>73</v>
      </c>
      <c r="E626" s="14" t="s">
        <v>475</v>
      </c>
      <c r="F626" s="5">
        <f>F627</f>
        <v>43000</v>
      </c>
      <c r="G626" s="5">
        <f t="shared" si="600"/>
        <v>0</v>
      </c>
      <c r="H626" s="5">
        <f t="shared" si="600"/>
        <v>0</v>
      </c>
      <c r="I626" s="5">
        <f t="shared" si="600"/>
        <v>0</v>
      </c>
      <c r="J626" s="5">
        <f t="shared" si="600"/>
        <v>0</v>
      </c>
      <c r="K626" s="5">
        <f t="shared" si="600"/>
        <v>0</v>
      </c>
      <c r="L626" s="5">
        <f t="shared" si="600"/>
        <v>0</v>
      </c>
      <c r="M626" s="5">
        <f t="shared" si="584"/>
        <v>43000</v>
      </c>
      <c r="N626" s="5">
        <v>10420.6</v>
      </c>
      <c r="O626" s="5">
        <f>O627</f>
        <v>0</v>
      </c>
      <c r="P626" s="5">
        <f t="shared" si="601"/>
        <v>21500</v>
      </c>
      <c r="Q626" s="5">
        <f t="shared" si="601"/>
        <v>0</v>
      </c>
      <c r="R626" s="5">
        <f t="shared" si="601"/>
        <v>0</v>
      </c>
      <c r="S626" s="5">
        <f t="shared" si="601"/>
        <v>0</v>
      </c>
      <c r="T626" s="5">
        <v>10420.6</v>
      </c>
      <c r="U626" s="5">
        <f t="shared" si="601"/>
        <v>0</v>
      </c>
      <c r="V626" s="36">
        <f t="shared" si="601"/>
        <v>0</v>
      </c>
      <c r="W626" s="5">
        <f t="shared" si="566"/>
        <v>100</v>
      </c>
      <c r="X626" s="26"/>
    </row>
    <row r="627" spans="1:24" x14ac:dyDescent="0.25">
      <c r="A627" s="4" t="s">
        <v>83</v>
      </c>
      <c r="B627" s="4" t="s">
        <v>1333</v>
      </c>
      <c r="C627" s="4" t="s">
        <v>134</v>
      </c>
      <c r="D627" s="4" t="s">
        <v>85</v>
      </c>
      <c r="E627" s="14" t="s">
        <v>477</v>
      </c>
      <c r="F627" s="5">
        <v>43000</v>
      </c>
      <c r="G627" s="5"/>
      <c r="H627" s="5"/>
      <c r="I627" s="5"/>
      <c r="J627" s="5"/>
      <c r="K627" s="5"/>
      <c r="L627" s="5"/>
      <c r="M627" s="5">
        <f t="shared" si="584"/>
        <v>43000</v>
      </c>
      <c r="N627" s="5">
        <v>10420.6</v>
      </c>
      <c r="O627" s="5">
        <v>0</v>
      </c>
      <c r="P627" s="5">
        <v>21500</v>
      </c>
      <c r="Q627" s="5">
        <v>0</v>
      </c>
      <c r="R627" s="5">
        <v>0</v>
      </c>
      <c r="S627" s="5">
        <v>0</v>
      </c>
      <c r="T627" s="5">
        <v>10420.6</v>
      </c>
      <c r="U627" s="5">
        <v>0</v>
      </c>
      <c r="V627" s="36">
        <v>0</v>
      </c>
      <c r="W627" s="5">
        <f t="shared" si="566"/>
        <v>100</v>
      </c>
      <c r="X627" s="26"/>
    </row>
    <row r="628" spans="1:24" x14ac:dyDescent="0.25">
      <c r="A628" s="4" t="s">
        <v>83</v>
      </c>
      <c r="B628" s="4" t="s">
        <v>1333</v>
      </c>
      <c r="C628" s="4" t="s">
        <v>1285</v>
      </c>
      <c r="D628" s="4"/>
      <c r="E628" s="14" t="s">
        <v>1280</v>
      </c>
      <c r="F628" s="5"/>
      <c r="G628" s="5"/>
      <c r="H628" s="5"/>
      <c r="I628" s="5"/>
      <c r="J628" s="5"/>
      <c r="K628" s="5"/>
      <c r="L628" s="5">
        <f>L629</f>
        <v>76290.316000000006</v>
      </c>
      <c r="M628" s="5">
        <f>L628</f>
        <v>76290.316000000006</v>
      </c>
      <c r="N628" s="5">
        <v>66.900000000000006</v>
      </c>
      <c r="O628" s="5">
        <f t="shared" ref="O628:V628" si="602">O629</f>
        <v>76290.316000000006</v>
      </c>
      <c r="P628" s="5">
        <f t="shared" si="602"/>
        <v>6989.7449999999999</v>
      </c>
      <c r="Q628" s="5">
        <f t="shared" si="602"/>
        <v>76290.316000000006</v>
      </c>
      <c r="R628" s="5">
        <f t="shared" si="602"/>
        <v>0</v>
      </c>
      <c r="S628" s="5">
        <f t="shared" si="602"/>
        <v>0</v>
      </c>
      <c r="T628" s="5">
        <v>66.900000000000006</v>
      </c>
      <c r="U628" s="5">
        <f t="shared" si="602"/>
        <v>6989.6909999999998</v>
      </c>
      <c r="V628" s="36">
        <f t="shared" si="602"/>
        <v>0</v>
      </c>
      <c r="W628" s="5">
        <f t="shared" si="566"/>
        <v>100</v>
      </c>
      <c r="X628" s="26"/>
    </row>
    <row r="629" spans="1:24" ht="31.5" x14ac:dyDescent="0.25">
      <c r="A629" s="4" t="s">
        <v>83</v>
      </c>
      <c r="B629" s="4" t="s">
        <v>1333</v>
      </c>
      <c r="C629" s="4" t="s">
        <v>1285</v>
      </c>
      <c r="D629" s="4" t="s">
        <v>73</v>
      </c>
      <c r="E629" s="14" t="s">
        <v>475</v>
      </c>
      <c r="F629" s="5"/>
      <c r="G629" s="5"/>
      <c r="H629" s="5"/>
      <c r="I629" s="5"/>
      <c r="J629" s="5"/>
      <c r="K629" s="5"/>
      <c r="L629" s="5">
        <f>L630</f>
        <v>76290.316000000006</v>
      </c>
      <c r="M629" s="5">
        <f>L629</f>
        <v>76290.316000000006</v>
      </c>
      <c r="N629" s="5">
        <v>66.900000000000006</v>
      </c>
      <c r="O629" s="5">
        <f t="shared" ref="O629:V630" si="603">O630</f>
        <v>76290.316000000006</v>
      </c>
      <c r="P629" s="5">
        <f t="shared" si="603"/>
        <v>6989.7449999999999</v>
      </c>
      <c r="Q629" s="5">
        <f t="shared" si="603"/>
        <v>76290.316000000006</v>
      </c>
      <c r="R629" s="5">
        <f t="shared" si="603"/>
        <v>0</v>
      </c>
      <c r="S629" s="5">
        <f t="shared" si="603"/>
        <v>0</v>
      </c>
      <c r="T629" s="5">
        <v>66.900000000000006</v>
      </c>
      <c r="U629" s="5">
        <f t="shared" si="603"/>
        <v>6989.6909999999998</v>
      </c>
      <c r="V629" s="36">
        <f t="shared" si="603"/>
        <v>0</v>
      </c>
      <c r="W629" s="5">
        <f t="shared" si="566"/>
        <v>100</v>
      </c>
      <c r="X629" s="26"/>
    </row>
    <row r="630" spans="1:24" x14ac:dyDescent="0.25">
      <c r="A630" s="4" t="s">
        <v>83</v>
      </c>
      <c r="B630" s="4" t="s">
        <v>1333</v>
      </c>
      <c r="C630" s="4" t="s">
        <v>1285</v>
      </c>
      <c r="D630" s="4" t="s">
        <v>85</v>
      </c>
      <c r="E630" s="14" t="s">
        <v>477</v>
      </c>
      <c r="F630" s="5"/>
      <c r="G630" s="5"/>
      <c r="H630" s="5"/>
      <c r="I630" s="5"/>
      <c r="J630" s="5"/>
      <c r="K630" s="5"/>
      <c r="L630" s="5">
        <f>L631</f>
        <v>76290.316000000006</v>
      </c>
      <c r="M630" s="5">
        <f>L630</f>
        <v>76290.316000000006</v>
      </c>
      <c r="N630" s="5">
        <v>66.900000000000006</v>
      </c>
      <c r="O630" s="5">
        <f t="shared" si="603"/>
        <v>76290.316000000006</v>
      </c>
      <c r="P630" s="5">
        <f t="shared" si="603"/>
        <v>6989.7449999999999</v>
      </c>
      <c r="Q630" s="5">
        <f t="shared" si="603"/>
        <v>76290.316000000006</v>
      </c>
      <c r="R630" s="5">
        <f t="shared" si="603"/>
        <v>0</v>
      </c>
      <c r="S630" s="5">
        <f t="shared" si="603"/>
        <v>0</v>
      </c>
      <c r="T630" s="5">
        <v>66.900000000000006</v>
      </c>
      <c r="U630" s="5">
        <f t="shared" si="603"/>
        <v>6989.6909999999998</v>
      </c>
      <c r="V630" s="36">
        <f t="shared" si="603"/>
        <v>0</v>
      </c>
      <c r="W630" s="5">
        <f t="shared" si="566"/>
        <v>100</v>
      </c>
      <c r="X630" s="26"/>
    </row>
    <row r="631" spans="1:24" ht="47.25" x14ac:dyDescent="0.25">
      <c r="A631" s="4" t="s">
        <v>83</v>
      </c>
      <c r="B631" s="4" t="s">
        <v>1333</v>
      </c>
      <c r="C631" s="4" t="s">
        <v>96</v>
      </c>
      <c r="D631" s="4"/>
      <c r="E631" s="14" t="s">
        <v>908</v>
      </c>
      <c r="F631" s="5"/>
      <c r="G631" s="5"/>
      <c r="H631" s="5"/>
      <c r="I631" s="5"/>
      <c r="J631" s="5"/>
      <c r="K631" s="5"/>
      <c r="L631" s="5">
        <v>76290.316000000006</v>
      </c>
      <c r="M631" s="5">
        <f>L631</f>
        <v>76290.316000000006</v>
      </c>
      <c r="N631" s="5">
        <v>6989.7449999999999</v>
      </c>
      <c r="O631" s="5">
        <v>76290.316000000006</v>
      </c>
      <c r="P631" s="5">
        <f>N631</f>
        <v>6989.7449999999999</v>
      </c>
      <c r="Q631" s="5">
        <f>O631</f>
        <v>76290.316000000006</v>
      </c>
      <c r="R631" s="5">
        <v>0</v>
      </c>
      <c r="S631" s="5">
        <v>0</v>
      </c>
      <c r="T631" s="5">
        <v>6989.6909999999998</v>
      </c>
      <c r="U631" s="5">
        <f>T631</f>
        <v>6989.6909999999998</v>
      </c>
      <c r="V631" s="36">
        <v>0</v>
      </c>
      <c r="W631" s="5">
        <f t="shared" si="566"/>
        <v>99.999227439627631</v>
      </c>
      <c r="X631" s="26"/>
    </row>
    <row r="632" spans="1:24" ht="63" x14ac:dyDescent="0.25">
      <c r="A632" s="4" t="s">
        <v>83</v>
      </c>
      <c r="B632" s="4" t="s">
        <v>1333</v>
      </c>
      <c r="C632" s="4" t="s">
        <v>143</v>
      </c>
      <c r="D632" s="4"/>
      <c r="E632" s="14" t="s">
        <v>909</v>
      </c>
      <c r="F632" s="5">
        <f t="shared" ref="F632:L635" si="604">F633</f>
        <v>7085.9</v>
      </c>
      <c r="G632" s="5">
        <f t="shared" si="604"/>
        <v>7085.9</v>
      </c>
      <c r="H632" s="5">
        <f t="shared" si="604"/>
        <v>7085.9</v>
      </c>
      <c r="I632" s="5">
        <f t="shared" si="604"/>
        <v>0</v>
      </c>
      <c r="J632" s="5">
        <f t="shared" si="604"/>
        <v>0</v>
      </c>
      <c r="K632" s="5">
        <f t="shared" si="604"/>
        <v>0</v>
      </c>
      <c r="L632" s="5">
        <f t="shared" si="604"/>
        <v>2689.6660000000002</v>
      </c>
      <c r="M632" s="5">
        <f t="shared" si="584"/>
        <v>9775.5659999999989</v>
      </c>
      <c r="N632" s="5">
        <v>1543.345</v>
      </c>
      <c r="O632" s="5">
        <f t="shared" ref="O632:O635" si="605">O633</f>
        <v>7134.4</v>
      </c>
      <c r="P632" s="5">
        <f t="shared" ref="P632:V635" si="606">P633</f>
        <v>0</v>
      </c>
      <c r="Q632" s="5">
        <f t="shared" si="606"/>
        <v>0</v>
      </c>
      <c r="R632" s="5">
        <f t="shared" si="606"/>
        <v>0</v>
      </c>
      <c r="S632" s="5">
        <f t="shared" si="606"/>
        <v>0</v>
      </c>
      <c r="T632" s="5">
        <v>1543.345</v>
      </c>
      <c r="U632" s="5">
        <f t="shared" si="606"/>
        <v>0</v>
      </c>
      <c r="V632" s="36">
        <f t="shared" si="606"/>
        <v>0</v>
      </c>
      <c r="W632" s="5">
        <f t="shared" si="566"/>
        <v>100</v>
      </c>
      <c r="X632" s="26"/>
    </row>
    <row r="633" spans="1:24" ht="63" x14ac:dyDescent="0.25">
      <c r="A633" s="4" t="s">
        <v>83</v>
      </c>
      <c r="B633" s="4" t="s">
        <v>1333</v>
      </c>
      <c r="C633" s="4" t="s">
        <v>144</v>
      </c>
      <c r="D633" s="4"/>
      <c r="E633" s="14" t="s">
        <v>912</v>
      </c>
      <c r="F633" s="5">
        <f t="shared" si="604"/>
        <v>7085.9</v>
      </c>
      <c r="G633" s="5">
        <f t="shared" si="604"/>
        <v>7085.9</v>
      </c>
      <c r="H633" s="5">
        <f t="shared" si="604"/>
        <v>7085.9</v>
      </c>
      <c r="I633" s="5">
        <f t="shared" si="604"/>
        <v>0</v>
      </c>
      <c r="J633" s="5">
        <f t="shared" si="604"/>
        <v>0</v>
      </c>
      <c r="K633" s="5">
        <f t="shared" si="604"/>
        <v>0</v>
      </c>
      <c r="L633" s="5">
        <f>L634+L637</f>
        <v>2689.6660000000002</v>
      </c>
      <c r="M633" s="5">
        <f t="shared" si="584"/>
        <v>9775.5659999999989</v>
      </c>
      <c r="N633" s="5">
        <v>1543.345</v>
      </c>
      <c r="O633" s="5">
        <f t="shared" ref="O633:V633" si="607">O634+O637</f>
        <v>7134.4</v>
      </c>
      <c r="P633" s="5">
        <f t="shared" si="607"/>
        <v>0</v>
      </c>
      <c r="Q633" s="5">
        <f t="shared" si="607"/>
        <v>0</v>
      </c>
      <c r="R633" s="5">
        <f t="shared" si="607"/>
        <v>0</v>
      </c>
      <c r="S633" s="5">
        <f t="shared" si="607"/>
        <v>0</v>
      </c>
      <c r="T633" s="5">
        <v>1543.345</v>
      </c>
      <c r="U633" s="5">
        <f t="shared" si="607"/>
        <v>0</v>
      </c>
      <c r="V633" s="36">
        <f t="shared" si="607"/>
        <v>0</v>
      </c>
      <c r="W633" s="5">
        <f t="shared" si="566"/>
        <v>100</v>
      </c>
      <c r="X633" s="26"/>
    </row>
    <row r="634" spans="1:24" ht="31.5" x14ac:dyDescent="0.25">
      <c r="A634" s="4" t="s">
        <v>83</v>
      </c>
      <c r="B634" s="4" t="s">
        <v>1333</v>
      </c>
      <c r="C634" s="4" t="s">
        <v>135</v>
      </c>
      <c r="D634" s="4"/>
      <c r="E634" s="14" t="s">
        <v>524</v>
      </c>
      <c r="F634" s="5">
        <f t="shared" si="604"/>
        <v>7085.9</v>
      </c>
      <c r="G634" s="5">
        <f t="shared" si="604"/>
        <v>7085.9</v>
      </c>
      <c r="H634" s="5">
        <f t="shared" si="604"/>
        <v>7085.9</v>
      </c>
      <c r="I634" s="5">
        <f t="shared" si="604"/>
        <v>0</v>
      </c>
      <c r="J634" s="5">
        <f t="shared" si="604"/>
        <v>0</v>
      </c>
      <c r="K634" s="5">
        <f t="shared" si="604"/>
        <v>0</v>
      </c>
      <c r="L634" s="5">
        <f t="shared" si="604"/>
        <v>2631.056</v>
      </c>
      <c r="M634" s="5">
        <f t="shared" si="584"/>
        <v>9716.9560000000001</v>
      </c>
      <c r="N634" s="5">
        <v>1543.345</v>
      </c>
      <c r="O634" s="5">
        <f t="shared" si="605"/>
        <v>7134.4</v>
      </c>
      <c r="P634" s="5">
        <f t="shared" si="606"/>
        <v>0</v>
      </c>
      <c r="Q634" s="5">
        <f t="shared" si="606"/>
        <v>0</v>
      </c>
      <c r="R634" s="5">
        <f t="shared" si="606"/>
        <v>0</v>
      </c>
      <c r="S634" s="5">
        <f t="shared" si="606"/>
        <v>0</v>
      </c>
      <c r="T634" s="5">
        <v>1543.345</v>
      </c>
      <c r="U634" s="5">
        <f t="shared" si="606"/>
        <v>0</v>
      </c>
      <c r="V634" s="36">
        <f t="shared" si="606"/>
        <v>0</v>
      </c>
      <c r="W634" s="5">
        <f t="shared" si="566"/>
        <v>100</v>
      </c>
      <c r="X634" s="26"/>
    </row>
    <row r="635" spans="1:24" ht="31.5" x14ac:dyDescent="0.25">
      <c r="A635" s="4" t="s">
        <v>83</v>
      </c>
      <c r="B635" s="4" t="s">
        <v>1333</v>
      </c>
      <c r="C635" s="4" t="s">
        <v>135</v>
      </c>
      <c r="D635" s="4" t="s">
        <v>73</v>
      </c>
      <c r="E635" s="14" t="s">
        <v>475</v>
      </c>
      <c r="F635" s="5">
        <f t="shared" si="604"/>
        <v>7085.9</v>
      </c>
      <c r="G635" s="5">
        <f t="shared" si="604"/>
        <v>7085.9</v>
      </c>
      <c r="H635" s="5">
        <f t="shared" si="604"/>
        <v>7085.9</v>
      </c>
      <c r="I635" s="5">
        <f t="shared" si="604"/>
        <v>0</v>
      </c>
      <c r="J635" s="5">
        <f t="shared" si="604"/>
        <v>0</v>
      </c>
      <c r="K635" s="5">
        <f t="shared" si="604"/>
        <v>0</v>
      </c>
      <c r="L635" s="5">
        <f t="shared" si="604"/>
        <v>2631.056</v>
      </c>
      <c r="M635" s="5">
        <f t="shared" si="584"/>
        <v>9716.9560000000001</v>
      </c>
      <c r="N635" s="5">
        <v>1543.345</v>
      </c>
      <c r="O635" s="5">
        <f t="shared" si="605"/>
        <v>7134.4</v>
      </c>
      <c r="P635" s="5">
        <f t="shared" si="606"/>
        <v>0</v>
      </c>
      <c r="Q635" s="5">
        <f t="shared" si="606"/>
        <v>0</v>
      </c>
      <c r="R635" s="5">
        <f t="shared" si="606"/>
        <v>0</v>
      </c>
      <c r="S635" s="5">
        <f t="shared" si="606"/>
        <v>0</v>
      </c>
      <c r="T635" s="5">
        <v>1543.345</v>
      </c>
      <c r="U635" s="5">
        <f t="shared" si="606"/>
        <v>0</v>
      </c>
      <c r="V635" s="36">
        <f t="shared" si="606"/>
        <v>0</v>
      </c>
      <c r="W635" s="5">
        <f t="shared" si="566"/>
        <v>100</v>
      </c>
      <c r="X635" s="26"/>
    </row>
    <row r="636" spans="1:24" x14ac:dyDescent="0.25">
      <c r="A636" s="4" t="s">
        <v>83</v>
      </c>
      <c r="B636" s="4" t="s">
        <v>1333</v>
      </c>
      <c r="C636" s="4" t="s">
        <v>135</v>
      </c>
      <c r="D636" s="4" t="s">
        <v>107</v>
      </c>
      <c r="E636" s="14" t="s">
        <v>476</v>
      </c>
      <c r="F636" s="5">
        <v>7085.9</v>
      </c>
      <c r="G636" s="5">
        <v>7085.9</v>
      </c>
      <c r="H636" s="5">
        <v>7085.9</v>
      </c>
      <c r="I636" s="5"/>
      <c r="J636" s="5"/>
      <c r="K636" s="5"/>
      <c r="L636" s="5">
        <v>2631.056</v>
      </c>
      <c r="M636" s="5">
        <f t="shared" si="584"/>
        <v>9716.9560000000001</v>
      </c>
      <c r="N636" s="5">
        <v>1543.345</v>
      </c>
      <c r="O636" s="5">
        <v>7134.4</v>
      </c>
      <c r="P636" s="5">
        <v>0</v>
      </c>
      <c r="Q636" s="5">
        <v>0</v>
      </c>
      <c r="R636" s="5">
        <v>0</v>
      </c>
      <c r="S636" s="5">
        <v>0</v>
      </c>
      <c r="T636" s="5">
        <v>1543.345</v>
      </c>
      <c r="U636" s="5">
        <v>0</v>
      </c>
      <c r="V636" s="36">
        <v>0</v>
      </c>
      <c r="W636" s="5">
        <f t="shared" si="566"/>
        <v>100</v>
      </c>
      <c r="X636" s="26"/>
    </row>
    <row r="637" spans="1:24" ht="31.5" x14ac:dyDescent="0.25">
      <c r="A637" s="4" t="s">
        <v>83</v>
      </c>
      <c r="B637" s="4" t="s">
        <v>1333</v>
      </c>
      <c r="C637" s="4" t="s">
        <v>97</v>
      </c>
      <c r="D637" s="4"/>
      <c r="E637" s="14" t="s">
        <v>914</v>
      </c>
      <c r="F637" s="5"/>
      <c r="G637" s="5"/>
      <c r="H637" s="5"/>
      <c r="I637" s="5"/>
      <c r="J637" s="5"/>
      <c r="K637" s="5"/>
      <c r="L637" s="5">
        <f>L638</f>
        <v>58.61</v>
      </c>
      <c r="M637" s="5">
        <f>L637</f>
        <v>58.61</v>
      </c>
      <c r="N637" s="5">
        <v>5446.4</v>
      </c>
      <c r="O637" s="5">
        <f t="shared" ref="O637:V638" si="608">O638</f>
        <v>0</v>
      </c>
      <c r="P637" s="5">
        <f t="shared" si="608"/>
        <v>0</v>
      </c>
      <c r="Q637" s="5">
        <f t="shared" si="608"/>
        <v>0</v>
      </c>
      <c r="R637" s="5">
        <f t="shared" si="608"/>
        <v>0</v>
      </c>
      <c r="S637" s="5">
        <f t="shared" si="608"/>
        <v>0</v>
      </c>
      <c r="T637" s="5">
        <v>5446.3459999999995</v>
      </c>
      <c r="U637" s="5">
        <f t="shared" si="608"/>
        <v>0</v>
      </c>
      <c r="V637" s="36">
        <f t="shared" si="608"/>
        <v>0</v>
      </c>
      <c r="W637" s="5">
        <f t="shared" si="566"/>
        <v>99.999008519388951</v>
      </c>
      <c r="X637" s="26"/>
    </row>
    <row r="638" spans="1:24" ht="78.75" x14ac:dyDescent="0.25">
      <c r="A638" s="4" t="s">
        <v>83</v>
      </c>
      <c r="B638" s="4" t="s">
        <v>1333</v>
      </c>
      <c r="C638" s="4" t="s">
        <v>98</v>
      </c>
      <c r="D638" s="4"/>
      <c r="E638" s="14" t="s">
        <v>915</v>
      </c>
      <c r="F638" s="5"/>
      <c r="G638" s="5"/>
      <c r="H638" s="5"/>
      <c r="I638" s="5"/>
      <c r="J638" s="5"/>
      <c r="K638" s="5"/>
      <c r="L638" s="5">
        <f>L639</f>
        <v>58.61</v>
      </c>
      <c r="M638" s="5">
        <f>L638</f>
        <v>58.61</v>
      </c>
      <c r="N638" s="5">
        <v>5446.4</v>
      </c>
      <c r="O638" s="5">
        <f t="shared" si="608"/>
        <v>0</v>
      </c>
      <c r="P638" s="5">
        <f t="shared" si="608"/>
        <v>0</v>
      </c>
      <c r="Q638" s="5">
        <f t="shared" si="608"/>
        <v>0</v>
      </c>
      <c r="R638" s="5">
        <f t="shared" si="608"/>
        <v>0</v>
      </c>
      <c r="S638" s="5">
        <f t="shared" si="608"/>
        <v>0</v>
      </c>
      <c r="T638" s="5">
        <v>5446.3459999999995</v>
      </c>
      <c r="U638" s="5">
        <f t="shared" si="608"/>
        <v>0</v>
      </c>
      <c r="V638" s="36">
        <f t="shared" si="608"/>
        <v>0</v>
      </c>
      <c r="W638" s="5">
        <f t="shared" si="566"/>
        <v>99.999008519388951</v>
      </c>
      <c r="X638" s="26"/>
    </row>
    <row r="639" spans="1:24" ht="31.5" x14ac:dyDescent="0.25">
      <c r="A639" s="4" t="s">
        <v>83</v>
      </c>
      <c r="B639" s="4" t="s">
        <v>1333</v>
      </c>
      <c r="C639" s="4" t="s">
        <v>90</v>
      </c>
      <c r="D639" s="4"/>
      <c r="E639" s="14" t="s">
        <v>744</v>
      </c>
      <c r="F639" s="5"/>
      <c r="G639" s="5"/>
      <c r="H639" s="5"/>
      <c r="I639" s="5"/>
      <c r="J639" s="5"/>
      <c r="K639" s="5"/>
      <c r="L639" s="5">
        <f>44.61+14</f>
        <v>58.61</v>
      </c>
      <c r="M639" s="5">
        <f>L639</f>
        <v>58.61</v>
      </c>
      <c r="N639" s="5">
        <v>5446.4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5446.3459999999995</v>
      </c>
      <c r="U639" s="5">
        <v>0</v>
      </c>
      <c r="V639" s="36">
        <v>0</v>
      </c>
      <c r="W639" s="5">
        <f t="shared" si="566"/>
        <v>99.999008519388951</v>
      </c>
      <c r="X639" s="26"/>
    </row>
    <row r="640" spans="1:24" ht="31.5" x14ac:dyDescent="0.25">
      <c r="A640" s="4" t="s">
        <v>83</v>
      </c>
      <c r="B640" s="4" t="s">
        <v>1333</v>
      </c>
      <c r="C640" s="4" t="s">
        <v>90</v>
      </c>
      <c r="D640" s="4" t="s">
        <v>73</v>
      </c>
      <c r="E640" s="14" t="s">
        <v>475</v>
      </c>
      <c r="F640" s="5">
        <f t="shared" ref="F640:L640" si="609">F641+F647</f>
        <v>3756.7</v>
      </c>
      <c r="G640" s="5">
        <f t="shared" si="609"/>
        <v>6485.8</v>
      </c>
      <c r="H640" s="5">
        <f t="shared" si="609"/>
        <v>5200.8</v>
      </c>
      <c r="I640" s="5">
        <f t="shared" si="609"/>
        <v>0</v>
      </c>
      <c r="J640" s="5">
        <f t="shared" si="609"/>
        <v>0</v>
      </c>
      <c r="K640" s="5">
        <f t="shared" si="609"/>
        <v>0</v>
      </c>
      <c r="L640" s="5">
        <f t="shared" si="609"/>
        <v>0</v>
      </c>
      <c r="M640" s="5">
        <f t="shared" si="584"/>
        <v>3756.7</v>
      </c>
      <c r="N640" s="5">
        <v>5446.4</v>
      </c>
      <c r="O640" s="5">
        <f>O641+O647</f>
        <v>2076.4</v>
      </c>
      <c r="P640" s="5">
        <f t="shared" ref="P640:V640" si="610">P641+P647</f>
        <v>0</v>
      </c>
      <c r="Q640" s="5">
        <f t="shared" si="610"/>
        <v>0</v>
      </c>
      <c r="R640" s="5">
        <f t="shared" si="610"/>
        <v>0</v>
      </c>
      <c r="S640" s="5">
        <f t="shared" si="610"/>
        <v>0</v>
      </c>
      <c r="T640" s="5">
        <v>5446.3459999999995</v>
      </c>
      <c r="U640" s="5">
        <f t="shared" si="610"/>
        <v>0</v>
      </c>
      <c r="V640" s="36">
        <f t="shared" si="610"/>
        <v>0</v>
      </c>
      <c r="W640" s="5">
        <f t="shared" si="566"/>
        <v>99.999008519388951</v>
      </c>
      <c r="X640" s="26"/>
    </row>
    <row r="641" spans="1:24" hidden="1" x14ac:dyDescent="0.25">
      <c r="A641" s="4" t="s">
        <v>83</v>
      </c>
      <c r="B641" s="4" t="s">
        <v>1333</v>
      </c>
      <c r="C641" s="4" t="s">
        <v>90</v>
      </c>
      <c r="D641" s="4" t="s">
        <v>107</v>
      </c>
      <c r="E641" s="14" t="s">
        <v>476</v>
      </c>
      <c r="F641" s="5">
        <f t="shared" ref="F641:L643" si="611">F642</f>
        <v>1247.2</v>
      </c>
      <c r="G641" s="5">
        <f t="shared" si="611"/>
        <v>1247.2</v>
      </c>
      <c r="H641" s="5">
        <f t="shared" si="611"/>
        <v>1247.2</v>
      </c>
      <c r="I641" s="5">
        <f t="shared" si="611"/>
        <v>0</v>
      </c>
      <c r="J641" s="5">
        <f t="shared" si="611"/>
        <v>0</v>
      </c>
      <c r="K641" s="5">
        <f t="shared" si="611"/>
        <v>0</v>
      </c>
      <c r="L641" s="5">
        <f t="shared" si="611"/>
        <v>0</v>
      </c>
      <c r="M641" s="5">
        <f t="shared" si="584"/>
        <v>1247.2</v>
      </c>
      <c r="N641" s="5">
        <v>0</v>
      </c>
      <c r="O641" s="5">
        <f t="shared" ref="O641:O643" si="612">O642</f>
        <v>0</v>
      </c>
      <c r="P641" s="5">
        <f t="shared" ref="P641:V643" si="613">P642</f>
        <v>0</v>
      </c>
      <c r="Q641" s="5">
        <f t="shared" si="613"/>
        <v>0</v>
      </c>
      <c r="R641" s="5">
        <f t="shared" si="613"/>
        <v>0</v>
      </c>
      <c r="S641" s="5">
        <f t="shared" si="613"/>
        <v>0</v>
      </c>
      <c r="T641" s="5">
        <v>0</v>
      </c>
      <c r="U641" s="5">
        <f t="shared" si="613"/>
        <v>0</v>
      </c>
      <c r="V641" s="36">
        <f t="shared" si="613"/>
        <v>0</v>
      </c>
      <c r="W641" s="5" t="e">
        <f t="shared" si="566"/>
        <v>#DIV/0!</v>
      </c>
      <c r="X641" s="24" t="s">
        <v>1214</v>
      </c>
    </row>
    <row r="642" spans="1:24" x14ac:dyDescent="0.25">
      <c r="A642" s="4" t="s">
        <v>83</v>
      </c>
      <c r="B642" s="4" t="s">
        <v>1333</v>
      </c>
      <c r="C642" s="4" t="s">
        <v>90</v>
      </c>
      <c r="D642" s="4" t="s">
        <v>85</v>
      </c>
      <c r="E642" s="14" t="s">
        <v>477</v>
      </c>
      <c r="F642" s="5">
        <f t="shared" si="611"/>
        <v>1247.2</v>
      </c>
      <c r="G642" s="5">
        <f t="shared" si="611"/>
        <v>1247.2</v>
      </c>
      <c r="H642" s="5">
        <f t="shared" si="611"/>
        <v>1247.2</v>
      </c>
      <c r="I642" s="5">
        <f t="shared" si="611"/>
        <v>0</v>
      </c>
      <c r="J642" s="5">
        <f t="shared" si="611"/>
        <v>0</v>
      </c>
      <c r="K642" s="5">
        <f t="shared" si="611"/>
        <v>0</v>
      </c>
      <c r="L642" s="5">
        <f t="shared" si="611"/>
        <v>0</v>
      </c>
      <c r="M642" s="5">
        <f t="shared" si="584"/>
        <v>1247.2</v>
      </c>
      <c r="N642" s="5">
        <v>5446.4</v>
      </c>
      <c r="O642" s="5">
        <f t="shared" si="612"/>
        <v>0</v>
      </c>
      <c r="P642" s="5">
        <f t="shared" si="613"/>
        <v>0</v>
      </c>
      <c r="Q642" s="5">
        <f t="shared" si="613"/>
        <v>0</v>
      </c>
      <c r="R642" s="5">
        <f t="shared" si="613"/>
        <v>0</v>
      </c>
      <c r="S642" s="5">
        <f t="shared" si="613"/>
        <v>0</v>
      </c>
      <c r="T642" s="5">
        <v>5446.3459999999995</v>
      </c>
      <c r="U642" s="5">
        <f t="shared" si="613"/>
        <v>0</v>
      </c>
      <c r="V642" s="36">
        <f t="shared" si="613"/>
        <v>0</v>
      </c>
      <c r="W642" s="5">
        <f t="shared" si="566"/>
        <v>99.999008519388951</v>
      </c>
      <c r="X642" s="26"/>
    </row>
    <row r="643" spans="1:24" ht="31.5" x14ac:dyDescent="0.25">
      <c r="A643" s="4" t="s">
        <v>83</v>
      </c>
      <c r="B643" s="4" t="s">
        <v>1333</v>
      </c>
      <c r="C643" s="4" t="s">
        <v>59</v>
      </c>
      <c r="D643" s="4"/>
      <c r="E643" s="14" t="s">
        <v>974</v>
      </c>
      <c r="F643" s="5">
        <f t="shared" si="611"/>
        <v>1247.2</v>
      </c>
      <c r="G643" s="5">
        <f t="shared" si="611"/>
        <v>1247.2</v>
      </c>
      <c r="H643" s="5">
        <f t="shared" si="611"/>
        <v>1247.2</v>
      </c>
      <c r="I643" s="5">
        <f t="shared" si="611"/>
        <v>0</v>
      </c>
      <c r="J643" s="5">
        <f t="shared" si="611"/>
        <v>0</v>
      </c>
      <c r="K643" s="5">
        <f t="shared" si="611"/>
        <v>0</v>
      </c>
      <c r="L643" s="5">
        <f t="shared" si="611"/>
        <v>0</v>
      </c>
      <c r="M643" s="5">
        <f t="shared" si="584"/>
        <v>1247.2</v>
      </c>
      <c r="N643" s="5">
        <v>3500</v>
      </c>
      <c r="O643" s="5">
        <f t="shared" si="612"/>
        <v>0</v>
      </c>
      <c r="P643" s="5">
        <f t="shared" si="613"/>
        <v>0</v>
      </c>
      <c r="Q643" s="5">
        <f t="shared" si="613"/>
        <v>0</v>
      </c>
      <c r="R643" s="5">
        <f t="shared" si="613"/>
        <v>0</v>
      </c>
      <c r="S643" s="5">
        <f t="shared" si="613"/>
        <v>0</v>
      </c>
      <c r="T643" s="5">
        <v>3500</v>
      </c>
      <c r="U643" s="5">
        <f t="shared" si="613"/>
        <v>0</v>
      </c>
      <c r="V643" s="36">
        <f t="shared" si="613"/>
        <v>0</v>
      </c>
      <c r="W643" s="5">
        <f t="shared" si="566"/>
        <v>100</v>
      </c>
      <c r="X643" s="26"/>
    </row>
    <row r="644" spans="1:24" ht="31.5" x14ac:dyDescent="0.25">
      <c r="A644" s="4" t="s">
        <v>83</v>
      </c>
      <c r="B644" s="4" t="s">
        <v>1333</v>
      </c>
      <c r="C644" s="4" t="s">
        <v>66</v>
      </c>
      <c r="D644" s="4"/>
      <c r="E644" s="14" t="s">
        <v>975</v>
      </c>
      <c r="F644" s="5">
        <f t="shared" ref="F644:L644" si="614">F646</f>
        <v>1247.2</v>
      </c>
      <c r="G644" s="5">
        <f t="shared" si="614"/>
        <v>1247.2</v>
      </c>
      <c r="H644" s="5">
        <f t="shared" si="614"/>
        <v>1247.2</v>
      </c>
      <c r="I644" s="5">
        <f t="shared" si="614"/>
        <v>0</v>
      </c>
      <c r="J644" s="5">
        <f t="shared" si="614"/>
        <v>0</v>
      </c>
      <c r="K644" s="5">
        <f t="shared" si="614"/>
        <v>0</v>
      </c>
      <c r="L644" s="5">
        <f t="shared" si="614"/>
        <v>0</v>
      </c>
      <c r="M644" s="5">
        <f t="shared" si="584"/>
        <v>1247.2</v>
      </c>
      <c r="N644" s="5">
        <v>3500</v>
      </c>
      <c r="O644" s="5">
        <f t="shared" ref="O644:V644" si="615">O646+O645</f>
        <v>0</v>
      </c>
      <c r="P644" s="5">
        <f t="shared" si="615"/>
        <v>0</v>
      </c>
      <c r="Q644" s="5">
        <f t="shared" si="615"/>
        <v>0</v>
      </c>
      <c r="R644" s="5">
        <f t="shared" si="615"/>
        <v>0</v>
      </c>
      <c r="S644" s="5">
        <f t="shared" si="615"/>
        <v>0</v>
      </c>
      <c r="T644" s="5">
        <v>3500</v>
      </c>
      <c r="U644" s="5">
        <f t="shared" si="615"/>
        <v>0</v>
      </c>
      <c r="V644" s="36">
        <f t="shared" si="615"/>
        <v>0</v>
      </c>
      <c r="W644" s="5">
        <f t="shared" si="566"/>
        <v>100</v>
      </c>
      <c r="X644" s="26"/>
    </row>
    <row r="645" spans="1:24" ht="31.5" x14ac:dyDescent="0.25">
      <c r="A645" s="4" t="s">
        <v>83</v>
      </c>
      <c r="B645" s="4" t="s">
        <v>1333</v>
      </c>
      <c r="C645" s="4" t="s">
        <v>1408</v>
      </c>
      <c r="D645" s="4"/>
      <c r="E645" s="14" t="s">
        <v>977</v>
      </c>
      <c r="F645" s="5"/>
      <c r="G645" s="5"/>
      <c r="H645" s="5"/>
      <c r="I645" s="5"/>
      <c r="J645" s="5"/>
      <c r="K645" s="5"/>
      <c r="L645" s="5"/>
      <c r="M645" s="5">
        <v>0</v>
      </c>
      <c r="N645" s="5">
        <v>3500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3500</v>
      </c>
      <c r="U645" s="5">
        <v>0</v>
      </c>
      <c r="V645" s="36">
        <v>0</v>
      </c>
      <c r="W645" s="5">
        <f t="shared" si="566"/>
        <v>100</v>
      </c>
      <c r="X645" s="26"/>
    </row>
    <row r="646" spans="1:24" ht="31.5" x14ac:dyDescent="0.25">
      <c r="A646" s="4" t="s">
        <v>83</v>
      </c>
      <c r="B646" s="4" t="s">
        <v>1333</v>
      </c>
      <c r="C646" s="4" t="s">
        <v>1409</v>
      </c>
      <c r="D646" s="4"/>
      <c r="E646" s="14" t="s">
        <v>1410</v>
      </c>
      <c r="F646" s="5">
        <v>1247.2</v>
      </c>
      <c r="G646" s="5">
        <v>1247.2</v>
      </c>
      <c r="H646" s="5">
        <v>1247.2</v>
      </c>
      <c r="I646" s="5"/>
      <c r="J646" s="5"/>
      <c r="K646" s="5"/>
      <c r="L646" s="5"/>
      <c r="M646" s="5">
        <f t="shared" si="584"/>
        <v>1247.2</v>
      </c>
      <c r="N646" s="5">
        <v>3500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3500</v>
      </c>
      <c r="U646" s="5">
        <v>0</v>
      </c>
      <c r="V646" s="36">
        <v>0</v>
      </c>
      <c r="W646" s="5">
        <f t="shared" si="566"/>
        <v>100</v>
      </c>
      <c r="X646" s="24"/>
    </row>
    <row r="647" spans="1:24" ht="31.5" x14ac:dyDescent="0.25">
      <c r="A647" s="4" t="s">
        <v>83</v>
      </c>
      <c r="B647" s="4" t="s">
        <v>1333</v>
      </c>
      <c r="C647" s="4" t="s">
        <v>1409</v>
      </c>
      <c r="D647" s="4" t="s">
        <v>73</v>
      </c>
      <c r="E647" s="14" t="s">
        <v>475</v>
      </c>
      <c r="F647" s="5">
        <f t="shared" ref="F647:L649" si="616">F648</f>
        <v>2509.5</v>
      </c>
      <c r="G647" s="5">
        <f t="shared" si="616"/>
        <v>5238.6000000000004</v>
      </c>
      <c r="H647" s="5">
        <f t="shared" si="616"/>
        <v>3953.6</v>
      </c>
      <c r="I647" s="5">
        <f t="shared" si="616"/>
        <v>0</v>
      </c>
      <c r="J647" s="5">
        <f t="shared" si="616"/>
        <v>0</v>
      </c>
      <c r="K647" s="5">
        <f t="shared" si="616"/>
        <v>0</v>
      </c>
      <c r="L647" s="5">
        <f t="shared" si="616"/>
        <v>0</v>
      </c>
      <c r="M647" s="5">
        <f t="shared" si="584"/>
        <v>2509.5</v>
      </c>
      <c r="N647" s="5">
        <v>3500</v>
      </c>
      <c r="O647" s="5">
        <f t="shared" ref="O647:O649" si="617">O648</f>
        <v>2076.4</v>
      </c>
      <c r="P647" s="5">
        <f t="shared" ref="P647:V649" si="618">P648</f>
        <v>0</v>
      </c>
      <c r="Q647" s="5">
        <f t="shared" si="618"/>
        <v>0</v>
      </c>
      <c r="R647" s="5">
        <f t="shared" si="618"/>
        <v>0</v>
      </c>
      <c r="S647" s="5">
        <f t="shared" si="618"/>
        <v>0</v>
      </c>
      <c r="T647" s="5">
        <v>3500</v>
      </c>
      <c r="U647" s="5">
        <f t="shared" si="618"/>
        <v>0</v>
      </c>
      <c r="V647" s="36">
        <f t="shared" si="618"/>
        <v>0</v>
      </c>
      <c r="W647" s="5">
        <f t="shared" si="566"/>
        <v>100</v>
      </c>
      <c r="X647" s="26"/>
    </row>
    <row r="648" spans="1:24" x14ac:dyDescent="0.25">
      <c r="A648" s="4" t="s">
        <v>83</v>
      </c>
      <c r="B648" s="4" t="s">
        <v>1333</v>
      </c>
      <c r="C648" s="4" t="s">
        <v>1409</v>
      </c>
      <c r="D648" s="4" t="s">
        <v>85</v>
      </c>
      <c r="E648" s="14" t="s">
        <v>477</v>
      </c>
      <c r="F648" s="5">
        <f t="shared" si="616"/>
        <v>2509.5</v>
      </c>
      <c r="G648" s="5">
        <f t="shared" si="616"/>
        <v>5238.6000000000004</v>
      </c>
      <c r="H648" s="5">
        <f t="shared" si="616"/>
        <v>3953.6</v>
      </c>
      <c r="I648" s="5">
        <f t="shared" si="616"/>
        <v>0</v>
      </c>
      <c r="J648" s="5">
        <f t="shared" si="616"/>
        <v>0</v>
      </c>
      <c r="K648" s="5">
        <f t="shared" si="616"/>
        <v>0</v>
      </c>
      <c r="L648" s="5">
        <f t="shared" si="616"/>
        <v>0</v>
      </c>
      <c r="M648" s="5">
        <f t="shared" si="584"/>
        <v>2509.5</v>
      </c>
      <c r="N648" s="5">
        <v>3500</v>
      </c>
      <c r="O648" s="5">
        <f t="shared" si="617"/>
        <v>2076.4</v>
      </c>
      <c r="P648" s="5">
        <f t="shared" si="618"/>
        <v>0</v>
      </c>
      <c r="Q648" s="5">
        <f t="shared" si="618"/>
        <v>0</v>
      </c>
      <c r="R648" s="5">
        <f t="shared" si="618"/>
        <v>0</v>
      </c>
      <c r="S648" s="5">
        <f t="shared" si="618"/>
        <v>0</v>
      </c>
      <c r="T648" s="5">
        <v>3500</v>
      </c>
      <c r="U648" s="5">
        <f t="shared" si="618"/>
        <v>0</v>
      </c>
      <c r="V648" s="36">
        <f t="shared" si="618"/>
        <v>0</v>
      </c>
      <c r="W648" s="5">
        <f t="shared" si="566"/>
        <v>100</v>
      </c>
      <c r="X648" s="26"/>
    </row>
    <row r="649" spans="1:24" ht="31.5" x14ac:dyDescent="0.25">
      <c r="A649" s="4" t="s">
        <v>83</v>
      </c>
      <c r="B649" s="4" t="s">
        <v>1333</v>
      </c>
      <c r="C649" s="4" t="s">
        <v>22</v>
      </c>
      <c r="D649" s="4"/>
      <c r="E649" s="14" t="s">
        <v>699</v>
      </c>
      <c r="F649" s="5">
        <f t="shared" si="616"/>
        <v>2509.5</v>
      </c>
      <c r="G649" s="5">
        <f t="shared" si="616"/>
        <v>5238.6000000000004</v>
      </c>
      <c r="H649" s="5">
        <f t="shared" si="616"/>
        <v>3953.6</v>
      </c>
      <c r="I649" s="5">
        <f t="shared" si="616"/>
        <v>0</v>
      </c>
      <c r="J649" s="5">
        <f t="shared" si="616"/>
        <v>0</v>
      </c>
      <c r="K649" s="5">
        <f t="shared" si="616"/>
        <v>0</v>
      </c>
      <c r="L649" s="5">
        <f t="shared" si="616"/>
        <v>0</v>
      </c>
      <c r="M649" s="5">
        <f t="shared" si="584"/>
        <v>2509.5</v>
      </c>
      <c r="N649" s="5">
        <v>8023.2314299999998</v>
      </c>
      <c r="O649" s="5">
        <f t="shared" si="617"/>
        <v>2076.4</v>
      </c>
      <c r="P649" s="5">
        <f t="shared" si="618"/>
        <v>0</v>
      </c>
      <c r="Q649" s="5">
        <f t="shared" si="618"/>
        <v>0</v>
      </c>
      <c r="R649" s="5">
        <f t="shared" si="618"/>
        <v>0</v>
      </c>
      <c r="S649" s="5">
        <f t="shared" si="618"/>
        <v>0</v>
      </c>
      <c r="T649" s="5">
        <v>8023.2314299999998</v>
      </c>
      <c r="U649" s="5">
        <f t="shared" si="618"/>
        <v>0</v>
      </c>
      <c r="V649" s="36">
        <f t="shared" si="618"/>
        <v>0</v>
      </c>
      <c r="W649" s="5">
        <f t="shared" si="566"/>
        <v>100</v>
      </c>
      <c r="X649" s="26"/>
    </row>
    <row r="650" spans="1:24" ht="47.25" x14ac:dyDescent="0.25">
      <c r="A650" s="4" t="s">
        <v>83</v>
      </c>
      <c r="B650" s="4" t="s">
        <v>1333</v>
      </c>
      <c r="C650" s="4" t="s">
        <v>345</v>
      </c>
      <c r="D650" s="4"/>
      <c r="E650" s="14" t="s">
        <v>704</v>
      </c>
      <c r="F650" s="5">
        <f t="shared" ref="F650:L650" si="619">F651+F652</f>
        <v>2509.5</v>
      </c>
      <c r="G650" s="5">
        <f t="shared" si="619"/>
        <v>5238.6000000000004</v>
      </c>
      <c r="H650" s="5">
        <f t="shared" si="619"/>
        <v>3953.6</v>
      </c>
      <c r="I650" s="5">
        <f t="shared" si="619"/>
        <v>0</v>
      </c>
      <c r="J650" s="5">
        <f t="shared" si="619"/>
        <v>0</v>
      </c>
      <c r="K650" s="5">
        <f t="shared" si="619"/>
        <v>0</v>
      </c>
      <c r="L650" s="5">
        <f t="shared" si="619"/>
        <v>0</v>
      </c>
      <c r="M650" s="5">
        <f t="shared" si="584"/>
        <v>2509.5</v>
      </c>
      <c r="N650" s="5">
        <v>8023.2314299999998</v>
      </c>
      <c r="O650" s="5">
        <f>O651+O652</f>
        <v>2076.4</v>
      </c>
      <c r="P650" s="5">
        <f t="shared" ref="P650:V650" si="620">P651+P652</f>
        <v>0</v>
      </c>
      <c r="Q650" s="5">
        <f t="shared" si="620"/>
        <v>0</v>
      </c>
      <c r="R650" s="5">
        <f t="shared" si="620"/>
        <v>0</v>
      </c>
      <c r="S650" s="5">
        <f t="shared" si="620"/>
        <v>0</v>
      </c>
      <c r="T650" s="5">
        <v>8023.2314299999998</v>
      </c>
      <c r="U650" s="5">
        <f t="shared" si="620"/>
        <v>0</v>
      </c>
      <c r="V650" s="36">
        <f t="shared" si="620"/>
        <v>0</v>
      </c>
      <c r="W650" s="5">
        <f t="shared" si="566"/>
        <v>100</v>
      </c>
      <c r="X650" s="26"/>
    </row>
    <row r="651" spans="1:24" ht="31.5" x14ac:dyDescent="0.25">
      <c r="A651" s="4" t="s">
        <v>83</v>
      </c>
      <c r="B651" s="4" t="s">
        <v>1333</v>
      </c>
      <c r="C651" s="4" t="s">
        <v>345</v>
      </c>
      <c r="D651" s="4" t="s">
        <v>73</v>
      </c>
      <c r="E651" s="14" t="s">
        <v>475</v>
      </c>
      <c r="F651" s="5">
        <v>1210.4000000000001</v>
      </c>
      <c r="G651" s="5">
        <v>0</v>
      </c>
      <c r="H651" s="5">
        <v>1542.9</v>
      </c>
      <c r="I651" s="5"/>
      <c r="J651" s="5"/>
      <c r="K651" s="5"/>
      <c r="L651" s="5"/>
      <c r="M651" s="5">
        <f t="shared" si="584"/>
        <v>1210.4000000000001</v>
      </c>
      <c r="N651" s="5">
        <v>8023.2314299999998</v>
      </c>
      <c r="O651" s="5">
        <v>1210.4000000000001</v>
      </c>
      <c r="P651" s="5">
        <v>0</v>
      </c>
      <c r="Q651" s="5">
        <v>0</v>
      </c>
      <c r="R651" s="5">
        <v>0</v>
      </c>
      <c r="S651" s="5">
        <v>0</v>
      </c>
      <c r="T651" s="5">
        <v>8023.2314299999998</v>
      </c>
      <c r="U651" s="5">
        <v>0</v>
      </c>
      <c r="V651" s="36">
        <v>0</v>
      </c>
      <c r="W651" s="5">
        <f t="shared" ref="W651:W714" si="621">T651/N651*100</f>
        <v>100</v>
      </c>
      <c r="X651" s="26"/>
    </row>
    <row r="652" spans="1:24" x14ac:dyDescent="0.25">
      <c r="A652" s="4" t="s">
        <v>83</v>
      </c>
      <c r="B652" s="4" t="s">
        <v>1333</v>
      </c>
      <c r="C652" s="4" t="s">
        <v>345</v>
      </c>
      <c r="D652" s="4" t="s">
        <v>107</v>
      </c>
      <c r="E652" s="14" t="s">
        <v>476</v>
      </c>
      <c r="F652" s="5">
        <v>1299.0999999999999</v>
      </c>
      <c r="G652" s="5">
        <v>5238.6000000000004</v>
      </c>
      <c r="H652" s="5">
        <v>2410.6999999999998</v>
      </c>
      <c r="I652" s="5"/>
      <c r="J652" s="5"/>
      <c r="K652" s="5"/>
      <c r="L652" s="5"/>
      <c r="M652" s="5">
        <f t="shared" si="584"/>
        <v>1299.0999999999999</v>
      </c>
      <c r="N652" s="5">
        <v>1290.8768500000001</v>
      </c>
      <c r="O652" s="5">
        <v>866</v>
      </c>
      <c r="P652" s="5">
        <v>0</v>
      </c>
      <c r="Q652" s="5">
        <v>0</v>
      </c>
      <c r="R652" s="5">
        <v>0</v>
      </c>
      <c r="S652" s="5">
        <v>0</v>
      </c>
      <c r="T652" s="5">
        <v>1290.8768500000001</v>
      </c>
      <c r="U652" s="5">
        <v>0</v>
      </c>
      <c r="V652" s="36">
        <v>0</v>
      </c>
      <c r="W652" s="5">
        <f t="shared" si="621"/>
        <v>100</v>
      </c>
      <c r="X652" s="26"/>
    </row>
    <row r="653" spans="1:24" x14ac:dyDescent="0.25">
      <c r="A653" s="4" t="s">
        <v>83</v>
      </c>
      <c r="B653" s="4" t="s">
        <v>1333</v>
      </c>
      <c r="C653" s="4" t="s">
        <v>345</v>
      </c>
      <c r="D653" s="4" t="s">
        <v>85</v>
      </c>
      <c r="E653" s="14" t="s">
        <v>477</v>
      </c>
      <c r="F653" s="5"/>
      <c r="G653" s="5"/>
      <c r="H653" s="5"/>
      <c r="I653" s="5"/>
      <c r="J653" s="5"/>
      <c r="K653" s="5"/>
      <c r="L653" s="5"/>
      <c r="M653" s="5">
        <f t="shared" si="584"/>
        <v>0</v>
      </c>
      <c r="N653" s="5">
        <v>6732.3545800000002</v>
      </c>
      <c r="O653" s="5">
        <f>O654</f>
        <v>7559.84</v>
      </c>
      <c r="P653" s="5">
        <f t="shared" ref="P653:V654" si="622">P654</f>
        <v>0</v>
      </c>
      <c r="Q653" s="5">
        <f t="shared" si="622"/>
        <v>0</v>
      </c>
      <c r="R653" s="5">
        <f t="shared" si="622"/>
        <v>0</v>
      </c>
      <c r="S653" s="5">
        <f t="shared" si="622"/>
        <v>0</v>
      </c>
      <c r="T653" s="5">
        <v>6732.3545800000002</v>
      </c>
      <c r="U653" s="5">
        <f t="shared" si="622"/>
        <v>0</v>
      </c>
      <c r="V653" s="36">
        <f t="shared" si="622"/>
        <v>0</v>
      </c>
      <c r="W653" s="5">
        <f t="shared" si="621"/>
        <v>100</v>
      </c>
      <c r="X653" s="26"/>
    </row>
    <row r="654" spans="1:24" ht="47.25" hidden="1" x14ac:dyDescent="0.25">
      <c r="A654" s="4" t="s">
        <v>83</v>
      </c>
      <c r="B654" s="4" t="s">
        <v>1333</v>
      </c>
      <c r="C654" s="4" t="s">
        <v>36</v>
      </c>
      <c r="D654" s="4"/>
      <c r="E654" s="14" t="s">
        <v>732</v>
      </c>
      <c r="F654" s="5"/>
      <c r="G654" s="5"/>
      <c r="H654" s="5"/>
      <c r="I654" s="5"/>
      <c r="J654" s="5"/>
      <c r="K654" s="5"/>
      <c r="L654" s="5"/>
      <c r="M654" s="5">
        <f t="shared" si="584"/>
        <v>0</v>
      </c>
      <c r="N654" s="5">
        <v>0</v>
      </c>
      <c r="O654" s="5">
        <f>O655</f>
        <v>7559.84</v>
      </c>
      <c r="P654" s="5">
        <f t="shared" si="622"/>
        <v>0</v>
      </c>
      <c r="Q654" s="5">
        <f t="shared" si="622"/>
        <v>0</v>
      </c>
      <c r="R654" s="5">
        <f t="shared" si="622"/>
        <v>0</v>
      </c>
      <c r="S654" s="5">
        <f t="shared" si="622"/>
        <v>0</v>
      </c>
      <c r="T654" s="5">
        <v>0</v>
      </c>
      <c r="U654" s="5">
        <f t="shared" si="622"/>
        <v>0</v>
      </c>
      <c r="V654" s="36">
        <f t="shared" si="622"/>
        <v>0</v>
      </c>
      <c r="W654" s="5" t="e">
        <f t="shared" si="621"/>
        <v>#DIV/0!</v>
      </c>
      <c r="X654" s="24" t="s">
        <v>1214</v>
      </c>
    </row>
    <row r="655" spans="1:24" ht="47.25" hidden="1" x14ac:dyDescent="0.25">
      <c r="A655" s="4" t="s">
        <v>83</v>
      </c>
      <c r="B655" s="4" t="s">
        <v>1333</v>
      </c>
      <c r="C655" s="4" t="s">
        <v>1081</v>
      </c>
      <c r="D655" s="4"/>
      <c r="E655" s="14" t="s">
        <v>1083</v>
      </c>
      <c r="F655" s="5"/>
      <c r="G655" s="5"/>
      <c r="H655" s="5"/>
      <c r="I655" s="5"/>
      <c r="J655" s="5"/>
      <c r="K655" s="5"/>
      <c r="L655" s="5"/>
      <c r="M655" s="5">
        <f t="shared" si="584"/>
        <v>0</v>
      </c>
      <c r="N655" s="5">
        <v>0</v>
      </c>
      <c r="O655" s="5">
        <f>O656+O657</f>
        <v>7559.84</v>
      </c>
      <c r="P655" s="5">
        <f t="shared" ref="P655:V655" si="623">P656+P657</f>
        <v>0</v>
      </c>
      <c r="Q655" s="5">
        <f t="shared" si="623"/>
        <v>0</v>
      </c>
      <c r="R655" s="5">
        <f t="shared" si="623"/>
        <v>0</v>
      </c>
      <c r="S655" s="5">
        <f t="shared" si="623"/>
        <v>0</v>
      </c>
      <c r="T655" s="5">
        <v>0</v>
      </c>
      <c r="U655" s="5">
        <f t="shared" si="623"/>
        <v>0</v>
      </c>
      <c r="V655" s="36">
        <f t="shared" si="623"/>
        <v>0</v>
      </c>
      <c r="W655" s="5" t="e">
        <f t="shared" si="621"/>
        <v>#DIV/0!</v>
      </c>
      <c r="X655" s="24" t="s">
        <v>1214</v>
      </c>
    </row>
    <row r="656" spans="1:24" ht="31.5" hidden="1" x14ac:dyDescent="0.25">
      <c r="A656" s="4" t="s">
        <v>83</v>
      </c>
      <c r="B656" s="4" t="s">
        <v>1333</v>
      </c>
      <c r="C656" s="4" t="s">
        <v>1082</v>
      </c>
      <c r="D656" s="4"/>
      <c r="E656" s="14" t="s">
        <v>1084</v>
      </c>
      <c r="F656" s="5"/>
      <c r="G656" s="5"/>
      <c r="H656" s="5"/>
      <c r="I656" s="5"/>
      <c r="J656" s="5"/>
      <c r="K656" s="5"/>
      <c r="L656" s="5"/>
      <c r="M656" s="5">
        <f t="shared" si="584"/>
        <v>0</v>
      </c>
      <c r="N656" s="5">
        <v>0</v>
      </c>
      <c r="O656" s="5">
        <v>2535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36">
        <v>0</v>
      </c>
      <c r="W656" s="5" t="e">
        <f t="shared" si="621"/>
        <v>#DIV/0!</v>
      </c>
      <c r="X656" s="24" t="s">
        <v>1214</v>
      </c>
    </row>
    <row r="657" spans="1:25" ht="31.5" hidden="1" x14ac:dyDescent="0.25">
      <c r="A657" s="4" t="s">
        <v>83</v>
      </c>
      <c r="B657" s="4" t="s">
        <v>1333</v>
      </c>
      <c r="C657" s="4" t="s">
        <v>1082</v>
      </c>
      <c r="D657" s="4" t="s">
        <v>73</v>
      </c>
      <c r="E657" s="14" t="s">
        <v>475</v>
      </c>
      <c r="F657" s="5"/>
      <c r="G657" s="5"/>
      <c r="H657" s="5"/>
      <c r="I657" s="5"/>
      <c r="J657" s="5"/>
      <c r="K657" s="5"/>
      <c r="L657" s="5"/>
      <c r="M657" s="5">
        <f t="shared" si="584"/>
        <v>0</v>
      </c>
      <c r="N657" s="5">
        <v>0</v>
      </c>
      <c r="O657" s="5">
        <v>5024.84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36">
        <v>0</v>
      </c>
      <c r="W657" s="5" t="e">
        <f t="shared" si="621"/>
        <v>#DIV/0!</v>
      </c>
      <c r="X657" s="24" t="s">
        <v>1214</v>
      </c>
    </row>
    <row r="658" spans="1:25" hidden="1" x14ac:dyDescent="0.25">
      <c r="A658" s="4" t="s">
        <v>83</v>
      </c>
      <c r="B658" s="4" t="s">
        <v>1333</v>
      </c>
      <c r="C658" s="4" t="s">
        <v>1082</v>
      </c>
      <c r="D658" s="4" t="s">
        <v>85</v>
      </c>
      <c r="E658" s="14" t="s">
        <v>477</v>
      </c>
      <c r="F658" s="5">
        <f t="shared" ref="F658:L661" si="624">F659</f>
        <v>0</v>
      </c>
      <c r="G658" s="5">
        <f t="shared" si="624"/>
        <v>0</v>
      </c>
      <c r="H658" s="5">
        <f t="shared" si="624"/>
        <v>0</v>
      </c>
      <c r="I658" s="5">
        <f t="shared" si="624"/>
        <v>0</v>
      </c>
      <c r="J658" s="5">
        <f t="shared" si="624"/>
        <v>0</v>
      </c>
      <c r="K658" s="5">
        <f t="shared" si="624"/>
        <v>0</v>
      </c>
      <c r="L658" s="5">
        <f t="shared" si="624"/>
        <v>0</v>
      </c>
      <c r="M658" s="5">
        <f t="shared" si="584"/>
        <v>0</v>
      </c>
      <c r="N658" s="5">
        <v>0</v>
      </c>
      <c r="O658" s="5">
        <f t="shared" ref="O658:O661" si="625">O659</f>
        <v>0</v>
      </c>
      <c r="P658" s="5">
        <f t="shared" ref="P658:V661" si="626">P659</f>
        <v>0</v>
      </c>
      <c r="Q658" s="5">
        <f t="shared" si="626"/>
        <v>0</v>
      </c>
      <c r="R658" s="5">
        <f t="shared" si="626"/>
        <v>0</v>
      </c>
      <c r="S658" s="5">
        <f t="shared" si="626"/>
        <v>0</v>
      </c>
      <c r="T658" s="5">
        <v>0</v>
      </c>
      <c r="U658" s="5">
        <f t="shared" si="626"/>
        <v>0</v>
      </c>
      <c r="V658" s="36">
        <f t="shared" si="626"/>
        <v>0</v>
      </c>
      <c r="W658" s="5" t="e">
        <f t="shared" si="621"/>
        <v>#DIV/0!</v>
      </c>
      <c r="X658" s="24" t="s">
        <v>1214</v>
      </c>
      <c r="Y658" s="2" t="s">
        <v>1236</v>
      </c>
    </row>
    <row r="659" spans="1:25" ht="31.5" x14ac:dyDescent="0.25">
      <c r="A659" s="9" t="s">
        <v>83</v>
      </c>
      <c r="B659" s="9" t="s">
        <v>1334</v>
      </c>
      <c r="C659" s="9"/>
      <c r="D659" s="9"/>
      <c r="E659" s="13" t="s">
        <v>456</v>
      </c>
      <c r="F659" s="5">
        <f t="shared" si="624"/>
        <v>0</v>
      </c>
      <c r="G659" s="5">
        <f t="shared" si="624"/>
        <v>0</v>
      </c>
      <c r="H659" s="5">
        <f t="shared" si="624"/>
        <v>0</v>
      </c>
      <c r="I659" s="5">
        <f t="shared" si="624"/>
        <v>0</v>
      </c>
      <c r="J659" s="5">
        <f t="shared" si="624"/>
        <v>0</v>
      </c>
      <c r="K659" s="5">
        <f t="shared" si="624"/>
        <v>0</v>
      </c>
      <c r="L659" s="5">
        <f t="shared" si="624"/>
        <v>0</v>
      </c>
      <c r="M659" s="5">
        <f t="shared" si="584"/>
        <v>0</v>
      </c>
      <c r="N659" s="11">
        <v>119834.8</v>
      </c>
      <c r="O659" s="5">
        <f t="shared" si="625"/>
        <v>0</v>
      </c>
      <c r="P659" s="5">
        <f t="shared" si="626"/>
        <v>0</v>
      </c>
      <c r="Q659" s="5">
        <f t="shared" si="626"/>
        <v>0</v>
      </c>
      <c r="R659" s="5">
        <f t="shared" si="626"/>
        <v>0</v>
      </c>
      <c r="S659" s="5">
        <f t="shared" si="626"/>
        <v>0</v>
      </c>
      <c r="T659" s="11">
        <v>119807.58039</v>
      </c>
      <c r="U659" s="5">
        <f t="shared" si="626"/>
        <v>0</v>
      </c>
      <c r="V659" s="36">
        <f t="shared" si="626"/>
        <v>0</v>
      </c>
      <c r="W659" s="11">
        <f t="shared" si="621"/>
        <v>99.97728572167685</v>
      </c>
      <c r="X659" s="26"/>
      <c r="Y659" s="2" t="s">
        <v>1236</v>
      </c>
    </row>
    <row r="660" spans="1:25" ht="31.5" x14ac:dyDescent="0.25">
      <c r="A660" s="4" t="s">
        <v>83</v>
      </c>
      <c r="B660" s="4" t="s">
        <v>1334</v>
      </c>
      <c r="C660" s="4" t="s">
        <v>22</v>
      </c>
      <c r="D660" s="4"/>
      <c r="E660" s="14" t="s">
        <v>699</v>
      </c>
      <c r="F660" s="5">
        <f t="shared" si="624"/>
        <v>0</v>
      </c>
      <c r="G660" s="5">
        <f t="shared" si="624"/>
        <v>0</v>
      </c>
      <c r="H660" s="5">
        <f t="shared" si="624"/>
        <v>0</v>
      </c>
      <c r="I660" s="5">
        <f t="shared" si="624"/>
        <v>0</v>
      </c>
      <c r="J660" s="5">
        <f t="shared" si="624"/>
        <v>0</v>
      </c>
      <c r="K660" s="5">
        <f t="shared" si="624"/>
        <v>0</v>
      </c>
      <c r="L660" s="5">
        <f t="shared" si="624"/>
        <v>0</v>
      </c>
      <c r="M660" s="5">
        <f t="shared" si="584"/>
        <v>0</v>
      </c>
      <c r="N660" s="5">
        <v>94807.6</v>
      </c>
      <c r="O660" s="5">
        <f t="shared" si="625"/>
        <v>0</v>
      </c>
      <c r="P660" s="5">
        <f t="shared" si="626"/>
        <v>0</v>
      </c>
      <c r="Q660" s="5">
        <f t="shared" si="626"/>
        <v>0</v>
      </c>
      <c r="R660" s="5">
        <f t="shared" si="626"/>
        <v>0</v>
      </c>
      <c r="S660" s="5">
        <f t="shared" si="626"/>
        <v>0</v>
      </c>
      <c r="T660" s="5">
        <v>94806.920530000003</v>
      </c>
      <c r="U660" s="5">
        <f t="shared" si="626"/>
        <v>0</v>
      </c>
      <c r="V660" s="36">
        <f t="shared" si="626"/>
        <v>0</v>
      </c>
      <c r="W660" s="5">
        <f t="shared" si="621"/>
        <v>99.999283316949274</v>
      </c>
      <c r="X660" s="26"/>
      <c r="Y660" s="2" t="s">
        <v>1236</v>
      </c>
    </row>
    <row r="661" spans="1:25" x14ac:dyDescent="0.25">
      <c r="A661" s="4" t="s">
        <v>83</v>
      </c>
      <c r="B661" s="4" t="s">
        <v>1334</v>
      </c>
      <c r="C661" s="4" t="s">
        <v>40</v>
      </c>
      <c r="D661" s="4"/>
      <c r="E661" s="14" t="s">
        <v>758</v>
      </c>
      <c r="F661" s="5">
        <f t="shared" si="624"/>
        <v>0</v>
      </c>
      <c r="G661" s="5">
        <f t="shared" si="624"/>
        <v>0</v>
      </c>
      <c r="H661" s="5">
        <f t="shared" si="624"/>
        <v>0</v>
      </c>
      <c r="I661" s="5">
        <f t="shared" si="624"/>
        <v>0</v>
      </c>
      <c r="J661" s="5">
        <f t="shared" si="624"/>
        <v>0</v>
      </c>
      <c r="K661" s="5">
        <f t="shared" si="624"/>
        <v>0</v>
      </c>
      <c r="L661" s="5">
        <f t="shared" si="624"/>
        <v>0</v>
      </c>
      <c r="M661" s="5">
        <f t="shared" si="584"/>
        <v>0</v>
      </c>
      <c r="N661" s="5">
        <v>94807.6</v>
      </c>
      <c r="O661" s="5">
        <f t="shared" si="625"/>
        <v>0</v>
      </c>
      <c r="P661" s="5">
        <f t="shared" si="626"/>
        <v>0</v>
      </c>
      <c r="Q661" s="5">
        <f t="shared" si="626"/>
        <v>0</v>
      </c>
      <c r="R661" s="5">
        <f t="shared" si="626"/>
        <v>0</v>
      </c>
      <c r="S661" s="5">
        <f t="shared" si="626"/>
        <v>0</v>
      </c>
      <c r="T661" s="5">
        <v>94806.920530000003</v>
      </c>
      <c r="U661" s="5">
        <f t="shared" si="626"/>
        <v>0</v>
      </c>
      <c r="V661" s="36">
        <f t="shared" si="626"/>
        <v>0</v>
      </c>
      <c r="W661" s="5">
        <f t="shared" si="621"/>
        <v>99.999283316949274</v>
      </c>
      <c r="X661" s="26"/>
      <c r="Y661" s="2" t="s">
        <v>1236</v>
      </c>
    </row>
    <row r="662" spans="1:25" ht="47.25" x14ac:dyDescent="0.25">
      <c r="A662" s="4" t="s">
        <v>83</v>
      </c>
      <c r="B662" s="4" t="s">
        <v>1334</v>
      </c>
      <c r="C662" s="4" t="s">
        <v>41</v>
      </c>
      <c r="D662" s="4"/>
      <c r="E662" s="14" t="s">
        <v>497</v>
      </c>
      <c r="F662" s="5"/>
      <c r="G662" s="5"/>
      <c r="H662" s="5"/>
      <c r="I662" s="5"/>
      <c r="J662" s="5"/>
      <c r="K662" s="5"/>
      <c r="L662" s="5"/>
      <c r="M662" s="5">
        <f t="shared" si="584"/>
        <v>0</v>
      </c>
      <c r="N662" s="5">
        <v>94807.6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94806.920530000003</v>
      </c>
      <c r="U662" s="5">
        <v>0</v>
      </c>
      <c r="V662" s="36">
        <v>0</v>
      </c>
      <c r="W662" s="5">
        <f t="shared" si="621"/>
        <v>99.999283316949274</v>
      </c>
      <c r="X662" s="26"/>
      <c r="Y662" s="2" t="s">
        <v>1236</v>
      </c>
    </row>
    <row r="663" spans="1:25" s="10" customFormat="1" ht="78.75" x14ac:dyDescent="0.25">
      <c r="A663" s="4" t="s">
        <v>83</v>
      </c>
      <c r="B663" s="4" t="s">
        <v>1334</v>
      </c>
      <c r="C663" s="4" t="s">
        <v>41</v>
      </c>
      <c r="D663" s="4" t="s">
        <v>18</v>
      </c>
      <c r="E663" s="14" t="s">
        <v>462</v>
      </c>
      <c r="F663" s="11">
        <f t="shared" ref="F663:L663" si="627">F673+F664+F685</f>
        <v>99965.4</v>
      </c>
      <c r="G663" s="11">
        <f t="shared" si="627"/>
        <v>99968.4</v>
      </c>
      <c r="H663" s="11">
        <f t="shared" si="627"/>
        <v>99968.4</v>
      </c>
      <c r="I663" s="11">
        <f t="shared" si="627"/>
        <v>0</v>
      </c>
      <c r="J663" s="11">
        <f t="shared" si="627"/>
        <v>0</v>
      </c>
      <c r="K663" s="11">
        <f t="shared" si="627"/>
        <v>0</v>
      </c>
      <c r="L663" s="11">
        <f t="shared" si="627"/>
        <v>727.10799999999995</v>
      </c>
      <c r="M663" s="11">
        <f t="shared" si="584"/>
        <v>100692.50799999999</v>
      </c>
      <c r="N663" s="5">
        <v>84427.154609999998</v>
      </c>
      <c r="O663" s="11">
        <f>O673+O664+O685</f>
        <v>68988.64347000001</v>
      </c>
      <c r="P663" s="11">
        <f t="shared" ref="P663:V663" si="628">P673+P664+P685</f>
        <v>0</v>
      </c>
      <c r="Q663" s="11">
        <f t="shared" si="628"/>
        <v>0</v>
      </c>
      <c r="R663" s="11">
        <f t="shared" si="628"/>
        <v>0</v>
      </c>
      <c r="S663" s="11">
        <f t="shared" si="628"/>
        <v>0</v>
      </c>
      <c r="T663" s="5">
        <v>84426.475139999995</v>
      </c>
      <c r="U663" s="11">
        <f t="shared" si="628"/>
        <v>0</v>
      </c>
      <c r="V663" s="35">
        <f t="shared" si="628"/>
        <v>0</v>
      </c>
      <c r="W663" s="5">
        <f t="shared" si="621"/>
        <v>99.999195199692394</v>
      </c>
      <c r="X663" s="25"/>
    </row>
    <row r="664" spans="1:25" x14ac:dyDescent="0.25">
      <c r="A664" s="4" t="s">
        <v>83</v>
      </c>
      <c r="B664" s="4" t="s">
        <v>1334</v>
      </c>
      <c r="C664" s="4" t="s">
        <v>41</v>
      </c>
      <c r="D664" s="4" t="s">
        <v>19</v>
      </c>
      <c r="E664" s="14" t="s">
        <v>463</v>
      </c>
      <c r="F664" s="5">
        <f t="shared" ref="F664:L667" si="629">F665</f>
        <v>77386.7</v>
      </c>
      <c r="G664" s="5">
        <f t="shared" si="629"/>
        <v>77389.7</v>
      </c>
      <c r="H664" s="5">
        <f t="shared" si="629"/>
        <v>77389.7</v>
      </c>
      <c r="I664" s="5">
        <f t="shared" si="629"/>
        <v>0</v>
      </c>
      <c r="J664" s="5">
        <f t="shared" si="629"/>
        <v>0</v>
      </c>
      <c r="K664" s="5">
        <f t="shared" si="629"/>
        <v>0</v>
      </c>
      <c r="L664" s="5">
        <f t="shared" si="629"/>
        <v>509.108</v>
      </c>
      <c r="M664" s="5">
        <f t="shared" si="584"/>
        <v>77895.80799999999</v>
      </c>
      <c r="N664" s="5">
        <v>84427.154609999998</v>
      </c>
      <c r="O664" s="5">
        <f t="shared" ref="O664:O667" si="630">O665</f>
        <v>52792.21097</v>
      </c>
      <c r="P664" s="5">
        <f t="shared" ref="P664:V667" si="631">P665</f>
        <v>0</v>
      </c>
      <c r="Q664" s="5">
        <f t="shared" si="631"/>
        <v>0</v>
      </c>
      <c r="R664" s="5">
        <f t="shared" si="631"/>
        <v>0</v>
      </c>
      <c r="S664" s="5">
        <f t="shared" si="631"/>
        <v>0</v>
      </c>
      <c r="T664" s="5">
        <v>84426.475139999995</v>
      </c>
      <c r="U664" s="5">
        <f t="shared" si="631"/>
        <v>0</v>
      </c>
      <c r="V664" s="36">
        <f t="shared" si="631"/>
        <v>0</v>
      </c>
      <c r="W664" s="5">
        <f t="shared" si="621"/>
        <v>99.999195199692394</v>
      </c>
      <c r="X664" s="26"/>
    </row>
    <row r="665" spans="1:25" ht="31.5" x14ac:dyDescent="0.25">
      <c r="A665" s="4" t="s">
        <v>83</v>
      </c>
      <c r="B665" s="4" t="s">
        <v>1334</v>
      </c>
      <c r="C665" s="4" t="s">
        <v>41</v>
      </c>
      <c r="D665" s="4" t="s">
        <v>11</v>
      </c>
      <c r="E665" s="14" t="s">
        <v>465</v>
      </c>
      <c r="F665" s="5">
        <f t="shared" si="629"/>
        <v>77386.7</v>
      </c>
      <c r="G665" s="5">
        <f t="shared" si="629"/>
        <v>77389.7</v>
      </c>
      <c r="H665" s="5">
        <f t="shared" si="629"/>
        <v>77389.7</v>
      </c>
      <c r="I665" s="5">
        <f t="shared" si="629"/>
        <v>0</v>
      </c>
      <c r="J665" s="5">
        <f t="shared" si="629"/>
        <v>0</v>
      </c>
      <c r="K665" s="5">
        <f t="shared" si="629"/>
        <v>0</v>
      </c>
      <c r="L665" s="5">
        <f t="shared" si="629"/>
        <v>509.108</v>
      </c>
      <c r="M665" s="5">
        <f t="shared" si="584"/>
        <v>77895.80799999999</v>
      </c>
      <c r="N665" s="5">
        <v>10380.445390000001</v>
      </c>
      <c r="O665" s="5">
        <f t="shared" si="630"/>
        <v>52792.21097</v>
      </c>
      <c r="P665" s="5">
        <f t="shared" si="631"/>
        <v>0</v>
      </c>
      <c r="Q665" s="5">
        <f t="shared" si="631"/>
        <v>0</v>
      </c>
      <c r="R665" s="5">
        <f t="shared" si="631"/>
        <v>0</v>
      </c>
      <c r="S665" s="5">
        <f t="shared" si="631"/>
        <v>0</v>
      </c>
      <c r="T665" s="5">
        <v>10380.445390000001</v>
      </c>
      <c r="U665" s="5">
        <f t="shared" si="631"/>
        <v>0</v>
      </c>
      <c r="V665" s="36">
        <f t="shared" si="631"/>
        <v>0</v>
      </c>
      <c r="W665" s="5">
        <f t="shared" si="621"/>
        <v>100</v>
      </c>
      <c r="X665" s="26"/>
    </row>
    <row r="666" spans="1:25" ht="31.5" x14ac:dyDescent="0.25">
      <c r="A666" s="4" t="s">
        <v>83</v>
      </c>
      <c r="B666" s="4" t="s">
        <v>1334</v>
      </c>
      <c r="C666" s="4" t="s">
        <v>41</v>
      </c>
      <c r="D666" s="4" t="s">
        <v>12</v>
      </c>
      <c r="E666" s="14" t="s">
        <v>466</v>
      </c>
      <c r="F666" s="5">
        <f t="shared" ref="F666:L666" si="632">F667+F669</f>
        <v>77386.7</v>
      </c>
      <c r="G666" s="5">
        <f t="shared" si="632"/>
        <v>77389.7</v>
      </c>
      <c r="H666" s="5">
        <f t="shared" si="632"/>
        <v>77389.7</v>
      </c>
      <c r="I666" s="5">
        <f t="shared" si="632"/>
        <v>0</v>
      </c>
      <c r="J666" s="5">
        <f t="shared" si="632"/>
        <v>0</v>
      </c>
      <c r="K666" s="5">
        <f t="shared" si="632"/>
        <v>0</v>
      </c>
      <c r="L666" s="5">
        <f t="shared" si="632"/>
        <v>509.108</v>
      </c>
      <c r="M666" s="5">
        <f t="shared" si="584"/>
        <v>77895.80799999999</v>
      </c>
      <c r="N666" s="5">
        <v>10380.445390000001</v>
      </c>
      <c r="O666" s="5">
        <f>O667+O669+O671</f>
        <v>52792.21097</v>
      </c>
      <c r="P666" s="5">
        <f t="shared" ref="P666:V666" si="633">P667+P669</f>
        <v>0</v>
      </c>
      <c r="Q666" s="5">
        <f t="shared" si="633"/>
        <v>0</v>
      </c>
      <c r="R666" s="5">
        <f t="shared" si="633"/>
        <v>0</v>
      </c>
      <c r="S666" s="5">
        <f t="shared" si="633"/>
        <v>0</v>
      </c>
      <c r="T666" s="5">
        <v>10380.445390000001</v>
      </c>
      <c r="U666" s="5">
        <f t="shared" si="633"/>
        <v>0</v>
      </c>
      <c r="V666" s="36">
        <f t="shared" si="633"/>
        <v>0</v>
      </c>
      <c r="W666" s="5">
        <f t="shared" si="621"/>
        <v>100</v>
      </c>
      <c r="X666" s="26"/>
    </row>
    <row r="667" spans="1:25" ht="31.5" x14ac:dyDescent="0.25">
      <c r="A667" s="4" t="s">
        <v>83</v>
      </c>
      <c r="B667" s="4" t="s">
        <v>1334</v>
      </c>
      <c r="C667" s="4" t="s">
        <v>25</v>
      </c>
      <c r="D667" s="4"/>
      <c r="E667" s="14" t="s">
        <v>728</v>
      </c>
      <c r="F667" s="5">
        <f t="shared" si="629"/>
        <v>65398.5</v>
      </c>
      <c r="G667" s="5">
        <f t="shared" si="629"/>
        <v>65401.5</v>
      </c>
      <c r="H667" s="5">
        <f t="shared" si="629"/>
        <v>65401.5</v>
      </c>
      <c r="I667" s="5">
        <f t="shared" si="629"/>
        <v>0</v>
      </c>
      <c r="J667" s="5">
        <f t="shared" si="629"/>
        <v>0</v>
      </c>
      <c r="K667" s="5">
        <f t="shared" si="629"/>
        <v>0</v>
      </c>
      <c r="L667" s="5">
        <f t="shared" si="629"/>
        <v>686.41899999999998</v>
      </c>
      <c r="M667" s="5">
        <f t="shared" si="584"/>
        <v>66084.918999999994</v>
      </c>
      <c r="N667" s="5">
        <v>25027.200000000001</v>
      </c>
      <c r="O667" s="5">
        <f t="shared" si="630"/>
        <v>46197.700900000003</v>
      </c>
      <c r="P667" s="5">
        <f t="shared" si="631"/>
        <v>0</v>
      </c>
      <c r="Q667" s="5">
        <f t="shared" si="631"/>
        <v>0</v>
      </c>
      <c r="R667" s="5">
        <f t="shared" si="631"/>
        <v>0</v>
      </c>
      <c r="S667" s="5">
        <f t="shared" si="631"/>
        <v>0</v>
      </c>
      <c r="T667" s="5">
        <v>25000.65986</v>
      </c>
      <c r="U667" s="5">
        <f t="shared" si="631"/>
        <v>0</v>
      </c>
      <c r="V667" s="36">
        <f t="shared" si="631"/>
        <v>0</v>
      </c>
      <c r="W667" s="5">
        <f t="shared" si="621"/>
        <v>99.893954817158928</v>
      </c>
      <c r="X667" s="26"/>
    </row>
    <row r="668" spans="1:25" ht="31.5" x14ac:dyDescent="0.25">
      <c r="A668" s="4" t="s">
        <v>83</v>
      </c>
      <c r="B668" s="4" t="s">
        <v>1334</v>
      </c>
      <c r="C668" s="4" t="s">
        <v>26</v>
      </c>
      <c r="D668" s="4"/>
      <c r="E668" s="14" t="s">
        <v>731</v>
      </c>
      <c r="F668" s="5">
        <v>65398.5</v>
      </c>
      <c r="G668" s="5">
        <v>65401.5</v>
      </c>
      <c r="H668" s="5">
        <v>65401.5</v>
      </c>
      <c r="I668" s="5"/>
      <c r="J668" s="5"/>
      <c r="K668" s="5"/>
      <c r="L668" s="5">
        <v>686.41899999999998</v>
      </c>
      <c r="M668" s="5">
        <f t="shared" si="584"/>
        <v>66084.918999999994</v>
      </c>
      <c r="N668" s="5">
        <v>25027.200000000001</v>
      </c>
      <c r="O668" s="5">
        <v>46197.700900000003</v>
      </c>
      <c r="P668" s="5">
        <v>0</v>
      </c>
      <c r="Q668" s="5">
        <v>0</v>
      </c>
      <c r="R668" s="5">
        <v>0</v>
      </c>
      <c r="S668" s="5">
        <v>0</v>
      </c>
      <c r="T668" s="5">
        <v>25000.65986</v>
      </c>
      <c r="U668" s="5">
        <v>0</v>
      </c>
      <c r="V668" s="36">
        <v>0</v>
      </c>
      <c r="W668" s="5">
        <f t="shared" si="621"/>
        <v>99.893954817158928</v>
      </c>
      <c r="X668" s="26"/>
    </row>
    <row r="669" spans="1:25" ht="31.5" x14ac:dyDescent="0.25">
      <c r="A669" s="4" t="s">
        <v>83</v>
      </c>
      <c r="B669" s="4" t="s">
        <v>1334</v>
      </c>
      <c r="C669" s="4" t="s">
        <v>27</v>
      </c>
      <c r="D669" s="4"/>
      <c r="E669" s="14" t="s">
        <v>722</v>
      </c>
      <c r="F669" s="5">
        <f t="shared" ref="F669:L669" si="634">F670</f>
        <v>11988.2</v>
      </c>
      <c r="G669" s="5">
        <f t="shared" si="634"/>
        <v>11988.2</v>
      </c>
      <c r="H669" s="5">
        <f t="shared" si="634"/>
        <v>11988.2</v>
      </c>
      <c r="I669" s="5">
        <f t="shared" si="634"/>
        <v>0</v>
      </c>
      <c r="J669" s="5">
        <f t="shared" si="634"/>
        <v>0</v>
      </c>
      <c r="K669" s="5">
        <f t="shared" si="634"/>
        <v>0</v>
      </c>
      <c r="L669" s="5">
        <f t="shared" si="634"/>
        <v>-177.31099999999998</v>
      </c>
      <c r="M669" s="5">
        <f t="shared" si="584"/>
        <v>11810.889000000001</v>
      </c>
      <c r="N669" s="5">
        <v>23736.966619999999</v>
      </c>
      <c r="O669" s="5">
        <f>O670</f>
        <v>6593.4475700000003</v>
      </c>
      <c r="P669" s="5">
        <f t="shared" ref="P669:V669" si="635">P670</f>
        <v>0</v>
      </c>
      <c r="Q669" s="5">
        <f t="shared" si="635"/>
        <v>0</v>
      </c>
      <c r="R669" s="5">
        <f t="shared" si="635"/>
        <v>0</v>
      </c>
      <c r="S669" s="5">
        <f t="shared" si="635"/>
        <v>0</v>
      </c>
      <c r="T669" s="5">
        <v>23736.76324</v>
      </c>
      <c r="U669" s="5">
        <f t="shared" si="635"/>
        <v>0</v>
      </c>
      <c r="V669" s="36">
        <f t="shared" si="635"/>
        <v>0</v>
      </c>
      <c r="W669" s="5">
        <f t="shared" si="621"/>
        <v>99.999143192964567</v>
      </c>
      <c r="X669" s="26"/>
    </row>
    <row r="670" spans="1:25" ht="78.75" x14ac:dyDescent="0.25">
      <c r="A670" s="4" t="s">
        <v>83</v>
      </c>
      <c r="B670" s="4" t="s">
        <v>1334</v>
      </c>
      <c r="C670" s="4" t="s">
        <v>27</v>
      </c>
      <c r="D670" s="4" t="s">
        <v>18</v>
      </c>
      <c r="E670" s="14" t="s">
        <v>462</v>
      </c>
      <c r="F670" s="5">
        <v>11988.2</v>
      </c>
      <c r="G670" s="5">
        <v>11988.2</v>
      </c>
      <c r="H670" s="5">
        <v>11988.2</v>
      </c>
      <c r="I670" s="5"/>
      <c r="J670" s="5"/>
      <c r="K670" s="5"/>
      <c r="L670" s="5">
        <f>-10.491-166.82</f>
        <v>-177.31099999999998</v>
      </c>
      <c r="M670" s="5">
        <f t="shared" si="584"/>
        <v>11810.889000000001</v>
      </c>
      <c r="N670" s="5">
        <v>23736.966619999999</v>
      </c>
      <c r="O670" s="5">
        <v>6593.4475700000003</v>
      </c>
      <c r="P670" s="5">
        <v>0</v>
      </c>
      <c r="Q670" s="5">
        <v>0</v>
      </c>
      <c r="R670" s="5">
        <v>0</v>
      </c>
      <c r="S670" s="5">
        <v>0</v>
      </c>
      <c r="T670" s="5">
        <v>23736.76324</v>
      </c>
      <c r="U670" s="5">
        <v>0</v>
      </c>
      <c r="V670" s="36">
        <v>0</v>
      </c>
      <c r="W670" s="5">
        <f t="shared" si="621"/>
        <v>99.999143192964567</v>
      </c>
      <c r="X670" s="26"/>
    </row>
    <row r="671" spans="1:25" ht="31.5" x14ac:dyDescent="0.25">
      <c r="A671" s="4" t="s">
        <v>83</v>
      </c>
      <c r="B671" s="4" t="s">
        <v>1334</v>
      </c>
      <c r="C671" s="4" t="s">
        <v>27</v>
      </c>
      <c r="D671" s="4" t="s">
        <v>28</v>
      </c>
      <c r="E671" s="14" t="s">
        <v>464</v>
      </c>
      <c r="F671" s="5"/>
      <c r="G671" s="5"/>
      <c r="H671" s="5"/>
      <c r="I671" s="5"/>
      <c r="J671" s="5"/>
      <c r="K671" s="5"/>
      <c r="L671" s="5"/>
      <c r="M671" s="5">
        <f t="shared" si="584"/>
        <v>0</v>
      </c>
      <c r="N671" s="5">
        <v>23736.966619999999</v>
      </c>
      <c r="O671" s="5">
        <f>O672</f>
        <v>1.0625</v>
      </c>
      <c r="P671" s="5">
        <f t="shared" ref="P671:V671" si="636">P672</f>
        <v>0</v>
      </c>
      <c r="Q671" s="5">
        <f t="shared" si="636"/>
        <v>0</v>
      </c>
      <c r="R671" s="5">
        <f t="shared" si="636"/>
        <v>0</v>
      </c>
      <c r="S671" s="5">
        <f t="shared" si="636"/>
        <v>0</v>
      </c>
      <c r="T671" s="5">
        <v>23736.76324</v>
      </c>
      <c r="U671" s="5">
        <f t="shared" si="636"/>
        <v>0</v>
      </c>
      <c r="V671" s="36">
        <f t="shared" si="636"/>
        <v>0</v>
      </c>
      <c r="W671" s="5">
        <f t="shared" si="621"/>
        <v>99.999143192964567</v>
      </c>
      <c r="X671" s="26"/>
    </row>
    <row r="672" spans="1:25" ht="31.5" x14ac:dyDescent="0.25">
      <c r="A672" s="4" t="s">
        <v>83</v>
      </c>
      <c r="B672" s="4" t="s">
        <v>1334</v>
      </c>
      <c r="C672" s="4" t="s">
        <v>29</v>
      </c>
      <c r="D672" s="4"/>
      <c r="E672" s="14" t="s">
        <v>723</v>
      </c>
      <c r="F672" s="5"/>
      <c r="G672" s="5"/>
      <c r="H672" s="5"/>
      <c r="I672" s="5"/>
      <c r="J672" s="5"/>
      <c r="K672" s="5"/>
      <c r="L672" s="5"/>
      <c r="M672" s="5">
        <f t="shared" si="584"/>
        <v>0</v>
      </c>
      <c r="N672" s="5">
        <v>1290.2333799999999</v>
      </c>
      <c r="O672" s="5">
        <v>1.0625</v>
      </c>
      <c r="P672" s="5">
        <v>0</v>
      </c>
      <c r="Q672" s="5">
        <v>0</v>
      </c>
      <c r="R672" s="5">
        <v>0</v>
      </c>
      <c r="S672" s="5">
        <v>0</v>
      </c>
      <c r="T672" s="5">
        <v>1263.89662</v>
      </c>
      <c r="U672" s="5">
        <v>0</v>
      </c>
      <c r="V672" s="36">
        <v>0</v>
      </c>
      <c r="W672" s="5">
        <f t="shared" si="621"/>
        <v>97.958759988057366</v>
      </c>
      <c r="X672" s="26"/>
    </row>
    <row r="673" spans="1:24" ht="78.75" x14ac:dyDescent="0.25">
      <c r="A673" s="4" t="s">
        <v>83</v>
      </c>
      <c r="B673" s="4" t="s">
        <v>1334</v>
      </c>
      <c r="C673" s="4" t="s">
        <v>29</v>
      </c>
      <c r="D673" s="4" t="s">
        <v>18</v>
      </c>
      <c r="E673" s="14" t="s">
        <v>462</v>
      </c>
      <c r="F673" s="5">
        <f t="shared" ref="F673:L673" si="637">F674</f>
        <v>22578.699999999997</v>
      </c>
      <c r="G673" s="5">
        <f t="shared" si="637"/>
        <v>22578.699999999997</v>
      </c>
      <c r="H673" s="5">
        <f t="shared" si="637"/>
        <v>22578.699999999997</v>
      </c>
      <c r="I673" s="5">
        <f t="shared" si="637"/>
        <v>0</v>
      </c>
      <c r="J673" s="5">
        <f t="shared" si="637"/>
        <v>0</v>
      </c>
      <c r="K673" s="5">
        <f t="shared" si="637"/>
        <v>0</v>
      </c>
      <c r="L673" s="5">
        <f t="shared" si="637"/>
        <v>218</v>
      </c>
      <c r="M673" s="5">
        <f t="shared" si="584"/>
        <v>22796.699999999997</v>
      </c>
      <c r="N673" s="5">
        <v>41.965350000000001</v>
      </c>
      <c r="O673" s="5">
        <f>O674</f>
        <v>16179.9575</v>
      </c>
      <c r="P673" s="5">
        <f t="shared" ref="P673:V673" si="638">P674</f>
        <v>0</v>
      </c>
      <c r="Q673" s="5">
        <f t="shared" si="638"/>
        <v>0</v>
      </c>
      <c r="R673" s="5">
        <f t="shared" si="638"/>
        <v>0</v>
      </c>
      <c r="S673" s="5">
        <f t="shared" si="638"/>
        <v>0</v>
      </c>
      <c r="T673" s="5">
        <v>41.965350000000001</v>
      </c>
      <c r="U673" s="5">
        <f t="shared" si="638"/>
        <v>0</v>
      </c>
      <c r="V673" s="36">
        <f t="shared" si="638"/>
        <v>0</v>
      </c>
      <c r="W673" s="5">
        <f t="shared" si="621"/>
        <v>100</v>
      </c>
      <c r="X673" s="26"/>
    </row>
    <row r="674" spans="1:24" ht="31.5" x14ac:dyDescent="0.25">
      <c r="A674" s="4" t="s">
        <v>83</v>
      </c>
      <c r="B674" s="4" t="s">
        <v>1334</v>
      </c>
      <c r="C674" s="4" t="s">
        <v>29</v>
      </c>
      <c r="D674" s="4" t="s">
        <v>28</v>
      </c>
      <c r="E674" s="14" t="s">
        <v>464</v>
      </c>
      <c r="F674" s="5">
        <f t="shared" ref="F674:L674" si="639">F675+F678</f>
        <v>22578.699999999997</v>
      </c>
      <c r="G674" s="5">
        <f t="shared" si="639"/>
        <v>22578.699999999997</v>
      </c>
      <c r="H674" s="5">
        <f t="shared" si="639"/>
        <v>22578.699999999997</v>
      </c>
      <c r="I674" s="5">
        <f t="shared" si="639"/>
        <v>0</v>
      </c>
      <c r="J674" s="5">
        <f t="shared" si="639"/>
        <v>0</v>
      </c>
      <c r="K674" s="5">
        <f t="shared" si="639"/>
        <v>0</v>
      </c>
      <c r="L674" s="5">
        <f t="shared" si="639"/>
        <v>218</v>
      </c>
      <c r="M674" s="5">
        <f t="shared" si="584"/>
        <v>22796.699999999997</v>
      </c>
      <c r="N674" s="5">
        <v>41.965350000000001</v>
      </c>
      <c r="O674" s="5">
        <f>O675+O678</f>
        <v>16179.9575</v>
      </c>
      <c r="P674" s="5">
        <f t="shared" ref="P674:V674" si="640">P675+P678</f>
        <v>0</v>
      </c>
      <c r="Q674" s="5">
        <f t="shared" si="640"/>
        <v>0</v>
      </c>
      <c r="R674" s="5">
        <f t="shared" si="640"/>
        <v>0</v>
      </c>
      <c r="S674" s="5">
        <f t="shared" si="640"/>
        <v>0</v>
      </c>
      <c r="T674" s="5">
        <v>41.965350000000001</v>
      </c>
      <c r="U674" s="5">
        <f t="shared" si="640"/>
        <v>0</v>
      </c>
      <c r="V674" s="36">
        <f t="shared" si="640"/>
        <v>0</v>
      </c>
      <c r="W674" s="5">
        <f t="shared" si="621"/>
        <v>100</v>
      </c>
      <c r="X674" s="26"/>
    </row>
    <row r="675" spans="1:24" ht="31.5" x14ac:dyDescent="0.25">
      <c r="A675" s="4" t="s">
        <v>83</v>
      </c>
      <c r="B675" s="4" t="s">
        <v>1334</v>
      </c>
      <c r="C675" s="4" t="s">
        <v>29</v>
      </c>
      <c r="D675" s="4" t="s">
        <v>11</v>
      </c>
      <c r="E675" s="14" t="s">
        <v>465</v>
      </c>
      <c r="F675" s="5">
        <f t="shared" ref="F675:L676" si="641">F676</f>
        <v>20758.199999999997</v>
      </c>
      <c r="G675" s="5">
        <f t="shared" si="641"/>
        <v>20758.199999999997</v>
      </c>
      <c r="H675" s="5">
        <f t="shared" si="641"/>
        <v>20758.199999999997</v>
      </c>
      <c r="I675" s="5">
        <f t="shared" si="641"/>
        <v>0</v>
      </c>
      <c r="J675" s="5">
        <f t="shared" si="641"/>
        <v>0</v>
      </c>
      <c r="K675" s="5">
        <f t="shared" si="641"/>
        <v>0</v>
      </c>
      <c r="L675" s="5">
        <f t="shared" si="641"/>
        <v>218</v>
      </c>
      <c r="M675" s="5">
        <f t="shared" si="584"/>
        <v>20976.199999999997</v>
      </c>
      <c r="N675" s="5">
        <v>1248.26803</v>
      </c>
      <c r="O675" s="5">
        <f>O676</f>
        <v>14824</v>
      </c>
      <c r="P675" s="5">
        <f t="shared" ref="P675:V676" si="642">P676</f>
        <v>0</v>
      </c>
      <c r="Q675" s="5">
        <f t="shared" si="642"/>
        <v>0</v>
      </c>
      <c r="R675" s="5">
        <f t="shared" si="642"/>
        <v>0</v>
      </c>
      <c r="S675" s="5">
        <f t="shared" si="642"/>
        <v>0</v>
      </c>
      <c r="T675" s="5">
        <v>1221.93127</v>
      </c>
      <c r="U675" s="5">
        <f t="shared" si="642"/>
        <v>0</v>
      </c>
      <c r="V675" s="36">
        <f t="shared" si="642"/>
        <v>0</v>
      </c>
      <c r="W675" s="5">
        <f t="shared" si="621"/>
        <v>97.890135822832875</v>
      </c>
      <c r="X675" s="26"/>
    </row>
    <row r="676" spans="1:24" ht="31.5" x14ac:dyDescent="0.25">
      <c r="A676" s="4" t="s">
        <v>83</v>
      </c>
      <c r="B676" s="4" t="s">
        <v>1334</v>
      </c>
      <c r="C676" s="4" t="s">
        <v>29</v>
      </c>
      <c r="D676" s="4" t="s">
        <v>12</v>
      </c>
      <c r="E676" s="14" t="s">
        <v>466</v>
      </c>
      <c r="F676" s="5">
        <f t="shared" si="641"/>
        <v>20758.199999999997</v>
      </c>
      <c r="G676" s="5">
        <f t="shared" si="641"/>
        <v>20758.199999999997</v>
      </c>
      <c r="H676" s="5">
        <f t="shared" si="641"/>
        <v>20758.199999999997</v>
      </c>
      <c r="I676" s="5">
        <f t="shared" si="641"/>
        <v>0</v>
      </c>
      <c r="J676" s="5">
        <f t="shared" si="641"/>
        <v>0</v>
      </c>
      <c r="K676" s="5">
        <f t="shared" si="641"/>
        <v>0</v>
      </c>
      <c r="L676" s="5">
        <f t="shared" si="641"/>
        <v>218</v>
      </c>
      <c r="M676" s="5">
        <f t="shared" si="584"/>
        <v>20976.199999999997</v>
      </c>
      <c r="N676" s="5">
        <v>1248.26803</v>
      </c>
      <c r="O676" s="5">
        <f>O677</f>
        <v>14824</v>
      </c>
      <c r="P676" s="5">
        <f t="shared" si="642"/>
        <v>0</v>
      </c>
      <c r="Q676" s="5">
        <f t="shared" si="642"/>
        <v>0</v>
      </c>
      <c r="R676" s="5">
        <f t="shared" si="642"/>
        <v>0</v>
      </c>
      <c r="S676" s="5">
        <f t="shared" si="642"/>
        <v>0</v>
      </c>
      <c r="T676" s="5">
        <v>1221.93127</v>
      </c>
      <c r="U676" s="5">
        <f t="shared" si="642"/>
        <v>0</v>
      </c>
      <c r="V676" s="36">
        <f t="shared" si="642"/>
        <v>0</v>
      </c>
      <c r="W676" s="5">
        <f t="shared" si="621"/>
        <v>97.890135822832875</v>
      </c>
      <c r="X676" s="26"/>
    </row>
    <row r="677" spans="1:24" ht="47.25" hidden="1" x14ac:dyDescent="0.25">
      <c r="A677" s="4" t="s">
        <v>83</v>
      </c>
      <c r="B677" s="4" t="s">
        <v>1334</v>
      </c>
      <c r="C677" s="4" t="s">
        <v>36</v>
      </c>
      <c r="D677" s="4"/>
      <c r="E677" s="14" t="s">
        <v>732</v>
      </c>
      <c r="F677" s="5">
        <v>20758.199999999997</v>
      </c>
      <c r="G677" s="5">
        <v>20758.199999999997</v>
      </c>
      <c r="H677" s="5">
        <v>20758.199999999997</v>
      </c>
      <c r="I677" s="5"/>
      <c r="J677" s="5"/>
      <c r="K677" s="5"/>
      <c r="L677" s="5">
        <v>218</v>
      </c>
      <c r="M677" s="5">
        <f t="shared" si="584"/>
        <v>20976.199999999997</v>
      </c>
      <c r="N677" s="5">
        <v>0</v>
      </c>
      <c r="O677" s="5">
        <v>14824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36">
        <v>0</v>
      </c>
      <c r="W677" s="5" t="e">
        <f t="shared" si="621"/>
        <v>#DIV/0!</v>
      </c>
      <c r="X677" s="24" t="s">
        <v>1214</v>
      </c>
    </row>
    <row r="678" spans="1:24" ht="47.25" hidden="1" x14ac:dyDescent="0.25">
      <c r="A678" s="4" t="s">
        <v>83</v>
      </c>
      <c r="B678" s="4" t="s">
        <v>1334</v>
      </c>
      <c r="C678" s="4" t="s">
        <v>1081</v>
      </c>
      <c r="D678" s="4"/>
      <c r="E678" s="14" t="s">
        <v>1083</v>
      </c>
      <c r="F678" s="5">
        <f t="shared" ref="F678:L678" si="643">F679+F681</f>
        <v>1820.5</v>
      </c>
      <c r="G678" s="5">
        <f t="shared" si="643"/>
        <v>1820.5</v>
      </c>
      <c r="H678" s="5">
        <f t="shared" si="643"/>
        <v>1820.5</v>
      </c>
      <c r="I678" s="5">
        <f t="shared" si="643"/>
        <v>0</v>
      </c>
      <c r="J678" s="5">
        <f t="shared" si="643"/>
        <v>0</v>
      </c>
      <c r="K678" s="5">
        <f t="shared" si="643"/>
        <v>0</v>
      </c>
      <c r="L678" s="5">
        <f t="shared" si="643"/>
        <v>0</v>
      </c>
      <c r="M678" s="5">
        <f t="shared" si="584"/>
        <v>1820.5</v>
      </c>
      <c r="N678" s="5">
        <v>0</v>
      </c>
      <c r="O678" s="5">
        <f t="shared" ref="O678:V678" si="644">O679+O681+O683</f>
        <v>1355.9575</v>
      </c>
      <c r="P678" s="5">
        <f t="shared" si="644"/>
        <v>0</v>
      </c>
      <c r="Q678" s="5">
        <f t="shared" si="644"/>
        <v>0</v>
      </c>
      <c r="R678" s="5">
        <f t="shared" si="644"/>
        <v>0</v>
      </c>
      <c r="S678" s="5">
        <f t="shared" si="644"/>
        <v>0</v>
      </c>
      <c r="T678" s="5">
        <v>0</v>
      </c>
      <c r="U678" s="5">
        <f t="shared" si="644"/>
        <v>0</v>
      </c>
      <c r="V678" s="36">
        <f t="shared" si="644"/>
        <v>0</v>
      </c>
      <c r="W678" s="5" t="e">
        <f t="shared" si="621"/>
        <v>#DIV/0!</v>
      </c>
      <c r="X678" s="24" t="s">
        <v>1214</v>
      </c>
    </row>
    <row r="679" spans="1:24" ht="31.5" hidden="1" x14ac:dyDescent="0.25">
      <c r="A679" s="4" t="s">
        <v>83</v>
      </c>
      <c r="B679" s="4" t="s">
        <v>1334</v>
      </c>
      <c r="C679" s="4" t="s">
        <v>1082</v>
      </c>
      <c r="D679" s="4"/>
      <c r="E679" s="14" t="s">
        <v>1084</v>
      </c>
      <c r="F679" s="5">
        <f t="shared" ref="F679:L679" si="645">F680</f>
        <v>290.5</v>
      </c>
      <c r="G679" s="5">
        <f t="shared" si="645"/>
        <v>290.5</v>
      </c>
      <c r="H679" s="5">
        <f t="shared" si="645"/>
        <v>290.5</v>
      </c>
      <c r="I679" s="5">
        <f t="shared" si="645"/>
        <v>0</v>
      </c>
      <c r="J679" s="5">
        <f t="shared" si="645"/>
        <v>0</v>
      </c>
      <c r="K679" s="5">
        <f t="shared" si="645"/>
        <v>0</v>
      </c>
      <c r="L679" s="5">
        <f t="shared" si="645"/>
        <v>0</v>
      </c>
      <c r="M679" s="5">
        <f t="shared" si="584"/>
        <v>290.5</v>
      </c>
      <c r="N679" s="5">
        <v>0</v>
      </c>
      <c r="O679" s="5">
        <f>O680</f>
        <v>199.8175</v>
      </c>
      <c r="P679" s="5">
        <f t="shared" ref="P679:V679" si="646">P680</f>
        <v>0</v>
      </c>
      <c r="Q679" s="5">
        <f t="shared" si="646"/>
        <v>0</v>
      </c>
      <c r="R679" s="5">
        <f t="shared" si="646"/>
        <v>0</v>
      </c>
      <c r="S679" s="5">
        <f t="shared" si="646"/>
        <v>0</v>
      </c>
      <c r="T679" s="5">
        <v>0</v>
      </c>
      <c r="U679" s="5">
        <f t="shared" si="646"/>
        <v>0</v>
      </c>
      <c r="V679" s="36">
        <f t="shared" si="646"/>
        <v>0</v>
      </c>
      <c r="W679" s="5" t="e">
        <f t="shared" si="621"/>
        <v>#DIV/0!</v>
      </c>
      <c r="X679" s="24" t="s">
        <v>1214</v>
      </c>
    </row>
    <row r="680" spans="1:24" ht="31.5" hidden="1" x14ac:dyDescent="0.25">
      <c r="A680" s="4" t="s">
        <v>83</v>
      </c>
      <c r="B680" s="4" t="s">
        <v>1334</v>
      </c>
      <c r="C680" s="4" t="s">
        <v>1082</v>
      </c>
      <c r="D680" s="4" t="s">
        <v>11</v>
      </c>
      <c r="E680" s="14" t="s">
        <v>465</v>
      </c>
      <c r="F680" s="5">
        <v>290.5</v>
      </c>
      <c r="G680" s="5">
        <v>290.5</v>
      </c>
      <c r="H680" s="5">
        <v>290.5</v>
      </c>
      <c r="I680" s="5"/>
      <c r="J680" s="5"/>
      <c r="K680" s="5"/>
      <c r="L680" s="5"/>
      <c r="M680" s="5">
        <f t="shared" si="584"/>
        <v>290.5</v>
      </c>
      <c r="N680" s="5">
        <v>0</v>
      </c>
      <c r="O680" s="5">
        <v>199.8175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36">
        <v>0</v>
      </c>
      <c r="W680" s="5" t="e">
        <f t="shared" si="621"/>
        <v>#DIV/0!</v>
      </c>
      <c r="X680" s="24" t="s">
        <v>1214</v>
      </c>
    </row>
    <row r="681" spans="1:24" ht="31.5" hidden="1" x14ac:dyDescent="0.25">
      <c r="A681" s="4" t="s">
        <v>83</v>
      </c>
      <c r="B681" s="4" t="s">
        <v>1334</v>
      </c>
      <c r="C681" s="4" t="s">
        <v>1082</v>
      </c>
      <c r="D681" s="4" t="s">
        <v>12</v>
      </c>
      <c r="E681" s="14" t="s">
        <v>466</v>
      </c>
      <c r="F681" s="5">
        <f t="shared" ref="F681:L681" si="647">F682</f>
        <v>1530</v>
      </c>
      <c r="G681" s="5">
        <f t="shared" si="647"/>
        <v>1530</v>
      </c>
      <c r="H681" s="5">
        <f t="shared" si="647"/>
        <v>1530</v>
      </c>
      <c r="I681" s="5">
        <f t="shared" si="647"/>
        <v>0</v>
      </c>
      <c r="J681" s="5">
        <f t="shared" si="647"/>
        <v>0</v>
      </c>
      <c r="K681" s="5">
        <f t="shared" si="647"/>
        <v>0</v>
      </c>
      <c r="L681" s="5">
        <f t="shared" si="647"/>
        <v>0</v>
      </c>
      <c r="M681" s="5">
        <f t="shared" ref="M681:M747" si="648">F681+I681+L681</f>
        <v>1530</v>
      </c>
      <c r="N681" s="5">
        <v>0</v>
      </c>
      <c r="O681" s="5">
        <v>1155.6400000000001</v>
      </c>
      <c r="P681" s="5">
        <f t="shared" ref="P681:V681" si="649">P682</f>
        <v>0</v>
      </c>
      <c r="Q681" s="5">
        <f t="shared" si="649"/>
        <v>0</v>
      </c>
      <c r="R681" s="5">
        <f t="shared" si="649"/>
        <v>0</v>
      </c>
      <c r="S681" s="5">
        <f t="shared" si="649"/>
        <v>0</v>
      </c>
      <c r="T681" s="5">
        <v>0</v>
      </c>
      <c r="U681" s="5">
        <f t="shared" si="649"/>
        <v>0</v>
      </c>
      <c r="V681" s="36">
        <f t="shared" si="649"/>
        <v>0</v>
      </c>
      <c r="W681" s="5" t="e">
        <f t="shared" si="621"/>
        <v>#DIV/0!</v>
      </c>
      <c r="X681" s="24" t="s">
        <v>1214</v>
      </c>
    </row>
    <row r="682" spans="1:24" x14ac:dyDescent="0.25">
      <c r="A682" s="7" t="s">
        <v>83</v>
      </c>
      <c r="B682" s="7" t="s">
        <v>145</v>
      </c>
      <c r="C682" s="7"/>
      <c r="D682" s="7"/>
      <c r="E682" s="18" t="s">
        <v>433</v>
      </c>
      <c r="F682" s="5">
        <v>1530</v>
      </c>
      <c r="G682" s="5">
        <v>1530</v>
      </c>
      <c r="H682" s="5">
        <v>1530</v>
      </c>
      <c r="I682" s="5"/>
      <c r="J682" s="5"/>
      <c r="K682" s="5"/>
      <c r="L682" s="5"/>
      <c r="M682" s="5">
        <f t="shared" si="648"/>
        <v>1530</v>
      </c>
      <c r="N682" s="8">
        <v>1507.088</v>
      </c>
      <c r="O682" s="5">
        <v>750.76</v>
      </c>
      <c r="P682" s="5">
        <v>0</v>
      </c>
      <c r="Q682" s="5">
        <v>0</v>
      </c>
      <c r="R682" s="5">
        <v>0</v>
      </c>
      <c r="S682" s="5">
        <v>0</v>
      </c>
      <c r="T682" s="8">
        <v>1493.3181999999999</v>
      </c>
      <c r="U682" s="5">
        <v>0</v>
      </c>
      <c r="V682" s="36">
        <v>0</v>
      </c>
      <c r="W682" s="8">
        <f t="shared" si="621"/>
        <v>99.086330725213116</v>
      </c>
      <c r="X682" s="26"/>
    </row>
    <row r="683" spans="1:24" x14ac:dyDescent="0.25">
      <c r="A683" s="9" t="s">
        <v>83</v>
      </c>
      <c r="B683" s="9" t="s">
        <v>1335</v>
      </c>
      <c r="C683" s="9"/>
      <c r="D683" s="9"/>
      <c r="E683" s="13" t="s">
        <v>459</v>
      </c>
      <c r="F683" s="5"/>
      <c r="G683" s="5"/>
      <c r="H683" s="5"/>
      <c r="I683" s="5"/>
      <c r="J683" s="5"/>
      <c r="K683" s="5"/>
      <c r="L683" s="5"/>
      <c r="M683" s="5">
        <f>M684</f>
        <v>0</v>
      </c>
      <c r="N683" s="11">
        <v>1507.088</v>
      </c>
      <c r="O683" s="5">
        <f t="shared" ref="O683:V683" si="650">O684</f>
        <v>0.5</v>
      </c>
      <c r="P683" s="5">
        <f t="shared" si="650"/>
        <v>0</v>
      </c>
      <c r="Q683" s="5">
        <f t="shared" si="650"/>
        <v>0</v>
      </c>
      <c r="R683" s="5">
        <f t="shared" si="650"/>
        <v>0</v>
      </c>
      <c r="S683" s="5">
        <f t="shared" si="650"/>
        <v>0</v>
      </c>
      <c r="T683" s="11">
        <v>1493.3181999999999</v>
      </c>
      <c r="U683" s="5">
        <f t="shared" si="650"/>
        <v>0</v>
      </c>
      <c r="V683" s="36">
        <f t="shared" si="650"/>
        <v>0</v>
      </c>
      <c r="W683" s="11">
        <f t="shared" si="621"/>
        <v>99.086330725213116</v>
      </c>
      <c r="X683" s="26"/>
    </row>
    <row r="684" spans="1:24" x14ac:dyDescent="0.25">
      <c r="A684" s="4" t="s">
        <v>83</v>
      </c>
      <c r="B684" s="4" t="s">
        <v>1335</v>
      </c>
      <c r="C684" s="4" t="s">
        <v>91</v>
      </c>
      <c r="D684" s="4"/>
      <c r="E684" s="14" t="s">
        <v>883</v>
      </c>
      <c r="F684" s="5"/>
      <c r="G684" s="5"/>
      <c r="H684" s="5"/>
      <c r="I684" s="5"/>
      <c r="J684" s="5"/>
      <c r="K684" s="5"/>
      <c r="L684" s="5"/>
      <c r="M684" s="5">
        <v>0</v>
      </c>
      <c r="N684" s="5">
        <v>850</v>
      </c>
      <c r="O684" s="5">
        <v>0.5</v>
      </c>
      <c r="P684" s="5">
        <v>0</v>
      </c>
      <c r="Q684" s="5">
        <v>0</v>
      </c>
      <c r="R684" s="5">
        <v>0</v>
      </c>
      <c r="S684" s="5">
        <v>0</v>
      </c>
      <c r="T684" s="5">
        <v>850</v>
      </c>
      <c r="U684" s="5">
        <v>0</v>
      </c>
      <c r="V684" s="36">
        <v>0</v>
      </c>
      <c r="W684" s="5">
        <f t="shared" si="621"/>
        <v>100</v>
      </c>
      <c r="X684" s="26"/>
    </row>
    <row r="685" spans="1:24" x14ac:dyDescent="0.25">
      <c r="A685" s="4" t="s">
        <v>83</v>
      </c>
      <c r="B685" s="4" t="s">
        <v>1335</v>
      </c>
      <c r="C685" s="4" t="s">
        <v>94</v>
      </c>
      <c r="D685" s="4"/>
      <c r="E685" s="14" t="s">
        <v>890</v>
      </c>
      <c r="F685" s="5">
        <f t="shared" ref="F685:L688" si="651">F686</f>
        <v>0</v>
      </c>
      <c r="G685" s="5">
        <f t="shared" si="651"/>
        <v>0</v>
      </c>
      <c r="H685" s="5">
        <f t="shared" si="651"/>
        <v>0</v>
      </c>
      <c r="I685" s="5">
        <f t="shared" si="651"/>
        <v>0</v>
      </c>
      <c r="J685" s="5">
        <f t="shared" si="651"/>
        <v>0</v>
      </c>
      <c r="K685" s="5">
        <f t="shared" si="651"/>
        <v>0</v>
      </c>
      <c r="L685" s="5">
        <f t="shared" si="651"/>
        <v>0</v>
      </c>
      <c r="M685" s="5">
        <f t="shared" si="648"/>
        <v>0</v>
      </c>
      <c r="N685" s="5">
        <v>850</v>
      </c>
      <c r="O685" s="5">
        <f t="shared" ref="O685:O688" si="652">O686</f>
        <v>16.475000000000001</v>
      </c>
      <c r="P685" s="5">
        <f t="shared" ref="P685:V688" si="653">P686</f>
        <v>0</v>
      </c>
      <c r="Q685" s="5">
        <f t="shared" si="653"/>
        <v>0</v>
      </c>
      <c r="R685" s="5">
        <f t="shared" si="653"/>
        <v>0</v>
      </c>
      <c r="S685" s="5">
        <f t="shared" si="653"/>
        <v>0</v>
      </c>
      <c r="T685" s="5">
        <v>850</v>
      </c>
      <c r="U685" s="5">
        <f t="shared" si="653"/>
        <v>0</v>
      </c>
      <c r="V685" s="36">
        <f t="shared" si="653"/>
        <v>0</v>
      </c>
      <c r="W685" s="5">
        <f t="shared" si="621"/>
        <v>100</v>
      </c>
      <c r="X685" s="26"/>
    </row>
    <row r="686" spans="1:24" ht="47.25" x14ac:dyDescent="0.25">
      <c r="A686" s="4" t="s">
        <v>83</v>
      </c>
      <c r="B686" s="4" t="s">
        <v>1335</v>
      </c>
      <c r="C686" s="4" t="s">
        <v>95</v>
      </c>
      <c r="D686" s="4"/>
      <c r="E686" s="14" t="s">
        <v>1412</v>
      </c>
      <c r="F686" s="5">
        <f t="shared" si="651"/>
        <v>0</v>
      </c>
      <c r="G686" s="5">
        <f t="shared" si="651"/>
        <v>0</v>
      </c>
      <c r="H686" s="5">
        <f t="shared" si="651"/>
        <v>0</v>
      </c>
      <c r="I686" s="5">
        <f t="shared" si="651"/>
        <v>0</v>
      </c>
      <c r="J686" s="5">
        <f t="shared" si="651"/>
        <v>0</v>
      </c>
      <c r="K686" s="5">
        <f t="shared" si="651"/>
        <v>0</v>
      </c>
      <c r="L686" s="5">
        <f t="shared" si="651"/>
        <v>0</v>
      </c>
      <c r="M686" s="5">
        <f t="shared" si="648"/>
        <v>0</v>
      </c>
      <c r="N686" s="5">
        <v>850</v>
      </c>
      <c r="O686" s="5">
        <f t="shared" si="652"/>
        <v>16.475000000000001</v>
      </c>
      <c r="P686" s="5">
        <f t="shared" si="653"/>
        <v>0</v>
      </c>
      <c r="Q686" s="5">
        <f t="shared" si="653"/>
        <v>0</v>
      </c>
      <c r="R686" s="5">
        <f t="shared" si="653"/>
        <v>0</v>
      </c>
      <c r="S686" s="5">
        <f t="shared" si="653"/>
        <v>0</v>
      </c>
      <c r="T686" s="5">
        <v>850</v>
      </c>
      <c r="U686" s="5">
        <f t="shared" si="653"/>
        <v>0</v>
      </c>
      <c r="V686" s="36">
        <f t="shared" si="653"/>
        <v>0</v>
      </c>
      <c r="W686" s="5">
        <f t="shared" si="621"/>
        <v>100</v>
      </c>
      <c r="X686" s="26"/>
    </row>
    <row r="687" spans="1:24" ht="47.25" x14ac:dyDescent="0.25">
      <c r="A687" s="4" t="s">
        <v>83</v>
      </c>
      <c r="B687" s="4" t="s">
        <v>1335</v>
      </c>
      <c r="C687" s="4" t="s">
        <v>89</v>
      </c>
      <c r="D687" s="4"/>
      <c r="E687" s="14" t="s">
        <v>1110</v>
      </c>
      <c r="F687" s="5">
        <f t="shared" si="651"/>
        <v>0</v>
      </c>
      <c r="G687" s="5">
        <f t="shared" si="651"/>
        <v>0</v>
      </c>
      <c r="H687" s="5">
        <f t="shared" si="651"/>
        <v>0</v>
      </c>
      <c r="I687" s="5">
        <f t="shared" si="651"/>
        <v>0</v>
      </c>
      <c r="J687" s="5">
        <f t="shared" si="651"/>
        <v>0</v>
      </c>
      <c r="K687" s="5">
        <f t="shared" si="651"/>
        <v>0</v>
      </c>
      <c r="L687" s="5">
        <f t="shared" si="651"/>
        <v>0</v>
      </c>
      <c r="M687" s="5">
        <f t="shared" si="648"/>
        <v>0</v>
      </c>
      <c r="N687" s="5">
        <v>850</v>
      </c>
      <c r="O687" s="5">
        <f t="shared" si="652"/>
        <v>16.475000000000001</v>
      </c>
      <c r="P687" s="5">
        <f t="shared" si="653"/>
        <v>0</v>
      </c>
      <c r="Q687" s="5">
        <f t="shared" si="653"/>
        <v>0</v>
      </c>
      <c r="R687" s="5">
        <f t="shared" si="653"/>
        <v>0</v>
      </c>
      <c r="S687" s="5">
        <f t="shared" si="653"/>
        <v>0</v>
      </c>
      <c r="T687" s="5">
        <v>850</v>
      </c>
      <c r="U687" s="5">
        <f t="shared" si="653"/>
        <v>0</v>
      </c>
      <c r="V687" s="36">
        <f t="shared" si="653"/>
        <v>0</v>
      </c>
      <c r="W687" s="5">
        <f t="shared" si="621"/>
        <v>100</v>
      </c>
      <c r="X687" s="26"/>
    </row>
    <row r="688" spans="1:24" ht="31.5" x14ac:dyDescent="0.25">
      <c r="A688" s="4" t="s">
        <v>83</v>
      </c>
      <c r="B688" s="4" t="s">
        <v>1335</v>
      </c>
      <c r="C688" s="4" t="s">
        <v>89</v>
      </c>
      <c r="D688" s="4" t="s">
        <v>73</v>
      </c>
      <c r="E688" s="14" t="s">
        <v>475</v>
      </c>
      <c r="F688" s="5">
        <f t="shared" si="651"/>
        <v>0</v>
      </c>
      <c r="G688" s="5">
        <f t="shared" si="651"/>
        <v>0</v>
      </c>
      <c r="H688" s="5">
        <f t="shared" si="651"/>
        <v>0</v>
      </c>
      <c r="I688" s="5">
        <f t="shared" si="651"/>
        <v>0</v>
      </c>
      <c r="J688" s="5">
        <f t="shared" si="651"/>
        <v>0</v>
      </c>
      <c r="K688" s="5">
        <f t="shared" si="651"/>
        <v>0</v>
      </c>
      <c r="L688" s="5">
        <f t="shared" si="651"/>
        <v>0</v>
      </c>
      <c r="M688" s="5">
        <f t="shared" si="648"/>
        <v>0</v>
      </c>
      <c r="N688" s="5">
        <v>850</v>
      </c>
      <c r="O688" s="5">
        <f t="shared" si="652"/>
        <v>16.475000000000001</v>
      </c>
      <c r="P688" s="5">
        <f t="shared" si="653"/>
        <v>0</v>
      </c>
      <c r="Q688" s="5">
        <f t="shared" si="653"/>
        <v>0</v>
      </c>
      <c r="R688" s="5">
        <f t="shared" si="653"/>
        <v>0</v>
      </c>
      <c r="S688" s="5">
        <f t="shared" si="653"/>
        <v>0</v>
      </c>
      <c r="T688" s="5">
        <v>850</v>
      </c>
      <c r="U688" s="5">
        <f t="shared" si="653"/>
        <v>0</v>
      </c>
      <c r="V688" s="36">
        <f t="shared" si="653"/>
        <v>0</v>
      </c>
      <c r="W688" s="5">
        <f t="shared" si="621"/>
        <v>100</v>
      </c>
      <c r="X688" s="26"/>
    </row>
    <row r="689" spans="1:24" x14ac:dyDescent="0.25">
      <c r="A689" s="4" t="s">
        <v>83</v>
      </c>
      <c r="B689" s="4" t="s">
        <v>1335</v>
      </c>
      <c r="C689" s="4" t="s">
        <v>89</v>
      </c>
      <c r="D689" s="4" t="s">
        <v>85</v>
      </c>
      <c r="E689" s="14" t="s">
        <v>477</v>
      </c>
      <c r="F689" s="5"/>
      <c r="G689" s="5"/>
      <c r="H689" s="5"/>
      <c r="I689" s="5"/>
      <c r="J689" s="5"/>
      <c r="K689" s="5"/>
      <c r="L689" s="5"/>
      <c r="M689" s="5">
        <f t="shared" si="648"/>
        <v>0</v>
      </c>
      <c r="N689" s="5">
        <v>850</v>
      </c>
      <c r="O689" s="5">
        <v>16.475000000000001</v>
      </c>
      <c r="P689" s="5">
        <v>0</v>
      </c>
      <c r="Q689" s="5">
        <v>0</v>
      </c>
      <c r="R689" s="5">
        <v>0</v>
      </c>
      <c r="S689" s="5">
        <v>0</v>
      </c>
      <c r="T689" s="5">
        <v>850</v>
      </c>
      <c r="U689" s="5">
        <v>0</v>
      </c>
      <c r="V689" s="36">
        <v>0</v>
      </c>
      <c r="W689" s="5">
        <f t="shared" si="621"/>
        <v>100</v>
      </c>
      <c r="X689" s="26"/>
    </row>
    <row r="690" spans="1:24" s="3" customFormat="1" ht="47.25" x14ac:dyDescent="0.25">
      <c r="A690" s="4" t="s">
        <v>83</v>
      </c>
      <c r="B690" s="4" t="s">
        <v>1335</v>
      </c>
      <c r="C690" s="4" t="s">
        <v>96</v>
      </c>
      <c r="D690" s="4"/>
      <c r="E690" s="14" t="s">
        <v>908</v>
      </c>
      <c r="F690" s="8">
        <f t="shared" ref="F690:L690" si="654">F691</f>
        <v>764.4</v>
      </c>
      <c r="G690" s="8">
        <f t="shared" si="654"/>
        <v>764.4</v>
      </c>
      <c r="H690" s="8">
        <f t="shared" si="654"/>
        <v>764.4</v>
      </c>
      <c r="I690" s="8">
        <f t="shared" si="654"/>
        <v>0</v>
      </c>
      <c r="J690" s="8">
        <f t="shared" si="654"/>
        <v>0</v>
      </c>
      <c r="K690" s="8">
        <f t="shared" si="654"/>
        <v>0</v>
      </c>
      <c r="L690" s="8">
        <f t="shared" si="654"/>
        <v>12.064</v>
      </c>
      <c r="M690" s="8">
        <f t="shared" si="648"/>
        <v>776.46399999999994</v>
      </c>
      <c r="N690" s="5">
        <v>657.08799999999997</v>
      </c>
      <c r="O690" s="8">
        <f>O691</f>
        <v>726.46360000000004</v>
      </c>
      <c r="P690" s="8">
        <f t="shared" ref="P690:V690" si="655">P691</f>
        <v>396.23599999999999</v>
      </c>
      <c r="Q690" s="8">
        <f t="shared" si="655"/>
        <v>396.23599999999999</v>
      </c>
      <c r="R690" s="8">
        <f t="shared" si="655"/>
        <v>0</v>
      </c>
      <c r="S690" s="8">
        <f t="shared" si="655"/>
        <v>0</v>
      </c>
      <c r="T690" s="5">
        <v>643.31819999999993</v>
      </c>
      <c r="U690" s="8">
        <f t="shared" si="655"/>
        <v>384.18299999999999</v>
      </c>
      <c r="V690" s="34">
        <f t="shared" si="655"/>
        <v>0</v>
      </c>
      <c r="W690" s="5">
        <f t="shared" si="621"/>
        <v>97.904420716859846</v>
      </c>
      <c r="X690" s="21"/>
    </row>
    <row r="691" spans="1:24" s="10" customFormat="1" ht="63" x14ac:dyDescent="0.25">
      <c r="A691" s="4" t="s">
        <v>83</v>
      </c>
      <c r="B691" s="4" t="s">
        <v>1335</v>
      </c>
      <c r="C691" s="4" t="s">
        <v>143</v>
      </c>
      <c r="D691" s="4"/>
      <c r="E691" s="14" t="s">
        <v>909</v>
      </c>
      <c r="F691" s="11">
        <f t="shared" ref="F691:L691" si="656">F692+F698</f>
        <v>764.4</v>
      </c>
      <c r="G691" s="11">
        <f t="shared" si="656"/>
        <v>764.4</v>
      </c>
      <c r="H691" s="11">
        <f t="shared" si="656"/>
        <v>764.4</v>
      </c>
      <c r="I691" s="11">
        <f t="shared" si="656"/>
        <v>0</v>
      </c>
      <c r="J691" s="11">
        <f t="shared" si="656"/>
        <v>0</v>
      </c>
      <c r="K691" s="11">
        <f t="shared" si="656"/>
        <v>0</v>
      </c>
      <c r="L691" s="11">
        <f t="shared" si="656"/>
        <v>12.064</v>
      </c>
      <c r="M691" s="11">
        <f t="shared" si="648"/>
        <v>776.46399999999994</v>
      </c>
      <c r="N691" s="5">
        <v>657.08799999999997</v>
      </c>
      <c r="O691" s="11">
        <f>O692+O698</f>
        <v>726.46360000000004</v>
      </c>
      <c r="P691" s="11">
        <f t="shared" ref="P691:V691" si="657">P692+P698</f>
        <v>396.23599999999999</v>
      </c>
      <c r="Q691" s="11">
        <f t="shared" si="657"/>
        <v>396.23599999999999</v>
      </c>
      <c r="R691" s="11">
        <f t="shared" si="657"/>
        <v>0</v>
      </c>
      <c r="S691" s="11">
        <f t="shared" si="657"/>
        <v>0</v>
      </c>
      <c r="T691" s="5">
        <v>643.31819999999993</v>
      </c>
      <c r="U691" s="11">
        <f t="shared" si="657"/>
        <v>384.18299999999999</v>
      </c>
      <c r="V691" s="35">
        <f t="shared" si="657"/>
        <v>0</v>
      </c>
      <c r="W691" s="5">
        <f t="shared" si="621"/>
        <v>97.904420716859846</v>
      </c>
      <c r="X691" s="25"/>
    </row>
    <row r="692" spans="1:24" ht="47.25" x14ac:dyDescent="0.25">
      <c r="A692" s="4" t="s">
        <v>83</v>
      </c>
      <c r="B692" s="4" t="s">
        <v>1335</v>
      </c>
      <c r="C692" s="4" t="s">
        <v>147</v>
      </c>
      <c r="D692" s="4"/>
      <c r="E692" s="14" t="s">
        <v>910</v>
      </c>
      <c r="F692" s="5">
        <f t="shared" ref="F692:L696" si="658">F693</f>
        <v>100</v>
      </c>
      <c r="G692" s="5">
        <f t="shared" si="658"/>
        <v>100</v>
      </c>
      <c r="H692" s="5">
        <f t="shared" si="658"/>
        <v>100</v>
      </c>
      <c r="I692" s="5">
        <f t="shared" si="658"/>
        <v>0</v>
      </c>
      <c r="J692" s="5">
        <f t="shared" si="658"/>
        <v>0</v>
      </c>
      <c r="K692" s="5">
        <f t="shared" si="658"/>
        <v>0</v>
      </c>
      <c r="L692" s="5">
        <f t="shared" si="658"/>
        <v>0</v>
      </c>
      <c r="M692" s="5">
        <f t="shared" si="648"/>
        <v>100</v>
      </c>
      <c r="N692" s="5">
        <v>657.08799999999997</v>
      </c>
      <c r="O692" s="5">
        <f t="shared" ref="O692:O696" si="659">O693</f>
        <v>50</v>
      </c>
      <c r="P692" s="5">
        <f t="shared" ref="P692:V696" si="660">P693</f>
        <v>0</v>
      </c>
      <c r="Q692" s="5">
        <f t="shared" si="660"/>
        <v>0</v>
      </c>
      <c r="R692" s="5">
        <f t="shared" si="660"/>
        <v>0</v>
      </c>
      <c r="S692" s="5">
        <f t="shared" si="660"/>
        <v>0</v>
      </c>
      <c r="T692" s="5">
        <v>643.31819999999993</v>
      </c>
      <c r="U692" s="5">
        <f t="shared" si="660"/>
        <v>0</v>
      </c>
      <c r="V692" s="36">
        <f t="shared" si="660"/>
        <v>0</v>
      </c>
      <c r="W692" s="5">
        <f t="shared" si="621"/>
        <v>97.904420716859846</v>
      </c>
      <c r="X692" s="26"/>
    </row>
    <row r="693" spans="1:24" ht="47.25" x14ac:dyDescent="0.25">
      <c r="A693" s="4" t="s">
        <v>83</v>
      </c>
      <c r="B693" s="4" t="s">
        <v>1335</v>
      </c>
      <c r="C693" s="4" t="s">
        <v>146</v>
      </c>
      <c r="D693" s="4"/>
      <c r="E693" s="14" t="s">
        <v>523</v>
      </c>
      <c r="F693" s="5">
        <f t="shared" si="658"/>
        <v>100</v>
      </c>
      <c r="G693" s="5">
        <f t="shared" si="658"/>
        <v>100</v>
      </c>
      <c r="H693" s="5">
        <f t="shared" si="658"/>
        <v>100</v>
      </c>
      <c r="I693" s="5">
        <f t="shared" si="658"/>
        <v>0</v>
      </c>
      <c r="J693" s="5">
        <f t="shared" si="658"/>
        <v>0</v>
      </c>
      <c r="K693" s="5">
        <f t="shared" si="658"/>
        <v>0</v>
      </c>
      <c r="L693" s="5">
        <f t="shared" si="658"/>
        <v>0</v>
      </c>
      <c r="M693" s="5">
        <f t="shared" si="648"/>
        <v>100</v>
      </c>
      <c r="N693" s="5">
        <v>657.08799999999997</v>
      </c>
      <c r="O693" s="5">
        <f t="shared" si="659"/>
        <v>50</v>
      </c>
      <c r="P693" s="5">
        <f t="shared" si="660"/>
        <v>0</v>
      </c>
      <c r="Q693" s="5">
        <f t="shared" si="660"/>
        <v>0</v>
      </c>
      <c r="R693" s="5">
        <f t="shared" si="660"/>
        <v>0</v>
      </c>
      <c r="S693" s="5">
        <f t="shared" si="660"/>
        <v>0</v>
      </c>
      <c r="T693" s="5">
        <v>643.31819999999993</v>
      </c>
      <c r="U693" s="5">
        <f t="shared" si="660"/>
        <v>0</v>
      </c>
      <c r="V693" s="36">
        <f t="shared" si="660"/>
        <v>0</v>
      </c>
      <c r="W693" s="5">
        <f t="shared" si="621"/>
        <v>97.904420716859846</v>
      </c>
      <c r="X693" s="26"/>
    </row>
    <row r="694" spans="1:24" ht="31.5" x14ac:dyDescent="0.25">
      <c r="A694" s="4" t="s">
        <v>83</v>
      </c>
      <c r="B694" s="4" t="s">
        <v>1335</v>
      </c>
      <c r="C694" s="4" t="s">
        <v>146</v>
      </c>
      <c r="D694" s="4" t="s">
        <v>11</v>
      </c>
      <c r="E694" s="14" t="s">
        <v>465</v>
      </c>
      <c r="F694" s="5">
        <f t="shared" si="658"/>
        <v>100</v>
      </c>
      <c r="G694" s="5">
        <f t="shared" si="658"/>
        <v>100</v>
      </c>
      <c r="H694" s="5">
        <f t="shared" si="658"/>
        <v>100</v>
      </c>
      <c r="I694" s="5">
        <f t="shared" si="658"/>
        <v>0</v>
      </c>
      <c r="J694" s="5">
        <f t="shared" si="658"/>
        <v>0</v>
      </c>
      <c r="K694" s="5">
        <f t="shared" si="658"/>
        <v>0</v>
      </c>
      <c r="L694" s="5">
        <f t="shared" si="658"/>
        <v>0</v>
      </c>
      <c r="M694" s="5">
        <f t="shared" si="648"/>
        <v>100</v>
      </c>
      <c r="N694" s="5">
        <v>84.369600000000005</v>
      </c>
      <c r="O694" s="5">
        <f t="shared" si="659"/>
        <v>50</v>
      </c>
      <c r="P694" s="5">
        <f t="shared" si="660"/>
        <v>0</v>
      </c>
      <c r="Q694" s="5">
        <f t="shared" si="660"/>
        <v>0</v>
      </c>
      <c r="R694" s="5">
        <f t="shared" si="660"/>
        <v>0</v>
      </c>
      <c r="S694" s="5">
        <f t="shared" si="660"/>
        <v>0</v>
      </c>
      <c r="T694" s="5">
        <v>84.369600000000005</v>
      </c>
      <c r="U694" s="5">
        <f t="shared" si="660"/>
        <v>0</v>
      </c>
      <c r="V694" s="36">
        <f t="shared" si="660"/>
        <v>0</v>
      </c>
      <c r="W694" s="5">
        <f t="shared" si="621"/>
        <v>100</v>
      </c>
      <c r="X694" s="26"/>
    </row>
    <row r="695" spans="1:24" ht="31.5" x14ac:dyDescent="0.25">
      <c r="A695" s="4" t="s">
        <v>83</v>
      </c>
      <c r="B695" s="4" t="s">
        <v>1335</v>
      </c>
      <c r="C695" s="4" t="s">
        <v>146</v>
      </c>
      <c r="D695" s="4" t="s">
        <v>12</v>
      </c>
      <c r="E695" s="14" t="s">
        <v>466</v>
      </c>
      <c r="F695" s="5">
        <f t="shared" si="658"/>
        <v>100</v>
      </c>
      <c r="G695" s="5">
        <f t="shared" si="658"/>
        <v>100</v>
      </c>
      <c r="H695" s="5">
        <f t="shared" si="658"/>
        <v>100</v>
      </c>
      <c r="I695" s="5">
        <f t="shared" si="658"/>
        <v>0</v>
      </c>
      <c r="J695" s="5">
        <f t="shared" si="658"/>
        <v>0</v>
      </c>
      <c r="K695" s="5">
        <f t="shared" si="658"/>
        <v>0</v>
      </c>
      <c r="L695" s="5">
        <f t="shared" si="658"/>
        <v>0</v>
      </c>
      <c r="M695" s="5">
        <f t="shared" si="648"/>
        <v>100</v>
      </c>
      <c r="N695" s="5">
        <v>84.369600000000005</v>
      </c>
      <c r="O695" s="5">
        <f t="shared" si="659"/>
        <v>50</v>
      </c>
      <c r="P695" s="5">
        <f t="shared" si="660"/>
        <v>0</v>
      </c>
      <c r="Q695" s="5">
        <f t="shared" si="660"/>
        <v>0</v>
      </c>
      <c r="R695" s="5">
        <f t="shared" si="660"/>
        <v>0</v>
      </c>
      <c r="S695" s="5">
        <f t="shared" si="660"/>
        <v>0</v>
      </c>
      <c r="T695" s="5">
        <v>84.369600000000005</v>
      </c>
      <c r="U695" s="5">
        <f t="shared" si="660"/>
        <v>0</v>
      </c>
      <c r="V695" s="36">
        <f t="shared" si="660"/>
        <v>0</v>
      </c>
      <c r="W695" s="5">
        <f t="shared" si="621"/>
        <v>100</v>
      </c>
      <c r="X695" s="26"/>
    </row>
    <row r="696" spans="1:24" ht="31.5" x14ac:dyDescent="0.25">
      <c r="A696" s="4" t="s">
        <v>83</v>
      </c>
      <c r="B696" s="4" t="s">
        <v>1335</v>
      </c>
      <c r="C696" s="4" t="s">
        <v>146</v>
      </c>
      <c r="D696" s="4" t="s">
        <v>73</v>
      </c>
      <c r="E696" s="14" t="s">
        <v>475</v>
      </c>
      <c r="F696" s="5">
        <f t="shared" si="658"/>
        <v>100</v>
      </c>
      <c r="G696" s="5">
        <f t="shared" si="658"/>
        <v>100</v>
      </c>
      <c r="H696" s="5">
        <f t="shared" si="658"/>
        <v>100</v>
      </c>
      <c r="I696" s="5">
        <f t="shared" si="658"/>
        <v>0</v>
      </c>
      <c r="J696" s="5">
        <f t="shared" si="658"/>
        <v>0</v>
      </c>
      <c r="K696" s="5">
        <f t="shared" si="658"/>
        <v>0</v>
      </c>
      <c r="L696" s="5">
        <f t="shared" si="658"/>
        <v>0</v>
      </c>
      <c r="M696" s="5">
        <f t="shared" si="648"/>
        <v>100</v>
      </c>
      <c r="N696" s="5">
        <v>572.71839999999997</v>
      </c>
      <c r="O696" s="5">
        <f t="shared" si="659"/>
        <v>50</v>
      </c>
      <c r="P696" s="5">
        <f t="shared" si="660"/>
        <v>0</v>
      </c>
      <c r="Q696" s="5">
        <f t="shared" si="660"/>
        <v>0</v>
      </c>
      <c r="R696" s="5">
        <f t="shared" si="660"/>
        <v>0</v>
      </c>
      <c r="S696" s="5">
        <f t="shared" si="660"/>
        <v>0</v>
      </c>
      <c r="T696" s="5">
        <v>558.94859999999994</v>
      </c>
      <c r="U696" s="5">
        <f t="shared" si="660"/>
        <v>0</v>
      </c>
      <c r="V696" s="36">
        <f t="shared" si="660"/>
        <v>0</v>
      </c>
      <c r="W696" s="5">
        <f t="shared" si="621"/>
        <v>97.59571195896622</v>
      </c>
      <c r="X696" s="26"/>
    </row>
    <row r="697" spans="1:24" x14ac:dyDescent="0.25">
      <c r="A697" s="4" t="s">
        <v>83</v>
      </c>
      <c r="B697" s="4" t="s">
        <v>1335</v>
      </c>
      <c r="C697" s="4" t="s">
        <v>146</v>
      </c>
      <c r="D697" s="4" t="s">
        <v>107</v>
      </c>
      <c r="E697" s="14" t="s">
        <v>476</v>
      </c>
      <c r="F697" s="5">
        <v>100</v>
      </c>
      <c r="G697" s="5">
        <v>100</v>
      </c>
      <c r="H697" s="5">
        <v>100</v>
      </c>
      <c r="I697" s="5"/>
      <c r="J697" s="5"/>
      <c r="K697" s="5"/>
      <c r="L697" s="5"/>
      <c r="M697" s="5">
        <f t="shared" si="648"/>
        <v>100</v>
      </c>
      <c r="N697" s="5">
        <v>21.092400000000001</v>
      </c>
      <c r="O697" s="5">
        <v>50</v>
      </c>
      <c r="P697" s="5">
        <v>0</v>
      </c>
      <c r="Q697" s="5">
        <v>0</v>
      </c>
      <c r="R697" s="5">
        <v>0</v>
      </c>
      <c r="S697" s="5">
        <v>0</v>
      </c>
      <c r="T697" s="5">
        <v>21.092400000000001</v>
      </c>
      <c r="U697" s="5">
        <v>0</v>
      </c>
      <c r="V697" s="36">
        <v>0</v>
      </c>
      <c r="W697" s="5">
        <f t="shared" si="621"/>
        <v>100</v>
      </c>
      <c r="X697" s="26"/>
    </row>
    <row r="698" spans="1:24" x14ac:dyDescent="0.25">
      <c r="A698" s="4" t="s">
        <v>83</v>
      </c>
      <c r="B698" s="4" t="s">
        <v>1335</v>
      </c>
      <c r="C698" s="4" t="s">
        <v>146</v>
      </c>
      <c r="D698" s="4" t="s">
        <v>85</v>
      </c>
      <c r="E698" s="14" t="s">
        <v>477</v>
      </c>
      <c r="F698" s="5">
        <f t="shared" ref="F698:L701" si="661">F699</f>
        <v>664.4</v>
      </c>
      <c r="G698" s="5">
        <f t="shared" si="661"/>
        <v>664.4</v>
      </c>
      <c r="H698" s="5">
        <f t="shared" si="661"/>
        <v>664.4</v>
      </c>
      <c r="I698" s="5">
        <f t="shared" si="661"/>
        <v>0</v>
      </c>
      <c r="J698" s="5">
        <f t="shared" si="661"/>
        <v>0</v>
      </c>
      <c r="K698" s="5">
        <f t="shared" si="661"/>
        <v>0</v>
      </c>
      <c r="L698" s="5">
        <f t="shared" si="661"/>
        <v>12.064</v>
      </c>
      <c r="M698" s="5">
        <f t="shared" si="648"/>
        <v>676.46399999999994</v>
      </c>
      <c r="N698" s="5">
        <v>551.62599999999998</v>
      </c>
      <c r="O698" s="5">
        <f t="shared" ref="O698:O701" si="662">O699</f>
        <v>676.46360000000004</v>
      </c>
      <c r="P698" s="5">
        <f t="shared" ref="P698:V701" si="663">P699</f>
        <v>396.23599999999999</v>
      </c>
      <c r="Q698" s="5">
        <f t="shared" si="663"/>
        <v>396.23599999999999</v>
      </c>
      <c r="R698" s="5">
        <f t="shared" si="663"/>
        <v>0</v>
      </c>
      <c r="S698" s="5">
        <f t="shared" si="663"/>
        <v>0</v>
      </c>
      <c r="T698" s="5">
        <v>537.85619999999994</v>
      </c>
      <c r="U698" s="5">
        <f t="shared" si="663"/>
        <v>384.18299999999999</v>
      </c>
      <c r="V698" s="36">
        <f t="shared" si="663"/>
        <v>0</v>
      </c>
      <c r="W698" s="5">
        <f t="shared" si="621"/>
        <v>97.503779734820327</v>
      </c>
      <c r="X698" s="26"/>
    </row>
    <row r="699" spans="1:24" ht="31.5" x14ac:dyDescent="0.25">
      <c r="A699" s="7" t="s">
        <v>148</v>
      </c>
      <c r="B699" s="7" t="s">
        <v>1317</v>
      </c>
      <c r="C699" s="7"/>
      <c r="D699" s="7"/>
      <c r="E699" s="18" t="s">
        <v>406</v>
      </c>
      <c r="F699" s="5">
        <f t="shared" si="661"/>
        <v>664.4</v>
      </c>
      <c r="G699" s="5">
        <f t="shared" si="661"/>
        <v>664.4</v>
      </c>
      <c r="H699" s="5">
        <f t="shared" si="661"/>
        <v>664.4</v>
      </c>
      <c r="I699" s="5">
        <f t="shared" si="661"/>
        <v>0</v>
      </c>
      <c r="J699" s="5">
        <f t="shared" si="661"/>
        <v>0</v>
      </c>
      <c r="K699" s="5">
        <f t="shared" si="661"/>
        <v>0</v>
      </c>
      <c r="L699" s="5">
        <f t="shared" si="661"/>
        <v>12.064</v>
      </c>
      <c r="M699" s="5">
        <f t="shared" si="648"/>
        <v>676.46399999999994</v>
      </c>
      <c r="N699" s="8">
        <v>17490898.856720001</v>
      </c>
      <c r="O699" s="5">
        <f t="shared" si="662"/>
        <v>676.46360000000004</v>
      </c>
      <c r="P699" s="5">
        <f t="shared" si="663"/>
        <v>396.23599999999999</v>
      </c>
      <c r="Q699" s="5">
        <f t="shared" si="663"/>
        <v>396.23599999999999</v>
      </c>
      <c r="R699" s="5">
        <f t="shared" si="663"/>
        <v>0</v>
      </c>
      <c r="S699" s="5">
        <f t="shared" si="663"/>
        <v>0</v>
      </c>
      <c r="T699" s="8">
        <v>17454392.001600001</v>
      </c>
      <c r="U699" s="5">
        <f t="shared" si="663"/>
        <v>384.18299999999999</v>
      </c>
      <c r="V699" s="36">
        <f t="shared" si="663"/>
        <v>0</v>
      </c>
      <c r="W699" s="8">
        <f t="shared" si="621"/>
        <v>99.791280851721496</v>
      </c>
      <c r="X699" s="26"/>
    </row>
    <row r="700" spans="1:24" x14ac:dyDescent="0.25">
      <c r="A700" s="7" t="s">
        <v>148</v>
      </c>
      <c r="B700" s="7" t="s">
        <v>58</v>
      </c>
      <c r="C700" s="7"/>
      <c r="D700" s="7"/>
      <c r="E700" s="18" t="s">
        <v>430</v>
      </c>
      <c r="F700" s="5">
        <f t="shared" si="661"/>
        <v>664.4</v>
      </c>
      <c r="G700" s="5">
        <f t="shared" si="661"/>
        <v>664.4</v>
      </c>
      <c r="H700" s="5">
        <f t="shared" si="661"/>
        <v>664.4</v>
      </c>
      <c r="I700" s="5">
        <f t="shared" si="661"/>
        <v>0</v>
      </c>
      <c r="J700" s="5">
        <f t="shared" si="661"/>
        <v>0</v>
      </c>
      <c r="K700" s="5">
        <f t="shared" si="661"/>
        <v>0</v>
      </c>
      <c r="L700" s="5">
        <f t="shared" si="661"/>
        <v>12.064</v>
      </c>
      <c r="M700" s="5">
        <f t="shared" si="648"/>
        <v>676.46399999999994</v>
      </c>
      <c r="N700" s="8">
        <v>17128792.09928</v>
      </c>
      <c r="O700" s="5">
        <f t="shared" si="662"/>
        <v>676.46360000000004</v>
      </c>
      <c r="P700" s="5">
        <f t="shared" si="663"/>
        <v>396.23599999999999</v>
      </c>
      <c r="Q700" s="5">
        <f t="shared" si="663"/>
        <v>396.23599999999999</v>
      </c>
      <c r="R700" s="5">
        <f t="shared" si="663"/>
        <v>0</v>
      </c>
      <c r="S700" s="5">
        <f t="shared" si="663"/>
        <v>0</v>
      </c>
      <c r="T700" s="8">
        <v>17101492.383230001</v>
      </c>
      <c r="U700" s="5">
        <f t="shared" si="663"/>
        <v>384.18299999999999</v>
      </c>
      <c r="V700" s="36">
        <f t="shared" si="663"/>
        <v>0</v>
      </c>
      <c r="W700" s="8">
        <f t="shared" si="621"/>
        <v>99.840620892052584</v>
      </c>
      <c r="X700" s="26"/>
    </row>
    <row r="701" spans="1:24" x14ac:dyDescent="0.25">
      <c r="A701" s="9" t="s">
        <v>148</v>
      </c>
      <c r="B701" s="9" t="s">
        <v>1336</v>
      </c>
      <c r="C701" s="9"/>
      <c r="D701" s="9"/>
      <c r="E701" s="13" t="s">
        <v>647</v>
      </c>
      <c r="F701" s="5">
        <f t="shared" si="661"/>
        <v>664.4</v>
      </c>
      <c r="G701" s="5">
        <f t="shared" si="661"/>
        <v>664.4</v>
      </c>
      <c r="H701" s="5">
        <f t="shared" si="661"/>
        <v>664.4</v>
      </c>
      <c r="I701" s="5">
        <f t="shared" si="661"/>
        <v>0</v>
      </c>
      <c r="J701" s="5">
        <f t="shared" si="661"/>
        <v>0</v>
      </c>
      <c r="K701" s="5">
        <f t="shared" si="661"/>
        <v>0</v>
      </c>
      <c r="L701" s="5">
        <f t="shared" si="661"/>
        <v>12.064</v>
      </c>
      <c r="M701" s="5">
        <f t="shared" si="648"/>
        <v>676.46399999999994</v>
      </c>
      <c r="N701" s="11">
        <v>6526625.4918299997</v>
      </c>
      <c r="O701" s="5">
        <f t="shared" si="662"/>
        <v>676.46360000000004</v>
      </c>
      <c r="P701" s="5">
        <f t="shared" si="663"/>
        <v>396.23599999999999</v>
      </c>
      <c r="Q701" s="5">
        <f t="shared" si="663"/>
        <v>396.23599999999999</v>
      </c>
      <c r="R701" s="5">
        <f t="shared" si="663"/>
        <v>0</v>
      </c>
      <c r="S701" s="5">
        <f t="shared" si="663"/>
        <v>0</v>
      </c>
      <c r="T701" s="11">
        <v>6504371.7329999991</v>
      </c>
      <c r="U701" s="5">
        <f t="shared" si="663"/>
        <v>384.18299999999999</v>
      </c>
      <c r="V701" s="36">
        <f t="shared" si="663"/>
        <v>0</v>
      </c>
      <c r="W701" s="11">
        <f t="shared" si="621"/>
        <v>99.65903116613849</v>
      </c>
      <c r="X701" s="26"/>
    </row>
    <row r="702" spans="1:24" ht="31.5" x14ac:dyDescent="0.25">
      <c r="A702" s="4" t="s">
        <v>148</v>
      </c>
      <c r="B702" s="4" t="s">
        <v>1336</v>
      </c>
      <c r="C702" s="4" t="s">
        <v>153</v>
      </c>
      <c r="D702" s="4"/>
      <c r="E702" s="14" t="s">
        <v>921</v>
      </c>
      <c r="F702" s="5">
        <f t="shared" ref="F702:K702" si="664">F704</f>
        <v>664.4</v>
      </c>
      <c r="G702" s="5">
        <f t="shared" si="664"/>
        <v>664.4</v>
      </c>
      <c r="H702" s="5">
        <f t="shared" si="664"/>
        <v>664.4</v>
      </c>
      <c r="I702" s="5">
        <f t="shared" si="664"/>
        <v>0</v>
      </c>
      <c r="J702" s="5">
        <f t="shared" si="664"/>
        <v>0</v>
      </c>
      <c r="K702" s="5">
        <f t="shared" si="664"/>
        <v>0</v>
      </c>
      <c r="L702" s="5">
        <f>L704+L703</f>
        <v>12.064</v>
      </c>
      <c r="M702" s="5">
        <f t="shared" si="648"/>
        <v>676.46399999999994</v>
      </c>
      <c r="N702" s="37">
        <v>6347442.3908299999</v>
      </c>
      <c r="O702" s="5">
        <f>O704+O703</f>
        <v>676.46360000000004</v>
      </c>
      <c r="P702" s="5">
        <f t="shared" ref="P702:V702" si="665">P704+P703</f>
        <v>396.23599999999999</v>
      </c>
      <c r="Q702" s="5">
        <f t="shared" si="665"/>
        <v>396.23599999999999</v>
      </c>
      <c r="R702" s="5">
        <f t="shared" si="665"/>
        <v>0</v>
      </c>
      <c r="S702" s="5">
        <f t="shared" si="665"/>
        <v>0</v>
      </c>
      <c r="T702" s="5">
        <v>6325188.6327599995</v>
      </c>
      <c r="U702" s="5">
        <f t="shared" si="665"/>
        <v>384.18299999999999</v>
      </c>
      <c r="V702" s="36">
        <f t="shared" si="665"/>
        <v>0</v>
      </c>
      <c r="W702" s="5">
        <f t="shared" si="621"/>
        <v>99.649405907139084</v>
      </c>
      <c r="X702" s="26"/>
    </row>
    <row r="703" spans="1:24" ht="31.5" x14ac:dyDescent="0.25">
      <c r="A703" s="4" t="s">
        <v>148</v>
      </c>
      <c r="B703" s="4" t="s">
        <v>1336</v>
      </c>
      <c r="C703" s="4" t="s">
        <v>580</v>
      </c>
      <c r="D703" s="4"/>
      <c r="E703" s="14" t="s">
        <v>922</v>
      </c>
      <c r="F703" s="5"/>
      <c r="G703" s="5"/>
      <c r="H703" s="5"/>
      <c r="I703" s="5"/>
      <c r="J703" s="5"/>
      <c r="K703" s="5"/>
      <c r="L703" s="5">
        <v>12.064</v>
      </c>
      <c r="M703" s="5">
        <f>L703</f>
        <v>12.064</v>
      </c>
      <c r="N703" s="5">
        <v>6091776.7017700002</v>
      </c>
      <c r="O703" s="5">
        <f>27.1188+36.1584</f>
        <v>63.277200000000001</v>
      </c>
      <c r="P703" s="5">
        <v>66.290400000000005</v>
      </c>
      <c r="Q703" s="5">
        <v>36.1584</v>
      </c>
      <c r="R703" s="5">
        <v>0</v>
      </c>
      <c r="S703" s="5">
        <v>0</v>
      </c>
      <c r="T703" s="5">
        <v>6091508.0451999996</v>
      </c>
      <c r="U703" s="5">
        <v>60.264000000000003</v>
      </c>
      <c r="V703" s="36">
        <v>0</v>
      </c>
      <c r="W703" s="5">
        <f t="shared" si="621"/>
        <v>99.995589848690244</v>
      </c>
      <c r="X703" s="26"/>
    </row>
    <row r="704" spans="1:24" ht="47.25" x14ac:dyDescent="0.25">
      <c r="A704" s="4" t="s">
        <v>148</v>
      </c>
      <c r="B704" s="4" t="s">
        <v>1336</v>
      </c>
      <c r="C704" s="4" t="s">
        <v>581</v>
      </c>
      <c r="D704" s="4"/>
      <c r="E704" s="14" t="s">
        <v>923</v>
      </c>
      <c r="F704" s="5">
        <v>664.4</v>
      </c>
      <c r="G704" s="5">
        <v>664.4</v>
      </c>
      <c r="H704" s="5">
        <v>664.4</v>
      </c>
      <c r="I704" s="5"/>
      <c r="J704" s="5"/>
      <c r="K704" s="5"/>
      <c r="L704" s="5"/>
      <c r="M704" s="5">
        <f t="shared" si="648"/>
        <v>664.4</v>
      </c>
      <c r="N704" s="5">
        <v>1338390.4778499999</v>
      </c>
      <c r="O704" s="5">
        <f>253.1088+360.0776</f>
        <v>613.18640000000005</v>
      </c>
      <c r="P704" s="5">
        <v>329.94560000000001</v>
      </c>
      <c r="Q704" s="5">
        <v>360.07760000000002</v>
      </c>
      <c r="R704" s="5">
        <v>0</v>
      </c>
      <c r="S704" s="5">
        <v>0</v>
      </c>
      <c r="T704" s="5">
        <v>1338390.4778499999</v>
      </c>
      <c r="U704" s="5">
        <v>323.91899999999998</v>
      </c>
      <c r="V704" s="36">
        <v>0</v>
      </c>
      <c r="W704" s="5">
        <f t="shared" si="621"/>
        <v>100</v>
      </c>
      <c r="X704" s="26"/>
    </row>
    <row r="705" spans="1:25" s="3" customFormat="1" ht="47.25" x14ac:dyDescent="0.25">
      <c r="A705" s="4" t="s">
        <v>148</v>
      </c>
      <c r="B705" s="4" t="s">
        <v>1336</v>
      </c>
      <c r="C705" s="4" t="s">
        <v>572</v>
      </c>
      <c r="D705" s="4"/>
      <c r="E705" s="14" t="s">
        <v>497</v>
      </c>
      <c r="F705" s="8">
        <f t="shared" ref="F705:L705" si="666">F706+F1157+F1234</f>
        <v>14655430.6</v>
      </c>
      <c r="G705" s="8">
        <f t="shared" si="666"/>
        <v>15045262.199999997</v>
      </c>
      <c r="H705" s="8">
        <f t="shared" si="666"/>
        <v>14840061.700000001</v>
      </c>
      <c r="I705" s="8">
        <f t="shared" si="666"/>
        <v>116770.5</v>
      </c>
      <c r="J705" s="8">
        <f t="shared" si="666"/>
        <v>-212992.2</v>
      </c>
      <c r="K705" s="8">
        <f t="shared" si="666"/>
        <v>-62214.2</v>
      </c>
      <c r="L705" s="8">
        <f t="shared" si="666"/>
        <v>420829.04</v>
      </c>
      <c r="M705" s="8">
        <f t="shared" si="648"/>
        <v>15193030.139999999</v>
      </c>
      <c r="N705" s="5">
        <v>1338390.4778499999</v>
      </c>
      <c r="O705" s="8">
        <f t="shared" ref="O705:V705" si="667">O706+O1157+O1234</f>
        <v>10828852.333739998</v>
      </c>
      <c r="P705" s="8">
        <f t="shared" si="667"/>
        <v>2734491.3303300003</v>
      </c>
      <c r="Q705" s="8">
        <f t="shared" si="667"/>
        <v>8069701.8318699999</v>
      </c>
      <c r="R705" s="8">
        <f t="shared" si="667"/>
        <v>936102.73933000001</v>
      </c>
      <c r="S705" s="8">
        <f t="shared" si="667"/>
        <v>28407.452000000001</v>
      </c>
      <c r="T705" s="5">
        <v>1338390.4778499999</v>
      </c>
      <c r="U705" s="8">
        <f t="shared" si="667"/>
        <v>2689825.7581599997</v>
      </c>
      <c r="V705" s="34">
        <f t="shared" si="667"/>
        <v>935479.8393300001</v>
      </c>
      <c r="W705" s="5">
        <f t="shared" si="621"/>
        <v>100</v>
      </c>
      <c r="X705" s="21"/>
    </row>
    <row r="706" spans="1:25" s="3" customFormat="1" ht="31.5" x14ac:dyDescent="0.25">
      <c r="A706" s="4" t="s">
        <v>148</v>
      </c>
      <c r="B706" s="4" t="s">
        <v>1336</v>
      </c>
      <c r="C706" s="4" t="s">
        <v>572</v>
      </c>
      <c r="D706" s="4" t="s">
        <v>73</v>
      </c>
      <c r="E706" s="14" t="s">
        <v>475</v>
      </c>
      <c r="F706" s="8">
        <f t="shared" ref="F706:L706" si="668">F707+F793+F949+F1000+F1013+F1025</f>
        <v>14280566.799999999</v>
      </c>
      <c r="G706" s="8">
        <f t="shared" si="668"/>
        <v>14714739.999999998</v>
      </c>
      <c r="H706" s="8">
        <f t="shared" si="668"/>
        <v>14528843.800000001</v>
      </c>
      <c r="I706" s="8">
        <f t="shared" si="668"/>
        <v>119750.7</v>
      </c>
      <c r="J706" s="8">
        <f t="shared" si="668"/>
        <v>-210012</v>
      </c>
      <c r="K706" s="8">
        <f t="shared" si="668"/>
        <v>-59234</v>
      </c>
      <c r="L706" s="8">
        <f t="shared" si="668"/>
        <v>422021.696</v>
      </c>
      <c r="M706" s="8">
        <f t="shared" si="648"/>
        <v>14822339.195999999</v>
      </c>
      <c r="N706" s="5">
        <v>1338390.4778499999</v>
      </c>
      <c r="O706" s="8">
        <f t="shared" ref="O706:V706" si="669">O707+O793+O949+O1000+O1013+O1025</f>
        <v>10576140.905809999</v>
      </c>
      <c r="P706" s="8">
        <f t="shared" si="669"/>
        <v>2525016.98135</v>
      </c>
      <c r="Q706" s="8">
        <f t="shared" si="669"/>
        <v>7922587.6013899995</v>
      </c>
      <c r="R706" s="8">
        <f t="shared" si="669"/>
        <v>936102.73933000001</v>
      </c>
      <c r="S706" s="8">
        <f t="shared" si="669"/>
        <v>28407.452000000001</v>
      </c>
      <c r="T706" s="5">
        <v>1338390.4778499999</v>
      </c>
      <c r="U706" s="8">
        <f t="shared" si="669"/>
        <v>2480525.2742399997</v>
      </c>
      <c r="V706" s="34">
        <f t="shared" si="669"/>
        <v>935479.8393300001</v>
      </c>
      <c r="W706" s="5">
        <f t="shared" si="621"/>
        <v>100</v>
      </c>
      <c r="X706" s="21"/>
    </row>
    <row r="707" spans="1:25" s="10" customFormat="1" x14ac:dyDescent="0.25">
      <c r="A707" s="4" t="s">
        <v>148</v>
      </c>
      <c r="B707" s="4" t="s">
        <v>1336</v>
      </c>
      <c r="C707" s="4" t="s">
        <v>572</v>
      </c>
      <c r="D707" s="4" t="s">
        <v>107</v>
      </c>
      <c r="E707" s="14" t="s">
        <v>476</v>
      </c>
      <c r="F707" s="11">
        <f t="shared" ref="F707:L707" si="670">F708+F744</f>
        <v>5909533.0999999987</v>
      </c>
      <c r="G707" s="11">
        <f t="shared" si="670"/>
        <v>5942662</v>
      </c>
      <c r="H707" s="11">
        <f t="shared" si="670"/>
        <v>5922779.7000000002</v>
      </c>
      <c r="I707" s="11">
        <f t="shared" si="670"/>
        <v>0</v>
      </c>
      <c r="J707" s="11">
        <f t="shared" si="670"/>
        <v>0</v>
      </c>
      <c r="K707" s="11">
        <f t="shared" si="670"/>
        <v>0</v>
      </c>
      <c r="L707" s="11">
        <f t="shared" si="670"/>
        <v>2743.9629999999997</v>
      </c>
      <c r="M707" s="11">
        <f t="shared" si="648"/>
        <v>5912277.0629999992</v>
      </c>
      <c r="N707" s="5">
        <v>27041.021000000001</v>
      </c>
      <c r="O707" s="11">
        <f>O708+O744</f>
        <v>4403987.8654000005</v>
      </c>
      <c r="P707" s="29">
        <f t="shared" ref="P707:V707" si="671">P708+P744</f>
        <v>372925.20418999996</v>
      </c>
      <c r="Q707" s="29">
        <f t="shared" si="671"/>
        <v>3353588.1266999999</v>
      </c>
      <c r="R707" s="11">
        <f t="shared" si="671"/>
        <v>35733.79</v>
      </c>
      <c r="S707" s="11">
        <f t="shared" si="671"/>
        <v>4064.5239999999999</v>
      </c>
      <c r="T707" s="5">
        <v>27041.021000000001</v>
      </c>
      <c r="U707" s="11">
        <f t="shared" si="671"/>
        <v>341725.20342999999</v>
      </c>
      <c r="V707" s="35">
        <f t="shared" si="671"/>
        <v>35733.79</v>
      </c>
      <c r="W707" s="5">
        <f t="shared" si="621"/>
        <v>100</v>
      </c>
      <c r="X707" s="25"/>
    </row>
    <row r="708" spans="1:25" x14ac:dyDescent="0.25">
      <c r="A708" s="4" t="s">
        <v>148</v>
      </c>
      <c r="B708" s="4" t="s">
        <v>1336</v>
      </c>
      <c r="C708" s="4" t="s">
        <v>572</v>
      </c>
      <c r="D708" s="4" t="s">
        <v>85</v>
      </c>
      <c r="E708" s="14" t="s">
        <v>477</v>
      </c>
      <c r="F708" s="5">
        <f t="shared" ref="F708:L708" si="672">F709+F731</f>
        <v>5832301.9999999991</v>
      </c>
      <c r="G708" s="5">
        <f t="shared" si="672"/>
        <v>5891530.0999999996</v>
      </c>
      <c r="H708" s="5">
        <f t="shared" si="672"/>
        <v>5916049.1000000006</v>
      </c>
      <c r="I708" s="5">
        <f t="shared" si="672"/>
        <v>0</v>
      </c>
      <c r="J708" s="5">
        <f t="shared" si="672"/>
        <v>0</v>
      </c>
      <c r="K708" s="5">
        <f t="shared" si="672"/>
        <v>0</v>
      </c>
      <c r="L708" s="5">
        <f t="shared" si="672"/>
        <v>-16962.675999999999</v>
      </c>
      <c r="M708" s="5">
        <f t="shared" si="648"/>
        <v>5815339.3239999991</v>
      </c>
      <c r="N708" s="5">
        <v>1311349.45685</v>
      </c>
      <c r="O708" s="5">
        <f>O709+O731</f>
        <v>4323503.0062600002</v>
      </c>
      <c r="P708" s="5">
        <f t="shared" ref="P708:V708" si="673">P709+P731</f>
        <v>343190.87318999995</v>
      </c>
      <c r="Q708" s="5">
        <f t="shared" si="673"/>
        <v>3348488.1266999999</v>
      </c>
      <c r="R708" s="5">
        <f t="shared" si="673"/>
        <v>0</v>
      </c>
      <c r="S708" s="5">
        <f t="shared" si="673"/>
        <v>0</v>
      </c>
      <c r="T708" s="5">
        <v>1311349.45685</v>
      </c>
      <c r="U708" s="5">
        <f t="shared" si="673"/>
        <v>311990.87242999999</v>
      </c>
      <c r="V708" s="36">
        <f t="shared" si="673"/>
        <v>0</v>
      </c>
      <c r="W708" s="5">
        <f t="shared" si="621"/>
        <v>100</v>
      </c>
      <c r="X708" s="26"/>
    </row>
    <row r="709" spans="1:25" ht="47.25" x14ac:dyDescent="0.25">
      <c r="A709" s="4" t="s">
        <v>148</v>
      </c>
      <c r="B709" s="4" t="s">
        <v>1336</v>
      </c>
      <c r="C709" s="4" t="s">
        <v>582</v>
      </c>
      <c r="D709" s="4"/>
      <c r="E709" s="14" t="s">
        <v>924</v>
      </c>
      <c r="F709" s="5">
        <f t="shared" ref="F709:L709" si="674">F710+F723</f>
        <v>5551876.6999999993</v>
      </c>
      <c r="G709" s="5">
        <f t="shared" si="674"/>
        <v>5611007.3999999994</v>
      </c>
      <c r="H709" s="5">
        <f t="shared" si="674"/>
        <v>5635526.4000000004</v>
      </c>
      <c r="I709" s="5">
        <f t="shared" si="674"/>
        <v>0</v>
      </c>
      <c r="J709" s="5">
        <f t="shared" si="674"/>
        <v>0</v>
      </c>
      <c r="K709" s="5">
        <f t="shared" si="674"/>
        <v>0</v>
      </c>
      <c r="L709" s="5">
        <f t="shared" si="674"/>
        <v>-16962.675999999999</v>
      </c>
      <c r="M709" s="5">
        <f t="shared" si="648"/>
        <v>5534914.0239999993</v>
      </c>
      <c r="N709" s="5">
        <v>4753386.2239199998</v>
      </c>
      <c r="O709" s="5">
        <f>O710+O723</f>
        <v>4143928.0568400002</v>
      </c>
      <c r="P709" s="5">
        <f t="shared" ref="P709:V709" si="675">P710+P723</f>
        <v>207508.59018999999</v>
      </c>
      <c r="Q709" s="5">
        <f t="shared" si="675"/>
        <v>3200272.023</v>
      </c>
      <c r="R709" s="5">
        <f t="shared" si="675"/>
        <v>0</v>
      </c>
      <c r="S709" s="5">
        <f t="shared" si="675"/>
        <v>0</v>
      </c>
      <c r="T709" s="5">
        <v>4753117.5673500001</v>
      </c>
      <c r="U709" s="5">
        <f t="shared" si="675"/>
        <v>176308.59018999999</v>
      </c>
      <c r="V709" s="36">
        <f t="shared" si="675"/>
        <v>0</v>
      </c>
      <c r="W709" s="5">
        <f t="shared" si="621"/>
        <v>99.994348101388269</v>
      </c>
      <c r="X709" s="26"/>
    </row>
    <row r="710" spans="1:25" ht="31.5" x14ac:dyDescent="0.25">
      <c r="A710" s="4" t="s">
        <v>148</v>
      </c>
      <c r="B710" s="4" t="s">
        <v>1336</v>
      </c>
      <c r="C710" s="4" t="s">
        <v>573</v>
      </c>
      <c r="D710" s="4"/>
      <c r="E710" s="14" t="s">
        <v>662</v>
      </c>
      <c r="F710" s="5">
        <f t="shared" ref="F710:L710" si="676">F711+F715+F719</f>
        <v>1348791.9</v>
      </c>
      <c r="G710" s="5">
        <f t="shared" si="676"/>
        <v>1350937.0999999999</v>
      </c>
      <c r="H710" s="5">
        <f t="shared" si="676"/>
        <v>1350937.0999999999</v>
      </c>
      <c r="I710" s="5">
        <f t="shared" si="676"/>
        <v>0</v>
      </c>
      <c r="J710" s="5">
        <f t="shared" si="676"/>
        <v>0</v>
      </c>
      <c r="K710" s="5">
        <f t="shared" si="676"/>
        <v>0</v>
      </c>
      <c r="L710" s="5">
        <f t="shared" si="676"/>
        <v>-17656.344000000001</v>
      </c>
      <c r="M710" s="5">
        <f t="shared" si="648"/>
        <v>1331135.5559999999</v>
      </c>
      <c r="N710" s="5">
        <v>4750458.7239199998</v>
      </c>
      <c r="O710" s="5">
        <f>O711+O715+O719</f>
        <v>943566.51384000003</v>
      </c>
      <c r="P710" s="5">
        <f t="shared" ref="P710:V710" si="677">P711+P715+P719</f>
        <v>0</v>
      </c>
      <c r="Q710" s="5">
        <f t="shared" si="677"/>
        <v>0</v>
      </c>
      <c r="R710" s="5">
        <f t="shared" si="677"/>
        <v>0</v>
      </c>
      <c r="S710" s="5">
        <f t="shared" si="677"/>
        <v>0</v>
      </c>
      <c r="T710" s="5">
        <v>4750458.7239199998</v>
      </c>
      <c r="U710" s="5">
        <f t="shared" si="677"/>
        <v>0</v>
      </c>
      <c r="V710" s="36">
        <f t="shared" si="677"/>
        <v>0</v>
      </c>
      <c r="W710" s="5">
        <f t="shared" si="621"/>
        <v>100</v>
      </c>
      <c r="X710" s="26"/>
    </row>
    <row r="711" spans="1:25" ht="31.5" x14ac:dyDescent="0.25">
      <c r="A711" s="4" t="s">
        <v>148</v>
      </c>
      <c r="B711" s="4" t="s">
        <v>1336</v>
      </c>
      <c r="C711" s="4" t="s">
        <v>573</v>
      </c>
      <c r="D711" s="4" t="s">
        <v>73</v>
      </c>
      <c r="E711" s="14" t="s">
        <v>475</v>
      </c>
      <c r="F711" s="5">
        <f t="shared" ref="F711:L711" si="678">F712</f>
        <v>1307459.7</v>
      </c>
      <c r="G711" s="5">
        <f t="shared" si="678"/>
        <v>1309604.8999999999</v>
      </c>
      <c r="H711" s="5">
        <f t="shared" si="678"/>
        <v>1309604.8999999999</v>
      </c>
      <c r="I711" s="5">
        <f t="shared" si="678"/>
        <v>0</v>
      </c>
      <c r="J711" s="5">
        <f t="shared" si="678"/>
        <v>0</v>
      </c>
      <c r="K711" s="5">
        <f t="shared" si="678"/>
        <v>0</v>
      </c>
      <c r="L711" s="5">
        <f t="shared" si="678"/>
        <v>-17656.344000000001</v>
      </c>
      <c r="M711" s="5">
        <f t="shared" si="648"/>
        <v>1289803.3559999999</v>
      </c>
      <c r="N711" s="5">
        <v>4750458.7239199998</v>
      </c>
      <c r="O711" s="5">
        <f>O712</f>
        <v>916008.41887000005</v>
      </c>
      <c r="P711" s="5">
        <f t="shared" ref="P711:V711" si="679">P712</f>
        <v>0</v>
      </c>
      <c r="Q711" s="5">
        <f t="shared" si="679"/>
        <v>0</v>
      </c>
      <c r="R711" s="5">
        <f t="shared" si="679"/>
        <v>0</v>
      </c>
      <c r="S711" s="5">
        <f t="shared" si="679"/>
        <v>0</v>
      </c>
      <c r="T711" s="5">
        <v>4750458.7239199998</v>
      </c>
      <c r="U711" s="5">
        <f t="shared" si="679"/>
        <v>0</v>
      </c>
      <c r="V711" s="36">
        <f t="shared" si="679"/>
        <v>0</v>
      </c>
      <c r="W711" s="5">
        <f t="shared" si="621"/>
        <v>100</v>
      </c>
      <c r="X711" s="26"/>
    </row>
    <row r="712" spans="1:25" x14ac:dyDescent="0.25">
      <c r="A712" s="4" t="s">
        <v>148</v>
      </c>
      <c r="B712" s="4" t="s">
        <v>1336</v>
      </c>
      <c r="C712" s="4" t="s">
        <v>573</v>
      </c>
      <c r="D712" s="4" t="s">
        <v>107</v>
      </c>
      <c r="E712" s="14" t="s">
        <v>476</v>
      </c>
      <c r="F712" s="5">
        <f t="shared" ref="F712:L712" si="680">F713+F714</f>
        <v>1307459.7</v>
      </c>
      <c r="G712" s="5">
        <f t="shared" si="680"/>
        <v>1309604.8999999999</v>
      </c>
      <c r="H712" s="5">
        <f t="shared" si="680"/>
        <v>1309604.8999999999</v>
      </c>
      <c r="I712" s="5">
        <f t="shared" si="680"/>
        <v>0</v>
      </c>
      <c r="J712" s="5">
        <f t="shared" si="680"/>
        <v>0</v>
      </c>
      <c r="K712" s="5">
        <f t="shared" si="680"/>
        <v>0</v>
      </c>
      <c r="L712" s="5">
        <f t="shared" si="680"/>
        <v>-17656.344000000001</v>
      </c>
      <c r="M712" s="5">
        <f t="shared" si="648"/>
        <v>1289803.3559999999</v>
      </c>
      <c r="N712" s="5">
        <v>50887.768550000001</v>
      </c>
      <c r="O712" s="5">
        <f>O713+O714</f>
        <v>916008.41887000005</v>
      </c>
      <c r="P712" s="5">
        <f t="shared" ref="P712:V712" si="681">P713+P714</f>
        <v>0</v>
      </c>
      <c r="Q712" s="5">
        <f t="shared" si="681"/>
        <v>0</v>
      </c>
      <c r="R712" s="5">
        <f t="shared" si="681"/>
        <v>0</v>
      </c>
      <c r="S712" s="5">
        <f t="shared" si="681"/>
        <v>0</v>
      </c>
      <c r="T712" s="5">
        <v>50887.768550000001</v>
      </c>
      <c r="U712" s="5">
        <f t="shared" si="681"/>
        <v>0</v>
      </c>
      <c r="V712" s="36">
        <f t="shared" si="681"/>
        <v>0</v>
      </c>
      <c r="W712" s="5">
        <f t="shared" si="621"/>
        <v>100</v>
      </c>
      <c r="X712" s="26"/>
    </row>
    <row r="713" spans="1:25" x14ac:dyDescent="0.25">
      <c r="A713" s="4" t="s">
        <v>148</v>
      </c>
      <c r="B713" s="4" t="s">
        <v>1336</v>
      </c>
      <c r="C713" s="4" t="s">
        <v>573</v>
      </c>
      <c r="D713" s="4" t="s">
        <v>85</v>
      </c>
      <c r="E713" s="14" t="s">
        <v>477</v>
      </c>
      <c r="F713" s="5">
        <v>14150.2</v>
      </c>
      <c r="G713" s="5">
        <v>14150.2</v>
      </c>
      <c r="H713" s="5">
        <v>14150.2</v>
      </c>
      <c r="I713" s="5"/>
      <c r="J713" s="5"/>
      <c r="K713" s="5"/>
      <c r="L713" s="5"/>
      <c r="M713" s="5">
        <f t="shared" si="648"/>
        <v>14150.2</v>
      </c>
      <c r="N713" s="5">
        <v>4699570.9553699996</v>
      </c>
      <c r="O713" s="5">
        <v>10810.830180000001</v>
      </c>
      <c r="P713" s="5">
        <v>0</v>
      </c>
      <c r="Q713" s="5">
        <v>0</v>
      </c>
      <c r="R713" s="5">
        <v>0</v>
      </c>
      <c r="S713" s="5">
        <v>0</v>
      </c>
      <c r="T713" s="5">
        <v>4699570.9553699996</v>
      </c>
      <c r="U713" s="5">
        <v>0</v>
      </c>
      <c r="V713" s="36">
        <v>0</v>
      </c>
      <c r="W713" s="5">
        <f t="shared" si="621"/>
        <v>100</v>
      </c>
      <c r="X713" s="26"/>
    </row>
    <row r="714" spans="1:25" ht="189" x14ac:dyDescent="0.25">
      <c r="A714" s="4" t="s">
        <v>148</v>
      </c>
      <c r="B714" s="4" t="s">
        <v>1336</v>
      </c>
      <c r="C714" s="4" t="s">
        <v>574</v>
      </c>
      <c r="D714" s="4"/>
      <c r="E714" s="14" t="s">
        <v>925</v>
      </c>
      <c r="F714" s="5">
        <v>1293309.5</v>
      </c>
      <c r="G714" s="5">
        <v>1295454.7</v>
      </c>
      <c r="H714" s="5">
        <v>1295454.7</v>
      </c>
      <c r="I714" s="5"/>
      <c r="J714" s="5"/>
      <c r="K714" s="5"/>
      <c r="L714" s="5">
        <v>-17656.344000000001</v>
      </c>
      <c r="M714" s="5">
        <f t="shared" si="648"/>
        <v>1275653.156</v>
      </c>
      <c r="N714" s="5">
        <v>2927.5</v>
      </c>
      <c r="O714" s="5">
        <v>905197.58869</v>
      </c>
      <c r="P714" s="5">
        <v>0</v>
      </c>
      <c r="Q714" s="5">
        <v>0</v>
      </c>
      <c r="R714" s="5">
        <v>0</v>
      </c>
      <c r="S714" s="5">
        <v>0</v>
      </c>
      <c r="T714" s="5">
        <v>2658.8434299999999</v>
      </c>
      <c r="U714" s="5">
        <v>0</v>
      </c>
      <c r="V714" s="36">
        <v>0</v>
      </c>
      <c r="W714" s="5">
        <f t="shared" si="621"/>
        <v>90.823003586678055</v>
      </c>
      <c r="X714" s="26"/>
    </row>
    <row r="715" spans="1:25" ht="31.5" x14ac:dyDescent="0.25">
      <c r="A715" s="4" t="s">
        <v>148</v>
      </c>
      <c r="B715" s="4" t="s">
        <v>1336</v>
      </c>
      <c r="C715" s="4" t="s">
        <v>574</v>
      </c>
      <c r="D715" s="4" t="s">
        <v>73</v>
      </c>
      <c r="E715" s="14" t="s">
        <v>475</v>
      </c>
      <c r="F715" s="5">
        <f t="shared" ref="F715:L715" si="682">F716</f>
        <v>41332.199999999997</v>
      </c>
      <c r="G715" s="5">
        <f t="shared" si="682"/>
        <v>41332.199999999997</v>
      </c>
      <c r="H715" s="5">
        <f t="shared" si="682"/>
        <v>41332.199999999997</v>
      </c>
      <c r="I715" s="5">
        <f t="shared" si="682"/>
        <v>0</v>
      </c>
      <c r="J715" s="5">
        <f t="shared" si="682"/>
        <v>0</v>
      </c>
      <c r="K715" s="5">
        <f t="shared" si="682"/>
        <v>0</v>
      </c>
      <c r="L715" s="5">
        <f t="shared" si="682"/>
        <v>0</v>
      </c>
      <c r="M715" s="5">
        <f t="shared" si="648"/>
        <v>41332.199999999997</v>
      </c>
      <c r="N715" s="5">
        <v>2927.5</v>
      </c>
      <c r="O715" s="5">
        <f>O716</f>
        <v>27558.094969999998</v>
      </c>
      <c r="P715" s="5">
        <f t="shared" ref="P715:V715" si="683">P716</f>
        <v>0</v>
      </c>
      <c r="Q715" s="5">
        <f t="shared" si="683"/>
        <v>0</v>
      </c>
      <c r="R715" s="5">
        <f t="shared" si="683"/>
        <v>0</v>
      </c>
      <c r="S715" s="5">
        <f t="shared" si="683"/>
        <v>0</v>
      </c>
      <c r="T715" s="5">
        <v>2658.8434299999999</v>
      </c>
      <c r="U715" s="5">
        <f t="shared" si="683"/>
        <v>0</v>
      </c>
      <c r="V715" s="36">
        <f t="shared" si="683"/>
        <v>0</v>
      </c>
      <c r="W715" s="5">
        <f t="shared" ref="W715:W778" si="684">T715/N715*100</f>
        <v>90.823003586678055</v>
      </c>
      <c r="X715" s="26"/>
    </row>
    <row r="716" spans="1:25" x14ac:dyDescent="0.25">
      <c r="A716" s="4" t="s">
        <v>148</v>
      </c>
      <c r="B716" s="4" t="s">
        <v>1336</v>
      </c>
      <c r="C716" s="4" t="s">
        <v>574</v>
      </c>
      <c r="D716" s="4" t="s">
        <v>85</v>
      </c>
      <c r="E716" s="14" t="s">
        <v>477</v>
      </c>
      <c r="F716" s="5">
        <f t="shared" ref="F716:L716" si="685">F717+F718</f>
        <v>41332.199999999997</v>
      </c>
      <c r="G716" s="5">
        <f t="shared" si="685"/>
        <v>41332.199999999997</v>
      </c>
      <c r="H716" s="5">
        <f t="shared" si="685"/>
        <v>41332.199999999997</v>
      </c>
      <c r="I716" s="5">
        <f t="shared" si="685"/>
        <v>0</v>
      </c>
      <c r="J716" s="5">
        <f t="shared" si="685"/>
        <v>0</v>
      </c>
      <c r="K716" s="5">
        <f t="shared" si="685"/>
        <v>0</v>
      </c>
      <c r="L716" s="5">
        <f t="shared" si="685"/>
        <v>0</v>
      </c>
      <c r="M716" s="5">
        <f t="shared" si="648"/>
        <v>41332.199999999997</v>
      </c>
      <c r="N716" s="5">
        <v>2927.5</v>
      </c>
      <c r="O716" s="5">
        <f>O717+O718</f>
        <v>27558.094969999998</v>
      </c>
      <c r="P716" s="5">
        <f t="shared" ref="P716:V716" si="686">P717+P718</f>
        <v>0</v>
      </c>
      <c r="Q716" s="5">
        <f t="shared" si="686"/>
        <v>0</v>
      </c>
      <c r="R716" s="5">
        <f t="shared" si="686"/>
        <v>0</v>
      </c>
      <c r="S716" s="5">
        <f t="shared" si="686"/>
        <v>0</v>
      </c>
      <c r="T716" s="5">
        <v>2658.8434299999999</v>
      </c>
      <c r="U716" s="5">
        <f t="shared" si="686"/>
        <v>0</v>
      </c>
      <c r="V716" s="36">
        <f t="shared" si="686"/>
        <v>0</v>
      </c>
      <c r="W716" s="5">
        <f t="shared" si="684"/>
        <v>90.823003586678055</v>
      </c>
      <c r="X716" s="26"/>
    </row>
    <row r="717" spans="1:25" ht="31.5" x14ac:dyDescent="0.25">
      <c r="A717" s="4" t="s">
        <v>148</v>
      </c>
      <c r="B717" s="4" t="s">
        <v>1336</v>
      </c>
      <c r="C717" s="4" t="s">
        <v>583</v>
      </c>
      <c r="D717" s="4"/>
      <c r="E717" s="14" t="s">
        <v>849</v>
      </c>
      <c r="F717" s="5">
        <v>13181.4</v>
      </c>
      <c r="G717" s="5">
        <v>13181.4</v>
      </c>
      <c r="H717" s="5">
        <v>13181.4</v>
      </c>
      <c r="I717" s="5"/>
      <c r="J717" s="5"/>
      <c r="K717" s="5"/>
      <c r="L717" s="5"/>
      <c r="M717" s="5">
        <f t="shared" si="648"/>
        <v>13181.4</v>
      </c>
      <c r="N717" s="5">
        <v>255665.68905999998</v>
      </c>
      <c r="O717" s="5">
        <v>8790.8953399999991</v>
      </c>
      <c r="P717" s="5">
        <v>0</v>
      </c>
      <c r="Q717" s="5">
        <v>0</v>
      </c>
      <c r="R717" s="5">
        <v>0</v>
      </c>
      <c r="S717" s="5">
        <v>0</v>
      </c>
      <c r="T717" s="5">
        <v>233680.58755999999</v>
      </c>
      <c r="U717" s="5">
        <v>0</v>
      </c>
      <c r="V717" s="36">
        <v>0</v>
      </c>
      <c r="W717" s="5">
        <f t="shared" si="684"/>
        <v>91.400840065465133</v>
      </c>
      <c r="X717" s="26"/>
    </row>
    <row r="718" spans="1:25" ht="47.25" x14ac:dyDescent="0.25">
      <c r="A718" s="4" t="s">
        <v>148</v>
      </c>
      <c r="B718" s="4" t="s">
        <v>1336</v>
      </c>
      <c r="C718" s="4" t="s">
        <v>584</v>
      </c>
      <c r="D718" s="4"/>
      <c r="E718" s="14" t="s">
        <v>936</v>
      </c>
      <c r="F718" s="5">
        <v>28150.799999999999</v>
      </c>
      <c r="G718" s="5">
        <v>28150.799999999999</v>
      </c>
      <c r="H718" s="5">
        <v>28150.799999999999</v>
      </c>
      <c r="I718" s="5"/>
      <c r="J718" s="5"/>
      <c r="K718" s="5"/>
      <c r="L718" s="5"/>
      <c r="M718" s="5">
        <f t="shared" si="648"/>
        <v>28150.799999999999</v>
      </c>
      <c r="N718" s="5">
        <v>39134.053099999997</v>
      </c>
      <c r="O718" s="5">
        <v>18767.199629999999</v>
      </c>
      <c r="P718" s="5">
        <v>0</v>
      </c>
      <c r="Q718" s="5">
        <v>0</v>
      </c>
      <c r="R718" s="5">
        <v>0</v>
      </c>
      <c r="S718" s="5">
        <v>0</v>
      </c>
      <c r="T718" s="5">
        <v>39134.053099999997</v>
      </c>
      <c r="U718" s="5">
        <v>0</v>
      </c>
      <c r="V718" s="36">
        <v>0</v>
      </c>
      <c r="W718" s="5">
        <f t="shared" si="684"/>
        <v>100</v>
      </c>
      <c r="X718" s="26"/>
    </row>
    <row r="719" spans="1:25" ht="47.25" x14ac:dyDescent="0.25">
      <c r="A719" s="4" t="s">
        <v>148</v>
      </c>
      <c r="B719" s="4" t="s">
        <v>1336</v>
      </c>
      <c r="C719" s="4" t="s">
        <v>575</v>
      </c>
      <c r="D719" s="4"/>
      <c r="E719" s="14" t="s">
        <v>667</v>
      </c>
      <c r="F719" s="5">
        <f t="shared" ref="F719:L719" si="687">F720</f>
        <v>0</v>
      </c>
      <c r="G719" s="5">
        <f t="shared" si="687"/>
        <v>0</v>
      </c>
      <c r="H719" s="5">
        <f t="shared" si="687"/>
        <v>0</v>
      </c>
      <c r="I719" s="5">
        <f t="shared" si="687"/>
        <v>0</v>
      </c>
      <c r="J719" s="5">
        <f t="shared" si="687"/>
        <v>0</v>
      </c>
      <c r="K719" s="5">
        <f t="shared" si="687"/>
        <v>0</v>
      </c>
      <c r="L719" s="5">
        <f t="shared" si="687"/>
        <v>0</v>
      </c>
      <c r="M719" s="5">
        <f t="shared" si="648"/>
        <v>0</v>
      </c>
      <c r="N719" s="5">
        <v>39134.053099999997</v>
      </c>
      <c r="O719" s="5">
        <f>O720</f>
        <v>0</v>
      </c>
      <c r="P719" s="5">
        <f t="shared" ref="P719:V719" si="688">P720</f>
        <v>0</v>
      </c>
      <c r="Q719" s="5">
        <f t="shared" si="688"/>
        <v>0</v>
      </c>
      <c r="R719" s="5">
        <f t="shared" si="688"/>
        <v>0</v>
      </c>
      <c r="S719" s="5">
        <f t="shared" si="688"/>
        <v>0</v>
      </c>
      <c r="T719" s="5">
        <v>39134.053099999997</v>
      </c>
      <c r="U719" s="5">
        <f t="shared" si="688"/>
        <v>0</v>
      </c>
      <c r="V719" s="36">
        <f t="shared" si="688"/>
        <v>0</v>
      </c>
      <c r="W719" s="5">
        <f t="shared" si="684"/>
        <v>100</v>
      </c>
      <c r="X719" s="26"/>
      <c r="Y719" s="2" t="s">
        <v>1236</v>
      </c>
    </row>
    <row r="720" spans="1:25" ht="31.5" x14ac:dyDescent="0.25">
      <c r="A720" s="4" t="s">
        <v>148</v>
      </c>
      <c r="B720" s="4" t="s">
        <v>1336</v>
      </c>
      <c r="C720" s="4" t="s">
        <v>575</v>
      </c>
      <c r="D720" s="4" t="s">
        <v>73</v>
      </c>
      <c r="E720" s="14" t="s">
        <v>475</v>
      </c>
      <c r="F720" s="5">
        <f t="shared" ref="F720:L720" si="689">F721+F722</f>
        <v>0</v>
      </c>
      <c r="G720" s="5">
        <f t="shared" si="689"/>
        <v>0</v>
      </c>
      <c r="H720" s="5">
        <f t="shared" si="689"/>
        <v>0</v>
      </c>
      <c r="I720" s="5">
        <f t="shared" si="689"/>
        <v>0</v>
      </c>
      <c r="J720" s="5">
        <f t="shared" si="689"/>
        <v>0</v>
      </c>
      <c r="K720" s="5">
        <f t="shared" si="689"/>
        <v>0</v>
      </c>
      <c r="L720" s="5">
        <f t="shared" si="689"/>
        <v>0</v>
      </c>
      <c r="M720" s="5">
        <f t="shared" si="648"/>
        <v>0</v>
      </c>
      <c r="N720" s="5">
        <v>20764.115099999999</v>
      </c>
      <c r="O720" s="5">
        <f>O721+O722</f>
        <v>0</v>
      </c>
      <c r="P720" s="5">
        <f t="shared" ref="P720:V720" si="690">P721+P722</f>
        <v>0</v>
      </c>
      <c r="Q720" s="5">
        <f t="shared" si="690"/>
        <v>0</v>
      </c>
      <c r="R720" s="5">
        <f t="shared" si="690"/>
        <v>0</v>
      </c>
      <c r="S720" s="5">
        <f t="shared" si="690"/>
        <v>0</v>
      </c>
      <c r="T720" s="5">
        <v>20764.115099999999</v>
      </c>
      <c r="U720" s="5">
        <f t="shared" si="690"/>
        <v>0</v>
      </c>
      <c r="V720" s="36">
        <f t="shared" si="690"/>
        <v>0</v>
      </c>
      <c r="W720" s="5">
        <f t="shared" si="684"/>
        <v>100</v>
      </c>
      <c r="X720" s="26"/>
      <c r="Y720" s="2" t="s">
        <v>1236</v>
      </c>
    </row>
    <row r="721" spans="1:25" ht="63" x14ac:dyDescent="0.25">
      <c r="A721" s="4" t="s">
        <v>148</v>
      </c>
      <c r="B721" s="4" t="s">
        <v>1336</v>
      </c>
      <c r="C721" s="4" t="s">
        <v>575</v>
      </c>
      <c r="D721" s="4" t="s">
        <v>72</v>
      </c>
      <c r="E721" s="14" t="s">
        <v>1187</v>
      </c>
      <c r="F721" s="5"/>
      <c r="G721" s="5"/>
      <c r="H721" s="5"/>
      <c r="I721" s="5"/>
      <c r="J721" s="5"/>
      <c r="K721" s="5"/>
      <c r="L721" s="5"/>
      <c r="M721" s="5">
        <f t="shared" si="648"/>
        <v>0</v>
      </c>
      <c r="N721" s="5">
        <v>20764.115099999999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20764.115099999999</v>
      </c>
      <c r="U721" s="5">
        <v>0</v>
      </c>
      <c r="V721" s="36">
        <v>0</v>
      </c>
      <c r="W721" s="5">
        <f t="shared" si="684"/>
        <v>100</v>
      </c>
      <c r="X721" s="26"/>
      <c r="Y721" s="2" t="s">
        <v>1236</v>
      </c>
    </row>
    <row r="722" spans="1:25" x14ac:dyDescent="0.25">
      <c r="A722" s="4" t="s">
        <v>148</v>
      </c>
      <c r="B722" s="4" t="s">
        <v>1336</v>
      </c>
      <c r="C722" s="4" t="s">
        <v>575</v>
      </c>
      <c r="D722" s="4" t="s">
        <v>13</v>
      </c>
      <c r="E722" s="14" t="s">
        <v>480</v>
      </c>
      <c r="F722" s="5"/>
      <c r="G722" s="5"/>
      <c r="H722" s="5"/>
      <c r="I722" s="5"/>
      <c r="J722" s="5"/>
      <c r="K722" s="5"/>
      <c r="L722" s="5"/>
      <c r="M722" s="5">
        <f t="shared" si="648"/>
        <v>0</v>
      </c>
      <c r="N722" s="5">
        <v>18369.937999999998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18369.937999999998</v>
      </c>
      <c r="U722" s="5">
        <v>0</v>
      </c>
      <c r="V722" s="36">
        <v>0</v>
      </c>
      <c r="W722" s="5">
        <f t="shared" si="684"/>
        <v>100</v>
      </c>
      <c r="X722" s="26"/>
      <c r="Y722" s="2" t="s">
        <v>1236</v>
      </c>
    </row>
    <row r="723" spans="1:25" ht="63" x14ac:dyDescent="0.25">
      <c r="A723" s="4" t="s">
        <v>148</v>
      </c>
      <c r="B723" s="4" t="s">
        <v>1336</v>
      </c>
      <c r="C723" s="4" t="s">
        <v>575</v>
      </c>
      <c r="D723" s="4" t="s">
        <v>182</v>
      </c>
      <c r="E723" s="14" t="s">
        <v>481</v>
      </c>
      <c r="F723" s="5">
        <f t="shared" ref="F723:L723" si="691">F724+F728</f>
        <v>4203084.8</v>
      </c>
      <c r="G723" s="5">
        <f t="shared" si="691"/>
        <v>4260070.3</v>
      </c>
      <c r="H723" s="5">
        <f t="shared" si="691"/>
        <v>4284589.3000000007</v>
      </c>
      <c r="I723" s="5">
        <f t="shared" si="691"/>
        <v>0</v>
      </c>
      <c r="J723" s="5">
        <f t="shared" si="691"/>
        <v>0</v>
      </c>
      <c r="K723" s="5">
        <f t="shared" si="691"/>
        <v>0</v>
      </c>
      <c r="L723" s="5">
        <f t="shared" si="691"/>
        <v>693.66800000000001</v>
      </c>
      <c r="M723" s="5">
        <f t="shared" si="648"/>
        <v>4203778.4679999994</v>
      </c>
      <c r="N723" s="5">
        <v>18369.937999999998</v>
      </c>
      <c r="O723" s="5">
        <f>O724+O728</f>
        <v>3200361.5430000001</v>
      </c>
      <c r="P723" s="5">
        <f t="shared" ref="P723:V723" si="692">P724+P728</f>
        <v>207508.59018999999</v>
      </c>
      <c r="Q723" s="5">
        <f t="shared" si="692"/>
        <v>3200272.023</v>
      </c>
      <c r="R723" s="5">
        <f t="shared" si="692"/>
        <v>0</v>
      </c>
      <c r="S723" s="5">
        <f t="shared" si="692"/>
        <v>0</v>
      </c>
      <c r="T723" s="5">
        <v>18369.937999999998</v>
      </c>
      <c r="U723" s="5">
        <f t="shared" si="692"/>
        <v>176308.59018999999</v>
      </c>
      <c r="V723" s="36">
        <f t="shared" si="692"/>
        <v>0</v>
      </c>
      <c r="W723" s="5">
        <f t="shared" si="684"/>
        <v>100</v>
      </c>
      <c r="X723" s="26"/>
    </row>
    <row r="724" spans="1:25" ht="94.5" x14ac:dyDescent="0.25">
      <c r="A724" s="4" t="s">
        <v>148</v>
      </c>
      <c r="B724" s="4" t="s">
        <v>1336</v>
      </c>
      <c r="C724" s="4" t="s">
        <v>841</v>
      </c>
      <c r="D724" s="4"/>
      <c r="E724" s="14" t="s">
        <v>856</v>
      </c>
      <c r="F724" s="5">
        <f t="shared" ref="F724:L724" si="693">F725</f>
        <v>4202951.2</v>
      </c>
      <c r="G724" s="5">
        <f t="shared" si="693"/>
        <v>4259936.7</v>
      </c>
      <c r="H724" s="5">
        <f t="shared" si="693"/>
        <v>4284455.7000000011</v>
      </c>
      <c r="I724" s="5">
        <f t="shared" si="693"/>
        <v>0</v>
      </c>
      <c r="J724" s="5">
        <f t="shared" si="693"/>
        <v>0</v>
      </c>
      <c r="K724" s="5">
        <f t="shared" si="693"/>
        <v>0</v>
      </c>
      <c r="L724" s="5">
        <f t="shared" si="693"/>
        <v>0</v>
      </c>
      <c r="M724" s="5">
        <f t="shared" si="648"/>
        <v>4202951.2</v>
      </c>
      <c r="N724" s="5">
        <v>216531.63595999999</v>
      </c>
      <c r="O724" s="5">
        <f>O725</f>
        <v>3199348</v>
      </c>
      <c r="P724" s="5">
        <f t="shared" ref="P724:V724" si="694">P725</f>
        <v>205816.63589999999</v>
      </c>
      <c r="Q724" s="5">
        <f t="shared" si="694"/>
        <v>3199348</v>
      </c>
      <c r="R724" s="5">
        <f t="shared" si="694"/>
        <v>0</v>
      </c>
      <c r="S724" s="5">
        <f t="shared" si="694"/>
        <v>0</v>
      </c>
      <c r="T724" s="5">
        <v>194546.53446</v>
      </c>
      <c r="U724" s="5">
        <f t="shared" si="694"/>
        <v>174616.63589999999</v>
      </c>
      <c r="V724" s="36">
        <f t="shared" si="694"/>
        <v>0</v>
      </c>
      <c r="W724" s="5">
        <f t="shared" si="684"/>
        <v>89.846702352509212</v>
      </c>
      <c r="X724" s="26"/>
    </row>
    <row r="725" spans="1:25" ht="31.5" x14ac:dyDescent="0.25">
      <c r="A725" s="4" t="s">
        <v>148</v>
      </c>
      <c r="B725" s="4" t="s">
        <v>1336</v>
      </c>
      <c r="C725" s="4" t="s">
        <v>842</v>
      </c>
      <c r="D725" s="4"/>
      <c r="E725" s="14" t="s">
        <v>662</v>
      </c>
      <c r="F725" s="5">
        <f t="shared" ref="F725:L725" si="695">F726+F727</f>
        <v>4202951.2</v>
      </c>
      <c r="G725" s="5">
        <f t="shared" si="695"/>
        <v>4259936.7</v>
      </c>
      <c r="H725" s="5">
        <f t="shared" si="695"/>
        <v>4284455.7000000011</v>
      </c>
      <c r="I725" s="5">
        <f t="shared" si="695"/>
        <v>0</v>
      </c>
      <c r="J725" s="5">
        <f t="shared" si="695"/>
        <v>0</v>
      </c>
      <c r="K725" s="5">
        <f t="shared" si="695"/>
        <v>0</v>
      </c>
      <c r="L725" s="5">
        <f t="shared" si="695"/>
        <v>0</v>
      </c>
      <c r="M725" s="5">
        <f t="shared" si="648"/>
        <v>4202951.2</v>
      </c>
      <c r="N725" s="5">
        <v>216531.63595999999</v>
      </c>
      <c r="O725" s="5">
        <f>O726+O727</f>
        <v>3199348</v>
      </c>
      <c r="P725" s="5">
        <f t="shared" ref="P725:V725" si="696">P726+P727</f>
        <v>205816.63589999999</v>
      </c>
      <c r="Q725" s="5">
        <f t="shared" si="696"/>
        <v>3199348</v>
      </c>
      <c r="R725" s="5">
        <f t="shared" si="696"/>
        <v>0</v>
      </c>
      <c r="S725" s="5">
        <f t="shared" si="696"/>
        <v>0</v>
      </c>
      <c r="T725" s="5">
        <v>194546.53446</v>
      </c>
      <c r="U725" s="5">
        <f t="shared" si="696"/>
        <v>174616.63589999999</v>
      </c>
      <c r="V725" s="36">
        <f t="shared" si="696"/>
        <v>0</v>
      </c>
      <c r="W725" s="5">
        <f t="shared" si="684"/>
        <v>89.846702352509212</v>
      </c>
      <c r="X725" s="26"/>
    </row>
    <row r="726" spans="1:25" ht="31.5" x14ac:dyDescent="0.25">
      <c r="A726" s="4" t="s">
        <v>148</v>
      </c>
      <c r="B726" s="4" t="s">
        <v>1336</v>
      </c>
      <c r="C726" s="4" t="s">
        <v>842</v>
      </c>
      <c r="D726" s="4" t="s">
        <v>73</v>
      </c>
      <c r="E726" s="14" t="s">
        <v>475</v>
      </c>
      <c r="F726" s="5">
        <v>47681.200000000004</v>
      </c>
      <c r="G726" s="5">
        <v>50459.4</v>
      </c>
      <c r="H726" s="5">
        <v>50459.4</v>
      </c>
      <c r="I726" s="5"/>
      <c r="J726" s="5"/>
      <c r="K726" s="5"/>
      <c r="L726" s="5"/>
      <c r="M726" s="5">
        <f t="shared" si="648"/>
        <v>47681.200000000004</v>
      </c>
      <c r="N726" s="5">
        <v>102908.31795</v>
      </c>
      <c r="O726" s="5">
        <v>35556.25</v>
      </c>
      <c r="P726" s="5">
        <f>N726</f>
        <v>102908.31795</v>
      </c>
      <c r="Q726" s="5">
        <f>O726</f>
        <v>35556.25</v>
      </c>
      <c r="R726" s="5">
        <v>0</v>
      </c>
      <c r="S726" s="5">
        <v>0</v>
      </c>
      <c r="T726" s="5">
        <v>87308.317949999997</v>
      </c>
      <c r="U726" s="5">
        <f>T726</f>
        <v>87308.317949999997</v>
      </c>
      <c r="V726" s="36">
        <v>0</v>
      </c>
      <c r="W726" s="5">
        <f t="shared" si="684"/>
        <v>84.840875537797089</v>
      </c>
      <c r="X726" s="26"/>
    </row>
    <row r="727" spans="1:25" ht="63" x14ac:dyDescent="0.25">
      <c r="A727" s="4" t="s">
        <v>148</v>
      </c>
      <c r="B727" s="4" t="s">
        <v>1336</v>
      </c>
      <c r="C727" s="4" t="s">
        <v>842</v>
      </c>
      <c r="D727" s="4" t="s">
        <v>72</v>
      </c>
      <c r="E727" s="14" t="s">
        <v>1187</v>
      </c>
      <c r="F727" s="5">
        <v>4155270</v>
      </c>
      <c r="G727" s="5">
        <v>4209477.3</v>
      </c>
      <c r="H727" s="5">
        <v>4233996.3000000007</v>
      </c>
      <c r="I727" s="5"/>
      <c r="J727" s="5"/>
      <c r="K727" s="5"/>
      <c r="L727" s="5"/>
      <c r="M727" s="5">
        <f t="shared" si="648"/>
        <v>4155270</v>
      </c>
      <c r="N727" s="5">
        <v>102908.31795</v>
      </c>
      <c r="O727" s="5">
        <v>3163791.75</v>
      </c>
      <c r="P727" s="5">
        <f>N727</f>
        <v>102908.31795</v>
      </c>
      <c r="Q727" s="5">
        <f>O727</f>
        <v>3163791.75</v>
      </c>
      <c r="R727" s="5">
        <v>0</v>
      </c>
      <c r="S727" s="5">
        <v>0</v>
      </c>
      <c r="T727" s="5">
        <v>87308.317949999997</v>
      </c>
      <c r="U727" s="5">
        <f>T727</f>
        <v>87308.317949999997</v>
      </c>
      <c r="V727" s="36">
        <v>0</v>
      </c>
      <c r="W727" s="5">
        <f t="shared" si="684"/>
        <v>84.840875537797089</v>
      </c>
      <c r="X727" s="26"/>
    </row>
    <row r="728" spans="1:25" x14ac:dyDescent="0.25">
      <c r="A728" s="4" t="s">
        <v>148</v>
      </c>
      <c r="B728" s="4" t="s">
        <v>1336</v>
      </c>
      <c r="C728" s="4" t="s">
        <v>842</v>
      </c>
      <c r="D728" s="4" t="s">
        <v>13</v>
      </c>
      <c r="E728" s="14" t="s">
        <v>480</v>
      </c>
      <c r="F728" s="5">
        <f t="shared" ref="F728:L729" si="697">F729</f>
        <v>133.6</v>
      </c>
      <c r="G728" s="5">
        <f t="shared" si="697"/>
        <v>133.6</v>
      </c>
      <c r="H728" s="5">
        <f t="shared" si="697"/>
        <v>133.6</v>
      </c>
      <c r="I728" s="5">
        <f t="shared" si="697"/>
        <v>0</v>
      </c>
      <c r="J728" s="5">
        <f t="shared" si="697"/>
        <v>0</v>
      </c>
      <c r="K728" s="5">
        <f t="shared" si="697"/>
        <v>0</v>
      </c>
      <c r="L728" s="5">
        <f t="shared" si="697"/>
        <v>693.66800000000001</v>
      </c>
      <c r="M728" s="5">
        <f t="shared" si="648"/>
        <v>827.26800000000003</v>
      </c>
      <c r="N728" s="5">
        <v>113623.31801</v>
      </c>
      <c r="O728" s="5">
        <f>O729</f>
        <v>1013.543</v>
      </c>
      <c r="P728" s="5">
        <f t="shared" ref="P728:V729" si="698">P729</f>
        <v>1691.9542899999999</v>
      </c>
      <c r="Q728" s="5">
        <f t="shared" si="698"/>
        <v>924.02300000000002</v>
      </c>
      <c r="R728" s="5">
        <f t="shared" si="698"/>
        <v>0</v>
      </c>
      <c r="S728" s="5">
        <f t="shared" si="698"/>
        <v>0</v>
      </c>
      <c r="T728" s="5">
        <v>107238.21651</v>
      </c>
      <c r="U728" s="5">
        <f t="shared" si="698"/>
        <v>1691.9542899999999</v>
      </c>
      <c r="V728" s="36">
        <f t="shared" si="698"/>
        <v>0</v>
      </c>
      <c r="W728" s="5">
        <f t="shared" si="684"/>
        <v>94.38046554894828</v>
      </c>
      <c r="X728" s="26"/>
    </row>
    <row r="729" spans="1:25" ht="63" x14ac:dyDescent="0.25">
      <c r="A729" s="4" t="s">
        <v>148</v>
      </c>
      <c r="B729" s="4" t="s">
        <v>1336</v>
      </c>
      <c r="C729" s="4" t="s">
        <v>842</v>
      </c>
      <c r="D729" s="4" t="s">
        <v>182</v>
      </c>
      <c r="E729" s="14" t="s">
        <v>481</v>
      </c>
      <c r="F729" s="5">
        <f t="shared" si="697"/>
        <v>133.6</v>
      </c>
      <c r="G729" s="5">
        <f t="shared" si="697"/>
        <v>133.6</v>
      </c>
      <c r="H729" s="5">
        <f t="shared" si="697"/>
        <v>133.6</v>
      </c>
      <c r="I729" s="5">
        <f t="shared" si="697"/>
        <v>0</v>
      </c>
      <c r="J729" s="5">
        <f t="shared" si="697"/>
        <v>0</v>
      </c>
      <c r="K729" s="5">
        <f t="shared" si="697"/>
        <v>0</v>
      </c>
      <c r="L729" s="5">
        <f t="shared" si="697"/>
        <v>693.66800000000001</v>
      </c>
      <c r="M729" s="5">
        <f t="shared" si="648"/>
        <v>827.26800000000003</v>
      </c>
      <c r="N729" s="5">
        <v>113623.31801</v>
      </c>
      <c r="O729" s="5">
        <f>O730</f>
        <v>1013.543</v>
      </c>
      <c r="P729" s="5">
        <f t="shared" si="698"/>
        <v>1691.9542899999999</v>
      </c>
      <c r="Q729" s="5">
        <f t="shared" si="698"/>
        <v>924.02300000000002</v>
      </c>
      <c r="R729" s="5">
        <f t="shared" si="698"/>
        <v>0</v>
      </c>
      <c r="S729" s="5">
        <f t="shared" si="698"/>
        <v>0</v>
      </c>
      <c r="T729" s="5">
        <v>107238.21651</v>
      </c>
      <c r="U729" s="5">
        <f t="shared" si="698"/>
        <v>1691.9542899999999</v>
      </c>
      <c r="V729" s="36">
        <f t="shared" si="698"/>
        <v>0</v>
      </c>
      <c r="W729" s="5">
        <f t="shared" si="684"/>
        <v>94.38046554894828</v>
      </c>
      <c r="X729" s="26"/>
    </row>
    <row r="730" spans="1:25" ht="31.5" x14ac:dyDescent="0.25">
      <c r="A730" s="4" t="s">
        <v>148</v>
      </c>
      <c r="B730" s="4" t="s">
        <v>1336</v>
      </c>
      <c r="C730" s="4" t="s">
        <v>565</v>
      </c>
      <c r="D730" s="4"/>
      <c r="E730" s="14" t="s">
        <v>937</v>
      </c>
      <c r="F730" s="5">
        <v>133.6</v>
      </c>
      <c r="G730" s="5">
        <v>133.6</v>
      </c>
      <c r="H730" s="5">
        <v>133.6</v>
      </c>
      <c r="I730" s="5"/>
      <c r="J730" s="5"/>
      <c r="K730" s="5"/>
      <c r="L730" s="5">
        <v>693.66800000000001</v>
      </c>
      <c r="M730" s="5">
        <f t="shared" si="648"/>
        <v>827.26800000000003</v>
      </c>
      <c r="N730" s="5">
        <v>177836.073</v>
      </c>
      <c r="O730" s="5">
        <f>89.52+924.023</f>
        <v>1013.543</v>
      </c>
      <c r="P730" s="5">
        <v>1691.9542899999999</v>
      </c>
      <c r="Q730" s="5">
        <v>924.02300000000002</v>
      </c>
      <c r="R730" s="5">
        <v>0</v>
      </c>
      <c r="S730" s="5">
        <v>0</v>
      </c>
      <c r="T730" s="5">
        <v>177836.07224000001</v>
      </c>
      <c r="U730" s="5">
        <v>1691.9542899999999</v>
      </c>
      <c r="V730" s="36">
        <v>0</v>
      </c>
      <c r="W730" s="5">
        <f t="shared" si="684"/>
        <v>99.999999572640135</v>
      </c>
      <c r="X730" s="26"/>
    </row>
    <row r="731" spans="1:25" ht="31.5" x14ac:dyDescent="0.25">
      <c r="A731" s="4" t="s">
        <v>148</v>
      </c>
      <c r="B731" s="4" t="s">
        <v>1336</v>
      </c>
      <c r="C731" s="4" t="s">
        <v>566</v>
      </c>
      <c r="D731" s="4"/>
      <c r="E731" s="14" t="s">
        <v>1433</v>
      </c>
      <c r="F731" s="5">
        <f t="shared" ref="F731:L731" si="699">F732+F738</f>
        <v>280425.3</v>
      </c>
      <c r="G731" s="5">
        <f t="shared" si="699"/>
        <v>280522.7</v>
      </c>
      <c r="H731" s="5">
        <f t="shared" si="699"/>
        <v>280522.7</v>
      </c>
      <c r="I731" s="5">
        <f t="shared" si="699"/>
        <v>0</v>
      </c>
      <c r="J731" s="5">
        <f t="shared" si="699"/>
        <v>0</v>
      </c>
      <c r="K731" s="5">
        <f t="shared" si="699"/>
        <v>0</v>
      </c>
      <c r="L731" s="5">
        <f t="shared" si="699"/>
        <v>0</v>
      </c>
      <c r="M731" s="5">
        <f t="shared" si="648"/>
        <v>280425.3</v>
      </c>
      <c r="N731" s="5">
        <v>6420</v>
      </c>
      <c r="O731" s="5">
        <f>O732+O738</f>
        <v>179574.94942000002</v>
      </c>
      <c r="P731" s="5">
        <f t="shared" ref="P731:V731" si="700">P732+P738</f>
        <v>135682.283</v>
      </c>
      <c r="Q731" s="5">
        <f t="shared" si="700"/>
        <v>148216.10370000001</v>
      </c>
      <c r="R731" s="5">
        <f t="shared" si="700"/>
        <v>0</v>
      </c>
      <c r="S731" s="5">
        <f t="shared" si="700"/>
        <v>0</v>
      </c>
      <c r="T731" s="5">
        <v>6420</v>
      </c>
      <c r="U731" s="5">
        <f t="shared" si="700"/>
        <v>135682.28224</v>
      </c>
      <c r="V731" s="36">
        <f t="shared" si="700"/>
        <v>0</v>
      </c>
      <c r="W731" s="5">
        <f t="shared" si="684"/>
        <v>100</v>
      </c>
      <c r="X731" s="26"/>
    </row>
    <row r="732" spans="1:25" ht="47.25" x14ac:dyDescent="0.25">
      <c r="A732" s="4" t="s">
        <v>148</v>
      </c>
      <c r="B732" s="4" t="s">
        <v>1336</v>
      </c>
      <c r="C732" s="4" t="s">
        <v>567</v>
      </c>
      <c r="D732" s="4"/>
      <c r="E732" s="14" t="s">
        <v>938</v>
      </c>
      <c r="F732" s="5">
        <f t="shared" ref="F732:L732" si="701">F733</f>
        <v>49411.4</v>
      </c>
      <c r="G732" s="5">
        <f t="shared" si="701"/>
        <v>49508.800000000003</v>
      </c>
      <c r="H732" s="5">
        <f t="shared" si="701"/>
        <v>49508.800000000003</v>
      </c>
      <c r="I732" s="5">
        <f t="shared" si="701"/>
        <v>0</v>
      </c>
      <c r="J732" s="5">
        <f t="shared" si="701"/>
        <v>0</v>
      </c>
      <c r="K732" s="5">
        <f t="shared" si="701"/>
        <v>0</v>
      </c>
      <c r="L732" s="5">
        <f t="shared" si="701"/>
        <v>0</v>
      </c>
      <c r="M732" s="5">
        <f t="shared" si="648"/>
        <v>49411.4</v>
      </c>
      <c r="N732" s="5">
        <v>6420</v>
      </c>
      <c r="O732" s="5">
        <f>O733</f>
        <v>31358.845719999998</v>
      </c>
      <c r="P732" s="5">
        <f t="shared" ref="P732:V732" si="702">P733</f>
        <v>0</v>
      </c>
      <c r="Q732" s="5">
        <f t="shared" si="702"/>
        <v>0</v>
      </c>
      <c r="R732" s="5">
        <f t="shared" si="702"/>
        <v>0</v>
      </c>
      <c r="S732" s="5">
        <f t="shared" si="702"/>
        <v>0</v>
      </c>
      <c r="T732" s="5">
        <v>6420</v>
      </c>
      <c r="U732" s="5">
        <f t="shared" si="702"/>
        <v>0</v>
      </c>
      <c r="V732" s="36">
        <f t="shared" si="702"/>
        <v>0</v>
      </c>
      <c r="W732" s="5">
        <f t="shared" si="684"/>
        <v>100</v>
      </c>
      <c r="X732" s="26"/>
    </row>
    <row r="733" spans="1:25" ht="63" x14ac:dyDescent="0.25">
      <c r="A733" s="4" t="s">
        <v>148</v>
      </c>
      <c r="B733" s="4" t="s">
        <v>1336</v>
      </c>
      <c r="C733" s="4" t="s">
        <v>576</v>
      </c>
      <c r="D733" s="4"/>
      <c r="E733" s="14" t="s">
        <v>672</v>
      </c>
      <c r="F733" s="5">
        <f t="shared" ref="F733:L733" si="703">F734+F736</f>
        <v>49411.4</v>
      </c>
      <c r="G733" s="5">
        <f t="shared" si="703"/>
        <v>49508.800000000003</v>
      </c>
      <c r="H733" s="5">
        <f t="shared" si="703"/>
        <v>49508.800000000003</v>
      </c>
      <c r="I733" s="5">
        <f t="shared" si="703"/>
        <v>0</v>
      </c>
      <c r="J733" s="5">
        <f t="shared" si="703"/>
        <v>0</v>
      </c>
      <c r="K733" s="5">
        <f t="shared" si="703"/>
        <v>0</v>
      </c>
      <c r="L733" s="5">
        <f t="shared" si="703"/>
        <v>0</v>
      </c>
      <c r="M733" s="5">
        <f t="shared" si="648"/>
        <v>49411.4</v>
      </c>
      <c r="N733" s="5">
        <v>6420</v>
      </c>
      <c r="O733" s="5">
        <f>O734+O736</f>
        <v>31358.845719999998</v>
      </c>
      <c r="P733" s="5">
        <f t="shared" ref="P733:V733" si="704">P734+P736</f>
        <v>0</v>
      </c>
      <c r="Q733" s="5">
        <f t="shared" si="704"/>
        <v>0</v>
      </c>
      <c r="R733" s="5">
        <f t="shared" si="704"/>
        <v>0</v>
      </c>
      <c r="S733" s="5">
        <f t="shared" si="704"/>
        <v>0</v>
      </c>
      <c r="T733" s="5">
        <v>6420</v>
      </c>
      <c r="U733" s="5">
        <f t="shared" si="704"/>
        <v>0</v>
      </c>
      <c r="V733" s="36">
        <f t="shared" si="704"/>
        <v>0</v>
      </c>
      <c r="W733" s="5">
        <f t="shared" si="684"/>
        <v>100</v>
      </c>
      <c r="X733" s="26"/>
    </row>
    <row r="734" spans="1:25" ht="31.5" x14ac:dyDescent="0.25">
      <c r="A734" s="4" t="s">
        <v>148</v>
      </c>
      <c r="B734" s="4" t="s">
        <v>1336</v>
      </c>
      <c r="C734" s="4" t="s">
        <v>576</v>
      </c>
      <c r="D734" s="4" t="s">
        <v>73</v>
      </c>
      <c r="E734" s="14" t="s">
        <v>475</v>
      </c>
      <c r="F734" s="5">
        <f t="shared" ref="F734:L734" si="705">F735</f>
        <v>33137.5</v>
      </c>
      <c r="G734" s="5">
        <f t="shared" si="705"/>
        <v>33203.300000000003</v>
      </c>
      <c r="H734" s="5">
        <f t="shared" si="705"/>
        <v>33203.300000000003</v>
      </c>
      <c r="I734" s="5">
        <f t="shared" si="705"/>
        <v>0</v>
      </c>
      <c r="J734" s="5">
        <f t="shared" si="705"/>
        <v>0</v>
      </c>
      <c r="K734" s="5">
        <f t="shared" si="705"/>
        <v>0</v>
      </c>
      <c r="L734" s="5">
        <f t="shared" si="705"/>
        <v>0</v>
      </c>
      <c r="M734" s="5">
        <f t="shared" si="648"/>
        <v>33137.5</v>
      </c>
      <c r="N734" s="5">
        <v>323.29673000000003</v>
      </c>
      <c r="O734" s="5">
        <f>O735</f>
        <v>17303.717929999999</v>
      </c>
      <c r="P734" s="5">
        <f t="shared" ref="P734:V734" si="706">P735</f>
        <v>0</v>
      </c>
      <c r="Q734" s="5">
        <f t="shared" si="706"/>
        <v>0</v>
      </c>
      <c r="R734" s="5">
        <f t="shared" si="706"/>
        <v>0</v>
      </c>
      <c r="S734" s="5">
        <f t="shared" si="706"/>
        <v>0</v>
      </c>
      <c r="T734" s="5">
        <v>323.29673000000003</v>
      </c>
      <c r="U734" s="5">
        <f t="shared" si="706"/>
        <v>0</v>
      </c>
      <c r="V734" s="36">
        <f t="shared" si="706"/>
        <v>0</v>
      </c>
      <c r="W734" s="5">
        <f t="shared" si="684"/>
        <v>100</v>
      </c>
      <c r="X734" s="26"/>
    </row>
    <row r="735" spans="1:25" ht="63" x14ac:dyDescent="0.25">
      <c r="A735" s="4" t="s">
        <v>148</v>
      </c>
      <c r="B735" s="4" t="s">
        <v>1336</v>
      </c>
      <c r="C735" s="4" t="s">
        <v>576</v>
      </c>
      <c r="D735" s="4" t="s">
        <v>72</v>
      </c>
      <c r="E735" s="14" t="s">
        <v>1187</v>
      </c>
      <c r="F735" s="5">
        <v>33137.5</v>
      </c>
      <c r="G735" s="5">
        <v>33203.300000000003</v>
      </c>
      <c r="H735" s="5">
        <v>33203.300000000003</v>
      </c>
      <c r="I735" s="5"/>
      <c r="J735" s="5"/>
      <c r="K735" s="5"/>
      <c r="L735" s="5"/>
      <c r="M735" s="5">
        <f t="shared" si="648"/>
        <v>33137.5</v>
      </c>
      <c r="N735" s="5">
        <v>323.29673000000003</v>
      </c>
      <c r="O735" s="5">
        <v>17303.717929999999</v>
      </c>
      <c r="P735" s="5">
        <v>0</v>
      </c>
      <c r="Q735" s="5">
        <v>0</v>
      </c>
      <c r="R735" s="5">
        <v>0</v>
      </c>
      <c r="S735" s="5">
        <v>0</v>
      </c>
      <c r="T735" s="5">
        <v>323.29673000000003</v>
      </c>
      <c r="U735" s="5">
        <v>0</v>
      </c>
      <c r="V735" s="36">
        <v>0</v>
      </c>
      <c r="W735" s="5">
        <f t="shared" si="684"/>
        <v>100</v>
      </c>
      <c r="X735" s="26"/>
    </row>
    <row r="736" spans="1:25" x14ac:dyDescent="0.25">
      <c r="A736" s="4" t="s">
        <v>148</v>
      </c>
      <c r="B736" s="4" t="s">
        <v>1336</v>
      </c>
      <c r="C736" s="4" t="s">
        <v>576</v>
      </c>
      <c r="D736" s="4" t="s">
        <v>13</v>
      </c>
      <c r="E736" s="14" t="s">
        <v>480</v>
      </c>
      <c r="F736" s="5">
        <f t="shared" ref="F736:L736" si="707">F737</f>
        <v>16273.9</v>
      </c>
      <c r="G736" s="5">
        <f t="shared" si="707"/>
        <v>16305.5</v>
      </c>
      <c r="H736" s="5">
        <f t="shared" si="707"/>
        <v>16305.5</v>
      </c>
      <c r="I736" s="5">
        <f t="shared" si="707"/>
        <v>0</v>
      </c>
      <c r="J736" s="5">
        <f t="shared" si="707"/>
        <v>0</v>
      </c>
      <c r="K736" s="5">
        <f t="shared" si="707"/>
        <v>0</v>
      </c>
      <c r="L736" s="5">
        <f t="shared" si="707"/>
        <v>0</v>
      </c>
      <c r="M736" s="5">
        <f t="shared" si="648"/>
        <v>16273.9</v>
      </c>
      <c r="N736" s="5">
        <v>6096.70327</v>
      </c>
      <c r="O736" s="5">
        <f>O737</f>
        <v>14055.12779</v>
      </c>
      <c r="P736" s="5">
        <f t="shared" ref="P736:V736" si="708">P737</f>
        <v>0</v>
      </c>
      <c r="Q736" s="5">
        <f t="shared" si="708"/>
        <v>0</v>
      </c>
      <c r="R736" s="5">
        <f t="shared" si="708"/>
        <v>0</v>
      </c>
      <c r="S736" s="5">
        <f t="shared" si="708"/>
        <v>0</v>
      </c>
      <c r="T736" s="5">
        <v>6096.70327</v>
      </c>
      <c r="U736" s="5">
        <f t="shared" si="708"/>
        <v>0</v>
      </c>
      <c r="V736" s="36">
        <f t="shared" si="708"/>
        <v>0</v>
      </c>
      <c r="W736" s="5">
        <f t="shared" si="684"/>
        <v>100</v>
      </c>
      <c r="X736" s="26"/>
    </row>
    <row r="737" spans="1:24" ht="63" x14ac:dyDescent="0.25">
      <c r="A737" s="4" t="s">
        <v>148</v>
      </c>
      <c r="B737" s="4" t="s">
        <v>1336</v>
      </c>
      <c r="C737" s="4" t="s">
        <v>576</v>
      </c>
      <c r="D737" s="4" t="s">
        <v>182</v>
      </c>
      <c r="E737" s="14" t="s">
        <v>481</v>
      </c>
      <c r="F737" s="5">
        <v>16273.9</v>
      </c>
      <c r="G737" s="5">
        <v>16305.5</v>
      </c>
      <c r="H737" s="5">
        <v>16305.5</v>
      </c>
      <c r="I737" s="5"/>
      <c r="J737" s="5"/>
      <c r="K737" s="5"/>
      <c r="L737" s="5"/>
      <c r="M737" s="5">
        <f t="shared" si="648"/>
        <v>16273.9</v>
      </c>
      <c r="N737" s="5">
        <v>6096.70327</v>
      </c>
      <c r="O737" s="5">
        <v>14055.12779</v>
      </c>
      <c r="P737" s="5">
        <v>0</v>
      </c>
      <c r="Q737" s="5">
        <v>0</v>
      </c>
      <c r="R737" s="5">
        <v>0</v>
      </c>
      <c r="S737" s="5">
        <v>0</v>
      </c>
      <c r="T737" s="5">
        <v>6096.70327</v>
      </c>
      <c r="U737" s="5">
        <v>0</v>
      </c>
      <c r="V737" s="36">
        <v>0</v>
      </c>
      <c r="W737" s="5">
        <f t="shared" si="684"/>
        <v>100</v>
      </c>
      <c r="X737" s="26"/>
    </row>
    <row r="738" spans="1:24" ht="47.25" x14ac:dyDescent="0.25">
      <c r="A738" s="4" t="s">
        <v>148</v>
      </c>
      <c r="B738" s="4" t="s">
        <v>1336</v>
      </c>
      <c r="C738" s="4" t="s">
        <v>585</v>
      </c>
      <c r="D738" s="4"/>
      <c r="E738" s="14" t="s">
        <v>946</v>
      </c>
      <c r="F738" s="5">
        <f t="shared" ref="F738:L738" si="709">F739</f>
        <v>231013.9</v>
      </c>
      <c r="G738" s="5">
        <f t="shared" si="709"/>
        <v>231013.9</v>
      </c>
      <c r="H738" s="5">
        <f t="shared" si="709"/>
        <v>231013.9</v>
      </c>
      <c r="I738" s="5">
        <f t="shared" si="709"/>
        <v>0</v>
      </c>
      <c r="J738" s="5">
        <f t="shared" si="709"/>
        <v>0</v>
      </c>
      <c r="K738" s="5">
        <f t="shared" si="709"/>
        <v>0</v>
      </c>
      <c r="L738" s="5">
        <f t="shared" si="709"/>
        <v>0</v>
      </c>
      <c r="M738" s="5">
        <f t="shared" si="648"/>
        <v>231013.9</v>
      </c>
      <c r="N738" s="5">
        <v>171416.073</v>
      </c>
      <c r="O738" s="5">
        <f>O739</f>
        <v>148216.10370000001</v>
      </c>
      <c r="P738" s="5">
        <f t="shared" ref="P738:V738" si="710">P739</f>
        <v>135682.283</v>
      </c>
      <c r="Q738" s="5">
        <f t="shared" si="710"/>
        <v>148216.10370000001</v>
      </c>
      <c r="R738" s="5">
        <f t="shared" si="710"/>
        <v>0</v>
      </c>
      <c r="S738" s="5">
        <f t="shared" si="710"/>
        <v>0</v>
      </c>
      <c r="T738" s="5">
        <v>171416.07224000001</v>
      </c>
      <c r="U738" s="5">
        <f t="shared" si="710"/>
        <v>135682.28224</v>
      </c>
      <c r="V738" s="36">
        <f t="shared" si="710"/>
        <v>0</v>
      </c>
      <c r="W738" s="5">
        <f t="shared" si="684"/>
        <v>99.99999955663435</v>
      </c>
      <c r="X738" s="26"/>
    </row>
    <row r="739" spans="1:24" ht="63" x14ac:dyDescent="0.25">
      <c r="A739" s="4" t="s">
        <v>148</v>
      </c>
      <c r="B739" s="4" t="s">
        <v>1336</v>
      </c>
      <c r="C739" s="4" t="s">
        <v>586</v>
      </c>
      <c r="D739" s="4"/>
      <c r="E739" s="14" t="s">
        <v>947</v>
      </c>
      <c r="F739" s="5">
        <f t="shared" ref="F739:L739" si="711">F740+F742</f>
        <v>231013.9</v>
      </c>
      <c r="G739" s="5">
        <f t="shared" si="711"/>
        <v>231013.9</v>
      </c>
      <c r="H739" s="5">
        <f t="shared" si="711"/>
        <v>231013.9</v>
      </c>
      <c r="I739" s="5">
        <f t="shared" si="711"/>
        <v>0</v>
      </c>
      <c r="J739" s="5">
        <f t="shared" si="711"/>
        <v>0</v>
      </c>
      <c r="K739" s="5">
        <f t="shared" si="711"/>
        <v>0</v>
      </c>
      <c r="L739" s="5">
        <f t="shared" si="711"/>
        <v>0</v>
      </c>
      <c r="M739" s="5">
        <f t="shared" si="648"/>
        <v>231013.9</v>
      </c>
      <c r="N739" s="5">
        <v>148682.283</v>
      </c>
      <c r="O739" s="5">
        <f>O740+O742</f>
        <v>148216.10370000001</v>
      </c>
      <c r="P739" s="5">
        <f t="shared" ref="P739:V739" si="712">P740+P742</f>
        <v>135682.283</v>
      </c>
      <c r="Q739" s="5">
        <f t="shared" si="712"/>
        <v>148216.10370000001</v>
      </c>
      <c r="R739" s="5">
        <f t="shared" si="712"/>
        <v>0</v>
      </c>
      <c r="S739" s="5">
        <f t="shared" si="712"/>
        <v>0</v>
      </c>
      <c r="T739" s="5">
        <v>148682.28224</v>
      </c>
      <c r="U739" s="5">
        <f t="shared" si="712"/>
        <v>135682.28224</v>
      </c>
      <c r="V739" s="36">
        <f t="shared" si="712"/>
        <v>0</v>
      </c>
      <c r="W739" s="5">
        <f t="shared" si="684"/>
        <v>99.999999488842946</v>
      </c>
      <c r="X739" s="26"/>
    </row>
    <row r="740" spans="1:24" ht="31.5" x14ac:dyDescent="0.25">
      <c r="A740" s="4" t="s">
        <v>148</v>
      </c>
      <c r="B740" s="4" t="s">
        <v>1336</v>
      </c>
      <c r="C740" s="4" t="s">
        <v>1434</v>
      </c>
      <c r="D740" s="4"/>
      <c r="E740" s="14" t="s">
        <v>673</v>
      </c>
      <c r="F740" s="5">
        <f t="shared" ref="F740:L740" si="713">F741</f>
        <v>138674</v>
      </c>
      <c r="G740" s="5">
        <f t="shared" si="713"/>
        <v>138674</v>
      </c>
      <c r="H740" s="5">
        <f t="shared" si="713"/>
        <v>138674</v>
      </c>
      <c r="I740" s="5">
        <f t="shared" si="713"/>
        <v>0</v>
      </c>
      <c r="J740" s="5">
        <f t="shared" si="713"/>
        <v>0</v>
      </c>
      <c r="K740" s="5">
        <f t="shared" si="713"/>
        <v>0</v>
      </c>
      <c r="L740" s="5">
        <f t="shared" si="713"/>
        <v>0</v>
      </c>
      <c r="M740" s="5">
        <f t="shared" si="648"/>
        <v>138674</v>
      </c>
      <c r="N740" s="5">
        <v>310.60000000000002</v>
      </c>
      <c r="O740" s="5">
        <f>O741</f>
        <v>71094.794850000006</v>
      </c>
      <c r="P740" s="5">
        <f t="shared" ref="P740:V740" si="714">P741</f>
        <v>310.60000000000002</v>
      </c>
      <c r="Q740" s="5">
        <f t="shared" si="714"/>
        <v>71094.794850000006</v>
      </c>
      <c r="R740" s="5">
        <f t="shared" si="714"/>
        <v>0</v>
      </c>
      <c r="S740" s="5">
        <f t="shared" si="714"/>
        <v>0</v>
      </c>
      <c r="T740" s="5">
        <v>310.59924000000001</v>
      </c>
      <c r="U740" s="5">
        <f t="shared" si="714"/>
        <v>310.59924000000001</v>
      </c>
      <c r="V740" s="36">
        <f t="shared" si="714"/>
        <v>0</v>
      </c>
      <c r="W740" s="5">
        <f t="shared" si="684"/>
        <v>99.999755312298774</v>
      </c>
      <c r="X740" s="26"/>
    </row>
    <row r="741" spans="1:24" ht="31.5" x14ac:dyDescent="0.25">
      <c r="A741" s="4" t="s">
        <v>148</v>
      </c>
      <c r="B741" s="4" t="s">
        <v>1336</v>
      </c>
      <c r="C741" s="4" t="s">
        <v>1434</v>
      </c>
      <c r="D741" s="4" t="s">
        <v>73</v>
      </c>
      <c r="E741" s="14" t="s">
        <v>475</v>
      </c>
      <c r="F741" s="5">
        <v>138674</v>
      </c>
      <c r="G741" s="5">
        <v>138674</v>
      </c>
      <c r="H741" s="5">
        <v>138674</v>
      </c>
      <c r="I741" s="5"/>
      <c r="J741" s="5"/>
      <c r="K741" s="5"/>
      <c r="L741" s="5"/>
      <c r="M741" s="5">
        <f t="shared" si="648"/>
        <v>138674</v>
      </c>
      <c r="N741" s="5">
        <v>310.60000000000002</v>
      </c>
      <c r="O741" s="5">
        <v>71094.794850000006</v>
      </c>
      <c r="P741" s="5">
        <f>N741</f>
        <v>310.60000000000002</v>
      </c>
      <c r="Q741" s="5">
        <f>O741</f>
        <v>71094.794850000006</v>
      </c>
      <c r="R741" s="5">
        <v>0</v>
      </c>
      <c r="S741" s="5">
        <v>0</v>
      </c>
      <c r="T741" s="5">
        <v>310.59924000000001</v>
      </c>
      <c r="U741" s="5">
        <f>T741</f>
        <v>310.59924000000001</v>
      </c>
      <c r="V741" s="36">
        <v>0</v>
      </c>
      <c r="W741" s="5">
        <f t="shared" si="684"/>
        <v>99.999755312298774</v>
      </c>
      <c r="X741" s="26"/>
    </row>
    <row r="742" spans="1:24" x14ac:dyDescent="0.25">
      <c r="A742" s="4" t="s">
        <v>148</v>
      </c>
      <c r="B742" s="4" t="s">
        <v>1336</v>
      </c>
      <c r="C742" s="4" t="s">
        <v>1434</v>
      </c>
      <c r="D742" s="4" t="s">
        <v>85</v>
      </c>
      <c r="E742" s="14" t="s">
        <v>477</v>
      </c>
      <c r="F742" s="5">
        <f t="shared" ref="F742:L742" si="715">F743</f>
        <v>92339.9</v>
      </c>
      <c r="G742" s="5">
        <f t="shared" si="715"/>
        <v>92339.9</v>
      </c>
      <c r="H742" s="5">
        <f t="shared" si="715"/>
        <v>92339.9</v>
      </c>
      <c r="I742" s="5">
        <f t="shared" si="715"/>
        <v>0</v>
      </c>
      <c r="J742" s="5">
        <f t="shared" si="715"/>
        <v>0</v>
      </c>
      <c r="K742" s="5">
        <f t="shared" si="715"/>
        <v>0</v>
      </c>
      <c r="L742" s="5">
        <f t="shared" si="715"/>
        <v>0</v>
      </c>
      <c r="M742" s="5">
        <f t="shared" si="648"/>
        <v>92339.9</v>
      </c>
      <c r="N742" s="5">
        <v>310.60000000000002</v>
      </c>
      <c r="O742" s="5">
        <f>O743</f>
        <v>77121.308850000001</v>
      </c>
      <c r="P742" s="5">
        <f t="shared" ref="P742:V742" si="716">P743</f>
        <v>135371.68299999999</v>
      </c>
      <c r="Q742" s="5">
        <f t="shared" si="716"/>
        <v>77121.308850000001</v>
      </c>
      <c r="R742" s="5">
        <f t="shared" si="716"/>
        <v>0</v>
      </c>
      <c r="S742" s="5">
        <f t="shared" si="716"/>
        <v>0</v>
      </c>
      <c r="T742" s="5">
        <v>310.59924000000001</v>
      </c>
      <c r="U742" s="5">
        <f t="shared" si="716"/>
        <v>135371.68299999999</v>
      </c>
      <c r="V742" s="36">
        <f t="shared" si="716"/>
        <v>0</v>
      </c>
      <c r="W742" s="5">
        <f t="shared" si="684"/>
        <v>99.999755312298774</v>
      </c>
      <c r="X742" s="26"/>
    </row>
    <row r="743" spans="1:24" ht="31.5" x14ac:dyDescent="0.25">
      <c r="A743" s="4" t="s">
        <v>148</v>
      </c>
      <c r="B743" s="4" t="s">
        <v>1336</v>
      </c>
      <c r="C743" s="4" t="s">
        <v>1435</v>
      </c>
      <c r="D743" s="4"/>
      <c r="E743" s="14" t="s">
        <v>674</v>
      </c>
      <c r="F743" s="5">
        <v>92339.9</v>
      </c>
      <c r="G743" s="5">
        <v>92339.9</v>
      </c>
      <c r="H743" s="5">
        <v>92339.9</v>
      </c>
      <c r="I743" s="5"/>
      <c r="J743" s="5"/>
      <c r="K743" s="5"/>
      <c r="L743" s="5"/>
      <c r="M743" s="5">
        <f t="shared" si="648"/>
        <v>92339.9</v>
      </c>
      <c r="N743" s="5">
        <v>135371.68299999999</v>
      </c>
      <c r="O743" s="5">
        <v>77121.308850000001</v>
      </c>
      <c r="P743" s="5">
        <f>N743</f>
        <v>135371.68299999999</v>
      </c>
      <c r="Q743" s="5">
        <f>O743</f>
        <v>77121.308850000001</v>
      </c>
      <c r="R743" s="5">
        <v>0</v>
      </c>
      <c r="S743" s="5">
        <v>0</v>
      </c>
      <c r="T743" s="5">
        <v>135371.68299999999</v>
      </c>
      <c r="U743" s="5">
        <f>T743</f>
        <v>135371.68299999999</v>
      </c>
      <c r="V743" s="36">
        <v>0</v>
      </c>
      <c r="W743" s="5">
        <f t="shared" si="684"/>
        <v>100</v>
      </c>
      <c r="X743" s="26"/>
    </row>
    <row r="744" spans="1:24" ht="31.5" x14ac:dyDescent="0.25">
      <c r="A744" s="4" t="s">
        <v>148</v>
      </c>
      <c r="B744" s="4" t="s">
        <v>1336</v>
      </c>
      <c r="C744" s="4" t="s">
        <v>1435</v>
      </c>
      <c r="D744" s="4" t="s">
        <v>73</v>
      </c>
      <c r="E744" s="14" t="s">
        <v>475</v>
      </c>
      <c r="F744" s="5">
        <f t="shared" ref="F744:L744" si="717">F745+F771</f>
        <v>77231.100000000006</v>
      </c>
      <c r="G744" s="5">
        <f t="shared" si="717"/>
        <v>51131.9</v>
      </c>
      <c r="H744" s="5">
        <f t="shared" si="717"/>
        <v>6730.6</v>
      </c>
      <c r="I744" s="5">
        <f t="shared" si="717"/>
        <v>0</v>
      </c>
      <c r="J744" s="5">
        <f t="shared" si="717"/>
        <v>0</v>
      </c>
      <c r="K744" s="5">
        <f t="shared" si="717"/>
        <v>0</v>
      </c>
      <c r="L744" s="5">
        <f t="shared" si="717"/>
        <v>19706.638999999999</v>
      </c>
      <c r="M744" s="5">
        <f t="shared" si="648"/>
        <v>96937.739000000001</v>
      </c>
      <c r="N744" s="5">
        <v>135371.68299999999</v>
      </c>
      <c r="O744" s="5">
        <f>O745+O771</f>
        <v>80484.85914</v>
      </c>
      <c r="P744" s="5">
        <f t="shared" ref="P744:V744" si="718">P745+P771</f>
        <v>29734.330999999998</v>
      </c>
      <c r="Q744" s="5">
        <f t="shared" si="718"/>
        <v>5100</v>
      </c>
      <c r="R744" s="5">
        <f t="shared" si="718"/>
        <v>35733.79</v>
      </c>
      <c r="S744" s="5">
        <f t="shared" si="718"/>
        <v>4064.5239999999999</v>
      </c>
      <c r="T744" s="5">
        <v>135371.68299999999</v>
      </c>
      <c r="U744" s="5">
        <f t="shared" si="718"/>
        <v>29734.330999999998</v>
      </c>
      <c r="V744" s="36">
        <f t="shared" si="718"/>
        <v>35733.79</v>
      </c>
      <c r="W744" s="5">
        <f t="shared" si="684"/>
        <v>100</v>
      </c>
      <c r="X744" s="26"/>
    </row>
    <row r="745" spans="1:24" hidden="1" x14ac:dyDescent="0.25">
      <c r="A745" s="4" t="s">
        <v>148</v>
      </c>
      <c r="B745" s="4" t="s">
        <v>1336</v>
      </c>
      <c r="C745" s="4" t="s">
        <v>1435</v>
      </c>
      <c r="D745" s="4" t="s">
        <v>107</v>
      </c>
      <c r="E745" s="14" t="s">
        <v>476</v>
      </c>
      <c r="F745" s="5">
        <f t="shared" ref="F745:L745" si="719">F746+F764</f>
        <v>6420</v>
      </c>
      <c r="G745" s="5">
        <f t="shared" si="719"/>
        <v>6420</v>
      </c>
      <c r="H745" s="5">
        <f t="shared" si="719"/>
        <v>6420</v>
      </c>
      <c r="I745" s="5">
        <f t="shared" si="719"/>
        <v>0</v>
      </c>
      <c r="J745" s="5">
        <f t="shared" si="719"/>
        <v>0</v>
      </c>
      <c r="K745" s="5">
        <f t="shared" si="719"/>
        <v>0</v>
      </c>
      <c r="L745" s="5">
        <f t="shared" si="719"/>
        <v>5864.04</v>
      </c>
      <c r="M745" s="5">
        <f t="shared" si="648"/>
        <v>12284.04</v>
      </c>
      <c r="N745" s="5">
        <v>0</v>
      </c>
      <c r="O745" s="5">
        <f>O746+O764</f>
        <v>10484.523999999999</v>
      </c>
      <c r="P745" s="5">
        <f t="shared" ref="P745:V745" si="720">P746+P764</f>
        <v>0</v>
      </c>
      <c r="Q745" s="5">
        <f t="shared" si="720"/>
        <v>0</v>
      </c>
      <c r="R745" s="5">
        <f t="shared" si="720"/>
        <v>35733.79</v>
      </c>
      <c r="S745" s="5">
        <f t="shared" si="720"/>
        <v>4064.5239999999999</v>
      </c>
      <c r="T745" s="5">
        <v>0</v>
      </c>
      <c r="U745" s="5">
        <f t="shared" si="720"/>
        <v>0</v>
      </c>
      <c r="V745" s="36">
        <f t="shared" si="720"/>
        <v>35733.79</v>
      </c>
      <c r="W745" s="5" t="e">
        <f t="shared" si="684"/>
        <v>#DIV/0!</v>
      </c>
      <c r="X745" s="24" t="s">
        <v>1214</v>
      </c>
    </row>
    <row r="746" spans="1:24" x14ac:dyDescent="0.25">
      <c r="A746" s="4" t="s">
        <v>148</v>
      </c>
      <c r="B746" s="4" t="s">
        <v>1336</v>
      </c>
      <c r="C746" s="4" t="s">
        <v>1435</v>
      </c>
      <c r="D746" s="4" t="s">
        <v>85</v>
      </c>
      <c r="E746" s="14" t="s">
        <v>477</v>
      </c>
      <c r="F746" s="5">
        <f t="shared" ref="F746:K746" si="721">F753</f>
        <v>6420</v>
      </c>
      <c r="G746" s="5">
        <f t="shared" si="721"/>
        <v>6420</v>
      </c>
      <c r="H746" s="5">
        <f t="shared" si="721"/>
        <v>6420</v>
      </c>
      <c r="I746" s="5">
        <f t="shared" si="721"/>
        <v>0</v>
      </c>
      <c r="J746" s="5">
        <f t="shared" si="721"/>
        <v>0</v>
      </c>
      <c r="K746" s="5">
        <f t="shared" si="721"/>
        <v>0</v>
      </c>
      <c r="L746" s="5">
        <f>L753+L747+L750</f>
        <v>5864.04</v>
      </c>
      <c r="M746" s="5">
        <f t="shared" si="648"/>
        <v>12284.04</v>
      </c>
      <c r="N746" s="5">
        <v>135371.68299999999</v>
      </c>
      <c r="O746" s="5">
        <f t="shared" ref="O746:V746" si="722">O753+O747+O750+O758+O761</f>
        <v>10484.523999999999</v>
      </c>
      <c r="P746" s="5">
        <f t="shared" si="722"/>
        <v>0</v>
      </c>
      <c r="Q746" s="5">
        <f t="shared" si="722"/>
        <v>0</v>
      </c>
      <c r="R746" s="5">
        <f t="shared" si="722"/>
        <v>35733.79</v>
      </c>
      <c r="S746" s="5">
        <f t="shared" si="722"/>
        <v>4064.5239999999999</v>
      </c>
      <c r="T746" s="5">
        <v>135371.68299999999</v>
      </c>
      <c r="U746" s="5">
        <f t="shared" si="722"/>
        <v>0</v>
      </c>
      <c r="V746" s="5">
        <f t="shared" si="722"/>
        <v>35733.79</v>
      </c>
      <c r="W746" s="5">
        <f t="shared" si="684"/>
        <v>100</v>
      </c>
      <c r="X746" s="26"/>
    </row>
    <row r="747" spans="1:24" ht="78.75" x14ac:dyDescent="0.25">
      <c r="A747" s="4" t="s">
        <v>148</v>
      </c>
      <c r="B747" s="4" t="s">
        <v>1336</v>
      </c>
      <c r="C747" s="4" t="s">
        <v>1436</v>
      </c>
      <c r="D747" s="4"/>
      <c r="E747" s="14" t="s">
        <v>1125</v>
      </c>
      <c r="F747" s="5"/>
      <c r="G747" s="5"/>
      <c r="H747" s="5"/>
      <c r="I747" s="5"/>
      <c r="J747" s="5"/>
      <c r="K747" s="5"/>
      <c r="L747" s="5">
        <f>L748</f>
        <v>4064.5239999999999</v>
      </c>
      <c r="M747" s="5">
        <f t="shared" si="648"/>
        <v>4064.5239999999999</v>
      </c>
      <c r="N747" s="5">
        <v>13000</v>
      </c>
      <c r="O747" s="5">
        <f>O748</f>
        <v>4064.5239999999999</v>
      </c>
      <c r="P747" s="5">
        <v>0</v>
      </c>
      <c r="Q747" s="5">
        <v>0</v>
      </c>
      <c r="R747" s="5">
        <f t="shared" ref="R747:S748" si="723">R748</f>
        <v>13000</v>
      </c>
      <c r="S747" s="5">
        <f t="shared" si="723"/>
        <v>4064.5239999999999</v>
      </c>
      <c r="T747" s="5">
        <v>13000</v>
      </c>
      <c r="U747" s="5">
        <v>0</v>
      </c>
      <c r="V747" s="36">
        <f>T747</f>
        <v>13000</v>
      </c>
      <c r="W747" s="5">
        <f t="shared" si="684"/>
        <v>100</v>
      </c>
      <c r="X747" s="26"/>
    </row>
    <row r="748" spans="1:24" ht="31.5" x14ac:dyDescent="0.25">
      <c r="A748" s="4" t="s">
        <v>148</v>
      </c>
      <c r="B748" s="4" t="s">
        <v>1336</v>
      </c>
      <c r="C748" s="4" t="s">
        <v>1436</v>
      </c>
      <c r="D748" s="4" t="s">
        <v>73</v>
      </c>
      <c r="E748" s="14" t="s">
        <v>475</v>
      </c>
      <c r="F748" s="5"/>
      <c r="G748" s="5"/>
      <c r="H748" s="5"/>
      <c r="I748" s="5"/>
      <c r="J748" s="5"/>
      <c r="K748" s="5"/>
      <c r="L748" s="5">
        <f>L749</f>
        <v>4064.5239999999999</v>
      </c>
      <c r="M748" s="5">
        <f t="shared" ref="M748:M820" si="724">F748+I748+L748</f>
        <v>4064.5239999999999</v>
      </c>
      <c r="N748" s="5">
        <v>13000</v>
      </c>
      <c r="O748" s="5">
        <f>O749</f>
        <v>4064.5239999999999</v>
      </c>
      <c r="P748" s="5">
        <v>0</v>
      </c>
      <c r="Q748" s="5">
        <v>0</v>
      </c>
      <c r="R748" s="5">
        <f t="shared" si="723"/>
        <v>13000</v>
      </c>
      <c r="S748" s="5">
        <f t="shared" si="723"/>
        <v>4064.5239999999999</v>
      </c>
      <c r="T748" s="5">
        <v>13000</v>
      </c>
      <c r="U748" s="5">
        <v>0</v>
      </c>
      <c r="V748" s="36">
        <f>T748</f>
        <v>13000</v>
      </c>
      <c r="W748" s="5">
        <f t="shared" si="684"/>
        <v>100</v>
      </c>
      <c r="X748" s="26"/>
    </row>
    <row r="749" spans="1:24" x14ac:dyDescent="0.25">
      <c r="A749" s="4" t="s">
        <v>148</v>
      </c>
      <c r="B749" s="4" t="s">
        <v>1336</v>
      </c>
      <c r="C749" s="4" t="s">
        <v>1436</v>
      </c>
      <c r="D749" s="4" t="s">
        <v>85</v>
      </c>
      <c r="E749" s="14" t="s">
        <v>477</v>
      </c>
      <c r="F749" s="5"/>
      <c r="G749" s="5"/>
      <c r="H749" s="5"/>
      <c r="I749" s="5"/>
      <c r="J749" s="5"/>
      <c r="K749" s="5"/>
      <c r="L749" s="5">
        <v>4064.5239999999999</v>
      </c>
      <c r="M749" s="5">
        <f t="shared" si="724"/>
        <v>4064.5239999999999</v>
      </c>
      <c r="N749" s="5">
        <v>13000</v>
      </c>
      <c r="O749" s="5">
        <v>4064.5239999999999</v>
      </c>
      <c r="P749" s="5">
        <v>0</v>
      </c>
      <c r="Q749" s="5">
        <v>0</v>
      </c>
      <c r="R749" s="5">
        <f>N749</f>
        <v>13000</v>
      </c>
      <c r="S749" s="5">
        <f>O749</f>
        <v>4064.5239999999999</v>
      </c>
      <c r="T749" s="5">
        <v>13000</v>
      </c>
      <c r="U749" s="5">
        <v>0</v>
      </c>
      <c r="V749" s="36">
        <f>T749</f>
        <v>13000</v>
      </c>
      <c r="W749" s="5">
        <f t="shared" si="684"/>
        <v>100</v>
      </c>
      <c r="X749" s="26"/>
    </row>
    <row r="750" spans="1:24" ht="63" hidden="1" x14ac:dyDescent="0.25">
      <c r="A750" s="4" t="s">
        <v>148</v>
      </c>
      <c r="B750" s="4" t="s">
        <v>1336</v>
      </c>
      <c r="C750" s="4" t="s">
        <v>1437</v>
      </c>
      <c r="D750" s="4"/>
      <c r="E750" s="14" t="s">
        <v>1235</v>
      </c>
      <c r="F750" s="5"/>
      <c r="G750" s="5"/>
      <c r="H750" s="5"/>
      <c r="I750" s="5"/>
      <c r="J750" s="5"/>
      <c r="K750" s="5"/>
      <c r="L750" s="5">
        <f>L751</f>
        <v>1799.5160000000001</v>
      </c>
      <c r="M750" s="5">
        <f t="shared" si="724"/>
        <v>1799.5160000000001</v>
      </c>
      <c r="N750" s="5">
        <v>0</v>
      </c>
      <c r="O750" s="5">
        <f>O751</f>
        <v>0</v>
      </c>
      <c r="P750" s="5">
        <v>0</v>
      </c>
      <c r="Q750" s="5">
        <v>0</v>
      </c>
      <c r="R750" s="5">
        <f t="shared" ref="R750:S751" si="725">R751</f>
        <v>0</v>
      </c>
      <c r="S750" s="5">
        <f t="shared" si="725"/>
        <v>0</v>
      </c>
      <c r="T750" s="5">
        <v>0</v>
      </c>
      <c r="U750" s="5">
        <v>0</v>
      </c>
      <c r="V750" s="36">
        <f>V751</f>
        <v>0</v>
      </c>
      <c r="W750" s="5" t="e">
        <f t="shared" si="684"/>
        <v>#DIV/0!</v>
      </c>
      <c r="X750" s="24" t="s">
        <v>1214</v>
      </c>
    </row>
    <row r="751" spans="1:24" ht="31.5" hidden="1" x14ac:dyDescent="0.25">
      <c r="A751" s="4" t="s">
        <v>148</v>
      </c>
      <c r="B751" s="4" t="s">
        <v>1336</v>
      </c>
      <c r="C751" s="4" t="s">
        <v>1437</v>
      </c>
      <c r="D751" s="4" t="s">
        <v>73</v>
      </c>
      <c r="E751" s="14" t="s">
        <v>475</v>
      </c>
      <c r="F751" s="5"/>
      <c r="G751" s="5"/>
      <c r="H751" s="5"/>
      <c r="I751" s="5"/>
      <c r="J751" s="5"/>
      <c r="K751" s="5"/>
      <c r="L751" s="5">
        <f>L752</f>
        <v>1799.5160000000001</v>
      </c>
      <c r="M751" s="5">
        <f t="shared" si="724"/>
        <v>1799.5160000000001</v>
      </c>
      <c r="N751" s="5">
        <v>0</v>
      </c>
      <c r="O751" s="5">
        <f>O752</f>
        <v>0</v>
      </c>
      <c r="P751" s="5">
        <v>0</v>
      </c>
      <c r="Q751" s="5">
        <v>0</v>
      </c>
      <c r="R751" s="5">
        <f t="shared" si="725"/>
        <v>0</v>
      </c>
      <c r="S751" s="5">
        <f t="shared" si="725"/>
        <v>0</v>
      </c>
      <c r="T751" s="5">
        <v>0</v>
      </c>
      <c r="U751" s="5">
        <v>0</v>
      </c>
      <c r="V751" s="36">
        <f>T751</f>
        <v>0</v>
      </c>
      <c r="W751" s="5" t="e">
        <f t="shared" si="684"/>
        <v>#DIV/0!</v>
      </c>
      <c r="X751" s="24" t="s">
        <v>1214</v>
      </c>
    </row>
    <row r="752" spans="1:24" hidden="1" x14ac:dyDescent="0.25">
      <c r="A752" s="4" t="s">
        <v>148</v>
      </c>
      <c r="B752" s="4" t="s">
        <v>1336</v>
      </c>
      <c r="C752" s="4" t="s">
        <v>1437</v>
      </c>
      <c r="D752" s="4" t="s">
        <v>107</v>
      </c>
      <c r="E752" s="14" t="s">
        <v>476</v>
      </c>
      <c r="F752" s="5"/>
      <c r="G752" s="5"/>
      <c r="H752" s="5"/>
      <c r="I752" s="5"/>
      <c r="J752" s="5"/>
      <c r="K752" s="5"/>
      <c r="L752" s="5">
        <v>1799.5160000000001</v>
      </c>
      <c r="M752" s="5">
        <f t="shared" si="724"/>
        <v>1799.5160000000001</v>
      </c>
      <c r="N752" s="5">
        <v>0</v>
      </c>
      <c r="O752" s="5">
        <v>0</v>
      </c>
      <c r="P752" s="5">
        <v>0</v>
      </c>
      <c r="Q752" s="5">
        <v>0</v>
      </c>
      <c r="R752" s="5">
        <f>N752</f>
        <v>0</v>
      </c>
      <c r="S752" s="5">
        <f>O752</f>
        <v>0</v>
      </c>
      <c r="T752" s="5">
        <v>0</v>
      </c>
      <c r="U752" s="5">
        <v>0</v>
      </c>
      <c r="V752" s="5">
        <v>1799.5160000000001</v>
      </c>
      <c r="W752" s="5" t="e">
        <f t="shared" si="684"/>
        <v>#DIV/0!</v>
      </c>
      <c r="X752" s="24" t="s">
        <v>1214</v>
      </c>
    </row>
    <row r="753" spans="1:25" hidden="1" x14ac:dyDescent="0.25">
      <c r="A753" s="4" t="s">
        <v>148</v>
      </c>
      <c r="B753" s="4" t="s">
        <v>1336</v>
      </c>
      <c r="C753" s="4" t="s">
        <v>1437</v>
      </c>
      <c r="D753" s="4" t="s">
        <v>85</v>
      </c>
      <c r="E753" s="14" t="s">
        <v>477</v>
      </c>
      <c r="F753" s="5">
        <f t="shared" ref="F753:L753" si="726">F754+F756</f>
        <v>6420</v>
      </c>
      <c r="G753" s="5">
        <f t="shared" si="726"/>
        <v>6420</v>
      </c>
      <c r="H753" s="5">
        <f t="shared" si="726"/>
        <v>6420</v>
      </c>
      <c r="I753" s="5">
        <f t="shared" si="726"/>
        <v>0</v>
      </c>
      <c r="J753" s="5">
        <f t="shared" si="726"/>
        <v>0</v>
      </c>
      <c r="K753" s="5">
        <f t="shared" si="726"/>
        <v>0</v>
      </c>
      <c r="L753" s="5">
        <f t="shared" si="726"/>
        <v>0</v>
      </c>
      <c r="M753" s="5">
        <f t="shared" si="724"/>
        <v>6420</v>
      </c>
      <c r="N753" s="5">
        <v>0</v>
      </c>
      <c r="O753" s="5">
        <f>O754+O756</f>
        <v>6420</v>
      </c>
      <c r="P753" s="5">
        <f t="shared" ref="P753:V753" si="727">P754+P756</f>
        <v>0</v>
      </c>
      <c r="Q753" s="5">
        <f t="shared" si="727"/>
        <v>0</v>
      </c>
      <c r="R753" s="5">
        <f t="shared" si="727"/>
        <v>0</v>
      </c>
      <c r="S753" s="5">
        <f t="shared" si="727"/>
        <v>0</v>
      </c>
      <c r="T753" s="5">
        <v>0</v>
      </c>
      <c r="U753" s="5">
        <f t="shared" si="727"/>
        <v>0</v>
      </c>
      <c r="V753" s="36">
        <f t="shared" si="727"/>
        <v>0</v>
      </c>
      <c r="W753" s="5" t="e">
        <f t="shared" si="684"/>
        <v>#DIV/0!</v>
      </c>
      <c r="X753" s="24" t="s">
        <v>1214</v>
      </c>
    </row>
    <row r="754" spans="1:25" ht="63" x14ac:dyDescent="0.25">
      <c r="A754" s="4" t="s">
        <v>148</v>
      </c>
      <c r="B754" s="4" t="s">
        <v>1336</v>
      </c>
      <c r="C754" s="4" t="s">
        <v>587</v>
      </c>
      <c r="D754" s="4"/>
      <c r="E754" s="14" t="s">
        <v>820</v>
      </c>
      <c r="F754" s="5">
        <f t="shared" ref="F754:L754" si="728">F755</f>
        <v>1983.2</v>
      </c>
      <c r="G754" s="5">
        <f t="shared" si="728"/>
        <v>1983.2</v>
      </c>
      <c r="H754" s="5">
        <f t="shared" si="728"/>
        <v>1983.2</v>
      </c>
      <c r="I754" s="5">
        <f t="shared" si="728"/>
        <v>0</v>
      </c>
      <c r="J754" s="5">
        <f t="shared" si="728"/>
        <v>0</v>
      </c>
      <c r="K754" s="5">
        <f t="shared" si="728"/>
        <v>0</v>
      </c>
      <c r="L754" s="5">
        <f t="shared" si="728"/>
        <v>0</v>
      </c>
      <c r="M754" s="5">
        <f t="shared" si="724"/>
        <v>1983.2</v>
      </c>
      <c r="N754" s="5">
        <v>22733.79</v>
      </c>
      <c r="O754" s="5">
        <f>O755</f>
        <v>605.17004999999995</v>
      </c>
      <c r="P754" s="5">
        <f t="shared" ref="P754:V754" si="729">P755</f>
        <v>0</v>
      </c>
      <c r="Q754" s="5">
        <f t="shared" si="729"/>
        <v>0</v>
      </c>
      <c r="R754" s="5">
        <f t="shared" si="729"/>
        <v>0</v>
      </c>
      <c r="S754" s="5">
        <f t="shared" si="729"/>
        <v>0</v>
      </c>
      <c r="T754" s="5">
        <v>22733.79</v>
      </c>
      <c r="U754" s="5">
        <f t="shared" si="729"/>
        <v>0</v>
      </c>
      <c r="V754" s="36">
        <f t="shared" si="729"/>
        <v>0</v>
      </c>
      <c r="W754" s="5">
        <f t="shared" si="684"/>
        <v>100</v>
      </c>
      <c r="X754" s="26"/>
    </row>
    <row r="755" spans="1:25" ht="31.5" hidden="1" x14ac:dyDescent="0.25">
      <c r="A755" s="4" t="s">
        <v>148</v>
      </c>
      <c r="B755" s="4" t="s">
        <v>1336</v>
      </c>
      <c r="C755" s="4" t="s">
        <v>578</v>
      </c>
      <c r="D755" s="4"/>
      <c r="E755" s="14" t="s">
        <v>673</v>
      </c>
      <c r="F755" s="5">
        <v>1983.2</v>
      </c>
      <c r="G755" s="5">
        <v>1983.2</v>
      </c>
      <c r="H755" s="5">
        <v>1983.2</v>
      </c>
      <c r="I755" s="5"/>
      <c r="J755" s="5"/>
      <c r="K755" s="5"/>
      <c r="L755" s="5"/>
      <c r="M755" s="5">
        <f t="shared" si="724"/>
        <v>1983.2</v>
      </c>
      <c r="N755" s="5">
        <v>0</v>
      </c>
      <c r="O755" s="5">
        <v>605.17004999999995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36">
        <v>0</v>
      </c>
      <c r="W755" s="5" t="e">
        <f t="shared" si="684"/>
        <v>#DIV/0!</v>
      </c>
      <c r="X755" s="24" t="s">
        <v>1214</v>
      </c>
    </row>
    <row r="756" spans="1:25" ht="31.5" hidden="1" x14ac:dyDescent="0.25">
      <c r="A756" s="4" t="s">
        <v>148</v>
      </c>
      <c r="B756" s="4" t="s">
        <v>1336</v>
      </c>
      <c r="C756" s="4" t="s">
        <v>578</v>
      </c>
      <c r="D756" s="4" t="s">
        <v>73</v>
      </c>
      <c r="E756" s="14" t="s">
        <v>475</v>
      </c>
      <c r="F756" s="5">
        <f t="shared" ref="F756:L756" si="730">F757</f>
        <v>4436.8</v>
      </c>
      <c r="G756" s="5">
        <f t="shared" si="730"/>
        <v>4436.8</v>
      </c>
      <c r="H756" s="5">
        <f t="shared" si="730"/>
        <v>4436.8</v>
      </c>
      <c r="I756" s="5">
        <f t="shared" si="730"/>
        <v>0</v>
      </c>
      <c r="J756" s="5">
        <f t="shared" si="730"/>
        <v>0</v>
      </c>
      <c r="K756" s="5">
        <f t="shared" si="730"/>
        <v>0</v>
      </c>
      <c r="L756" s="5">
        <f t="shared" si="730"/>
        <v>0</v>
      </c>
      <c r="M756" s="5">
        <f t="shared" si="724"/>
        <v>4436.8</v>
      </c>
      <c r="N756" s="5">
        <v>0</v>
      </c>
      <c r="O756" s="5">
        <f>O757</f>
        <v>5814.8299500000003</v>
      </c>
      <c r="P756" s="5">
        <f t="shared" ref="P756:V756" si="731">P757</f>
        <v>0</v>
      </c>
      <c r="Q756" s="5">
        <f t="shared" si="731"/>
        <v>0</v>
      </c>
      <c r="R756" s="5">
        <f t="shared" si="731"/>
        <v>0</v>
      </c>
      <c r="S756" s="5">
        <f t="shared" si="731"/>
        <v>0</v>
      </c>
      <c r="T756" s="5">
        <v>0</v>
      </c>
      <c r="U756" s="5">
        <f t="shared" si="731"/>
        <v>0</v>
      </c>
      <c r="V756" s="36">
        <f t="shared" si="731"/>
        <v>0</v>
      </c>
      <c r="W756" s="5" t="e">
        <f t="shared" si="684"/>
        <v>#DIV/0!</v>
      </c>
      <c r="X756" s="24" t="s">
        <v>1214</v>
      </c>
    </row>
    <row r="757" spans="1:25" hidden="1" x14ac:dyDescent="0.25">
      <c r="A757" s="4" t="s">
        <v>148</v>
      </c>
      <c r="B757" s="4" t="s">
        <v>1336</v>
      </c>
      <c r="C757" s="4" t="s">
        <v>578</v>
      </c>
      <c r="D757" s="4" t="s">
        <v>85</v>
      </c>
      <c r="E757" s="14" t="s">
        <v>477</v>
      </c>
      <c r="F757" s="5">
        <v>4436.8</v>
      </c>
      <c r="G757" s="5">
        <v>4436.8</v>
      </c>
      <c r="H757" s="5">
        <v>4436.8</v>
      </c>
      <c r="I757" s="5"/>
      <c r="J757" s="5"/>
      <c r="K757" s="5"/>
      <c r="L757" s="5"/>
      <c r="M757" s="5">
        <f t="shared" si="724"/>
        <v>4436.8</v>
      </c>
      <c r="N757" s="5">
        <v>0</v>
      </c>
      <c r="O757" s="5">
        <v>5814.8299500000003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36">
        <v>0</v>
      </c>
      <c r="W757" s="5" t="e">
        <f t="shared" si="684"/>
        <v>#DIV/0!</v>
      </c>
      <c r="X757" s="24" t="s">
        <v>1214</v>
      </c>
    </row>
    <row r="758" spans="1:25" ht="31.5" hidden="1" x14ac:dyDescent="0.25">
      <c r="A758" s="4" t="s">
        <v>148</v>
      </c>
      <c r="B758" s="4" t="s">
        <v>1336</v>
      </c>
      <c r="C758" s="4" t="s">
        <v>579</v>
      </c>
      <c r="D758" s="4"/>
      <c r="E758" s="14" t="s">
        <v>674</v>
      </c>
      <c r="F758" s="5"/>
      <c r="G758" s="5"/>
      <c r="H758" s="5"/>
      <c r="I758" s="5"/>
      <c r="J758" s="5"/>
      <c r="K758" s="5"/>
      <c r="L758" s="5"/>
      <c r="M758" s="5">
        <f>M759</f>
        <v>0</v>
      </c>
      <c r="N758" s="5">
        <v>0</v>
      </c>
      <c r="O758" s="5">
        <f t="shared" ref="O758:V759" si="732">O759</f>
        <v>0</v>
      </c>
      <c r="P758" s="5">
        <f t="shared" si="732"/>
        <v>0</v>
      </c>
      <c r="Q758" s="5">
        <f t="shared" si="732"/>
        <v>0</v>
      </c>
      <c r="R758" s="5">
        <f t="shared" si="732"/>
        <v>0</v>
      </c>
      <c r="S758" s="5">
        <f t="shared" si="732"/>
        <v>0</v>
      </c>
      <c r="T758" s="5">
        <v>0</v>
      </c>
      <c r="U758" s="5">
        <f t="shared" si="732"/>
        <v>0</v>
      </c>
      <c r="V758" s="36">
        <f t="shared" si="732"/>
        <v>0</v>
      </c>
      <c r="W758" s="5" t="e">
        <f t="shared" si="684"/>
        <v>#DIV/0!</v>
      </c>
      <c r="X758" s="24" t="s">
        <v>1214</v>
      </c>
    </row>
    <row r="759" spans="1:25" ht="31.5" hidden="1" x14ac:dyDescent="0.25">
      <c r="A759" s="4" t="s">
        <v>148</v>
      </c>
      <c r="B759" s="4" t="s">
        <v>1336</v>
      </c>
      <c r="C759" s="4" t="s">
        <v>579</v>
      </c>
      <c r="D759" s="4" t="s">
        <v>73</v>
      </c>
      <c r="E759" s="14" t="s">
        <v>475</v>
      </c>
      <c r="F759" s="5"/>
      <c r="G759" s="5"/>
      <c r="H759" s="5"/>
      <c r="I759" s="5"/>
      <c r="J759" s="5"/>
      <c r="K759" s="5"/>
      <c r="L759" s="5"/>
      <c r="M759" s="5">
        <f>M760</f>
        <v>0</v>
      </c>
      <c r="N759" s="5">
        <v>0</v>
      </c>
      <c r="O759" s="5">
        <f t="shared" si="732"/>
        <v>0</v>
      </c>
      <c r="P759" s="5">
        <f t="shared" si="732"/>
        <v>0</v>
      </c>
      <c r="Q759" s="5">
        <f t="shared" si="732"/>
        <v>0</v>
      </c>
      <c r="R759" s="5">
        <f t="shared" si="732"/>
        <v>0</v>
      </c>
      <c r="S759" s="5">
        <f t="shared" si="732"/>
        <v>0</v>
      </c>
      <c r="T759" s="5">
        <v>0</v>
      </c>
      <c r="U759" s="5">
        <f t="shared" si="732"/>
        <v>0</v>
      </c>
      <c r="V759" s="36">
        <f t="shared" si="732"/>
        <v>0</v>
      </c>
      <c r="W759" s="5" t="e">
        <f t="shared" si="684"/>
        <v>#DIV/0!</v>
      </c>
      <c r="X759" s="24" t="s">
        <v>1214</v>
      </c>
    </row>
    <row r="760" spans="1:25" hidden="1" x14ac:dyDescent="0.25">
      <c r="A760" s="4" t="s">
        <v>148</v>
      </c>
      <c r="B760" s="4" t="s">
        <v>1336</v>
      </c>
      <c r="C760" s="4" t="s">
        <v>579</v>
      </c>
      <c r="D760" s="4" t="s">
        <v>85</v>
      </c>
      <c r="E760" s="14" t="s">
        <v>477</v>
      </c>
      <c r="F760" s="5"/>
      <c r="G760" s="5"/>
      <c r="H760" s="5"/>
      <c r="I760" s="5"/>
      <c r="J760" s="5"/>
      <c r="K760" s="5"/>
      <c r="L760" s="5"/>
      <c r="M760" s="5">
        <v>0</v>
      </c>
      <c r="N760" s="5">
        <v>0</v>
      </c>
      <c r="O760" s="5">
        <v>0</v>
      </c>
      <c r="P760" s="5">
        <f>N760</f>
        <v>0</v>
      </c>
      <c r="Q760" s="5">
        <f>O760</f>
        <v>0</v>
      </c>
      <c r="R760" s="5">
        <f>N760</f>
        <v>0</v>
      </c>
      <c r="S760" s="5">
        <f>O760</f>
        <v>0</v>
      </c>
      <c r="T760" s="5">
        <v>0</v>
      </c>
      <c r="U760" s="5">
        <f>T760</f>
        <v>0</v>
      </c>
      <c r="V760" s="36">
        <f>T760</f>
        <v>0</v>
      </c>
      <c r="W760" s="5" t="e">
        <f t="shared" si="684"/>
        <v>#DIV/0!</v>
      </c>
      <c r="X760" s="24" t="s">
        <v>1214</v>
      </c>
    </row>
    <row r="761" spans="1:25" ht="31.5" x14ac:dyDescent="0.25">
      <c r="A761" s="4" t="s">
        <v>148</v>
      </c>
      <c r="B761" s="4" t="s">
        <v>1336</v>
      </c>
      <c r="C761" s="4" t="s">
        <v>1438</v>
      </c>
      <c r="D761" s="4"/>
      <c r="E761" s="14" t="s">
        <v>821</v>
      </c>
      <c r="F761" s="5"/>
      <c r="G761" s="5"/>
      <c r="H761" s="5"/>
      <c r="I761" s="5"/>
      <c r="J761" s="5"/>
      <c r="K761" s="5"/>
      <c r="L761" s="5"/>
      <c r="M761" s="5">
        <f>M762</f>
        <v>0</v>
      </c>
      <c r="N761" s="5">
        <v>22733.79</v>
      </c>
      <c r="O761" s="5">
        <f t="shared" ref="O761:V762" si="733">O762</f>
        <v>0</v>
      </c>
      <c r="P761" s="5">
        <f t="shared" si="733"/>
        <v>0</v>
      </c>
      <c r="Q761" s="5">
        <f t="shared" si="733"/>
        <v>0</v>
      </c>
      <c r="R761" s="5">
        <f t="shared" si="733"/>
        <v>22733.79</v>
      </c>
      <c r="S761" s="5">
        <f t="shared" si="733"/>
        <v>0</v>
      </c>
      <c r="T761" s="5">
        <v>22733.79</v>
      </c>
      <c r="U761" s="5">
        <f t="shared" si="733"/>
        <v>0</v>
      </c>
      <c r="V761" s="5">
        <f t="shared" si="733"/>
        <v>22733.79</v>
      </c>
      <c r="W761" s="5">
        <f t="shared" si="684"/>
        <v>100</v>
      </c>
      <c r="X761" s="26"/>
    </row>
    <row r="762" spans="1:25" ht="31.5" x14ac:dyDescent="0.25">
      <c r="A762" s="4" t="s">
        <v>148</v>
      </c>
      <c r="B762" s="4" t="s">
        <v>1336</v>
      </c>
      <c r="C762" s="4" t="s">
        <v>1438</v>
      </c>
      <c r="D762" s="4" t="s">
        <v>73</v>
      </c>
      <c r="E762" s="14" t="s">
        <v>475</v>
      </c>
      <c r="F762" s="5"/>
      <c r="G762" s="5"/>
      <c r="H762" s="5"/>
      <c r="I762" s="5"/>
      <c r="J762" s="5"/>
      <c r="K762" s="5"/>
      <c r="L762" s="5"/>
      <c r="M762" s="5">
        <f>M763</f>
        <v>0</v>
      </c>
      <c r="N762" s="5">
        <v>22733.79</v>
      </c>
      <c r="O762" s="5">
        <f t="shared" si="733"/>
        <v>0</v>
      </c>
      <c r="P762" s="5">
        <f t="shared" si="733"/>
        <v>0</v>
      </c>
      <c r="Q762" s="5">
        <f t="shared" si="733"/>
        <v>0</v>
      </c>
      <c r="R762" s="5">
        <f t="shared" si="733"/>
        <v>22733.79</v>
      </c>
      <c r="S762" s="5">
        <f t="shared" si="733"/>
        <v>0</v>
      </c>
      <c r="T762" s="5">
        <v>22733.79</v>
      </c>
      <c r="U762" s="5">
        <f t="shared" si="733"/>
        <v>0</v>
      </c>
      <c r="V762" s="5">
        <f t="shared" si="733"/>
        <v>22733.79</v>
      </c>
      <c r="W762" s="5">
        <f t="shared" si="684"/>
        <v>100</v>
      </c>
      <c r="X762" s="26"/>
    </row>
    <row r="763" spans="1:25" x14ac:dyDescent="0.25">
      <c r="A763" s="4" t="s">
        <v>148</v>
      </c>
      <c r="B763" s="4" t="s">
        <v>1336</v>
      </c>
      <c r="C763" s="4" t="s">
        <v>1438</v>
      </c>
      <c r="D763" s="4" t="s">
        <v>85</v>
      </c>
      <c r="E763" s="14" t="s">
        <v>477</v>
      </c>
      <c r="F763" s="5"/>
      <c r="G763" s="5"/>
      <c r="H763" s="5"/>
      <c r="I763" s="5"/>
      <c r="J763" s="5"/>
      <c r="K763" s="5"/>
      <c r="L763" s="5"/>
      <c r="M763" s="5">
        <v>0</v>
      </c>
      <c r="N763" s="5">
        <v>22733.79</v>
      </c>
      <c r="O763" s="5">
        <v>0</v>
      </c>
      <c r="P763" s="5">
        <v>0</v>
      </c>
      <c r="Q763" s="5">
        <v>0</v>
      </c>
      <c r="R763" s="5">
        <f>N763</f>
        <v>22733.79</v>
      </c>
      <c r="S763" s="5">
        <v>0</v>
      </c>
      <c r="T763" s="5">
        <v>22733.79</v>
      </c>
      <c r="U763" s="5">
        <v>0</v>
      </c>
      <c r="V763" s="5">
        <f>T763</f>
        <v>22733.79</v>
      </c>
      <c r="W763" s="5">
        <f t="shared" si="684"/>
        <v>100</v>
      </c>
      <c r="X763" s="26"/>
    </row>
    <row r="764" spans="1:25" ht="78.75" hidden="1" x14ac:dyDescent="0.25">
      <c r="A764" s="4" t="s">
        <v>148</v>
      </c>
      <c r="B764" s="4" t="s">
        <v>1336</v>
      </c>
      <c r="C764" s="4" t="s">
        <v>1223</v>
      </c>
      <c r="D764" s="4"/>
      <c r="E764" s="14" t="s">
        <v>1125</v>
      </c>
      <c r="F764" s="5">
        <f t="shared" ref="F764:L764" si="734">F768</f>
        <v>0</v>
      </c>
      <c r="G764" s="5">
        <f t="shared" si="734"/>
        <v>0</v>
      </c>
      <c r="H764" s="5">
        <f t="shared" si="734"/>
        <v>0</v>
      </c>
      <c r="I764" s="5">
        <f t="shared" si="734"/>
        <v>0</v>
      </c>
      <c r="J764" s="5">
        <f t="shared" si="734"/>
        <v>0</v>
      </c>
      <c r="K764" s="5">
        <f t="shared" si="734"/>
        <v>0</v>
      </c>
      <c r="L764" s="5">
        <f t="shared" si="734"/>
        <v>0</v>
      </c>
      <c r="M764" s="5">
        <f t="shared" si="724"/>
        <v>0</v>
      </c>
      <c r="N764" s="5">
        <v>0</v>
      </c>
      <c r="O764" s="5">
        <f>O768+O765</f>
        <v>0</v>
      </c>
      <c r="P764" s="5">
        <f t="shared" ref="P764:V764" si="735">P768+P765</f>
        <v>0</v>
      </c>
      <c r="Q764" s="5">
        <f t="shared" si="735"/>
        <v>0</v>
      </c>
      <c r="R764" s="5">
        <f t="shared" si="735"/>
        <v>0</v>
      </c>
      <c r="S764" s="5">
        <f t="shared" si="735"/>
        <v>0</v>
      </c>
      <c r="T764" s="5">
        <v>0</v>
      </c>
      <c r="U764" s="5">
        <f t="shared" si="735"/>
        <v>0</v>
      </c>
      <c r="V764" s="36">
        <f t="shared" si="735"/>
        <v>0</v>
      </c>
      <c r="W764" s="5" t="e">
        <f t="shared" si="684"/>
        <v>#DIV/0!</v>
      </c>
      <c r="X764" s="24" t="s">
        <v>1214</v>
      </c>
    </row>
    <row r="765" spans="1:25" ht="31.5" hidden="1" x14ac:dyDescent="0.25">
      <c r="A765" s="4" t="s">
        <v>148</v>
      </c>
      <c r="B765" s="4" t="s">
        <v>1336</v>
      </c>
      <c r="C765" s="4" t="s">
        <v>1223</v>
      </c>
      <c r="D765" s="4" t="s">
        <v>73</v>
      </c>
      <c r="E765" s="14" t="s">
        <v>475</v>
      </c>
      <c r="F765" s="5"/>
      <c r="G765" s="5"/>
      <c r="H765" s="5"/>
      <c r="I765" s="5"/>
      <c r="J765" s="5"/>
      <c r="K765" s="5"/>
      <c r="L765" s="5"/>
      <c r="M765" s="5">
        <f t="shared" ref="M765:O766" si="736">M766</f>
        <v>0</v>
      </c>
      <c r="N765" s="5">
        <v>0</v>
      </c>
      <c r="O765" s="5">
        <f t="shared" si="736"/>
        <v>0</v>
      </c>
      <c r="P765" s="5">
        <f t="shared" ref="P765:V766" si="737">P766</f>
        <v>0</v>
      </c>
      <c r="Q765" s="5">
        <f t="shared" si="737"/>
        <v>0</v>
      </c>
      <c r="R765" s="5">
        <f t="shared" si="737"/>
        <v>0</v>
      </c>
      <c r="S765" s="5">
        <f t="shared" si="737"/>
        <v>0</v>
      </c>
      <c r="T765" s="5">
        <v>0</v>
      </c>
      <c r="U765" s="5">
        <f t="shared" si="737"/>
        <v>0</v>
      </c>
      <c r="V765" s="36">
        <f t="shared" si="737"/>
        <v>0</v>
      </c>
      <c r="W765" s="5" t="e">
        <f t="shared" si="684"/>
        <v>#DIV/0!</v>
      </c>
      <c r="X765" s="24" t="s">
        <v>1214</v>
      </c>
    </row>
    <row r="766" spans="1:25" hidden="1" x14ac:dyDescent="0.25">
      <c r="A766" s="4" t="s">
        <v>148</v>
      </c>
      <c r="B766" s="4" t="s">
        <v>1336</v>
      </c>
      <c r="C766" s="4" t="s">
        <v>1223</v>
      </c>
      <c r="D766" s="4" t="s">
        <v>85</v>
      </c>
      <c r="E766" s="14" t="s">
        <v>477</v>
      </c>
      <c r="F766" s="5"/>
      <c r="G766" s="5"/>
      <c r="H766" s="5"/>
      <c r="I766" s="5"/>
      <c r="J766" s="5"/>
      <c r="K766" s="5"/>
      <c r="L766" s="5"/>
      <c r="M766" s="5">
        <f t="shared" si="736"/>
        <v>0</v>
      </c>
      <c r="N766" s="5">
        <v>0</v>
      </c>
      <c r="O766" s="5">
        <f t="shared" si="736"/>
        <v>0</v>
      </c>
      <c r="P766" s="5">
        <f t="shared" si="737"/>
        <v>0</v>
      </c>
      <c r="Q766" s="5">
        <f t="shared" si="737"/>
        <v>0</v>
      </c>
      <c r="R766" s="5">
        <f t="shared" si="737"/>
        <v>0</v>
      </c>
      <c r="S766" s="5">
        <f t="shared" si="737"/>
        <v>0</v>
      </c>
      <c r="T766" s="5">
        <v>0</v>
      </c>
      <c r="U766" s="5">
        <f t="shared" si="737"/>
        <v>0</v>
      </c>
      <c r="V766" s="36">
        <f t="shared" si="737"/>
        <v>0</v>
      </c>
      <c r="W766" s="5" t="e">
        <f t="shared" si="684"/>
        <v>#DIV/0!</v>
      </c>
      <c r="X766" s="24" t="s">
        <v>1214</v>
      </c>
    </row>
    <row r="767" spans="1:25" ht="63" hidden="1" x14ac:dyDescent="0.25">
      <c r="A767" s="4" t="s">
        <v>148</v>
      </c>
      <c r="B767" s="4" t="s">
        <v>1336</v>
      </c>
      <c r="C767" s="4" t="s">
        <v>739</v>
      </c>
      <c r="D767" s="4"/>
      <c r="E767" s="14" t="s">
        <v>820</v>
      </c>
      <c r="F767" s="5"/>
      <c r="G767" s="5"/>
      <c r="H767" s="5"/>
      <c r="I767" s="5"/>
      <c r="J767" s="5"/>
      <c r="K767" s="5"/>
      <c r="L767" s="5"/>
      <c r="M767" s="5">
        <v>0</v>
      </c>
      <c r="N767" s="5">
        <v>0</v>
      </c>
      <c r="O767" s="5">
        <v>0</v>
      </c>
      <c r="P767" s="5">
        <v>0</v>
      </c>
      <c r="Q767" s="5">
        <f>O767</f>
        <v>0</v>
      </c>
      <c r="R767" s="5">
        <v>0</v>
      </c>
      <c r="S767" s="5">
        <f>O767</f>
        <v>0</v>
      </c>
      <c r="T767" s="5">
        <v>0</v>
      </c>
      <c r="U767" s="5">
        <v>0</v>
      </c>
      <c r="V767" s="36">
        <v>0</v>
      </c>
      <c r="W767" s="5" t="e">
        <f t="shared" si="684"/>
        <v>#DIV/0!</v>
      </c>
      <c r="X767" s="24" t="s">
        <v>1214</v>
      </c>
    </row>
    <row r="768" spans="1:25" ht="31.5" hidden="1" x14ac:dyDescent="0.25">
      <c r="A768" s="4" t="s">
        <v>148</v>
      </c>
      <c r="B768" s="4" t="s">
        <v>1336</v>
      </c>
      <c r="C768" s="4" t="s">
        <v>740</v>
      </c>
      <c r="D768" s="4"/>
      <c r="E768" s="14" t="s">
        <v>821</v>
      </c>
      <c r="F768" s="5">
        <f t="shared" ref="F768:L769" si="738">F769</f>
        <v>0</v>
      </c>
      <c r="G768" s="5">
        <f t="shared" si="738"/>
        <v>0</v>
      </c>
      <c r="H768" s="5">
        <f t="shared" si="738"/>
        <v>0</v>
      </c>
      <c r="I768" s="5">
        <f t="shared" si="738"/>
        <v>0</v>
      </c>
      <c r="J768" s="5">
        <f t="shared" si="738"/>
        <v>0</v>
      </c>
      <c r="K768" s="5">
        <f t="shared" si="738"/>
        <v>0</v>
      </c>
      <c r="L768" s="5">
        <f t="shared" si="738"/>
        <v>0</v>
      </c>
      <c r="M768" s="5">
        <f t="shared" si="724"/>
        <v>0</v>
      </c>
      <c r="N768" s="5">
        <v>0</v>
      </c>
      <c r="O768" s="5">
        <f>O769</f>
        <v>0</v>
      </c>
      <c r="P768" s="5">
        <f t="shared" ref="P768:V769" si="739">P769</f>
        <v>0</v>
      </c>
      <c r="Q768" s="5">
        <f t="shared" si="739"/>
        <v>0</v>
      </c>
      <c r="R768" s="5">
        <f t="shared" si="739"/>
        <v>0</v>
      </c>
      <c r="S768" s="5">
        <f t="shared" si="739"/>
        <v>0</v>
      </c>
      <c r="T768" s="5">
        <v>0</v>
      </c>
      <c r="U768" s="5">
        <f t="shared" si="739"/>
        <v>0</v>
      </c>
      <c r="V768" s="36">
        <f t="shared" si="739"/>
        <v>0</v>
      </c>
      <c r="W768" s="5" t="e">
        <f t="shared" si="684"/>
        <v>#DIV/0!</v>
      </c>
      <c r="X768" s="24" t="s">
        <v>1214</v>
      </c>
      <c r="Y768" s="2" t="s">
        <v>1236</v>
      </c>
    </row>
    <row r="769" spans="1:25" ht="31.5" hidden="1" x14ac:dyDescent="0.25">
      <c r="A769" s="4" t="s">
        <v>148</v>
      </c>
      <c r="B769" s="4" t="s">
        <v>1336</v>
      </c>
      <c r="C769" s="4" t="s">
        <v>740</v>
      </c>
      <c r="D769" s="4" t="s">
        <v>73</v>
      </c>
      <c r="E769" s="14" t="s">
        <v>475</v>
      </c>
      <c r="F769" s="5">
        <f t="shared" si="738"/>
        <v>0</v>
      </c>
      <c r="G769" s="5">
        <f t="shared" si="738"/>
        <v>0</v>
      </c>
      <c r="H769" s="5">
        <f t="shared" si="738"/>
        <v>0</v>
      </c>
      <c r="I769" s="5">
        <f t="shared" si="738"/>
        <v>0</v>
      </c>
      <c r="J769" s="5">
        <f t="shared" si="738"/>
        <v>0</v>
      </c>
      <c r="K769" s="5">
        <f t="shared" si="738"/>
        <v>0</v>
      </c>
      <c r="L769" s="5">
        <f t="shared" si="738"/>
        <v>0</v>
      </c>
      <c r="M769" s="5">
        <f t="shared" si="724"/>
        <v>0</v>
      </c>
      <c r="N769" s="5">
        <v>0</v>
      </c>
      <c r="O769" s="5">
        <f>O770</f>
        <v>0</v>
      </c>
      <c r="P769" s="5">
        <f t="shared" si="739"/>
        <v>0</v>
      </c>
      <c r="Q769" s="5">
        <f t="shared" si="739"/>
        <v>0</v>
      </c>
      <c r="R769" s="5">
        <f t="shared" si="739"/>
        <v>0</v>
      </c>
      <c r="S769" s="5">
        <f t="shared" si="739"/>
        <v>0</v>
      </c>
      <c r="T769" s="5">
        <v>0</v>
      </c>
      <c r="U769" s="5">
        <f t="shared" si="739"/>
        <v>0</v>
      </c>
      <c r="V769" s="36">
        <f t="shared" si="739"/>
        <v>0</v>
      </c>
      <c r="W769" s="5" t="e">
        <f t="shared" si="684"/>
        <v>#DIV/0!</v>
      </c>
      <c r="X769" s="24" t="s">
        <v>1214</v>
      </c>
      <c r="Y769" s="2" t="s">
        <v>1236</v>
      </c>
    </row>
    <row r="770" spans="1:25" hidden="1" x14ac:dyDescent="0.25">
      <c r="A770" s="4" t="s">
        <v>148</v>
      </c>
      <c r="B770" s="4" t="s">
        <v>1336</v>
      </c>
      <c r="C770" s="4" t="s">
        <v>740</v>
      </c>
      <c r="D770" s="4" t="s">
        <v>85</v>
      </c>
      <c r="E770" s="14" t="s">
        <v>477</v>
      </c>
      <c r="F770" s="5"/>
      <c r="G770" s="5"/>
      <c r="H770" s="5"/>
      <c r="I770" s="5"/>
      <c r="J770" s="5"/>
      <c r="K770" s="5"/>
      <c r="L770" s="5"/>
      <c r="M770" s="5">
        <f t="shared" si="724"/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36">
        <v>0</v>
      </c>
      <c r="W770" s="5" t="e">
        <f t="shared" si="684"/>
        <v>#DIV/0!</v>
      </c>
      <c r="X770" s="24" t="s">
        <v>1214</v>
      </c>
      <c r="Y770" s="2" t="s">
        <v>1236</v>
      </c>
    </row>
    <row r="771" spans="1:25" ht="78.75" hidden="1" x14ac:dyDescent="0.25">
      <c r="A771" s="4" t="s">
        <v>148</v>
      </c>
      <c r="B771" s="4" t="s">
        <v>1336</v>
      </c>
      <c r="C771" s="4" t="s">
        <v>1224</v>
      </c>
      <c r="D771" s="4"/>
      <c r="E771" s="14" t="s">
        <v>1125</v>
      </c>
      <c r="F771" s="5">
        <f t="shared" ref="F771:L771" si="740">F772+F776+F786</f>
        <v>70811.100000000006</v>
      </c>
      <c r="G771" s="5">
        <f t="shared" si="740"/>
        <v>44711.9</v>
      </c>
      <c r="H771" s="5">
        <f t="shared" si="740"/>
        <v>310.60000000000002</v>
      </c>
      <c r="I771" s="5">
        <f t="shared" si="740"/>
        <v>0</v>
      </c>
      <c r="J771" s="5">
        <f t="shared" si="740"/>
        <v>0</v>
      </c>
      <c r="K771" s="5">
        <f t="shared" si="740"/>
        <v>0</v>
      </c>
      <c r="L771" s="5">
        <f t="shared" si="740"/>
        <v>13842.599</v>
      </c>
      <c r="M771" s="5">
        <f t="shared" si="724"/>
        <v>84653.699000000008</v>
      </c>
      <c r="N771" s="5">
        <v>0</v>
      </c>
      <c r="O771" s="5">
        <f>O772+O776+O786</f>
        <v>70000.335139999996</v>
      </c>
      <c r="P771" s="5">
        <f t="shared" ref="P771:V771" si="741">P772+P776+P786</f>
        <v>29734.330999999998</v>
      </c>
      <c r="Q771" s="5">
        <f t="shared" si="741"/>
        <v>5100</v>
      </c>
      <c r="R771" s="5">
        <f t="shared" si="741"/>
        <v>0</v>
      </c>
      <c r="S771" s="5">
        <f t="shared" si="741"/>
        <v>0</v>
      </c>
      <c r="T771" s="5">
        <v>0</v>
      </c>
      <c r="U771" s="5">
        <f t="shared" si="741"/>
        <v>29734.330999999998</v>
      </c>
      <c r="V771" s="36">
        <f t="shared" si="741"/>
        <v>0</v>
      </c>
      <c r="W771" s="5" t="e">
        <f t="shared" si="684"/>
        <v>#DIV/0!</v>
      </c>
      <c r="X771" s="24" t="s">
        <v>1214</v>
      </c>
    </row>
    <row r="772" spans="1:25" ht="31.5" hidden="1" x14ac:dyDescent="0.25">
      <c r="A772" s="4" t="s">
        <v>148</v>
      </c>
      <c r="B772" s="4" t="s">
        <v>1336</v>
      </c>
      <c r="C772" s="4" t="s">
        <v>1224</v>
      </c>
      <c r="D772" s="4" t="s">
        <v>73</v>
      </c>
      <c r="E772" s="14" t="s">
        <v>475</v>
      </c>
      <c r="F772" s="5">
        <f t="shared" ref="F772:L774" si="742">F773</f>
        <v>41045</v>
      </c>
      <c r="G772" s="5">
        <f t="shared" si="742"/>
        <v>0</v>
      </c>
      <c r="H772" s="5">
        <f t="shared" si="742"/>
        <v>0</v>
      </c>
      <c r="I772" s="5">
        <f t="shared" si="742"/>
        <v>0</v>
      </c>
      <c r="J772" s="5">
        <f t="shared" si="742"/>
        <v>0</v>
      </c>
      <c r="K772" s="5">
        <f t="shared" si="742"/>
        <v>0</v>
      </c>
      <c r="L772" s="5">
        <f t="shared" si="742"/>
        <v>1510.5239999999999</v>
      </c>
      <c r="M772" s="5">
        <f t="shared" si="724"/>
        <v>42555.523999999998</v>
      </c>
      <c r="N772" s="5">
        <v>0</v>
      </c>
      <c r="O772" s="5">
        <f t="shared" ref="O772:O774" si="743">O773</f>
        <v>41045</v>
      </c>
      <c r="P772" s="5">
        <f t="shared" ref="P772:V774" si="744">P773</f>
        <v>0</v>
      </c>
      <c r="Q772" s="5">
        <f t="shared" si="744"/>
        <v>0</v>
      </c>
      <c r="R772" s="5">
        <f t="shared" si="744"/>
        <v>0</v>
      </c>
      <c r="S772" s="5">
        <f t="shared" si="744"/>
        <v>0</v>
      </c>
      <c r="T772" s="5">
        <v>0</v>
      </c>
      <c r="U772" s="5">
        <f t="shared" si="744"/>
        <v>0</v>
      </c>
      <c r="V772" s="36">
        <f t="shared" si="744"/>
        <v>0</v>
      </c>
      <c r="W772" s="5" t="e">
        <f t="shared" si="684"/>
        <v>#DIV/0!</v>
      </c>
      <c r="X772" s="24" t="s">
        <v>1214</v>
      </c>
    </row>
    <row r="773" spans="1:25" hidden="1" x14ac:dyDescent="0.25">
      <c r="A773" s="4" t="s">
        <v>148</v>
      </c>
      <c r="B773" s="4" t="s">
        <v>1336</v>
      </c>
      <c r="C773" s="4" t="s">
        <v>1224</v>
      </c>
      <c r="D773" s="4" t="s">
        <v>85</v>
      </c>
      <c r="E773" s="14" t="s">
        <v>477</v>
      </c>
      <c r="F773" s="5">
        <f t="shared" si="742"/>
        <v>41045</v>
      </c>
      <c r="G773" s="5">
        <f t="shared" si="742"/>
        <v>0</v>
      </c>
      <c r="H773" s="5">
        <f t="shared" si="742"/>
        <v>0</v>
      </c>
      <c r="I773" s="5">
        <f t="shared" si="742"/>
        <v>0</v>
      </c>
      <c r="J773" s="5">
        <f t="shared" si="742"/>
        <v>0</v>
      </c>
      <c r="K773" s="5">
        <f t="shared" si="742"/>
        <v>0</v>
      </c>
      <c r="L773" s="5">
        <f t="shared" si="742"/>
        <v>1510.5239999999999</v>
      </c>
      <c r="M773" s="5">
        <f t="shared" si="724"/>
        <v>42555.523999999998</v>
      </c>
      <c r="N773" s="5">
        <v>0</v>
      </c>
      <c r="O773" s="5">
        <f t="shared" si="743"/>
        <v>41045</v>
      </c>
      <c r="P773" s="5">
        <f t="shared" si="744"/>
        <v>0</v>
      </c>
      <c r="Q773" s="5">
        <f t="shared" si="744"/>
        <v>0</v>
      </c>
      <c r="R773" s="5">
        <f t="shared" si="744"/>
        <v>0</v>
      </c>
      <c r="S773" s="5">
        <f t="shared" si="744"/>
        <v>0</v>
      </c>
      <c r="T773" s="5">
        <v>0</v>
      </c>
      <c r="U773" s="5">
        <f t="shared" si="744"/>
        <v>0</v>
      </c>
      <c r="V773" s="36">
        <f t="shared" si="744"/>
        <v>0</v>
      </c>
      <c r="W773" s="5" t="e">
        <f t="shared" si="684"/>
        <v>#DIV/0!</v>
      </c>
      <c r="X773" s="24" t="s">
        <v>1214</v>
      </c>
    </row>
    <row r="774" spans="1:25" ht="47.25" x14ac:dyDescent="0.25">
      <c r="A774" s="4" t="s">
        <v>148</v>
      </c>
      <c r="B774" s="4" t="s">
        <v>1336</v>
      </c>
      <c r="C774" s="4" t="s">
        <v>36</v>
      </c>
      <c r="D774" s="4"/>
      <c r="E774" s="14" t="s">
        <v>732</v>
      </c>
      <c r="F774" s="5">
        <f t="shared" si="742"/>
        <v>41045</v>
      </c>
      <c r="G774" s="5">
        <f t="shared" si="742"/>
        <v>0</v>
      </c>
      <c r="H774" s="5">
        <f t="shared" si="742"/>
        <v>0</v>
      </c>
      <c r="I774" s="5">
        <f t="shared" si="742"/>
        <v>0</v>
      </c>
      <c r="J774" s="5">
        <f t="shared" si="742"/>
        <v>0</v>
      </c>
      <c r="K774" s="5">
        <f t="shared" si="742"/>
        <v>0</v>
      </c>
      <c r="L774" s="5">
        <f t="shared" si="742"/>
        <v>1510.5239999999999</v>
      </c>
      <c r="M774" s="5">
        <f t="shared" si="724"/>
        <v>42555.523999999998</v>
      </c>
      <c r="N774" s="5">
        <v>1347.028</v>
      </c>
      <c r="O774" s="5">
        <f t="shared" si="743"/>
        <v>41045</v>
      </c>
      <c r="P774" s="5">
        <f t="shared" si="744"/>
        <v>0</v>
      </c>
      <c r="Q774" s="5">
        <f t="shared" si="744"/>
        <v>0</v>
      </c>
      <c r="R774" s="5">
        <f t="shared" si="744"/>
        <v>0</v>
      </c>
      <c r="S774" s="5">
        <f t="shared" si="744"/>
        <v>0</v>
      </c>
      <c r="T774" s="5">
        <v>1347.028</v>
      </c>
      <c r="U774" s="5">
        <f t="shared" si="744"/>
        <v>0</v>
      </c>
      <c r="V774" s="36">
        <f t="shared" si="744"/>
        <v>0</v>
      </c>
      <c r="W774" s="5">
        <f t="shared" si="684"/>
        <v>100</v>
      </c>
      <c r="X774" s="26"/>
    </row>
    <row r="775" spans="1:25" x14ac:dyDescent="0.25">
      <c r="A775" s="4" t="s">
        <v>148</v>
      </c>
      <c r="B775" s="4" t="s">
        <v>1336</v>
      </c>
      <c r="C775" s="4" t="s">
        <v>37</v>
      </c>
      <c r="D775" s="4"/>
      <c r="E775" s="14" t="s">
        <v>735</v>
      </c>
      <c r="F775" s="5">
        <v>41045</v>
      </c>
      <c r="G775" s="5"/>
      <c r="H775" s="5"/>
      <c r="I775" s="5"/>
      <c r="J775" s="5"/>
      <c r="K775" s="5"/>
      <c r="L775" s="5">
        <v>1510.5239999999999</v>
      </c>
      <c r="M775" s="5">
        <f t="shared" si="724"/>
        <v>42555.523999999998</v>
      </c>
      <c r="N775" s="5">
        <v>1347.028</v>
      </c>
      <c r="O775" s="5">
        <v>41045</v>
      </c>
      <c r="P775" s="5">
        <v>0</v>
      </c>
      <c r="Q775" s="5">
        <v>0</v>
      </c>
      <c r="R775" s="5">
        <v>0</v>
      </c>
      <c r="S775" s="5">
        <v>0</v>
      </c>
      <c r="T775" s="5">
        <v>1347.028</v>
      </c>
      <c r="U775" s="5">
        <v>0</v>
      </c>
      <c r="V775" s="36">
        <v>0</v>
      </c>
      <c r="W775" s="5">
        <f t="shared" si="684"/>
        <v>100</v>
      </c>
      <c r="X775" s="26"/>
    </row>
    <row r="776" spans="1:25" x14ac:dyDescent="0.25">
      <c r="A776" s="4" t="s">
        <v>148</v>
      </c>
      <c r="B776" s="4" t="s">
        <v>1336</v>
      </c>
      <c r="C776" s="4" t="s">
        <v>38</v>
      </c>
      <c r="D776" s="4"/>
      <c r="E776" s="14" t="s">
        <v>736</v>
      </c>
      <c r="F776" s="5">
        <f t="shared" ref="F776:L776" si="745">F777+F780+F783</f>
        <v>24286.799999999999</v>
      </c>
      <c r="G776" s="5">
        <f t="shared" si="745"/>
        <v>43511.9</v>
      </c>
      <c r="H776" s="5">
        <f t="shared" si="745"/>
        <v>310.60000000000002</v>
      </c>
      <c r="I776" s="5">
        <f t="shared" si="745"/>
        <v>0</v>
      </c>
      <c r="J776" s="5">
        <f t="shared" si="745"/>
        <v>0</v>
      </c>
      <c r="K776" s="5">
        <f t="shared" si="745"/>
        <v>0</v>
      </c>
      <c r="L776" s="5">
        <f t="shared" si="745"/>
        <v>12332.075000000001</v>
      </c>
      <c r="M776" s="5">
        <f t="shared" si="724"/>
        <v>36618.875</v>
      </c>
      <c r="N776" s="5">
        <v>1347.028</v>
      </c>
      <c r="O776" s="5">
        <f>O777+O780+O783</f>
        <v>24115.57014</v>
      </c>
      <c r="P776" s="5">
        <f t="shared" ref="P776:V776" si="746">P777+P780+P783</f>
        <v>2577.8319999999999</v>
      </c>
      <c r="Q776" s="5">
        <f t="shared" si="746"/>
        <v>3900</v>
      </c>
      <c r="R776" s="5">
        <f t="shared" si="746"/>
        <v>0</v>
      </c>
      <c r="S776" s="5">
        <f t="shared" si="746"/>
        <v>0</v>
      </c>
      <c r="T776" s="5">
        <v>1347.028</v>
      </c>
      <c r="U776" s="5">
        <f t="shared" si="746"/>
        <v>2577.8319999999999</v>
      </c>
      <c r="V776" s="36">
        <f t="shared" si="746"/>
        <v>0</v>
      </c>
      <c r="W776" s="5">
        <f t="shared" si="684"/>
        <v>100</v>
      </c>
      <c r="X776" s="26"/>
    </row>
    <row r="777" spans="1:25" ht="31.5" x14ac:dyDescent="0.25">
      <c r="A777" s="4" t="s">
        <v>148</v>
      </c>
      <c r="B777" s="4" t="s">
        <v>1336</v>
      </c>
      <c r="C777" s="4" t="s">
        <v>38</v>
      </c>
      <c r="D777" s="4" t="s">
        <v>73</v>
      </c>
      <c r="E777" s="14" t="s">
        <v>475</v>
      </c>
      <c r="F777" s="5">
        <f t="shared" ref="F777:L778" si="747">F778</f>
        <v>299.2</v>
      </c>
      <c r="G777" s="5">
        <f t="shared" si="747"/>
        <v>310.60000000000002</v>
      </c>
      <c r="H777" s="5">
        <f t="shared" si="747"/>
        <v>310.60000000000002</v>
      </c>
      <c r="I777" s="5">
        <f t="shared" si="747"/>
        <v>0</v>
      </c>
      <c r="J777" s="5">
        <f t="shared" si="747"/>
        <v>0</v>
      </c>
      <c r="K777" s="5">
        <f t="shared" si="747"/>
        <v>0</v>
      </c>
      <c r="L777" s="5">
        <f t="shared" si="747"/>
        <v>0</v>
      </c>
      <c r="M777" s="5">
        <f t="shared" si="724"/>
        <v>299.2</v>
      </c>
      <c r="N777" s="5">
        <v>1347.028</v>
      </c>
      <c r="O777" s="5">
        <f>O778</f>
        <v>187.07014000000001</v>
      </c>
      <c r="P777" s="5">
        <f t="shared" ref="P777:V778" si="748">P778</f>
        <v>0</v>
      </c>
      <c r="Q777" s="5">
        <f t="shared" si="748"/>
        <v>0</v>
      </c>
      <c r="R777" s="5">
        <f t="shared" si="748"/>
        <v>0</v>
      </c>
      <c r="S777" s="5">
        <f t="shared" si="748"/>
        <v>0</v>
      </c>
      <c r="T777" s="5">
        <v>1347.028</v>
      </c>
      <c r="U777" s="5">
        <f t="shared" si="748"/>
        <v>0</v>
      </c>
      <c r="V777" s="36">
        <f t="shared" si="748"/>
        <v>0</v>
      </c>
      <c r="W777" s="5">
        <f t="shared" si="684"/>
        <v>100</v>
      </c>
      <c r="X777" s="26"/>
    </row>
    <row r="778" spans="1:25" x14ac:dyDescent="0.25">
      <c r="A778" s="4" t="s">
        <v>148</v>
      </c>
      <c r="B778" s="4" t="s">
        <v>1336</v>
      </c>
      <c r="C778" s="4" t="s">
        <v>38</v>
      </c>
      <c r="D778" s="4" t="s">
        <v>85</v>
      </c>
      <c r="E778" s="14" t="s">
        <v>477</v>
      </c>
      <c r="F778" s="5">
        <f t="shared" si="747"/>
        <v>299.2</v>
      </c>
      <c r="G778" s="5">
        <f t="shared" si="747"/>
        <v>310.60000000000002</v>
      </c>
      <c r="H778" s="5">
        <f t="shared" si="747"/>
        <v>310.60000000000002</v>
      </c>
      <c r="I778" s="5">
        <f t="shared" si="747"/>
        <v>0</v>
      </c>
      <c r="J778" s="5">
        <f t="shared" si="747"/>
        <v>0</v>
      </c>
      <c r="K778" s="5">
        <f t="shared" si="747"/>
        <v>0</v>
      </c>
      <c r="L778" s="5">
        <f t="shared" si="747"/>
        <v>0</v>
      </c>
      <c r="M778" s="5">
        <f t="shared" si="724"/>
        <v>299.2</v>
      </c>
      <c r="N778" s="5">
        <v>1347.028</v>
      </c>
      <c r="O778" s="5">
        <f>O779</f>
        <v>187.07014000000001</v>
      </c>
      <c r="P778" s="5">
        <f t="shared" si="748"/>
        <v>0</v>
      </c>
      <c r="Q778" s="5">
        <f t="shared" si="748"/>
        <v>0</v>
      </c>
      <c r="R778" s="5">
        <f t="shared" si="748"/>
        <v>0</v>
      </c>
      <c r="S778" s="5">
        <f t="shared" si="748"/>
        <v>0</v>
      </c>
      <c r="T778" s="5">
        <v>1347.028</v>
      </c>
      <c r="U778" s="5">
        <f t="shared" si="748"/>
        <v>0</v>
      </c>
      <c r="V778" s="36">
        <f t="shared" si="748"/>
        <v>0</v>
      </c>
      <c r="W778" s="5">
        <f t="shared" si="684"/>
        <v>100</v>
      </c>
      <c r="X778" s="26"/>
    </row>
    <row r="779" spans="1:25" x14ac:dyDescent="0.25">
      <c r="A779" s="9" t="s">
        <v>148</v>
      </c>
      <c r="B779" s="9" t="s">
        <v>1337</v>
      </c>
      <c r="C779" s="9"/>
      <c r="D779" s="9"/>
      <c r="E779" s="13" t="s">
        <v>648</v>
      </c>
      <c r="F779" s="5">
        <v>299.2</v>
      </c>
      <c r="G779" s="5">
        <v>310.60000000000002</v>
      </c>
      <c r="H779" s="5">
        <v>310.60000000000002</v>
      </c>
      <c r="I779" s="5"/>
      <c r="J779" s="5"/>
      <c r="K779" s="5"/>
      <c r="L779" s="5"/>
      <c r="M779" s="5">
        <f t="shared" si="724"/>
        <v>299.2</v>
      </c>
      <c r="N779" s="11">
        <v>9136478.523740001</v>
      </c>
      <c r="O779" s="5">
        <v>187.07014000000001</v>
      </c>
      <c r="P779" s="5">
        <v>0</v>
      </c>
      <c r="Q779" s="5">
        <v>0</v>
      </c>
      <c r="R779" s="5">
        <v>0</v>
      </c>
      <c r="S779" s="5">
        <v>0</v>
      </c>
      <c r="T779" s="11">
        <v>9132149.2389000002</v>
      </c>
      <c r="U779" s="5">
        <v>0</v>
      </c>
      <c r="V779" s="36">
        <v>0</v>
      </c>
      <c r="W779" s="11">
        <f t="shared" ref="W779:W842" si="749">T779/N779*100</f>
        <v>99.952615388645071</v>
      </c>
      <c r="X779" s="26"/>
    </row>
    <row r="780" spans="1:25" ht="47.25" x14ac:dyDescent="0.25">
      <c r="A780" s="4" t="s">
        <v>148</v>
      </c>
      <c r="B780" s="4" t="s">
        <v>1337</v>
      </c>
      <c r="C780" s="4" t="s">
        <v>96</v>
      </c>
      <c r="D780" s="4"/>
      <c r="E780" s="14" t="s">
        <v>908</v>
      </c>
      <c r="F780" s="5">
        <f t="shared" ref="F780:L781" si="750">F781</f>
        <v>20087.599999999999</v>
      </c>
      <c r="G780" s="5">
        <f t="shared" si="750"/>
        <v>34881.300000000003</v>
      </c>
      <c r="H780" s="5">
        <f t="shared" si="750"/>
        <v>0</v>
      </c>
      <c r="I780" s="5">
        <f t="shared" si="750"/>
        <v>0</v>
      </c>
      <c r="J780" s="5">
        <f t="shared" si="750"/>
        <v>0</v>
      </c>
      <c r="K780" s="5">
        <f t="shared" si="750"/>
        <v>0</v>
      </c>
      <c r="L780" s="5">
        <f t="shared" si="750"/>
        <v>12332.075000000001</v>
      </c>
      <c r="M780" s="5">
        <f t="shared" si="724"/>
        <v>32419.674999999999</v>
      </c>
      <c r="N780" s="5">
        <v>19168.399999999998</v>
      </c>
      <c r="O780" s="5">
        <f>O781</f>
        <v>20028.5</v>
      </c>
      <c r="P780" s="5">
        <f t="shared" ref="P780:V781" si="751">P781</f>
        <v>0</v>
      </c>
      <c r="Q780" s="5">
        <f t="shared" si="751"/>
        <v>0</v>
      </c>
      <c r="R780" s="5">
        <f t="shared" si="751"/>
        <v>0</v>
      </c>
      <c r="S780" s="5">
        <f t="shared" si="751"/>
        <v>0</v>
      </c>
      <c r="T780" s="5">
        <v>19168.399999999998</v>
      </c>
      <c r="U780" s="5">
        <f t="shared" si="751"/>
        <v>0</v>
      </c>
      <c r="V780" s="36">
        <f t="shared" si="751"/>
        <v>0</v>
      </c>
      <c r="W780" s="5">
        <f t="shared" si="749"/>
        <v>100</v>
      </c>
      <c r="X780" s="26"/>
    </row>
    <row r="781" spans="1:25" ht="31.5" x14ac:dyDescent="0.25">
      <c r="A781" s="4" t="s">
        <v>148</v>
      </c>
      <c r="B781" s="4" t="s">
        <v>1337</v>
      </c>
      <c r="C781" s="4" t="s">
        <v>97</v>
      </c>
      <c r="D781" s="4"/>
      <c r="E781" s="14" t="s">
        <v>914</v>
      </c>
      <c r="F781" s="5">
        <f t="shared" si="750"/>
        <v>20087.599999999999</v>
      </c>
      <c r="G781" s="5">
        <f t="shared" si="750"/>
        <v>34881.300000000003</v>
      </c>
      <c r="H781" s="5">
        <f t="shared" si="750"/>
        <v>0</v>
      </c>
      <c r="I781" s="5">
        <f t="shared" si="750"/>
        <v>0</v>
      </c>
      <c r="J781" s="5">
        <f t="shared" si="750"/>
        <v>0</v>
      </c>
      <c r="K781" s="5">
        <f t="shared" si="750"/>
        <v>0</v>
      </c>
      <c r="L781" s="5">
        <f t="shared" si="750"/>
        <v>12332.075000000001</v>
      </c>
      <c r="M781" s="5">
        <f t="shared" si="724"/>
        <v>32419.674999999999</v>
      </c>
      <c r="N781" s="5">
        <v>19168.399999999998</v>
      </c>
      <c r="O781" s="5">
        <f>O782</f>
        <v>20028.5</v>
      </c>
      <c r="P781" s="5">
        <f t="shared" si="751"/>
        <v>0</v>
      </c>
      <c r="Q781" s="5">
        <f t="shared" si="751"/>
        <v>0</v>
      </c>
      <c r="R781" s="5">
        <f t="shared" si="751"/>
        <v>0</v>
      </c>
      <c r="S781" s="5">
        <f t="shared" si="751"/>
        <v>0</v>
      </c>
      <c r="T781" s="5">
        <v>19168.399999999998</v>
      </c>
      <c r="U781" s="5">
        <f t="shared" si="751"/>
        <v>0</v>
      </c>
      <c r="V781" s="36">
        <f t="shared" si="751"/>
        <v>0</v>
      </c>
      <c r="W781" s="5">
        <f t="shared" si="749"/>
        <v>100</v>
      </c>
      <c r="X781" s="26"/>
    </row>
    <row r="782" spans="1:25" ht="78.75" x14ac:dyDescent="0.25">
      <c r="A782" s="4" t="s">
        <v>148</v>
      </c>
      <c r="B782" s="4" t="s">
        <v>1337</v>
      </c>
      <c r="C782" s="4" t="s">
        <v>98</v>
      </c>
      <c r="D782" s="4"/>
      <c r="E782" s="14" t="s">
        <v>915</v>
      </c>
      <c r="F782" s="5">
        <v>20087.599999999999</v>
      </c>
      <c r="G782" s="5">
        <v>34881.300000000003</v>
      </c>
      <c r="H782" s="5"/>
      <c r="I782" s="5"/>
      <c r="J782" s="5"/>
      <c r="K782" s="5"/>
      <c r="L782" s="5">
        <f>1313.929+11122.276-104.13</f>
        <v>12332.075000000001</v>
      </c>
      <c r="M782" s="5">
        <f t="shared" si="724"/>
        <v>32419.674999999999</v>
      </c>
      <c r="N782" s="5">
        <v>19168.399999999998</v>
      </c>
      <c r="O782" s="5">
        <v>20028.5</v>
      </c>
      <c r="P782" s="5">
        <v>0</v>
      </c>
      <c r="Q782" s="5">
        <v>0</v>
      </c>
      <c r="R782" s="5">
        <v>0</v>
      </c>
      <c r="S782" s="5">
        <v>0</v>
      </c>
      <c r="T782" s="5">
        <v>19168.399999999998</v>
      </c>
      <c r="U782" s="5">
        <v>0</v>
      </c>
      <c r="V782" s="36">
        <v>0</v>
      </c>
      <c r="W782" s="5">
        <f t="shared" si="749"/>
        <v>100</v>
      </c>
      <c r="X782" s="26"/>
    </row>
    <row r="783" spans="1:25" ht="31.5" x14ac:dyDescent="0.25">
      <c r="A783" s="4" t="s">
        <v>148</v>
      </c>
      <c r="B783" s="4" t="s">
        <v>1337</v>
      </c>
      <c r="C783" s="4" t="s">
        <v>90</v>
      </c>
      <c r="D783" s="4"/>
      <c r="E783" s="14" t="s">
        <v>744</v>
      </c>
      <c r="F783" s="5">
        <f>F784</f>
        <v>3900</v>
      </c>
      <c r="G783" s="5">
        <f t="shared" ref="G783:L784" si="752">G784</f>
        <v>8320</v>
      </c>
      <c r="H783" s="5">
        <f t="shared" si="752"/>
        <v>0</v>
      </c>
      <c r="I783" s="5">
        <f t="shared" si="752"/>
        <v>0</v>
      </c>
      <c r="J783" s="5">
        <f t="shared" si="752"/>
        <v>0</v>
      </c>
      <c r="K783" s="5">
        <f t="shared" si="752"/>
        <v>0</v>
      </c>
      <c r="L783" s="5">
        <f t="shared" si="752"/>
        <v>0</v>
      </c>
      <c r="M783" s="5">
        <f t="shared" si="724"/>
        <v>3900</v>
      </c>
      <c r="N783" s="5">
        <v>19168.399999999998</v>
      </c>
      <c r="O783" s="5">
        <f>O784</f>
        <v>3900</v>
      </c>
      <c r="P783" s="5">
        <f t="shared" ref="P783:V784" si="753">P784</f>
        <v>2577.8319999999999</v>
      </c>
      <c r="Q783" s="5">
        <f t="shared" si="753"/>
        <v>3900</v>
      </c>
      <c r="R783" s="5">
        <f t="shared" si="753"/>
        <v>0</v>
      </c>
      <c r="S783" s="5">
        <f t="shared" si="753"/>
        <v>0</v>
      </c>
      <c r="T783" s="5">
        <v>19168.399999999998</v>
      </c>
      <c r="U783" s="5">
        <f t="shared" si="753"/>
        <v>2577.8319999999999</v>
      </c>
      <c r="V783" s="36">
        <f t="shared" si="753"/>
        <v>0</v>
      </c>
      <c r="W783" s="5">
        <f t="shared" si="749"/>
        <v>100</v>
      </c>
      <c r="X783" s="26"/>
    </row>
    <row r="784" spans="1:25" ht="31.5" x14ac:dyDescent="0.25">
      <c r="A784" s="4" t="s">
        <v>148</v>
      </c>
      <c r="B784" s="4" t="s">
        <v>1337</v>
      </c>
      <c r="C784" s="4" t="s">
        <v>90</v>
      </c>
      <c r="D784" s="4" t="s">
        <v>73</v>
      </c>
      <c r="E784" s="14" t="s">
        <v>475</v>
      </c>
      <c r="F784" s="5">
        <f>F785</f>
        <v>3900</v>
      </c>
      <c r="G784" s="5">
        <f t="shared" si="752"/>
        <v>8320</v>
      </c>
      <c r="H784" s="5">
        <f t="shared" si="752"/>
        <v>0</v>
      </c>
      <c r="I784" s="5">
        <f t="shared" si="752"/>
        <v>0</v>
      </c>
      <c r="J784" s="5">
        <f t="shared" si="752"/>
        <v>0</v>
      </c>
      <c r="K784" s="5">
        <f t="shared" si="752"/>
        <v>0</v>
      </c>
      <c r="L784" s="5">
        <f t="shared" si="752"/>
        <v>0</v>
      </c>
      <c r="M784" s="5">
        <f t="shared" si="724"/>
        <v>3900</v>
      </c>
      <c r="N784" s="5">
        <v>19168.399999999998</v>
      </c>
      <c r="O784" s="5">
        <f>O785</f>
        <v>3900</v>
      </c>
      <c r="P784" s="5">
        <f t="shared" si="753"/>
        <v>2577.8319999999999</v>
      </c>
      <c r="Q784" s="5">
        <f t="shared" si="753"/>
        <v>3900</v>
      </c>
      <c r="R784" s="5">
        <f t="shared" si="753"/>
        <v>0</v>
      </c>
      <c r="S784" s="5">
        <f t="shared" si="753"/>
        <v>0</v>
      </c>
      <c r="T784" s="5">
        <v>19168.399999999998</v>
      </c>
      <c r="U784" s="5">
        <f t="shared" si="753"/>
        <v>2577.8319999999999</v>
      </c>
      <c r="V784" s="36">
        <f t="shared" si="753"/>
        <v>0</v>
      </c>
      <c r="W784" s="5">
        <f t="shared" si="749"/>
        <v>100</v>
      </c>
      <c r="X784" s="26"/>
    </row>
    <row r="785" spans="1:24" x14ac:dyDescent="0.25">
      <c r="A785" s="4" t="s">
        <v>148</v>
      </c>
      <c r="B785" s="4" t="s">
        <v>1337</v>
      </c>
      <c r="C785" s="4" t="s">
        <v>90</v>
      </c>
      <c r="D785" s="4" t="s">
        <v>107</v>
      </c>
      <c r="E785" s="14" t="s">
        <v>476</v>
      </c>
      <c r="F785" s="5">
        <v>3900</v>
      </c>
      <c r="G785" s="5">
        <v>8320</v>
      </c>
      <c r="H785" s="5"/>
      <c r="I785" s="5"/>
      <c r="J785" s="5"/>
      <c r="K785" s="5"/>
      <c r="L785" s="5"/>
      <c r="M785" s="5">
        <f t="shared" si="724"/>
        <v>3900</v>
      </c>
      <c r="N785" s="5">
        <v>2577.8319999999999</v>
      </c>
      <c r="O785" s="5">
        <v>3900</v>
      </c>
      <c r="P785" s="5">
        <f>N785</f>
        <v>2577.8319999999999</v>
      </c>
      <c r="Q785" s="5">
        <f>O785</f>
        <v>3900</v>
      </c>
      <c r="R785" s="5">
        <v>0</v>
      </c>
      <c r="S785" s="5">
        <v>0</v>
      </c>
      <c r="T785" s="5">
        <v>2577.8319999999999</v>
      </c>
      <c r="U785" s="5">
        <f>T785</f>
        <v>2577.8319999999999</v>
      </c>
      <c r="V785" s="36">
        <v>0</v>
      </c>
      <c r="W785" s="5">
        <f t="shared" si="749"/>
        <v>100</v>
      </c>
      <c r="X785" s="26"/>
    </row>
    <row r="786" spans="1:24" x14ac:dyDescent="0.25">
      <c r="A786" s="4" t="s">
        <v>148</v>
      </c>
      <c r="B786" s="4" t="s">
        <v>1337</v>
      </c>
      <c r="C786" s="4" t="s">
        <v>90</v>
      </c>
      <c r="D786" s="4" t="s">
        <v>85</v>
      </c>
      <c r="E786" s="14" t="s">
        <v>477</v>
      </c>
      <c r="F786" s="5">
        <f t="shared" ref="F786:L786" si="754">F787+F790</f>
        <v>5479.3</v>
      </c>
      <c r="G786" s="5">
        <f t="shared" si="754"/>
        <v>1200</v>
      </c>
      <c r="H786" s="5">
        <f t="shared" si="754"/>
        <v>0</v>
      </c>
      <c r="I786" s="5">
        <f t="shared" si="754"/>
        <v>0</v>
      </c>
      <c r="J786" s="5">
        <f t="shared" si="754"/>
        <v>0</v>
      </c>
      <c r="K786" s="5">
        <f t="shared" si="754"/>
        <v>0</v>
      </c>
      <c r="L786" s="5">
        <f t="shared" si="754"/>
        <v>0</v>
      </c>
      <c r="M786" s="5">
        <f t="shared" si="724"/>
        <v>5479.3</v>
      </c>
      <c r="N786" s="5">
        <v>16590.567999999999</v>
      </c>
      <c r="O786" s="5">
        <f>O787+O790</f>
        <v>4839.7649999999994</v>
      </c>
      <c r="P786" s="5">
        <f t="shared" ref="P786:V786" si="755">P787+P790</f>
        <v>27156.499</v>
      </c>
      <c r="Q786" s="5">
        <f t="shared" si="755"/>
        <v>1200</v>
      </c>
      <c r="R786" s="5">
        <f t="shared" si="755"/>
        <v>0</v>
      </c>
      <c r="S786" s="5">
        <f t="shared" si="755"/>
        <v>0</v>
      </c>
      <c r="T786" s="5">
        <v>16590.567999999999</v>
      </c>
      <c r="U786" s="5">
        <f t="shared" si="755"/>
        <v>27156.499</v>
      </c>
      <c r="V786" s="36">
        <f t="shared" si="755"/>
        <v>0</v>
      </c>
      <c r="W786" s="5">
        <f t="shared" si="749"/>
        <v>100</v>
      </c>
      <c r="X786" s="26"/>
    </row>
    <row r="787" spans="1:24" ht="31.5" x14ac:dyDescent="0.25">
      <c r="A787" s="4" t="s">
        <v>148</v>
      </c>
      <c r="B787" s="4" t="s">
        <v>1337</v>
      </c>
      <c r="C787" s="4" t="s">
        <v>153</v>
      </c>
      <c r="D787" s="4"/>
      <c r="E787" s="14" t="s">
        <v>921</v>
      </c>
      <c r="F787" s="5">
        <f t="shared" ref="F787:L788" si="756">F788</f>
        <v>4279.3</v>
      </c>
      <c r="G787" s="5">
        <f t="shared" si="756"/>
        <v>0</v>
      </c>
      <c r="H787" s="5">
        <f t="shared" si="756"/>
        <v>0</v>
      </c>
      <c r="I787" s="5">
        <f t="shared" si="756"/>
        <v>0</v>
      </c>
      <c r="J787" s="5">
        <f t="shared" si="756"/>
        <v>0</v>
      </c>
      <c r="K787" s="5">
        <f t="shared" si="756"/>
        <v>0</v>
      </c>
      <c r="L787" s="5">
        <f t="shared" si="756"/>
        <v>0</v>
      </c>
      <c r="M787" s="5">
        <f t="shared" si="724"/>
        <v>4279.3</v>
      </c>
      <c r="N787" s="5">
        <v>7836643.8918000003</v>
      </c>
      <c r="O787" s="5">
        <f>O788</f>
        <v>3639.7649999999999</v>
      </c>
      <c r="P787" s="5">
        <f t="shared" ref="P787:V788" si="757">P788</f>
        <v>0</v>
      </c>
      <c r="Q787" s="5">
        <f t="shared" si="757"/>
        <v>0</v>
      </c>
      <c r="R787" s="5">
        <f t="shared" si="757"/>
        <v>0</v>
      </c>
      <c r="S787" s="5">
        <f t="shared" si="757"/>
        <v>0</v>
      </c>
      <c r="T787" s="5">
        <v>7832399.0471999999</v>
      </c>
      <c r="U787" s="5">
        <f t="shared" si="757"/>
        <v>0</v>
      </c>
      <c r="V787" s="36">
        <f t="shared" si="757"/>
        <v>0</v>
      </c>
      <c r="W787" s="5">
        <f t="shared" si="749"/>
        <v>99.945833386605173</v>
      </c>
      <c r="X787" s="26"/>
    </row>
    <row r="788" spans="1:24" ht="31.5" x14ac:dyDescent="0.25">
      <c r="A788" s="4" t="s">
        <v>148</v>
      </c>
      <c r="B788" s="4" t="s">
        <v>1337</v>
      </c>
      <c r="C788" s="4" t="s">
        <v>600</v>
      </c>
      <c r="D788" s="4"/>
      <c r="E788" s="14" t="s">
        <v>926</v>
      </c>
      <c r="F788" s="5">
        <f t="shared" si="756"/>
        <v>4279.3</v>
      </c>
      <c r="G788" s="5">
        <f t="shared" si="756"/>
        <v>0</v>
      </c>
      <c r="H788" s="5">
        <f t="shared" si="756"/>
        <v>0</v>
      </c>
      <c r="I788" s="5">
        <f t="shared" si="756"/>
        <v>0</v>
      </c>
      <c r="J788" s="5">
        <f t="shared" si="756"/>
        <v>0</v>
      </c>
      <c r="K788" s="5">
        <f t="shared" si="756"/>
        <v>0</v>
      </c>
      <c r="L788" s="5">
        <f t="shared" si="756"/>
        <v>0</v>
      </c>
      <c r="M788" s="5">
        <f t="shared" si="724"/>
        <v>4279.3</v>
      </c>
      <c r="N788" s="5">
        <v>7785756.8918000003</v>
      </c>
      <c r="O788" s="5">
        <f>O789</f>
        <v>3639.7649999999999</v>
      </c>
      <c r="P788" s="5">
        <f t="shared" si="757"/>
        <v>0</v>
      </c>
      <c r="Q788" s="5">
        <f t="shared" si="757"/>
        <v>0</v>
      </c>
      <c r="R788" s="5">
        <f t="shared" si="757"/>
        <v>0</v>
      </c>
      <c r="S788" s="5">
        <f t="shared" si="757"/>
        <v>0</v>
      </c>
      <c r="T788" s="5">
        <v>7785706.81745</v>
      </c>
      <c r="U788" s="5">
        <f t="shared" si="757"/>
        <v>0</v>
      </c>
      <c r="V788" s="36">
        <f t="shared" si="757"/>
        <v>0</v>
      </c>
      <c r="W788" s="5">
        <f t="shared" si="749"/>
        <v>99.999356846730564</v>
      </c>
      <c r="X788" s="26"/>
    </row>
    <row r="789" spans="1:24" ht="63" x14ac:dyDescent="0.25">
      <c r="A789" s="4" t="s">
        <v>148</v>
      </c>
      <c r="B789" s="4" t="s">
        <v>1337</v>
      </c>
      <c r="C789" s="4" t="s">
        <v>601</v>
      </c>
      <c r="D789" s="4"/>
      <c r="E789" s="14" t="s">
        <v>927</v>
      </c>
      <c r="F789" s="5">
        <v>4279.3</v>
      </c>
      <c r="G789" s="5"/>
      <c r="H789" s="5"/>
      <c r="I789" s="5"/>
      <c r="J789" s="5"/>
      <c r="K789" s="5"/>
      <c r="L789" s="5"/>
      <c r="M789" s="5">
        <f t="shared" si="724"/>
        <v>4279.3</v>
      </c>
      <c r="N789" s="5">
        <v>1023782.0037199999</v>
      </c>
      <c r="O789" s="5">
        <v>3639.7649999999999</v>
      </c>
      <c r="P789" s="5">
        <v>0</v>
      </c>
      <c r="Q789" s="5">
        <v>0</v>
      </c>
      <c r="R789" s="5">
        <v>0</v>
      </c>
      <c r="S789" s="5">
        <v>0</v>
      </c>
      <c r="T789" s="5">
        <v>1023781.95372</v>
      </c>
      <c r="U789" s="5">
        <v>0</v>
      </c>
      <c r="V789" s="36">
        <v>0</v>
      </c>
      <c r="W789" s="5">
        <f t="shared" si="749"/>
        <v>99.999995116147801</v>
      </c>
      <c r="X789" s="26"/>
    </row>
    <row r="790" spans="1:24" ht="47.25" x14ac:dyDescent="0.25">
      <c r="A790" s="4" t="s">
        <v>148</v>
      </c>
      <c r="B790" s="4" t="s">
        <v>1337</v>
      </c>
      <c r="C790" s="4" t="s">
        <v>588</v>
      </c>
      <c r="D790" s="4"/>
      <c r="E790" s="14" t="s">
        <v>497</v>
      </c>
      <c r="F790" s="5">
        <f>F791</f>
        <v>1200</v>
      </c>
      <c r="G790" s="5">
        <f t="shared" ref="G790:L791" si="758">G791</f>
        <v>1200</v>
      </c>
      <c r="H790" s="5">
        <f t="shared" si="758"/>
        <v>0</v>
      </c>
      <c r="I790" s="5">
        <f t="shared" si="758"/>
        <v>0</v>
      </c>
      <c r="J790" s="5">
        <f t="shared" si="758"/>
        <v>0</v>
      </c>
      <c r="K790" s="5">
        <f t="shared" si="758"/>
        <v>0</v>
      </c>
      <c r="L790" s="5">
        <f t="shared" si="758"/>
        <v>0</v>
      </c>
      <c r="M790" s="5">
        <f t="shared" si="724"/>
        <v>1200</v>
      </c>
      <c r="N790" s="5">
        <v>1018395.72772</v>
      </c>
      <c r="O790" s="5">
        <f>O791</f>
        <v>1200</v>
      </c>
      <c r="P790" s="5">
        <f t="shared" ref="P790:V791" si="759">P791</f>
        <v>27156.499</v>
      </c>
      <c r="Q790" s="5">
        <f t="shared" si="759"/>
        <v>1200</v>
      </c>
      <c r="R790" s="5">
        <f t="shared" si="759"/>
        <v>0</v>
      </c>
      <c r="S790" s="5">
        <f t="shared" si="759"/>
        <v>0</v>
      </c>
      <c r="T790" s="5">
        <v>1018395.72772</v>
      </c>
      <c r="U790" s="5">
        <f t="shared" si="759"/>
        <v>27156.499</v>
      </c>
      <c r="V790" s="36">
        <f t="shared" si="759"/>
        <v>0</v>
      </c>
      <c r="W790" s="5">
        <f t="shared" si="749"/>
        <v>100</v>
      </c>
      <c r="X790" s="26"/>
    </row>
    <row r="791" spans="1:24" ht="31.5" x14ac:dyDescent="0.25">
      <c r="A791" s="4" t="s">
        <v>148</v>
      </c>
      <c r="B791" s="4" t="s">
        <v>1337</v>
      </c>
      <c r="C791" s="4" t="s">
        <v>588</v>
      </c>
      <c r="D791" s="4" t="s">
        <v>73</v>
      </c>
      <c r="E791" s="14" t="s">
        <v>475</v>
      </c>
      <c r="F791" s="5">
        <f>F792</f>
        <v>1200</v>
      </c>
      <c r="G791" s="5">
        <f t="shared" si="758"/>
        <v>1200</v>
      </c>
      <c r="H791" s="5">
        <f t="shared" si="758"/>
        <v>0</v>
      </c>
      <c r="I791" s="5">
        <f t="shared" si="758"/>
        <v>0</v>
      </c>
      <c r="J791" s="5">
        <f t="shared" si="758"/>
        <v>0</v>
      </c>
      <c r="K791" s="5">
        <f t="shared" si="758"/>
        <v>0</v>
      </c>
      <c r="L791" s="5">
        <f t="shared" si="758"/>
        <v>0</v>
      </c>
      <c r="M791" s="5">
        <f t="shared" si="724"/>
        <v>1200</v>
      </c>
      <c r="N791" s="5">
        <v>1018395.72772</v>
      </c>
      <c r="O791" s="5">
        <f>O792</f>
        <v>1200</v>
      </c>
      <c r="P791" s="5">
        <f t="shared" si="759"/>
        <v>27156.499</v>
      </c>
      <c r="Q791" s="5">
        <f t="shared" si="759"/>
        <v>1200</v>
      </c>
      <c r="R791" s="5">
        <f t="shared" si="759"/>
        <v>0</v>
      </c>
      <c r="S791" s="5">
        <f t="shared" si="759"/>
        <v>0</v>
      </c>
      <c r="T791" s="5">
        <v>1018395.72772</v>
      </c>
      <c r="U791" s="5">
        <f t="shared" si="759"/>
        <v>27156.499</v>
      </c>
      <c r="V791" s="36">
        <f t="shared" si="759"/>
        <v>0</v>
      </c>
      <c r="W791" s="5">
        <f t="shared" si="749"/>
        <v>100</v>
      </c>
      <c r="X791" s="26"/>
    </row>
    <row r="792" spans="1:24" x14ac:dyDescent="0.25">
      <c r="A792" s="4" t="s">
        <v>148</v>
      </c>
      <c r="B792" s="4" t="s">
        <v>1337</v>
      </c>
      <c r="C792" s="4" t="s">
        <v>588</v>
      </c>
      <c r="D792" s="4" t="s">
        <v>107</v>
      </c>
      <c r="E792" s="14" t="s">
        <v>476</v>
      </c>
      <c r="F792" s="5">
        <v>1200</v>
      </c>
      <c r="G792" s="5">
        <v>1200</v>
      </c>
      <c r="H792" s="5"/>
      <c r="I792" s="5"/>
      <c r="J792" s="5"/>
      <c r="K792" s="5"/>
      <c r="L792" s="5"/>
      <c r="M792" s="5">
        <f t="shared" si="724"/>
        <v>1200</v>
      </c>
      <c r="N792" s="5">
        <v>27156.499</v>
      </c>
      <c r="O792" s="5">
        <v>1200</v>
      </c>
      <c r="P792" s="5">
        <f>N792</f>
        <v>27156.499</v>
      </c>
      <c r="Q792" s="5">
        <f>O792</f>
        <v>1200</v>
      </c>
      <c r="R792" s="5">
        <v>0</v>
      </c>
      <c r="S792" s="5">
        <v>0</v>
      </c>
      <c r="T792" s="5">
        <v>27156.499</v>
      </c>
      <c r="U792" s="5">
        <f>T792</f>
        <v>27156.499</v>
      </c>
      <c r="V792" s="36">
        <v>0</v>
      </c>
      <c r="W792" s="5">
        <f t="shared" si="749"/>
        <v>100</v>
      </c>
      <c r="X792" s="26"/>
    </row>
    <row r="793" spans="1:24" s="10" customFormat="1" x14ac:dyDescent="0.25">
      <c r="A793" s="4" t="s">
        <v>148</v>
      </c>
      <c r="B793" s="4" t="s">
        <v>1337</v>
      </c>
      <c r="C793" s="4" t="s">
        <v>588</v>
      </c>
      <c r="D793" s="4" t="s">
        <v>85</v>
      </c>
      <c r="E793" s="14" t="s">
        <v>477</v>
      </c>
      <c r="F793" s="11">
        <f t="shared" ref="F793:L793" si="760">F800+F807+F850</f>
        <v>7116135.6000000006</v>
      </c>
      <c r="G793" s="11">
        <f t="shared" si="760"/>
        <v>7499087.9999999981</v>
      </c>
      <c r="H793" s="11">
        <f t="shared" si="760"/>
        <v>7341530.2000000002</v>
      </c>
      <c r="I793" s="11">
        <f t="shared" si="760"/>
        <v>119750.7</v>
      </c>
      <c r="J793" s="11">
        <f t="shared" si="760"/>
        <v>-210012</v>
      </c>
      <c r="K793" s="11">
        <f t="shared" si="760"/>
        <v>-59234</v>
      </c>
      <c r="L793" s="11">
        <f t="shared" si="760"/>
        <v>317506.34100000001</v>
      </c>
      <c r="M793" s="11">
        <f t="shared" si="724"/>
        <v>7553392.6410000008</v>
      </c>
      <c r="N793" s="5">
        <v>991239.22872000001</v>
      </c>
      <c r="O793" s="11">
        <f>O800+O807+O850+O794</f>
        <v>5253030.1850099992</v>
      </c>
      <c r="P793" s="11">
        <f>P800+P807+P850+P794</f>
        <v>2114648.63894</v>
      </c>
      <c r="Q793" s="11">
        <f>Q800+Q807+Q850+Q794</f>
        <v>4375596.5590699995</v>
      </c>
      <c r="R793" s="11">
        <f>R800+R807+R850</f>
        <v>900368.94932999997</v>
      </c>
      <c r="S793" s="11">
        <f>S800+S807+S850</f>
        <v>24342.928</v>
      </c>
      <c r="T793" s="5">
        <v>991239.22872000001</v>
      </c>
      <c r="U793" s="11">
        <f>U800+U807+U850+U794</f>
        <v>2101356.98795</v>
      </c>
      <c r="V793" s="35">
        <f>V800+V807+V850</f>
        <v>899746.04933000007</v>
      </c>
      <c r="W793" s="5">
        <f t="shared" si="749"/>
        <v>100</v>
      </c>
      <c r="X793" s="25"/>
    </row>
    <row r="794" spans="1:24" s="10" customFormat="1" x14ac:dyDescent="0.25">
      <c r="A794" s="4" t="s">
        <v>148</v>
      </c>
      <c r="B794" s="4" t="s">
        <v>1337</v>
      </c>
      <c r="C794" s="4" t="s">
        <v>589</v>
      </c>
      <c r="D794" s="4"/>
      <c r="E794" s="14" t="s">
        <v>663</v>
      </c>
      <c r="F794" s="11"/>
      <c r="G794" s="11"/>
      <c r="H794" s="11"/>
      <c r="I794" s="11"/>
      <c r="J794" s="11"/>
      <c r="K794" s="11"/>
      <c r="L794" s="11"/>
      <c r="M794" s="5">
        <f t="shared" si="724"/>
        <v>0</v>
      </c>
      <c r="N794" s="5">
        <v>5386.2759999999998</v>
      </c>
      <c r="O794" s="11">
        <f t="shared" ref="O794:O798" si="761">O795</f>
        <v>2666.4</v>
      </c>
      <c r="P794" s="5">
        <f t="shared" ref="P794:V798" si="762">P795</f>
        <v>1999.8</v>
      </c>
      <c r="Q794" s="5">
        <f t="shared" si="762"/>
        <v>1999.8</v>
      </c>
      <c r="R794" s="11">
        <f t="shared" si="762"/>
        <v>0</v>
      </c>
      <c r="S794" s="11">
        <f t="shared" si="762"/>
        <v>0</v>
      </c>
      <c r="T794" s="5">
        <v>5386.2259999999997</v>
      </c>
      <c r="U794" s="5">
        <f t="shared" si="762"/>
        <v>1999.8</v>
      </c>
      <c r="V794" s="35">
        <f t="shared" si="762"/>
        <v>0</v>
      </c>
      <c r="W794" s="5">
        <f t="shared" si="749"/>
        <v>99.999071714854566</v>
      </c>
      <c r="X794" s="25"/>
    </row>
    <row r="795" spans="1:24" ht="31.5" x14ac:dyDescent="0.25">
      <c r="A795" s="4" t="s">
        <v>148</v>
      </c>
      <c r="B795" s="4" t="s">
        <v>1337</v>
      </c>
      <c r="C795" s="4" t="s">
        <v>589</v>
      </c>
      <c r="D795" s="4" t="s">
        <v>73</v>
      </c>
      <c r="E795" s="14" t="s">
        <v>475</v>
      </c>
      <c r="F795" s="11"/>
      <c r="G795" s="11"/>
      <c r="H795" s="11"/>
      <c r="I795" s="11"/>
      <c r="J795" s="11"/>
      <c r="K795" s="11"/>
      <c r="L795" s="11"/>
      <c r="M795" s="5">
        <f t="shared" si="724"/>
        <v>0</v>
      </c>
      <c r="N795" s="5">
        <v>5386.2759999999998</v>
      </c>
      <c r="O795" s="5">
        <f t="shared" si="761"/>
        <v>2666.4</v>
      </c>
      <c r="P795" s="5">
        <f t="shared" si="762"/>
        <v>1999.8</v>
      </c>
      <c r="Q795" s="5">
        <f t="shared" si="762"/>
        <v>1999.8</v>
      </c>
      <c r="R795" s="5">
        <f t="shared" si="762"/>
        <v>0</v>
      </c>
      <c r="S795" s="5">
        <f t="shared" si="762"/>
        <v>0</v>
      </c>
      <c r="T795" s="5">
        <v>5386.2259999999997</v>
      </c>
      <c r="U795" s="5">
        <f t="shared" si="762"/>
        <v>1999.8</v>
      </c>
      <c r="V795" s="36">
        <f t="shared" si="762"/>
        <v>0</v>
      </c>
      <c r="W795" s="5">
        <f t="shared" si="749"/>
        <v>99.999071714854566</v>
      </c>
      <c r="X795" s="26"/>
    </row>
    <row r="796" spans="1:24" x14ac:dyDescent="0.25">
      <c r="A796" s="4" t="s">
        <v>148</v>
      </c>
      <c r="B796" s="4" t="s">
        <v>1337</v>
      </c>
      <c r="C796" s="4" t="s">
        <v>589</v>
      </c>
      <c r="D796" s="4" t="s">
        <v>85</v>
      </c>
      <c r="E796" s="14" t="s">
        <v>477</v>
      </c>
      <c r="F796" s="11"/>
      <c r="G796" s="11"/>
      <c r="H796" s="11"/>
      <c r="I796" s="11"/>
      <c r="J796" s="11"/>
      <c r="K796" s="11"/>
      <c r="L796" s="11"/>
      <c r="M796" s="5">
        <f t="shared" si="724"/>
        <v>0</v>
      </c>
      <c r="N796" s="5">
        <v>5386.2759999999998</v>
      </c>
      <c r="O796" s="5">
        <f t="shared" si="761"/>
        <v>2666.4</v>
      </c>
      <c r="P796" s="5">
        <f t="shared" si="762"/>
        <v>1999.8</v>
      </c>
      <c r="Q796" s="5">
        <f t="shared" si="762"/>
        <v>1999.8</v>
      </c>
      <c r="R796" s="5">
        <f t="shared" si="762"/>
        <v>0</v>
      </c>
      <c r="S796" s="5">
        <f t="shared" si="762"/>
        <v>0</v>
      </c>
      <c r="T796" s="5">
        <v>5386.2259999999997</v>
      </c>
      <c r="U796" s="5">
        <f t="shared" si="762"/>
        <v>1999.8</v>
      </c>
      <c r="V796" s="36">
        <f t="shared" si="762"/>
        <v>0</v>
      </c>
      <c r="W796" s="5">
        <f t="shared" si="749"/>
        <v>99.999071714854566</v>
      </c>
      <c r="X796" s="26"/>
    </row>
    <row r="797" spans="1:24" ht="47.25" x14ac:dyDescent="0.25">
      <c r="A797" s="4" t="s">
        <v>148</v>
      </c>
      <c r="B797" s="4" t="s">
        <v>1337</v>
      </c>
      <c r="C797" s="4" t="s">
        <v>602</v>
      </c>
      <c r="D797" s="4"/>
      <c r="E797" s="14" t="s">
        <v>928</v>
      </c>
      <c r="F797" s="11"/>
      <c r="G797" s="11"/>
      <c r="H797" s="11"/>
      <c r="I797" s="11"/>
      <c r="J797" s="11"/>
      <c r="K797" s="11"/>
      <c r="L797" s="11"/>
      <c r="M797" s="5">
        <f t="shared" si="724"/>
        <v>0</v>
      </c>
      <c r="N797" s="5">
        <v>6750202.7550800005</v>
      </c>
      <c r="O797" s="5">
        <f t="shared" si="761"/>
        <v>2666.4</v>
      </c>
      <c r="P797" s="5">
        <f t="shared" si="762"/>
        <v>1999.8</v>
      </c>
      <c r="Q797" s="5">
        <f t="shared" si="762"/>
        <v>1999.8</v>
      </c>
      <c r="R797" s="5">
        <f t="shared" si="762"/>
        <v>0</v>
      </c>
      <c r="S797" s="5">
        <f t="shared" si="762"/>
        <v>0</v>
      </c>
      <c r="T797" s="5">
        <v>6750153.3237300003</v>
      </c>
      <c r="U797" s="5">
        <f t="shared" si="762"/>
        <v>1999.8</v>
      </c>
      <c r="V797" s="36">
        <f t="shared" si="762"/>
        <v>0</v>
      </c>
      <c r="W797" s="5">
        <f t="shared" si="749"/>
        <v>99.999267705700206</v>
      </c>
      <c r="X797" s="26"/>
    </row>
    <row r="798" spans="1:24" ht="110.25" x14ac:dyDescent="0.25">
      <c r="A798" s="4" t="s">
        <v>148</v>
      </c>
      <c r="B798" s="4" t="s">
        <v>1337</v>
      </c>
      <c r="C798" s="4" t="s">
        <v>1439</v>
      </c>
      <c r="D798" s="4"/>
      <c r="E798" s="14" t="s">
        <v>1440</v>
      </c>
      <c r="F798" s="11"/>
      <c r="G798" s="11"/>
      <c r="H798" s="11"/>
      <c r="I798" s="11"/>
      <c r="J798" s="11"/>
      <c r="K798" s="11"/>
      <c r="L798" s="11"/>
      <c r="M798" s="5">
        <f t="shared" si="724"/>
        <v>0</v>
      </c>
      <c r="N798" s="5">
        <v>134.76900000000001</v>
      </c>
      <c r="O798" s="5">
        <f t="shared" si="761"/>
        <v>2666.4</v>
      </c>
      <c r="P798" s="5">
        <f t="shared" si="762"/>
        <v>1999.8</v>
      </c>
      <c r="Q798" s="5">
        <f t="shared" si="762"/>
        <v>1999.8</v>
      </c>
      <c r="R798" s="5">
        <f t="shared" si="762"/>
        <v>0</v>
      </c>
      <c r="S798" s="5">
        <f t="shared" si="762"/>
        <v>0</v>
      </c>
      <c r="T798" s="5">
        <v>134.76900000000001</v>
      </c>
      <c r="U798" s="5">
        <f t="shared" si="762"/>
        <v>1999.8</v>
      </c>
      <c r="V798" s="36">
        <f t="shared" si="762"/>
        <v>0</v>
      </c>
      <c r="W798" s="5">
        <f t="shared" si="749"/>
        <v>100</v>
      </c>
      <c r="X798" s="26"/>
    </row>
    <row r="799" spans="1:24" ht="31.5" x14ac:dyDescent="0.25">
      <c r="A799" s="4" t="s">
        <v>148</v>
      </c>
      <c r="B799" s="4" t="s">
        <v>1337</v>
      </c>
      <c r="C799" s="4" t="s">
        <v>1439</v>
      </c>
      <c r="D799" s="4" t="s">
        <v>73</v>
      </c>
      <c r="E799" s="14" t="s">
        <v>475</v>
      </c>
      <c r="F799" s="11"/>
      <c r="G799" s="11"/>
      <c r="H799" s="11"/>
      <c r="I799" s="11"/>
      <c r="J799" s="11"/>
      <c r="K799" s="11"/>
      <c r="L799" s="11"/>
      <c r="M799" s="5">
        <f t="shared" si="724"/>
        <v>0</v>
      </c>
      <c r="N799" s="5">
        <v>134.76900000000001</v>
      </c>
      <c r="O799" s="5">
        <f>666.6+1999.8</f>
        <v>2666.4</v>
      </c>
      <c r="P799" s="5">
        <v>1999.8</v>
      </c>
      <c r="Q799" s="5">
        <v>1999.8</v>
      </c>
      <c r="R799" s="5">
        <v>0</v>
      </c>
      <c r="S799" s="5">
        <v>0</v>
      </c>
      <c r="T799" s="5">
        <v>134.76900000000001</v>
      </c>
      <c r="U799" s="5">
        <v>1999.8</v>
      </c>
      <c r="V799" s="36">
        <v>0</v>
      </c>
      <c r="W799" s="5">
        <f t="shared" si="749"/>
        <v>100</v>
      </c>
      <c r="X799" s="26"/>
    </row>
    <row r="800" spans="1:24" x14ac:dyDescent="0.25">
      <c r="A800" s="4" t="s">
        <v>148</v>
      </c>
      <c r="B800" s="4" t="s">
        <v>1337</v>
      </c>
      <c r="C800" s="4" t="s">
        <v>1439</v>
      </c>
      <c r="D800" s="4" t="s">
        <v>85</v>
      </c>
      <c r="E800" s="14" t="s">
        <v>477</v>
      </c>
      <c r="F800" s="5">
        <f t="shared" ref="F800:L803" si="763">F801</f>
        <v>16805.8</v>
      </c>
      <c r="G800" s="5">
        <f t="shared" si="763"/>
        <v>11628.9</v>
      </c>
      <c r="H800" s="5">
        <f t="shared" si="763"/>
        <v>16840.2</v>
      </c>
      <c r="I800" s="5">
        <f t="shared" si="763"/>
        <v>0</v>
      </c>
      <c r="J800" s="5">
        <f t="shared" si="763"/>
        <v>0</v>
      </c>
      <c r="K800" s="5">
        <f t="shared" si="763"/>
        <v>0</v>
      </c>
      <c r="L800" s="5">
        <f t="shared" si="763"/>
        <v>0</v>
      </c>
      <c r="M800" s="5">
        <f t="shared" si="724"/>
        <v>16805.8</v>
      </c>
      <c r="N800" s="5">
        <v>134.76900000000001</v>
      </c>
      <c r="O800" s="5">
        <f t="shared" ref="O800:O803" si="764">O801</f>
        <v>314.60000000000002</v>
      </c>
      <c r="P800" s="5">
        <f t="shared" ref="P800:V803" si="765">P801</f>
        <v>0</v>
      </c>
      <c r="Q800" s="5">
        <f t="shared" si="765"/>
        <v>0</v>
      </c>
      <c r="R800" s="5">
        <f t="shared" si="765"/>
        <v>0</v>
      </c>
      <c r="S800" s="5">
        <f t="shared" si="765"/>
        <v>0</v>
      </c>
      <c r="T800" s="5">
        <v>134.76900000000001</v>
      </c>
      <c r="U800" s="5">
        <f t="shared" si="765"/>
        <v>0</v>
      </c>
      <c r="V800" s="36">
        <f t="shared" si="765"/>
        <v>0</v>
      </c>
      <c r="W800" s="5">
        <f t="shared" si="749"/>
        <v>100</v>
      </c>
      <c r="X800" s="26"/>
    </row>
    <row r="801" spans="1:24" ht="31.5" x14ac:dyDescent="0.25">
      <c r="A801" s="4" t="s">
        <v>148</v>
      </c>
      <c r="B801" s="4" t="s">
        <v>1337</v>
      </c>
      <c r="C801" s="4" t="s">
        <v>592</v>
      </c>
      <c r="D801" s="4"/>
      <c r="E801" s="14" t="s">
        <v>662</v>
      </c>
      <c r="F801" s="5">
        <f t="shared" si="763"/>
        <v>16805.8</v>
      </c>
      <c r="G801" s="5">
        <f t="shared" si="763"/>
        <v>11628.9</v>
      </c>
      <c r="H801" s="5">
        <f t="shared" si="763"/>
        <v>16840.2</v>
      </c>
      <c r="I801" s="5">
        <f t="shared" si="763"/>
        <v>0</v>
      </c>
      <c r="J801" s="5">
        <f t="shared" si="763"/>
        <v>0</v>
      </c>
      <c r="K801" s="5">
        <f t="shared" si="763"/>
        <v>0</v>
      </c>
      <c r="L801" s="5">
        <f t="shared" si="763"/>
        <v>0</v>
      </c>
      <c r="M801" s="5">
        <f t="shared" si="724"/>
        <v>16805.8</v>
      </c>
      <c r="N801" s="5">
        <v>5469563.37708</v>
      </c>
      <c r="O801" s="5">
        <f t="shared" si="764"/>
        <v>314.60000000000002</v>
      </c>
      <c r="P801" s="5">
        <f t="shared" si="765"/>
        <v>0</v>
      </c>
      <c r="Q801" s="5">
        <f t="shared" si="765"/>
        <v>0</v>
      </c>
      <c r="R801" s="5">
        <f t="shared" si="765"/>
        <v>0</v>
      </c>
      <c r="S801" s="5">
        <f t="shared" si="765"/>
        <v>0</v>
      </c>
      <c r="T801" s="5">
        <v>5469563.37708</v>
      </c>
      <c r="U801" s="5">
        <f t="shared" si="765"/>
        <v>0</v>
      </c>
      <c r="V801" s="36">
        <f t="shared" si="765"/>
        <v>0</v>
      </c>
      <c r="W801" s="5">
        <f t="shared" si="749"/>
        <v>100</v>
      </c>
      <c r="X801" s="26"/>
    </row>
    <row r="802" spans="1:24" ht="31.5" x14ac:dyDescent="0.25">
      <c r="A802" s="4" t="s">
        <v>148</v>
      </c>
      <c r="B802" s="4" t="s">
        <v>1337</v>
      </c>
      <c r="C802" s="4" t="s">
        <v>592</v>
      </c>
      <c r="D802" s="4" t="s">
        <v>73</v>
      </c>
      <c r="E802" s="14" t="s">
        <v>475</v>
      </c>
      <c r="F802" s="5">
        <f t="shared" si="763"/>
        <v>16805.8</v>
      </c>
      <c r="G802" s="5">
        <f t="shared" si="763"/>
        <v>11628.9</v>
      </c>
      <c r="H802" s="5">
        <f t="shared" si="763"/>
        <v>16840.2</v>
      </c>
      <c r="I802" s="5">
        <f t="shared" si="763"/>
        <v>0</v>
      </c>
      <c r="J802" s="5">
        <f t="shared" si="763"/>
        <v>0</v>
      </c>
      <c r="K802" s="5">
        <f t="shared" si="763"/>
        <v>0</v>
      </c>
      <c r="L802" s="5">
        <f t="shared" si="763"/>
        <v>0</v>
      </c>
      <c r="M802" s="5">
        <f t="shared" si="724"/>
        <v>16805.8</v>
      </c>
      <c r="N802" s="5">
        <v>5469563.37708</v>
      </c>
      <c r="O802" s="5">
        <f t="shared" si="764"/>
        <v>314.60000000000002</v>
      </c>
      <c r="P802" s="5">
        <f t="shared" si="765"/>
        <v>0</v>
      </c>
      <c r="Q802" s="5">
        <f t="shared" si="765"/>
        <v>0</v>
      </c>
      <c r="R802" s="5">
        <f t="shared" si="765"/>
        <v>0</v>
      </c>
      <c r="S802" s="5">
        <f t="shared" si="765"/>
        <v>0</v>
      </c>
      <c r="T802" s="5">
        <v>5469563.37708</v>
      </c>
      <c r="U802" s="5">
        <f t="shared" si="765"/>
        <v>0</v>
      </c>
      <c r="V802" s="36">
        <f t="shared" si="765"/>
        <v>0</v>
      </c>
      <c r="W802" s="5">
        <f t="shared" si="749"/>
        <v>100</v>
      </c>
      <c r="X802" s="26"/>
    </row>
    <row r="803" spans="1:24" x14ac:dyDescent="0.25">
      <c r="A803" s="4" t="s">
        <v>148</v>
      </c>
      <c r="B803" s="4" t="s">
        <v>1337</v>
      </c>
      <c r="C803" s="4" t="s">
        <v>592</v>
      </c>
      <c r="D803" s="4" t="s">
        <v>107</v>
      </c>
      <c r="E803" s="14" t="s">
        <v>476</v>
      </c>
      <c r="F803" s="5">
        <f t="shared" si="763"/>
        <v>16805.8</v>
      </c>
      <c r="G803" s="5">
        <f t="shared" si="763"/>
        <v>11628.9</v>
      </c>
      <c r="H803" s="5">
        <f t="shared" si="763"/>
        <v>16840.2</v>
      </c>
      <c r="I803" s="5">
        <f t="shared" si="763"/>
        <v>0</v>
      </c>
      <c r="J803" s="5">
        <f t="shared" si="763"/>
        <v>0</v>
      </c>
      <c r="K803" s="5">
        <f t="shared" si="763"/>
        <v>0</v>
      </c>
      <c r="L803" s="5">
        <f t="shared" si="763"/>
        <v>0</v>
      </c>
      <c r="M803" s="5">
        <f t="shared" si="724"/>
        <v>16805.8</v>
      </c>
      <c r="N803" s="5">
        <v>194744.22018999999</v>
      </c>
      <c r="O803" s="5">
        <f t="shared" si="764"/>
        <v>314.60000000000002</v>
      </c>
      <c r="P803" s="5">
        <f t="shared" si="765"/>
        <v>0</v>
      </c>
      <c r="Q803" s="5">
        <f t="shared" si="765"/>
        <v>0</v>
      </c>
      <c r="R803" s="5">
        <f t="shared" si="765"/>
        <v>0</v>
      </c>
      <c r="S803" s="5">
        <f t="shared" si="765"/>
        <v>0</v>
      </c>
      <c r="T803" s="5">
        <v>194744.22018999999</v>
      </c>
      <c r="U803" s="5">
        <f t="shared" si="765"/>
        <v>0</v>
      </c>
      <c r="V803" s="36">
        <f t="shared" si="765"/>
        <v>0</v>
      </c>
      <c r="W803" s="5">
        <f t="shared" si="749"/>
        <v>100</v>
      </c>
      <c r="X803" s="26"/>
    </row>
    <row r="804" spans="1:24" x14ac:dyDescent="0.25">
      <c r="A804" s="4" t="s">
        <v>148</v>
      </c>
      <c r="B804" s="4" t="s">
        <v>1337</v>
      </c>
      <c r="C804" s="4" t="s">
        <v>592</v>
      </c>
      <c r="D804" s="4" t="s">
        <v>85</v>
      </c>
      <c r="E804" s="14" t="s">
        <v>477</v>
      </c>
      <c r="F804" s="5">
        <f t="shared" ref="F804:L804" si="766">F805+F806</f>
        <v>16805.8</v>
      </c>
      <c r="G804" s="5">
        <f t="shared" si="766"/>
        <v>11628.9</v>
      </c>
      <c r="H804" s="5">
        <f t="shared" si="766"/>
        <v>16840.2</v>
      </c>
      <c r="I804" s="5">
        <f t="shared" si="766"/>
        <v>0</v>
      </c>
      <c r="J804" s="5">
        <f t="shared" si="766"/>
        <v>0</v>
      </c>
      <c r="K804" s="5">
        <f t="shared" si="766"/>
        <v>0</v>
      </c>
      <c r="L804" s="5">
        <f t="shared" si="766"/>
        <v>0</v>
      </c>
      <c r="M804" s="5">
        <f t="shared" si="724"/>
        <v>16805.8</v>
      </c>
      <c r="N804" s="5">
        <v>5274819.1568900002</v>
      </c>
      <c r="O804" s="5">
        <f>O805+O806</f>
        <v>314.60000000000002</v>
      </c>
      <c r="P804" s="5">
        <f t="shared" ref="P804:V804" si="767">P805+P806</f>
        <v>0</v>
      </c>
      <c r="Q804" s="5">
        <f t="shared" si="767"/>
        <v>0</v>
      </c>
      <c r="R804" s="5">
        <f t="shared" si="767"/>
        <v>0</v>
      </c>
      <c r="S804" s="5">
        <f t="shared" si="767"/>
        <v>0</v>
      </c>
      <c r="T804" s="5">
        <v>5274819.1568900002</v>
      </c>
      <c r="U804" s="5">
        <f t="shared" si="767"/>
        <v>0</v>
      </c>
      <c r="V804" s="36">
        <f t="shared" si="767"/>
        <v>0</v>
      </c>
      <c r="W804" s="5">
        <f t="shared" si="749"/>
        <v>100</v>
      </c>
      <c r="X804" s="26"/>
    </row>
    <row r="805" spans="1:24" ht="63" x14ac:dyDescent="0.25">
      <c r="A805" s="4" t="s">
        <v>148</v>
      </c>
      <c r="B805" s="4" t="s">
        <v>1337</v>
      </c>
      <c r="C805" s="4" t="s">
        <v>1173</v>
      </c>
      <c r="D805" s="4"/>
      <c r="E805" s="14" t="s">
        <v>1183</v>
      </c>
      <c r="F805" s="5">
        <v>13800.5</v>
      </c>
      <c r="G805" s="5"/>
      <c r="H805" s="5"/>
      <c r="I805" s="5"/>
      <c r="J805" s="5"/>
      <c r="K805" s="5"/>
      <c r="L805" s="5"/>
      <c r="M805" s="5">
        <f t="shared" si="724"/>
        <v>13800.5</v>
      </c>
      <c r="N805" s="5">
        <v>448531.20000000001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448531.20000000001</v>
      </c>
      <c r="U805" s="5">
        <v>0</v>
      </c>
      <c r="V805" s="36">
        <v>0</v>
      </c>
      <c r="W805" s="5">
        <f t="shared" si="749"/>
        <v>100</v>
      </c>
      <c r="X805" s="26"/>
    </row>
    <row r="806" spans="1:24" ht="31.5" x14ac:dyDescent="0.25">
      <c r="A806" s="4" t="s">
        <v>148</v>
      </c>
      <c r="B806" s="4" t="s">
        <v>1337</v>
      </c>
      <c r="C806" s="4" t="s">
        <v>1173</v>
      </c>
      <c r="D806" s="4" t="s">
        <v>73</v>
      </c>
      <c r="E806" s="14" t="s">
        <v>475</v>
      </c>
      <c r="F806" s="5">
        <v>3005.3</v>
      </c>
      <c r="G806" s="5">
        <v>11628.9</v>
      </c>
      <c r="H806" s="5">
        <v>16840.2</v>
      </c>
      <c r="I806" s="5"/>
      <c r="J806" s="5"/>
      <c r="K806" s="5"/>
      <c r="L806" s="5"/>
      <c r="M806" s="5">
        <f t="shared" si="724"/>
        <v>3005.3</v>
      </c>
      <c r="N806" s="5">
        <v>448531.20000000001</v>
      </c>
      <c r="O806" s="5">
        <v>314.60000000000002</v>
      </c>
      <c r="P806" s="5">
        <v>0</v>
      </c>
      <c r="Q806" s="5">
        <v>0</v>
      </c>
      <c r="R806" s="5">
        <v>0</v>
      </c>
      <c r="S806" s="5">
        <v>0</v>
      </c>
      <c r="T806" s="5">
        <v>448531.20000000001</v>
      </c>
      <c r="U806" s="5">
        <v>0</v>
      </c>
      <c r="V806" s="36">
        <v>0</v>
      </c>
      <c r="W806" s="5">
        <f t="shared" si="749"/>
        <v>100</v>
      </c>
      <c r="X806" s="26"/>
    </row>
    <row r="807" spans="1:24" x14ac:dyDescent="0.25">
      <c r="A807" s="4" t="s">
        <v>148</v>
      </c>
      <c r="B807" s="4" t="s">
        <v>1337</v>
      </c>
      <c r="C807" s="4" t="s">
        <v>1173</v>
      </c>
      <c r="D807" s="4" t="s">
        <v>107</v>
      </c>
      <c r="E807" s="14" t="s">
        <v>476</v>
      </c>
      <c r="F807" s="5">
        <f t="shared" ref="F807:L807" si="768">F808+F841</f>
        <v>6894866.2000000011</v>
      </c>
      <c r="G807" s="5">
        <f t="shared" si="768"/>
        <v>7047338.4999999981</v>
      </c>
      <c r="H807" s="5">
        <f t="shared" si="768"/>
        <v>7181671.4000000004</v>
      </c>
      <c r="I807" s="5">
        <f t="shared" si="768"/>
        <v>0</v>
      </c>
      <c r="J807" s="5">
        <f t="shared" si="768"/>
        <v>0</v>
      </c>
      <c r="K807" s="5">
        <f t="shared" si="768"/>
        <v>0</v>
      </c>
      <c r="L807" s="5">
        <f t="shared" si="768"/>
        <v>-11040.163999999999</v>
      </c>
      <c r="M807" s="5">
        <f t="shared" si="724"/>
        <v>6883826.0360000012</v>
      </c>
      <c r="N807" s="5">
        <v>13052.18735</v>
      </c>
      <c r="O807" s="5">
        <f>O808+O841</f>
        <v>5042042.1791399987</v>
      </c>
      <c r="P807" s="5">
        <f t="shared" ref="P807:V807" si="769">P808+P841</f>
        <v>1474352.9856099999</v>
      </c>
      <c r="Q807" s="5">
        <f t="shared" si="769"/>
        <v>4352544.1280699996</v>
      </c>
      <c r="R807" s="5">
        <f t="shared" si="769"/>
        <v>0</v>
      </c>
      <c r="S807" s="5">
        <f t="shared" si="769"/>
        <v>0</v>
      </c>
      <c r="T807" s="5">
        <v>13052.18735</v>
      </c>
      <c r="U807" s="5">
        <f t="shared" si="769"/>
        <v>1461684.23462</v>
      </c>
      <c r="V807" s="36">
        <f t="shared" si="769"/>
        <v>0</v>
      </c>
      <c r="W807" s="5">
        <f t="shared" si="749"/>
        <v>100</v>
      </c>
      <c r="X807" s="26"/>
    </row>
    <row r="808" spans="1:24" x14ac:dyDescent="0.25">
      <c r="A808" s="4" t="s">
        <v>148</v>
      </c>
      <c r="B808" s="4" t="s">
        <v>1337</v>
      </c>
      <c r="C808" s="4" t="s">
        <v>1173</v>
      </c>
      <c r="D808" s="4" t="s">
        <v>85</v>
      </c>
      <c r="E808" s="14" t="s">
        <v>477</v>
      </c>
      <c r="F808" s="5">
        <f t="shared" ref="F808:L808" si="770">F809+F824</f>
        <v>6843493.8000000007</v>
      </c>
      <c r="G808" s="5">
        <f t="shared" si="770"/>
        <v>6995940.8999999985</v>
      </c>
      <c r="H808" s="5">
        <f t="shared" si="770"/>
        <v>7130261.3000000007</v>
      </c>
      <c r="I808" s="5">
        <f t="shared" si="770"/>
        <v>0</v>
      </c>
      <c r="J808" s="5">
        <f t="shared" si="770"/>
        <v>0</v>
      </c>
      <c r="K808" s="5">
        <f t="shared" si="770"/>
        <v>0</v>
      </c>
      <c r="L808" s="5">
        <f t="shared" si="770"/>
        <v>-11040.163999999999</v>
      </c>
      <c r="M808" s="5">
        <f t="shared" si="724"/>
        <v>6832453.6360000009</v>
      </c>
      <c r="N808" s="5">
        <v>435479.01264999999</v>
      </c>
      <c r="O808" s="5">
        <f>O809+O824</f>
        <v>5009740.5311299991</v>
      </c>
      <c r="P808" s="5">
        <f t="shared" ref="P808:V808" si="771">P809+P824</f>
        <v>1474352.9856099999</v>
      </c>
      <c r="Q808" s="5">
        <f t="shared" si="771"/>
        <v>4323077.4850399997</v>
      </c>
      <c r="R808" s="5">
        <f t="shared" si="771"/>
        <v>0</v>
      </c>
      <c r="S808" s="5">
        <f t="shared" si="771"/>
        <v>0</v>
      </c>
      <c r="T808" s="5">
        <v>435479.01264999999</v>
      </c>
      <c r="U808" s="5">
        <f t="shared" si="771"/>
        <v>1461684.23462</v>
      </c>
      <c r="V808" s="36">
        <f t="shared" si="771"/>
        <v>0</v>
      </c>
      <c r="W808" s="5">
        <f t="shared" si="749"/>
        <v>100</v>
      </c>
      <c r="X808" s="26"/>
    </row>
    <row r="809" spans="1:24" ht="63" x14ac:dyDescent="0.25">
      <c r="A809" s="4" t="s">
        <v>148</v>
      </c>
      <c r="B809" s="4" t="s">
        <v>1337</v>
      </c>
      <c r="C809" s="4" t="s">
        <v>1175</v>
      </c>
      <c r="D809" s="4"/>
      <c r="E809" s="14" t="s">
        <v>1174</v>
      </c>
      <c r="F809" s="5">
        <f t="shared" ref="F809:L809" si="772">F810+F821+F814+F817</f>
        <v>966837.4</v>
      </c>
      <c r="G809" s="5">
        <f t="shared" si="772"/>
        <v>971085.09999999986</v>
      </c>
      <c r="H809" s="5">
        <f t="shared" si="772"/>
        <v>973749.8</v>
      </c>
      <c r="I809" s="5">
        <f t="shared" si="772"/>
        <v>0</v>
      </c>
      <c r="J809" s="5">
        <f t="shared" si="772"/>
        <v>0</v>
      </c>
      <c r="K809" s="5">
        <f t="shared" si="772"/>
        <v>0</v>
      </c>
      <c r="L809" s="5">
        <f t="shared" si="772"/>
        <v>-11040.163999999999</v>
      </c>
      <c r="M809" s="5">
        <f t="shared" si="724"/>
        <v>955797.23600000003</v>
      </c>
      <c r="N809" s="5">
        <v>781156.80900000001</v>
      </c>
      <c r="O809" s="5">
        <f>O810+O821+O814+O817</f>
        <v>683688.20608999988</v>
      </c>
      <c r="P809" s="5">
        <f t="shared" ref="P809:V809" si="773">P810+P821+P814+P817</f>
        <v>0</v>
      </c>
      <c r="Q809" s="5">
        <f t="shared" si="773"/>
        <v>0</v>
      </c>
      <c r="R809" s="5">
        <f t="shared" si="773"/>
        <v>0</v>
      </c>
      <c r="S809" s="5">
        <f t="shared" si="773"/>
        <v>0</v>
      </c>
      <c r="T809" s="5">
        <v>781156.80800000008</v>
      </c>
      <c r="U809" s="5">
        <f t="shared" si="773"/>
        <v>0</v>
      </c>
      <c r="V809" s="36">
        <f t="shared" si="773"/>
        <v>0</v>
      </c>
      <c r="W809" s="5">
        <f t="shared" si="749"/>
        <v>99.999999871984741</v>
      </c>
      <c r="X809" s="26"/>
    </row>
    <row r="810" spans="1:24" ht="31.5" x14ac:dyDescent="0.25">
      <c r="A810" s="4" t="s">
        <v>148</v>
      </c>
      <c r="B810" s="4" t="s">
        <v>1337</v>
      </c>
      <c r="C810" s="4" t="s">
        <v>1175</v>
      </c>
      <c r="D810" s="4" t="s">
        <v>73</v>
      </c>
      <c r="E810" s="14" t="s">
        <v>475</v>
      </c>
      <c r="F810" s="5">
        <f t="shared" ref="F810:L810" si="774">F811</f>
        <v>957222.5</v>
      </c>
      <c r="G810" s="5">
        <f t="shared" si="774"/>
        <v>962244.49999999988</v>
      </c>
      <c r="H810" s="5">
        <f t="shared" si="774"/>
        <v>964909.20000000007</v>
      </c>
      <c r="I810" s="5">
        <f t="shared" si="774"/>
        <v>0</v>
      </c>
      <c r="J810" s="5">
        <f t="shared" si="774"/>
        <v>0</v>
      </c>
      <c r="K810" s="5">
        <f t="shared" si="774"/>
        <v>0</v>
      </c>
      <c r="L810" s="5">
        <f t="shared" si="774"/>
        <v>-11987.864</v>
      </c>
      <c r="M810" s="5">
        <f t="shared" si="724"/>
        <v>945234.63600000006</v>
      </c>
      <c r="N810" s="5">
        <v>781156.80900000001</v>
      </c>
      <c r="O810" s="5">
        <f>O811</f>
        <v>677229.14608999994</v>
      </c>
      <c r="P810" s="5">
        <f t="shared" ref="P810:V810" si="775">P811</f>
        <v>0</v>
      </c>
      <c r="Q810" s="5">
        <f t="shared" si="775"/>
        <v>0</v>
      </c>
      <c r="R810" s="5">
        <f t="shared" si="775"/>
        <v>0</v>
      </c>
      <c r="S810" s="5">
        <f t="shared" si="775"/>
        <v>0</v>
      </c>
      <c r="T810" s="5">
        <v>781156.80800000008</v>
      </c>
      <c r="U810" s="5">
        <f t="shared" si="775"/>
        <v>0</v>
      </c>
      <c r="V810" s="36">
        <f t="shared" si="775"/>
        <v>0</v>
      </c>
      <c r="W810" s="5">
        <f t="shared" si="749"/>
        <v>99.999999871984741</v>
      </c>
      <c r="X810" s="26"/>
    </row>
    <row r="811" spans="1:24" x14ac:dyDescent="0.25">
      <c r="A811" s="4" t="s">
        <v>148</v>
      </c>
      <c r="B811" s="4" t="s">
        <v>1337</v>
      </c>
      <c r="C811" s="4" t="s">
        <v>1175</v>
      </c>
      <c r="D811" s="4" t="s">
        <v>107</v>
      </c>
      <c r="E811" s="14" t="s">
        <v>476</v>
      </c>
      <c r="F811" s="5">
        <f t="shared" ref="F811:L811" si="776">F812+F813</f>
        <v>957222.5</v>
      </c>
      <c r="G811" s="5">
        <f t="shared" si="776"/>
        <v>962244.49999999988</v>
      </c>
      <c r="H811" s="5">
        <f t="shared" si="776"/>
        <v>964909.20000000007</v>
      </c>
      <c r="I811" s="5">
        <f t="shared" si="776"/>
        <v>0</v>
      </c>
      <c r="J811" s="5">
        <f t="shared" si="776"/>
        <v>0</v>
      </c>
      <c r="K811" s="5">
        <f t="shared" si="776"/>
        <v>0</v>
      </c>
      <c r="L811" s="5">
        <f t="shared" si="776"/>
        <v>-11987.864</v>
      </c>
      <c r="M811" s="5">
        <f t="shared" si="724"/>
        <v>945234.63600000006</v>
      </c>
      <c r="N811" s="5">
        <v>10909.47478</v>
      </c>
      <c r="O811" s="5">
        <f>O812+O813</f>
        <v>677229.14608999994</v>
      </c>
      <c r="P811" s="5">
        <f t="shared" ref="P811:V811" si="777">P812+P813</f>
        <v>0</v>
      </c>
      <c r="Q811" s="5">
        <f t="shared" si="777"/>
        <v>0</v>
      </c>
      <c r="R811" s="5">
        <f t="shared" si="777"/>
        <v>0</v>
      </c>
      <c r="S811" s="5">
        <f t="shared" si="777"/>
        <v>0</v>
      </c>
      <c r="T811" s="5">
        <v>10909.47478</v>
      </c>
      <c r="U811" s="5">
        <f t="shared" si="777"/>
        <v>0</v>
      </c>
      <c r="V811" s="36">
        <f t="shared" si="777"/>
        <v>0</v>
      </c>
      <c r="W811" s="5">
        <f t="shared" si="749"/>
        <v>100</v>
      </c>
      <c r="X811" s="26"/>
    </row>
    <row r="812" spans="1:24" x14ac:dyDescent="0.25">
      <c r="A812" s="4" t="s">
        <v>148</v>
      </c>
      <c r="B812" s="4" t="s">
        <v>1337</v>
      </c>
      <c r="C812" s="4" t="s">
        <v>1175</v>
      </c>
      <c r="D812" s="4" t="s">
        <v>85</v>
      </c>
      <c r="E812" s="14" t="s">
        <v>477</v>
      </c>
      <c r="F812" s="5">
        <v>45806.2</v>
      </c>
      <c r="G812" s="5">
        <v>47244.5</v>
      </c>
      <c r="H812" s="5">
        <v>47244.5</v>
      </c>
      <c r="I812" s="5"/>
      <c r="J812" s="5"/>
      <c r="K812" s="5"/>
      <c r="L812" s="5">
        <f>-112.705-307.522</f>
        <v>-420.22699999999998</v>
      </c>
      <c r="M812" s="5">
        <f t="shared" si="724"/>
        <v>45385.972999999998</v>
      </c>
      <c r="N812" s="5">
        <v>770247.33421999996</v>
      </c>
      <c r="O812" s="5">
        <v>21554.535830000001</v>
      </c>
      <c r="P812" s="5">
        <v>0</v>
      </c>
      <c r="Q812" s="5">
        <v>0</v>
      </c>
      <c r="R812" s="5">
        <v>0</v>
      </c>
      <c r="S812" s="5">
        <v>0</v>
      </c>
      <c r="T812" s="5">
        <v>770247.33322000003</v>
      </c>
      <c r="U812" s="5">
        <v>0</v>
      </c>
      <c r="V812" s="36">
        <v>0</v>
      </c>
      <c r="W812" s="5">
        <f t="shared" si="749"/>
        <v>99.999999870171592</v>
      </c>
      <c r="X812" s="26"/>
    </row>
    <row r="813" spans="1:24" ht="189" x14ac:dyDescent="0.25">
      <c r="A813" s="4" t="s">
        <v>148</v>
      </c>
      <c r="B813" s="4" t="s">
        <v>1337</v>
      </c>
      <c r="C813" s="4" t="s">
        <v>594</v>
      </c>
      <c r="D813" s="4"/>
      <c r="E813" s="14" t="s">
        <v>925</v>
      </c>
      <c r="F813" s="5">
        <v>911416.3</v>
      </c>
      <c r="G813" s="5">
        <v>914999.99999999988</v>
      </c>
      <c r="H813" s="5">
        <v>917664.70000000007</v>
      </c>
      <c r="I813" s="5"/>
      <c r="J813" s="5"/>
      <c r="K813" s="5"/>
      <c r="L813" s="5">
        <f>-2877.663-4620.3-4069.638-0.036</f>
        <v>-11567.636999999999</v>
      </c>
      <c r="M813" s="5">
        <f t="shared" si="724"/>
        <v>899848.66300000006</v>
      </c>
      <c r="N813" s="5">
        <v>50816.6</v>
      </c>
      <c r="O813" s="5">
        <v>655674.61025999999</v>
      </c>
      <c r="P813" s="5">
        <v>0</v>
      </c>
      <c r="Q813" s="5">
        <v>0</v>
      </c>
      <c r="R813" s="5">
        <v>0</v>
      </c>
      <c r="S813" s="5">
        <v>0</v>
      </c>
      <c r="T813" s="5">
        <v>50767.169649999996</v>
      </c>
      <c r="U813" s="5">
        <v>0</v>
      </c>
      <c r="V813" s="36">
        <v>0</v>
      </c>
      <c r="W813" s="5">
        <f t="shared" si="749"/>
        <v>99.902727947166866</v>
      </c>
      <c r="X813" s="26"/>
    </row>
    <row r="814" spans="1:24" ht="31.5" x14ac:dyDescent="0.25">
      <c r="A814" s="4" t="s">
        <v>148</v>
      </c>
      <c r="B814" s="4" t="s">
        <v>1337</v>
      </c>
      <c r="C814" s="4" t="s">
        <v>594</v>
      </c>
      <c r="D814" s="4" t="s">
        <v>73</v>
      </c>
      <c r="E814" s="14" t="s">
        <v>475</v>
      </c>
      <c r="F814" s="5">
        <f t="shared" ref="F814:L815" si="778">F815</f>
        <v>7462.5</v>
      </c>
      <c r="G814" s="5">
        <f t="shared" si="778"/>
        <v>7462.5</v>
      </c>
      <c r="H814" s="5">
        <f t="shared" si="778"/>
        <v>7462.5</v>
      </c>
      <c r="I814" s="5">
        <f t="shared" si="778"/>
        <v>0</v>
      </c>
      <c r="J814" s="5">
        <f t="shared" si="778"/>
        <v>0</v>
      </c>
      <c r="K814" s="5">
        <f t="shared" si="778"/>
        <v>0</v>
      </c>
      <c r="L814" s="5">
        <f t="shared" si="778"/>
        <v>0</v>
      </c>
      <c r="M814" s="5">
        <f t="shared" si="724"/>
        <v>7462.5</v>
      </c>
      <c r="N814" s="5">
        <v>50816.6</v>
      </c>
      <c r="O814" s="5">
        <f>O815</f>
        <v>4974.99</v>
      </c>
      <c r="P814" s="5">
        <f t="shared" ref="P814:V815" si="779">P815</f>
        <v>0</v>
      </c>
      <c r="Q814" s="5">
        <f t="shared" si="779"/>
        <v>0</v>
      </c>
      <c r="R814" s="5">
        <f t="shared" si="779"/>
        <v>0</v>
      </c>
      <c r="S814" s="5">
        <f t="shared" si="779"/>
        <v>0</v>
      </c>
      <c r="T814" s="5">
        <v>50767.169649999996</v>
      </c>
      <c r="U814" s="5">
        <f t="shared" si="779"/>
        <v>0</v>
      </c>
      <c r="V814" s="36">
        <f t="shared" si="779"/>
        <v>0</v>
      </c>
      <c r="W814" s="5">
        <f t="shared" si="749"/>
        <v>99.902727947166866</v>
      </c>
      <c r="X814" s="26"/>
    </row>
    <row r="815" spans="1:24" x14ac:dyDescent="0.25">
      <c r="A815" s="4" t="s">
        <v>148</v>
      </c>
      <c r="B815" s="4" t="s">
        <v>1337</v>
      </c>
      <c r="C815" s="4" t="s">
        <v>594</v>
      </c>
      <c r="D815" s="4" t="s">
        <v>107</v>
      </c>
      <c r="E815" s="14" t="s">
        <v>476</v>
      </c>
      <c r="F815" s="5">
        <f t="shared" si="778"/>
        <v>7462.5</v>
      </c>
      <c r="G815" s="5">
        <f t="shared" si="778"/>
        <v>7462.5</v>
      </c>
      <c r="H815" s="5">
        <f t="shared" si="778"/>
        <v>7462.5</v>
      </c>
      <c r="I815" s="5">
        <f t="shared" si="778"/>
        <v>0</v>
      </c>
      <c r="J815" s="5">
        <f t="shared" si="778"/>
        <v>0</v>
      </c>
      <c r="K815" s="5">
        <f t="shared" si="778"/>
        <v>0</v>
      </c>
      <c r="L815" s="5">
        <f t="shared" si="778"/>
        <v>0</v>
      </c>
      <c r="M815" s="5">
        <f t="shared" si="724"/>
        <v>7462.5</v>
      </c>
      <c r="N815" s="5">
        <v>8821.5</v>
      </c>
      <c r="O815" s="5">
        <f>O816</f>
        <v>4974.99</v>
      </c>
      <c r="P815" s="5">
        <f t="shared" si="779"/>
        <v>0</v>
      </c>
      <c r="Q815" s="5">
        <f t="shared" si="779"/>
        <v>0</v>
      </c>
      <c r="R815" s="5">
        <f t="shared" si="779"/>
        <v>0</v>
      </c>
      <c r="S815" s="5">
        <f t="shared" si="779"/>
        <v>0</v>
      </c>
      <c r="T815" s="5">
        <v>8794.8035099999997</v>
      </c>
      <c r="U815" s="5">
        <f t="shared" si="779"/>
        <v>0</v>
      </c>
      <c r="V815" s="36">
        <f t="shared" si="779"/>
        <v>0</v>
      </c>
      <c r="W815" s="5">
        <f t="shared" si="749"/>
        <v>99.697370175140279</v>
      </c>
      <c r="X815" s="26"/>
    </row>
    <row r="816" spans="1:24" x14ac:dyDescent="0.25">
      <c r="A816" s="4" t="s">
        <v>148</v>
      </c>
      <c r="B816" s="4" t="s">
        <v>1337</v>
      </c>
      <c r="C816" s="4" t="s">
        <v>594</v>
      </c>
      <c r="D816" s="4" t="s">
        <v>85</v>
      </c>
      <c r="E816" s="14" t="s">
        <v>477</v>
      </c>
      <c r="F816" s="5">
        <v>7462.5</v>
      </c>
      <c r="G816" s="5">
        <v>7462.5</v>
      </c>
      <c r="H816" s="5">
        <v>7462.5</v>
      </c>
      <c r="I816" s="5"/>
      <c r="J816" s="5"/>
      <c r="K816" s="5"/>
      <c r="L816" s="5"/>
      <c r="M816" s="5">
        <f t="shared" si="724"/>
        <v>7462.5</v>
      </c>
      <c r="N816" s="5">
        <v>41995.1</v>
      </c>
      <c r="O816" s="5">
        <v>4974.99</v>
      </c>
      <c r="P816" s="5">
        <v>0</v>
      </c>
      <c r="Q816" s="5">
        <v>0</v>
      </c>
      <c r="R816" s="5">
        <v>0</v>
      </c>
      <c r="S816" s="5">
        <v>0</v>
      </c>
      <c r="T816" s="5">
        <v>41972.366139999998</v>
      </c>
      <c r="U816" s="5">
        <v>0</v>
      </c>
      <c r="V816" s="36">
        <v>0</v>
      </c>
      <c r="W816" s="5">
        <f t="shared" si="749"/>
        <v>99.94586544620681</v>
      </c>
      <c r="X816" s="26"/>
    </row>
    <row r="817" spans="1:25" ht="47.25" x14ac:dyDescent="0.25">
      <c r="A817" s="4" t="s">
        <v>148</v>
      </c>
      <c r="B817" s="4" t="s">
        <v>1337</v>
      </c>
      <c r="C817" s="4" t="s">
        <v>1441</v>
      </c>
      <c r="D817" s="4"/>
      <c r="E817" s="14" t="s">
        <v>1442</v>
      </c>
      <c r="F817" s="5">
        <f t="shared" ref="F817:L817" si="780">F818</f>
        <v>0</v>
      </c>
      <c r="G817" s="5">
        <f t="shared" si="780"/>
        <v>0</v>
      </c>
      <c r="H817" s="5">
        <f t="shared" si="780"/>
        <v>0</v>
      </c>
      <c r="I817" s="5">
        <f t="shared" si="780"/>
        <v>0</v>
      </c>
      <c r="J817" s="5">
        <f t="shared" si="780"/>
        <v>0</v>
      </c>
      <c r="K817" s="5">
        <f t="shared" si="780"/>
        <v>0</v>
      </c>
      <c r="L817" s="5">
        <f t="shared" si="780"/>
        <v>0</v>
      </c>
      <c r="M817" s="5">
        <f t="shared" si="724"/>
        <v>0</v>
      </c>
      <c r="N817" s="5">
        <v>11772.133</v>
      </c>
      <c r="O817" s="5">
        <f>O818</f>
        <v>0</v>
      </c>
      <c r="P817" s="5">
        <f t="shared" ref="P817:V817" si="781">P818</f>
        <v>0</v>
      </c>
      <c r="Q817" s="5">
        <f t="shared" si="781"/>
        <v>0</v>
      </c>
      <c r="R817" s="5">
        <f t="shared" si="781"/>
        <v>0</v>
      </c>
      <c r="S817" s="5">
        <f t="shared" si="781"/>
        <v>0</v>
      </c>
      <c r="T817" s="5">
        <v>11771.54</v>
      </c>
      <c r="U817" s="5">
        <f t="shared" si="781"/>
        <v>0</v>
      </c>
      <c r="V817" s="36">
        <f t="shared" si="781"/>
        <v>0</v>
      </c>
      <c r="W817" s="5">
        <f t="shared" si="749"/>
        <v>99.994962680085251</v>
      </c>
      <c r="X817" s="26"/>
      <c r="Y817" s="2" t="s">
        <v>1236</v>
      </c>
    </row>
    <row r="818" spans="1:25" ht="94.5" x14ac:dyDescent="0.25">
      <c r="A818" s="4" t="s">
        <v>148</v>
      </c>
      <c r="B818" s="4" t="s">
        <v>1337</v>
      </c>
      <c r="C818" s="4" t="s">
        <v>1443</v>
      </c>
      <c r="D818" s="4"/>
      <c r="E818" s="14" t="s">
        <v>1444</v>
      </c>
      <c r="F818" s="5">
        <f t="shared" ref="F818:L818" si="782">F819+F820</f>
        <v>0</v>
      </c>
      <c r="G818" s="5">
        <f t="shared" si="782"/>
        <v>0</v>
      </c>
      <c r="H818" s="5">
        <f t="shared" si="782"/>
        <v>0</v>
      </c>
      <c r="I818" s="5">
        <f t="shared" si="782"/>
        <v>0</v>
      </c>
      <c r="J818" s="5">
        <f t="shared" si="782"/>
        <v>0</v>
      </c>
      <c r="K818" s="5">
        <f t="shared" si="782"/>
        <v>0</v>
      </c>
      <c r="L818" s="5">
        <f t="shared" si="782"/>
        <v>0</v>
      </c>
      <c r="M818" s="5">
        <f t="shared" si="724"/>
        <v>0</v>
      </c>
      <c r="N818" s="5">
        <v>11772.133</v>
      </c>
      <c r="O818" s="5">
        <f>O819+O820</f>
        <v>0</v>
      </c>
      <c r="P818" s="5">
        <f t="shared" ref="P818:V818" si="783">P819+P820</f>
        <v>0</v>
      </c>
      <c r="Q818" s="5">
        <f t="shared" si="783"/>
        <v>0</v>
      </c>
      <c r="R818" s="5">
        <f t="shared" si="783"/>
        <v>0</v>
      </c>
      <c r="S818" s="5">
        <f t="shared" si="783"/>
        <v>0</v>
      </c>
      <c r="T818" s="5">
        <v>11771.54</v>
      </c>
      <c r="U818" s="5">
        <f t="shared" si="783"/>
        <v>0</v>
      </c>
      <c r="V818" s="36">
        <f t="shared" si="783"/>
        <v>0</v>
      </c>
      <c r="W818" s="5">
        <f t="shared" si="749"/>
        <v>99.994962680085251</v>
      </c>
      <c r="X818" s="26"/>
      <c r="Y818" s="2" t="s">
        <v>1236</v>
      </c>
    </row>
    <row r="819" spans="1:25" ht="31.5" x14ac:dyDescent="0.25">
      <c r="A819" s="4" t="s">
        <v>148</v>
      </c>
      <c r="B819" s="4" t="s">
        <v>1337</v>
      </c>
      <c r="C819" s="4" t="s">
        <v>1443</v>
      </c>
      <c r="D819" s="4" t="s">
        <v>73</v>
      </c>
      <c r="E819" s="14" t="s">
        <v>475</v>
      </c>
      <c r="F819" s="5"/>
      <c r="G819" s="5"/>
      <c r="H819" s="5"/>
      <c r="I819" s="5"/>
      <c r="J819" s="5"/>
      <c r="K819" s="5"/>
      <c r="L819" s="5"/>
      <c r="M819" s="5">
        <f t="shared" si="724"/>
        <v>0</v>
      </c>
      <c r="N819" s="5">
        <v>11772.133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11771.54</v>
      </c>
      <c r="U819" s="5">
        <v>0</v>
      </c>
      <c r="V819" s="36">
        <v>0</v>
      </c>
      <c r="W819" s="5">
        <f t="shared" si="749"/>
        <v>99.994962680085251</v>
      </c>
      <c r="X819" s="26"/>
      <c r="Y819" s="2" t="s">
        <v>1236</v>
      </c>
    </row>
    <row r="820" spans="1:25" x14ac:dyDescent="0.25">
      <c r="A820" s="4" t="s">
        <v>148</v>
      </c>
      <c r="B820" s="4" t="s">
        <v>1337</v>
      </c>
      <c r="C820" s="4" t="s">
        <v>1443</v>
      </c>
      <c r="D820" s="4" t="s">
        <v>107</v>
      </c>
      <c r="E820" s="14" t="s">
        <v>476</v>
      </c>
      <c r="F820" s="5"/>
      <c r="G820" s="5"/>
      <c r="H820" s="5"/>
      <c r="I820" s="5"/>
      <c r="J820" s="5"/>
      <c r="K820" s="5"/>
      <c r="L820" s="5"/>
      <c r="M820" s="5">
        <f t="shared" si="724"/>
        <v>0</v>
      </c>
      <c r="N820" s="5">
        <v>225.31370000000001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225.31370000000001</v>
      </c>
      <c r="U820" s="5">
        <v>0</v>
      </c>
      <c r="V820" s="36">
        <v>0</v>
      </c>
      <c r="W820" s="5">
        <f t="shared" si="749"/>
        <v>100</v>
      </c>
      <c r="X820" s="26"/>
      <c r="Y820" s="2" t="s">
        <v>1236</v>
      </c>
    </row>
    <row r="821" spans="1:25" x14ac:dyDescent="0.25">
      <c r="A821" s="4" t="s">
        <v>148</v>
      </c>
      <c r="B821" s="4" t="s">
        <v>1337</v>
      </c>
      <c r="C821" s="4" t="s">
        <v>1443</v>
      </c>
      <c r="D821" s="4" t="s">
        <v>85</v>
      </c>
      <c r="E821" s="14" t="s">
        <v>477</v>
      </c>
      <c r="F821" s="5">
        <f t="shared" ref="F821:L822" si="784">F822</f>
        <v>2152.3999999999996</v>
      </c>
      <c r="G821" s="5">
        <f t="shared" si="784"/>
        <v>1378.1</v>
      </c>
      <c r="H821" s="5">
        <f t="shared" si="784"/>
        <v>1378.1</v>
      </c>
      <c r="I821" s="5">
        <f t="shared" si="784"/>
        <v>0</v>
      </c>
      <c r="J821" s="5">
        <f t="shared" si="784"/>
        <v>0</v>
      </c>
      <c r="K821" s="5">
        <f t="shared" si="784"/>
        <v>0</v>
      </c>
      <c r="L821" s="5">
        <f t="shared" si="784"/>
        <v>947.7</v>
      </c>
      <c r="M821" s="5">
        <f t="shared" ref="M821:M887" si="785">F821+I821+L821</f>
        <v>3100.0999999999995</v>
      </c>
      <c r="N821" s="5">
        <v>11546.819299999999</v>
      </c>
      <c r="O821" s="5">
        <f>O822</f>
        <v>1484.07</v>
      </c>
      <c r="P821" s="5">
        <f t="shared" ref="P821:V822" si="786">P822</f>
        <v>0</v>
      </c>
      <c r="Q821" s="5">
        <f t="shared" si="786"/>
        <v>0</v>
      </c>
      <c r="R821" s="5">
        <f t="shared" si="786"/>
        <v>0</v>
      </c>
      <c r="S821" s="5">
        <f t="shared" si="786"/>
        <v>0</v>
      </c>
      <c r="T821" s="5">
        <v>11546.2263</v>
      </c>
      <c r="U821" s="5">
        <f t="shared" si="786"/>
        <v>0</v>
      </c>
      <c r="V821" s="36">
        <f t="shared" si="786"/>
        <v>0</v>
      </c>
      <c r="W821" s="5">
        <f t="shared" si="749"/>
        <v>99.994864386593463</v>
      </c>
      <c r="X821" s="26"/>
    </row>
    <row r="822" spans="1:25" ht="31.5" x14ac:dyDescent="0.25">
      <c r="A822" s="4" t="s">
        <v>148</v>
      </c>
      <c r="B822" s="4" t="s">
        <v>1337</v>
      </c>
      <c r="C822" s="4" t="s">
        <v>607</v>
      </c>
      <c r="D822" s="4"/>
      <c r="E822" s="14" t="s">
        <v>929</v>
      </c>
      <c r="F822" s="5">
        <f t="shared" si="784"/>
        <v>2152.3999999999996</v>
      </c>
      <c r="G822" s="5">
        <f t="shared" si="784"/>
        <v>1378.1</v>
      </c>
      <c r="H822" s="5">
        <f t="shared" si="784"/>
        <v>1378.1</v>
      </c>
      <c r="I822" s="5">
        <f t="shared" si="784"/>
        <v>0</v>
      </c>
      <c r="J822" s="5">
        <f t="shared" si="784"/>
        <v>0</v>
      </c>
      <c r="K822" s="5">
        <f t="shared" si="784"/>
        <v>0</v>
      </c>
      <c r="L822" s="5">
        <f t="shared" si="784"/>
        <v>947.7</v>
      </c>
      <c r="M822" s="5">
        <f t="shared" si="785"/>
        <v>3100.0999999999995</v>
      </c>
      <c r="N822" s="5">
        <v>1598.4</v>
      </c>
      <c r="O822" s="5">
        <f>O823</f>
        <v>1484.07</v>
      </c>
      <c r="P822" s="5">
        <f t="shared" si="786"/>
        <v>0</v>
      </c>
      <c r="Q822" s="5">
        <f t="shared" si="786"/>
        <v>0</v>
      </c>
      <c r="R822" s="5">
        <f t="shared" si="786"/>
        <v>0</v>
      </c>
      <c r="S822" s="5">
        <f t="shared" si="786"/>
        <v>0</v>
      </c>
      <c r="T822" s="5">
        <v>1598.4</v>
      </c>
      <c r="U822" s="5">
        <f t="shared" si="786"/>
        <v>0</v>
      </c>
      <c r="V822" s="36">
        <f t="shared" si="786"/>
        <v>0</v>
      </c>
      <c r="W822" s="5">
        <f t="shared" si="749"/>
        <v>100</v>
      </c>
      <c r="X822" s="26"/>
    </row>
    <row r="823" spans="1:25" ht="31.5" x14ac:dyDescent="0.25">
      <c r="A823" s="4" t="s">
        <v>148</v>
      </c>
      <c r="B823" s="4" t="s">
        <v>1337</v>
      </c>
      <c r="C823" s="4" t="s">
        <v>608</v>
      </c>
      <c r="D823" s="4"/>
      <c r="E823" s="14" t="s">
        <v>930</v>
      </c>
      <c r="F823" s="5">
        <v>2152.3999999999996</v>
      </c>
      <c r="G823" s="5">
        <v>1378.1</v>
      </c>
      <c r="H823" s="5">
        <v>1378.1</v>
      </c>
      <c r="I823" s="5"/>
      <c r="J823" s="5"/>
      <c r="K823" s="5"/>
      <c r="L823" s="5">
        <v>947.7</v>
      </c>
      <c r="M823" s="5">
        <f t="shared" si="785"/>
        <v>3100.0999999999995</v>
      </c>
      <c r="N823" s="5">
        <v>1598.4</v>
      </c>
      <c r="O823" s="5">
        <v>1484.07</v>
      </c>
      <c r="P823" s="5">
        <v>0</v>
      </c>
      <c r="Q823" s="5">
        <v>0</v>
      </c>
      <c r="R823" s="5">
        <v>0</v>
      </c>
      <c r="S823" s="5">
        <v>0</v>
      </c>
      <c r="T823" s="5">
        <v>1598.4</v>
      </c>
      <c r="U823" s="5">
        <v>0</v>
      </c>
      <c r="V823" s="36">
        <v>0</v>
      </c>
      <c r="W823" s="5">
        <f t="shared" si="749"/>
        <v>100</v>
      </c>
      <c r="X823" s="26"/>
    </row>
    <row r="824" spans="1:25" x14ac:dyDescent="0.25">
      <c r="A824" s="4" t="s">
        <v>148</v>
      </c>
      <c r="B824" s="4" t="s">
        <v>1337</v>
      </c>
      <c r="C824" s="4" t="s">
        <v>1445</v>
      </c>
      <c r="D824" s="4"/>
      <c r="E824" s="14" t="s">
        <v>1446</v>
      </c>
      <c r="F824" s="5">
        <f t="shared" ref="F824:L824" si="787">F825+F837+F829+F833</f>
        <v>5876656.4000000004</v>
      </c>
      <c r="G824" s="5">
        <f t="shared" si="787"/>
        <v>6024855.7999999989</v>
      </c>
      <c r="H824" s="5">
        <f t="shared" si="787"/>
        <v>6156511.5000000009</v>
      </c>
      <c r="I824" s="5">
        <f t="shared" si="787"/>
        <v>0</v>
      </c>
      <c r="J824" s="5">
        <f t="shared" si="787"/>
        <v>0</v>
      </c>
      <c r="K824" s="5">
        <f t="shared" si="787"/>
        <v>0</v>
      </c>
      <c r="L824" s="5">
        <f t="shared" si="787"/>
        <v>0</v>
      </c>
      <c r="M824" s="5">
        <f t="shared" si="785"/>
        <v>5876656.4000000004</v>
      </c>
      <c r="N824" s="5">
        <v>1598.4</v>
      </c>
      <c r="O824" s="5">
        <f>O825+O837+O829+O833</f>
        <v>4326052.3250399996</v>
      </c>
      <c r="P824" s="5">
        <f t="shared" ref="P824:V824" si="788">P825+P837+P829+P833</f>
        <v>1474352.9856099999</v>
      </c>
      <c r="Q824" s="5">
        <f t="shared" si="788"/>
        <v>4323077.4850399997</v>
      </c>
      <c r="R824" s="5">
        <f t="shared" si="788"/>
        <v>0</v>
      </c>
      <c r="S824" s="5">
        <f t="shared" si="788"/>
        <v>0</v>
      </c>
      <c r="T824" s="5">
        <v>1598.4</v>
      </c>
      <c r="U824" s="5">
        <f t="shared" si="788"/>
        <v>1461684.23462</v>
      </c>
      <c r="V824" s="36">
        <f t="shared" si="788"/>
        <v>0</v>
      </c>
      <c r="W824" s="5">
        <f t="shared" si="749"/>
        <v>100</v>
      </c>
      <c r="X824" s="26"/>
    </row>
    <row r="825" spans="1:25" ht="31.5" x14ac:dyDescent="0.25">
      <c r="A825" s="4" t="s">
        <v>148</v>
      </c>
      <c r="B825" s="4" t="s">
        <v>1337</v>
      </c>
      <c r="C825" s="4" t="s">
        <v>1445</v>
      </c>
      <c r="D825" s="4" t="s">
        <v>73</v>
      </c>
      <c r="E825" s="14" t="s">
        <v>475</v>
      </c>
      <c r="F825" s="5">
        <f t="shared" ref="F825:L825" si="789">F826</f>
        <v>4752213.5</v>
      </c>
      <c r="G825" s="5">
        <f t="shared" si="789"/>
        <v>4888999.3</v>
      </c>
      <c r="H825" s="5">
        <f t="shared" si="789"/>
        <v>5011683.6000000006</v>
      </c>
      <c r="I825" s="5">
        <f t="shared" si="789"/>
        <v>0</v>
      </c>
      <c r="J825" s="5">
        <f t="shared" si="789"/>
        <v>0</v>
      </c>
      <c r="K825" s="5">
        <f t="shared" si="789"/>
        <v>0</v>
      </c>
      <c r="L825" s="5">
        <f t="shared" si="789"/>
        <v>0</v>
      </c>
      <c r="M825" s="5">
        <f t="shared" si="785"/>
        <v>4752213.5</v>
      </c>
      <c r="N825" s="5">
        <v>1598.4</v>
      </c>
      <c r="O825" s="5">
        <f>O826</f>
        <v>3517785.1902199998</v>
      </c>
      <c r="P825" s="5">
        <f t="shared" ref="P825:V825" si="790">P826</f>
        <v>53333.39</v>
      </c>
      <c r="Q825" s="5">
        <f t="shared" si="790"/>
        <v>3517785.1902199998</v>
      </c>
      <c r="R825" s="5">
        <f t="shared" si="790"/>
        <v>0</v>
      </c>
      <c r="S825" s="5">
        <f t="shared" si="790"/>
        <v>0</v>
      </c>
      <c r="T825" s="5">
        <v>1598.4</v>
      </c>
      <c r="U825" s="5">
        <f t="shared" si="790"/>
        <v>49138.619750000005</v>
      </c>
      <c r="V825" s="36">
        <f t="shared" si="790"/>
        <v>0</v>
      </c>
      <c r="W825" s="5">
        <f t="shared" si="749"/>
        <v>100</v>
      </c>
      <c r="X825" s="26"/>
    </row>
    <row r="826" spans="1:25" x14ac:dyDescent="0.25">
      <c r="A826" s="4" t="s">
        <v>148</v>
      </c>
      <c r="B826" s="4" t="s">
        <v>1337</v>
      </c>
      <c r="C826" s="4" t="s">
        <v>1445</v>
      </c>
      <c r="D826" s="4" t="s">
        <v>85</v>
      </c>
      <c r="E826" s="14" t="s">
        <v>477</v>
      </c>
      <c r="F826" s="5">
        <f t="shared" ref="F826:L826" si="791">F827+F828</f>
        <v>4752213.5</v>
      </c>
      <c r="G826" s="5">
        <f t="shared" si="791"/>
        <v>4888999.3</v>
      </c>
      <c r="H826" s="5">
        <f t="shared" si="791"/>
        <v>5011683.6000000006</v>
      </c>
      <c r="I826" s="5">
        <f t="shared" si="791"/>
        <v>0</v>
      </c>
      <c r="J826" s="5">
        <f t="shared" si="791"/>
        <v>0</v>
      </c>
      <c r="K826" s="5">
        <f t="shared" si="791"/>
        <v>0</v>
      </c>
      <c r="L826" s="5">
        <f t="shared" si="791"/>
        <v>0</v>
      </c>
      <c r="M826" s="5">
        <f t="shared" si="785"/>
        <v>4752213.5</v>
      </c>
      <c r="N826" s="5">
        <v>1598.4</v>
      </c>
      <c r="O826" s="5">
        <f>O827+O828</f>
        <v>3517785.1902199998</v>
      </c>
      <c r="P826" s="5">
        <f t="shared" ref="P826:V826" si="792">P827+P828</f>
        <v>53333.39</v>
      </c>
      <c r="Q826" s="5">
        <f t="shared" si="792"/>
        <v>3517785.1902199998</v>
      </c>
      <c r="R826" s="5">
        <f t="shared" si="792"/>
        <v>0</v>
      </c>
      <c r="S826" s="5">
        <f t="shared" si="792"/>
        <v>0</v>
      </c>
      <c r="T826" s="5">
        <v>1598.4</v>
      </c>
      <c r="U826" s="5">
        <f t="shared" si="792"/>
        <v>49138.619750000005</v>
      </c>
      <c r="V826" s="36">
        <f t="shared" si="792"/>
        <v>0</v>
      </c>
      <c r="W826" s="5">
        <f t="shared" si="749"/>
        <v>100</v>
      </c>
      <c r="X826" s="26"/>
    </row>
    <row r="827" spans="1:25" ht="31.5" x14ac:dyDescent="0.25">
      <c r="A827" s="4" t="s">
        <v>148</v>
      </c>
      <c r="B827" s="4" t="s">
        <v>1337</v>
      </c>
      <c r="C827" s="4" t="s">
        <v>583</v>
      </c>
      <c r="D827" s="4"/>
      <c r="E827" s="14" t="s">
        <v>849</v>
      </c>
      <c r="F827" s="5">
        <v>379481.4</v>
      </c>
      <c r="G827" s="5">
        <v>386747</v>
      </c>
      <c r="H827" s="5">
        <v>394586.7</v>
      </c>
      <c r="I827" s="5"/>
      <c r="J827" s="5"/>
      <c r="K827" s="5"/>
      <c r="L827" s="5"/>
      <c r="M827" s="5">
        <f t="shared" si="785"/>
        <v>379481.4</v>
      </c>
      <c r="N827" s="5">
        <v>49288.6</v>
      </c>
      <c r="O827" s="5">
        <v>131676.96505999999</v>
      </c>
      <c r="P827" s="5">
        <f>N827</f>
        <v>49288.6</v>
      </c>
      <c r="Q827" s="5">
        <f>O827</f>
        <v>131676.96505999999</v>
      </c>
      <c r="R827" s="5">
        <v>0</v>
      </c>
      <c r="S827" s="5">
        <v>0</v>
      </c>
      <c r="T827" s="5">
        <v>45093.829750000004</v>
      </c>
      <c r="U827" s="5">
        <f>T827</f>
        <v>45093.829750000004</v>
      </c>
      <c r="V827" s="36">
        <v>0</v>
      </c>
      <c r="W827" s="5">
        <f t="shared" si="749"/>
        <v>91.489370260060142</v>
      </c>
      <c r="X827" s="26"/>
    </row>
    <row r="828" spans="1:25" ht="47.25" x14ac:dyDescent="0.25">
      <c r="A828" s="4" t="s">
        <v>148</v>
      </c>
      <c r="B828" s="4" t="s">
        <v>1337</v>
      </c>
      <c r="C828" s="4" t="s">
        <v>584</v>
      </c>
      <c r="D828" s="4"/>
      <c r="E828" s="14" t="s">
        <v>936</v>
      </c>
      <c r="F828" s="5">
        <v>4372732.0999999996</v>
      </c>
      <c r="G828" s="5">
        <v>4502252.3</v>
      </c>
      <c r="H828" s="5">
        <v>4617096.9000000004</v>
      </c>
      <c r="I828" s="5"/>
      <c r="J828" s="5"/>
      <c r="K828" s="5"/>
      <c r="L828" s="5"/>
      <c r="M828" s="5">
        <f t="shared" si="785"/>
        <v>4372732.0999999996</v>
      </c>
      <c r="N828" s="5">
        <v>4044.79</v>
      </c>
      <c r="O828" s="5">
        <v>3386108.2251599999</v>
      </c>
      <c r="P828" s="5">
        <f>N828</f>
        <v>4044.79</v>
      </c>
      <c r="Q828" s="5">
        <f>O828</f>
        <v>3386108.2251599999</v>
      </c>
      <c r="R828" s="5">
        <v>0</v>
      </c>
      <c r="S828" s="5">
        <v>0</v>
      </c>
      <c r="T828" s="5">
        <v>4044.79</v>
      </c>
      <c r="U828" s="5">
        <f>T828</f>
        <v>4044.79</v>
      </c>
      <c r="V828" s="36">
        <v>0</v>
      </c>
      <c r="W828" s="5">
        <f t="shared" si="749"/>
        <v>100</v>
      </c>
      <c r="X828" s="26"/>
    </row>
    <row r="829" spans="1:25" ht="31.5" x14ac:dyDescent="0.25">
      <c r="A829" s="4" t="s">
        <v>148</v>
      </c>
      <c r="B829" s="4" t="s">
        <v>1337</v>
      </c>
      <c r="C829" s="4" t="s">
        <v>595</v>
      </c>
      <c r="D829" s="4"/>
      <c r="E829" s="14" t="s">
        <v>668</v>
      </c>
      <c r="F829" s="5">
        <f t="shared" ref="F829:L829" si="793">F830</f>
        <v>379590.1</v>
      </c>
      <c r="G829" s="5">
        <f t="shared" si="793"/>
        <v>379590.1</v>
      </c>
      <c r="H829" s="5">
        <f t="shared" si="793"/>
        <v>379590.1</v>
      </c>
      <c r="I829" s="5">
        <f t="shared" si="793"/>
        <v>0</v>
      </c>
      <c r="J829" s="5">
        <f t="shared" si="793"/>
        <v>0</v>
      </c>
      <c r="K829" s="5">
        <f t="shared" si="793"/>
        <v>0</v>
      </c>
      <c r="L829" s="5">
        <f t="shared" si="793"/>
        <v>0</v>
      </c>
      <c r="M829" s="5">
        <f t="shared" si="785"/>
        <v>379590.1</v>
      </c>
      <c r="N829" s="5">
        <v>4044.79</v>
      </c>
      <c r="O829" s="5">
        <f>O830</f>
        <v>306083.61</v>
      </c>
      <c r="P829" s="5">
        <f t="shared" ref="P829:V829" si="794">P830</f>
        <v>49288.6</v>
      </c>
      <c r="Q829" s="5">
        <f t="shared" si="794"/>
        <v>306083.61</v>
      </c>
      <c r="R829" s="5">
        <f t="shared" si="794"/>
        <v>0</v>
      </c>
      <c r="S829" s="5">
        <f t="shared" si="794"/>
        <v>0</v>
      </c>
      <c r="T829" s="5">
        <v>4044.79</v>
      </c>
      <c r="U829" s="5">
        <f t="shared" si="794"/>
        <v>45093.829750000004</v>
      </c>
      <c r="V829" s="36">
        <f t="shared" si="794"/>
        <v>0</v>
      </c>
      <c r="W829" s="5">
        <f t="shared" si="749"/>
        <v>100</v>
      </c>
      <c r="X829" s="26"/>
    </row>
    <row r="830" spans="1:25" ht="31.5" x14ac:dyDescent="0.25">
      <c r="A830" s="4" t="s">
        <v>148</v>
      </c>
      <c r="B830" s="4" t="s">
        <v>1337</v>
      </c>
      <c r="C830" s="4" t="s">
        <v>595</v>
      </c>
      <c r="D830" s="4" t="s">
        <v>73</v>
      </c>
      <c r="E830" s="14" t="s">
        <v>475</v>
      </c>
      <c r="F830" s="5">
        <f t="shared" ref="F830:L830" si="795">F831+F832</f>
        <v>379590.1</v>
      </c>
      <c r="G830" s="5">
        <f t="shared" si="795"/>
        <v>379590.1</v>
      </c>
      <c r="H830" s="5">
        <f t="shared" si="795"/>
        <v>379590.1</v>
      </c>
      <c r="I830" s="5">
        <f t="shared" si="795"/>
        <v>0</v>
      </c>
      <c r="J830" s="5">
        <f t="shared" si="795"/>
        <v>0</v>
      </c>
      <c r="K830" s="5">
        <f t="shared" si="795"/>
        <v>0</v>
      </c>
      <c r="L830" s="5">
        <f t="shared" si="795"/>
        <v>0</v>
      </c>
      <c r="M830" s="5">
        <f t="shared" si="785"/>
        <v>379590.1</v>
      </c>
      <c r="N830" s="5">
        <v>4044.79</v>
      </c>
      <c r="O830" s="5">
        <f>O831+O832</f>
        <v>306083.61</v>
      </c>
      <c r="P830" s="5">
        <f t="shared" ref="P830:V830" si="796">P831+P832</f>
        <v>49288.6</v>
      </c>
      <c r="Q830" s="5">
        <f t="shared" si="796"/>
        <v>306083.61</v>
      </c>
      <c r="R830" s="5">
        <f t="shared" si="796"/>
        <v>0</v>
      </c>
      <c r="S830" s="5">
        <f t="shared" si="796"/>
        <v>0</v>
      </c>
      <c r="T830" s="5">
        <v>4044.79</v>
      </c>
      <c r="U830" s="5">
        <f t="shared" si="796"/>
        <v>45093.829750000004</v>
      </c>
      <c r="V830" s="36">
        <f t="shared" si="796"/>
        <v>0</v>
      </c>
      <c r="W830" s="5">
        <f t="shared" si="749"/>
        <v>100</v>
      </c>
      <c r="X830" s="26"/>
    </row>
    <row r="831" spans="1:25" ht="63" x14ac:dyDescent="0.25">
      <c r="A831" s="4" t="s">
        <v>148</v>
      </c>
      <c r="B831" s="4" t="s">
        <v>1337</v>
      </c>
      <c r="C831" s="4" t="s">
        <v>595</v>
      </c>
      <c r="D831" s="4" t="s">
        <v>72</v>
      </c>
      <c r="E831" s="14" t="s">
        <v>1187</v>
      </c>
      <c r="F831" s="5">
        <v>23179.3</v>
      </c>
      <c r="G831" s="5">
        <v>23179.3</v>
      </c>
      <c r="H831" s="5">
        <v>23179.3</v>
      </c>
      <c r="I831" s="5"/>
      <c r="J831" s="5"/>
      <c r="K831" s="5"/>
      <c r="L831" s="5"/>
      <c r="M831" s="5">
        <f t="shared" si="785"/>
        <v>23179.3</v>
      </c>
      <c r="N831" s="5">
        <v>4044.79</v>
      </c>
      <c r="O831" s="5">
        <v>9323.0452000000005</v>
      </c>
      <c r="P831" s="5">
        <f>N831</f>
        <v>4044.79</v>
      </c>
      <c r="Q831" s="5">
        <f>O831</f>
        <v>9323.0452000000005</v>
      </c>
      <c r="R831" s="5">
        <v>0</v>
      </c>
      <c r="S831" s="5">
        <v>0</v>
      </c>
      <c r="T831" s="5">
        <v>4044.79</v>
      </c>
      <c r="U831" s="5">
        <f>T831</f>
        <v>4044.79</v>
      </c>
      <c r="V831" s="36">
        <v>0</v>
      </c>
      <c r="W831" s="5">
        <f t="shared" si="749"/>
        <v>100</v>
      </c>
      <c r="X831" s="26"/>
    </row>
    <row r="832" spans="1:25" ht="94.5" x14ac:dyDescent="0.25">
      <c r="A832" s="4" t="s">
        <v>148</v>
      </c>
      <c r="B832" s="4" t="s">
        <v>1337</v>
      </c>
      <c r="C832" s="4" t="s">
        <v>841</v>
      </c>
      <c r="D832" s="4"/>
      <c r="E832" s="14" t="s">
        <v>856</v>
      </c>
      <c r="F832" s="5">
        <v>356410.8</v>
      </c>
      <c r="G832" s="5">
        <v>356410.8</v>
      </c>
      <c r="H832" s="5">
        <v>356410.8</v>
      </c>
      <c r="I832" s="5"/>
      <c r="J832" s="5"/>
      <c r="K832" s="5"/>
      <c r="L832" s="5"/>
      <c r="M832" s="5">
        <f t="shared" si="785"/>
        <v>356410.8</v>
      </c>
      <c r="N832" s="5">
        <v>45243.81</v>
      </c>
      <c r="O832" s="5">
        <v>296760.56479999999</v>
      </c>
      <c r="P832" s="5">
        <f>N832</f>
        <v>45243.81</v>
      </c>
      <c r="Q832" s="5">
        <f>O832</f>
        <v>296760.56479999999</v>
      </c>
      <c r="R832" s="5">
        <v>0</v>
      </c>
      <c r="S832" s="5">
        <v>0</v>
      </c>
      <c r="T832" s="5">
        <v>41049.039750000004</v>
      </c>
      <c r="U832" s="5">
        <f>T832</f>
        <v>41049.039750000004</v>
      </c>
      <c r="V832" s="36">
        <v>0</v>
      </c>
      <c r="W832" s="5">
        <f t="shared" si="749"/>
        <v>90.728521205442263</v>
      </c>
      <c r="X832" s="26"/>
    </row>
    <row r="833" spans="1:24" ht="31.5" x14ac:dyDescent="0.25">
      <c r="A833" s="4" t="s">
        <v>148</v>
      </c>
      <c r="B833" s="4" t="s">
        <v>1337</v>
      </c>
      <c r="C833" s="4" t="s">
        <v>842</v>
      </c>
      <c r="D833" s="4"/>
      <c r="E833" s="14" t="s">
        <v>662</v>
      </c>
      <c r="F833" s="5">
        <f t="shared" ref="F833:L833" si="797">F834</f>
        <v>691486.89999999991</v>
      </c>
      <c r="G833" s="5">
        <f t="shared" si="797"/>
        <v>702098.6</v>
      </c>
      <c r="H833" s="5">
        <f t="shared" si="797"/>
        <v>711027.9</v>
      </c>
      <c r="I833" s="5">
        <f t="shared" si="797"/>
        <v>0</v>
      </c>
      <c r="J833" s="5">
        <f t="shared" si="797"/>
        <v>0</v>
      </c>
      <c r="K833" s="5">
        <f t="shared" si="797"/>
        <v>0</v>
      </c>
      <c r="L833" s="5">
        <f t="shared" si="797"/>
        <v>0</v>
      </c>
      <c r="M833" s="5">
        <f t="shared" si="785"/>
        <v>691486.89999999991</v>
      </c>
      <c r="N833" s="5">
        <v>45243.81</v>
      </c>
      <c r="O833" s="5">
        <f>O834</f>
        <v>463522.70782000001</v>
      </c>
      <c r="P833" s="5">
        <f t="shared" ref="P833:V833" si="798">P834</f>
        <v>1324982.9498999999</v>
      </c>
      <c r="Q833" s="5">
        <f t="shared" si="798"/>
        <v>463522.70782000001</v>
      </c>
      <c r="R833" s="5">
        <f t="shared" si="798"/>
        <v>0</v>
      </c>
      <c r="S833" s="5">
        <f t="shared" si="798"/>
        <v>0</v>
      </c>
      <c r="T833" s="5">
        <v>41049.039750000004</v>
      </c>
      <c r="U833" s="5">
        <f t="shared" si="798"/>
        <v>1320703.7394099999</v>
      </c>
      <c r="V833" s="36">
        <f t="shared" si="798"/>
        <v>0</v>
      </c>
      <c r="W833" s="5">
        <f t="shared" si="749"/>
        <v>90.728521205442263</v>
      </c>
      <c r="X833" s="26"/>
    </row>
    <row r="834" spans="1:24" ht="31.5" x14ac:dyDescent="0.25">
      <c r="A834" s="4" t="s">
        <v>148</v>
      </c>
      <c r="B834" s="4" t="s">
        <v>1337</v>
      </c>
      <c r="C834" s="4" t="s">
        <v>842</v>
      </c>
      <c r="D834" s="4" t="s">
        <v>73</v>
      </c>
      <c r="E834" s="14" t="s">
        <v>475</v>
      </c>
      <c r="F834" s="5">
        <f t="shared" ref="F834:L834" si="799">F835+F836</f>
        <v>691486.89999999991</v>
      </c>
      <c r="G834" s="5">
        <f t="shared" si="799"/>
        <v>702098.6</v>
      </c>
      <c r="H834" s="5">
        <f t="shared" si="799"/>
        <v>711027.9</v>
      </c>
      <c r="I834" s="5">
        <f t="shared" si="799"/>
        <v>0</v>
      </c>
      <c r="J834" s="5">
        <f t="shared" si="799"/>
        <v>0</v>
      </c>
      <c r="K834" s="5">
        <f t="shared" si="799"/>
        <v>0</v>
      </c>
      <c r="L834" s="5">
        <f t="shared" si="799"/>
        <v>0</v>
      </c>
      <c r="M834" s="5">
        <f t="shared" si="785"/>
        <v>691486.89999999991</v>
      </c>
      <c r="N834" s="5">
        <v>45243.81</v>
      </c>
      <c r="O834" s="5">
        <f>O835+O836</f>
        <v>463522.70782000001</v>
      </c>
      <c r="P834" s="5">
        <f t="shared" ref="P834:V834" si="800">P835+P836</f>
        <v>1324982.9498999999</v>
      </c>
      <c r="Q834" s="5">
        <f t="shared" si="800"/>
        <v>463522.70782000001</v>
      </c>
      <c r="R834" s="5">
        <f t="shared" si="800"/>
        <v>0</v>
      </c>
      <c r="S834" s="5">
        <f t="shared" si="800"/>
        <v>0</v>
      </c>
      <c r="T834" s="5">
        <v>41049.039750000004</v>
      </c>
      <c r="U834" s="5">
        <f t="shared" si="800"/>
        <v>1320703.7394099999</v>
      </c>
      <c r="V834" s="36">
        <f t="shared" si="800"/>
        <v>0</v>
      </c>
      <c r="W834" s="5">
        <f t="shared" si="749"/>
        <v>90.728521205442263</v>
      </c>
      <c r="X834" s="26"/>
    </row>
    <row r="835" spans="1:24" ht="63" x14ac:dyDescent="0.25">
      <c r="A835" s="4" t="s">
        <v>148</v>
      </c>
      <c r="B835" s="4" t="s">
        <v>1337</v>
      </c>
      <c r="C835" s="4" t="s">
        <v>842</v>
      </c>
      <c r="D835" s="4" t="s">
        <v>72</v>
      </c>
      <c r="E835" s="14" t="s">
        <v>1187</v>
      </c>
      <c r="F835" s="5">
        <v>27838.7</v>
      </c>
      <c r="G835" s="5">
        <v>27197.800000000003</v>
      </c>
      <c r="H835" s="5">
        <v>28551.9</v>
      </c>
      <c r="I835" s="5"/>
      <c r="J835" s="5"/>
      <c r="K835" s="5"/>
      <c r="L835" s="5"/>
      <c r="M835" s="5">
        <f t="shared" si="785"/>
        <v>27838.7</v>
      </c>
      <c r="N835" s="5">
        <v>45243.81</v>
      </c>
      <c r="O835" s="5">
        <v>7787.0309999999999</v>
      </c>
      <c r="P835" s="5">
        <f>N835</f>
        <v>45243.81</v>
      </c>
      <c r="Q835" s="5">
        <f>O835</f>
        <v>7787.0309999999999</v>
      </c>
      <c r="R835" s="5">
        <v>0</v>
      </c>
      <c r="S835" s="5">
        <v>0</v>
      </c>
      <c r="T835" s="5">
        <v>41049.039750000004</v>
      </c>
      <c r="U835" s="5">
        <f>T835</f>
        <v>41049.039750000004</v>
      </c>
      <c r="V835" s="36">
        <v>0</v>
      </c>
      <c r="W835" s="5">
        <f t="shared" si="749"/>
        <v>90.728521205442263</v>
      </c>
      <c r="X835" s="26"/>
    </row>
    <row r="836" spans="1:24" ht="31.5" x14ac:dyDescent="0.25">
      <c r="A836" s="4" t="s">
        <v>148</v>
      </c>
      <c r="B836" s="4" t="s">
        <v>1337</v>
      </c>
      <c r="C836" s="4" t="s">
        <v>565</v>
      </c>
      <c r="D836" s="4"/>
      <c r="E836" s="14" t="s">
        <v>937</v>
      </c>
      <c r="F836" s="5">
        <v>663648.19999999995</v>
      </c>
      <c r="G836" s="5">
        <v>674900.79999999993</v>
      </c>
      <c r="H836" s="5">
        <v>682476</v>
      </c>
      <c r="I836" s="5"/>
      <c r="J836" s="5"/>
      <c r="K836" s="5"/>
      <c r="L836" s="5"/>
      <c r="M836" s="5">
        <f t="shared" si="785"/>
        <v>663648.19999999995</v>
      </c>
      <c r="N836" s="5">
        <v>1279739.1398999998</v>
      </c>
      <c r="O836" s="5">
        <v>455735.67681999999</v>
      </c>
      <c r="P836" s="5">
        <f>N836</f>
        <v>1279739.1398999998</v>
      </c>
      <c r="Q836" s="5">
        <f>O836</f>
        <v>455735.67681999999</v>
      </c>
      <c r="R836" s="5">
        <v>0</v>
      </c>
      <c r="S836" s="5">
        <v>0</v>
      </c>
      <c r="T836" s="5">
        <v>1279654.6996599999</v>
      </c>
      <c r="U836" s="5">
        <f>T836</f>
        <v>1279654.6996599999</v>
      </c>
      <c r="V836" s="36">
        <v>0</v>
      </c>
      <c r="W836" s="5">
        <f t="shared" si="749"/>
        <v>99.993401761549123</v>
      </c>
      <c r="X836" s="26"/>
    </row>
    <row r="837" spans="1:24" ht="31.5" x14ac:dyDescent="0.25">
      <c r="A837" s="4" t="s">
        <v>148</v>
      </c>
      <c r="B837" s="4" t="s">
        <v>1337</v>
      </c>
      <c r="C837" s="4" t="s">
        <v>569</v>
      </c>
      <c r="D837" s="4"/>
      <c r="E837" s="14" t="s">
        <v>1447</v>
      </c>
      <c r="F837" s="5">
        <f t="shared" ref="F837:L837" si="801">F838</f>
        <v>53365.9</v>
      </c>
      <c r="G837" s="5">
        <f t="shared" si="801"/>
        <v>54167.799999999996</v>
      </c>
      <c r="H837" s="5">
        <f t="shared" si="801"/>
        <v>54209.9</v>
      </c>
      <c r="I837" s="5">
        <f t="shared" si="801"/>
        <v>0</v>
      </c>
      <c r="J837" s="5">
        <f t="shared" si="801"/>
        <v>0</v>
      </c>
      <c r="K837" s="5">
        <f t="shared" si="801"/>
        <v>0</v>
      </c>
      <c r="L837" s="5">
        <f t="shared" si="801"/>
        <v>0</v>
      </c>
      <c r="M837" s="5">
        <f t="shared" si="785"/>
        <v>53365.9</v>
      </c>
      <c r="N837" s="5">
        <v>467666.71903000004</v>
      </c>
      <c r="O837" s="5">
        <f>O838</f>
        <v>38660.817000000003</v>
      </c>
      <c r="P837" s="5">
        <f t="shared" ref="P837:V837" si="802">P838</f>
        <v>46748.045710000006</v>
      </c>
      <c r="Q837" s="5">
        <f t="shared" si="802"/>
        <v>35685.976999999999</v>
      </c>
      <c r="R837" s="5">
        <f t="shared" si="802"/>
        <v>0</v>
      </c>
      <c r="S837" s="5">
        <f t="shared" si="802"/>
        <v>0</v>
      </c>
      <c r="T837" s="5">
        <v>467666.71903000004</v>
      </c>
      <c r="U837" s="5">
        <f t="shared" si="802"/>
        <v>46748.045710000006</v>
      </c>
      <c r="V837" s="36">
        <f t="shared" si="802"/>
        <v>0</v>
      </c>
      <c r="W837" s="5">
        <f t="shared" si="749"/>
        <v>100</v>
      </c>
      <c r="X837" s="26"/>
    </row>
    <row r="838" spans="1:24" ht="63" x14ac:dyDescent="0.25">
      <c r="A838" s="4" t="s">
        <v>148</v>
      </c>
      <c r="B838" s="4" t="s">
        <v>1337</v>
      </c>
      <c r="C838" s="4" t="s">
        <v>570</v>
      </c>
      <c r="D838" s="4"/>
      <c r="E838" s="14" t="s">
        <v>1448</v>
      </c>
      <c r="F838" s="5">
        <f t="shared" ref="F838:L838" si="803">F839+F840</f>
        <v>53365.9</v>
      </c>
      <c r="G838" s="5">
        <f t="shared" si="803"/>
        <v>54167.799999999996</v>
      </c>
      <c r="H838" s="5">
        <f t="shared" si="803"/>
        <v>54209.9</v>
      </c>
      <c r="I838" s="5">
        <f t="shared" si="803"/>
        <v>0</v>
      </c>
      <c r="J838" s="5">
        <f t="shared" si="803"/>
        <v>0</v>
      </c>
      <c r="K838" s="5">
        <f t="shared" si="803"/>
        <v>0</v>
      </c>
      <c r="L838" s="5">
        <f t="shared" si="803"/>
        <v>0</v>
      </c>
      <c r="M838" s="5">
        <f t="shared" si="785"/>
        <v>53365.9</v>
      </c>
      <c r="N838" s="5">
        <v>50369.032030000002</v>
      </c>
      <c r="O838" s="5">
        <f>O839+O840</f>
        <v>38660.817000000003</v>
      </c>
      <c r="P838" s="5">
        <f t="shared" ref="P838:V838" si="804">P839+P840</f>
        <v>46748.045710000006</v>
      </c>
      <c r="Q838" s="5">
        <f t="shared" si="804"/>
        <v>35685.976999999999</v>
      </c>
      <c r="R838" s="5">
        <f t="shared" si="804"/>
        <v>0</v>
      </c>
      <c r="S838" s="5">
        <f t="shared" si="804"/>
        <v>0</v>
      </c>
      <c r="T838" s="5">
        <v>50369.032030000002</v>
      </c>
      <c r="U838" s="5">
        <f t="shared" si="804"/>
        <v>46748.045710000006</v>
      </c>
      <c r="V838" s="36">
        <f t="shared" si="804"/>
        <v>0</v>
      </c>
      <c r="W838" s="5">
        <f t="shared" si="749"/>
        <v>100</v>
      </c>
      <c r="X838" s="26"/>
    </row>
    <row r="839" spans="1:24" ht="110.25" x14ac:dyDescent="0.25">
      <c r="A839" s="4" t="s">
        <v>148</v>
      </c>
      <c r="B839" s="4" t="s">
        <v>1337</v>
      </c>
      <c r="C839" s="4" t="s">
        <v>741</v>
      </c>
      <c r="D839" s="4"/>
      <c r="E839" s="14" t="s">
        <v>749</v>
      </c>
      <c r="F839" s="5">
        <v>33583.200000000004</v>
      </c>
      <c r="G839" s="5">
        <v>34706.1</v>
      </c>
      <c r="H839" s="5">
        <v>34734.400000000001</v>
      </c>
      <c r="I839" s="5"/>
      <c r="J839" s="5"/>
      <c r="K839" s="5"/>
      <c r="L839" s="5"/>
      <c r="M839" s="5">
        <f t="shared" si="785"/>
        <v>33583.200000000004</v>
      </c>
      <c r="N839" s="5">
        <v>49203.638559999999</v>
      </c>
      <c r="O839" s="5">
        <f>510+7239.438</f>
        <v>7749.4380000000001</v>
      </c>
      <c r="P839" s="5">
        <v>7842.8676599999999</v>
      </c>
      <c r="Q839" s="5">
        <v>7239.4380000000001</v>
      </c>
      <c r="R839" s="5">
        <v>0</v>
      </c>
      <c r="S839" s="5">
        <v>0</v>
      </c>
      <c r="T839" s="5">
        <v>49203.638559999999</v>
      </c>
      <c r="U839" s="5">
        <v>7842.8676599999999</v>
      </c>
      <c r="V839" s="36">
        <v>0</v>
      </c>
      <c r="W839" s="5">
        <f t="shared" si="749"/>
        <v>100</v>
      </c>
      <c r="X839" s="26"/>
    </row>
    <row r="840" spans="1:24" ht="31.5" x14ac:dyDescent="0.25">
      <c r="A840" s="4" t="s">
        <v>148</v>
      </c>
      <c r="B840" s="4" t="s">
        <v>1337</v>
      </c>
      <c r="C840" s="4" t="s">
        <v>741</v>
      </c>
      <c r="D840" s="4" t="s">
        <v>246</v>
      </c>
      <c r="E840" s="14" t="s">
        <v>473</v>
      </c>
      <c r="F840" s="5">
        <v>19782.699999999997</v>
      </c>
      <c r="G840" s="5">
        <v>19461.699999999997</v>
      </c>
      <c r="H840" s="5">
        <v>19475.5</v>
      </c>
      <c r="I840" s="5"/>
      <c r="J840" s="5"/>
      <c r="K840" s="5"/>
      <c r="L840" s="5"/>
      <c r="M840" s="5">
        <f t="shared" si="785"/>
        <v>19782.699999999997</v>
      </c>
      <c r="N840" s="5">
        <v>49203.638559999999</v>
      </c>
      <c r="O840" s="5">
        <f>2464.84+28446.539</f>
        <v>30911.379000000001</v>
      </c>
      <c r="P840" s="5">
        <v>38905.178050000002</v>
      </c>
      <c r="Q840" s="5">
        <v>28446.539000000001</v>
      </c>
      <c r="R840" s="5">
        <v>0</v>
      </c>
      <c r="S840" s="5">
        <v>0</v>
      </c>
      <c r="T840" s="5">
        <v>49203.638559999999</v>
      </c>
      <c r="U840" s="5">
        <v>38905.178050000002</v>
      </c>
      <c r="V840" s="36">
        <v>0</v>
      </c>
      <c r="W840" s="5">
        <f t="shared" si="749"/>
        <v>100</v>
      </c>
      <c r="X840" s="26"/>
    </row>
    <row r="841" spans="1:24" ht="110.25" x14ac:dyDescent="0.25">
      <c r="A841" s="4" t="s">
        <v>148</v>
      </c>
      <c r="B841" s="4" t="s">
        <v>1337</v>
      </c>
      <c r="C841" s="4" t="s">
        <v>741</v>
      </c>
      <c r="D841" s="4" t="s">
        <v>577</v>
      </c>
      <c r="E841" s="14" t="s">
        <v>644</v>
      </c>
      <c r="F841" s="5">
        <f t="shared" ref="F841:L841" si="805">F842+F846</f>
        <v>51372.4</v>
      </c>
      <c r="G841" s="5">
        <f t="shared" si="805"/>
        <v>51397.599999999999</v>
      </c>
      <c r="H841" s="5">
        <f t="shared" si="805"/>
        <v>51410.1</v>
      </c>
      <c r="I841" s="5">
        <f t="shared" si="805"/>
        <v>0</v>
      </c>
      <c r="J841" s="5">
        <f t="shared" si="805"/>
        <v>0</v>
      </c>
      <c r="K841" s="5">
        <f t="shared" si="805"/>
        <v>0</v>
      </c>
      <c r="L841" s="5">
        <f t="shared" si="805"/>
        <v>0</v>
      </c>
      <c r="M841" s="5">
        <f t="shared" si="785"/>
        <v>51372.4</v>
      </c>
      <c r="N841" s="5">
        <v>49203.638559999999</v>
      </c>
      <c r="O841" s="5">
        <f>O842+O846</f>
        <v>32301.648010000001</v>
      </c>
      <c r="P841" s="5">
        <f t="shared" ref="P841:V841" si="806">P842+P846</f>
        <v>0</v>
      </c>
      <c r="Q841" s="5">
        <f t="shared" si="806"/>
        <v>29466.643029999999</v>
      </c>
      <c r="R841" s="5">
        <f t="shared" si="806"/>
        <v>0</v>
      </c>
      <c r="S841" s="5">
        <f t="shared" si="806"/>
        <v>0</v>
      </c>
      <c r="T841" s="5">
        <v>49203.638559999999</v>
      </c>
      <c r="U841" s="5">
        <f t="shared" si="806"/>
        <v>0</v>
      </c>
      <c r="V841" s="36">
        <f t="shared" si="806"/>
        <v>0</v>
      </c>
      <c r="W841" s="5">
        <f t="shared" si="749"/>
        <v>100</v>
      </c>
      <c r="X841" s="26"/>
    </row>
    <row r="842" spans="1:24" ht="141.75" x14ac:dyDescent="0.25">
      <c r="A842" s="4" t="s">
        <v>148</v>
      </c>
      <c r="B842" s="4" t="s">
        <v>1337</v>
      </c>
      <c r="C842" s="4" t="s">
        <v>851</v>
      </c>
      <c r="D842" s="4"/>
      <c r="E842" s="14" t="s">
        <v>1293</v>
      </c>
      <c r="F842" s="5">
        <f t="shared" ref="F842:L844" si="807">F843</f>
        <v>3948.9</v>
      </c>
      <c r="G842" s="5">
        <f t="shared" si="807"/>
        <v>3974.1</v>
      </c>
      <c r="H842" s="5">
        <f t="shared" si="807"/>
        <v>3986.6</v>
      </c>
      <c r="I842" s="5">
        <f t="shared" si="807"/>
        <v>0</v>
      </c>
      <c r="J842" s="5">
        <f t="shared" si="807"/>
        <v>0</v>
      </c>
      <c r="K842" s="5">
        <f t="shared" si="807"/>
        <v>0</v>
      </c>
      <c r="L842" s="5">
        <f t="shared" si="807"/>
        <v>0</v>
      </c>
      <c r="M842" s="5">
        <f t="shared" si="785"/>
        <v>3948.9</v>
      </c>
      <c r="N842" s="5">
        <v>1165.39347</v>
      </c>
      <c r="O842" s="5">
        <f t="shared" ref="O842:O844" si="808">O843</f>
        <v>2835.0049800000002</v>
      </c>
      <c r="P842" s="5">
        <f t="shared" ref="P842:V844" si="809">P843</f>
        <v>0</v>
      </c>
      <c r="Q842" s="5">
        <f t="shared" si="809"/>
        <v>0</v>
      </c>
      <c r="R842" s="5">
        <f t="shared" si="809"/>
        <v>0</v>
      </c>
      <c r="S842" s="5">
        <f t="shared" si="809"/>
        <v>0</v>
      </c>
      <c r="T842" s="5">
        <v>1165.39347</v>
      </c>
      <c r="U842" s="5">
        <f t="shared" si="809"/>
        <v>0</v>
      </c>
      <c r="V842" s="36">
        <f t="shared" si="809"/>
        <v>0</v>
      </c>
      <c r="W842" s="5">
        <f t="shared" si="749"/>
        <v>100</v>
      </c>
      <c r="X842" s="26"/>
    </row>
    <row r="843" spans="1:24" ht="31.5" x14ac:dyDescent="0.25">
      <c r="A843" s="4" t="s">
        <v>148</v>
      </c>
      <c r="B843" s="4" t="s">
        <v>1337</v>
      </c>
      <c r="C843" s="4" t="s">
        <v>851</v>
      </c>
      <c r="D843" s="4" t="s">
        <v>246</v>
      </c>
      <c r="E843" s="14" t="s">
        <v>473</v>
      </c>
      <c r="F843" s="5">
        <f t="shared" si="807"/>
        <v>3948.9</v>
      </c>
      <c r="G843" s="5">
        <f t="shared" si="807"/>
        <v>3974.1</v>
      </c>
      <c r="H843" s="5">
        <f t="shared" si="807"/>
        <v>3986.6</v>
      </c>
      <c r="I843" s="5">
        <f t="shared" si="807"/>
        <v>0</v>
      </c>
      <c r="J843" s="5">
        <f t="shared" si="807"/>
        <v>0</v>
      </c>
      <c r="K843" s="5">
        <f t="shared" si="807"/>
        <v>0</v>
      </c>
      <c r="L843" s="5">
        <f t="shared" si="807"/>
        <v>0</v>
      </c>
      <c r="M843" s="5">
        <f t="shared" si="785"/>
        <v>3948.9</v>
      </c>
      <c r="N843" s="5">
        <v>1165.39347</v>
      </c>
      <c r="O843" s="5">
        <f t="shared" si="808"/>
        <v>2835.0049800000002</v>
      </c>
      <c r="P843" s="5">
        <f t="shared" si="809"/>
        <v>0</v>
      </c>
      <c r="Q843" s="5">
        <f t="shared" si="809"/>
        <v>0</v>
      </c>
      <c r="R843" s="5">
        <f t="shared" si="809"/>
        <v>0</v>
      </c>
      <c r="S843" s="5">
        <f t="shared" si="809"/>
        <v>0</v>
      </c>
      <c r="T843" s="5">
        <v>1165.39347</v>
      </c>
      <c r="U843" s="5">
        <f t="shared" si="809"/>
        <v>0</v>
      </c>
      <c r="V843" s="36">
        <f t="shared" si="809"/>
        <v>0</v>
      </c>
      <c r="W843" s="5">
        <f t="shared" ref="W843:W906" si="810">T843/N843*100</f>
        <v>100</v>
      </c>
      <c r="X843" s="26"/>
    </row>
    <row r="844" spans="1:24" ht="110.25" x14ac:dyDescent="0.25">
      <c r="A844" s="4" t="s">
        <v>148</v>
      </c>
      <c r="B844" s="4" t="s">
        <v>1337</v>
      </c>
      <c r="C844" s="4" t="s">
        <v>851</v>
      </c>
      <c r="D844" s="4" t="s">
        <v>577</v>
      </c>
      <c r="E844" s="14" t="s">
        <v>644</v>
      </c>
      <c r="F844" s="5">
        <f t="shared" si="807"/>
        <v>3948.9</v>
      </c>
      <c r="G844" s="5">
        <f t="shared" si="807"/>
        <v>3974.1</v>
      </c>
      <c r="H844" s="5">
        <f t="shared" si="807"/>
        <v>3986.6</v>
      </c>
      <c r="I844" s="5">
        <f t="shared" si="807"/>
        <v>0</v>
      </c>
      <c r="J844" s="5">
        <f t="shared" si="807"/>
        <v>0</v>
      </c>
      <c r="K844" s="5">
        <f t="shared" si="807"/>
        <v>0</v>
      </c>
      <c r="L844" s="5">
        <f t="shared" si="807"/>
        <v>0</v>
      </c>
      <c r="M844" s="5">
        <f t="shared" si="785"/>
        <v>3948.9</v>
      </c>
      <c r="N844" s="5">
        <v>1165.39347</v>
      </c>
      <c r="O844" s="5">
        <f t="shared" si="808"/>
        <v>2835.0049800000002</v>
      </c>
      <c r="P844" s="5">
        <f t="shared" si="809"/>
        <v>0</v>
      </c>
      <c r="Q844" s="5">
        <f t="shared" si="809"/>
        <v>0</v>
      </c>
      <c r="R844" s="5">
        <f t="shared" si="809"/>
        <v>0</v>
      </c>
      <c r="S844" s="5">
        <f t="shared" si="809"/>
        <v>0</v>
      </c>
      <c r="T844" s="5">
        <v>1165.39347</v>
      </c>
      <c r="U844" s="5">
        <f t="shared" si="809"/>
        <v>0</v>
      </c>
      <c r="V844" s="36">
        <f t="shared" si="809"/>
        <v>0</v>
      </c>
      <c r="W844" s="5">
        <f t="shared" si="810"/>
        <v>100</v>
      </c>
      <c r="X844" s="26"/>
    </row>
    <row r="845" spans="1:24" ht="126" hidden="1" x14ac:dyDescent="0.25">
      <c r="A845" s="4" t="s">
        <v>148</v>
      </c>
      <c r="B845" s="4" t="s">
        <v>1337</v>
      </c>
      <c r="C845" s="4" t="s">
        <v>853</v>
      </c>
      <c r="D845" s="4"/>
      <c r="E845" s="14" t="s">
        <v>1302</v>
      </c>
      <c r="F845" s="5">
        <v>3948.9</v>
      </c>
      <c r="G845" s="5">
        <v>3974.1</v>
      </c>
      <c r="H845" s="5">
        <v>3986.6</v>
      </c>
      <c r="I845" s="5"/>
      <c r="J845" s="5"/>
      <c r="K845" s="5"/>
      <c r="L845" s="5"/>
      <c r="M845" s="5">
        <f t="shared" si="785"/>
        <v>3948.9</v>
      </c>
      <c r="N845" s="5">
        <v>0</v>
      </c>
      <c r="O845" s="5">
        <v>2835.0049800000002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36">
        <v>0</v>
      </c>
      <c r="W845" s="5" t="e">
        <f t="shared" si="810"/>
        <v>#DIV/0!</v>
      </c>
      <c r="X845" s="24" t="s">
        <v>1214</v>
      </c>
    </row>
    <row r="846" spans="1:24" ht="31.5" hidden="1" x14ac:dyDescent="0.25">
      <c r="A846" s="4" t="s">
        <v>148</v>
      </c>
      <c r="B846" s="4" t="s">
        <v>1337</v>
      </c>
      <c r="C846" s="4" t="s">
        <v>853</v>
      </c>
      <c r="D846" s="4" t="s">
        <v>246</v>
      </c>
      <c r="E846" s="14" t="s">
        <v>473</v>
      </c>
      <c r="F846" s="5">
        <f t="shared" ref="F846:L848" si="811">F847</f>
        <v>47423.5</v>
      </c>
      <c r="G846" s="5">
        <f t="shared" si="811"/>
        <v>47423.5</v>
      </c>
      <c r="H846" s="5">
        <f t="shared" si="811"/>
        <v>47423.5</v>
      </c>
      <c r="I846" s="5">
        <f t="shared" si="811"/>
        <v>0</v>
      </c>
      <c r="J846" s="5">
        <f t="shared" si="811"/>
        <v>0</v>
      </c>
      <c r="K846" s="5">
        <f t="shared" si="811"/>
        <v>0</v>
      </c>
      <c r="L846" s="5">
        <f t="shared" si="811"/>
        <v>0</v>
      </c>
      <c r="M846" s="5">
        <f t="shared" si="785"/>
        <v>47423.5</v>
      </c>
      <c r="N846" s="5">
        <v>0</v>
      </c>
      <c r="O846" s="5">
        <f t="shared" ref="O846:O848" si="812">O847</f>
        <v>29466.643029999999</v>
      </c>
      <c r="P846" s="5">
        <f t="shared" ref="P846:V848" si="813">P847</f>
        <v>0</v>
      </c>
      <c r="Q846" s="5">
        <f t="shared" si="813"/>
        <v>29466.643029999999</v>
      </c>
      <c r="R846" s="5">
        <f t="shared" si="813"/>
        <v>0</v>
      </c>
      <c r="S846" s="5">
        <f t="shared" si="813"/>
        <v>0</v>
      </c>
      <c r="T846" s="5">
        <v>0</v>
      </c>
      <c r="U846" s="5">
        <f t="shared" si="813"/>
        <v>0</v>
      </c>
      <c r="V846" s="36">
        <f t="shared" si="813"/>
        <v>0</v>
      </c>
      <c r="W846" s="5" t="e">
        <f t="shared" si="810"/>
        <v>#DIV/0!</v>
      </c>
      <c r="X846" s="24" t="s">
        <v>1214</v>
      </c>
    </row>
    <row r="847" spans="1:24" ht="110.25" hidden="1" x14ac:dyDescent="0.25">
      <c r="A847" s="4" t="s">
        <v>148</v>
      </c>
      <c r="B847" s="4" t="s">
        <v>1337</v>
      </c>
      <c r="C847" s="4" t="s">
        <v>853</v>
      </c>
      <c r="D847" s="4" t="s">
        <v>577</v>
      </c>
      <c r="E847" s="14" t="s">
        <v>644</v>
      </c>
      <c r="F847" s="5">
        <f t="shared" si="811"/>
        <v>47423.5</v>
      </c>
      <c r="G847" s="5">
        <f t="shared" si="811"/>
        <v>47423.5</v>
      </c>
      <c r="H847" s="5">
        <f t="shared" si="811"/>
        <v>47423.5</v>
      </c>
      <c r="I847" s="5">
        <f t="shared" si="811"/>
        <v>0</v>
      </c>
      <c r="J847" s="5">
        <f t="shared" si="811"/>
        <v>0</v>
      </c>
      <c r="K847" s="5">
        <f t="shared" si="811"/>
        <v>0</v>
      </c>
      <c r="L847" s="5">
        <f t="shared" si="811"/>
        <v>0</v>
      </c>
      <c r="M847" s="5">
        <f t="shared" si="785"/>
        <v>47423.5</v>
      </c>
      <c r="N847" s="5">
        <v>0</v>
      </c>
      <c r="O847" s="5">
        <f t="shared" si="812"/>
        <v>29466.643029999999</v>
      </c>
      <c r="P847" s="5">
        <f t="shared" si="813"/>
        <v>0</v>
      </c>
      <c r="Q847" s="5">
        <f t="shared" si="813"/>
        <v>29466.643029999999</v>
      </c>
      <c r="R847" s="5">
        <f t="shared" si="813"/>
        <v>0</v>
      </c>
      <c r="S847" s="5">
        <f t="shared" si="813"/>
        <v>0</v>
      </c>
      <c r="T847" s="5">
        <v>0</v>
      </c>
      <c r="U847" s="5">
        <f t="shared" si="813"/>
        <v>0</v>
      </c>
      <c r="V847" s="36">
        <f t="shared" si="813"/>
        <v>0</v>
      </c>
      <c r="W847" s="5" t="e">
        <f t="shared" si="810"/>
        <v>#DIV/0!</v>
      </c>
      <c r="X847" s="24" t="s">
        <v>1214</v>
      </c>
    </row>
    <row r="848" spans="1:24" ht="47.25" x14ac:dyDescent="0.25">
      <c r="A848" s="4" t="s">
        <v>148</v>
      </c>
      <c r="B848" s="4" t="s">
        <v>1337</v>
      </c>
      <c r="C848" s="4" t="s">
        <v>603</v>
      </c>
      <c r="D848" s="4"/>
      <c r="E848" s="14" t="s">
        <v>847</v>
      </c>
      <c r="F848" s="5">
        <f t="shared" si="811"/>
        <v>47423.5</v>
      </c>
      <c r="G848" s="5">
        <f t="shared" si="811"/>
        <v>47423.5</v>
      </c>
      <c r="H848" s="5">
        <f t="shared" si="811"/>
        <v>47423.5</v>
      </c>
      <c r="I848" s="5">
        <f t="shared" si="811"/>
        <v>0</v>
      </c>
      <c r="J848" s="5">
        <f t="shared" si="811"/>
        <v>0</v>
      </c>
      <c r="K848" s="5">
        <f t="shared" si="811"/>
        <v>0</v>
      </c>
      <c r="L848" s="5">
        <f t="shared" si="811"/>
        <v>0</v>
      </c>
      <c r="M848" s="5">
        <f t="shared" si="785"/>
        <v>47423.5</v>
      </c>
      <c r="N848" s="5">
        <v>34862.100000000006</v>
      </c>
      <c r="O848" s="5">
        <f t="shared" si="812"/>
        <v>29466.643029999999</v>
      </c>
      <c r="P848" s="5">
        <f t="shared" si="813"/>
        <v>0</v>
      </c>
      <c r="Q848" s="5">
        <f t="shared" si="813"/>
        <v>29466.643029999999</v>
      </c>
      <c r="R848" s="5">
        <f t="shared" si="813"/>
        <v>0</v>
      </c>
      <c r="S848" s="5">
        <f t="shared" si="813"/>
        <v>0</v>
      </c>
      <c r="T848" s="5">
        <v>34862.100000000006</v>
      </c>
      <c r="U848" s="5">
        <f t="shared" si="813"/>
        <v>0</v>
      </c>
      <c r="V848" s="36">
        <f t="shared" si="813"/>
        <v>0</v>
      </c>
      <c r="W848" s="5">
        <f t="shared" si="810"/>
        <v>100</v>
      </c>
      <c r="X848" s="26"/>
    </row>
    <row r="849" spans="1:24" ht="47.25" hidden="1" x14ac:dyDescent="0.25">
      <c r="A849" s="4" t="s">
        <v>148</v>
      </c>
      <c r="B849" s="4" t="s">
        <v>1337</v>
      </c>
      <c r="C849" s="4" t="s">
        <v>596</v>
      </c>
      <c r="D849" s="4"/>
      <c r="E849" s="14" t="s">
        <v>1253</v>
      </c>
      <c r="F849" s="5">
        <v>47423.5</v>
      </c>
      <c r="G849" s="5">
        <v>47423.5</v>
      </c>
      <c r="H849" s="5">
        <v>47423.5</v>
      </c>
      <c r="I849" s="5"/>
      <c r="J849" s="5"/>
      <c r="K849" s="5"/>
      <c r="L849" s="5"/>
      <c r="M849" s="5">
        <f t="shared" si="785"/>
        <v>47423.5</v>
      </c>
      <c r="N849" s="5">
        <v>0</v>
      </c>
      <c r="O849" s="5">
        <v>29466.643029999999</v>
      </c>
      <c r="P849" s="5">
        <f>N849</f>
        <v>0</v>
      </c>
      <c r="Q849" s="5">
        <f>O849</f>
        <v>29466.643029999999</v>
      </c>
      <c r="R849" s="5">
        <v>0</v>
      </c>
      <c r="S849" s="5">
        <v>0</v>
      </c>
      <c r="T849" s="5">
        <v>0</v>
      </c>
      <c r="U849" s="5">
        <f>T849</f>
        <v>0</v>
      </c>
      <c r="V849" s="36">
        <v>0</v>
      </c>
      <c r="W849" s="5" t="e">
        <f t="shared" si="810"/>
        <v>#DIV/0!</v>
      </c>
      <c r="X849" s="24" t="s">
        <v>1214</v>
      </c>
    </row>
    <row r="850" spans="1:24" ht="31.5" hidden="1" x14ac:dyDescent="0.25">
      <c r="A850" s="4" t="s">
        <v>148</v>
      </c>
      <c r="B850" s="4" t="s">
        <v>1337</v>
      </c>
      <c r="C850" s="4" t="s">
        <v>596</v>
      </c>
      <c r="D850" s="4" t="s">
        <v>246</v>
      </c>
      <c r="E850" s="14" t="s">
        <v>473</v>
      </c>
      <c r="F850" s="5">
        <f t="shared" ref="F850:L850" si="814">F851+F918</f>
        <v>204463.6</v>
      </c>
      <c r="G850" s="5">
        <f t="shared" si="814"/>
        <v>440120.60000000009</v>
      </c>
      <c r="H850" s="5">
        <f t="shared" si="814"/>
        <v>143018.59999999998</v>
      </c>
      <c r="I850" s="5">
        <f t="shared" si="814"/>
        <v>119750.7</v>
      </c>
      <c r="J850" s="5">
        <f t="shared" si="814"/>
        <v>-210012</v>
      </c>
      <c r="K850" s="5">
        <f t="shared" si="814"/>
        <v>-59234</v>
      </c>
      <c r="L850" s="5">
        <f t="shared" si="814"/>
        <v>328546.505</v>
      </c>
      <c r="M850" s="5">
        <f t="shared" si="785"/>
        <v>652760.80499999993</v>
      </c>
      <c r="N850" s="5">
        <v>0</v>
      </c>
      <c r="O850" s="5">
        <f t="shared" ref="O850:V850" si="815">O851+O918</f>
        <v>208007.00586999999</v>
      </c>
      <c r="P850" s="5">
        <f t="shared" si="815"/>
        <v>638295.85333000007</v>
      </c>
      <c r="Q850" s="5">
        <f t="shared" si="815"/>
        <v>21052.631000000001</v>
      </c>
      <c r="R850" s="5">
        <f t="shared" si="815"/>
        <v>900368.94932999997</v>
      </c>
      <c r="S850" s="5">
        <f t="shared" si="815"/>
        <v>24342.928</v>
      </c>
      <c r="T850" s="5">
        <v>0</v>
      </c>
      <c r="U850" s="5">
        <f t="shared" si="815"/>
        <v>637672.95333000005</v>
      </c>
      <c r="V850" s="36">
        <f t="shared" si="815"/>
        <v>899746.04933000007</v>
      </c>
      <c r="W850" s="5" t="e">
        <f t="shared" si="810"/>
        <v>#DIV/0!</v>
      </c>
      <c r="X850" s="24" t="s">
        <v>1214</v>
      </c>
    </row>
    <row r="851" spans="1:24" ht="110.25" hidden="1" x14ac:dyDescent="0.25">
      <c r="A851" s="4" t="s">
        <v>148</v>
      </c>
      <c r="B851" s="4" t="s">
        <v>1337</v>
      </c>
      <c r="C851" s="4" t="s">
        <v>596</v>
      </c>
      <c r="D851" s="4" t="s">
        <v>577</v>
      </c>
      <c r="E851" s="14" t="s">
        <v>644</v>
      </c>
      <c r="F851" s="5">
        <f t="shared" ref="F851:L851" si="816">F852+F877+F911</f>
        <v>61669</v>
      </c>
      <c r="G851" s="5">
        <f t="shared" si="816"/>
        <v>196735.60000000003</v>
      </c>
      <c r="H851" s="5">
        <f t="shared" si="816"/>
        <v>107856.9</v>
      </c>
      <c r="I851" s="5">
        <f t="shared" si="816"/>
        <v>0</v>
      </c>
      <c r="J851" s="5">
        <f t="shared" si="816"/>
        <v>-90261.3</v>
      </c>
      <c r="K851" s="5">
        <f t="shared" si="816"/>
        <v>-59234</v>
      </c>
      <c r="L851" s="5">
        <f t="shared" si="816"/>
        <v>287053.15600000002</v>
      </c>
      <c r="M851" s="5">
        <f t="shared" si="785"/>
        <v>348722.15600000002</v>
      </c>
      <c r="N851" s="5">
        <v>0</v>
      </c>
      <c r="O851" s="5">
        <f>O852+O877+O911</f>
        <v>24342.928</v>
      </c>
      <c r="P851" s="5">
        <f t="shared" ref="P851:V851" si="817">P852+P877+P911</f>
        <v>617243.22233000002</v>
      </c>
      <c r="Q851" s="5">
        <f t="shared" si="817"/>
        <v>0</v>
      </c>
      <c r="R851" s="5">
        <f t="shared" si="817"/>
        <v>900368.94932999997</v>
      </c>
      <c r="S851" s="5">
        <f t="shared" si="817"/>
        <v>24342.928</v>
      </c>
      <c r="T851" s="5">
        <v>0</v>
      </c>
      <c r="U851" s="5">
        <f t="shared" si="817"/>
        <v>616620.32233</v>
      </c>
      <c r="V851" s="36">
        <f t="shared" si="817"/>
        <v>899746.04933000007</v>
      </c>
      <c r="W851" s="5" t="e">
        <f t="shared" si="810"/>
        <v>#DIV/0!</v>
      </c>
      <c r="X851" s="24" t="s">
        <v>1214</v>
      </c>
    </row>
    <row r="852" spans="1:24" ht="31.5" hidden="1" x14ac:dyDescent="0.25">
      <c r="A852" s="4" t="s">
        <v>148</v>
      </c>
      <c r="B852" s="4" t="s">
        <v>1337</v>
      </c>
      <c r="C852" s="4" t="s">
        <v>597</v>
      </c>
      <c r="D852" s="4"/>
      <c r="E852" s="14" t="s">
        <v>940</v>
      </c>
      <c r="F852" s="5">
        <f t="shared" ref="F852:L852" si="818">F862+F856+F859+F865+F868+F871+F874</f>
        <v>20807.900000000001</v>
      </c>
      <c r="G852" s="5">
        <f t="shared" si="818"/>
        <v>90261.3</v>
      </c>
      <c r="H852" s="5">
        <f t="shared" si="818"/>
        <v>59234</v>
      </c>
      <c r="I852" s="5">
        <f t="shared" si="818"/>
        <v>0</v>
      </c>
      <c r="J852" s="5">
        <f t="shared" si="818"/>
        <v>-90261.3</v>
      </c>
      <c r="K852" s="5">
        <f t="shared" si="818"/>
        <v>-59234</v>
      </c>
      <c r="L852" s="5">
        <f t="shared" si="818"/>
        <v>146713.772</v>
      </c>
      <c r="M852" s="5">
        <f t="shared" si="785"/>
        <v>167521.67199999999</v>
      </c>
      <c r="N852" s="5">
        <v>0</v>
      </c>
      <c r="O852" s="5">
        <f>O862+O856+O859+O865+O868+O871+O874+O853</f>
        <v>12701.828</v>
      </c>
      <c r="P852" s="5">
        <f t="shared" ref="P852:V852" si="819">P862+P856+P859+P865+P868+P871+P874+P853</f>
        <v>622.9</v>
      </c>
      <c r="Q852" s="5">
        <f t="shared" si="819"/>
        <v>0</v>
      </c>
      <c r="R852" s="5">
        <f t="shared" si="819"/>
        <v>1245.8</v>
      </c>
      <c r="S852" s="5">
        <f t="shared" si="819"/>
        <v>12701.828</v>
      </c>
      <c r="T852" s="5">
        <v>0</v>
      </c>
      <c r="U852" s="5">
        <f t="shared" si="819"/>
        <v>0</v>
      </c>
      <c r="V852" s="36">
        <f t="shared" si="819"/>
        <v>622.9</v>
      </c>
      <c r="W852" s="5" t="e">
        <f t="shared" si="810"/>
        <v>#DIV/0!</v>
      </c>
      <c r="X852" s="24" t="s">
        <v>1214</v>
      </c>
    </row>
    <row r="853" spans="1:24" ht="31.5" hidden="1" x14ac:dyDescent="0.25">
      <c r="A853" s="4" t="s">
        <v>148</v>
      </c>
      <c r="B853" s="4" t="s">
        <v>1337</v>
      </c>
      <c r="C853" s="4" t="s">
        <v>597</v>
      </c>
      <c r="D853" s="4" t="s">
        <v>246</v>
      </c>
      <c r="E853" s="14" t="s">
        <v>473</v>
      </c>
      <c r="F853" s="5"/>
      <c r="G853" s="5"/>
      <c r="H853" s="5"/>
      <c r="I853" s="5"/>
      <c r="J853" s="5"/>
      <c r="K853" s="5"/>
      <c r="L853" s="5"/>
      <c r="M853" s="5">
        <f>M854</f>
        <v>0</v>
      </c>
      <c r="N853" s="5">
        <v>0</v>
      </c>
      <c r="O853" s="5">
        <f t="shared" ref="O853:V854" si="820">O854</f>
        <v>0</v>
      </c>
      <c r="P853" s="5">
        <f t="shared" si="820"/>
        <v>622.9</v>
      </c>
      <c r="Q853" s="5">
        <f t="shared" si="820"/>
        <v>0</v>
      </c>
      <c r="R853" s="5">
        <f t="shared" si="820"/>
        <v>622.9</v>
      </c>
      <c r="S853" s="5">
        <f t="shared" si="820"/>
        <v>0</v>
      </c>
      <c r="T853" s="5">
        <v>0</v>
      </c>
      <c r="U853" s="5">
        <f t="shared" si="820"/>
        <v>0</v>
      </c>
      <c r="V853" s="36">
        <f t="shared" si="820"/>
        <v>0</v>
      </c>
      <c r="W853" s="5" t="e">
        <f t="shared" si="810"/>
        <v>#DIV/0!</v>
      </c>
      <c r="X853" s="24" t="s">
        <v>1214</v>
      </c>
    </row>
    <row r="854" spans="1:24" ht="110.25" hidden="1" x14ac:dyDescent="0.25">
      <c r="A854" s="4" t="s">
        <v>148</v>
      </c>
      <c r="B854" s="4" t="s">
        <v>1337</v>
      </c>
      <c r="C854" s="4" t="s">
        <v>597</v>
      </c>
      <c r="D854" s="4" t="s">
        <v>577</v>
      </c>
      <c r="E854" s="14" t="s">
        <v>644</v>
      </c>
      <c r="F854" s="5"/>
      <c r="G854" s="5"/>
      <c r="H854" s="5"/>
      <c r="I854" s="5"/>
      <c r="J854" s="5"/>
      <c r="K854" s="5"/>
      <c r="L854" s="5"/>
      <c r="M854" s="5">
        <f>M855</f>
        <v>0</v>
      </c>
      <c r="N854" s="5">
        <v>0</v>
      </c>
      <c r="O854" s="5">
        <f t="shared" si="820"/>
        <v>0</v>
      </c>
      <c r="P854" s="5">
        <f t="shared" si="820"/>
        <v>622.9</v>
      </c>
      <c r="Q854" s="5">
        <f t="shared" si="820"/>
        <v>0</v>
      </c>
      <c r="R854" s="5">
        <f t="shared" si="820"/>
        <v>622.9</v>
      </c>
      <c r="S854" s="5">
        <f t="shared" si="820"/>
        <v>0</v>
      </c>
      <c r="T854" s="5">
        <v>0</v>
      </c>
      <c r="U854" s="5">
        <f t="shared" si="820"/>
        <v>0</v>
      </c>
      <c r="V854" s="36">
        <f t="shared" si="820"/>
        <v>0</v>
      </c>
      <c r="W854" s="5" t="e">
        <f t="shared" si="810"/>
        <v>#DIV/0!</v>
      </c>
      <c r="X854" s="24" t="s">
        <v>1214</v>
      </c>
    </row>
    <row r="855" spans="1:24" ht="31.5" x14ac:dyDescent="0.25">
      <c r="A855" s="4" t="s">
        <v>148</v>
      </c>
      <c r="B855" s="4" t="s">
        <v>1337</v>
      </c>
      <c r="C855" s="4" t="s">
        <v>843</v>
      </c>
      <c r="D855" s="4"/>
      <c r="E855" s="14" t="s">
        <v>846</v>
      </c>
      <c r="F855" s="5"/>
      <c r="G855" s="5"/>
      <c r="H855" s="5"/>
      <c r="I855" s="5"/>
      <c r="J855" s="5"/>
      <c r="K855" s="5"/>
      <c r="L855" s="5"/>
      <c r="M855" s="5">
        <v>0</v>
      </c>
      <c r="N855" s="5">
        <v>622.9</v>
      </c>
      <c r="O855" s="5">
        <v>0</v>
      </c>
      <c r="P855" s="5">
        <f>N855</f>
        <v>622.9</v>
      </c>
      <c r="Q855" s="5">
        <f>O855</f>
        <v>0</v>
      </c>
      <c r="R855" s="5">
        <f>N855</f>
        <v>622.9</v>
      </c>
      <c r="S855" s="5">
        <f>O855</f>
        <v>0</v>
      </c>
      <c r="T855" s="5">
        <v>622.9</v>
      </c>
      <c r="U855" s="5">
        <v>0</v>
      </c>
      <c r="V855" s="36">
        <v>0</v>
      </c>
      <c r="W855" s="5">
        <f t="shared" si="810"/>
        <v>100</v>
      </c>
      <c r="X855" s="24"/>
    </row>
    <row r="856" spans="1:24" ht="31.5" x14ac:dyDescent="0.25">
      <c r="A856" s="4" t="s">
        <v>148</v>
      </c>
      <c r="B856" s="4" t="s">
        <v>1337</v>
      </c>
      <c r="C856" s="4" t="s">
        <v>843</v>
      </c>
      <c r="D856" s="4" t="s">
        <v>246</v>
      </c>
      <c r="E856" s="14" t="s">
        <v>473</v>
      </c>
      <c r="F856" s="5">
        <f t="shared" ref="F856:L857" si="821">F857</f>
        <v>0</v>
      </c>
      <c r="G856" s="5">
        <f t="shared" si="821"/>
        <v>0</v>
      </c>
      <c r="H856" s="5">
        <f t="shared" si="821"/>
        <v>0</v>
      </c>
      <c r="I856" s="5">
        <f t="shared" si="821"/>
        <v>0</v>
      </c>
      <c r="J856" s="5">
        <f t="shared" si="821"/>
        <v>0</v>
      </c>
      <c r="K856" s="5">
        <f t="shared" si="821"/>
        <v>0</v>
      </c>
      <c r="L856" s="5">
        <f t="shared" si="821"/>
        <v>63724.095000000001</v>
      </c>
      <c r="M856" s="5">
        <f t="shared" si="785"/>
        <v>63724.095000000001</v>
      </c>
      <c r="N856" s="5">
        <v>622.9</v>
      </c>
      <c r="O856" s="5">
        <f>O857</f>
        <v>0</v>
      </c>
      <c r="P856" s="5">
        <f t="shared" ref="P856:V857" si="822">P857</f>
        <v>0</v>
      </c>
      <c r="Q856" s="5">
        <f t="shared" si="822"/>
        <v>0</v>
      </c>
      <c r="R856" s="5">
        <f t="shared" si="822"/>
        <v>622.9</v>
      </c>
      <c r="S856" s="5">
        <f t="shared" si="822"/>
        <v>0</v>
      </c>
      <c r="T856" s="5">
        <v>622.9</v>
      </c>
      <c r="U856" s="5">
        <f t="shared" si="822"/>
        <v>0</v>
      </c>
      <c r="V856" s="36">
        <f t="shared" si="822"/>
        <v>622.9</v>
      </c>
      <c r="W856" s="5">
        <f t="shared" si="810"/>
        <v>100</v>
      </c>
      <c r="X856" s="26"/>
    </row>
    <row r="857" spans="1:24" ht="110.25" x14ac:dyDescent="0.25">
      <c r="A857" s="4" t="s">
        <v>148</v>
      </c>
      <c r="B857" s="4" t="s">
        <v>1337</v>
      </c>
      <c r="C857" s="4" t="s">
        <v>843</v>
      </c>
      <c r="D857" s="4" t="s">
        <v>577</v>
      </c>
      <c r="E857" s="14" t="s">
        <v>644</v>
      </c>
      <c r="F857" s="5">
        <f t="shared" si="821"/>
        <v>0</v>
      </c>
      <c r="G857" s="5">
        <f t="shared" si="821"/>
        <v>0</v>
      </c>
      <c r="H857" s="5">
        <f t="shared" si="821"/>
        <v>0</v>
      </c>
      <c r="I857" s="5">
        <f t="shared" si="821"/>
        <v>0</v>
      </c>
      <c r="J857" s="5">
        <f t="shared" si="821"/>
        <v>0</v>
      </c>
      <c r="K857" s="5">
        <f t="shared" si="821"/>
        <v>0</v>
      </c>
      <c r="L857" s="5">
        <f t="shared" si="821"/>
        <v>63724.095000000001</v>
      </c>
      <c r="M857" s="5">
        <f t="shared" si="785"/>
        <v>63724.095000000001</v>
      </c>
      <c r="N857" s="5">
        <v>622.9</v>
      </c>
      <c r="O857" s="5">
        <f>O858</f>
        <v>0</v>
      </c>
      <c r="P857" s="5">
        <f t="shared" si="822"/>
        <v>0</v>
      </c>
      <c r="Q857" s="5">
        <f t="shared" si="822"/>
        <v>0</v>
      </c>
      <c r="R857" s="5">
        <f t="shared" si="822"/>
        <v>622.9</v>
      </c>
      <c r="S857" s="5">
        <f t="shared" si="822"/>
        <v>0</v>
      </c>
      <c r="T857" s="5">
        <v>622.9</v>
      </c>
      <c r="U857" s="5">
        <f t="shared" si="822"/>
        <v>0</v>
      </c>
      <c r="V857" s="36">
        <f t="shared" si="822"/>
        <v>622.9</v>
      </c>
      <c r="W857" s="5">
        <f t="shared" si="810"/>
        <v>100</v>
      </c>
      <c r="X857" s="26"/>
    </row>
    <row r="858" spans="1:24" ht="31.5" x14ac:dyDescent="0.25">
      <c r="A858" s="4" t="s">
        <v>148</v>
      </c>
      <c r="B858" s="4" t="s">
        <v>1337</v>
      </c>
      <c r="C858" s="4" t="s">
        <v>844</v>
      </c>
      <c r="D858" s="4"/>
      <c r="E858" s="14" t="s">
        <v>845</v>
      </c>
      <c r="F858" s="5"/>
      <c r="G858" s="5"/>
      <c r="H858" s="5"/>
      <c r="I858" s="5"/>
      <c r="J858" s="5"/>
      <c r="K858" s="5"/>
      <c r="L858" s="5">
        <f>69106.292-5382.197</f>
        <v>63724.095000000001</v>
      </c>
      <c r="M858" s="5">
        <f t="shared" si="785"/>
        <v>63724.095000000001</v>
      </c>
      <c r="N858" s="5">
        <v>622.9</v>
      </c>
      <c r="O858" s="5">
        <v>0</v>
      </c>
      <c r="P858" s="5">
        <v>0</v>
      </c>
      <c r="Q858" s="5">
        <v>0</v>
      </c>
      <c r="R858" s="5">
        <f>N858</f>
        <v>622.9</v>
      </c>
      <c r="S858" s="5">
        <f>O858</f>
        <v>0</v>
      </c>
      <c r="T858" s="5">
        <v>622.9</v>
      </c>
      <c r="U858" s="5">
        <v>0</v>
      </c>
      <c r="V858" s="36">
        <f>T858</f>
        <v>622.9</v>
      </c>
      <c r="W858" s="5">
        <f t="shared" si="810"/>
        <v>100</v>
      </c>
      <c r="X858" s="26"/>
    </row>
    <row r="859" spans="1:24" ht="31.5" x14ac:dyDescent="0.25">
      <c r="A859" s="4" t="s">
        <v>148</v>
      </c>
      <c r="B859" s="4" t="s">
        <v>1337</v>
      </c>
      <c r="C859" s="4" t="s">
        <v>844</v>
      </c>
      <c r="D859" s="4" t="s">
        <v>246</v>
      </c>
      <c r="E859" s="14" t="s">
        <v>473</v>
      </c>
      <c r="F859" s="5">
        <f t="shared" ref="F859:L860" si="823">F860</f>
        <v>0</v>
      </c>
      <c r="G859" s="5">
        <f t="shared" si="823"/>
        <v>0</v>
      </c>
      <c r="H859" s="5">
        <f t="shared" si="823"/>
        <v>0</v>
      </c>
      <c r="I859" s="5">
        <f t="shared" si="823"/>
        <v>0</v>
      </c>
      <c r="J859" s="5">
        <f t="shared" si="823"/>
        <v>0</v>
      </c>
      <c r="K859" s="5">
        <f t="shared" si="823"/>
        <v>0</v>
      </c>
      <c r="L859" s="5">
        <f t="shared" si="823"/>
        <v>80825.812999999995</v>
      </c>
      <c r="M859" s="5">
        <f t="shared" si="785"/>
        <v>80825.812999999995</v>
      </c>
      <c r="N859" s="5">
        <v>622.9</v>
      </c>
      <c r="O859" s="5">
        <f>O860</f>
        <v>0</v>
      </c>
      <c r="P859" s="5">
        <f t="shared" ref="P859:V860" si="824">P860</f>
        <v>0</v>
      </c>
      <c r="Q859" s="5">
        <f t="shared" si="824"/>
        <v>0</v>
      </c>
      <c r="R859" s="5">
        <f t="shared" si="824"/>
        <v>0</v>
      </c>
      <c r="S859" s="5">
        <f t="shared" si="824"/>
        <v>0</v>
      </c>
      <c r="T859" s="5">
        <v>622.9</v>
      </c>
      <c r="U859" s="5">
        <f t="shared" si="824"/>
        <v>0</v>
      </c>
      <c r="V859" s="36">
        <f t="shared" si="824"/>
        <v>0</v>
      </c>
      <c r="W859" s="5">
        <f t="shared" si="810"/>
        <v>100</v>
      </c>
      <c r="X859" s="26"/>
    </row>
    <row r="860" spans="1:24" ht="110.25" x14ac:dyDescent="0.25">
      <c r="A860" s="4" t="s">
        <v>148</v>
      </c>
      <c r="B860" s="4" t="s">
        <v>1337</v>
      </c>
      <c r="C860" s="4" t="s">
        <v>844</v>
      </c>
      <c r="D860" s="4" t="s">
        <v>577</v>
      </c>
      <c r="E860" s="14" t="s">
        <v>644</v>
      </c>
      <c r="F860" s="5">
        <f t="shared" si="823"/>
        <v>0</v>
      </c>
      <c r="G860" s="5">
        <f t="shared" si="823"/>
        <v>0</v>
      </c>
      <c r="H860" s="5">
        <f t="shared" si="823"/>
        <v>0</v>
      </c>
      <c r="I860" s="5">
        <f t="shared" si="823"/>
        <v>0</v>
      </c>
      <c r="J860" s="5">
        <f t="shared" si="823"/>
        <v>0</v>
      </c>
      <c r="K860" s="5">
        <f t="shared" si="823"/>
        <v>0</v>
      </c>
      <c r="L860" s="5">
        <f t="shared" si="823"/>
        <v>80825.812999999995</v>
      </c>
      <c r="M860" s="5">
        <f t="shared" si="785"/>
        <v>80825.812999999995</v>
      </c>
      <c r="N860" s="5">
        <v>622.9</v>
      </c>
      <c r="O860" s="5">
        <f>O861</f>
        <v>0</v>
      </c>
      <c r="P860" s="5">
        <f t="shared" si="824"/>
        <v>0</v>
      </c>
      <c r="Q860" s="5">
        <f t="shared" si="824"/>
        <v>0</v>
      </c>
      <c r="R860" s="5">
        <f t="shared" si="824"/>
        <v>0</v>
      </c>
      <c r="S860" s="5">
        <f t="shared" si="824"/>
        <v>0</v>
      </c>
      <c r="T860" s="5">
        <v>622.9</v>
      </c>
      <c r="U860" s="5">
        <f t="shared" si="824"/>
        <v>0</v>
      </c>
      <c r="V860" s="36">
        <f t="shared" si="824"/>
        <v>0</v>
      </c>
      <c r="W860" s="5">
        <f t="shared" si="810"/>
        <v>100</v>
      </c>
      <c r="X860" s="26"/>
    </row>
    <row r="861" spans="1:24" ht="31.5" hidden="1" x14ac:dyDescent="0.25">
      <c r="A861" s="4" t="s">
        <v>148</v>
      </c>
      <c r="B861" s="4" t="s">
        <v>1337</v>
      </c>
      <c r="C861" s="4" t="s">
        <v>855</v>
      </c>
      <c r="D861" s="4"/>
      <c r="E861" s="14" t="s">
        <v>1123</v>
      </c>
      <c r="F861" s="5"/>
      <c r="G861" s="5"/>
      <c r="H861" s="5"/>
      <c r="I861" s="5"/>
      <c r="J861" s="5"/>
      <c r="K861" s="5"/>
      <c r="L861" s="5">
        <f>13765.2+67060.613</f>
        <v>80825.812999999995</v>
      </c>
      <c r="M861" s="5">
        <f t="shared" si="785"/>
        <v>80825.812999999995</v>
      </c>
      <c r="N861" s="5">
        <v>0</v>
      </c>
      <c r="O861" s="5">
        <v>0</v>
      </c>
      <c r="P861" s="5">
        <f>N861</f>
        <v>0</v>
      </c>
      <c r="Q861" s="5">
        <f>O861</f>
        <v>0</v>
      </c>
      <c r="R861" s="5">
        <f>N861</f>
        <v>0</v>
      </c>
      <c r="S861" s="5">
        <f>O861</f>
        <v>0</v>
      </c>
      <c r="T861" s="5">
        <v>0</v>
      </c>
      <c r="U861" s="5">
        <f>T861</f>
        <v>0</v>
      </c>
      <c r="V861" s="36">
        <f>T861</f>
        <v>0</v>
      </c>
      <c r="W861" s="5" t="e">
        <f t="shared" si="810"/>
        <v>#DIV/0!</v>
      </c>
      <c r="X861" s="24" t="s">
        <v>1214</v>
      </c>
    </row>
    <row r="862" spans="1:24" ht="31.5" hidden="1" x14ac:dyDescent="0.25">
      <c r="A862" s="4" t="s">
        <v>148</v>
      </c>
      <c r="B862" s="4" t="s">
        <v>1337</v>
      </c>
      <c r="C862" s="4" t="s">
        <v>855</v>
      </c>
      <c r="D862" s="4" t="s">
        <v>246</v>
      </c>
      <c r="E862" s="14" t="s">
        <v>473</v>
      </c>
      <c r="F862" s="5">
        <f t="shared" ref="F862:L863" si="825">F863</f>
        <v>20807.900000000001</v>
      </c>
      <c r="G862" s="5">
        <f t="shared" si="825"/>
        <v>0</v>
      </c>
      <c r="H862" s="5">
        <f t="shared" si="825"/>
        <v>0</v>
      </c>
      <c r="I862" s="5">
        <f t="shared" si="825"/>
        <v>0</v>
      </c>
      <c r="J862" s="5">
        <f t="shared" si="825"/>
        <v>0</v>
      </c>
      <c r="K862" s="5">
        <f t="shared" si="825"/>
        <v>0</v>
      </c>
      <c r="L862" s="5">
        <f t="shared" si="825"/>
        <v>2163.864</v>
      </c>
      <c r="M862" s="5">
        <f t="shared" si="785"/>
        <v>22971.764000000003</v>
      </c>
      <c r="N862" s="5">
        <v>0</v>
      </c>
      <c r="O862" s="5">
        <f>O863</f>
        <v>12701.828</v>
      </c>
      <c r="P862" s="5">
        <f t="shared" ref="P862:V863" si="826">P863</f>
        <v>0</v>
      </c>
      <c r="Q862" s="5">
        <f t="shared" si="826"/>
        <v>0</v>
      </c>
      <c r="R862" s="5">
        <f t="shared" si="826"/>
        <v>0</v>
      </c>
      <c r="S862" s="5">
        <f t="shared" si="826"/>
        <v>12701.828</v>
      </c>
      <c r="T862" s="5">
        <v>0</v>
      </c>
      <c r="U862" s="5">
        <f t="shared" si="826"/>
        <v>0</v>
      </c>
      <c r="V862" s="36">
        <f t="shared" si="826"/>
        <v>0</v>
      </c>
      <c r="W862" s="5" t="e">
        <f t="shared" si="810"/>
        <v>#DIV/0!</v>
      </c>
      <c r="X862" s="24" t="s">
        <v>1214</v>
      </c>
    </row>
    <row r="863" spans="1:24" ht="110.25" hidden="1" x14ac:dyDescent="0.25">
      <c r="A863" s="4" t="s">
        <v>148</v>
      </c>
      <c r="B863" s="4" t="s">
        <v>1337</v>
      </c>
      <c r="C863" s="4" t="s">
        <v>855</v>
      </c>
      <c r="D863" s="4" t="s">
        <v>577</v>
      </c>
      <c r="E863" s="14" t="s">
        <v>644</v>
      </c>
      <c r="F863" s="5">
        <f t="shared" si="825"/>
        <v>20807.900000000001</v>
      </c>
      <c r="G863" s="5">
        <f t="shared" si="825"/>
        <v>0</v>
      </c>
      <c r="H863" s="5">
        <f t="shared" si="825"/>
        <v>0</v>
      </c>
      <c r="I863" s="5">
        <f t="shared" si="825"/>
        <v>0</v>
      </c>
      <c r="J863" s="5">
        <f t="shared" si="825"/>
        <v>0</v>
      </c>
      <c r="K863" s="5">
        <f t="shared" si="825"/>
        <v>0</v>
      </c>
      <c r="L863" s="5">
        <f t="shared" si="825"/>
        <v>2163.864</v>
      </c>
      <c r="M863" s="5">
        <f t="shared" si="785"/>
        <v>22971.764000000003</v>
      </c>
      <c r="N863" s="5">
        <v>0</v>
      </c>
      <c r="O863" s="5">
        <f>O864</f>
        <v>12701.828</v>
      </c>
      <c r="P863" s="5">
        <f t="shared" si="826"/>
        <v>0</v>
      </c>
      <c r="Q863" s="5">
        <f t="shared" si="826"/>
        <v>0</v>
      </c>
      <c r="R863" s="5">
        <f t="shared" si="826"/>
        <v>0</v>
      </c>
      <c r="S863" s="5">
        <f t="shared" si="826"/>
        <v>12701.828</v>
      </c>
      <c r="T863" s="5">
        <v>0</v>
      </c>
      <c r="U863" s="5">
        <f t="shared" si="826"/>
        <v>0</v>
      </c>
      <c r="V863" s="36">
        <f t="shared" si="826"/>
        <v>0</v>
      </c>
      <c r="W863" s="5" t="e">
        <f t="shared" si="810"/>
        <v>#DIV/0!</v>
      </c>
      <c r="X863" s="24" t="s">
        <v>1214</v>
      </c>
    </row>
    <row r="864" spans="1:24" ht="47.25" hidden="1" x14ac:dyDescent="0.25">
      <c r="A864" s="4" t="s">
        <v>148</v>
      </c>
      <c r="B864" s="4" t="s">
        <v>1337</v>
      </c>
      <c r="C864" s="4" t="s">
        <v>1124</v>
      </c>
      <c r="D864" s="4"/>
      <c r="E864" s="14" t="s">
        <v>1449</v>
      </c>
      <c r="F864" s="5">
        <v>20807.900000000001</v>
      </c>
      <c r="G864" s="5"/>
      <c r="H864" s="5"/>
      <c r="I864" s="5"/>
      <c r="J864" s="5"/>
      <c r="K864" s="5"/>
      <c r="L864" s="5">
        <f>15981.7-10639.049-2708.988-469.799</f>
        <v>2163.864</v>
      </c>
      <c r="M864" s="5">
        <f t="shared" si="785"/>
        <v>22971.764000000003</v>
      </c>
      <c r="N864" s="5">
        <v>0</v>
      </c>
      <c r="O864" s="5">
        <v>12701.828</v>
      </c>
      <c r="P864" s="5">
        <v>0</v>
      </c>
      <c r="Q864" s="5">
        <v>0</v>
      </c>
      <c r="R864" s="5">
        <f>N864</f>
        <v>0</v>
      </c>
      <c r="S864" s="5">
        <f>O864</f>
        <v>12701.828</v>
      </c>
      <c r="T864" s="5">
        <v>0</v>
      </c>
      <c r="U864" s="5">
        <v>0</v>
      </c>
      <c r="V864" s="36">
        <f>T864</f>
        <v>0</v>
      </c>
      <c r="W864" s="5" t="e">
        <f t="shared" si="810"/>
        <v>#DIV/0!</v>
      </c>
      <c r="X864" s="24" t="s">
        <v>1214</v>
      </c>
    </row>
    <row r="865" spans="1:25" ht="31.5" hidden="1" x14ac:dyDescent="0.25">
      <c r="A865" s="4" t="s">
        <v>148</v>
      </c>
      <c r="B865" s="4" t="s">
        <v>1337</v>
      </c>
      <c r="C865" s="4" t="s">
        <v>1124</v>
      </c>
      <c r="D865" s="4" t="s">
        <v>246</v>
      </c>
      <c r="E865" s="14" t="s">
        <v>473</v>
      </c>
      <c r="F865" s="5">
        <f t="shared" ref="F865:L866" si="827">F866</f>
        <v>0</v>
      </c>
      <c r="G865" s="5">
        <f t="shared" si="827"/>
        <v>0</v>
      </c>
      <c r="H865" s="5">
        <f t="shared" si="827"/>
        <v>0</v>
      </c>
      <c r="I865" s="5">
        <f t="shared" si="827"/>
        <v>0</v>
      </c>
      <c r="J865" s="5">
        <f t="shared" si="827"/>
        <v>0</v>
      </c>
      <c r="K865" s="5">
        <f t="shared" si="827"/>
        <v>0</v>
      </c>
      <c r="L865" s="5">
        <f t="shared" si="827"/>
        <v>0</v>
      </c>
      <c r="M865" s="5">
        <f t="shared" si="785"/>
        <v>0</v>
      </c>
      <c r="N865" s="5">
        <v>0</v>
      </c>
      <c r="O865" s="5">
        <f>O866</f>
        <v>0</v>
      </c>
      <c r="P865" s="5">
        <f t="shared" ref="P865:V866" si="828">P866</f>
        <v>0</v>
      </c>
      <c r="Q865" s="5">
        <f t="shared" si="828"/>
        <v>0</v>
      </c>
      <c r="R865" s="5">
        <f t="shared" si="828"/>
        <v>0</v>
      </c>
      <c r="S865" s="5">
        <f t="shared" si="828"/>
        <v>0</v>
      </c>
      <c r="T865" s="5">
        <v>0</v>
      </c>
      <c r="U865" s="5">
        <f t="shared" si="828"/>
        <v>0</v>
      </c>
      <c r="V865" s="36">
        <f t="shared" si="828"/>
        <v>0</v>
      </c>
      <c r="W865" s="5" t="e">
        <f t="shared" si="810"/>
        <v>#DIV/0!</v>
      </c>
      <c r="X865" s="24" t="s">
        <v>1214</v>
      </c>
      <c r="Y865" s="2" t="s">
        <v>1236</v>
      </c>
    </row>
    <row r="866" spans="1:25" ht="110.25" hidden="1" x14ac:dyDescent="0.25">
      <c r="A866" s="4" t="s">
        <v>148</v>
      </c>
      <c r="B866" s="4" t="s">
        <v>1337</v>
      </c>
      <c r="C866" s="4" t="s">
        <v>1124</v>
      </c>
      <c r="D866" s="4" t="s">
        <v>577</v>
      </c>
      <c r="E866" s="14" t="s">
        <v>644</v>
      </c>
      <c r="F866" s="5">
        <f t="shared" si="827"/>
        <v>0</v>
      </c>
      <c r="G866" s="5">
        <f t="shared" si="827"/>
        <v>0</v>
      </c>
      <c r="H866" s="5">
        <f t="shared" si="827"/>
        <v>0</v>
      </c>
      <c r="I866" s="5">
        <f t="shared" si="827"/>
        <v>0</v>
      </c>
      <c r="J866" s="5">
        <f t="shared" si="827"/>
        <v>0</v>
      </c>
      <c r="K866" s="5">
        <f t="shared" si="827"/>
        <v>0</v>
      </c>
      <c r="L866" s="5">
        <f t="shared" si="827"/>
        <v>0</v>
      </c>
      <c r="M866" s="5">
        <f t="shared" si="785"/>
        <v>0</v>
      </c>
      <c r="N866" s="5">
        <v>0</v>
      </c>
      <c r="O866" s="5">
        <f>O867</f>
        <v>0</v>
      </c>
      <c r="P866" s="5">
        <f t="shared" si="828"/>
        <v>0</v>
      </c>
      <c r="Q866" s="5">
        <f t="shared" si="828"/>
        <v>0</v>
      </c>
      <c r="R866" s="5">
        <f t="shared" si="828"/>
        <v>0</v>
      </c>
      <c r="S866" s="5">
        <f t="shared" si="828"/>
        <v>0</v>
      </c>
      <c r="T866" s="5">
        <v>0</v>
      </c>
      <c r="U866" s="5">
        <f t="shared" si="828"/>
        <v>0</v>
      </c>
      <c r="V866" s="36">
        <f t="shared" si="828"/>
        <v>0</v>
      </c>
      <c r="W866" s="5" t="e">
        <f t="shared" si="810"/>
        <v>#DIV/0!</v>
      </c>
      <c r="X866" s="24" t="s">
        <v>1214</v>
      </c>
      <c r="Y866" s="2" t="s">
        <v>1236</v>
      </c>
    </row>
    <row r="867" spans="1:25" ht="31.5" x14ac:dyDescent="0.25">
      <c r="A867" s="4" t="s">
        <v>148</v>
      </c>
      <c r="B867" s="4" t="s">
        <v>1337</v>
      </c>
      <c r="C867" s="4" t="s">
        <v>800</v>
      </c>
      <c r="D867" s="4"/>
      <c r="E867" s="14" t="s">
        <v>942</v>
      </c>
      <c r="F867" s="5"/>
      <c r="G867" s="5"/>
      <c r="H867" s="5"/>
      <c r="I867" s="5"/>
      <c r="J867" s="5"/>
      <c r="K867" s="5"/>
      <c r="L867" s="5"/>
      <c r="M867" s="5">
        <f t="shared" si="785"/>
        <v>0</v>
      </c>
      <c r="N867" s="5">
        <v>16000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16000</v>
      </c>
      <c r="U867" s="5">
        <v>0</v>
      </c>
      <c r="V867" s="36">
        <v>0</v>
      </c>
      <c r="W867" s="5">
        <f t="shared" si="810"/>
        <v>100</v>
      </c>
      <c r="X867" s="26"/>
      <c r="Y867" s="2" t="s">
        <v>1236</v>
      </c>
    </row>
    <row r="868" spans="1:25" ht="31.5" x14ac:dyDescent="0.25">
      <c r="A868" s="4" t="s">
        <v>148</v>
      </c>
      <c r="B868" s="4" t="s">
        <v>1337</v>
      </c>
      <c r="C868" s="4" t="s">
        <v>800</v>
      </c>
      <c r="D868" s="4" t="s">
        <v>246</v>
      </c>
      <c r="E868" s="14" t="s">
        <v>473</v>
      </c>
      <c r="F868" s="5">
        <f>F869</f>
        <v>0</v>
      </c>
      <c r="G868" s="5">
        <f t="shared" ref="G868:L869" si="829">G869</f>
        <v>31027.3</v>
      </c>
      <c r="H868" s="5">
        <f t="shared" si="829"/>
        <v>0</v>
      </c>
      <c r="I868" s="5">
        <f t="shared" si="829"/>
        <v>0</v>
      </c>
      <c r="J868" s="5">
        <f t="shared" si="829"/>
        <v>-31027.3</v>
      </c>
      <c r="K868" s="5">
        <f t="shared" si="829"/>
        <v>0</v>
      </c>
      <c r="L868" s="5">
        <f t="shared" si="829"/>
        <v>0</v>
      </c>
      <c r="M868" s="5">
        <f t="shared" si="785"/>
        <v>0</v>
      </c>
      <c r="N868" s="5">
        <v>16000</v>
      </c>
      <c r="O868" s="5">
        <f>O869</f>
        <v>0</v>
      </c>
      <c r="P868" s="5">
        <f t="shared" ref="P868:V869" si="830">P869</f>
        <v>0</v>
      </c>
      <c r="Q868" s="5">
        <f t="shared" si="830"/>
        <v>0</v>
      </c>
      <c r="R868" s="5">
        <f t="shared" si="830"/>
        <v>0</v>
      </c>
      <c r="S868" s="5">
        <f t="shared" si="830"/>
        <v>0</v>
      </c>
      <c r="T868" s="5">
        <v>16000</v>
      </c>
      <c r="U868" s="5">
        <f t="shared" si="830"/>
        <v>0</v>
      </c>
      <c r="V868" s="36">
        <f t="shared" si="830"/>
        <v>0</v>
      </c>
      <c r="W868" s="5">
        <f t="shared" si="810"/>
        <v>100</v>
      </c>
      <c r="X868" s="26"/>
      <c r="Y868" s="2" t="s">
        <v>1236</v>
      </c>
    </row>
    <row r="869" spans="1:25" ht="110.25" x14ac:dyDescent="0.25">
      <c r="A869" s="4" t="s">
        <v>148</v>
      </c>
      <c r="B869" s="4" t="s">
        <v>1337</v>
      </c>
      <c r="C869" s="4" t="s">
        <v>800</v>
      </c>
      <c r="D869" s="4" t="s">
        <v>577</v>
      </c>
      <c r="E869" s="14" t="s">
        <v>644</v>
      </c>
      <c r="F869" s="5">
        <f>F870</f>
        <v>0</v>
      </c>
      <c r="G869" s="5">
        <f t="shared" si="829"/>
        <v>31027.3</v>
      </c>
      <c r="H869" s="5">
        <f t="shared" si="829"/>
        <v>0</v>
      </c>
      <c r="I869" s="5">
        <f t="shared" si="829"/>
        <v>0</v>
      </c>
      <c r="J869" s="5">
        <f t="shared" si="829"/>
        <v>-31027.3</v>
      </c>
      <c r="K869" s="5">
        <f t="shared" si="829"/>
        <v>0</v>
      </c>
      <c r="L869" s="5">
        <f t="shared" si="829"/>
        <v>0</v>
      </c>
      <c r="M869" s="5">
        <f t="shared" si="785"/>
        <v>0</v>
      </c>
      <c r="N869" s="5">
        <v>16000</v>
      </c>
      <c r="O869" s="5">
        <f>O870</f>
        <v>0</v>
      </c>
      <c r="P869" s="5">
        <f t="shared" si="830"/>
        <v>0</v>
      </c>
      <c r="Q869" s="5">
        <f t="shared" si="830"/>
        <v>0</v>
      </c>
      <c r="R869" s="5">
        <f t="shared" si="830"/>
        <v>0</v>
      </c>
      <c r="S869" s="5">
        <f t="shared" si="830"/>
        <v>0</v>
      </c>
      <c r="T869" s="5">
        <v>16000</v>
      </c>
      <c r="U869" s="5">
        <f t="shared" si="830"/>
        <v>0</v>
      </c>
      <c r="V869" s="36">
        <f t="shared" si="830"/>
        <v>0</v>
      </c>
      <c r="W869" s="5">
        <f t="shared" si="810"/>
        <v>100</v>
      </c>
      <c r="X869" s="26"/>
      <c r="Y869" s="2" t="s">
        <v>1236</v>
      </c>
    </row>
    <row r="870" spans="1:25" ht="31.5" hidden="1" x14ac:dyDescent="0.25">
      <c r="A870" s="4" t="s">
        <v>148</v>
      </c>
      <c r="B870" s="4" t="s">
        <v>1337</v>
      </c>
      <c r="C870" s="4" t="s">
        <v>802</v>
      </c>
      <c r="D870" s="4"/>
      <c r="E870" s="14" t="s">
        <v>943</v>
      </c>
      <c r="F870" s="5"/>
      <c r="G870" s="5">
        <v>31027.3</v>
      </c>
      <c r="H870" s="5"/>
      <c r="I870" s="5"/>
      <c r="J870" s="5">
        <v>-31027.3</v>
      </c>
      <c r="K870" s="5"/>
      <c r="L870" s="5"/>
      <c r="M870" s="5">
        <f t="shared" si="785"/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36">
        <v>0</v>
      </c>
      <c r="W870" s="5" t="e">
        <f t="shared" si="810"/>
        <v>#DIV/0!</v>
      </c>
      <c r="X870" s="24" t="s">
        <v>1214</v>
      </c>
      <c r="Y870" s="2" t="s">
        <v>1236</v>
      </c>
    </row>
    <row r="871" spans="1:25" ht="31.5" hidden="1" x14ac:dyDescent="0.25">
      <c r="A871" s="4" t="s">
        <v>148</v>
      </c>
      <c r="B871" s="4" t="s">
        <v>1337</v>
      </c>
      <c r="C871" s="4" t="s">
        <v>802</v>
      </c>
      <c r="D871" s="4" t="s">
        <v>246</v>
      </c>
      <c r="E871" s="14" t="s">
        <v>473</v>
      </c>
      <c r="F871" s="5">
        <f>F872</f>
        <v>0</v>
      </c>
      <c r="G871" s="5">
        <f t="shared" ref="G871:L872" si="831">G872</f>
        <v>59234</v>
      </c>
      <c r="H871" s="5">
        <f t="shared" si="831"/>
        <v>0</v>
      </c>
      <c r="I871" s="5">
        <f t="shared" si="831"/>
        <v>0</v>
      </c>
      <c r="J871" s="5">
        <f t="shared" si="831"/>
        <v>-59234</v>
      </c>
      <c r="K871" s="5">
        <f t="shared" si="831"/>
        <v>0</v>
      </c>
      <c r="L871" s="5">
        <f t="shared" si="831"/>
        <v>0</v>
      </c>
      <c r="M871" s="5">
        <f t="shared" si="785"/>
        <v>0</v>
      </c>
      <c r="N871" s="5">
        <v>0</v>
      </c>
      <c r="O871" s="5">
        <f>O872</f>
        <v>0</v>
      </c>
      <c r="P871" s="5">
        <f t="shared" ref="P871:V872" si="832">P872</f>
        <v>0</v>
      </c>
      <c r="Q871" s="5">
        <f t="shared" si="832"/>
        <v>0</v>
      </c>
      <c r="R871" s="5">
        <f t="shared" si="832"/>
        <v>0</v>
      </c>
      <c r="S871" s="5">
        <f t="shared" si="832"/>
        <v>0</v>
      </c>
      <c r="T871" s="5">
        <v>0</v>
      </c>
      <c r="U871" s="5">
        <f t="shared" si="832"/>
        <v>0</v>
      </c>
      <c r="V871" s="36">
        <f t="shared" si="832"/>
        <v>0</v>
      </c>
      <c r="W871" s="5" t="e">
        <f t="shared" si="810"/>
        <v>#DIV/0!</v>
      </c>
      <c r="X871" s="24" t="s">
        <v>1214</v>
      </c>
      <c r="Y871" s="2" t="s">
        <v>1236</v>
      </c>
    </row>
    <row r="872" spans="1:25" ht="110.25" hidden="1" x14ac:dyDescent="0.25">
      <c r="A872" s="4" t="s">
        <v>148</v>
      </c>
      <c r="B872" s="4" t="s">
        <v>1337</v>
      </c>
      <c r="C872" s="4" t="s">
        <v>802</v>
      </c>
      <c r="D872" s="4" t="s">
        <v>577</v>
      </c>
      <c r="E872" s="14" t="s">
        <v>644</v>
      </c>
      <c r="F872" s="5">
        <f>F873</f>
        <v>0</v>
      </c>
      <c r="G872" s="5">
        <f t="shared" si="831"/>
        <v>59234</v>
      </c>
      <c r="H872" s="5">
        <f t="shared" si="831"/>
        <v>0</v>
      </c>
      <c r="I872" s="5">
        <f t="shared" si="831"/>
        <v>0</v>
      </c>
      <c r="J872" s="5">
        <f t="shared" si="831"/>
        <v>-59234</v>
      </c>
      <c r="K872" s="5">
        <f t="shared" si="831"/>
        <v>0</v>
      </c>
      <c r="L872" s="5">
        <f t="shared" si="831"/>
        <v>0</v>
      </c>
      <c r="M872" s="5">
        <f t="shared" si="785"/>
        <v>0</v>
      </c>
      <c r="N872" s="5">
        <v>0</v>
      </c>
      <c r="O872" s="5">
        <f>O873</f>
        <v>0</v>
      </c>
      <c r="P872" s="5">
        <f t="shared" si="832"/>
        <v>0</v>
      </c>
      <c r="Q872" s="5">
        <f t="shared" si="832"/>
        <v>0</v>
      </c>
      <c r="R872" s="5">
        <f t="shared" si="832"/>
        <v>0</v>
      </c>
      <c r="S872" s="5">
        <f t="shared" si="832"/>
        <v>0</v>
      </c>
      <c r="T872" s="5">
        <v>0</v>
      </c>
      <c r="U872" s="5">
        <f t="shared" si="832"/>
        <v>0</v>
      </c>
      <c r="V872" s="36">
        <f t="shared" si="832"/>
        <v>0</v>
      </c>
      <c r="W872" s="5" t="e">
        <f t="shared" si="810"/>
        <v>#DIV/0!</v>
      </c>
      <c r="X872" s="24" t="s">
        <v>1214</v>
      </c>
      <c r="Y872" s="2" t="s">
        <v>1236</v>
      </c>
    </row>
    <row r="873" spans="1:25" ht="31.5" hidden="1" x14ac:dyDescent="0.25">
      <c r="A873" s="4" t="s">
        <v>148</v>
      </c>
      <c r="B873" s="4" t="s">
        <v>1337</v>
      </c>
      <c r="C873" s="4" t="s">
        <v>1260</v>
      </c>
      <c r="D873" s="4"/>
      <c r="E873" s="14" t="s">
        <v>1261</v>
      </c>
      <c r="F873" s="5"/>
      <c r="G873" s="5">
        <v>59234</v>
      </c>
      <c r="H873" s="5"/>
      <c r="I873" s="5"/>
      <c r="J873" s="5">
        <v>-59234</v>
      </c>
      <c r="K873" s="5"/>
      <c r="L873" s="5"/>
      <c r="M873" s="5">
        <f t="shared" si="785"/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36">
        <v>0</v>
      </c>
      <c r="W873" s="5" t="e">
        <f t="shared" si="810"/>
        <v>#DIV/0!</v>
      </c>
      <c r="X873" s="24" t="s">
        <v>1214</v>
      </c>
      <c r="Y873" s="2" t="s">
        <v>1236</v>
      </c>
    </row>
    <row r="874" spans="1:25" ht="31.5" hidden="1" x14ac:dyDescent="0.25">
      <c r="A874" s="4" t="s">
        <v>148</v>
      </c>
      <c r="B874" s="4" t="s">
        <v>1337</v>
      </c>
      <c r="C874" s="4" t="s">
        <v>1260</v>
      </c>
      <c r="D874" s="4" t="s">
        <v>246</v>
      </c>
      <c r="E874" s="14" t="s">
        <v>473</v>
      </c>
      <c r="F874" s="5">
        <f>F875</f>
        <v>0</v>
      </c>
      <c r="G874" s="5">
        <f t="shared" ref="G874:L875" si="833">G875</f>
        <v>0</v>
      </c>
      <c r="H874" s="5">
        <f t="shared" si="833"/>
        <v>59234</v>
      </c>
      <c r="I874" s="5">
        <f t="shared" si="833"/>
        <v>0</v>
      </c>
      <c r="J874" s="5">
        <f t="shared" si="833"/>
        <v>0</v>
      </c>
      <c r="K874" s="5">
        <f t="shared" si="833"/>
        <v>-59234</v>
      </c>
      <c r="L874" s="5">
        <f t="shared" si="833"/>
        <v>0</v>
      </c>
      <c r="M874" s="5">
        <f t="shared" si="785"/>
        <v>0</v>
      </c>
      <c r="N874" s="5">
        <v>0</v>
      </c>
      <c r="O874" s="5">
        <f>O875</f>
        <v>0</v>
      </c>
      <c r="P874" s="5">
        <f t="shared" ref="P874:V875" si="834">P875</f>
        <v>0</v>
      </c>
      <c r="Q874" s="5">
        <f t="shared" si="834"/>
        <v>0</v>
      </c>
      <c r="R874" s="5">
        <f t="shared" si="834"/>
        <v>0</v>
      </c>
      <c r="S874" s="5">
        <f t="shared" si="834"/>
        <v>0</v>
      </c>
      <c r="T874" s="5">
        <v>0</v>
      </c>
      <c r="U874" s="5">
        <f t="shared" si="834"/>
        <v>0</v>
      </c>
      <c r="V874" s="36">
        <f t="shared" si="834"/>
        <v>0</v>
      </c>
      <c r="W874" s="5" t="e">
        <f t="shared" si="810"/>
        <v>#DIV/0!</v>
      </c>
      <c r="X874" s="24" t="s">
        <v>1214</v>
      </c>
      <c r="Y874" s="2" t="s">
        <v>1236</v>
      </c>
    </row>
    <row r="875" spans="1:25" ht="110.25" hidden="1" x14ac:dyDescent="0.25">
      <c r="A875" s="4" t="s">
        <v>148</v>
      </c>
      <c r="B875" s="4" t="s">
        <v>1337</v>
      </c>
      <c r="C875" s="4" t="s">
        <v>1260</v>
      </c>
      <c r="D875" s="4" t="s">
        <v>577</v>
      </c>
      <c r="E875" s="14" t="s">
        <v>644</v>
      </c>
      <c r="F875" s="5">
        <f>F876</f>
        <v>0</v>
      </c>
      <c r="G875" s="5">
        <f t="shared" si="833"/>
        <v>0</v>
      </c>
      <c r="H875" s="5">
        <f t="shared" si="833"/>
        <v>59234</v>
      </c>
      <c r="I875" s="5">
        <f t="shared" si="833"/>
        <v>0</v>
      </c>
      <c r="J875" s="5">
        <f t="shared" si="833"/>
        <v>0</v>
      </c>
      <c r="K875" s="5">
        <f t="shared" si="833"/>
        <v>-59234</v>
      </c>
      <c r="L875" s="5">
        <f t="shared" si="833"/>
        <v>0</v>
      </c>
      <c r="M875" s="5">
        <f t="shared" si="785"/>
        <v>0</v>
      </c>
      <c r="N875" s="5">
        <v>0</v>
      </c>
      <c r="O875" s="5">
        <f>O876</f>
        <v>0</v>
      </c>
      <c r="P875" s="5">
        <f t="shared" si="834"/>
        <v>0</v>
      </c>
      <c r="Q875" s="5">
        <f t="shared" si="834"/>
        <v>0</v>
      </c>
      <c r="R875" s="5">
        <f t="shared" si="834"/>
        <v>0</v>
      </c>
      <c r="S875" s="5">
        <f t="shared" si="834"/>
        <v>0</v>
      </c>
      <c r="T875" s="5">
        <v>0</v>
      </c>
      <c r="U875" s="5">
        <f t="shared" si="834"/>
        <v>0</v>
      </c>
      <c r="V875" s="36">
        <f t="shared" si="834"/>
        <v>0</v>
      </c>
      <c r="W875" s="5" t="e">
        <f t="shared" si="810"/>
        <v>#DIV/0!</v>
      </c>
      <c r="X875" s="24" t="s">
        <v>1214</v>
      </c>
      <c r="Y875" s="2" t="s">
        <v>1236</v>
      </c>
    </row>
    <row r="876" spans="1:25" ht="31.5" hidden="1" x14ac:dyDescent="0.25">
      <c r="A876" s="4" t="s">
        <v>148</v>
      </c>
      <c r="B876" s="4" t="s">
        <v>1337</v>
      </c>
      <c r="C876" s="4" t="s">
        <v>598</v>
      </c>
      <c r="D876" s="4"/>
      <c r="E876" s="14" t="s">
        <v>944</v>
      </c>
      <c r="F876" s="5"/>
      <c r="G876" s="5"/>
      <c r="H876" s="5">
        <v>59234</v>
      </c>
      <c r="I876" s="5"/>
      <c r="J876" s="5"/>
      <c r="K876" s="5">
        <v>-59234</v>
      </c>
      <c r="L876" s="5"/>
      <c r="M876" s="5">
        <f t="shared" si="785"/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36">
        <v>0</v>
      </c>
      <c r="W876" s="5" t="e">
        <f t="shared" si="810"/>
        <v>#DIV/0!</v>
      </c>
      <c r="X876" s="24" t="s">
        <v>1214</v>
      </c>
      <c r="Y876" s="2" t="s">
        <v>1236</v>
      </c>
    </row>
    <row r="877" spans="1:25" ht="31.5" hidden="1" x14ac:dyDescent="0.25">
      <c r="A877" s="4" t="s">
        <v>148</v>
      </c>
      <c r="B877" s="4" t="s">
        <v>1337</v>
      </c>
      <c r="C877" s="4" t="s">
        <v>598</v>
      </c>
      <c r="D877" s="4" t="s">
        <v>246</v>
      </c>
      <c r="E877" s="14" t="s">
        <v>473</v>
      </c>
      <c r="F877" s="5">
        <f t="shared" ref="F877:K877" si="835">F881+F884+F902+F887+F890+F893+F908+F878+F896+F899</f>
        <v>40861.1</v>
      </c>
      <c r="G877" s="5">
        <f t="shared" si="835"/>
        <v>51485.000000000007</v>
      </c>
      <c r="H877" s="5">
        <f t="shared" si="835"/>
        <v>48622.9</v>
      </c>
      <c r="I877" s="5">
        <f t="shared" si="835"/>
        <v>0</v>
      </c>
      <c r="J877" s="5">
        <f t="shared" si="835"/>
        <v>0</v>
      </c>
      <c r="K877" s="5">
        <f t="shared" si="835"/>
        <v>0</v>
      </c>
      <c r="L877" s="5">
        <f>L881+L884+L902+L887+L890+L893+L908+L878+L896+L899+L905</f>
        <v>19975.628000000001</v>
      </c>
      <c r="M877" s="5">
        <f t="shared" si="785"/>
        <v>60836.728000000003</v>
      </c>
      <c r="N877" s="5">
        <v>0</v>
      </c>
      <c r="O877" s="5">
        <f t="shared" ref="O877:V877" si="836">O881+O884+O902+O887+O890+O893+O908+O878+O896+O899+O905</f>
        <v>11641.099999999999</v>
      </c>
      <c r="P877" s="5">
        <f t="shared" si="836"/>
        <v>0</v>
      </c>
      <c r="Q877" s="5">
        <f t="shared" si="836"/>
        <v>0</v>
      </c>
      <c r="R877" s="5">
        <f t="shared" si="836"/>
        <v>282502.82699999999</v>
      </c>
      <c r="S877" s="5">
        <f t="shared" si="836"/>
        <v>11641.099999999999</v>
      </c>
      <c r="T877" s="5">
        <v>0</v>
      </c>
      <c r="U877" s="5">
        <f t="shared" si="836"/>
        <v>0</v>
      </c>
      <c r="V877" s="36">
        <f t="shared" si="836"/>
        <v>282502.82699999999</v>
      </c>
      <c r="W877" s="5" t="e">
        <f t="shared" si="810"/>
        <v>#DIV/0!</v>
      </c>
      <c r="X877" s="24" t="s">
        <v>1214</v>
      </c>
    </row>
    <row r="878" spans="1:25" ht="110.25" hidden="1" x14ac:dyDescent="0.25">
      <c r="A878" s="4" t="s">
        <v>148</v>
      </c>
      <c r="B878" s="4" t="s">
        <v>1337</v>
      </c>
      <c r="C878" s="4" t="s">
        <v>598</v>
      </c>
      <c r="D878" s="4" t="s">
        <v>577</v>
      </c>
      <c r="E878" s="14" t="s">
        <v>644</v>
      </c>
      <c r="F878" s="5">
        <f>F879</f>
        <v>29220</v>
      </c>
      <c r="G878" s="5">
        <f t="shared" ref="G878:L879" si="837">G879</f>
        <v>0</v>
      </c>
      <c r="H878" s="5">
        <f t="shared" si="837"/>
        <v>0</v>
      </c>
      <c r="I878" s="5">
        <f t="shared" si="837"/>
        <v>0</v>
      </c>
      <c r="J878" s="5">
        <f t="shared" si="837"/>
        <v>0</v>
      </c>
      <c r="K878" s="5">
        <f t="shared" si="837"/>
        <v>0</v>
      </c>
      <c r="L878" s="5">
        <f t="shared" si="837"/>
        <v>0</v>
      </c>
      <c r="M878" s="5">
        <f t="shared" si="785"/>
        <v>29220</v>
      </c>
      <c r="N878" s="5">
        <v>0</v>
      </c>
      <c r="O878" s="5">
        <f>O879</f>
        <v>0</v>
      </c>
      <c r="P878" s="5">
        <f t="shared" ref="P878:V879" si="838">P879</f>
        <v>0</v>
      </c>
      <c r="Q878" s="5">
        <f t="shared" si="838"/>
        <v>0</v>
      </c>
      <c r="R878" s="5">
        <f t="shared" si="838"/>
        <v>0</v>
      </c>
      <c r="S878" s="5">
        <f t="shared" si="838"/>
        <v>0</v>
      </c>
      <c r="T878" s="5">
        <v>0</v>
      </c>
      <c r="U878" s="5">
        <f t="shared" si="838"/>
        <v>0</v>
      </c>
      <c r="V878" s="36">
        <f t="shared" si="838"/>
        <v>0</v>
      </c>
      <c r="W878" s="5" t="e">
        <f t="shared" si="810"/>
        <v>#DIV/0!</v>
      </c>
      <c r="X878" s="24" t="s">
        <v>1214</v>
      </c>
    </row>
    <row r="879" spans="1:25" ht="31.5" hidden="1" x14ac:dyDescent="0.25">
      <c r="A879" s="4" t="s">
        <v>148</v>
      </c>
      <c r="B879" s="4" t="s">
        <v>1337</v>
      </c>
      <c r="C879" s="4" t="s">
        <v>599</v>
      </c>
      <c r="D879" s="4"/>
      <c r="E879" s="14" t="s">
        <v>945</v>
      </c>
      <c r="F879" s="5">
        <f>F880</f>
        <v>29220</v>
      </c>
      <c r="G879" s="5">
        <f t="shared" si="837"/>
        <v>0</v>
      </c>
      <c r="H879" s="5">
        <f t="shared" si="837"/>
        <v>0</v>
      </c>
      <c r="I879" s="5">
        <f t="shared" si="837"/>
        <v>0</v>
      </c>
      <c r="J879" s="5">
        <f t="shared" si="837"/>
        <v>0</v>
      </c>
      <c r="K879" s="5">
        <f t="shared" si="837"/>
        <v>0</v>
      </c>
      <c r="L879" s="5">
        <f t="shared" si="837"/>
        <v>0</v>
      </c>
      <c r="M879" s="5">
        <f t="shared" si="785"/>
        <v>29220</v>
      </c>
      <c r="N879" s="5">
        <v>0</v>
      </c>
      <c r="O879" s="5">
        <f>O880</f>
        <v>0</v>
      </c>
      <c r="P879" s="5">
        <f t="shared" si="838"/>
        <v>0</v>
      </c>
      <c r="Q879" s="5">
        <f t="shared" si="838"/>
        <v>0</v>
      </c>
      <c r="R879" s="5">
        <f t="shared" si="838"/>
        <v>0</v>
      </c>
      <c r="S879" s="5">
        <f t="shared" si="838"/>
        <v>0</v>
      </c>
      <c r="T879" s="5">
        <v>0</v>
      </c>
      <c r="U879" s="5">
        <f t="shared" si="838"/>
        <v>0</v>
      </c>
      <c r="V879" s="36">
        <f t="shared" si="838"/>
        <v>0</v>
      </c>
      <c r="W879" s="5" t="e">
        <f t="shared" si="810"/>
        <v>#DIV/0!</v>
      </c>
      <c r="X879" s="24" t="s">
        <v>1214</v>
      </c>
    </row>
    <row r="880" spans="1:25" ht="31.5" hidden="1" x14ac:dyDescent="0.25">
      <c r="A880" s="4" t="s">
        <v>148</v>
      </c>
      <c r="B880" s="4" t="s">
        <v>1337</v>
      </c>
      <c r="C880" s="4" t="s">
        <v>599</v>
      </c>
      <c r="D880" s="4" t="s">
        <v>246</v>
      </c>
      <c r="E880" s="14" t="s">
        <v>473</v>
      </c>
      <c r="F880" s="5">
        <v>29220</v>
      </c>
      <c r="G880" s="5"/>
      <c r="H880" s="5"/>
      <c r="I880" s="5"/>
      <c r="J880" s="5"/>
      <c r="K880" s="5"/>
      <c r="L880" s="5"/>
      <c r="M880" s="5">
        <f t="shared" si="785"/>
        <v>29220</v>
      </c>
      <c r="N880" s="5">
        <v>0</v>
      </c>
      <c r="O880" s="5">
        <v>0</v>
      </c>
      <c r="P880" s="5">
        <f>N880</f>
        <v>0</v>
      </c>
      <c r="Q880" s="5">
        <f>O880</f>
        <v>0</v>
      </c>
      <c r="R880" s="5">
        <f>N880</f>
        <v>0</v>
      </c>
      <c r="S880" s="5">
        <f>O880</f>
        <v>0</v>
      </c>
      <c r="T880" s="5">
        <v>0</v>
      </c>
      <c r="U880" s="5">
        <f>T880</f>
        <v>0</v>
      </c>
      <c r="V880" s="36">
        <f>T880</f>
        <v>0</v>
      </c>
      <c r="W880" s="5" t="e">
        <f t="shared" si="810"/>
        <v>#DIV/0!</v>
      </c>
      <c r="X880" s="24" t="s">
        <v>1214</v>
      </c>
    </row>
    <row r="881" spans="1:25" ht="110.25" hidden="1" x14ac:dyDescent="0.25">
      <c r="A881" s="4" t="s">
        <v>148</v>
      </c>
      <c r="B881" s="4" t="s">
        <v>1337</v>
      </c>
      <c r="C881" s="4" t="s">
        <v>599</v>
      </c>
      <c r="D881" s="4" t="s">
        <v>577</v>
      </c>
      <c r="E881" s="14" t="s">
        <v>644</v>
      </c>
      <c r="F881" s="5">
        <f t="shared" ref="F881:L882" si="839">F882</f>
        <v>6604.7</v>
      </c>
      <c r="G881" s="5">
        <f t="shared" si="839"/>
        <v>0</v>
      </c>
      <c r="H881" s="5">
        <f t="shared" si="839"/>
        <v>0</v>
      </c>
      <c r="I881" s="5">
        <f t="shared" si="839"/>
        <v>0</v>
      </c>
      <c r="J881" s="5">
        <f t="shared" si="839"/>
        <v>0</v>
      </c>
      <c r="K881" s="5">
        <f t="shared" si="839"/>
        <v>0</v>
      </c>
      <c r="L881" s="5">
        <f t="shared" si="839"/>
        <v>83.927999999999969</v>
      </c>
      <c r="M881" s="5">
        <f t="shared" si="785"/>
        <v>6688.6279999999997</v>
      </c>
      <c r="N881" s="5">
        <v>0</v>
      </c>
      <c r="O881" s="5">
        <f>O882</f>
        <v>6604.7</v>
      </c>
      <c r="P881" s="5">
        <f t="shared" ref="P881:V882" si="840">P882</f>
        <v>0</v>
      </c>
      <c r="Q881" s="5">
        <f t="shared" si="840"/>
        <v>0</v>
      </c>
      <c r="R881" s="5">
        <f t="shared" si="840"/>
        <v>17616.3</v>
      </c>
      <c r="S881" s="5">
        <f t="shared" si="840"/>
        <v>6604.7</v>
      </c>
      <c r="T881" s="5">
        <v>0</v>
      </c>
      <c r="U881" s="5">
        <f t="shared" si="840"/>
        <v>0</v>
      </c>
      <c r="V881" s="36">
        <f t="shared" si="840"/>
        <v>17616.3</v>
      </c>
      <c r="W881" s="5" t="e">
        <f t="shared" si="810"/>
        <v>#DIV/0!</v>
      </c>
      <c r="X881" s="24" t="s">
        <v>1214</v>
      </c>
    </row>
    <row r="882" spans="1:25" ht="31.5" x14ac:dyDescent="0.25">
      <c r="A882" s="4" t="s">
        <v>148</v>
      </c>
      <c r="B882" s="4" t="s">
        <v>1337</v>
      </c>
      <c r="C882" s="4" t="s">
        <v>1085</v>
      </c>
      <c r="D882" s="4"/>
      <c r="E882" s="14" t="s">
        <v>1450</v>
      </c>
      <c r="F882" s="5">
        <f t="shared" si="839"/>
        <v>6604.7</v>
      </c>
      <c r="G882" s="5">
        <f t="shared" si="839"/>
        <v>0</v>
      </c>
      <c r="H882" s="5">
        <f t="shared" si="839"/>
        <v>0</v>
      </c>
      <c r="I882" s="5">
        <f t="shared" si="839"/>
        <v>0</v>
      </c>
      <c r="J882" s="5">
        <f t="shared" si="839"/>
        <v>0</v>
      </c>
      <c r="K882" s="5">
        <f t="shared" si="839"/>
        <v>0</v>
      </c>
      <c r="L882" s="5">
        <f>L883</f>
        <v>83.927999999999969</v>
      </c>
      <c r="M882" s="5">
        <f t="shared" si="785"/>
        <v>6688.6279999999997</v>
      </c>
      <c r="N882" s="5">
        <v>17616.3</v>
      </c>
      <c r="O882" s="5">
        <f>O883</f>
        <v>6604.7</v>
      </c>
      <c r="P882" s="5">
        <f t="shared" si="840"/>
        <v>0</v>
      </c>
      <c r="Q882" s="5">
        <f t="shared" si="840"/>
        <v>0</v>
      </c>
      <c r="R882" s="5">
        <f t="shared" si="840"/>
        <v>17616.3</v>
      </c>
      <c r="S882" s="5">
        <f t="shared" si="840"/>
        <v>6604.7</v>
      </c>
      <c r="T882" s="5">
        <v>17616.3</v>
      </c>
      <c r="U882" s="5">
        <f t="shared" si="840"/>
        <v>0</v>
      </c>
      <c r="V882" s="36">
        <f t="shared" si="840"/>
        <v>17616.3</v>
      </c>
      <c r="W882" s="5">
        <f t="shared" si="810"/>
        <v>100</v>
      </c>
      <c r="X882" s="26"/>
    </row>
    <row r="883" spans="1:25" ht="31.5" x14ac:dyDescent="0.25">
      <c r="A883" s="4" t="s">
        <v>148</v>
      </c>
      <c r="B883" s="4" t="s">
        <v>1337</v>
      </c>
      <c r="C883" s="4" t="s">
        <v>1085</v>
      </c>
      <c r="D883" s="4" t="s">
        <v>246</v>
      </c>
      <c r="E883" s="14" t="s">
        <v>473</v>
      </c>
      <c r="F883" s="5">
        <v>6604.7</v>
      </c>
      <c r="G883" s="5"/>
      <c r="H883" s="5"/>
      <c r="I883" s="5"/>
      <c r="J883" s="5"/>
      <c r="K883" s="5"/>
      <c r="L883" s="5">
        <f>249.818-476.468+310.578</f>
        <v>83.927999999999969</v>
      </c>
      <c r="M883" s="5">
        <f t="shared" si="785"/>
        <v>6688.6279999999997</v>
      </c>
      <c r="N883" s="5">
        <v>17616.3</v>
      </c>
      <c r="O883" s="5">
        <v>6604.7</v>
      </c>
      <c r="P883" s="5">
        <v>0</v>
      </c>
      <c r="Q883" s="5">
        <v>0</v>
      </c>
      <c r="R883" s="5">
        <f>N883</f>
        <v>17616.3</v>
      </c>
      <c r="S883" s="5">
        <f>O883</f>
        <v>6604.7</v>
      </c>
      <c r="T883" s="5">
        <v>17616.3</v>
      </c>
      <c r="U883" s="5">
        <v>0</v>
      </c>
      <c r="V883" s="36">
        <f>T883</f>
        <v>17616.3</v>
      </c>
      <c r="W883" s="5">
        <f t="shared" si="810"/>
        <v>100</v>
      </c>
      <c r="X883" s="26"/>
    </row>
    <row r="884" spans="1:25" ht="110.25" x14ac:dyDescent="0.25">
      <c r="A884" s="4" t="s">
        <v>148</v>
      </c>
      <c r="B884" s="4" t="s">
        <v>1337</v>
      </c>
      <c r="C884" s="4" t="s">
        <v>1085</v>
      </c>
      <c r="D884" s="4" t="s">
        <v>577</v>
      </c>
      <c r="E884" s="14" t="s">
        <v>644</v>
      </c>
      <c r="F884" s="5">
        <f t="shared" ref="F884:L885" si="841">F885</f>
        <v>5036.3999999999996</v>
      </c>
      <c r="G884" s="5">
        <f t="shared" si="841"/>
        <v>0</v>
      </c>
      <c r="H884" s="5">
        <f t="shared" si="841"/>
        <v>0</v>
      </c>
      <c r="I884" s="5">
        <f t="shared" si="841"/>
        <v>0</v>
      </c>
      <c r="J884" s="5">
        <f t="shared" si="841"/>
        <v>0</v>
      </c>
      <c r="K884" s="5">
        <f t="shared" si="841"/>
        <v>0</v>
      </c>
      <c r="L884" s="5">
        <f t="shared" si="841"/>
        <v>1675.64</v>
      </c>
      <c r="M884" s="5">
        <f t="shared" si="785"/>
        <v>6712.04</v>
      </c>
      <c r="N884" s="5">
        <v>17616.3</v>
      </c>
      <c r="O884" s="5">
        <f>O885</f>
        <v>5036.3999999999996</v>
      </c>
      <c r="P884" s="5">
        <f t="shared" ref="P884:V885" si="842">P885</f>
        <v>0</v>
      </c>
      <c r="Q884" s="5">
        <f t="shared" si="842"/>
        <v>0</v>
      </c>
      <c r="R884" s="5">
        <f t="shared" si="842"/>
        <v>236886.527</v>
      </c>
      <c r="S884" s="5">
        <f t="shared" si="842"/>
        <v>5036.3999999999996</v>
      </c>
      <c r="T884" s="5">
        <v>17616.3</v>
      </c>
      <c r="U884" s="5">
        <f t="shared" si="842"/>
        <v>0</v>
      </c>
      <c r="V884" s="36">
        <f t="shared" si="842"/>
        <v>236886.527</v>
      </c>
      <c r="W884" s="5">
        <f t="shared" si="810"/>
        <v>100</v>
      </c>
      <c r="X884" s="26"/>
    </row>
    <row r="885" spans="1:25" ht="31.5" x14ac:dyDescent="0.25">
      <c r="A885" s="4" t="s">
        <v>148</v>
      </c>
      <c r="B885" s="4" t="s">
        <v>1337</v>
      </c>
      <c r="C885" s="4" t="s">
        <v>854</v>
      </c>
      <c r="D885" s="4"/>
      <c r="E885" s="14" t="s">
        <v>858</v>
      </c>
      <c r="F885" s="5">
        <f t="shared" si="841"/>
        <v>5036.3999999999996</v>
      </c>
      <c r="G885" s="5">
        <f t="shared" si="841"/>
        <v>0</v>
      </c>
      <c r="H885" s="5">
        <f t="shared" si="841"/>
        <v>0</v>
      </c>
      <c r="I885" s="5">
        <f t="shared" si="841"/>
        <v>0</v>
      </c>
      <c r="J885" s="5">
        <f t="shared" si="841"/>
        <v>0</v>
      </c>
      <c r="K885" s="5">
        <f t="shared" si="841"/>
        <v>0</v>
      </c>
      <c r="L885" s="5">
        <f t="shared" si="841"/>
        <v>1675.64</v>
      </c>
      <c r="M885" s="5">
        <f t="shared" si="785"/>
        <v>6712.04</v>
      </c>
      <c r="N885" s="5">
        <v>382435.587</v>
      </c>
      <c r="O885" s="5">
        <f>O886</f>
        <v>5036.3999999999996</v>
      </c>
      <c r="P885" s="5">
        <f t="shared" si="842"/>
        <v>0</v>
      </c>
      <c r="Q885" s="5">
        <f t="shared" si="842"/>
        <v>0</v>
      </c>
      <c r="R885" s="5">
        <f t="shared" si="842"/>
        <v>236886.527</v>
      </c>
      <c r="S885" s="5">
        <f>S886</f>
        <v>5036.3999999999996</v>
      </c>
      <c r="T885" s="5">
        <v>382435.587</v>
      </c>
      <c r="U885" s="5">
        <f t="shared" si="842"/>
        <v>0</v>
      </c>
      <c r="V885" s="36">
        <f t="shared" si="842"/>
        <v>236886.527</v>
      </c>
      <c r="W885" s="5">
        <f t="shared" si="810"/>
        <v>100</v>
      </c>
      <c r="X885" s="26"/>
    </row>
    <row r="886" spans="1:25" ht="47.25" x14ac:dyDescent="0.25">
      <c r="A886" s="4" t="s">
        <v>148</v>
      </c>
      <c r="B886" s="4" t="s">
        <v>1337</v>
      </c>
      <c r="C886" s="4" t="s">
        <v>1297</v>
      </c>
      <c r="D886" s="4"/>
      <c r="E886" s="14" t="s">
        <v>1298</v>
      </c>
      <c r="F886" s="5">
        <v>5036.3999999999996</v>
      </c>
      <c r="G886" s="5"/>
      <c r="H886" s="5"/>
      <c r="I886" s="5"/>
      <c r="J886" s="5"/>
      <c r="K886" s="5"/>
      <c r="L886" s="5">
        <v>1675.64</v>
      </c>
      <c r="M886" s="5">
        <f t="shared" si="785"/>
        <v>6712.04</v>
      </c>
      <c r="N886" s="5">
        <v>236886.527</v>
      </c>
      <c r="O886" s="5">
        <v>5036.3999999999996</v>
      </c>
      <c r="P886" s="5">
        <v>0</v>
      </c>
      <c r="Q886" s="5">
        <v>0</v>
      </c>
      <c r="R886" s="5">
        <f>N886</f>
        <v>236886.527</v>
      </c>
      <c r="S886" s="5">
        <f>O886</f>
        <v>5036.3999999999996</v>
      </c>
      <c r="T886" s="5">
        <v>236886.527</v>
      </c>
      <c r="U886" s="5">
        <v>0</v>
      </c>
      <c r="V886" s="36">
        <f>T886</f>
        <v>236886.527</v>
      </c>
      <c r="W886" s="5">
        <f t="shared" si="810"/>
        <v>100</v>
      </c>
      <c r="X886" s="26"/>
    </row>
    <row r="887" spans="1:25" ht="31.5" x14ac:dyDescent="0.25">
      <c r="A887" s="4" t="s">
        <v>148</v>
      </c>
      <c r="B887" s="4" t="s">
        <v>1337</v>
      </c>
      <c r="C887" s="4" t="s">
        <v>1297</v>
      </c>
      <c r="D887" s="4" t="s">
        <v>246</v>
      </c>
      <c r="E887" s="14" t="s">
        <v>473</v>
      </c>
      <c r="F887" s="5">
        <f t="shared" ref="F887:L888" si="843">F888</f>
        <v>0</v>
      </c>
      <c r="G887" s="5">
        <f t="shared" si="843"/>
        <v>0</v>
      </c>
      <c r="H887" s="5">
        <f t="shared" si="843"/>
        <v>0</v>
      </c>
      <c r="I887" s="5">
        <f t="shared" si="843"/>
        <v>0</v>
      </c>
      <c r="J887" s="5">
        <f t="shared" si="843"/>
        <v>0</v>
      </c>
      <c r="K887" s="5">
        <f t="shared" si="843"/>
        <v>0</v>
      </c>
      <c r="L887" s="5">
        <f t="shared" si="843"/>
        <v>0</v>
      </c>
      <c r="M887" s="5">
        <f t="shared" si="785"/>
        <v>0</v>
      </c>
      <c r="N887" s="5">
        <v>236886.527</v>
      </c>
      <c r="O887" s="5">
        <f>O888</f>
        <v>0</v>
      </c>
      <c r="P887" s="5">
        <f t="shared" ref="P887:V888" si="844">P888</f>
        <v>0</v>
      </c>
      <c r="Q887" s="5">
        <f t="shared" si="844"/>
        <v>0</v>
      </c>
      <c r="R887" s="5">
        <f t="shared" si="844"/>
        <v>0</v>
      </c>
      <c r="S887" s="5">
        <f t="shared" si="844"/>
        <v>0</v>
      </c>
      <c r="T887" s="5">
        <v>236886.527</v>
      </c>
      <c r="U887" s="5">
        <f t="shared" si="844"/>
        <v>0</v>
      </c>
      <c r="V887" s="36">
        <f t="shared" si="844"/>
        <v>0</v>
      </c>
      <c r="W887" s="5">
        <f t="shared" si="810"/>
        <v>100</v>
      </c>
      <c r="X887" s="26"/>
      <c r="Y887" s="2" t="s">
        <v>1236</v>
      </c>
    </row>
    <row r="888" spans="1:25" ht="110.25" x14ac:dyDescent="0.25">
      <c r="A888" s="4" t="s">
        <v>148</v>
      </c>
      <c r="B888" s="4" t="s">
        <v>1337</v>
      </c>
      <c r="C888" s="4" t="s">
        <v>1297</v>
      </c>
      <c r="D888" s="4" t="s">
        <v>577</v>
      </c>
      <c r="E888" s="14" t="s">
        <v>644</v>
      </c>
      <c r="F888" s="5">
        <f t="shared" si="843"/>
        <v>0</v>
      </c>
      <c r="G888" s="5">
        <f t="shared" si="843"/>
        <v>0</v>
      </c>
      <c r="H888" s="5">
        <f t="shared" si="843"/>
        <v>0</v>
      </c>
      <c r="I888" s="5">
        <f t="shared" si="843"/>
        <v>0</v>
      </c>
      <c r="J888" s="5">
        <f t="shared" si="843"/>
        <v>0</v>
      </c>
      <c r="K888" s="5">
        <f t="shared" si="843"/>
        <v>0</v>
      </c>
      <c r="L888" s="5">
        <f t="shared" si="843"/>
        <v>0</v>
      </c>
      <c r="M888" s="5">
        <f t="shared" ref="M888:M964" si="845">F888+I888+L888</f>
        <v>0</v>
      </c>
      <c r="N888" s="5">
        <v>236886.527</v>
      </c>
      <c r="O888" s="5">
        <f>O889</f>
        <v>0</v>
      </c>
      <c r="P888" s="5">
        <f t="shared" si="844"/>
        <v>0</v>
      </c>
      <c r="Q888" s="5">
        <f t="shared" si="844"/>
        <v>0</v>
      </c>
      <c r="R888" s="5">
        <f t="shared" si="844"/>
        <v>0</v>
      </c>
      <c r="S888" s="5">
        <f t="shared" si="844"/>
        <v>0</v>
      </c>
      <c r="T888" s="5">
        <v>236886.527</v>
      </c>
      <c r="U888" s="5">
        <f t="shared" si="844"/>
        <v>0</v>
      </c>
      <c r="V888" s="36">
        <f t="shared" si="844"/>
        <v>0</v>
      </c>
      <c r="W888" s="5">
        <f t="shared" si="810"/>
        <v>100</v>
      </c>
      <c r="X888" s="26"/>
      <c r="Y888" s="2" t="s">
        <v>1236</v>
      </c>
    </row>
    <row r="889" spans="1:25" ht="31.5" hidden="1" x14ac:dyDescent="0.25">
      <c r="A889" s="4" t="s">
        <v>148</v>
      </c>
      <c r="B889" s="4" t="s">
        <v>1337</v>
      </c>
      <c r="C889" s="4" t="s">
        <v>1038</v>
      </c>
      <c r="D889" s="4"/>
      <c r="E889" s="14" t="s">
        <v>859</v>
      </c>
      <c r="F889" s="5"/>
      <c r="G889" s="5"/>
      <c r="H889" s="5"/>
      <c r="I889" s="5"/>
      <c r="J889" s="5"/>
      <c r="K889" s="5"/>
      <c r="L889" s="5"/>
      <c r="M889" s="5">
        <f t="shared" si="845"/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36">
        <v>0</v>
      </c>
      <c r="W889" s="5" t="e">
        <f t="shared" si="810"/>
        <v>#DIV/0!</v>
      </c>
      <c r="X889" s="24" t="s">
        <v>1214</v>
      </c>
      <c r="Y889" s="2" t="s">
        <v>1236</v>
      </c>
    </row>
    <row r="890" spans="1:25" ht="31.5" hidden="1" x14ac:dyDescent="0.25">
      <c r="A890" s="4" t="s">
        <v>148</v>
      </c>
      <c r="B890" s="4" t="s">
        <v>1337</v>
      </c>
      <c r="C890" s="4" t="s">
        <v>1038</v>
      </c>
      <c r="D890" s="4" t="s">
        <v>246</v>
      </c>
      <c r="E890" s="14" t="s">
        <v>473</v>
      </c>
      <c r="F890" s="5">
        <f t="shared" ref="F890:L891" si="846">F891</f>
        <v>0</v>
      </c>
      <c r="G890" s="5">
        <f t="shared" si="846"/>
        <v>622.9</v>
      </c>
      <c r="H890" s="5">
        <f t="shared" si="846"/>
        <v>16000</v>
      </c>
      <c r="I890" s="5">
        <f t="shared" si="846"/>
        <v>0</v>
      </c>
      <c r="J890" s="5">
        <f t="shared" si="846"/>
        <v>0</v>
      </c>
      <c r="K890" s="5">
        <f t="shared" si="846"/>
        <v>0</v>
      </c>
      <c r="L890" s="5">
        <f t="shared" si="846"/>
        <v>0</v>
      </c>
      <c r="M890" s="5">
        <f t="shared" si="845"/>
        <v>0</v>
      </c>
      <c r="N890" s="5">
        <v>0</v>
      </c>
      <c r="O890" s="5">
        <f>O891</f>
        <v>0</v>
      </c>
      <c r="P890" s="5">
        <f t="shared" ref="P890:V891" si="847">P891</f>
        <v>0</v>
      </c>
      <c r="Q890" s="5">
        <f t="shared" si="847"/>
        <v>0</v>
      </c>
      <c r="R890" s="5">
        <f t="shared" si="847"/>
        <v>0</v>
      </c>
      <c r="S890" s="5">
        <f t="shared" si="847"/>
        <v>0</v>
      </c>
      <c r="T890" s="5">
        <v>0</v>
      </c>
      <c r="U890" s="5">
        <f t="shared" si="847"/>
        <v>0</v>
      </c>
      <c r="V890" s="36">
        <f t="shared" si="847"/>
        <v>0</v>
      </c>
      <c r="W890" s="5" t="e">
        <f t="shared" si="810"/>
        <v>#DIV/0!</v>
      </c>
      <c r="X890" s="24" t="s">
        <v>1214</v>
      </c>
      <c r="Y890" s="2" t="s">
        <v>1236</v>
      </c>
    </row>
    <row r="891" spans="1:25" ht="110.25" hidden="1" x14ac:dyDescent="0.25">
      <c r="A891" s="4" t="s">
        <v>148</v>
      </c>
      <c r="B891" s="4" t="s">
        <v>1337</v>
      </c>
      <c r="C891" s="4" t="s">
        <v>1038</v>
      </c>
      <c r="D891" s="4" t="s">
        <v>577</v>
      </c>
      <c r="E891" s="14" t="s">
        <v>644</v>
      </c>
      <c r="F891" s="5">
        <f t="shared" si="846"/>
        <v>0</v>
      </c>
      <c r="G891" s="5">
        <f t="shared" si="846"/>
        <v>622.9</v>
      </c>
      <c r="H891" s="5">
        <f t="shared" si="846"/>
        <v>16000</v>
      </c>
      <c r="I891" s="5">
        <f t="shared" si="846"/>
        <v>0</v>
      </c>
      <c r="J891" s="5">
        <f t="shared" si="846"/>
        <v>0</v>
      </c>
      <c r="K891" s="5">
        <f t="shared" si="846"/>
        <v>0</v>
      </c>
      <c r="L891" s="5">
        <f t="shared" si="846"/>
        <v>0</v>
      </c>
      <c r="M891" s="5">
        <f t="shared" si="845"/>
        <v>0</v>
      </c>
      <c r="N891" s="5">
        <v>0</v>
      </c>
      <c r="O891" s="5">
        <f>O892</f>
        <v>0</v>
      </c>
      <c r="P891" s="5">
        <f t="shared" si="847"/>
        <v>0</v>
      </c>
      <c r="Q891" s="5">
        <f t="shared" si="847"/>
        <v>0</v>
      </c>
      <c r="R891" s="5">
        <f t="shared" si="847"/>
        <v>0</v>
      </c>
      <c r="S891" s="5">
        <f t="shared" si="847"/>
        <v>0</v>
      </c>
      <c r="T891" s="5">
        <v>0</v>
      </c>
      <c r="U891" s="5">
        <f t="shared" si="847"/>
        <v>0</v>
      </c>
      <c r="V891" s="36">
        <f t="shared" si="847"/>
        <v>0</v>
      </c>
      <c r="W891" s="5" t="e">
        <f t="shared" si="810"/>
        <v>#DIV/0!</v>
      </c>
      <c r="X891" s="24" t="s">
        <v>1214</v>
      </c>
      <c r="Y891" s="2" t="s">
        <v>1236</v>
      </c>
    </row>
    <row r="892" spans="1:25" ht="78.75" x14ac:dyDescent="0.25">
      <c r="A892" s="4" t="s">
        <v>148</v>
      </c>
      <c r="B892" s="4" t="s">
        <v>1337</v>
      </c>
      <c r="C892" s="4" t="s">
        <v>1451</v>
      </c>
      <c r="D892" s="4"/>
      <c r="E892" s="14" t="s">
        <v>1452</v>
      </c>
      <c r="F892" s="5"/>
      <c r="G892" s="5">
        <v>622.9</v>
      </c>
      <c r="H892" s="5">
        <v>16000</v>
      </c>
      <c r="I892" s="5"/>
      <c r="J892" s="5"/>
      <c r="K892" s="5"/>
      <c r="L892" s="5"/>
      <c r="M892" s="5">
        <f t="shared" si="845"/>
        <v>0</v>
      </c>
      <c r="N892" s="5">
        <v>145549.06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145549.06</v>
      </c>
      <c r="U892" s="5">
        <v>0</v>
      </c>
      <c r="V892" s="36">
        <v>0</v>
      </c>
      <c r="W892" s="5">
        <f t="shared" si="810"/>
        <v>100</v>
      </c>
      <c r="X892" s="26"/>
      <c r="Y892" s="2" t="s">
        <v>1236</v>
      </c>
    </row>
    <row r="893" spans="1:25" ht="31.5" x14ac:dyDescent="0.25">
      <c r="A893" s="4" t="s">
        <v>148</v>
      </c>
      <c r="B893" s="4" t="s">
        <v>1337</v>
      </c>
      <c r="C893" s="4" t="s">
        <v>1451</v>
      </c>
      <c r="D893" s="4" t="s">
        <v>246</v>
      </c>
      <c r="E893" s="14" t="s">
        <v>473</v>
      </c>
      <c r="F893" s="5">
        <f t="shared" ref="F893:L894" si="848">F894</f>
        <v>0</v>
      </c>
      <c r="G893" s="5">
        <f t="shared" si="848"/>
        <v>622.9</v>
      </c>
      <c r="H893" s="5">
        <f t="shared" si="848"/>
        <v>16000</v>
      </c>
      <c r="I893" s="5">
        <f t="shared" si="848"/>
        <v>0</v>
      </c>
      <c r="J893" s="5">
        <f t="shared" si="848"/>
        <v>0</v>
      </c>
      <c r="K893" s="5">
        <f t="shared" si="848"/>
        <v>0</v>
      </c>
      <c r="L893" s="5">
        <f t="shared" si="848"/>
        <v>0</v>
      </c>
      <c r="M893" s="5">
        <f t="shared" si="845"/>
        <v>0</v>
      </c>
      <c r="N893" s="5">
        <v>145549.06</v>
      </c>
      <c r="O893" s="5">
        <f>O894</f>
        <v>0</v>
      </c>
      <c r="P893" s="5">
        <f t="shared" ref="P893:V894" si="849">P894</f>
        <v>0</v>
      </c>
      <c r="Q893" s="5">
        <f t="shared" si="849"/>
        <v>0</v>
      </c>
      <c r="R893" s="5">
        <f t="shared" si="849"/>
        <v>0</v>
      </c>
      <c r="S893" s="5">
        <f t="shared" si="849"/>
        <v>0</v>
      </c>
      <c r="T893" s="5">
        <v>145549.06</v>
      </c>
      <c r="U893" s="5">
        <f t="shared" si="849"/>
        <v>0</v>
      </c>
      <c r="V893" s="36">
        <f t="shared" si="849"/>
        <v>0</v>
      </c>
      <c r="W893" s="5">
        <f t="shared" si="810"/>
        <v>100</v>
      </c>
      <c r="X893" s="26"/>
      <c r="Y893" s="2" t="s">
        <v>1236</v>
      </c>
    </row>
    <row r="894" spans="1:25" ht="110.25" x14ac:dyDescent="0.25">
      <c r="A894" s="4" t="s">
        <v>148</v>
      </c>
      <c r="B894" s="4" t="s">
        <v>1337</v>
      </c>
      <c r="C894" s="4" t="s">
        <v>1451</v>
      </c>
      <c r="D894" s="4" t="s">
        <v>577</v>
      </c>
      <c r="E894" s="14" t="s">
        <v>644</v>
      </c>
      <c r="F894" s="5">
        <f t="shared" si="848"/>
        <v>0</v>
      </c>
      <c r="G894" s="5">
        <f t="shared" si="848"/>
        <v>622.9</v>
      </c>
      <c r="H894" s="5">
        <f t="shared" si="848"/>
        <v>16000</v>
      </c>
      <c r="I894" s="5">
        <f t="shared" si="848"/>
        <v>0</v>
      </c>
      <c r="J894" s="5">
        <f t="shared" si="848"/>
        <v>0</v>
      </c>
      <c r="K894" s="5">
        <f t="shared" si="848"/>
        <v>0</v>
      </c>
      <c r="L894" s="5">
        <f t="shared" si="848"/>
        <v>0</v>
      </c>
      <c r="M894" s="5">
        <f t="shared" si="845"/>
        <v>0</v>
      </c>
      <c r="N894" s="5">
        <v>145549.06</v>
      </c>
      <c r="O894" s="5">
        <f>O895</f>
        <v>0</v>
      </c>
      <c r="P894" s="5">
        <f t="shared" si="849"/>
        <v>0</v>
      </c>
      <c r="Q894" s="5">
        <f t="shared" si="849"/>
        <v>0</v>
      </c>
      <c r="R894" s="5">
        <f t="shared" si="849"/>
        <v>0</v>
      </c>
      <c r="S894" s="5">
        <f t="shared" si="849"/>
        <v>0</v>
      </c>
      <c r="T894" s="5">
        <v>145549.06</v>
      </c>
      <c r="U894" s="5">
        <f t="shared" si="849"/>
        <v>0</v>
      </c>
      <c r="V894" s="36">
        <f t="shared" si="849"/>
        <v>0</v>
      </c>
      <c r="W894" s="5">
        <f t="shared" si="810"/>
        <v>100</v>
      </c>
      <c r="X894" s="26"/>
      <c r="Y894" s="2" t="s">
        <v>1236</v>
      </c>
    </row>
    <row r="895" spans="1:25" ht="47.25" x14ac:dyDescent="0.25">
      <c r="A895" s="4" t="s">
        <v>148</v>
      </c>
      <c r="B895" s="4" t="s">
        <v>1337</v>
      </c>
      <c r="C895" s="4" t="s">
        <v>585</v>
      </c>
      <c r="D895" s="4"/>
      <c r="E895" s="14" t="s">
        <v>946</v>
      </c>
      <c r="F895" s="5"/>
      <c r="G895" s="5">
        <v>622.9</v>
      </c>
      <c r="H895" s="5">
        <v>16000</v>
      </c>
      <c r="I895" s="5"/>
      <c r="J895" s="5"/>
      <c r="K895" s="5"/>
      <c r="L895" s="5"/>
      <c r="M895" s="5">
        <f t="shared" si="845"/>
        <v>0</v>
      </c>
      <c r="N895" s="5">
        <v>812072.42086999991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811987.98063000001</v>
      </c>
      <c r="U895" s="5">
        <v>0</v>
      </c>
      <c r="V895" s="36">
        <v>0</v>
      </c>
      <c r="W895" s="5">
        <f t="shared" si="810"/>
        <v>99.98960188305503</v>
      </c>
      <c r="X895" s="26"/>
      <c r="Y895" s="2" t="s">
        <v>1236</v>
      </c>
    </row>
    <row r="896" spans="1:25" ht="63" x14ac:dyDescent="0.25">
      <c r="A896" s="4" t="s">
        <v>148</v>
      </c>
      <c r="B896" s="4" t="s">
        <v>1337</v>
      </c>
      <c r="C896" s="4" t="s">
        <v>586</v>
      </c>
      <c r="D896" s="4"/>
      <c r="E896" s="14" t="s">
        <v>947</v>
      </c>
      <c r="F896" s="5">
        <f>F897</f>
        <v>0</v>
      </c>
      <c r="G896" s="5">
        <f t="shared" ref="G896:L897" si="850">G897</f>
        <v>16622.900000000001</v>
      </c>
      <c r="H896" s="5">
        <f t="shared" si="850"/>
        <v>0</v>
      </c>
      <c r="I896" s="5">
        <f t="shared" si="850"/>
        <v>0</v>
      </c>
      <c r="J896" s="5">
        <f t="shared" si="850"/>
        <v>0</v>
      </c>
      <c r="K896" s="5">
        <f t="shared" si="850"/>
        <v>0</v>
      </c>
      <c r="L896" s="5">
        <f t="shared" si="850"/>
        <v>0</v>
      </c>
      <c r="M896" s="5">
        <f t="shared" si="845"/>
        <v>0</v>
      </c>
      <c r="N896" s="5">
        <v>743284.29019999993</v>
      </c>
      <c r="O896" s="5">
        <f>O897</f>
        <v>0</v>
      </c>
      <c r="P896" s="5">
        <f t="shared" ref="P896:V897" si="851">P897</f>
        <v>0</v>
      </c>
      <c r="Q896" s="5">
        <f t="shared" si="851"/>
        <v>0</v>
      </c>
      <c r="R896" s="5">
        <f t="shared" si="851"/>
        <v>0</v>
      </c>
      <c r="S896" s="5">
        <f t="shared" si="851"/>
        <v>0</v>
      </c>
      <c r="T896" s="5">
        <v>743284.27272000001</v>
      </c>
      <c r="U896" s="5">
        <f t="shared" si="851"/>
        <v>0</v>
      </c>
      <c r="V896" s="36">
        <f t="shared" si="851"/>
        <v>0</v>
      </c>
      <c r="W896" s="5">
        <f t="shared" si="810"/>
        <v>99.99999764827534</v>
      </c>
      <c r="X896" s="26"/>
      <c r="Y896" s="2" t="s">
        <v>1236</v>
      </c>
    </row>
    <row r="897" spans="1:25" ht="31.5" x14ac:dyDescent="0.25">
      <c r="A897" s="4" t="s">
        <v>148</v>
      </c>
      <c r="B897" s="4" t="s">
        <v>1337</v>
      </c>
      <c r="C897" s="4" t="s">
        <v>1434</v>
      </c>
      <c r="D897" s="4"/>
      <c r="E897" s="14" t="s">
        <v>673</v>
      </c>
      <c r="F897" s="5">
        <f>F898</f>
        <v>0</v>
      </c>
      <c r="G897" s="5">
        <f t="shared" si="850"/>
        <v>16622.900000000001</v>
      </c>
      <c r="H897" s="5">
        <f t="shared" si="850"/>
        <v>0</v>
      </c>
      <c r="I897" s="5">
        <f t="shared" si="850"/>
        <v>0</v>
      </c>
      <c r="J897" s="5">
        <f t="shared" si="850"/>
        <v>0</v>
      </c>
      <c r="K897" s="5">
        <f t="shared" si="850"/>
        <v>0</v>
      </c>
      <c r="L897" s="5">
        <f t="shared" si="850"/>
        <v>0</v>
      </c>
      <c r="M897" s="5">
        <f t="shared" si="845"/>
        <v>0</v>
      </c>
      <c r="N897" s="5">
        <v>114.2</v>
      </c>
      <c r="O897" s="5">
        <f>O898</f>
        <v>0</v>
      </c>
      <c r="P897" s="5">
        <f t="shared" si="851"/>
        <v>0</v>
      </c>
      <c r="Q897" s="5">
        <f t="shared" si="851"/>
        <v>0</v>
      </c>
      <c r="R897" s="5">
        <f t="shared" si="851"/>
        <v>0</v>
      </c>
      <c r="S897" s="5">
        <f t="shared" si="851"/>
        <v>0</v>
      </c>
      <c r="T897" s="5">
        <v>114.18252</v>
      </c>
      <c r="U897" s="5">
        <f t="shared" si="851"/>
        <v>0</v>
      </c>
      <c r="V897" s="36">
        <f t="shared" si="851"/>
        <v>0</v>
      </c>
      <c r="W897" s="5">
        <f t="shared" si="810"/>
        <v>99.984693520140098</v>
      </c>
      <c r="X897" s="26"/>
      <c r="Y897" s="2" t="s">
        <v>1236</v>
      </c>
    </row>
    <row r="898" spans="1:25" ht="31.5" x14ac:dyDescent="0.25">
      <c r="A898" s="4" t="s">
        <v>148</v>
      </c>
      <c r="B898" s="4" t="s">
        <v>1337</v>
      </c>
      <c r="C898" s="4" t="s">
        <v>1434</v>
      </c>
      <c r="D898" s="4" t="s">
        <v>73</v>
      </c>
      <c r="E898" s="14" t="s">
        <v>475</v>
      </c>
      <c r="F898" s="5"/>
      <c r="G898" s="5">
        <v>16622.900000000001</v>
      </c>
      <c r="H898" s="5"/>
      <c r="I898" s="5"/>
      <c r="J898" s="5"/>
      <c r="K898" s="5"/>
      <c r="L898" s="5"/>
      <c r="M898" s="5">
        <f t="shared" si="845"/>
        <v>0</v>
      </c>
      <c r="N898" s="5">
        <v>114.2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114.18252</v>
      </c>
      <c r="U898" s="5">
        <v>0</v>
      </c>
      <c r="V898" s="36">
        <v>0</v>
      </c>
      <c r="W898" s="5">
        <f t="shared" si="810"/>
        <v>99.984693520140098</v>
      </c>
      <c r="X898" s="26"/>
      <c r="Y898" s="2" t="s">
        <v>1236</v>
      </c>
    </row>
    <row r="899" spans="1:25" x14ac:dyDescent="0.25">
      <c r="A899" s="4" t="s">
        <v>148</v>
      </c>
      <c r="B899" s="4" t="s">
        <v>1337</v>
      </c>
      <c r="C899" s="4" t="s">
        <v>1434</v>
      </c>
      <c r="D899" s="4" t="s">
        <v>85</v>
      </c>
      <c r="E899" s="14" t="s">
        <v>477</v>
      </c>
      <c r="F899" s="5">
        <f>F900</f>
        <v>0</v>
      </c>
      <c r="G899" s="5">
        <f t="shared" ref="G899:L900" si="852">G900</f>
        <v>0</v>
      </c>
      <c r="H899" s="5">
        <f t="shared" si="852"/>
        <v>16622.900000000001</v>
      </c>
      <c r="I899" s="5">
        <f t="shared" si="852"/>
        <v>0</v>
      </c>
      <c r="J899" s="5">
        <f t="shared" si="852"/>
        <v>0</v>
      </c>
      <c r="K899" s="5">
        <f t="shared" si="852"/>
        <v>0</v>
      </c>
      <c r="L899" s="5">
        <f t="shared" si="852"/>
        <v>0</v>
      </c>
      <c r="M899" s="5">
        <f t="shared" si="845"/>
        <v>0</v>
      </c>
      <c r="N899" s="5">
        <v>114.2</v>
      </c>
      <c r="O899" s="5">
        <f>O900</f>
        <v>0</v>
      </c>
      <c r="P899" s="5">
        <f t="shared" ref="P899:V900" si="853">P900</f>
        <v>0</v>
      </c>
      <c r="Q899" s="5">
        <f t="shared" si="853"/>
        <v>0</v>
      </c>
      <c r="R899" s="5">
        <f t="shared" si="853"/>
        <v>0</v>
      </c>
      <c r="S899" s="5">
        <f t="shared" si="853"/>
        <v>0</v>
      </c>
      <c r="T899" s="5">
        <v>114.18252</v>
      </c>
      <c r="U899" s="5">
        <f t="shared" si="853"/>
        <v>0</v>
      </c>
      <c r="V899" s="36">
        <f t="shared" si="853"/>
        <v>0</v>
      </c>
      <c r="W899" s="5">
        <f t="shared" si="810"/>
        <v>99.984693520140098</v>
      </c>
      <c r="X899" s="26"/>
      <c r="Y899" s="2" t="s">
        <v>1236</v>
      </c>
    </row>
    <row r="900" spans="1:25" ht="31.5" x14ac:dyDescent="0.25">
      <c r="A900" s="4" t="s">
        <v>148</v>
      </c>
      <c r="B900" s="4" t="s">
        <v>1337</v>
      </c>
      <c r="C900" s="4" t="s">
        <v>1435</v>
      </c>
      <c r="D900" s="4"/>
      <c r="E900" s="14" t="s">
        <v>674</v>
      </c>
      <c r="F900" s="5">
        <f>F901</f>
        <v>0</v>
      </c>
      <c r="G900" s="5">
        <f t="shared" si="852"/>
        <v>0</v>
      </c>
      <c r="H900" s="5">
        <f t="shared" si="852"/>
        <v>16622.900000000001</v>
      </c>
      <c r="I900" s="5">
        <f t="shared" si="852"/>
        <v>0</v>
      </c>
      <c r="J900" s="5">
        <f t="shared" si="852"/>
        <v>0</v>
      </c>
      <c r="K900" s="5">
        <f t="shared" si="852"/>
        <v>0</v>
      </c>
      <c r="L900" s="5">
        <f t="shared" si="852"/>
        <v>0</v>
      </c>
      <c r="M900" s="5">
        <f t="shared" si="845"/>
        <v>0</v>
      </c>
      <c r="N900" s="5">
        <v>95049.767869999996</v>
      </c>
      <c r="O900" s="5">
        <f>O901</f>
        <v>0</v>
      </c>
      <c r="P900" s="5">
        <f t="shared" si="853"/>
        <v>0</v>
      </c>
      <c r="Q900" s="5">
        <f t="shared" si="853"/>
        <v>0</v>
      </c>
      <c r="R900" s="5">
        <f t="shared" si="853"/>
        <v>0</v>
      </c>
      <c r="S900" s="5">
        <f t="shared" si="853"/>
        <v>0</v>
      </c>
      <c r="T900" s="5">
        <v>95049.767869999996</v>
      </c>
      <c r="U900" s="5">
        <f t="shared" si="853"/>
        <v>0</v>
      </c>
      <c r="V900" s="36">
        <f t="shared" si="853"/>
        <v>0</v>
      </c>
      <c r="W900" s="5">
        <f t="shared" si="810"/>
        <v>100</v>
      </c>
      <c r="X900" s="26"/>
      <c r="Y900" s="2" t="s">
        <v>1236</v>
      </c>
    </row>
    <row r="901" spans="1:25" ht="31.5" x14ac:dyDescent="0.25">
      <c r="A901" s="4" t="s">
        <v>148</v>
      </c>
      <c r="B901" s="4" t="s">
        <v>1337</v>
      </c>
      <c r="C901" s="4" t="s">
        <v>1435</v>
      </c>
      <c r="D901" s="4" t="s">
        <v>73</v>
      </c>
      <c r="E901" s="14" t="s">
        <v>475</v>
      </c>
      <c r="F901" s="5"/>
      <c r="G901" s="5"/>
      <c r="H901" s="5">
        <v>16622.900000000001</v>
      </c>
      <c r="I901" s="5"/>
      <c r="J901" s="5"/>
      <c r="K901" s="5"/>
      <c r="L901" s="5"/>
      <c r="M901" s="5">
        <f t="shared" si="845"/>
        <v>0</v>
      </c>
      <c r="N901" s="5">
        <v>95049.767869999996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95049.767869999996</v>
      </c>
      <c r="U901" s="5">
        <v>0</v>
      </c>
      <c r="V901" s="36">
        <v>0</v>
      </c>
      <c r="W901" s="5">
        <f t="shared" si="810"/>
        <v>100</v>
      </c>
      <c r="X901" s="26"/>
      <c r="Y901" s="2" t="s">
        <v>1236</v>
      </c>
    </row>
    <row r="902" spans="1:25" hidden="1" x14ac:dyDescent="0.25">
      <c r="A902" s="4" t="s">
        <v>148</v>
      </c>
      <c r="B902" s="4" t="s">
        <v>1337</v>
      </c>
      <c r="C902" s="4" t="s">
        <v>1435</v>
      </c>
      <c r="D902" s="4" t="s">
        <v>107</v>
      </c>
      <c r="E902" s="14" t="s">
        <v>476</v>
      </c>
      <c r="F902" s="5">
        <f t="shared" ref="F902:L903" si="854">F903</f>
        <v>0</v>
      </c>
      <c r="G902" s="5">
        <f t="shared" si="854"/>
        <v>16000</v>
      </c>
      <c r="H902" s="5">
        <f t="shared" si="854"/>
        <v>0</v>
      </c>
      <c r="I902" s="5">
        <f t="shared" si="854"/>
        <v>0</v>
      </c>
      <c r="J902" s="5">
        <f t="shared" si="854"/>
        <v>0</v>
      </c>
      <c r="K902" s="5">
        <f t="shared" si="854"/>
        <v>0</v>
      </c>
      <c r="L902" s="5">
        <f t="shared" si="854"/>
        <v>0</v>
      </c>
      <c r="M902" s="5">
        <f t="shared" si="845"/>
        <v>0</v>
      </c>
      <c r="N902" s="5">
        <v>0</v>
      </c>
      <c r="O902" s="5">
        <f>O903</f>
        <v>0</v>
      </c>
      <c r="P902" s="5">
        <f t="shared" ref="P902:V903" si="855">P903</f>
        <v>0</v>
      </c>
      <c r="Q902" s="5">
        <f t="shared" si="855"/>
        <v>0</v>
      </c>
      <c r="R902" s="5">
        <f t="shared" si="855"/>
        <v>0</v>
      </c>
      <c r="S902" s="5">
        <f t="shared" si="855"/>
        <v>0</v>
      </c>
      <c r="T902" s="5">
        <v>0</v>
      </c>
      <c r="U902" s="5">
        <f t="shared" si="855"/>
        <v>0</v>
      </c>
      <c r="V902" s="36">
        <f t="shared" si="855"/>
        <v>0</v>
      </c>
      <c r="W902" s="5" t="e">
        <f t="shared" si="810"/>
        <v>#DIV/0!</v>
      </c>
      <c r="X902" s="24" t="s">
        <v>1214</v>
      </c>
      <c r="Y902" s="2" t="s">
        <v>1236</v>
      </c>
    </row>
    <row r="903" spans="1:25" x14ac:dyDescent="0.25">
      <c r="A903" s="4" t="s">
        <v>148</v>
      </c>
      <c r="B903" s="4" t="s">
        <v>1337</v>
      </c>
      <c r="C903" s="4" t="s">
        <v>1435</v>
      </c>
      <c r="D903" s="4" t="s">
        <v>85</v>
      </c>
      <c r="E903" s="14" t="s">
        <v>477</v>
      </c>
      <c r="F903" s="5">
        <f t="shared" si="854"/>
        <v>0</v>
      </c>
      <c r="G903" s="5">
        <f t="shared" si="854"/>
        <v>16000</v>
      </c>
      <c r="H903" s="5">
        <f t="shared" si="854"/>
        <v>0</v>
      </c>
      <c r="I903" s="5">
        <f t="shared" si="854"/>
        <v>0</v>
      </c>
      <c r="J903" s="5">
        <f t="shared" si="854"/>
        <v>0</v>
      </c>
      <c r="K903" s="5">
        <f t="shared" si="854"/>
        <v>0</v>
      </c>
      <c r="L903" s="5">
        <f t="shared" si="854"/>
        <v>0</v>
      </c>
      <c r="M903" s="5">
        <f t="shared" si="845"/>
        <v>0</v>
      </c>
      <c r="N903" s="5">
        <v>95049.767869999996</v>
      </c>
      <c r="O903" s="5">
        <f>O904</f>
        <v>0</v>
      </c>
      <c r="P903" s="5">
        <f t="shared" si="855"/>
        <v>0</v>
      </c>
      <c r="Q903" s="5">
        <f t="shared" si="855"/>
        <v>0</v>
      </c>
      <c r="R903" s="5">
        <f t="shared" si="855"/>
        <v>0</v>
      </c>
      <c r="S903" s="5">
        <f t="shared" si="855"/>
        <v>0</v>
      </c>
      <c r="T903" s="5">
        <v>95049.767869999996</v>
      </c>
      <c r="U903" s="5">
        <f t="shared" si="855"/>
        <v>0</v>
      </c>
      <c r="V903" s="36">
        <f t="shared" si="855"/>
        <v>0</v>
      </c>
      <c r="W903" s="5">
        <f t="shared" si="810"/>
        <v>100</v>
      </c>
      <c r="X903" s="26"/>
      <c r="Y903" s="2" t="s">
        <v>1236</v>
      </c>
    </row>
    <row r="904" spans="1:25" ht="63" hidden="1" x14ac:dyDescent="0.25">
      <c r="A904" s="4" t="s">
        <v>148</v>
      </c>
      <c r="B904" s="4" t="s">
        <v>1337</v>
      </c>
      <c r="C904" s="4" t="s">
        <v>1437</v>
      </c>
      <c r="D904" s="4"/>
      <c r="E904" s="14" t="s">
        <v>1235</v>
      </c>
      <c r="F904" s="5"/>
      <c r="G904" s="5">
        <v>16000</v>
      </c>
      <c r="H904" s="5"/>
      <c r="I904" s="5"/>
      <c r="J904" s="5"/>
      <c r="K904" s="5"/>
      <c r="L904" s="5"/>
      <c r="M904" s="5">
        <f t="shared" si="845"/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36">
        <v>0</v>
      </c>
      <c r="W904" s="5" t="e">
        <f t="shared" si="810"/>
        <v>#DIV/0!</v>
      </c>
      <c r="X904" s="24" t="s">
        <v>1214</v>
      </c>
      <c r="Y904" s="2" t="s">
        <v>1236</v>
      </c>
    </row>
    <row r="905" spans="1:25" ht="31.5" hidden="1" x14ac:dyDescent="0.25">
      <c r="A905" s="4" t="s">
        <v>148</v>
      </c>
      <c r="B905" s="4" t="s">
        <v>1337</v>
      </c>
      <c r="C905" s="4" t="s">
        <v>1437</v>
      </c>
      <c r="D905" s="4" t="s">
        <v>73</v>
      </c>
      <c r="E905" s="14" t="s">
        <v>475</v>
      </c>
      <c r="F905" s="5"/>
      <c r="G905" s="5"/>
      <c r="H905" s="5"/>
      <c r="I905" s="5"/>
      <c r="J905" s="5"/>
      <c r="K905" s="5"/>
      <c r="L905" s="5">
        <f>L906</f>
        <v>18216.060000000001</v>
      </c>
      <c r="M905" s="5">
        <f>L905</f>
        <v>18216.060000000001</v>
      </c>
      <c r="N905" s="5">
        <v>0</v>
      </c>
      <c r="O905" s="5">
        <f t="shared" ref="O905:V906" si="856">O906</f>
        <v>0</v>
      </c>
      <c r="P905" s="5">
        <f t="shared" si="856"/>
        <v>0</v>
      </c>
      <c r="Q905" s="5">
        <f t="shared" si="856"/>
        <v>0</v>
      </c>
      <c r="R905" s="5">
        <f t="shared" si="856"/>
        <v>28000</v>
      </c>
      <c r="S905" s="5">
        <f t="shared" si="856"/>
        <v>0</v>
      </c>
      <c r="T905" s="5">
        <v>0</v>
      </c>
      <c r="U905" s="5">
        <f t="shared" si="856"/>
        <v>0</v>
      </c>
      <c r="V905" s="36">
        <f t="shared" si="856"/>
        <v>28000</v>
      </c>
      <c r="W905" s="5" t="e">
        <f t="shared" si="810"/>
        <v>#DIV/0!</v>
      </c>
      <c r="X905" s="24" t="s">
        <v>1214</v>
      </c>
    </row>
    <row r="906" spans="1:25" hidden="1" x14ac:dyDescent="0.25">
      <c r="A906" s="4" t="s">
        <v>148</v>
      </c>
      <c r="B906" s="4" t="s">
        <v>1337</v>
      </c>
      <c r="C906" s="4" t="s">
        <v>1437</v>
      </c>
      <c r="D906" s="4" t="s">
        <v>85</v>
      </c>
      <c r="E906" s="14" t="s">
        <v>477</v>
      </c>
      <c r="F906" s="5"/>
      <c r="G906" s="5"/>
      <c r="H906" s="5"/>
      <c r="I906" s="5"/>
      <c r="J906" s="5"/>
      <c r="K906" s="5"/>
      <c r="L906" s="5">
        <f>L907</f>
        <v>18216.060000000001</v>
      </c>
      <c r="M906" s="5">
        <f>L906</f>
        <v>18216.060000000001</v>
      </c>
      <c r="N906" s="5">
        <v>0</v>
      </c>
      <c r="O906" s="5">
        <f t="shared" si="856"/>
        <v>0</v>
      </c>
      <c r="P906" s="5">
        <f t="shared" si="856"/>
        <v>0</v>
      </c>
      <c r="Q906" s="5">
        <f t="shared" si="856"/>
        <v>0</v>
      </c>
      <c r="R906" s="5">
        <f t="shared" si="856"/>
        <v>28000</v>
      </c>
      <c r="S906" s="5">
        <f t="shared" si="856"/>
        <v>0</v>
      </c>
      <c r="T906" s="5">
        <v>0</v>
      </c>
      <c r="U906" s="5">
        <f t="shared" si="856"/>
        <v>0</v>
      </c>
      <c r="V906" s="36">
        <f t="shared" si="856"/>
        <v>28000</v>
      </c>
      <c r="W906" s="5" t="e">
        <f t="shared" si="810"/>
        <v>#DIV/0!</v>
      </c>
      <c r="X906" s="24" t="s">
        <v>1214</v>
      </c>
    </row>
    <row r="907" spans="1:25" ht="47.25" x14ac:dyDescent="0.25">
      <c r="A907" s="4" t="s">
        <v>148</v>
      </c>
      <c r="B907" s="4" t="s">
        <v>1337</v>
      </c>
      <c r="C907" s="4" t="s">
        <v>1453</v>
      </c>
      <c r="D907" s="4"/>
      <c r="E907" s="14" t="s">
        <v>1454</v>
      </c>
      <c r="F907" s="5"/>
      <c r="G907" s="5"/>
      <c r="H907" s="5"/>
      <c r="I907" s="5"/>
      <c r="J907" s="5"/>
      <c r="K907" s="5"/>
      <c r="L907" s="5">
        <v>18216.060000000001</v>
      </c>
      <c r="M907" s="5">
        <f>L907</f>
        <v>18216.060000000001</v>
      </c>
      <c r="N907" s="5">
        <v>28000</v>
      </c>
      <c r="O907" s="5">
        <v>0</v>
      </c>
      <c r="P907" s="5">
        <v>0</v>
      </c>
      <c r="Q907" s="5">
        <v>0</v>
      </c>
      <c r="R907" s="5">
        <f>N907</f>
        <v>28000</v>
      </c>
      <c r="S907" s="5">
        <f>O907</f>
        <v>0</v>
      </c>
      <c r="T907" s="5">
        <v>28000</v>
      </c>
      <c r="U907" s="5">
        <v>0</v>
      </c>
      <c r="V907" s="36">
        <f>T907</f>
        <v>28000</v>
      </c>
      <c r="W907" s="5">
        <f t="shared" ref="W907:W970" si="857">T907/N907*100</f>
        <v>100</v>
      </c>
      <c r="X907" s="26"/>
    </row>
    <row r="908" spans="1:25" ht="31.5" x14ac:dyDescent="0.25">
      <c r="A908" s="4" t="s">
        <v>148</v>
      </c>
      <c r="B908" s="4" t="s">
        <v>1337</v>
      </c>
      <c r="C908" s="4" t="s">
        <v>1453</v>
      </c>
      <c r="D908" s="4" t="s">
        <v>73</v>
      </c>
      <c r="E908" s="14" t="s">
        <v>475</v>
      </c>
      <c r="F908" s="5">
        <f t="shared" ref="F908:L909" si="858">F909</f>
        <v>0</v>
      </c>
      <c r="G908" s="5">
        <f t="shared" si="858"/>
        <v>17616.3</v>
      </c>
      <c r="H908" s="5">
        <f t="shared" si="858"/>
        <v>0</v>
      </c>
      <c r="I908" s="5">
        <f t="shared" si="858"/>
        <v>0</v>
      </c>
      <c r="J908" s="5">
        <f t="shared" si="858"/>
        <v>0</v>
      </c>
      <c r="K908" s="5">
        <f t="shared" si="858"/>
        <v>0</v>
      </c>
      <c r="L908" s="5">
        <f t="shared" si="858"/>
        <v>0</v>
      </c>
      <c r="M908" s="5">
        <f t="shared" si="845"/>
        <v>0</v>
      </c>
      <c r="N908" s="5">
        <v>28000</v>
      </c>
      <c r="O908" s="5">
        <f>O909</f>
        <v>0</v>
      </c>
      <c r="P908" s="5">
        <f t="shared" ref="P908:V909" si="859">P909</f>
        <v>0</v>
      </c>
      <c r="Q908" s="5">
        <f t="shared" si="859"/>
        <v>0</v>
      </c>
      <c r="R908" s="5">
        <f t="shared" si="859"/>
        <v>0</v>
      </c>
      <c r="S908" s="5">
        <f t="shared" si="859"/>
        <v>0</v>
      </c>
      <c r="T908" s="5">
        <v>28000</v>
      </c>
      <c r="U908" s="5">
        <f t="shared" si="859"/>
        <v>0</v>
      </c>
      <c r="V908" s="36">
        <f t="shared" si="859"/>
        <v>0</v>
      </c>
      <c r="W908" s="5">
        <f t="shared" si="857"/>
        <v>100</v>
      </c>
      <c r="X908" s="26"/>
      <c r="Y908" s="2" t="s">
        <v>1236</v>
      </c>
    </row>
    <row r="909" spans="1:25" x14ac:dyDescent="0.25">
      <c r="A909" s="4" t="s">
        <v>148</v>
      </c>
      <c r="B909" s="4" t="s">
        <v>1337</v>
      </c>
      <c r="C909" s="4" t="s">
        <v>1453</v>
      </c>
      <c r="D909" s="4" t="s">
        <v>85</v>
      </c>
      <c r="E909" s="14" t="s">
        <v>477</v>
      </c>
      <c r="F909" s="5">
        <f t="shared" si="858"/>
        <v>0</v>
      </c>
      <c r="G909" s="5">
        <f t="shared" si="858"/>
        <v>17616.3</v>
      </c>
      <c r="H909" s="5">
        <f t="shared" si="858"/>
        <v>0</v>
      </c>
      <c r="I909" s="5">
        <f t="shared" si="858"/>
        <v>0</v>
      </c>
      <c r="J909" s="5">
        <f t="shared" si="858"/>
        <v>0</v>
      </c>
      <c r="K909" s="5">
        <f t="shared" si="858"/>
        <v>0</v>
      </c>
      <c r="L909" s="5">
        <f t="shared" si="858"/>
        <v>0</v>
      </c>
      <c r="M909" s="5">
        <f t="shared" si="845"/>
        <v>0</v>
      </c>
      <c r="N909" s="5">
        <v>28000</v>
      </c>
      <c r="O909" s="5">
        <f>O910</f>
        <v>0</v>
      </c>
      <c r="P909" s="5">
        <f t="shared" si="859"/>
        <v>0</v>
      </c>
      <c r="Q909" s="5">
        <f t="shared" si="859"/>
        <v>0</v>
      </c>
      <c r="R909" s="5">
        <f t="shared" si="859"/>
        <v>0</v>
      </c>
      <c r="S909" s="5">
        <f t="shared" si="859"/>
        <v>0</v>
      </c>
      <c r="T909" s="5">
        <v>28000</v>
      </c>
      <c r="U909" s="5">
        <f t="shared" si="859"/>
        <v>0</v>
      </c>
      <c r="V909" s="36">
        <f t="shared" si="859"/>
        <v>0</v>
      </c>
      <c r="W909" s="5">
        <f t="shared" si="857"/>
        <v>100</v>
      </c>
      <c r="X909" s="26"/>
      <c r="Y909" s="2" t="s">
        <v>1236</v>
      </c>
    </row>
    <row r="910" spans="1:25" ht="78.75" x14ac:dyDescent="0.25">
      <c r="A910" s="4" t="s">
        <v>148</v>
      </c>
      <c r="B910" s="4" t="s">
        <v>1337</v>
      </c>
      <c r="C910" s="4" t="s">
        <v>1455</v>
      </c>
      <c r="D910" s="4"/>
      <c r="E910" s="14" t="s">
        <v>1456</v>
      </c>
      <c r="F910" s="5"/>
      <c r="G910" s="5">
        <v>17616.3</v>
      </c>
      <c r="H910" s="5"/>
      <c r="I910" s="5"/>
      <c r="J910" s="5"/>
      <c r="K910" s="5"/>
      <c r="L910" s="5"/>
      <c r="M910" s="5">
        <f t="shared" si="845"/>
        <v>0</v>
      </c>
      <c r="N910" s="5">
        <v>3500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3500</v>
      </c>
      <c r="U910" s="5">
        <v>0</v>
      </c>
      <c r="V910" s="36">
        <v>0</v>
      </c>
      <c r="W910" s="5">
        <f t="shared" si="857"/>
        <v>100</v>
      </c>
      <c r="X910" s="26"/>
      <c r="Y910" s="2" t="s">
        <v>1236</v>
      </c>
    </row>
    <row r="911" spans="1:25" ht="31.5" x14ac:dyDescent="0.25">
      <c r="A911" s="4" t="s">
        <v>148</v>
      </c>
      <c r="B911" s="4" t="s">
        <v>1337</v>
      </c>
      <c r="C911" s="4" t="s">
        <v>1455</v>
      </c>
      <c r="D911" s="4" t="s">
        <v>73</v>
      </c>
      <c r="E911" s="14" t="s">
        <v>475</v>
      </c>
      <c r="F911" s="5">
        <f t="shared" ref="F911:K911" si="860">F915</f>
        <v>0</v>
      </c>
      <c r="G911" s="5">
        <f t="shared" si="860"/>
        <v>54989.3</v>
      </c>
      <c r="H911" s="5">
        <f t="shared" si="860"/>
        <v>0</v>
      </c>
      <c r="I911" s="5">
        <f t="shared" si="860"/>
        <v>0</v>
      </c>
      <c r="J911" s="5">
        <f t="shared" si="860"/>
        <v>0</v>
      </c>
      <c r="K911" s="5">
        <f t="shared" si="860"/>
        <v>0</v>
      </c>
      <c r="L911" s="5">
        <f>L915+L912</f>
        <v>120363.75600000001</v>
      </c>
      <c r="M911" s="5">
        <f t="shared" si="845"/>
        <v>120363.75600000001</v>
      </c>
      <c r="N911" s="5">
        <v>3500</v>
      </c>
      <c r="O911" s="5">
        <f t="shared" ref="O911:V911" si="861">O915+O912</f>
        <v>0</v>
      </c>
      <c r="P911" s="5">
        <f t="shared" si="861"/>
        <v>616620.32233</v>
      </c>
      <c r="Q911" s="5">
        <f t="shared" si="861"/>
        <v>0</v>
      </c>
      <c r="R911" s="5">
        <f t="shared" si="861"/>
        <v>616620.32233</v>
      </c>
      <c r="S911" s="5">
        <f t="shared" si="861"/>
        <v>0</v>
      </c>
      <c r="T911" s="5">
        <v>3500</v>
      </c>
      <c r="U911" s="5">
        <f t="shared" si="861"/>
        <v>616620.32233</v>
      </c>
      <c r="V911" s="5">
        <f t="shared" si="861"/>
        <v>616620.32233</v>
      </c>
      <c r="W911" s="5">
        <f t="shared" si="857"/>
        <v>100</v>
      </c>
      <c r="X911" s="26"/>
      <c r="Y911" s="2" t="s">
        <v>1236</v>
      </c>
    </row>
    <row r="912" spans="1:25" x14ac:dyDescent="0.25">
      <c r="A912" s="4" t="s">
        <v>148</v>
      </c>
      <c r="B912" s="4" t="s">
        <v>1337</v>
      </c>
      <c r="C912" s="4" t="s">
        <v>1455</v>
      </c>
      <c r="D912" s="4" t="s">
        <v>85</v>
      </c>
      <c r="E912" s="28" t="s">
        <v>477</v>
      </c>
      <c r="F912" s="5"/>
      <c r="G912" s="5"/>
      <c r="H912" s="5"/>
      <c r="I912" s="5"/>
      <c r="J912" s="5"/>
      <c r="K912" s="5"/>
      <c r="L912" s="5">
        <f>L913</f>
        <v>120363.75600000001</v>
      </c>
      <c r="M912" s="5">
        <f>L912</f>
        <v>120363.75600000001</v>
      </c>
      <c r="N912" s="5">
        <v>3500</v>
      </c>
      <c r="O912" s="5">
        <f t="shared" ref="O912:V913" si="862">O913</f>
        <v>0</v>
      </c>
      <c r="P912" s="5">
        <f t="shared" si="862"/>
        <v>616620.32233</v>
      </c>
      <c r="Q912" s="5">
        <f t="shared" si="862"/>
        <v>0</v>
      </c>
      <c r="R912" s="5">
        <f t="shared" si="862"/>
        <v>616620.32233</v>
      </c>
      <c r="S912" s="5">
        <f t="shared" si="862"/>
        <v>0</v>
      </c>
      <c r="T912" s="5">
        <v>3500</v>
      </c>
      <c r="U912" s="5">
        <f t="shared" si="862"/>
        <v>616620.32233</v>
      </c>
      <c r="V912" s="5">
        <f t="shared" si="862"/>
        <v>616620.32233</v>
      </c>
      <c r="W912" s="5">
        <f t="shared" si="857"/>
        <v>100</v>
      </c>
      <c r="X912" s="26"/>
    </row>
    <row r="913" spans="1:25" ht="31.5" x14ac:dyDescent="0.25">
      <c r="A913" s="4" t="s">
        <v>148</v>
      </c>
      <c r="B913" s="4" t="s">
        <v>1337</v>
      </c>
      <c r="C913" s="4" t="s">
        <v>1457</v>
      </c>
      <c r="D913" s="4"/>
      <c r="E913" s="14" t="s">
        <v>1458</v>
      </c>
      <c r="F913" s="5"/>
      <c r="G913" s="5"/>
      <c r="H913" s="5"/>
      <c r="I913" s="5"/>
      <c r="J913" s="5"/>
      <c r="K913" s="5"/>
      <c r="L913" s="5">
        <f>L914</f>
        <v>120363.75600000001</v>
      </c>
      <c r="M913" s="5">
        <f t="shared" ref="M913:M914" si="863">L913</f>
        <v>120363.75600000001</v>
      </c>
      <c r="N913" s="5">
        <v>616620.32233</v>
      </c>
      <c r="O913" s="5">
        <f t="shared" si="862"/>
        <v>0</v>
      </c>
      <c r="P913" s="5">
        <f t="shared" si="862"/>
        <v>616620.32233</v>
      </c>
      <c r="Q913" s="5">
        <f t="shared" si="862"/>
        <v>0</v>
      </c>
      <c r="R913" s="5">
        <f t="shared" si="862"/>
        <v>616620.32233</v>
      </c>
      <c r="S913" s="5">
        <f t="shared" si="862"/>
        <v>0</v>
      </c>
      <c r="T913" s="5">
        <v>616620.32233</v>
      </c>
      <c r="U913" s="5">
        <f t="shared" si="862"/>
        <v>616620.32233</v>
      </c>
      <c r="V913" s="5">
        <f t="shared" si="862"/>
        <v>616620.32233</v>
      </c>
      <c r="W913" s="5">
        <f t="shared" si="857"/>
        <v>100</v>
      </c>
      <c r="X913" s="26"/>
    </row>
    <row r="914" spans="1:25" ht="31.5" x14ac:dyDescent="0.25">
      <c r="A914" s="4" t="s">
        <v>148</v>
      </c>
      <c r="B914" s="4" t="s">
        <v>1337</v>
      </c>
      <c r="C914" s="4" t="s">
        <v>1457</v>
      </c>
      <c r="D914" s="4" t="s">
        <v>73</v>
      </c>
      <c r="E914" s="14" t="s">
        <v>475</v>
      </c>
      <c r="F914" s="5"/>
      <c r="G914" s="5"/>
      <c r="H914" s="5"/>
      <c r="I914" s="5"/>
      <c r="J914" s="5"/>
      <c r="K914" s="5"/>
      <c r="L914" s="5">
        <f>146586.632-26222.876</f>
        <v>120363.75600000001</v>
      </c>
      <c r="M914" s="5">
        <f t="shared" si="863"/>
        <v>120363.75600000001</v>
      </c>
      <c r="N914" s="5">
        <v>616620.32233</v>
      </c>
      <c r="O914" s="5">
        <v>0</v>
      </c>
      <c r="P914" s="5">
        <f>N914</f>
        <v>616620.32233</v>
      </c>
      <c r="Q914" s="5">
        <v>0</v>
      </c>
      <c r="R914" s="5">
        <f>N914</f>
        <v>616620.32233</v>
      </c>
      <c r="S914" s="5">
        <v>0</v>
      </c>
      <c r="T914" s="5">
        <v>616620.32233</v>
      </c>
      <c r="U914" s="5">
        <f>T914</f>
        <v>616620.32233</v>
      </c>
      <c r="V914" s="5">
        <f>T914</f>
        <v>616620.32233</v>
      </c>
      <c r="W914" s="5">
        <f t="shared" si="857"/>
        <v>100</v>
      </c>
      <c r="X914" s="26"/>
    </row>
    <row r="915" spans="1:25" x14ac:dyDescent="0.25">
      <c r="A915" s="4" t="s">
        <v>148</v>
      </c>
      <c r="B915" s="4" t="s">
        <v>1337</v>
      </c>
      <c r="C915" s="4" t="s">
        <v>1457</v>
      </c>
      <c r="D915" s="4" t="s">
        <v>85</v>
      </c>
      <c r="E915" s="14" t="s">
        <v>477</v>
      </c>
      <c r="F915" s="5">
        <f>F916</f>
        <v>0</v>
      </c>
      <c r="G915" s="5">
        <f t="shared" ref="G915:L916" si="864">G916</f>
        <v>54989.3</v>
      </c>
      <c r="H915" s="5">
        <f t="shared" si="864"/>
        <v>0</v>
      </c>
      <c r="I915" s="5">
        <f t="shared" si="864"/>
        <v>0</v>
      </c>
      <c r="J915" s="5">
        <f t="shared" si="864"/>
        <v>0</v>
      </c>
      <c r="K915" s="5">
        <f t="shared" si="864"/>
        <v>0</v>
      </c>
      <c r="L915" s="5">
        <f t="shared" si="864"/>
        <v>0</v>
      </c>
      <c r="M915" s="5">
        <f t="shared" si="845"/>
        <v>0</v>
      </c>
      <c r="N915" s="5">
        <v>616620.32233</v>
      </c>
      <c r="O915" s="5">
        <f t="shared" ref="O915:O916" si="865">O916</f>
        <v>0</v>
      </c>
      <c r="P915" s="5">
        <f t="shared" ref="P915:V916" si="866">P916</f>
        <v>0</v>
      </c>
      <c r="Q915" s="5">
        <f t="shared" si="866"/>
        <v>0</v>
      </c>
      <c r="R915" s="5">
        <f t="shared" si="866"/>
        <v>0</v>
      </c>
      <c r="S915" s="5">
        <f t="shared" si="866"/>
        <v>0</v>
      </c>
      <c r="T915" s="5">
        <v>616620.32233</v>
      </c>
      <c r="U915" s="5">
        <f t="shared" si="866"/>
        <v>0</v>
      </c>
      <c r="V915" s="36">
        <f t="shared" si="866"/>
        <v>0</v>
      </c>
      <c r="W915" s="5">
        <f t="shared" si="857"/>
        <v>100</v>
      </c>
      <c r="X915" s="26"/>
    </row>
    <row r="916" spans="1:25" ht="63" x14ac:dyDescent="0.25">
      <c r="A916" s="4" t="s">
        <v>148</v>
      </c>
      <c r="B916" s="4" t="s">
        <v>1337</v>
      </c>
      <c r="C916" s="4" t="s">
        <v>587</v>
      </c>
      <c r="D916" s="4"/>
      <c r="E916" s="14" t="s">
        <v>820</v>
      </c>
      <c r="F916" s="5">
        <f>F917</f>
        <v>0</v>
      </c>
      <c r="G916" s="5">
        <f t="shared" si="864"/>
        <v>54989.3</v>
      </c>
      <c r="H916" s="5">
        <f t="shared" si="864"/>
        <v>0</v>
      </c>
      <c r="I916" s="5">
        <f t="shared" si="864"/>
        <v>0</v>
      </c>
      <c r="J916" s="5">
        <f t="shared" si="864"/>
        <v>0</v>
      </c>
      <c r="K916" s="5">
        <f t="shared" si="864"/>
        <v>0</v>
      </c>
      <c r="L916" s="5">
        <f t="shared" si="864"/>
        <v>0</v>
      </c>
      <c r="M916" s="5">
        <f t="shared" si="845"/>
        <v>0</v>
      </c>
      <c r="N916" s="5">
        <v>68788.130669999999</v>
      </c>
      <c r="O916" s="5">
        <f t="shared" si="865"/>
        <v>0</v>
      </c>
      <c r="P916" s="5">
        <f t="shared" si="866"/>
        <v>0</v>
      </c>
      <c r="Q916" s="5">
        <f t="shared" si="866"/>
        <v>0</v>
      </c>
      <c r="R916" s="5">
        <f t="shared" si="866"/>
        <v>0</v>
      </c>
      <c r="S916" s="5">
        <f t="shared" si="866"/>
        <v>0</v>
      </c>
      <c r="T916" s="5">
        <v>68703.707909999997</v>
      </c>
      <c r="U916" s="5">
        <f t="shared" si="866"/>
        <v>0</v>
      </c>
      <c r="V916" s="36">
        <f t="shared" si="866"/>
        <v>0</v>
      </c>
      <c r="W916" s="5">
        <f t="shared" si="857"/>
        <v>99.877271326931378</v>
      </c>
      <c r="X916" s="26"/>
    </row>
    <row r="917" spans="1:25" ht="31.5" hidden="1" x14ac:dyDescent="0.25">
      <c r="A917" s="4" t="s">
        <v>148</v>
      </c>
      <c r="B917" s="4" t="s">
        <v>1337</v>
      </c>
      <c r="C917" s="4" t="s">
        <v>578</v>
      </c>
      <c r="D917" s="4"/>
      <c r="E917" s="14" t="s">
        <v>673</v>
      </c>
      <c r="F917" s="5"/>
      <c r="G917" s="5">
        <v>54989.3</v>
      </c>
      <c r="H917" s="5"/>
      <c r="I917" s="5"/>
      <c r="J917" s="5"/>
      <c r="K917" s="5"/>
      <c r="L917" s="5"/>
      <c r="M917" s="5">
        <f t="shared" si="845"/>
        <v>0</v>
      </c>
      <c r="N917" s="5">
        <v>0</v>
      </c>
      <c r="O917" s="5">
        <v>0</v>
      </c>
      <c r="P917" s="5">
        <f>N917</f>
        <v>0</v>
      </c>
      <c r="Q917" s="5">
        <v>0</v>
      </c>
      <c r="R917" s="5">
        <f>N917</f>
        <v>0</v>
      </c>
      <c r="S917" s="5">
        <v>0</v>
      </c>
      <c r="T917" s="5">
        <v>0</v>
      </c>
      <c r="U917" s="5">
        <f>T917</f>
        <v>0</v>
      </c>
      <c r="V917" s="36">
        <f>T917</f>
        <v>0</v>
      </c>
      <c r="W917" s="5" t="e">
        <f t="shared" si="857"/>
        <v>#DIV/0!</v>
      </c>
      <c r="X917" s="24" t="s">
        <v>1214</v>
      </c>
    </row>
    <row r="918" spans="1:25" ht="31.5" hidden="1" x14ac:dyDescent="0.25">
      <c r="A918" s="4" t="s">
        <v>148</v>
      </c>
      <c r="B918" s="4" t="s">
        <v>1337</v>
      </c>
      <c r="C918" s="4" t="s">
        <v>578</v>
      </c>
      <c r="D918" s="4" t="s">
        <v>73</v>
      </c>
      <c r="E918" s="14" t="s">
        <v>475</v>
      </c>
      <c r="F918" s="5">
        <f t="shared" ref="F918:L918" si="867">F919+F941+F930+F937</f>
        <v>142794.6</v>
      </c>
      <c r="G918" s="5">
        <f t="shared" si="867"/>
        <v>243385.00000000003</v>
      </c>
      <c r="H918" s="5">
        <f t="shared" si="867"/>
        <v>35161.699999999997</v>
      </c>
      <c r="I918" s="5">
        <f t="shared" si="867"/>
        <v>119750.7</v>
      </c>
      <c r="J918" s="5">
        <f t="shared" si="867"/>
        <v>-119750.7</v>
      </c>
      <c r="K918" s="5">
        <f t="shared" si="867"/>
        <v>0</v>
      </c>
      <c r="L918" s="5">
        <f t="shared" si="867"/>
        <v>41493.348999999995</v>
      </c>
      <c r="M918" s="5">
        <f t="shared" si="845"/>
        <v>304038.64899999998</v>
      </c>
      <c r="N918" s="5">
        <v>0</v>
      </c>
      <c r="O918" s="5">
        <f t="shared" ref="O918:V918" si="868">O919+O941+O930+O937+O945</f>
        <v>183664.07787000001</v>
      </c>
      <c r="P918" s="5">
        <f t="shared" si="868"/>
        <v>21052.631000000001</v>
      </c>
      <c r="Q918" s="5">
        <f t="shared" si="868"/>
        <v>21052.631000000001</v>
      </c>
      <c r="R918" s="5">
        <f t="shared" si="868"/>
        <v>0</v>
      </c>
      <c r="S918" s="5">
        <f t="shared" si="868"/>
        <v>0</v>
      </c>
      <c r="T918" s="5">
        <v>0</v>
      </c>
      <c r="U918" s="5">
        <f t="shared" si="868"/>
        <v>21052.631000000001</v>
      </c>
      <c r="V918" s="36">
        <f t="shared" si="868"/>
        <v>0</v>
      </c>
      <c r="W918" s="5" t="e">
        <f t="shared" si="857"/>
        <v>#DIV/0!</v>
      </c>
      <c r="X918" s="24" t="s">
        <v>1214</v>
      </c>
    </row>
    <row r="919" spans="1:25" hidden="1" x14ac:dyDescent="0.25">
      <c r="A919" s="4" t="s">
        <v>148</v>
      </c>
      <c r="B919" s="4" t="s">
        <v>1337</v>
      </c>
      <c r="C919" s="4" t="s">
        <v>578</v>
      </c>
      <c r="D919" s="4" t="s">
        <v>85</v>
      </c>
      <c r="E919" s="14" t="s">
        <v>477</v>
      </c>
      <c r="F919" s="5">
        <f t="shared" ref="F919:L919" si="869">F923+F926+F920</f>
        <v>92054.3</v>
      </c>
      <c r="G919" s="5">
        <f t="shared" si="869"/>
        <v>235497.90000000002</v>
      </c>
      <c r="H919" s="5">
        <f t="shared" si="869"/>
        <v>20379.2</v>
      </c>
      <c r="I919" s="5">
        <f t="shared" si="869"/>
        <v>119750.7</v>
      </c>
      <c r="J919" s="5">
        <f t="shared" si="869"/>
        <v>-119750.7</v>
      </c>
      <c r="K919" s="5">
        <f t="shared" si="869"/>
        <v>0</v>
      </c>
      <c r="L919" s="5">
        <f t="shared" si="869"/>
        <v>48795.348999999995</v>
      </c>
      <c r="M919" s="5">
        <f t="shared" si="845"/>
        <v>260600.34899999999</v>
      </c>
      <c r="N919" s="5">
        <v>0</v>
      </c>
      <c r="O919" s="5">
        <f>O923+O926+O920</f>
        <v>126228.45487</v>
      </c>
      <c r="P919" s="5">
        <f t="shared" ref="P919:V919" si="870">P923+P926+P920</f>
        <v>0</v>
      </c>
      <c r="Q919" s="5">
        <f t="shared" si="870"/>
        <v>0</v>
      </c>
      <c r="R919" s="5">
        <f t="shared" si="870"/>
        <v>0</v>
      </c>
      <c r="S919" s="5">
        <f t="shared" si="870"/>
        <v>0</v>
      </c>
      <c r="T919" s="5">
        <v>0</v>
      </c>
      <c r="U919" s="5">
        <f t="shared" si="870"/>
        <v>0</v>
      </c>
      <c r="V919" s="36">
        <f t="shared" si="870"/>
        <v>0</v>
      </c>
      <c r="W919" s="5" t="e">
        <f t="shared" si="857"/>
        <v>#DIV/0!</v>
      </c>
      <c r="X919" s="24" t="s">
        <v>1214</v>
      </c>
    </row>
    <row r="920" spans="1:25" ht="31.5" hidden="1" x14ac:dyDescent="0.25">
      <c r="A920" s="4" t="s">
        <v>148</v>
      </c>
      <c r="B920" s="4" t="s">
        <v>1337</v>
      </c>
      <c r="C920" s="4" t="s">
        <v>579</v>
      </c>
      <c r="D920" s="4"/>
      <c r="E920" s="14" t="s">
        <v>674</v>
      </c>
      <c r="F920" s="5">
        <f t="shared" ref="F920:L921" si="871">F921</f>
        <v>0</v>
      </c>
      <c r="G920" s="5">
        <f t="shared" si="871"/>
        <v>0</v>
      </c>
      <c r="H920" s="5">
        <f t="shared" si="871"/>
        <v>0</v>
      </c>
      <c r="I920" s="5">
        <f t="shared" si="871"/>
        <v>0</v>
      </c>
      <c r="J920" s="5">
        <f t="shared" si="871"/>
        <v>0</v>
      </c>
      <c r="K920" s="5">
        <f t="shared" si="871"/>
        <v>0</v>
      </c>
      <c r="L920" s="5">
        <f t="shared" si="871"/>
        <v>0</v>
      </c>
      <c r="M920" s="5">
        <f t="shared" si="845"/>
        <v>0</v>
      </c>
      <c r="N920" s="5">
        <v>0</v>
      </c>
      <c r="O920" s="5">
        <f>O921</f>
        <v>0</v>
      </c>
      <c r="P920" s="5">
        <f t="shared" ref="P920:V921" si="872">P921</f>
        <v>0</v>
      </c>
      <c r="Q920" s="5">
        <f t="shared" si="872"/>
        <v>0</v>
      </c>
      <c r="R920" s="5">
        <f t="shared" si="872"/>
        <v>0</v>
      </c>
      <c r="S920" s="5">
        <f t="shared" si="872"/>
        <v>0</v>
      </c>
      <c r="T920" s="5">
        <v>0</v>
      </c>
      <c r="U920" s="5">
        <f t="shared" si="872"/>
        <v>0</v>
      </c>
      <c r="V920" s="36">
        <f t="shared" si="872"/>
        <v>0</v>
      </c>
      <c r="W920" s="5" t="e">
        <f t="shared" si="857"/>
        <v>#DIV/0!</v>
      </c>
      <c r="X920" s="24" t="s">
        <v>1214</v>
      </c>
      <c r="Y920" s="2" t="s">
        <v>1236</v>
      </c>
    </row>
    <row r="921" spans="1:25" ht="31.5" hidden="1" x14ac:dyDescent="0.25">
      <c r="A921" s="4" t="s">
        <v>148</v>
      </c>
      <c r="B921" s="4" t="s">
        <v>1337</v>
      </c>
      <c r="C921" s="4" t="s">
        <v>579</v>
      </c>
      <c r="D921" s="4" t="s">
        <v>73</v>
      </c>
      <c r="E921" s="14" t="s">
        <v>475</v>
      </c>
      <c r="F921" s="5">
        <f t="shared" si="871"/>
        <v>0</v>
      </c>
      <c r="G921" s="5">
        <f t="shared" si="871"/>
        <v>0</v>
      </c>
      <c r="H921" s="5">
        <f t="shared" si="871"/>
        <v>0</v>
      </c>
      <c r="I921" s="5">
        <f t="shared" si="871"/>
        <v>0</v>
      </c>
      <c r="J921" s="5">
        <f t="shared" si="871"/>
        <v>0</v>
      </c>
      <c r="K921" s="5">
        <f t="shared" si="871"/>
        <v>0</v>
      </c>
      <c r="L921" s="5">
        <f t="shared" si="871"/>
        <v>0</v>
      </c>
      <c r="M921" s="5">
        <f t="shared" si="845"/>
        <v>0</v>
      </c>
      <c r="N921" s="5">
        <v>0</v>
      </c>
      <c r="O921" s="5">
        <f>O922</f>
        <v>0</v>
      </c>
      <c r="P921" s="5">
        <f t="shared" si="872"/>
        <v>0</v>
      </c>
      <c r="Q921" s="5">
        <f t="shared" si="872"/>
        <v>0</v>
      </c>
      <c r="R921" s="5">
        <f t="shared" si="872"/>
        <v>0</v>
      </c>
      <c r="S921" s="5">
        <f t="shared" si="872"/>
        <v>0</v>
      </c>
      <c r="T921" s="5">
        <v>0</v>
      </c>
      <c r="U921" s="5">
        <f t="shared" si="872"/>
        <v>0</v>
      </c>
      <c r="V921" s="36">
        <f t="shared" si="872"/>
        <v>0</v>
      </c>
      <c r="W921" s="5" t="e">
        <f t="shared" si="857"/>
        <v>#DIV/0!</v>
      </c>
      <c r="X921" s="24" t="s">
        <v>1214</v>
      </c>
      <c r="Y921" s="2" t="s">
        <v>1236</v>
      </c>
    </row>
    <row r="922" spans="1:25" hidden="1" x14ac:dyDescent="0.25">
      <c r="A922" s="4" t="s">
        <v>148</v>
      </c>
      <c r="B922" s="4" t="s">
        <v>1337</v>
      </c>
      <c r="C922" s="4" t="s">
        <v>579</v>
      </c>
      <c r="D922" s="4" t="s">
        <v>107</v>
      </c>
      <c r="E922" s="14" t="s">
        <v>476</v>
      </c>
      <c r="F922" s="5"/>
      <c r="G922" s="5"/>
      <c r="H922" s="5"/>
      <c r="I922" s="5"/>
      <c r="J922" s="5"/>
      <c r="K922" s="5"/>
      <c r="L922" s="5"/>
      <c r="M922" s="5">
        <f t="shared" si="845"/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36">
        <v>0</v>
      </c>
      <c r="W922" s="5" t="e">
        <f t="shared" si="857"/>
        <v>#DIV/0!</v>
      </c>
      <c r="X922" s="24" t="s">
        <v>1214</v>
      </c>
      <c r="Y922" s="2" t="s">
        <v>1236</v>
      </c>
    </row>
    <row r="923" spans="1:25" hidden="1" x14ac:dyDescent="0.25">
      <c r="A923" s="4" t="s">
        <v>148</v>
      </c>
      <c r="B923" s="4" t="s">
        <v>1337</v>
      </c>
      <c r="C923" s="4" t="s">
        <v>579</v>
      </c>
      <c r="D923" s="4" t="s">
        <v>85</v>
      </c>
      <c r="E923" s="14" t="s">
        <v>477</v>
      </c>
      <c r="F923" s="5">
        <f t="shared" ref="F923:L924" si="873">F924</f>
        <v>119.1</v>
      </c>
      <c r="G923" s="5">
        <f t="shared" si="873"/>
        <v>123.7</v>
      </c>
      <c r="H923" s="5">
        <f t="shared" si="873"/>
        <v>123.7</v>
      </c>
      <c r="I923" s="5">
        <f t="shared" si="873"/>
        <v>0</v>
      </c>
      <c r="J923" s="5">
        <f t="shared" si="873"/>
        <v>0</v>
      </c>
      <c r="K923" s="5">
        <f t="shared" si="873"/>
        <v>0</v>
      </c>
      <c r="L923" s="5">
        <f t="shared" si="873"/>
        <v>0</v>
      </c>
      <c r="M923" s="5">
        <f t="shared" si="845"/>
        <v>119.1</v>
      </c>
      <c r="N923" s="5">
        <v>0</v>
      </c>
      <c r="O923" s="5">
        <f>O924</f>
        <v>77.913269999999997</v>
      </c>
      <c r="P923" s="5">
        <f t="shared" ref="P923:V924" si="874">P924</f>
        <v>0</v>
      </c>
      <c r="Q923" s="5">
        <f t="shared" si="874"/>
        <v>0</v>
      </c>
      <c r="R923" s="5">
        <f t="shared" si="874"/>
        <v>0</v>
      </c>
      <c r="S923" s="5">
        <f t="shared" si="874"/>
        <v>0</v>
      </c>
      <c r="T923" s="5">
        <v>0</v>
      </c>
      <c r="U923" s="5">
        <f t="shared" si="874"/>
        <v>0</v>
      </c>
      <c r="V923" s="36">
        <f t="shared" si="874"/>
        <v>0</v>
      </c>
      <c r="W923" s="5" t="e">
        <f t="shared" si="857"/>
        <v>#DIV/0!</v>
      </c>
      <c r="X923" s="24" t="s">
        <v>1214</v>
      </c>
    </row>
    <row r="924" spans="1:25" ht="31.5" x14ac:dyDescent="0.25">
      <c r="A924" s="4" t="s">
        <v>148</v>
      </c>
      <c r="B924" s="4" t="s">
        <v>1337</v>
      </c>
      <c r="C924" s="4" t="s">
        <v>1459</v>
      </c>
      <c r="D924" s="4"/>
      <c r="E924" s="14" t="s">
        <v>1249</v>
      </c>
      <c r="F924" s="5">
        <f t="shared" si="873"/>
        <v>119.1</v>
      </c>
      <c r="G924" s="5">
        <f t="shared" si="873"/>
        <v>123.7</v>
      </c>
      <c r="H924" s="5">
        <f t="shared" si="873"/>
        <v>123.7</v>
      </c>
      <c r="I924" s="5">
        <f t="shared" si="873"/>
        <v>0</v>
      </c>
      <c r="J924" s="5">
        <f t="shared" si="873"/>
        <v>0</v>
      </c>
      <c r="K924" s="5">
        <f t="shared" si="873"/>
        <v>0</v>
      </c>
      <c r="L924" s="5">
        <f t="shared" si="873"/>
        <v>0</v>
      </c>
      <c r="M924" s="5">
        <f t="shared" si="845"/>
        <v>119.1</v>
      </c>
      <c r="N924" s="5">
        <v>58787.46</v>
      </c>
      <c r="O924" s="5">
        <f>O925</f>
        <v>77.913269999999997</v>
      </c>
      <c r="P924" s="5">
        <f t="shared" si="874"/>
        <v>0</v>
      </c>
      <c r="Q924" s="5">
        <f t="shared" si="874"/>
        <v>0</v>
      </c>
      <c r="R924" s="5">
        <f t="shared" si="874"/>
        <v>0</v>
      </c>
      <c r="S924" s="5">
        <f t="shared" si="874"/>
        <v>0</v>
      </c>
      <c r="T924" s="5">
        <v>58787.46</v>
      </c>
      <c r="U924" s="5">
        <f t="shared" si="874"/>
        <v>0</v>
      </c>
      <c r="V924" s="36">
        <f t="shared" si="874"/>
        <v>0</v>
      </c>
      <c r="W924" s="5">
        <f t="shared" si="857"/>
        <v>100</v>
      </c>
      <c r="X924" s="26"/>
    </row>
    <row r="925" spans="1:25" ht="31.5" x14ac:dyDescent="0.25">
      <c r="A925" s="4" t="s">
        <v>148</v>
      </c>
      <c r="B925" s="4" t="s">
        <v>1337</v>
      </c>
      <c r="C925" s="4" t="s">
        <v>1459</v>
      </c>
      <c r="D925" s="4" t="s">
        <v>73</v>
      </c>
      <c r="E925" s="14" t="s">
        <v>475</v>
      </c>
      <c r="F925" s="5">
        <v>119.1</v>
      </c>
      <c r="G925" s="5">
        <v>123.7</v>
      </c>
      <c r="H925" s="5">
        <v>123.7</v>
      </c>
      <c r="I925" s="5"/>
      <c r="J925" s="5"/>
      <c r="K925" s="5"/>
      <c r="L925" s="5"/>
      <c r="M925" s="5">
        <f t="shared" si="845"/>
        <v>119.1</v>
      </c>
      <c r="N925" s="5">
        <v>58787.46</v>
      </c>
      <c r="O925" s="5">
        <v>77.913269999999997</v>
      </c>
      <c r="P925" s="5">
        <v>0</v>
      </c>
      <c r="Q925" s="5">
        <v>0</v>
      </c>
      <c r="R925" s="5">
        <v>0</v>
      </c>
      <c r="S925" s="5">
        <v>0</v>
      </c>
      <c r="T925" s="5">
        <v>58787.46</v>
      </c>
      <c r="U925" s="5">
        <v>0</v>
      </c>
      <c r="V925" s="36">
        <v>0</v>
      </c>
      <c r="W925" s="5">
        <f t="shared" si="857"/>
        <v>100</v>
      </c>
      <c r="X925" s="26"/>
    </row>
    <row r="926" spans="1:25" x14ac:dyDescent="0.25">
      <c r="A926" s="4" t="s">
        <v>148</v>
      </c>
      <c r="B926" s="4" t="s">
        <v>1337</v>
      </c>
      <c r="C926" s="4" t="s">
        <v>1459</v>
      </c>
      <c r="D926" s="4" t="s">
        <v>85</v>
      </c>
      <c r="E926" s="14" t="s">
        <v>477</v>
      </c>
      <c r="F926" s="5">
        <f t="shared" ref="F926:L926" si="875">F927</f>
        <v>91935.2</v>
      </c>
      <c r="G926" s="5">
        <f t="shared" si="875"/>
        <v>235374.2</v>
      </c>
      <c r="H926" s="5">
        <f t="shared" si="875"/>
        <v>20255.5</v>
      </c>
      <c r="I926" s="5">
        <f t="shared" si="875"/>
        <v>119750.7</v>
      </c>
      <c r="J926" s="5">
        <f t="shared" si="875"/>
        <v>-119750.7</v>
      </c>
      <c r="K926" s="5">
        <f t="shared" si="875"/>
        <v>0</v>
      </c>
      <c r="L926" s="5">
        <f t="shared" si="875"/>
        <v>48795.348999999995</v>
      </c>
      <c r="M926" s="5">
        <f t="shared" si="845"/>
        <v>260481.24899999998</v>
      </c>
      <c r="N926" s="5">
        <v>58787.46</v>
      </c>
      <c r="O926" s="5">
        <f>O927</f>
        <v>126150.5416</v>
      </c>
      <c r="P926" s="5">
        <f t="shared" ref="P926:V926" si="876">P927</f>
        <v>0</v>
      </c>
      <c r="Q926" s="5">
        <f t="shared" si="876"/>
        <v>0</v>
      </c>
      <c r="R926" s="5">
        <f t="shared" si="876"/>
        <v>0</v>
      </c>
      <c r="S926" s="5">
        <f t="shared" si="876"/>
        <v>0</v>
      </c>
      <c r="T926" s="5">
        <v>58787.46</v>
      </c>
      <c r="U926" s="5">
        <f t="shared" si="876"/>
        <v>0</v>
      </c>
      <c r="V926" s="36">
        <f t="shared" si="876"/>
        <v>0</v>
      </c>
      <c r="W926" s="5">
        <f t="shared" si="857"/>
        <v>100</v>
      </c>
      <c r="X926" s="26"/>
    </row>
    <row r="927" spans="1:25" ht="31.5" hidden="1" x14ac:dyDescent="0.25">
      <c r="A927" s="4" t="s">
        <v>148</v>
      </c>
      <c r="B927" s="4" t="s">
        <v>1337</v>
      </c>
      <c r="C927" s="4" t="s">
        <v>1460</v>
      </c>
      <c r="D927" s="4"/>
      <c r="E927" s="14" t="s">
        <v>1458</v>
      </c>
      <c r="F927" s="5">
        <f t="shared" ref="F927:L927" si="877">F928+F929</f>
        <v>91935.2</v>
      </c>
      <c r="G927" s="5">
        <f t="shared" si="877"/>
        <v>235374.2</v>
      </c>
      <c r="H927" s="5">
        <f t="shared" si="877"/>
        <v>20255.5</v>
      </c>
      <c r="I927" s="5">
        <f t="shared" si="877"/>
        <v>119750.7</v>
      </c>
      <c r="J927" s="5">
        <f t="shared" si="877"/>
        <v>-119750.7</v>
      </c>
      <c r="K927" s="5">
        <f t="shared" si="877"/>
        <v>0</v>
      </c>
      <c r="L927" s="5">
        <f t="shared" si="877"/>
        <v>48795.348999999995</v>
      </c>
      <c r="M927" s="5">
        <f t="shared" si="845"/>
        <v>260481.24899999998</v>
      </c>
      <c r="N927" s="5">
        <v>0</v>
      </c>
      <c r="O927" s="5">
        <f>O928+O929</f>
        <v>126150.5416</v>
      </c>
      <c r="P927" s="5">
        <f t="shared" ref="P927:V927" si="878">P928+P929</f>
        <v>0</v>
      </c>
      <c r="Q927" s="5">
        <f t="shared" si="878"/>
        <v>0</v>
      </c>
      <c r="R927" s="5">
        <f t="shared" si="878"/>
        <v>0</v>
      </c>
      <c r="S927" s="5">
        <f t="shared" si="878"/>
        <v>0</v>
      </c>
      <c r="T927" s="5">
        <v>0</v>
      </c>
      <c r="U927" s="5">
        <f t="shared" si="878"/>
        <v>0</v>
      </c>
      <c r="V927" s="36">
        <f t="shared" si="878"/>
        <v>0</v>
      </c>
      <c r="W927" s="5" t="e">
        <f t="shared" si="857"/>
        <v>#DIV/0!</v>
      </c>
      <c r="X927" s="24" t="s">
        <v>1214</v>
      </c>
    </row>
    <row r="928" spans="1:25" ht="31.5" hidden="1" x14ac:dyDescent="0.25">
      <c r="A928" s="4" t="s">
        <v>148</v>
      </c>
      <c r="B928" s="4" t="s">
        <v>1337</v>
      </c>
      <c r="C928" s="4" t="s">
        <v>1460</v>
      </c>
      <c r="D928" s="4" t="s">
        <v>73</v>
      </c>
      <c r="E928" s="14" t="s">
        <v>475</v>
      </c>
      <c r="F928" s="5"/>
      <c r="G928" s="5"/>
      <c r="H928" s="5"/>
      <c r="I928" s="5"/>
      <c r="J928" s="5"/>
      <c r="K928" s="5"/>
      <c r="L928" s="5">
        <f>12586.781+1657.2</f>
        <v>14243.981000000002</v>
      </c>
      <c r="M928" s="5">
        <f t="shared" si="845"/>
        <v>14243.981000000002</v>
      </c>
      <c r="N928" s="5">
        <v>0</v>
      </c>
      <c r="O928" s="5">
        <v>1808.0440000000001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36">
        <v>0</v>
      </c>
      <c r="W928" s="5" t="e">
        <f t="shared" si="857"/>
        <v>#DIV/0!</v>
      </c>
      <c r="X928" s="24" t="s">
        <v>1214</v>
      </c>
    </row>
    <row r="929" spans="1:25" hidden="1" x14ac:dyDescent="0.25">
      <c r="A929" s="4" t="s">
        <v>148</v>
      </c>
      <c r="B929" s="4" t="s">
        <v>1337</v>
      </c>
      <c r="C929" s="4" t="s">
        <v>1460</v>
      </c>
      <c r="D929" s="4" t="s">
        <v>85</v>
      </c>
      <c r="E929" s="14" t="s">
        <v>477</v>
      </c>
      <c r="F929" s="5">
        <v>91935.2</v>
      </c>
      <c r="G929" s="5">
        <v>235374.2</v>
      </c>
      <c r="H929" s="5">
        <v>20255.5</v>
      </c>
      <c r="I929" s="5">
        <v>119750.7</v>
      </c>
      <c r="J929" s="5">
        <v>-119750.7</v>
      </c>
      <c r="K929" s="5"/>
      <c r="L929" s="5">
        <f>43913.219-1657.2+5241.965-10645.808-2094.36-206.448</f>
        <v>34551.367999999995</v>
      </c>
      <c r="M929" s="5">
        <f t="shared" si="845"/>
        <v>246237.26799999998</v>
      </c>
      <c r="N929" s="5">
        <v>0</v>
      </c>
      <c r="O929" s="5">
        <v>124342.4976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36">
        <v>0</v>
      </c>
      <c r="W929" s="5" t="e">
        <f t="shared" si="857"/>
        <v>#DIV/0!</v>
      </c>
      <c r="X929" s="24" t="s">
        <v>1214</v>
      </c>
    </row>
    <row r="930" spans="1:25" ht="47.25" x14ac:dyDescent="0.25">
      <c r="A930" s="4" t="s">
        <v>148</v>
      </c>
      <c r="B930" s="4" t="s">
        <v>1337</v>
      </c>
      <c r="C930" s="4" t="s">
        <v>1461</v>
      </c>
      <c r="D930" s="4"/>
      <c r="E930" s="14" t="s">
        <v>1462</v>
      </c>
      <c r="F930" s="5">
        <f t="shared" ref="F930:L932" si="879">F931</f>
        <v>43438.3</v>
      </c>
      <c r="G930" s="5">
        <f t="shared" si="879"/>
        <v>0</v>
      </c>
      <c r="H930" s="5">
        <f t="shared" si="879"/>
        <v>0</v>
      </c>
      <c r="I930" s="5">
        <f t="shared" si="879"/>
        <v>0</v>
      </c>
      <c r="J930" s="5">
        <f t="shared" si="879"/>
        <v>0</v>
      </c>
      <c r="K930" s="5">
        <f t="shared" si="879"/>
        <v>0</v>
      </c>
      <c r="L930" s="5">
        <f t="shared" si="879"/>
        <v>0</v>
      </c>
      <c r="M930" s="5">
        <f t="shared" si="845"/>
        <v>43438.3</v>
      </c>
      <c r="N930" s="5">
        <v>10000.67067</v>
      </c>
      <c r="O930" s="5">
        <f t="shared" ref="O930:V930" si="880">O931+O934</f>
        <v>36170.338000000003</v>
      </c>
      <c r="P930" s="5">
        <f t="shared" si="880"/>
        <v>0</v>
      </c>
      <c r="Q930" s="5">
        <f t="shared" si="880"/>
        <v>0</v>
      </c>
      <c r="R930" s="5">
        <f t="shared" si="880"/>
        <v>0</v>
      </c>
      <c r="S930" s="5">
        <f t="shared" si="880"/>
        <v>0</v>
      </c>
      <c r="T930" s="5">
        <v>9916.24791</v>
      </c>
      <c r="U930" s="5">
        <f t="shared" si="880"/>
        <v>0</v>
      </c>
      <c r="V930" s="36">
        <f t="shared" si="880"/>
        <v>0</v>
      </c>
      <c r="W930" s="5">
        <f t="shared" si="857"/>
        <v>99.155829016015389</v>
      </c>
      <c r="X930" s="26"/>
    </row>
    <row r="931" spans="1:25" ht="31.5" x14ac:dyDescent="0.25">
      <c r="A931" s="4" t="s">
        <v>148</v>
      </c>
      <c r="B931" s="4" t="s">
        <v>1337</v>
      </c>
      <c r="C931" s="4" t="s">
        <v>1461</v>
      </c>
      <c r="D931" s="4" t="s">
        <v>73</v>
      </c>
      <c r="E931" s="14" t="s">
        <v>475</v>
      </c>
      <c r="F931" s="5">
        <f t="shared" si="879"/>
        <v>43438.3</v>
      </c>
      <c r="G931" s="5">
        <f t="shared" si="879"/>
        <v>0</v>
      </c>
      <c r="H931" s="5">
        <f t="shared" si="879"/>
        <v>0</v>
      </c>
      <c r="I931" s="5">
        <f t="shared" si="879"/>
        <v>0</v>
      </c>
      <c r="J931" s="5">
        <f t="shared" si="879"/>
        <v>0</v>
      </c>
      <c r="K931" s="5">
        <f t="shared" si="879"/>
        <v>0</v>
      </c>
      <c r="L931" s="5">
        <f t="shared" si="879"/>
        <v>0</v>
      </c>
      <c r="M931" s="5">
        <f t="shared" si="845"/>
        <v>43438.3</v>
      </c>
      <c r="N931" s="5">
        <v>10000.67067</v>
      </c>
      <c r="O931" s="5">
        <f>O932</f>
        <v>36170.338000000003</v>
      </c>
      <c r="P931" s="5">
        <f t="shared" ref="P931:V932" si="881">P932</f>
        <v>0</v>
      </c>
      <c r="Q931" s="5">
        <f t="shared" si="881"/>
        <v>0</v>
      </c>
      <c r="R931" s="5">
        <f t="shared" si="881"/>
        <v>0</v>
      </c>
      <c r="S931" s="5">
        <f t="shared" si="881"/>
        <v>0</v>
      </c>
      <c r="T931" s="5">
        <v>9916.24791</v>
      </c>
      <c r="U931" s="5">
        <f t="shared" si="881"/>
        <v>0</v>
      </c>
      <c r="V931" s="36">
        <f t="shared" si="881"/>
        <v>0</v>
      </c>
      <c r="W931" s="5">
        <f t="shared" si="857"/>
        <v>99.155829016015389</v>
      </c>
      <c r="X931" s="26"/>
    </row>
    <row r="932" spans="1:25" x14ac:dyDescent="0.25">
      <c r="A932" s="4" t="s">
        <v>148</v>
      </c>
      <c r="B932" s="4" t="s">
        <v>1337</v>
      </c>
      <c r="C932" s="4" t="s">
        <v>1461</v>
      </c>
      <c r="D932" s="4" t="s">
        <v>85</v>
      </c>
      <c r="E932" s="14" t="s">
        <v>477</v>
      </c>
      <c r="F932" s="5">
        <f t="shared" si="879"/>
        <v>43438.3</v>
      </c>
      <c r="G932" s="5">
        <f t="shared" si="879"/>
        <v>0</v>
      </c>
      <c r="H932" s="5">
        <f t="shared" si="879"/>
        <v>0</v>
      </c>
      <c r="I932" s="5">
        <f t="shared" si="879"/>
        <v>0</v>
      </c>
      <c r="J932" s="5">
        <f t="shared" si="879"/>
        <v>0</v>
      </c>
      <c r="K932" s="5">
        <f t="shared" si="879"/>
        <v>0</v>
      </c>
      <c r="L932" s="5">
        <f t="shared" si="879"/>
        <v>0</v>
      </c>
      <c r="M932" s="5">
        <f t="shared" si="845"/>
        <v>43438.3</v>
      </c>
      <c r="N932" s="5">
        <v>10000.67067</v>
      </c>
      <c r="O932" s="5">
        <f>O933</f>
        <v>36170.338000000003</v>
      </c>
      <c r="P932" s="5">
        <f t="shared" si="881"/>
        <v>0</v>
      </c>
      <c r="Q932" s="5">
        <f t="shared" si="881"/>
        <v>0</v>
      </c>
      <c r="R932" s="5">
        <f t="shared" si="881"/>
        <v>0</v>
      </c>
      <c r="S932" s="5">
        <f t="shared" si="881"/>
        <v>0</v>
      </c>
      <c r="T932" s="5">
        <v>9916.24791</v>
      </c>
      <c r="U932" s="5">
        <f t="shared" si="881"/>
        <v>0</v>
      </c>
      <c r="V932" s="36">
        <f t="shared" si="881"/>
        <v>0</v>
      </c>
      <c r="W932" s="5">
        <f t="shared" si="857"/>
        <v>99.155829016015389</v>
      </c>
      <c r="X932" s="26"/>
    </row>
    <row r="933" spans="1:25" ht="63" hidden="1" x14ac:dyDescent="0.25">
      <c r="A933" s="4" t="s">
        <v>148</v>
      </c>
      <c r="B933" s="4" t="s">
        <v>1337</v>
      </c>
      <c r="C933" s="4" t="s">
        <v>739</v>
      </c>
      <c r="D933" s="4"/>
      <c r="E933" s="14" t="s">
        <v>820</v>
      </c>
      <c r="F933" s="5">
        <v>43438.3</v>
      </c>
      <c r="G933" s="5"/>
      <c r="H933" s="5"/>
      <c r="I933" s="5"/>
      <c r="J933" s="5"/>
      <c r="K933" s="5"/>
      <c r="L933" s="5"/>
      <c r="M933" s="5">
        <f t="shared" si="845"/>
        <v>43438.3</v>
      </c>
      <c r="N933" s="5">
        <v>0</v>
      </c>
      <c r="O933" s="5">
        <v>36170.338000000003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36">
        <v>0</v>
      </c>
      <c r="W933" s="5" t="e">
        <f t="shared" si="857"/>
        <v>#DIV/0!</v>
      </c>
      <c r="X933" s="24" t="s">
        <v>1214</v>
      </c>
    </row>
    <row r="934" spans="1:25" ht="31.5" hidden="1" x14ac:dyDescent="0.25">
      <c r="A934" s="4" t="s">
        <v>148</v>
      </c>
      <c r="B934" s="4" t="s">
        <v>1337</v>
      </c>
      <c r="C934" s="4" t="s">
        <v>740</v>
      </c>
      <c r="D934" s="4"/>
      <c r="E934" s="14" t="s">
        <v>821</v>
      </c>
      <c r="F934" s="5"/>
      <c r="G934" s="5"/>
      <c r="H934" s="5"/>
      <c r="I934" s="5"/>
      <c r="J934" s="5"/>
      <c r="K934" s="5"/>
      <c r="L934" s="5"/>
      <c r="M934" s="5">
        <f>M935</f>
        <v>0</v>
      </c>
      <c r="N934" s="5">
        <v>0</v>
      </c>
      <c r="O934" s="5">
        <f t="shared" ref="O934:V935" si="882">O935</f>
        <v>0</v>
      </c>
      <c r="P934" s="5">
        <f t="shared" si="882"/>
        <v>0</v>
      </c>
      <c r="Q934" s="5">
        <f t="shared" si="882"/>
        <v>0</v>
      </c>
      <c r="R934" s="5">
        <f t="shared" si="882"/>
        <v>0</v>
      </c>
      <c r="S934" s="5">
        <f t="shared" si="882"/>
        <v>0</v>
      </c>
      <c r="T934" s="5">
        <v>0</v>
      </c>
      <c r="U934" s="5">
        <f t="shared" si="882"/>
        <v>0</v>
      </c>
      <c r="V934" s="36">
        <f t="shared" si="882"/>
        <v>0</v>
      </c>
      <c r="W934" s="5" t="e">
        <f t="shared" si="857"/>
        <v>#DIV/0!</v>
      </c>
      <c r="X934" s="24" t="s">
        <v>1214</v>
      </c>
    </row>
    <row r="935" spans="1:25" ht="31.5" hidden="1" x14ac:dyDescent="0.25">
      <c r="A935" s="4" t="s">
        <v>148</v>
      </c>
      <c r="B935" s="4" t="s">
        <v>1337</v>
      </c>
      <c r="C935" s="4" t="s">
        <v>740</v>
      </c>
      <c r="D935" s="4" t="s">
        <v>73</v>
      </c>
      <c r="E935" s="14" t="s">
        <v>475</v>
      </c>
      <c r="F935" s="5"/>
      <c r="G935" s="5"/>
      <c r="H935" s="5"/>
      <c r="I935" s="5"/>
      <c r="J935" s="5"/>
      <c r="K935" s="5"/>
      <c r="L935" s="5"/>
      <c r="M935" s="5">
        <f>M936</f>
        <v>0</v>
      </c>
      <c r="N935" s="5">
        <v>0</v>
      </c>
      <c r="O935" s="5">
        <f t="shared" si="882"/>
        <v>0</v>
      </c>
      <c r="P935" s="5">
        <f t="shared" si="882"/>
        <v>0</v>
      </c>
      <c r="Q935" s="5">
        <f t="shared" si="882"/>
        <v>0</v>
      </c>
      <c r="R935" s="5">
        <f t="shared" si="882"/>
        <v>0</v>
      </c>
      <c r="S935" s="5">
        <f t="shared" si="882"/>
        <v>0</v>
      </c>
      <c r="T935" s="5">
        <v>0</v>
      </c>
      <c r="U935" s="5">
        <f t="shared" si="882"/>
        <v>0</v>
      </c>
      <c r="V935" s="36">
        <f t="shared" si="882"/>
        <v>0</v>
      </c>
      <c r="W935" s="5" t="e">
        <f t="shared" si="857"/>
        <v>#DIV/0!</v>
      </c>
      <c r="X935" s="24" t="s">
        <v>1214</v>
      </c>
    </row>
    <row r="936" spans="1:25" hidden="1" x14ac:dyDescent="0.25">
      <c r="A936" s="4" t="s">
        <v>148</v>
      </c>
      <c r="B936" s="4" t="s">
        <v>1337</v>
      </c>
      <c r="C936" s="4" t="s">
        <v>740</v>
      </c>
      <c r="D936" s="4" t="s">
        <v>85</v>
      </c>
      <c r="E936" s="14" t="s">
        <v>477</v>
      </c>
      <c r="F936" s="5"/>
      <c r="G936" s="5"/>
      <c r="H936" s="5"/>
      <c r="I936" s="5"/>
      <c r="J936" s="5"/>
      <c r="K936" s="5"/>
      <c r="L936" s="5"/>
      <c r="M936" s="5">
        <v>0</v>
      </c>
      <c r="N936" s="5">
        <v>0</v>
      </c>
      <c r="O936" s="5">
        <v>0</v>
      </c>
      <c r="P936" s="5">
        <f>N936</f>
        <v>0</v>
      </c>
      <c r="Q936" s="5">
        <v>0</v>
      </c>
      <c r="R936" s="5">
        <v>0</v>
      </c>
      <c r="S936" s="5">
        <v>0</v>
      </c>
      <c r="T936" s="5">
        <v>0</v>
      </c>
      <c r="U936" s="5">
        <f>T936</f>
        <v>0</v>
      </c>
      <c r="V936" s="36">
        <v>0</v>
      </c>
      <c r="W936" s="5" t="e">
        <f t="shared" si="857"/>
        <v>#DIV/0!</v>
      </c>
      <c r="X936" s="24" t="s">
        <v>1214</v>
      </c>
    </row>
    <row r="937" spans="1:25" ht="31.5" hidden="1" x14ac:dyDescent="0.25">
      <c r="A937" s="4" t="s">
        <v>148</v>
      </c>
      <c r="B937" s="4" t="s">
        <v>1337</v>
      </c>
      <c r="C937" s="4" t="s">
        <v>1176</v>
      </c>
      <c r="D937" s="4"/>
      <c r="E937" s="14" t="s">
        <v>858</v>
      </c>
      <c r="F937" s="5">
        <f>F938</f>
        <v>7302</v>
      </c>
      <c r="G937" s="5">
        <f t="shared" ref="G937:L939" si="883">G938</f>
        <v>7887.1</v>
      </c>
      <c r="H937" s="5">
        <f t="shared" si="883"/>
        <v>14782.5</v>
      </c>
      <c r="I937" s="5">
        <f t="shared" si="883"/>
        <v>0</v>
      </c>
      <c r="J937" s="5">
        <f t="shared" si="883"/>
        <v>0</v>
      </c>
      <c r="K937" s="5">
        <f t="shared" si="883"/>
        <v>0</v>
      </c>
      <c r="L937" s="5">
        <f t="shared" si="883"/>
        <v>-7302</v>
      </c>
      <c r="M937" s="5">
        <f t="shared" si="845"/>
        <v>0</v>
      </c>
      <c r="N937" s="5">
        <v>0</v>
      </c>
      <c r="O937" s="5">
        <f t="shared" ref="O937:O939" si="884">O938</f>
        <v>0</v>
      </c>
      <c r="P937" s="5">
        <f t="shared" ref="P937:V939" si="885">P938</f>
        <v>0</v>
      </c>
      <c r="Q937" s="5">
        <f t="shared" si="885"/>
        <v>0</v>
      </c>
      <c r="R937" s="5">
        <f t="shared" si="885"/>
        <v>0</v>
      </c>
      <c r="S937" s="5">
        <f t="shared" si="885"/>
        <v>0</v>
      </c>
      <c r="T937" s="5">
        <v>0</v>
      </c>
      <c r="U937" s="5">
        <f t="shared" si="885"/>
        <v>0</v>
      </c>
      <c r="V937" s="36">
        <f t="shared" si="885"/>
        <v>0</v>
      </c>
      <c r="W937" s="5" t="e">
        <f t="shared" si="857"/>
        <v>#DIV/0!</v>
      </c>
      <c r="X937" s="24" t="s">
        <v>1214</v>
      </c>
    </row>
    <row r="938" spans="1:25" ht="63" hidden="1" x14ac:dyDescent="0.25">
      <c r="A938" s="4" t="s">
        <v>148</v>
      </c>
      <c r="B938" s="4" t="s">
        <v>1337</v>
      </c>
      <c r="C938" s="4" t="s">
        <v>1177</v>
      </c>
      <c r="D938" s="4"/>
      <c r="E938" s="14" t="s">
        <v>1463</v>
      </c>
      <c r="F938" s="5">
        <f>F939</f>
        <v>7302</v>
      </c>
      <c r="G938" s="5">
        <f t="shared" si="883"/>
        <v>7887.1</v>
      </c>
      <c r="H938" s="5">
        <f t="shared" si="883"/>
        <v>14782.5</v>
      </c>
      <c r="I938" s="5">
        <f t="shared" si="883"/>
        <v>0</v>
      </c>
      <c r="J938" s="5">
        <f t="shared" si="883"/>
        <v>0</v>
      </c>
      <c r="K938" s="5">
        <f t="shared" si="883"/>
        <v>0</v>
      </c>
      <c r="L938" s="5">
        <f t="shared" si="883"/>
        <v>-7302</v>
      </c>
      <c r="M938" s="5">
        <f t="shared" si="845"/>
        <v>0</v>
      </c>
      <c r="N938" s="5">
        <v>0</v>
      </c>
      <c r="O938" s="5">
        <f t="shared" si="884"/>
        <v>0</v>
      </c>
      <c r="P938" s="5">
        <f t="shared" si="885"/>
        <v>0</v>
      </c>
      <c r="Q938" s="5">
        <f t="shared" si="885"/>
        <v>0</v>
      </c>
      <c r="R938" s="5">
        <f t="shared" si="885"/>
        <v>0</v>
      </c>
      <c r="S938" s="5">
        <f t="shared" si="885"/>
        <v>0</v>
      </c>
      <c r="T938" s="5">
        <v>0</v>
      </c>
      <c r="U938" s="5">
        <f t="shared" si="885"/>
        <v>0</v>
      </c>
      <c r="V938" s="36">
        <f t="shared" si="885"/>
        <v>0</v>
      </c>
      <c r="W938" s="5" t="e">
        <f t="shared" si="857"/>
        <v>#DIV/0!</v>
      </c>
      <c r="X938" s="24" t="s">
        <v>1214</v>
      </c>
    </row>
    <row r="939" spans="1:25" ht="31.5" hidden="1" x14ac:dyDescent="0.25">
      <c r="A939" s="4" t="s">
        <v>148</v>
      </c>
      <c r="B939" s="4" t="s">
        <v>1337</v>
      </c>
      <c r="C939" s="4" t="s">
        <v>1177</v>
      </c>
      <c r="D939" s="4" t="s">
        <v>73</v>
      </c>
      <c r="E939" s="14" t="s">
        <v>475</v>
      </c>
      <c r="F939" s="5">
        <f>F940</f>
        <v>7302</v>
      </c>
      <c r="G939" s="5">
        <f t="shared" si="883"/>
        <v>7887.1</v>
      </c>
      <c r="H939" s="5">
        <f t="shared" si="883"/>
        <v>14782.5</v>
      </c>
      <c r="I939" s="5">
        <f t="shared" si="883"/>
        <v>0</v>
      </c>
      <c r="J939" s="5">
        <f t="shared" si="883"/>
        <v>0</v>
      </c>
      <c r="K939" s="5">
        <f t="shared" si="883"/>
        <v>0</v>
      </c>
      <c r="L939" s="5">
        <f t="shared" si="883"/>
        <v>-7302</v>
      </c>
      <c r="M939" s="5">
        <f t="shared" si="845"/>
        <v>0</v>
      </c>
      <c r="N939" s="5">
        <v>0</v>
      </c>
      <c r="O939" s="5">
        <f t="shared" si="884"/>
        <v>0</v>
      </c>
      <c r="P939" s="5">
        <f t="shared" si="885"/>
        <v>0</v>
      </c>
      <c r="Q939" s="5">
        <f t="shared" si="885"/>
        <v>0</v>
      </c>
      <c r="R939" s="5">
        <f t="shared" si="885"/>
        <v>0</v>
      </c>
      <c r="S939" s="5">
        <f t="shared" si="885"/>
        <v>0</v>
      </c>
      <c r="T939" s="5">
        <v>0</v>
      </c>
      <c r="U939" s="5">
        <f t="shared" si="885"/>
        <v>0</v>
      </c>
      <c r="V939" s="36">
        <f t="shared" si="885"/>
        <v>0</v>
      </c>
      <c r="W939" s="5" t="e">
        <f t="shared" si="857"/>
        <v>#DIV/0!</v>
      </c>
      <c r="X939" s="24" t="s">
        <v>1214</v>
      </c>
    </row>
    <row r="940" spans="1:25" hidden="1" x14ac:dyDescent="0.25">
      <c r="A940" s="4" t="s">
        <v>148</v>
      </c>
      <c r="B940" s="4" t="s">
        <v>1337</v>
      </c>
      <c r="C940" s="4" t="s">
        <v>1177</v>
      </c>
      <c r="D940" s="4" t="s">
        <v>85</v>
      </c>
      <c r="E940" s="14" t="s">
        <v>477</v>
      </c>
      <c r="F940" s="5">
        <v>7302</v>
      </c>
      <c r="G940" s="5">
        <v>7887.1</v>
      </c>
      <c r="H940" s="5">
        <v>14782.5</v>
      </c>
      <c r="I940" s="5"/>
      <c r="J940" s="5"/>
      <c r="K940" s="5"/>
      <c r="L940" s="5">
        <v>-7302</v>
      </c>
      <c r="M940" s="5">
        <f t="shared" si="845"/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36">
        <v>0</v>
      </c>
      <c r="W940" s="5" t="e">
        <f t="shared" si="857"/>
        <v>#DIV/0!</v>
      </c>
      <c r="X940" s="24" t="s">
        <v>1214</v>
      </c>
    </row>
    <row r="941" spans="1:25" ht="31.5" x14ac:dyDescent="0.25">
      <c r="A941" s="4" t="s">
        <v>148</v>
      </c>
      <c r="B941" s="4" t="s">
        <v>1337</v>
      </c>
      <c r="C941" s="4" t="s">
        <v>22</v>
      </c>
      <c r="D941" s="4"/>
      <c r="E941" s="14" t="s">
        <v>699</v>
      </c>
      <c r="F941" s="5">
        <f t="shared" ref="F941:L943" si="886">F942</f>
        <v>0</v>
      </c>
      <c r="G941" s="5">
        <f t="shared" si="886"/>
        <v>0</v>
      </c>
      <c r="H941" s="5">
        <f t="shared" si="886"/>
        <v>0</v>
      </c>
      <c r="I941" s="5">
        <f t="shared" si="886"/>
        <v>0</v>
      </c>
      <c r="J941" s="5">
        <f t="shared" si="886"/>
        <v>0</v>
      </c>
      <c r="K941" s="5">
        <f t="shared" si="886"/>
        <v>0</v>
      </c>
      <c r="L941" s="5">
        <f t="shared" si="886"/>
        <v>0</v>
      </c>
      <c r="M941" s="5">
        <f t="shared" si="845"/>
        <v>0</v>
      </c>
      <c r="N941" s="5">
        <v>927.09204</v>
      </c>
      <c r="O941" s="5">
        <f t="shared" ref="O941:O943" si="887">O942</f>
        <v>0</v>
      </c>
      <c r="P941" s="5">
        <f t="shared" ref="P941:V943" si="888">P942</f>
        <v>0</v>
      </c>
      <c r="Q941" s="5">
        <f t="shared" si="888"/>
        <v>0</v>
      </c>
      <c r="R941" s="5">
        <f t="shared" si="888"/>
        <v>0</v>
      </c>
      <c r="S941" s="5">
        <f t="shared" si="888"/>
        <v>0</v>
      </c>
      <c r="T941" s="5">
        <v>927.09204</v>
      </c>
      <c r="U941" s="5">
        <f t="shared" si="888"/>
        <v>0</v>
      </c>
      <c r="V941" s="36">
        <f t="shared" si="888"/>
        <v>0</v>
      </c>
      <c r="W941" s="5">
        <f t="shared" si="857"/>
        <v>100</v>
      </c>
      <c r="X941" s="26"/>
      <c r="Y941" s="2" t="s">
        <v>1236</v>
      </c>
    </row>
    <row r="942" spans="1:25" x14ac:dyDescent="0.25">
      <c r="A942" s="4" t="s">
        <v>148</v>
      </c>
      <c r="B942" s="4" t="s">
        <v>1337</v>
      </c>
      <c r="C942" s="4" t="s">
        <v>23</v>
      </c>
      <c r="D942" s="4"/>
      <c r="E942" s="14" t="s">
        <v>705</v>
      </c>
      <c r="F942" s="5">
        <f t="shared" si="886"/>
        <v>0</v>
      </c>
      <c r="G942" s="5">
        <f t="shared" si="886"/>
        <v>0</v>
      </c>
      <c r="H942" s="5">
        <f t="shared" si="886"/>
        <v>0</v>
      </c>
      <c r="I942" s="5">
        <f t="shared" si="886"/>
        <v>0</v>
      </c>
      <c r="J942" s="5">
        <f t="shared" si="886"/>
        <v>0</v>
      </c>
      <c r="K942" s="5">
        <f t="shared" si="886"/>
        <v>0</v>
      </c>
      <c r="L942" s="5">
        <f t="shared" si="886"/>
        <v>0</v>
      </c>
      <c r="M942" s="5">
        <f t="shared" si="845"/>
        <v>0</v>
      </c>
      <c r="N942" s="5">
        <v>927.09204</v>
      </c>
      <c r="O942" s="5">
        <f t="shared" si="887"/>
        <v>0</v>
      </c>
      <c r="P942" s="5">
        <f t="shared" si="888"/>
        <v>0</v>
      </c>
      <c r="Q942" s="5">
        <f t="shared" si="888"/>
        <v>0</v>
      </c>
      <c r="R942" s="5">
        <f t="shared" si="888"/>
        <v>0</v>
      </c>
      <c r="S942" s="5">
        <f t="shared" si="888"/>
        <v>0</v>
      </c>
      <c r="T942" s="5">
        <v>927.09204</v>
      </c>
      <c r="U942" s="5">
        <f t="shared" si="888"/>
        <v>0</v>
      </c>
      <c r="V942" s="36">
        <f t="shared" si="888"/>
        <v>0</v>
      </c>
      <c r="W942" s="5">
        <f t="shared" si="857"/>
        <v>100</v>
      </c>
      <c r="X942" s="26"/>
      <c r="Y942" s="2" t="s">
        <v>1236</v>
      </c>
    </row>
    <row r="943" spans="1:25" ht="47.25" x14ac:dyDescent="0.25">
      <c r="A943" s="4" t="s">
        <v>148</v>
      </c>
      <c r="B943" s="4" t="s">
        <v>1337</v>
      </c>
      <c r="C943" s="4" t="s">
        <v>1464</v>
      </c>
      <c r="D943" s="4"/>
      <c r="E943" s="14" t="s">
        <v>1465</v>
      </c>
      <c r="F943" s="5">
        <f t="shared" si="886"/>
        <v>0</v>
      </c>
      <c r="G943" s="5">
        <f t="shared" si="886"/>
        <v>0</v>
      </c>
      <c r="H943" s="5">
        <f t="shared" si="886"/>
        <v>0</v>
      </c>
      <c r="I943" s="5">
        <f t="shared" si="886"/>
        <v>0</v>
      </c>
      <c r="J943" s="5">
        <f t="shared" si="886"/>
        <v>0</v>
      </c>
      <c r="K943" s="5">
        <f t="shared" si="886"/>
        <v>0</v>
      </c>
      <c r="L943" s="5">
        <f t="shared" si="886"/>
        <v>0</v>
      </c>
      <c r="M943" s="5">
        <f t="shared" si="845"/>
        <v>0</v>
      </c>
      <c r="N943" s="5">
        <v>927.09204</v>
      </c>
      <c r="O943" s="5">
        <f t="shared" si="887"/>
        <v>0</v>
      </c>
      <c r="P943" s="5">
        <f t="shared" si="888"/>
        <v>0</v>
      </c>
      <c r="Q943" s="5">
        <f t="shared" si="888"/>
        <v>0</v>
      </c>
      <c r="R943" s="5">
        <f t="shared" si="888"/>
        <v>0</v>
      </c>
      <c r="S943" s="5">
        <f t="shared" si="888"/>
        <v>0</v>
      </c>
      <c r="T943" s="5">
        <v>927.09204</v>
      </c>
      <c r="U943" s="5">
        <f t="shared" si="888"/>
        <v>0</v>
      </c>
      <c r="V943" s="36">
        <f t="shared" si="888"/>
        <v>0</v>
      </c>
      <c r="W943" s="5">
        <f t="shared" si="857"/>
        <v>100</v>
      </c>
      <c r="X943" s="26"/>
      <c r="Y943" s="2" t="s">
        <v>1236</v>
      </c>
    </row>
    <row r="944" spans="1:25" ht="31.5" x14ac:dyDescent="0.25">
      <c r="A944" s="4" t="s">
        <v>148</v>
      </c>
      <c r="B944" s="4" t="s">
        <v>1337</v>
      </c>
      <c r="C944" s="4" t="s">
        <v>1464</v>
      </c>
      <c r="D944" s="4" t="s">
        <v>73</v>
      </c>
      <c r="E944" s="14" t="s">
        <v>475</v>
      </c>
      <c r="F944" s="5"/>
      <c r="G944" s="5"/>
      <c r="H944" s="5"/>
      <c r="I944" s="5"/>
      <c r="J944" s="5"/>
      <c r="K944" s="5"/>
      <c r="L944" s="5"/>
      <c r="M944" s="5">
        <f t="shared" si="845"/>
        <v>0</v>
      </c>
      <c r="N944" s="5">
        <v>927.09204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927.09204</v>
      </c>
      <c r="U944" s="5">
        <v>0</v>
      </c>
      <c r="V944" s="36">
        <v>0</v>
      </c>
      <c r="W944" s="5">
        <f t="shared" si="857"/>
        <v>100</v>
      </c>
      <c r="X944" s="26"/>
      <c r="Y944" s="2" t="s">
        <v>1236</v>
      </c>
    </row>
    <row r="945" spans="1:25" x14ac:dyDescent="0.25">
      <c r="A945" s="4" t="s">
        <v>148</v>
      </c>
      <c r="B945" s="4" t="s">
        <v>1337</v>
      </c>
      <c r="C945" s="4" t="s">
        <v>1464</v>
      </c>
      <c r="D945" s="4" t="s">
        <v>85</v>
      </c>
      <c r="E945" s="14" t="s">
        <v>477</v>
      </c>
      <c r="F945" s="5"/>
      <c r="G945" s="5"/>
      <c r="H945" s="5"/>
      <c r="I945" s="5"/>
      <c r="J945" s="5"/>
      <c r="K945" s="5"/>
      <c r="L945" s="5"/>
      <c r="M945" s="5">
        <v>0</v>
      </c>
      <c r="N945" s="5">
        <v>927.09204</v>
      </c>
      <c r="O945" s="5">
        <f t="shared" ref="O945:V947" si="889">O946</f>
        <v>21265.285</v>
      </c>
      <c r="P945" s="5">
        <f t="shared" si="889"/>
        <v>21052.631000000001</v>
      </c>
      <c r="Q945" s="5">
        <f t="shared" si="889"/>
        <v>21052.631000000001</v>
      </c>
      <c r="R945" s="5">
        <f t="shared" si="889"/>
        <v>0</v>
      </c>
      <c r="S945" s="5">
        <f t="shared" si="889"/>
        <v>0</v>
      </c>
      <c r="T945" s="5">
        <v>927.09204</v>
      </c>
      <c r="U945" s="5">
        <f t="shared" si="889"/>
        <v>21052.631000000001</v>
      </c>
      <c r="V945" s="36">
        <f t="shared" si="889"/>
        <v>0</v>
      </c>
      <c r="W945" s="5">
        <f t="shared" si="857"/>
        <v>100</v>
      </c>
      <c r="X945" s="26"/>
    </row>
    <row r="946" spans="1:25" x14ac:dyDescent="0.25">
      <c r="A946" s="9" t="s">
        <v>148</v>
      </c>
      <c r="B946" s="9" t="s">
        <v>1330</v>
      </c>
      <c r="C946" s="9"/>
      <c r="D946" s="9"/>
      <c r="E946" s="13" t="s">
        <v>452</v>
      </c>
      <c r="F946" s="5"/>
      <c r="G946" s="5"/>
      <c r="H946" s="5"/>
      <c r="I946" s="5"/>
      <c r="J946" s="5"/>
      <c r="K946" s="5"/>
      <c r="L946" s="5"/>
      <c r="M946" s="5">
        <v>0</v>
      </c>
      <c r="N946" s="11">
        <v>740597.0880300001</v>
      </c>
      <c r="O946" s="5">
        <f t="shared" si="889"/>
        <v>21265.285</v>
      </c>
      <c r="P946" s="5">
        <f t="shared" si="889"/>
        <v>21052.631000000001</v>
      </c>
      <c r="Q946" s="5">
        <f t="shared" si="889"/>
        <v>21052.631000000001</v>
      </c>
      <c r="R946" s="5">
        <f t="shared" si="889"/>
        <v>0</v>
      </c>
      <c r="S946" s="5">
        <f t="shared" si="889"/>
        <v>0</v>
      </c>
      <c r="T946" s="11">
        <v>740577.66523999989</v>
      </c>
      <c r="U946" s="5">
        <f t="shared" si="889"/>
        <v>21052.631000000001</v>
      </c>
      <c r="V946" s="36">
        <f t="shared" si="889"/>
        <v>0</v>
      </c>
      <c r="W946" s="11">
        <f t="shared" si="857"/>
        <v>99.997377414748968</v>
      </c>
      <c r="X946" s="26"/>
    </row>
    <row r="947" spans="1:25" x14ac:dyDescent="0.25">
      <c r="A947" s="4" t="s">
        <v>148</v>
      </c>
      <c r="B947" s="4" t="s">
        <v>1330</v>
      </c>
      <c r="C947" s="4" t="s">
        <v>108</v>
      </c>
      <c r="D947" s="4"/>
      <c r="E947" s="14" t="s">
        <v>868</v>
      </c>
      <c r="F947" s="5"/>
      <c r="G947" s="5"/>
      <c r="H947" s="5"/>
      <c r="I947" s="5"/>
      <c r="J947" s="5"/>
      <c r="K947" s="5"/>
      <c r="L947" s="5"/>
      <c r="M947" s="5">
        <v>0</v>
      </c>
      <c r="N947" s="5">
        <v>2569.2804000000001</v>
      </c>
      <c r="O947" s="5">
        <f t="shared" si="889"/>
        <v>21265.285</v>
      </c>
      <c r="P947" s="5">
        <f t="shared" si="889"/>
        <v>21052.631000000001</v>
      </c>
      <c r="Q947" s="5">
        <f t="shared" si="889"/>
        <v>21052.631000000001</v>
      </c>
      <c r="R947" s="5">
        <f t="shared" si="889"/>
        <v>0</v>
      </c>
      <c r="S947" s="5">
        <f t="shared" si="889"/>
        <v>0</v>
      </c>
      <c r="T947" s="5">
        <v>2569.2804000000001</v>
      </c>
      <c r="U947" s="5">
        <f t="shared" si="889"/>
        <v>21052.631000000001</v>
      </c>
      <c r="V947" s="36">
        <f t="shared" si="889"/>
        <v>0</v>
      </c>
      <c r="W947" s="5">
        <f t="shared" si="857"/>
        <v>100</v>
      </c>
      <c r="X947" s="26"/>
    </row>
    <row r="948" spans="1:25" ht="31.5" x14ac:dyDescent="0.25">
      <c r="A948" s="4" t="s">
        <v>148</v>
      </c>
      <c r="B948" s="4" t="s">
        <v>1330</v>
      </c>
      <c r="C948" s="4" t="s">
        <v>168</v>
      </c>
      <c r="D948" s="4"/>
      <c r="E948" s="14" t="s">
        <v>1417</v>
      </c>
      <c r="F948" s="5"/>
      <c r="G948" s="5"/>
      <c r="H948" s="5"/>
      <c r="I948" s="5"/>
      <c r="J948" s="5"/>
      <c r="K948" s="5"/>
      <c r="L948" s="5"/>
      <c r="M948" s="5">
        <v>0</v>
      </c>
      <c r="N948" s="5">
        <v>2569.2804000000001</v>
      </c>
      <c r="O948" s="5">
        <f>212.654+21052.631</f>
        <v>21265.285</v>
      </c>
      <c r="P948" s="5">
        <v>21052.631000000001</v>
      </c>
      <c r="Q948" s="5">
        <v>21052.631000000001</v>
      </c>
      <c r="R948" s="5">
        <v>0</v>
      </c>
      <c r="S948" s="5">
        <v>0</v>
      </c>
      <c r="T948" s="5">
        <v>2569.2804000000001</v>
      </c>
      <c r="U948" s="5">
        <v>21052.631000000001</v>
      </c>
      <c r="V948" s="36">
        <v>0</v>
      </c>
      <c r="W948" s="5">
        <f t="shared" si="857"/>
        <v>100</v>
      </c>
      <c r="X948" s="26"/>
    </row>
    <row r="949" spans="1:25" s="10" customFormat="1" ht="63" x14ac:dyDescent="0.25">
      <c r="A949" s="4" t="s">
        <v>148</v>
      </c>
      <c r="B949" s="4" t="s">
        <v>1330</v>
      </c>
      <c r="C949" s="4" t="s">
        <v>169</v>
      </c>
      <c r="D949" s="4"/>
      <c r="E949" s="14" t="s">
        <v>1418</v>
      </c>
      <c r="F949" s="11">
        <f t="shared" ref="F949:L949" si="890">F956+F984+F950</f>
        <v>639782.09999999986</v>
      </c>
      <c r="G949" s="11">
        <f t="shared" si="890"/>
        <v>652884.09999999986</v>
      </c>
      <c r="H949" s="11">
        <f t="shared" si="890"/>
        <v>639828.59999999986</v>
      </c>
      <c r="I949" s="11">
        <f t="shared" si="890"/>
        <v>0</v>
      </c>
      <c r="J949" s="11">
        <f t="shared" si="890"/>
        <v>0</v>
      </c>
      <c r="K949" s="11">
        <f t="shared" si="890"/>
        <v>0</v>
      </c>
      <c r="L949" s="11">
        <f t="shared" si="890"/>
        <v>88145.143000000011</v>
      </c>
      <c r="M949" s="11">
        <f t="shared" si="845"/>
        <v>727927.2429999999</v>
      </c>
      <c r="N949" s="5">
        <v>2569.2804000000001</v>
      </c>
      <c r="O949" s="11">
        <f>O956+O984+O950</f>
        <v>470543.85484000004</v>
      </c>
      <c r="P949" s="11">
        <f t="shared" ref="P949:V949" si="891">P956+P984+P950</f>
        <v>0</v>
      </c>
      <c r="Q949" s="11">
        <f t="shared" si="891"/>
        <v>0</v>
      </c>
      <c r="R949" s="11">
        <f t="shared" si="891"/>
        <v>0</v>
      </c>
      <c r="S949" s="11">
        <f t="shared" si="891"/>
        <v>0</v>
      </c>
      <c r="T949" s="5">
        <v>2569.2804000000001</v>
      </c>
      <c r="U949" s="11">
        <f t="shared" si="891"/>
        <v>0</v>
      </c>
      <c r="V949" s="35">
        <f t="shared" si="891"/>
        <v>0</v>
      </c>
      <c r="W949" s="5">
        <f t="shared" si="857"/>
        <v>100</v>
      </c>
      <c r="X949" s="25"/>
    </row>
    <row r="950" spans="1:25" ht="31.5" x14ac:dyDescent="0.25">
      <c r="A950" s="4" t="s">
        <v>148</v>
      </c>
      <c r="B950" s="4" t="s">
        <v>1330</v>
      </c>
      <c r="C950" s="4" t="s">
        <v>1466</v>
      </c>
      <c r="D950" s="4"/>
      <c r="E950" s="14" t="s">
        <v>1230</v>
      </c>
      <c r="F950" s="5">
        <f t="shared" ref="F950:L954" si="892">F951</f>
        <v>0</v>
      </c>
      <c r="G950" s="5">
        <f t="shared" si="892"/>
        <v>6055.6</v>
      </c>
      <c r="H950" s="5">
        <f t="shared" si="892"/>
        <v>0</v>
      </c>
      <c r="I950" s="5">
        <f t="shared" si="892"/>
        <v>0</v>
      </c>
      <c r="J950" s="5">
        <f t="shared" si="892"/>
        <v>0</v>
      </c>
      <c r="K950" s="5">
        <f t="shared" si="892"/>
        <v>0</v>
      </c>
      <c r="L950" s="5">
        <f t="shared" si="892"/>
        <v>0</v>
      </c>
      <c r="M950" s="5">
        <f t="shared" si="845"/>
        <v>0</v>
      </c>
      <c r="N950" s="5">
        <v>2569.2804000000001</v>
      </c>
      <c r="O950" s="5">
        <f t="shared" ref="O950:O954" si="893">O951</f>
        <v>0</v>
      </c>
      <c r="P950" s="5">
        <f t="shared" ref="P950:V954" si="894">P951</f>
        <v>0</v>
      </c>
      <c r="Q950" s="5">
        <f t="shared" si="894"/>
        <v>0</v>
      </c>
      <c r="R950" s="5">
        <f t="shared" si="894"/>
        <v>0</v>
      </c>
      <c r="S950" s="5">
        <f t="shared" si="894"/>
        <v>0</v>
      </c>
      <c r="T950" s="5">
        <v>2569.2804000000001</v>
      </c>
      <c r="U950" s="5">
        <f t="shared" si="894"/>
        <v>0</v>
      </c>
      <c r="V950" s="36">
        <f t="shared" si="894"/>
        <v>0</v>
      </c>
      <c r="W950" s="5">
        <f t="shared" si="857"/>
        <v>100</v>
      </c>
      <c r="X950" s="26"/>
      <c r="Y950" s="2" t="s">
        <v>1236</v>
      </c>
    </row>
    <row r="951" spans="1:25" ht="31.5" x14ac:dyDescent="0.25">
      <c r="A951" s="4" t="s">
        <v>148</v>
      </c>
      <c r="B951" s="4" t="s">
        <v>1330</v>
      </c>
      <c r="C951" s="4" t="s">
        <v>1466</v>
      </c>
      <c r="D951" s="4" t="s">
        <v>73</v>
      </c>
      <c r="E951" s="14" t="s">
        <v>475</v>
      </c>
      <c r="F951" s="5">
        <f t="shared" si="892"/>
        <v>0</v>
      </c>
      <c r="G951" s="5">
        <f t="shared" si="892"/>
        <v>6055.6</v>
      </c>
      <c r="H951" s="5">
        <f t="shared" si="892"/>
        <v>0</v>
      </c>
      <c r="I951" s="5">
        <f t="shared" si="892"/>
        <v>0</v>
      </c>
      <c r="J951" s="5">
        <f t="shared" si="892"/>
        <v>0</v>
      </c>
      <c r="K951" s="5">
        <f t="shared" si="892"/>
        <v>0</v>
      </c>
      <c r="L951" s="5">
        <f t="shared" si="892"/>
        <v>0</v>
      </c>
      <c r="M951" s="5">
        <f t="shared" si="845"/>
        <v>0</v>
      </c>
      <c r="N951" s="5">
        <v>2569.2804000000001</v>
      </c>
      <c r="O951" s="5">
        <f t="shared" si="893"/>
        <v>0</v>
      </c>
      <c r="P951" s="5">
        <f t="shared" si="894"/>
        <v>0</v>
      </c>
      <c r="Q951" s="5">
        <f t="shared" si="894"/>
        <v>0</v>
      </c>
      <c r="R951" s="5">
        <f t="shared" si="894"/>
        <v>0</v>
      </c>
      <c r="S951" s="5">
        <f t="shared" si="894"/>
        <v>0</v>
      </c>
      <c r="T951" s="5">
        <v>2569.2804000000001</v>
      </c>
      <c r="U951" s="5">
        <f t="shared" si="894"/>
        <v>0</v>
      </c>
      <c r="V951" s="36">
        <f t="shared" si="894"/>
        <v>0</v>
      </c>
      <c r="W951" s="5">
        <f t="shared" si="857"/>
        <v>100</v>
      </c>
      <c r="X951" s="26"/>
      <c r="Y951" s="2" t="s">
        <v>1236</v>
      </c>
    </row>
    <row r="952" spans="1:25" x14ac:dyDescent="0.25">
      <c r="A952" s="4" t="s">
        <v>148</v>
      </c>
      <c r="B952" s="4" t="s">
        <v>1330</v>
      </c>
      <c r="C952" s="4" t="s">
        <v>1466</v>
      </c>
      <c r="D952" s="4" t="s">
        <v>85</v>
      </c>
      <c r="E952" s="14" t="s">
        <v>477</v>
      </c>
      <c r="F952" s="5">
        <f t="shared" si="892"/>
        <v>0</v>
      </c>
      <c r="G952" s="5">
        <f t="shared" si="892"/>
        <v>6055.6</v>
      </c>
      <c r="H952" s="5">
        <f t="shared" si="892"/>
        <v>0</v>
      </c>
      <c r="I952" s="5">
        <f t="shared" si="892"/>
        <v>0</v>
      </c>
      <c r="J952" s="5">
        <f t="shared" si="892"/>
        <v>0</v>
      </c>
      <c r="K952" s="5">
        <f t="shared" si="892"/>
        <v>0</v>
      </c>
      <c r="L952" s="5">
        <f t="shared" si="892"/>
        <v>0</v>
      </c>
      <c r="M952" s="5">
        <f t="shared" si="845"/>
        <v>0</v>
      </c>
      <c r="N952" s="5">
        <v>2569.2804000000001</v>
      </c>
      <c r="O952" s="5">
        <f t="shared" si="893"/>
        <v>0</v>
      </c>
      <c r="P952" s="5">
        <f t="shared" si="894"/>
        <v>0</v>
      </c>
      <c r="Q952" s="5">
        <f t="shared" si="894"/>
        <v>0</v>
      </c>
      <c r="R952" s="5">
        <f t="shared" si="894"/>
        <v>0</v>
      </c>
      <c r="S952" s="5">
        <f t="shared" si="894"/>
        <v>0</v>
      </c>
      <c r="T952" s="5">
        <v>2569.2804000000001</v>
      </c>
      <c r="U952" s="5">
        <f t="shared" si="894"/>
        <v>0</v>
      </c>
      <c r="V952" s="36">
        <f t="shared" si="894"/>
        <v>0</v>
      </c>
      <c r="W952" s="5">
        <f t="shared" si="857"/>
        <v>100</v>
      </c>
      <c r="X952" s="26"/>
      <c r="Y952" s="2" t="s">
        <v>1236</v>
      </c>
    </row>
    <row r="953" spans="1:25" ht="47.25" hidden="1" x14ac:dyDescent="0.25">
      <c r="A953" s="4" t="s">
        <v>148</v>
      </c>
      <c r="B953" s="4" t="s">
        <v>1330</v>
      </c>
      <c r="C953" s="4" t="s">
        <v>96</v>
      </c>
      <c r="D953" s="4"/>
      <c r="E953" s="14" t="s">
        <v>908</v>
      </c>
      <c r="F953" s="5">
        <f t="shared" si="892"/>
        <v>0</v>
      </c>
      <c r="G953" s="5">
        <f t="shared" si="892"/>
        <v>6055.6</v>
      </c>
      <c r="H953" s="5">
        <f t="shared" si="892"/>
        <v>0</v>
      </c>
      <c r="I953" s="5">
        <f t="shared" si="892"/>
        <v>0</v>
      </c>
      <c r="J953" s="5">
        <f t="shared" si="892"/>
        <v>0</v>
      </c>
      <c r="K953" s="5">
        <f t="shared" si="892"/>
        <v>0</v>
      </c>
      <c r="L953" s="5">
        <f t="shared" si="892"/>
        <v>0</v>
      </c>
      <c r="M953" s="5">
        <f t="shared" si="845"/>
        <v>0</v>
      </c>
      <c r="N953" s="5">
        <v>0</v>
      </c>
      <c r="O953" s="5">
        <f t="shared" si="893"/>
        <v>0</v>
      </c>
      <c r="P953" s="5">
        <f t="shared" si="894"/>
        <v>0</v>
      </c>
      <c r="Q953" s="5">
        <f t="shared" si="894"/>
        <v>0</v>
      </c>
      <c r="R953" s="5">
        <f t="shared" si="894"/>
        <v>0</v>
      </c>
      <c r="S953" s="5">
        <f t="shared" si="894"/>
        <v>0</v>
      </c>
      <c r="T953" s="5">
        <v>0</v>
      </c>
      <c r="U953" s="5">
        <f t="shared" si="894"/>
        <v>0</v>
      </c>
      <c r="V953" s="36">
        <f t="shared" si="894"/>
        <v>0</v>
      </c>
      <c r="W953" s="5" t="e">
        <f t="shared" si="857"/>
        <v>#DIV/0!</v>
      </c>
      <c r="X953" s="24" t="s">
        <v>1214</v>
      </c>
      <c r="Y953" s="2" t="s">
        <v>1236</v>
      </c>
    </row>
    <row r="954" spans="1:25" ht="31.5" hidden="1" x14ac:dyDescent="0.25">
      <c r="A954" s="4" t="s">
        <v>148</v>
      </c>
      <c r="B954" s="4" t="s">
        <v>1330</v>
      </c>
      <c r="C954" s="4" t="s">
        <v>97</v>
      </c>
      <c r="D954" s="4"/>
      <c r="E954" s="14" t="s">
        <v>914</v>
      </c>
      <c r="F954" s="5">
        <f t="shared" si="892"/>
        <v>0</v>
      </c>
      <c r="G954" s="5">
        <f t="shared" si="892"/>
        <v>6055.6</v>
      </c>
      <c r="H954" s="5">
        <f t="shared" si="892"/>
        <v>0</v>
      </c>
      <c r="I954" s="5">
        <f t="shared" si="892"/>
        <v>0</v>
      </c>
      <c r="J954" s="5">
        <f t="shared" si="892"/>
        <v>0</v>
      </c>
      <c r="K954" s="5">
        <f t="shared" si="892"/>
        <v>0</v>
      </c>
      <c r="L954" s="5">
        <f t="shared" si="892"/>
        <v>0</v>
      </c>
      <c r="M954" s="5">
        <f t="shared" si="845"/>
        <v>0</v>
      </c>
      <c r="N954" s="5">
        <v>0</v>
      </c>
      <c r="O954" s="5">
        <f t="shared" si="893"/>
        <v>0</v>
      </c>
      <c r="P954" s="5">
        <f t="shared" si="894"/>
        <v>0</v>
      </c>
      <c r="Q954" s="5">
        <f t="shared" si="894"/>
        <v>0</v>
      </c>
      <c r="R954" s="5">
        <f t="shared" si="894"/>
        <v>0</v>
      </c>
      <c r="S954" s="5">
        <f t="shared" si="894"/>
        <v>0</v>
      </c>
      <c r="T954" s="5">
        <v>0</v>
      </c>
      <c r="U954" s="5">
        <f t="shared" si="894"/>
        <v>0</v>
      </c>
      <c r="V954" s="36">
        <f t="shared" si="894"/>
        <v>0</v>
      </c>
      <c r="W954" s="5" t="e">
        <f t="shared" si="857"/>
        <v>#DIV/0!</v>
      </c>
      <c r="X954" s="24" t="s">
        <v>1214</v>
      </c>
      <c r="Y954" s="2" t="s">
        <v>1236</v>
      </c>
    </row>
    <row r="955" spans="1:25" ht="78.75" hidden="1" x14ac:dyDescent="0.25">
      <c r="A955" s="4" t="s">
        <v>148</v>
      </c>
      <c r="B955" s="4" t="s">
        <v>1330</v>
      </c>
      <c r="C955" s="4" t="s">
        <v>98</v>
      </c>
      <c r="D955" s="4"/>
      <c r="E955" s="14" t="s">
        <v>915</v>
      </c>
      <c r="F955" s="5"/>
      <c r="G955" s="5">
        <v>6055.6</v>
      </c>
      <c r="H955" s="5"/>
      <c r="I955" s="5"/>
      <c r="J955" s="5"/>
      <c r="K955" s="5"/>
      <c r="L955" s="5"/>
      <c r="M955" s="5">
        <f t="shared" si="845"/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36">
        <v>0</v>
      </c>
      <c r="W955" s="5" t="e">
        <f t="shared" si="857"/>
        <v>#DIV/0!</v>
      </c>
      <c r="X955" s="24" t="s">
        <v>1214</v>
      </c>
      <c r="Y955" s="2" t="s">
        <v>1236</v>
      </c>
    </row>
    <row r="956" spans="1:25" ht="31.5" hidden="1" x14ac:dyDescent="0.25">
      <c r="A956" s="4" t="s">
        <v>148</v>
      </c>
      <c r="B956" s="4" t="s">
        <v>1330</v>
      </c>
      <c r="C956" s="4" t="s">
        <v>90</v>
      </c>
      <c r="D956" s="4"/>
      <c r="E956" s="14" t="s">
        <v>744</v>
      </c>
      <c r="F956" s="5">
        <f t="shared" ref="F956:L957" si="895">F957</f>
        <v>638558.59999999986</v>
      </c>
      <c r="G956" s="5">
        <f t="shared" si="895"/>
        <v>638558.59999999986</v>
      </c>
      <c r="H956" s="5">
        <f t="shared" si="895"/>
        <v>638558.59999999986</v>
      </c>
      <c r="I956" s="5">
        <f t="shared" si="895"/>
        <v>0</v>
      </c>
      <c r="J956" s="5">
        <f t="shared" si="895"/>
        <v>0</v>
      </c>
      <c r="K956" s="5">
        <f t="shared" si="895"/>
        <v>0</v>
      </c>
      <c r="L956" s="5">
        <f t="shared" si="895"/>
        <v>54597.106</v>
      </c>
      <c r="M956" s="5">
        <f t="shared" si="845"/>
        <v>693155.70599999989</v>
      </c>
      <c r="N956" s="5">
        <v>0</v>
      </c>
      <c r="O956" s="5">
        <f>O957</f>
        <v>469119.31780000002</v>
      </c>
      <c r="P956" s="5">
        <f t="shared" ref="P956:V957" si="896">P957</f>
        <v>0</v>
      </c>
      <c r="Q956" s="5">
        <f t="shared" si="896"/>
        <v>0</v>
      </c>
      <c r="R956" s="5">
        <f t="shared" si="896"/>
        <v>0</v>
      </c>
      <c r="S956" s="5">
        <f t="shared" si="896"/>
        <v>0</v>
      </c>
      <c r="T956" s="5">
        <v>0</v>
      </c>
      <c r="U956" s="5">
        <f t="shared" si="896"/>
        <v>0</v>
      </c>
      <c r="V956" s="36">
        <f t="shared" si="896"/>
        <v>0</v>
      </c>
      <c r="W956" s="5" t="e">
        <f t="shared" si="857"/>
        <v>#DIV/0!</v>
      </c>
      <c r="X956" s="24" t="s">
        <v>1214</v>
      </c>
    </row>
    <row r="957" spans="1:25" ht="31.5" hidden="1" x14ac:dyDescent="0.25">
      <c r="A957" s="4" t="s">
        <v>148</v>
      </c>
      <c r="B957" s="4" t="s">
        <v>1330</v>
      </c>
      <c r="C957" s="4" t="s">
        <v>90</v>
      </c>
      <c r="D957" s="4" t="s">
        <v>73</v>
      </c>
      <c r="E957" s="14" t="s">
        <v>475</v>
      </c>
      <c r="F957" s="5">
        <f t="shared" si="895"/>
        <v>638558.59999999986</v>
      </c>
      <c r="G957" s="5">
        <f t="shared" si="895"/>
        <v>638558.59999999986</v>
      </c>
      <c r="H957" s="5">
        <f t="shared" si="895"/>
        <v>638558.59999999986</v>
      </c>
      <c r="I957" s="5">
        <f t="shared" si="895"/>
        <v>0</v>
      </c>
      <c r="J957" s="5">
        <f t="shared" si="895"/>
        <v>0</v>
      </c>
      <c r="K957" s="5">
        <f t="shared" si="895"/>
        <v>0</v>
      </c>
      <c r="L957" s="5">
        <f t="shared" si="895"/>
        <v>54597.106</v>
      </c>
      <c r="M957" s="5">
        <f t="shared" si="845"/>
        <v>693155.70599999989</v>
      </c>
      <c r="N957" s="5">
        <v>0</v>
      </c>
      <c r="O957" s="5">
        <f>O958</f>
        <v>469119.31780000002</v>
      </c>
      <c r="P957" s="5">
        <f t="shared" si="896"/>
        <v>0</v>
      </c>
      <c r="Q957" s="5">
        <f t="shared" si="896"/>
        <v>0</v>
      </c>
      <c r="R957" s="5">
        <f t="shared" si="896"/>
        <v>0</v>
      </c>
      <c r="S957" s="5">
        <f t="shared" si="896"/>
        <v>0</v>
      </c>
      <c r="T957" s="5">
        <v>0</v>
      </c>
      <c r="U957" s="5">
        <f t="shared" si="896"/>
        <v>0</v>
      </c>
      <c r="V957" s="36">
        <f t="shared" si="896"/>
        <v>0</v>
      </c>
      <c r="W957" s="5" t="e">
        <f t="shared" si="857"/>
        <v>#DIV/0!</v>
      </c>
      <c r="X957" s="24" t="s">
        <v>1214</v>
      </c>
    </row>
    <row r="958" spans="1:25" hidden="1" x14ac:dyDescent="0.25">
      <c r="A958" s="4" t="s">
        <v>148</v>
      </c>
      <c r="B958" s="4" t="s">
        <v>1330</v>
      </c>
      <c r="C958" s="4" t="s">
        <v>90</v>
      </c>
      <c r="D958" s="4" t="s">
        <v>85</v>
      </c>
      <c r="E958" s="14" t="s">
        <v>477</v>
      </c>
      <c r="F958" s="5">
        <f t="shared" ref="F958:K958" si="897">F959+F969+F972+F979</f>
        <v>638558.59999999986</v>
      </c>
      <c r="G958" s="5">
        <f t="shared" si="897"/>
        <v>638558.59999999986</v>
      </c>
      <c r="H958" s="5">
        <f t="shared" si="897"/>
        <v>638558.59999999986</v>
      </c>
      <c r="I958" s="5">
        <f t="shared" si="897"/>
        <v>0</v>
      </c>
      <c r="J958" s="5">
        <f t="shared" si="897"/>
        <v>0</v>
      </c>
      <c r="K958" s="5">
        <f t="shared" si="897"/>
        <v>0</v>
      </c>
      <c r="L958" s="5">
        <f>L959+L969+L972+L979+L975</f>
        <v>54597.106</v>
      </c>
      <c r="M958" s="5">
        <f t="shared" si="845"/>
        <v>693155.70599999989</v>
      </c>
      <c r="N958" s="5">
        <v>0</v>
      </c>
      <c r="O958" s="5">
        <f t="shared" ref="O958:V958" si="898">O959+O969+O972+O979+O975</f>
        <v>469119.31780000002</v>
      </c>
      <c r="P958" s="5">
        <f t="shared" si="898"/>
        <v>0</v>
      </c>
      <c r="Q958" s="5">
        <f t="shared" si="898"/>
        <v>0</v>
      </c>
      <c r="R958" s="5">
        <f t="shared" si="898"/>
        <v>0</v>
      </c>
      <c r="S958" s="5">
        <f t="shared" si="898"/>
        <v>0</v>
      </c>
      <c r="T958" s="5">
        <v>0</v>
      </c>
      <c r="U958" s="5">
        <f t="shared" si="898"/>
        <v>0</v>
      </c>
      <c r="V958" s="36">
        <f t="shared" si="898"/>
        <v>0</v>
      </c>
      <c r="W958" s="5" t="e">
        <f t="shared" si="857"/>
        <v>#DIV/0!</v>
      </c>
      <c r="X958" s="24" t="s">
        <v>1214</v>
      </c>
    </row>
    <row r="959" spans="1:25" ht="31.5" x14ac:dyDescent="0.25">
      <c r="A959" s="4" t="s">
        <v>148</v>
      </c>
      <c r="B959" s="4" t="s">
        <v>1330</v>
      </c>
      <c r="C959" s="4" t="s">
        <v>153</v>
      </c>
      <c r="D959" s="4"/>
      <c r="E959" s="14" t="s">
        <v>921</v>
      </c>
      <c r="F959" s="5">
        <f t="shared" ref="F959:L959" si="899">F960+F962+F964+F967</f>
        <v>619294.69999999995</v>
      </c>
      <c r="G959" s="5">
        <f t="shared" si="899"/>
        <v>619294.69999999995</v>
      </c>
      <c r="H959" s="5">
        <f t="shared" si="899"/>
        <v>619294.69999999995</v>
      </c>
      <c r="I959" s="5">
        <f t="shared" si="899"/>
        <v>0</v>
      </c>
      <c r="J959" s="5">
        <f t="shared" si="899"/>
        <v>0</v>
      </c>
      <c r="K959" s="5">
        <f t="shared" si="899"/>
        <v>0</v>
      </c>
      <c r="L959" s="5">
        <f t="shared" si="899"/>
        <v>-650.71400000000017</v>
      </c>
      <c r="M959" s="5">
        <f t="shared" si="845"/>
        <v>618643.98599999992</v>
      </c>
      <c r="N959" s="5">
        <v>731262.93943000003</v>
      </c>
      <c r="O959" s="5">
        <f>O960+O962+O964+O967</f>
        <v>454231.60447999998</v>
      </c>
      <c r="P959" s="5">
        <f t="shared" ref="P959:V959" si="900">P960+P962+P964+P967</f>
        <v>0</v>
      </c>
      <c r="Q959" s="5">
        <f t="shared" si="900"/>
        <v>0</v>
      </c>
      <c r="R959" s="5">
        <f t="shared" si="900"/>
        <v>0</v>
      </c>
      <c r="S959" s="5">
        <f t="shared" si="900"/>
        <v>0</v>
      </c>
      <c r="T959" s="5">
        <v>731243.53251999989</v>
      </c>
      <c r="U959" s="5">
        <f t="shared" si="900"/>
        <v>0</v>
      </c>
      <c r="V959" s="36">
        <f t="shared" si="900"/>
        <v>0</v>
      </c>
      <c r="W959" s="5">
        <f t="shared" si="857"/>
        <v>99.997346110550154</v>
      </c>
      <c r="X959" s="26"/>
    </row>
    <row r="960" spans="1:25" ht="31.5" x14ac:dyDescent="0.25">
      <c r="A960" s="4" t="s">
        <v>148</v>
      </c>
      <c r="B960" s="4" t="s">
        <v>1330</v>
      </c>
      <c r="C960" s="4" t="s">
        <v>607</v>
      </c>
      <c r="D960" s="4"/>
      <c r="E960" s="14" t="s">
        <v>929</v>
      </c>
      <c r="F960" s="5">
        <f t="shared" ref="F960:L960" si="901">F961</f>
        <v>8430.4</v>
      </c>
      <c r="G960" s="5">
        <f t="shared" si="901"/>
        <v>8430.4</v>
      </c>
      <c r="H960" s="5">
        <f t="shared" si="901"/>
        <v>8430.4</v>
      </c>
      <c r="I960" s="5">
        <f t="shared" si="901"/>
        <v>0</v>
      </c>
      <c r="J960" s="5">
        <f t="shared" si="901"/>
        <v>0</v>
      </c>
      <c r="K960" s="5">
        <f t="shared" si="901"/>
        <v>0</v>
      </c>
      <c r="L960" s="5">
        <f t="shared" si="901"/>
        <v>634.81700000000001</v>
      </c>
      <c r="M960" s="5">
        <f t="shared" si="845"/>
        <v>9065.2170000000006</v>
      </c>
      <c r="N960" s="5">
        <v>731262.93943000003</v>
      </c>
      <c r="O960" s="5">
        <f>O961</f>
        <v>6973.3159999999998</v>
      </c>
      <c r="P960" s="5">
        <f t="shared" ref="P960:V960" si="902">P961</f>
        <v>0</v>
      </c>
      <c r="Q960" s="5">
        <f t="shared" si="902"/>
        <v>0</v>
      </c>
      <c r="R960" s="5">
        <f t="shared" si="902"/>
        <v>0</v>
      </c>
      <c r="S960" s="5">
        <f t="shared" si="902"/>
        <v>0</v>
      </c>
      <c r="T960" s="5">
        <v>731243.53251999989</v>
      </c>
      <c r="U960" s="5">
        <f t="shared" si="902"/>
        <v>0</v>
      </c>
      <c r="V960" s="36">
        <f t="shared" si="902"/>
        <v>0</v>
      </c>
      <c r="W960" s="5">
        <f t="shared" si="857"/>
        <v>99.997346110550154</v>
      </c>
      <c r="X960" s="26"/>
    </row>
    <row r="961" spans="1:24" ht="31.5" x14ac:dyDescent="0.25">
      <c r="A961" s="4" t="s">
        <v>148</v>
      </c>
      <c r="B961" s="4" t="s">
        <v>1330</v>
      </c>
      <c r="C961" s="4" t="s">
        <v>608</v>
      </c>
      <c r="D961" s="4"/>
      <c r="E961" s="14" t="s">
        <v>930</v>
      </c>
      <c r="F961" s="5">
        <v>8430.4</v>
      </c>
      <c r="G961" s="5">
        <v>8430.4</v>
      </c>
      <c r="H961" s="5">
        <v>8430.4</v>
      </c>
      <c r="I961" s="5"/>
      <c r="J961" s="5"/>
      <c r="K961" s="5"/>
      <c r="L961" s="5">
        <f>105.138+291.219+238.46</f>
        <v>634.81700000000001</v>
      </c>
      <c r="M961" s="5">
        <f t="shared" si="845"/>
        <v>9065.2170000000006</v>
      </c>
      <c r="N961" s="5">
        <v>731262.93943000003</v>
      </c>
      <c r="O961" s="5">
        <v>6973.3159999999998</v>
      </c>
      <c r="P961" s="5">
        <v>0</v>
      </c>
      <c r="Q961" s="5">
        <v>0</v>
      </c>
      <c r="R961" s="5">
        <v>0</v>
      </c>
      <c r="S961" s="5">
        <v>0</v>
      </c>
      <c r="T961" s="5">
        <v>731243.53251999989</v>
      </c>
      <c r="U961" s="5">
        <v>0</v>
      </c>
      <c r="V961" s="36">
        <v>0</v>
      </c>
      <c r="W961" s="5">
        <f t="shared" si="857"/>
        <v>99.997346110550154</v>
      </c>
      <c r="X961" s="26"/>
    </row>
    <row r="962" spans="1:24" ht="47.25" x14ac:dyDescent="0.25">
      <c r="A962" s="4" t="s">
        <v>148</v>
      </c>
      <c r="B962" s="4" t="s">
        <v>1330</v>
      </c>
      <c r="C962" s="4" t="s">
        <v>604</v>
      </c>
      <c r="D962" s="4"/>
      <c r="E962" s="14" t="s">
        <v>497</v>
      </c>
      <c r="F962" s="5">
        <f t="shared" ref="F962:L962" si="903">F963</f>
        <v>3305.8</v>
      </c>
      <c r="G962" s="5">
        <f t="shared" si="903"/>
        <v>3305.8</v>
      </c>
      <c r="H962" s="5">
        <f t="shared" si="903"/>
        <v>3305.8</v>
      </c>
      <c r="I962" s="5">
        <f t="shared" si="903"/>
        <v>0</v>
      </c>
      <c r="J962" s="5">
        <f t="shared" si="903"/>
        <v>0</v>
      </c>
      <c r="K962" s="5">
        <f t="shared" si="903"/>
        <v>0</v>
      </c>
      <c r="L962" s="5">
        <f t="shared" si="903"/>
        <v>0</v>
      </c>
      <c r="M962" s="5">
        <f t="shared" si="845"/>
        <v>3305.8</v>
      </c>
      <c r="N962" s="5">
        <v>641370.10242999997</v>
      </c>
      <c r="O962" s="5">
        <f>O963</f>
        <v>1208.434</v>
      </c>
      <c r="P962" s="5">
        <f t="shared" ref="P962:V962" si="904">P963</f>
        <v>0</v>
      </c>
      <c r="Q962" s="5">
        <f t="shared" si="904"/>
        <v>0</v>
      </c>
      <c r="R962" s="5">
        <f t="shared" si="904"/>
        <v>0</v>
      </c>
      <c r="S962" s="5">
        <f t="shared" si="904"/>
        <v>0</v>
      </c>
      <c r="T962" s="5">
        <v>641350.76554999989</v>
      </c>
      <c r="U962" s="5">
        <f t="shared" si="904"/>
        <v>0</v>
      </c>
      <c r="V962" s="36">
        <f t="shared" si="904"/>
        <v>0</v>
      </c>
      <c r="W962" s="5">
        <f t="shared" si="857"/>
        <v>99.996985066823854</v>
      </c>
      <c r="X962" s="26"/>
    </row>
    <row r="963" spans="1:24" ht="78.75" x14ac:dyDescent="0.25">
      <c r="A963" s="4" t="s">
        <v>148</v>
      </c>
      <c r="B963" s="4" t="s">
        <v>1330</v>
      </c>
      <c r="C963" s="4" t="s">
        <v>604</v>
      </c>
      <c r="D963" s="4" t="s">
        <v>18</v>
      </c>
      <c r="E963" s="14" t="s">
        <v>462</v>
      </c>
      <c r="F963" s="5">
        <v>3305.8</v>
      </c>
      <c r="G963" s="5">
        <v>3305.8</v>
      </c>
      <c r="H963" s="5">
        <v>3305.8</v>
      </c>
      <c r="I963" s="5"/>
      <c r="J963" s="5"/>
      <c r="K963" s="5"/>
      <c r="L963" s="5"/>
      <c r="M963" s="5">
        <f t="shared" si="845"/>
        <v>3305.8</v>
      </c>
      <c r="N963" s="5">
        <v>12190.32545</v>
      </c>
      <c r="O963" s="5">
        <v>1208.434</v>
      </c>
      <c r="P963" s="5">
        <v>0</v>
      </c>
      <c r="Q963" s="5">
        <v>0</v>
      </c>
      <c r="R963" s="5">
        <v>0</v>
      </c>
      <c r="S963" s="5">
        <v>0</v>
      </c>
      <c r="T963" s="5">
        <v>12190.308300000001</v>
      </c>
      <c r="U963" s="5">
        <v>0</v>
      </c>
      <c r="V963" s="36">
        <v>0</v>
      </c>
      <c r="W963" s="5">
        <f t="shared" si="857"/>
        <v>99.999859314666622</v>
      </c>
      <c r="X963" s="26"/>
    </row>
    <row r="964" spans="1:24" x14ac:dyDescent="0.25">
      <c r="A964" s="4" t="s">
        <v>148</v>
      </c>
      <c r="B964" s="4" t="s">
        <v>1330</v>
      </c>
      <c r="C964" s="4" t="s">
        <v>604</v>
      </c>
      <c r="D964" s="4" t="s">
        <v>19</v>
      </c>
      <c r="E964" s="14" t="s">
        <v>463</v>
      </c>
      <c r="F964" s="5">
        <f t="shared" ref="F964:L964" si="905">F966+F965</f>
        <v>607500.80000000005</v>
      </c>
      <c r="G964" s="5">
        <f t="shared" si="905"/>
        <v>607500.80000000005</v>
      </c>
      <c r="H964" s="5">
        <f t="shared" si="905"/>
        <v>607500.80000000005</v>
      </c>
      <c r="I964" s="5">
        <f t="shared" si="905"/>
        <v>0</v>
      </c>
      <c r="J964" s="5">
        <f t="shared" si="905"/>
        <v>0</v>
      </c>
      <c r="K964" s="5">
        <f t="shared" si="905"/>
        <v>0</v>
      </c>
      <c r="L964" s="5">
        <f t="shared" si="905"/>
        <v>-1285.5310000000002</v>
      </c>
      <c r="M964" s="5">
        <f t="shared" si="845"/>
        <v>606215.26900000009</v>
      </c>
      <c r="N964" s="5">
        <v>12190.32545</v>
      </c>
      <c r="O964" s="5">
        <f>O966+O965</f>
        <v>446009.37948</v>
      </c>
      <c r="P964" s="5">
        <f t="shared" ref="P964:V964" si="906">P966+P965</f>
        <v>0</v>
      </c>
      <c r="Q964" s="5">
        <f t="shared" si="906"/>
        <v>0</v>
      </c>
      <c r="R964" s="5">
        <f t="shared" si="906"/>
        <v>0</v>
      </c>
      <c r="S964" s="5">
        <f t="shared" si="906"/>
        <v>0</v>
      </c>
      <c r="T964" s="5">
        <v>12190.308300000001</v>
      </c>
      <c r="U964" s="5">
        <f t="shared" si="906"/>
        <v>0</v>
      </c>
      <c r="V964" s="36">
        <f t="shared" si="906"/>
        <v>0</v>
      </c>
      <c r="W964" s="5">
        <f t="shared" si="857"/>
        <v>99.999859314666622</v>
      </c>
      <c r="X964" s="26"/>
    </row>
    <row r="965" spans="1:24" ht="31.5" x14ac:dyDescent="0.25">
      <c r="A965" s="4" t="s">
        <v>148</v>
      </c>
      <c r="B965" s="4" t="s">
        <v>1330</v>
      </c>
      <c r="C965" s="4" t="s">
        <v>604</v>
      </c>
      <c r="D965" s="4" t="s">
        <v>11</v>
      </c>
      <c r="E965" s="14" t="s">
        <v>465</v>
      </c>
      <c r="F965" s="5">
        <v>1147.8</v>
      </c>
      <c r="G965" s="5">
        <v>1147.8</v>
      </c>
      <c r="H965" s="5">
        <v>1147.8</v>
      </c>
      <c r="I965" s="5"/>
      <c r="J965" s="5"/>
      <c r="K965" s="5"/>
      <c r="L965" s="5"/>
      <c r="M965" s="5">
        <f t="shared" ref="M965:M1039" si="907">F965+I965+L965</f>
        <v>1147.8</v>
      </c>
      <c r="N965" s="5">
        <v>1347.1143500000001</v>
      </c>
      <c r="O965" s="5">
        <v>1001.48</v>
      </c>
      <c r="P965" s="5">
        <v>0</v>
      </c>
      <c r="Q965" s="5">
        <v>0</v>
      </c>
      <c r="R965" s="5">
        <v>0</v>
      </c>
      <c r="S965" s="5">
        <v>0</v>
      </c>
      <c r="T965" s="5">
        <v>1327.7946199999999</v>
      </c>
      <c r="U965" s="5">
        <v>0</v>
      </c>
      <c r="V965" s="36">
        <v>0</v>
      </c>
      <c r="W965" s="5">
        <f t="shared" si="857"/>
        <v>98.565843352496387</v>
      </c>
      <c r="X965" s="26"/>
    </row>
    <row r="966" spans="1:24" ht="31.5" x14ac:dyDescent="0.25">
      <c r="A966" s="4" t="s">
        <v>148</v>
      </c>
      <c r="B966" s="4" t="s">
        <v>1330</v>
      </c>
      <c r="C966" s="4" t="s">
        <v>604</v>
      </c>
      <c r="D966" s="4" t="s">
        <v>12</v>
      </c>
      <c r="E966" s="14" t="s">
        <v>466</v>
      </c>
      <c r="F966" s="5">
        <v>606353</v>
      </c>
      <c r="G966" s="5">
        <v>606353</v>
      </c>
      <c r="H966" s="5">
        <v>606353</v>
      </c>
      <c r="I966" s="5"/>
      <c r="J966" s="5"/>
      <c r="K966" s="5"/>
      <c r="L966" s="5">
        <f>-710.1-0.029-543.628-0.178-31.596</f>
        <v>-1285.5310000000002</v>
      </c>
      <c r="M966" s="5">
        <f t="shared" si="907"/>
        <v>605067.46900000004</v>
      </c>
      <c r="N966" s="5">
        <v>1347.1143500000001</v>
      </c>
      <c r="O966" s="5">
        <v>445007.89948000002</v>
      </c>
      <c r="P966" s="5">
        <v>0</v>
      </c>
      <c r="Q966" s="5">
        <v>0</v>
      </c>
      <c r="R966" s="5">
        <v>0</v>
      </c>
      <c r="S966" s="5">
        <v>0</v>
      </c>
      <c r="T966" s="5">
        <v>1327.7946199999999</v>
      </c>
      <c r="U966" s="5">
        <v>0</v>
      </c>
      <c r="V966" s="36">
        <v>0</v>
      </c>
      <c r="W966" s="5">
        <f t="shared" si="857"/>
        <v>98.565843352496387</v>
      </c>
      <c r="X966" s="26"/>
    </row>
    <row r="967" spans="1:24" ht="31.5" x14ac:dyDescent="0.25">
      <c r="A967" s="4" t="s">
        <v>148</v>
      </c>
      <c r="B967" s="4" t="s">
        <v>1330</v>
      </c>
      <c r="C967" s="4" t="s">
        <v>604</v>
      </c>
      <c r="D967" s="4" t="s">
        <v>73</v>
      </c>
      <c r="E967" s="14" t="s">
        <v>475</v>
      </c>
      <c r="F967" s="5">
        <f t="shared" ref="F967:L967" si="908">F968</f>
        <v>57.699999999999996</v>
      </c>
      <c r="G967" s="5">
        <f t="shared" si="908"/>
        <v>57.699999999999996</v>
      </c>
      <c r="H967" s="5">
        <f t="shared" si="908"/>
        <v>57.699999999999996</v>
      </c>
      <c r="I967" s="5">
        <f t="shared" si="908"/>
        <v>0</v>
      </c>
      <c r="J967" s="5">
        <f t="shared" si="908"/>
        <v>0</v>
      </c>
      <c r="K967" s="5">
        <f t="shared" si="908"/>
        <v>0</v>
      </c>
      <c r="L967" s="5">
        <f t="shared" si="908"/>
        <v>0</v>
      </c>
      <c r="M967" s="5">
        <f t="shared" si="907"/>
        <v>57.699999999999996</v>
      </c>
      <c r="N967" s="5">
        <v>627780.06262999994</v>
      </c>
      <c r="O967" s="5">
        <f>O968</f>
        <v>40.475000000000001</v>
      </c>
      <c r="P967" s="5">
        <f t="shared" ref="P967:V967" si="909">P968</f>
        <v>0</v>
      </c>
      <c r="Q967" s="5">
        <f t="shared" si="909"/>
        <v>0</v>
      </c>
      <c r="R967" s="5">
        <f t="shared" si="909"/>
        <v>0</v>
      </c>
      <c r="S967" s="5">
        <f t="shared" si="909"/>
        <v>0</v>
      </c>
      <c r="T967" s="5">
        <v>627780.06262999994</v>
      </c>
      <c r="U967" s="5">
        <f t="shared" si="909"/>
        <v>0</v>
      </c>
      <c r="V967" s="36">
        <f t="shared" si="909"/>
        <v>0</v>
      </c>
      <c r="W967" s="5">
        <f t="shared" si="857"/>
        <v>100</v>
      </c>
      <c r="X967" s="26"/>
    </row>
    <row r="968" spans="1:24" x14ac:dyDescent="0.25">
      <c r="A968" s="4" t="s">
        <v>148</v>
      </c>
      <c r="B968" s="4" t="s">
        <v>1330</v>
      </c>
      <c r="C968" s="4" t="s">
        <v>604</v>
      </c>
      <c r="D968" s="4" t="s">
        <v>107</v>
      </c>
      <c r="E968" s="14" t="s">
        <v>476</v>
      </c>
      <c r="F968" s="5">
        <v>57.699999999999996</v>
      </c>
      <c r="G968" s="5">
        <v>57.699999999999996</v>
      </c>
      <c r="H968" s="5">
        <v>57.699999999999996</v>
      </c>
      <c r="I968" s="5"/>
      <c r="J968" s="5"/>
      <c r="K968" s="5"/>
      <c r="L968" s="5"/>
      <c r="M968" s="5">
        <f t="shared" si="907"/>
        <v>57.699999999999996</v>
      </c>
      <c r="N968" s="5">
        <v>651.01255000000003</v>
      </c>
      <c r="O968" s="5">
        <v>40.475000000000001</v>
      </c>
      <c r="P968" s="5">
        <v>0</v>
      </c>
      <c r="Q968" s="5">
        <v>0</v>
      </c>
      <c r="R968" s="5">
        <v>0</v>
      </c>
      <c r="S968" s="5">
        <v>0</v>
      </c>
      <c r="T968" s="5">
        <v>651.01255000000003</v>
      </c>
      <c r="U968" s="5">
        <v>0</v>
      </c>
      <c r="V968" s="36">
        <v>0</v>
      </c>
      <c r="W968" s="5">
        <f t="shared" si="857"/>
        <v>100</v>
      </c>
      <c r="X968" s="26"/>
    </row>
    <row r="969" spans="1:24" x14ac:dyDescent="0.25">
      <c r="A969" s="4" t="s">
        <v>148</v>
      </c>
      <c r="B969" s="4" t="s">
        <v>1330</v>
      </c>
      <c r="C969" s="4" t="s">
        <v>604</v>
      </c>
      <c r="D969" s="4" t="s">
        <v>85</v>
      </c>
      <c r="E969" s="14" t="s">
        <v>477</v>
      </c>
      <c r="F969" s="5">
        <f t="shared" ref="F969:L970" si="910">F970</f>
        <v>849.7</v>
      </c>
      <c r="G969" s="5">
        <f t="shared" si="910"/>
        <v>849.7</v>
      </c>
      <c r="H969" s="5">
        <f t="shared" si="910"/>
        <v>849.7</v>
      </c>
      <c r="I969" s="5">
        <f t="shared" si="910"/>
        <v>0</v>
      </c>
      <c r="J969" s="5">
        <f t="shared" si="910"/>
        <v>0</v>
      </c>
      <c r="K969" s="5">
        <f t="shared" si="910"/>
        <v>0</v>
      </c>
      <c r="L969" s="5">
        <f t="shared" si="910"/>
        <v>0</v>
      </c>
      <c r="M969" s="5">
        <f t="shared" si="907"/>
        <v>849.7</v>
      </c>
      <c r="N969" s="5">
        <v>627129.05007999996</v>
      </c>
      <c r="O969" s="5">
        <f>O970</f>
        <v>566.4</v>
      </c>
      <c r="P969" s="5">
        <f t="shared" ref="P969:V970" si="911">P970</f>
        <v>0</v>
      </c>
      <c r="Q969" s="5">
        <f t="shared" si="911"/>
        <v>0</v>
      </c>
      <c r="R969" s="5">
        <f t="shared" si="911"/>
        <v>0</v>
      </c>
      <c r="S969" s="5">
        <f t="shared" si="911"/>
        <v>0</v>
      </c>
      <c r="T969" s="5">
        <v>627129.05007999996</v>
      </c>
      <c r="U969" s="5">
        <f t="shared" si="911"/>
        <v>0</v>
      </c>
      <c r="V969" s="36">
        <f t="shared" si="911"/>
        <v>0</v>
      </c>
      <c r="W969" s="5">
        <f t="shared" si="857"/>
        <v>100</v>
      </c>
      <c r="X969" s="26"/>
    </row>
    <row r="970" spans="1:24" x14ac:dyDescent="0.25">
      <c r="A970" s="4" t="s">
        <v>148</v>
      </c>
      <c r="B970" s="4" t="s">
        <v>1330</v>
      </c>
      <c r="C970" s="4" t="s">
        <v>604</v>
      </c>
      <c r="D970" s="4" t="s">
        <v>13</v>
      </c>
      <c r="E970" s="14" t="s">
        <v>480</v>
      </c>
      <c r="F970" s="5">
        <f t="shared" si="910"/>
        <v>849.7</v>
      </c>
      <c r="G970" s="5">
        <f t="shared" si="910"/>
        <v>849.7</v>
      </c>
      <c r="H970" s="5">
        <f t="shared" si="910"/>
        <v>849.7</v>
      </c>
      <c r="I970" s="5">
        <f t="shared" si="910"/>
        <v>0</v>
      </c>
      <c r="J970" s="5">
        <f t="shared" si="910"/>
        <v>0</v>
      </c>
      <c r="K970" s="5">
        <f t="shared" si="910"/>
        <v>0</v>
      </c>
      <c r="L970" s="5">
        <f t="shared" si="910"/>
        <v>0</v>
      </c>
      <c r="M970" s="5">
        <f t="shared" si="907"/>
        <v>849.7</v>
      </c>
      <c r="N970" s="5">
        <v>52.6</v>
      </c>
      <c r="O970" s="5">
        <f>O971</f>
        <v>566.4</v>
      </c>
      <c r="P970" s="5">
        <f t="shared" si="911"/>
        <v>0</v>
      </c>
      <c r="Q970" s="5">
        <f t="shared" si="911"/>
        <v>0</v>
      </c>
      <c r="R970" s="5">
        <f t="shared" si="911"/>
        <v>0</v>
      </c>
      <c r="S970" s="5">
        <f t="shared" si="911"/>
        <v>0</v>
      </c>
      <c r="T970" s="5">
        <v>52.6</v>
      </c>
      <c r="U970" s="5">
        <f t="shared" si="911"/>
        <v>0</v>
      </c>
      <c r="V970" s="36">
        <f t="shared" si="911"/>
        <v>0</v>
      </c>
      <c r="W970" s="5">
        <f t="shared" si="857"/>
        <v>100</v>
      </c>
      <c r="X970" s="26"/>
    </row>
    <row r="971" spans="1:24" x14ac:dyDescent="0.25">
      <c r="A971" s="4" t="s">
        <v>148</v>
      </c>
      <c r="B971" s="4" t="s">
        <v>1330</v>
      </c>
      <c r="C971" s="4" t="s">
        <v>604</v>
      </c>
      <c r="D971" s="4" t="s">
        <v>20</v>
      </c>
      <c r="E971" s="14" t="s">
        <v>483</v>
      </c>
      <c r="F971" s="5">
        <v>849.7</v>
      </c>
      <c r="G971" s="5">
        <v>849.7</v>
      </c>
      <c r="H971" s="5">
        <v>849.7</v>
      </c>
      <c r="I971" s="5"/>
      <c r="J971" s="5"/>
      <c r="K971" s="5"/>
      <c r="L971" s="5"/>
      <c r="M971" s="5">
        <f t="shared" si="907"/>
        <v>849.7</v>
      </c>
      <c r="N971" s="5">
        <v>52.6</v>
      </c>
      <c r="O971" s="5">
        <v>566.4</v>
      </c>
      <c r="P971" s="5">
        <v>0</v>
      </c>
      <c r="Q971" s="5">
        <v>0</v>
      </c>
      <c r="R971" s="5">
        <v>0</v>
      </c>
      <c r="S971" s="5">
        <v>0</v>
      </c>
      <c r="T971" s="5">
        <v>52.6</v>
      </c>
      <c r="U971" s="5">
        <v>0</v>
      </c>
      <c r="V971" s="36">
        <v>0</v>
      </c>
      <c r="W971" s="5">
        <f t="shared" ref="W971:W1034" si="912">T971/N971*100</f>
        <v>100</v>
      </c>
      <c r="X971" s="26"/>
    </row>
    <row r="972" spans="1:24" ht="31.5" x14ac:dyDescent="0.25">
      <c r="A972" s="4" t="s">
        <v>148</v>
      </c>
      <c r="B972" s="4" t="s">
        <v>1330</v>
      </c>
      <c r="C972" s="4" t="s">
        <v>1467</v>
      </c>
      <c r="D972" s="4"/>
      <c r="E972" s="14" t="s">
        <v>1468</v>
      </c>
      <c r="F972" s="5">
        <f t="shared" ref="F972:L973" si="913">F973</f>
        <v>2391.1</v>
      </c>
      <c r="G972" s="5">
        <f t="shared" si="913"/>
        <v>2391.1</v>
      </c>
      <c r="H972" s="5">
        <f t="shared" si="913"/>
        <v>2391.1</v>
      </c>
      <c r="I972" s="5">
        <f t="shared" si="913"/>
        <v>0</v>
      </c>
      <c r="J972" s="5">
        <f t="shared" si="913"/>
        <v>0</v>
      </c>
      <c r="K972" s="5">
        <f t="shared" si="913"/>
        <v>0</v>
      </c>
      <c r="L972" s="5">
        <f t="shared" si="913"/>
        <v>23.952000000000002</v>
      </c>
      <c r="M972" s="5">
        <f t="shared" si="907"/>
        <v>2415.0520000000001</v>
      </c>
      <c r="N972" s="5">
        <v>32752</v>
      </c>
      <c r="O972" s="5">
        <f>O973</f>
        <v>1750.5</v>
      </c>
      <c r="P972" s="5">
        <f t="shared" ref="P972:V973" si="914">P973</f>
        <v>0</v>
      </c>
      <c r="Q972" s="5">
        <f t="shared" si="914"/>
        <v>0</v>
      </c>
      <c r="R972" s="5">
        <f t="shared" si="914"/>
        <v>0</v>
      </c>
      <c r="S972" s="5">
        <f t="shared" si="914"/>
        <v>0</v>
      </c>
      <c r="T972" s="5">
        <v>32752</v>
      </c>
      <c r="U972" s="5">
        <f t="shared" si="914"/>
        <v>0</v>
      </c>
      <c r="V972" s="36">
        <f t="shared" si="914"/>
        <v>0</v>
      </c>
      <c r="W972" s="5">
        <f t="shared" si="912"/>
        <v>100</v>
      </c>
      <c r="X972" s="26"/>
    </row>
    <row r="973" spans="1:24" ht="31.5" x14ac:dyDescent="0.25">
      <c r="A973" s="4" t="s">
        <v>148</v>
      </c>
      <c r="B973" s="4" t="s">
        <v>1330</v>
      </c>
      <c r="C973" s="4" t="s">
        <v>1467</v>
      </c>
      <c r="D973" s="4" t="s">
        <v>73</v>
      </c>
      <c r="E973" s="14" t="s">
        <v>475</v>
      </c>
      <c r="F973" s="5">
        <f t="shared" si="913"/>
        <v>2391.1</v>
      </c>
      <c r="G973" s="5">
        <f t="shared" si="913"/>
        <v>2391.1</v>
      </c>
      <c r="H973" s="5">
        <f t="shared" si="913"/>
        <v>2391.1</v>
      </c>
      <c r="I973" s="5">
        <f t="shared" si="913"/>
        <v>0</v>
      </c>
      <c r="J973" s="5">
        <f t="shared" si="913"/>
        <v>0</v>
      </c>
      <c r="K973" s="5">
        <f t="shared" si="913"/>
        <v>0</v>
      </c>
      <c r="L973" s="5">
        <f t="shared" si="913"/>
        <v>23.952000000000002</v>
      </c>
      <c r="M973" s="5">
        <f t="shared" si="907"/>
        <v>2415.0520000000001</v>
      </c>
      <c r="N973" s="5">
        <v>32752</v>
      </c>
      <c r="O973" s="5">
        <f>O974</f>
        <v>1750.5</v>
      </c>
      <c r="P973" s="5">
        <f t="shared" si="914"/>
        <v>0</v>
      </c>
      <c r="Q973" s="5">
        <f t="shared" si="914"/>
        <v>0</v>
      </c>
      <c r="R973" s="5">
        <f t="shared" si="914"/>
        <v>0</v>
      </c>
      <c r="S973" s="5">
        <f t="shared" si="914"/>
        <v>0</v>
      </c>
      <c r="T973" s="5">
        <v>32752</v>
      </c>
      <c r="U973" s="5">
        <f t="shared" si="914"/>
        <v>0</v>
      </c>
      <c r="V973" s="36">
        <f t="shared" si="914"/>
        <v>0</v>
      </c>
      <c r="W973" s="5">
        <f t="shared" si="912"/>
        <v>100</v>
      </c>
      <c r="X973" s="26"/>
    </row>
    <row r="974" spans="1:24" x14ac:dyDescent="0.25">
      <c r="A974" s="4" t="s">
        <v>148</v>
      </c>
      <c r="B974" s="4" t="s">
        <v>1330</v>
      </c>
      <c r="C974" s="4" t="s">
        <v>1467</v>
      </c>
      <c r="D974" s="4" t="s">
        <v>107</v>
      </c>
      <c r="E974" s="14" t="s">
        <v>476</v>
      </c>
      <c r="F974" s="5">
        <v>2391.1</v>
      </c>
      <c r="G974" s="5">
        <v>2391.1</v>
      </c>
      <c r="H974" s="5">
        <v>2391.1</v>
      </c>
      <c r="I974" s="5"/>
      <c r="J974" s="5"/>
      <c r="K974" s="5"/>
      <c r="L974" s="5">
        <v>23.952000000000002</v>
      </c>
      <c r="M974" s="5">
        <f t="shared" si="907"/>
        <v>2415.0520000000001</v>
      </c>
      <c r="N974" s="5">
        <v>688</v>
      </c>
      <c r="O974" s="5">
        <v>1750.5</v>
      </c>
      <c r="P974" s="5">
        <v>0</v>
      </c>
      <c r="Q974" s="5">
        <v>0</v>
      </c>
      <c r="R974" s="5">
        <v>0</v>
      </c>
      <c r="S974" s="5">
        <v>0</v>
      </c>
      <c r="T974" s="5">
        <v>688</v>
      </c>
      <c r="U974" s="5">
        <v>0</v>
      </c>
      <c r="V974" s="36">
        <v>0</v>
      </c>
      <c r="W974" s="5">
        <f t="shared" si="912"/>
        <v>100</v>
      </c>
      <c r="X974" s="26"/>
    </row>
    <row r="975" spans="1:24" x14ac:dyDescent="0.25">
      <c r="A975" s="4" t="s">
        <v>148</v>
      </c>
      <c r="B975" s="4" t="s">
        <v>1330</v>
      </c>
      <c r="C975" s="4" t="s">
        <v>1467</v>
      </c>
      <c r="D975" s="4" t="s">
        <v>85</v>
      </c>
      <c r="E975" s="14" t="s">
        <v>477</v>
      </c>
      <c r="F975" s="5"/>
      <c r="G975" s="5"/>
      <c r="H975" s="5"/>
      <c r="I975" s="5"/>
      <c r="J975" s="5"/>
      <c r="K975" s="5"/>
      <c r="L975" s="5">
        <f>L976</f>
        <v>54582.968000000001</v>
      </c>
      <c r="M975" s="5">
        <f>L975</f>
        <v>54582.968000000001</v>
      </c>
      <c r="N975" s="5">
        <v>32064</v>
      </c>
      <c r="O975" s="5">
        <f t="shared" ref="O975:V975" si="915">O976</f>
        <v>0</v>
      </c>
      <c r="P975" s="5">
        <f t="shared" si="915"/>
        <v>0</v>
      </c>
      <c r="Q975" s="5">
        <f t="shared" si="915"/>
        <v>0</v>
      </c>
      <c r="R975" s="5">
        <f t="shared" si="915"/>
        <v>0</v>
      </c>
      <c r="S975" s="5">
        <f t="shared" si="915"/>
        <v>0</v>
      </c>
      <c r="T975" s="5">
        <v>32064</v>
      </c>
      <c r="U975" s="5">
        <f t="shared" si="915"/>
        <v>0</v>
      </c>
      <c r="V975" s="36">
        <f t="shared" si="915"/>
        <v>0</v>
      </c>
      <c r="W975" s="5">
        <f t="shared" si="912"/>
        <v>100</v>
      </c>
      <c r="X975" s="26"/>
    </row>
    <row r="976" spans="1:24" ht="31.5" x14ac:dyDescent="0.25">
      <c r="A976" s="4" t="s">
        <v>148</v>
      </c>
      <c r="B976" s="4" t="s">
        <v>1330</v>
      </c>
      <c r="C976" s="4" t="s">
        <v>605</v>
      </c>
      <c r="D976" s="4"/>
      <c r="E976" s="14" t="s">
        <v>666</v>
      </c>
      <c r="F976" s="5"/>
      <c r="G976" s="5"/>
      <c r="H976" s="5"/>
      <c r="I976" s="5"/>
      <c r="J976" s="5"/>
      <c r="K976" s="5"/>
      <c r="L976" s="5">
        <f>L977+L978</f>
        <v>54582.968000000001</v>
      </c>
      <c r="M976" s="5">
        <f>L976</f>
        <v>54582.968000000001</v>
      </c>
      <c r="N976" s="5">
        <v>2605.777</v>
      </c>
      <c r="O976" s="5">
        <f t="shared" ref="O976:V976" si="916">O977+O978</f>
        <v>0</v>
      </c>
      <c r="P976" s="5">
        <f t="shared" si="916"/>
        <v>0</v>
      </c>
      <c r="Q976" s="5">
        <f t="shared" si="916"/>
        <v>0</v>
      </c>
      <c r="R976" s="5">
        <f t="shared" si="916"/>
        <v>0</v>
      </c>
      <c r="S976" s="5">
        <f t="shared" si="916"/>
        <v>0</v>
      </c>
      <c r="T976" s="5">
        <v>2605.7557900000002</v>
      </c>
      <c r="U976" s="5">
        <f t="shared" si="916"/>
        <v>0</v>
      </c>
      <c r="V976" s="36">
        <f t="shared" si="916"/>
        <v>0</v>
      </c>
      <c r="W976" s="5">
        <f t="shared" si="912"/>
        <v>99.999186039327242</v>
      </c>
      <c r="X976" s="26"/>
    </row>
    <row r="977" spans="1:25" ht="31.5" x14ac:dyDescent="0.25">
      <c r="A977" s="4" t="s">
        <v>148</v>
      </c>
      <c r="B977" s="4" t="s">
        <v>1330</v>
      </c>
      <c r="C977" s="4" t="s">
        <v>605</v>
      </c>
      <c r="D977" s="4" t="s">
        <v>73</v>
      </c>
      <c r="E977" s="14" t="s">
        <v>475</v>
      </c>
      <c r="F977" s="5"/>
      <c r="G977" s="5"/>
      <c r="H977" s="5"/>
      <c r="I977" s="5"/>
      <c r="J977" s="5"/>
      <c r="K977" s="5"/>
      <c r="L977" s="5">
        <v>6.48</v>
      </c>
      <c r="M977" s="5">
        <f>L977</f>
        <v>6.48</v>
      </c>
      <c r="N977" s="5">
        <v>2605.777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2605.7557900000002</v>
      </c>
      <c r="U977" s="5">
        <v>0</v>
      </c>
      <c r="V977" s="36">
        <v>0</v>
      </c>
      <c r="W977" s="5">
        <f t="shared" si="912"/>
        <v>99.999186039327242</v>
      </c>
      <c r="X977" s="26"/>
    </row>
    <row r="978" spans="1:25" x14ac:dyDescent="0.25">
      <c r="A978" s="4" t="s">
        <v>148</v>
      </c>
      <c r="B978" s="4" t="s">
        <v>1330</v>
      </c>
      <c r="C978" s="4" t="s">
        <v>605</v>
      </c>
      <c r="D978" s="4" t="s">
        <v>85</v>
      </c>
      <c r="E978" s="14" t="s">
        <v>477</v>
      </c>
      <c r="F978" s="5"/>
      <c r="G978" s="5"/>
      <c r="H978" s="5"/>
      <c r="I978" s="5"/>
      <c r="J978" s="5"/>
      <c r="K978" s="5"/>
      <c r="L978" s="5">
        <f>3228.995+28208.781+23138.712</f>
        <v>54576.487999999998</v>
      </c>
      <c r="M978" s="5">
        <f>L978</f>
        <v>54576.487999999998</v>
      </c>
      <c r="N978" s="5">
        <v>2605.777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2605.7557900000002</v>
      </c>
      <c r="U978" s="5">
        <v>0</v>
      </c>
      <c r="V978" s="36">
        <v>0</v>
      </c>
      <c r="W978" s="5">
        <f t="shared" si="912"/>
        <v>99.999186039327242</v>
      </c>
      <c r="X978" s="26"/>
    </row>
    <row r="979" spans="1:25" x14ac:dyDescent="0.25">
      <c r="A979" s="4" t="s">
        <v>148</v>
      </c>
      <c r="B979" s="4" t="s">
        <v>1330</v>
      </c>
      <c r="C979" s="4" t="s">
        <v>1286</v>
      </c>
      <c r="D979" s="4"/>
      <c r="E979" s="14" t="s">
        <v>1280</v>
      </c>
      <c r="F979" s="5">
        <f t="shared" ref="F979:L979" si="917">F980+F982</f>
        <v>16023.1</v>
      </c>
      <c r="G979" s="5">
        <f t="shared" si="917"/>
        <v>16023.1</v>
      </c>
      <c r="H979" s="5">
        <f t="shared" si="917"/>
        <v>16023.1</v>
      </c>
      <c r="I979" s="5">
        <f t="shared" si="917"/>
        <v>0</v>
      </c>
      <c r="J979" s="5">
        <f t="shared" si="917"/>
        <v>0</v>
      </c>
      <c r="K979" s="5">
        <f t="shared" si="917"/>
        <v>0</v>
      </c>
      <c r="L979" s="5">
        <f t="shared" si="917"/>
        <v>640.9</v>
      </c>
      <c r="M979" s="5">
        <f t="shared" si="907"/>
        <v>16664</v>
      </c>
      <c r="N979" s="5">
        <v>35890.15</v>
      </c>
      <c r="O979" s="5">
        <f>O980+O982</f>
        <v>12570.813319999999</v>
      </c>
      <c r="P979" s="5">
        <f t="shared" ref="P979:V979" si="918">P980+P982</f>
        <v>0</v>
      </c>
      <c r="Q979" s="5">
        <f t="shared" si="918"/>
        <v>0</v>
      </c>
      <c r="R979" s="5">
        <f t="shared" si="918"/>
        <v>0</v>
      </c>
      <c r="S979" s="5">
        <f t="shared" si="918"/>
        <v>0</v>
      </c>
      <c r="T979" s="5">
        <v>35890.125180000003</v>
      </c>
      <c r="U979" s="5">
        <f t="shared" si="918"/>
        <v>0</v>
      </c>
      <c r="V979" s="36">
        <f t="shared" si="918"/>
        <v>0</v>
      </c>
      <c r="W979" s="5">
        <f t="shared" si="912"/>
        <v>99.999930844535342</v>
      </c>
      <c r="X979" s="26"/>
    </row>
    <row r="980" spans="1:25" ht="31.5" x14ac:dyDescent="0.25">
      <c r="A980" s="4" t="s">
        <v>148</v>
      </c>
      <c r="B980" s="4" t="s">
        <v>1330</v>
      </c>
      <c r="C980" s="4" t="s">
        <v>1286</v>
      </c>
      <c r="D980" s="4" t="s">
        <v>73</v>
      </c>
      <c r="E980" s="14" t="s">
        <v>475</v>
      </c>
      <c r="F980" s="5">
        <f t="shared" ref="F980:L980" si="919">F981</f>
        <v>272.10000000000002</v>
      </c>
      <c r="G980" s="5">
        <f t="shared" si="919"/>
        <v>272.10000000000002</v>
      </c>
      <c r="H980" s="5">
        <f t="shared" si="919"/>
        <v>272.10000000000002</v>
      </c>
      <c r="I980" s="5">
        <f t="shared" si="919"/>
        <v>0</v>
      </c>
      <c r="J980" s="5">
        <f t="shared" si="919"/>
        <v>0</v>
      </c>
      <c r="K980" s="5">
        <f t="shared" si="919"/>
        <v>0</v>
      </c>
      <c r="L980" s="5">
        <f t="shared" si="919"/>
        <v>10.9</v>
      </c>
      <c r="M980" s="5">
        <f t="shared" si="907"/>
        <v>283</v>
      </c>
      <c r="N980" s="5">
        <v>35890.15</v>
      </c>
      <c r="O980" s="5">
        <f>O981</f>
        <v>190.48331999999999</v>
      </c>
      <c r="P980" s="5">
        <f t="shared" ref="P980:V980" si="920">P981</f>
        <v>0</v>
      </c>
      <c r="Q980" s="5">
        <f t="shared" si="920"/>
        <v>0</v>
      </c>
      <c r="R980" s="5">
        <f t="shared" si="920"/>
        <v>0</v>
      </c>
      <c r="S980" s="5">
        <f t="shared" si="920"/>
        <v>0</v>
      </c>
      <c r="T980" s="5">
        <v>35890.125180000003</v>
      </c>
      <c r="U980" s="5">
        <f t="shared" si="920"/>
        <v>0</v>
      </c>
      <c r="V980" s="36">
        <f t="shared" si="920"/>
        <v>0</v>
      </c>
      <c r="W980" s="5">
        <f t="shared" si="912"/>
        <v>99.999930844535342</v>
      </c>
      <c r="X980" s="26"/>
    </row>
    <row r="981" spans="1:25" x14ac:dyDescent="0.25">
      <c r="A981" s="4" t="s">
        <v>148</v>
      </c>
      <c r="B981" s="4" t="s">
        <v>1330</v>
      </c>
      <c r="C981" s="4" t="s">
        <v>1286</v>
      </c>
      <c r="D981" s="4" t="s">
        <v>107</v>
      </c>
      <c r="E981" s="14" t="s">
        <v>476</v>
      </c>
      <c r="F981" s="5">
        <v>272.10000000000002</v>
      </c>
      <c r="G981" s="5">
        <v>272.10000000000002</v>
      </c>
      <c r="H981" s="5">
        <v>272.10000000000002</v>
      </c>
      <c r="I981" s="5"/>
      <c r="J981" s="5"/>
      <c r="K981" s="5"/>
      <c r="L981" s="5">
        <v>10.9</v>
      </c>
      <c r="M981" s="5">
        <f t="shared" si="907"/>
        <v>283</v>
      </c>
      <c r="N981" s="5">
        <v>13.84848</v>
      </c>
      <c r="O981" s="5">
        <v>190.48331999999999</v>
      </c>
      <c r="P981" s="5">
        <v>0</v>
      </c>
      <c r="Q981" s="5">
        <v>0</v>
      </c>
      <c r="R981" s="5">
        <v>0</v>
      </c>
      <c r="S981" s="5">
        <v>0</v>
      </c>
      <c r="T981" s="5">
        <v>13.824</v>
      </c>
      <c r="U981" s="5">
        <v>0</v>
      </c>
      <c r="V981" s="36">
        <v>0</v>
      </c>
      <c r="W981" s="5">
        <f t="shared" si="912"/>
        <v>99.823229697410838</v>
      </c>
      <c r="X981" s="26"/>
    </row>
    <row r="982" spans="1:25" x14ac:dyDescent="0.25">
      <c r="A982" s="4" t="s">
        <v>148</v>
      </c>
      <c r="B982" s="4" t="s">
        <v>1330</v>
      </c>
      <c r="C982" s="4" t="s">
        <v>1286</v>
      </c>
      <c r="D982" s="4" t="s">
        <v>85</v>
      </c>
      <c r="E982" s="14" t="s">
        <v>477</v>
      </c>
      <c r="F982" s="5">
        <f t="shared" ref="F982:L982" si="921">F983</f>
        <v>15751</v>
      </c>
      <c r="G982" s="5">
        <f t="shared" si="921"/>
        <v>15751</v>
      </c>
      <c r="H982" s="5">
        <f t="shared" si="921"/>
        <v>15751</v>
      </c>
      <c r="I982" s="5">
        <f t="shared" si="921"/>
        <v>0</v>
      </c>
      <c r="J982" s="5">
        <f t="shared" si="921"/>
        <v>0</v>
      </c>
      <c r="K982" s="5">
        <f t="shared" si="921"/>
        <v>0</v>
      </c>
      <c r="L982" s="5">
        <f t="shared" si="921"/>
        <v>630</v>
      </c>
      <c r="M982" s="5">
        <f t="shared" si="907"/>
        <v>16381</v>
      </c>
      <c r="N982" s="5">
        <v>35876.301520000001</v>
      </c>
      <c r="O982" s="5">
        <f>O983</f>
        <v>12380.33</v>
      </c>
      <c r="P982" s="5">
        <f t="shared" ref="P982:V982" si="922">P983</f>
        <v>0</v>
      </c>
      <c r="Q982" s="5">
        <f t="shared" si="922"/>
        <v>0</v>
      </c>
      <c r="R982" s="5">
        <f t="shared" si="922"/>
        <v>0</v>
      </c>
      <c r="S982" s="5">
        <f t="shared" si="922"/>
        <v>0</v>
      </c>
      <c r="T982" s="5">
        <v>35876.301180000002</v>
      </c>
      <c r="U982" s="5">
        <f t="shared" si="922"/>
        <v>0</v>
      </c>
      <c r="V982" s="36">
        <f t="shared" si="922"/>
        <v>0</v>
      </c>
      <c r="W982" s="5">
        <f t="shared" si="912"/>
        <v>99.999999052299188</v>
      </c>
      <c r="X982" s="26"/>
    </row>
    <row r="983" spans="1:25" ht="47.25" x14ac:dyDescent="0.25">
      <c r="A983" s="4" t="s">
        <v>148</v>
      </c>
      <c r="B983" s="4" t="s">
        <v>1330</v>
      </c>
      <c r="C983" s="4" t="s">
        <v>606</v>
      </c>
      <c r="D983" s="4"/>
      <c r="E983" s="14" t="s">
        <v>1110</v>
      </c>
      <c r="F983" s="5">
        <v>15751</v>
      </c>
      <c r="G983" s="5">
        <v>15751</v>
      </c>
      <c r="H983" s="5">
        <v>15751</v>
      </c>
      <c r="I983" s="5"/>
      <c r="J983" s="5"/>
      <c r="K983" s="5"/>
      <c r="L983" s="5">
        <v>630</v>
      </c>
      <c r="M983" s="5">
        <f t="shared" si="907"/>
        <v>16381</v>
      </c>
      <c r="N983" s="5">
        <v>18644.91</v>
      </c>
      <c r="O983" s="5">
        <v>12380.33</v>
      </c>
      <c r="P983" s="5">
        <v>0</v>
      </c>
      <c r="Q983" s="5">
        <v>0</v>
      </c>
      <c r="R983" s="5">
        <v>0</v>
      </c>
      <c r="S983" s="5">
        <v>0</v>
      </c>
      <c r="T983" s="5">
        <v>18644.886000000002</v>
      </c>
      <c r="U983" s="5">
        <v>0</v>
      </c>
      <c r="V983" s="36">
        <v>0</v>
      </c>
      <c r="W983" s="5">
        <f t="shared" si="912"/>
        <v>99.999871278541988</v>
      </c>
      <c r="X983" s="26"/>
    </row>
    <row r="984" spans="1:25" ht="78.75" x14ac:dyDescent="0.25">
      <c r="A984" s="4" t="s">
        <v>148</v>
      </c>
      <c r="B984" s="4" t="s">
        <v>1330</v>
      </c>
      <c r="C984" s="4" t="s">
        <v>606</v>
      </c>
      <c r="D984" s="4" t="s">
        <v>18</v>
      </c>
      <c r="E984" s="14" t="s">
        <v>462</v>
      </c>
      <c r="F984" s="5">
        <f t="shared" ref="F984:L984" si="923">F990+F985</f>
        <v>1223.5</v>
      </c>
      <c r="G984" s="5">
        <f t="shared" si="923"/>
        <v>8269.9</v>
      </c>
      <c r="H984" s="5">
        <f t="shared" si="923"/>
        <v>1270</v>
      </c>
      <c r="I984" s="5">
        <f t="shared" si="923"/>
        <v>0</v>
      </c>
      <c r="J984" s="5">
        <f t="shared" si="923"/>
        <v>0</v>
      </c>
      <c r="K984" s="5">
        <f t="shared" si="923"/>
        <v>0</v>
      </c>
      <c r="L984" s="5">
        <f t="shared" si="923"/>
        <v>33548.037000000004</v>
      </c>
      <c r="M984" s="5">
        <f t="shared" si="907"/>
        <v>34771.537000000004</v>
      </c>
      <c r="N984" s="5">
        <v>194.852</v>
      </c>
      <c r="O984" s="5">
        <f>O990+O985</f>
        <v>1424.5370400000002</v>
      </c>
      <c r="P984" s="5">
        <f t="shared" ref="P984:V984" si="924">P990+P985</f>
        <v>0</v>
      </c>
      <c r="Q984" s="5">
        <f t="shared" si="924"/>
        <v>0</v>
      </c>
      <c r="R984" s="5">
        <f t="shared" si="924"/>
        <v>0</v>
      </c>
      <c r="S984" s="5">
        <f t="shared" si="924"/>
        <v>0</v>
      </c>
      <c r="T984" s="5">
        <v>194.828</v>
      </c>
      <c r="U984" s="5">
        <f t="shared" si="924"/>
        <v>0</v>
      </c>
      <c r="V984" s="36">
        <f t="shared" si="924"/>
        <v>0</v>
      </c>
      <c r="W984" s="5">
        <f t="shared" si="912"/>
        <v>99.987682959374297</v>
      </c>
      <c r="X984" s="26"/>
    </row>
    <row r="985" spans="1:25" x14ac:dyDescent="0.25">
      <c r="A985" s="4" t="s">
        <v>148</v>
      </c>
      <c r="B985" s="4" t="s">
        <v>1330</v>
      </c>
      <c r="C985" s="4" t="s">
        <v>606</v>
      </c>
      <c r="D985" s="4" t="s">
        <v>19</v>
      </c>
      <c r="E985" s="14" t="s">
        <v>463</v>
      </c>
      <c r="F985" s="5">
        <f t="shared" ref="F985:L988" si="925">F986</f>
        <v>0</v>
      </c>
      <c r="G985" s="5">
        <f t="shared" si="925"/>
        <v>6999.9</v>
      </c>
      <c r="H985" s="5">
        <f t="shared" si="925"/>
        <v>0</v>
      </c>
      <c r="I985" s="5">
        <f t="shared" si="925"/>
        <v>0</v>
      </c>
      <c r="J985" s="5">
        <f t="shared" si="925"/>
        <v>0</v>
      </c>
      <c r="K985" s="5">
        <f t="shared" si="925"/>
        <v>0</v>
      </c>
      <c r="L985" s="5">
        <f t="shared" si="925"/>
        <v>0</v>
      </c>
      <c r="M985" s="5">
        <f t="shared" si="907"/>
        <v>0</v>
      </c>
      <c r="N985" s="5">
        <v>194.852</v>
      </c>
      <c r="O985" s="5">
        <f t="shared" ref="O985:O988" si="926">O986</f>
        <v>0</v>
      </c>
      <c r="P985" s="5">
        <f t="shared" ref="P985:V988" si="927">P986</f>
        <v>0</v>
      </c>
      <c r="Q985" s="5">
        <f t="shared" si="927"/>
        <v>0</v>
      </c>
      <c r="R985" s="5">
        <f t="shared" si="927"/>
        <v>0</v>
      </c>
      <c r="S985" s="5">
        <f t="shared" si="927"/>
        <v>0</v>
      </c>
      <c r="T985" s="5">
        <v>194.828</v>
      </c>
      <c r="U985" s="5">
        <f t="shared" si="927"/>
        <v>0</v>
      </c>
      <c r="V985" s="36">
        <f t="shared" si="927"/>
        <v>0</v>
      </c>
      <c r="W985" s="5">
        <f t="shared" si="912"/>
        <v>99.987682959374297</v>
      </c>
      <c r="X985" s="24"/>
      <c r="Y985" s="2" t="s">
        <v>1236</v>
      </c>
    </row>
    <row r="986" spans="1:25" ht="31.5" x14ac:dyDescent="0.25">
      <c r="A986" s="4" t="s">
        <v>148</v>
      </c>
      <c r="B986" s="4" t="s">
        <v>1330</v>
      </c>
      <c r="C986" s="4" t="s">
        <v>606</v>
      </c>
      <c r="D986" s="4" t="s">
        <v>73</v>
      </c>
      <c r="E986" s="14" t="s">
        <v>475</v>
      </c>
      <c r="F986" s="5">
        <f t="shared" si="925"/>
        <v>0</v>
      </c>
      <c r="G986" s="5">
        <f t="shared" si="925"/>
        <v>6999.9</v>
      </c>
      <c r="H986" s="5">
        <f t="shared" si="925"/>
        <v>0</v>
      </c>
      <c r="I986" s="5">
        <f t="shared" si="925"/>
        <v>0</v>
      </c>
      <c r="J986" s="5">
        <f t="shared" si="925"/>
        <v>0</v>
      </c>
      <c r="K986" s="5">
        <f t="shared" si="925"/>
        <v>0</v>
      </c>
      <c r="L986" s="5">
        <f t="shared" si="925"/>
        <v>0</v>
      </c>
      <c r="M986" s="5">
        <f t="shared" si="907"/>
        <v>0</v>
      </c>
      <c r="N986" s="5">
        <v>18450.058000000001</v>
      </c>
      <c r="O986" s="5">
        <f t="shared" si="926"/>
        <v>0</v>
      </c>
      <c r="P986" s="5">
        <f t="shared" si="927"/>
        <v>0</v>
      </c>
      <c r="Q986" s="5">
        <f t="shared" si="927"/>
        <v>0</v>
      </c>
      <c r="R986" s="5">
        <f t="shared" si="927"/>
        <v>0</v>
      </c>
      <c r="S986" s="5">
        <f t="shared" si="927"/>
        <v>0</v>
      </c>
      <c r="T986" s="5">
        <v>18450.058000000001</v>
      </c>
      <c r="U986" s="5">
        <f t="shared" si="927"/>
        <v>0</v>
      </c>
      <c r="V986" s="36">
        <f t="shared" si="927"/>
        <v>0</v>
      </c>
      <c r="W986" s="5">
        <f t="shared" si="912"/>
        <v>100</v>
      </c>
      <c r="X986" s="24"/>
      <c r="Y986" s="2" t="s">
        <v>1236</v>
      </c>
    </row>
    <row r="987" spans="1:25" x14ac:dyDescent="0.25">
      <c r="A987" s="4" t="s">
        <v>148</v>
      </c>
      <c r="B987" s="4" t="s">
        <v>1330</v>
      </c>
      <c r="C987" s="4" t="s">
        <v>606</v>
      </c>
      <c r="D987" s="4" t="s">
        <v>85</v>
      </c>
      <c r="E987" s="14" t="s">
        <v>477</v>
      </c>
      <c r="F987" s="5">
        <f t="shared" si="925"/>
        <v>0</v>
      </c>
      <c r="G987" s="5">
        <f t="shared" si="925"/>
        <v>6999.9</v>
      </c>
      <c r="H987" s="5">
        <f t="shared" si="925"/>
        <v>0</v>
      </c>
      <c r="I987" s="5">
        <f t="shared" si="925"/>
        <v>0</v>
      </c>
      <c r="J987" s="5">
        <f t="shared" si="925"/>
        <v>0</v>
      </c>
      <c r="K987" s="5">
        <f t="shared" si="925"/>
        <v>0</v>
      </c>
      <c r="L987" s="5">
        <f t="shared" si="925"/>
        <v>0</v>
      </c>
      <c r="M987" s="5">
        <f t="shared" si="907"/>
        <v>0</v>
      </c>
      <c r="N987" s="5">
        <v>18450.058000000001</v>
      </c>
      <c r="O987" s="5">
        <f t="shared" si="926"/>
        <v>0</v>
      </c>
      <c r="P987" s="5">
        <f t="shared" si="927"/>
        <v>0</v>
      </c>
      <c r="Q987" s="5">
        <f t="shared" si="927"/>
        <v>0</v>
      </c>
      <c r="R987" s="5">
        <f t="shared" si="927"/>
        <v>0</v>
      </c>
      <c r="S987" s="5">
        <f t="shared" si="927"/>
        <v>0</v>
      </c>
      <c r="T987" s="5">
        <v>18450.058000000001</v>
      </c>
      <c r="U987" s="5">
        <f t="shared" si="927"/>
        <v>0</v>
      </c>
      <c r="V987" s="36">
        <f t="shared" si="927"/>
        <v>0</v>
      </c>
      <c r="W987" s="5">
        <f t="shared" si="912"/>
        <v>100</v>
      </c>
      <c r="X987" s="24"/>
      <c r="Y987" s="2" t="s">
        <v>1236</v>
      </c>
    </row>
    <row r="988" spans="1:25" ht="31.5" x14ac:dyDescent="0.25">
      <c r="A988" s="4" t="s">
        <v>148</v>
      </c>
      <c r="B988" s="4" t="s">
        <v>1330</v>
      </c>
      <c r="C988" s="4" t="s">
        <v>565</v>
      </c>
      <c r="D988" s="4"/>
      <c r="E988" s="14" t="s">
        <v>937</v>
      </c>
      <c r="F988" s="5">
        <f t="shared" si="925"/>
        <v>0</v>
      </c>
      <c r="G988" s="5">
        <f t="shared" si="925"/>
        <v>6999.9</v>
      </c>
      <c r="H988" s="5">
        <f t="shared" si="925"/>
        <v>0</v>
      </c>
      <c r="I988" s="5">
        <f t="shared" si="925"/>
        <v>0</v>
      </c>
      <c r="J988" s="5">
        <f t="shared" si="925"/>
        <v>0</v>
      </c>
      <c r="K988" s="5">
        <f t="shared" si="925"/>
        <v>0</v>
      </c>
      <c r="L988" s="5">
        <f t="shared" si="925"/>
        <v>0</v>
      </c>
      <c r="M988" s="5">
        <f t="shared" si="907"/>
        <v>0</v>
      </c>
      <c r="N988" s="5">
        <v>6764.868199999999</v>
      </c>
      <c r="O988" s="5">
        <f t="shared" si="926"/>
        <v>0</v>
      </c>
      <c r="P988" s="5">
        <f t="shared" si="927"/>
        <v>0</v>
      </c>
      <c r="Q988" s="5">
        <f t="shared" si="927"/>
        <v>0</v>
      </c>
      <c r="R988" s="5">
        <f t="shared" si="927"/>
        <v>0</v>
      </c>
      <c r="S988" s="5">
        <f t="shared" si="927"/>
        <v>0</v>
      </c>
      <c r="T988" s="5">
        <v>6764.85232</v>
      </c>
      <c r="U988" s="5">
        <f t="shared" si="927"/>
        <v>0</v>
      </c>
      <c r="V988" s="36">
        <f t="shared" si="927"/>
        <v>0</v>
      </c>
      <c r="W988" s="5">
        <f t="shared" si="912"/>
        <v>99.999765257806516</v>
      </c>
      <c r="X988" s="24"/>
      <c r="Y988" s="2" t="s">
        <v>1236</v>
      </c>
    </row>
    <row r="989" spans="1:25" ht="31.5" hidden="1" x14ac:dyDescent="0.25">
      <c r="A989" s="4" t="s">
        <v>148</v>
      </c>
      <c r="B989" s="4" t="s">
        <v>1330</v>
      </c>
      <c r="C989" s="4" t="s">
        <v>569</v>
      </c>
      <c r="D989" s="4"/>
      <c r="E989" s="14" t="s">
        <v>1447</v>
      </c>
      <c r="F989" s="5"/>
      <c r="G989" s="5">
        <v>6999.9</v>
      </c>
      <c r="H989" s="5"/>
      <c r="I989" s="5"/>
      <c r="J989" s="5"/>
      <c r="K989" s="5"/>
      <c r="L989" s="5"/>
      <c r="M989" s="5">
        <f t="shared" si="907"/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36">
        <v>0</v>
      </c>
      <c r="W989" s="5" t="e">
        <f t="shared" si="912"/>
        <v>#DIV/0!</v>
      </c>
      <c r="X989" s="24" t="s">
        <v>1214</v>
      </c>
      <c r="Y989" s="2" t="s">
        <v>1236</v>
      </c>
    </row>
    <row r="990" spans="1:25" ht="47.25" hidden="1" x14ac:dyDescent="0.25">
      <c r="A990" s="4" t="s">
        <v>148</v>
      </c>
      <c r="B990" s="4" t="s">
        <v>1330</v>
      </c>
      <c r="C990" s="4" t="s">
        <v>603</v>
      </c>
      <c r="D990" s="4"/>
      <c r="E990" s="14" t="s">
        <v>847</v>
      </c>
      <c r="F990" s="5">
        <f t="shared" ref="F990:L990" si="928">F991</f>
        <v>1223.5</v>
      </c>
      <c r="G990" s="5">
        <f t="shared" si="928"/>
        <v>1270</v>
      </c>
      <c r="H990" s="5">
        <f t="shared" si="928"/>
        <v>1270</v>
      </c>
      <c r="I990" s="5">
        <f t="shared" si="928"/>
        <v>0</v>
      </c>
      <c r="J990" s="5">
        <f t="shared" si="928"/>
        <v>0</v>
      </c>
      <c r="K990" s="5">
        <f t="shared" si="928"/>
        <v>0</v>
      </c>
      <c r="L990" s="5">
        <f t="shared" si="928"/>
        <v>33548.037000000004</v>
      </c>
      <c r="M990" s="5">
        <f t="shared" si="907"/>
        <v>34771.537000000004</v>
      </c>
      <c r="N990" s="5">
        <v>0</v>
      </c>
      <c r="O990" s="5">
        <f>O991</f>
        <v>1424.5370400000002</v>
      </c>
      <c r="P990" s="5">
        <f t="shared" ref="P990:V990" si="929">P991</f>
        <v>0</v>
      </c>
      <c r="Q990" s="5">
        <f t="shared" si="929"/>
        <v>0</v>
      </c>
      <c r="R990" s="5">
        <f t="shared" si="929"/>
        <v>0</v>
      </c>
      <c r="S990" s="5">
        <f t="shared" si="929"/>
        <v>0</v>
      </c>
      <c r="T990" s="5">
        <v>0</v>
      </c>
      <c r="U990" s="5">
        <f t="shared" si="929"/>
        <v>0</v>
      </c>
      <c r="V990" s="36">
        <f t="shared" si="929"/>
        <v>0</v>
      </c>
      <c r="W990" s="5" t="e">
        <f t="shared" si="912"/>
        <v>#DIV/0!</v>
      </c>
      <c r="X990" s="24" t="s">
        <v>1214</v>
      </c>
    </row>
    <row r="991" spans="1:25" ht="31.5" hidden="1" x14ac:dyDescent="0.25">
      <c r="A991" s="4" t="s">
        <v>148</v>
      </c>
      <c r="B991" s="4" t="s">
        <v>1330</v>
      </c>
      <c r="C991" s="4" t="s">
        <v>848</v>
      </c>
      <c r="D991" s="4"/>
      <c r="E991" s="14" t="s">
        <v>941</v>
      </c>
      <c r="F991" s="5">
        <f t="shared" ref="F991:L991" si="930">F992+F997</f>
        <v>1223.5</v>
      </c>
      <c r="G991" s="5">
        <f t="shared" si="930"/>
        <v>1270</v>
      </c>
      <c r="H991" s="5">
        <f t="shared" si="930"/>
        <v>1270</v>
      </c>
      <c r="I991" s="5">
        <f t="shared" si="930"/>
        <v>0</v>
      </c>
      <c r="J991" s="5">
        <f t="shared" si="930"/>
        <v>0</v>
      </c>
      <c r="K991" s="5">
        <f t="shared" si="930"/>
        <v>0</v>
      </c>
      <c r="L991" s="5">
        <f t="shared" si="930"/>
        <v>33548.037000000004</v>
      </c>
      <c r="M991" s="5">
        <f t="shared" si="907"/>
        <v>34771.537000000004</v>
      </c>
      <c r="N991" s="5">
        <v>0</v>
      </c>
      <c r="O991" s="5">
        <f>O992+O997</f>
        <v>1424.5370400000002</v>
      </c>
      <c r="P991" s="5">
        <f t="shared" ref="P991:V991" si="931">P992+P997</f>
        <v>0</v>
      </c>
      <c r="Q991" s="5">
        <f t="shared" si="931"/>
        <v>0</v>
      </c>
      <c r="R991" s="5">
        <f t="shared" si="931"/>
        <v>0</v>
      </c>
      <c r="S991" s="5">
        <f t="shared" si="931"/>
        <v>0</v>
      </c>
      <c r="T991" s="5">
        <v>0</v>
      </c>
      <c r="U991" s="5">
        <f t="shared" si="931"/>
        <v>0</v>
      </c>
      <c r="V991" s="36">
        <f t="shared" si="931"/>
        <v>0</v>
      </c>
      <c r="W991" s="5" t="e">
        <f t="shared" si="912"/>
        <v>#DIV/0!</v>
      </c>
      <c r="X991" s="24" t="s">
        <v>1214</v>
      </c>
    </row>
    <row r="992" spans="1:25" ht="31.5" hidden="1" x14ac:dyDescent="0.25">
      <c r="A992" s="4" t="s">
        <v>148</v>
      </c>
      <c r="B992" s="4" t="s">
        <v>1330</v>
      </c>
      <c r="C992" s="4" t="s">
        <v>848</v>
      </c>
      <c r="D992" s="4" t="s">
        <v>246</v>
      </c>
      <c r="E992" s="14" t="s">
        <v>473</v>
      </c>
      <c r="F992" s="5">
        <f t="shared" ref="F992:L992" si="932">F993+F995</f>
        <v>1223.5</v>
      </c>
      <c r="G992" s="5">
        <f t="shared" si="932"/>
        <v>1270</v>
      </c>
      <c r="H992" s="5">
        <f t="shared" si="932"/>
        <v>1270</v>
      </c>
      <c r="I992" s="5">
        <f t="shared" si="932"/>
        <v>0</v>
      </c>
      <c r="J992" s="5">
        <f t="shared" si="932"/>
        <v>0</v>
      </c>
      <c r="K992" s="5">
        <f t="shared" si="932"/>
        <v>0</v>
      </c>
      <c r="L992" s="5">
        <f t="shared" si="932"/>
        <v>0</v>
      </c>
      <c r="M992" s="5">
        <f t="shared" si="907"/>
        <v>1223.5</v>
      </c>
      <c r="N992" s="5">
        <v>0</v>
      </c>
      <c r="O992" s="5">
        <f>O993+O995</f>
        <v>880.90904</v>
      </c>
      <c r="P992" s="5">
        <f t="shared" ref="P992:V992" si="933">P993+P995</f>
        <v>0</v>
      </c>
      <c r="Q992" s="5">
        <f t="shared" si="933"/>
        <v>0</v>
      </c>
      <c r="R992" s="5">
        <f t="shared" si="933"/>
        <v>0</v>
      </c>
      <c r="S992" s="5">
        <f t="shared" si="933"/>
        <v>0</v>
      </c>
      <c r="T992" s="5">
        <v>0</v>
      </c>
      <c r="U992" s="5">
        <f t="shared" si="933"/>
        <v>0</v>
      </c>
      <c r="V992" s="36">
        <f t="shared" si="933"/>
        <v>0</v>
      </c>
      <c r="W992" s="5" t="e">
        <f t="shared" si="912"/>
        <v>#DIV/0!</v>
      </c>
      <c r="X992" s="24" t="s">
        <v>1214</v>
      </c>
    </row>
    <row r="993" spans="1:24" ht="110.25" hidden="1" x14ac:dyDescent="0.25">
      <c r="A993" s="4" t="s">
        <v>148</v>
      </c>
      <c r="B993" s="4" t="s">
        <v>1330</v>
      </c>
      <c r="C993" s="4" t="s">
        <v>848</v>
      </c>
      <c r="D993" s="4" t="s">
        <v>577</v>
      </c>
      <c r="E993" s="14" t="s">
        <v>644</v>
      </c>
      <c r="F993" s="5">
        <f t="shared" ref="F993:L993" si="934">F994</f>
        <v>48.9</v>
      </c>
      <c r="G993" s="5">
        <f t="shared" si="934"/>
        <v>50.7</v>
      </c>
      <c r="H993" s="5">
        <f t="shared" si="934"/>
        <v>50.7</v>
      </c>
      <c r="I993" s="5">
        <f t="shared" si="934"/>
        <v>0</v>
      </c>
      <c r="J993" s="5">
        <f t="shared" si="934"/>
        <v>0</v>
      </c>
      <c r="K993" s="5">
        <f t="shared" si="934"/>
        <v>0</v>
      </c>
      <c r="L993" s="5">
        <f t="shared" si="934"/>
        <v>0</v>
      </c>
      <c r="M993" s="5">
        <f t="shared" si="907"/>
        <v>48.9</v>
      </c>
      <c r="N993" s="5">
        <v>0</v>
      </c>
      <c r="O993" s="5">
        <f>O994</f>
        <v>36.630000000000003</v>
      </c>
      <c r="P993" s="5">
        <f t="shared" ref="P993:V993" si="935">P994</f>
        <v>0</v>
      </c>
      <c r="Q993" s="5">
        <f t="shared" si="935"/>
        <v>0</v>
      </c>
      <c r="R993" s="5">
        <f t="shared" si="935"/>
        <v>0</v>
      </c>
      <c r="S993" s="5">
        <f t="shared" si="935"/>
        <v>0</v>
      </c>
      <c r="T993" s="5">
        <v>0</v>
      </c>
      <c r="U993" s="5">
        <f t="shared" si="935"/>
        <v>0</v>
      </c>
      <c r="V993" s="36">
        <f t="shared" si="935"/>
        <v>0</v>
      </c>
      <c r="W993" s="5" t="e">
        <f t="shared" si="912"/>
        <v>#DIV/0!</v>
      </c>
      <c r="X993" s="24" t="s">
        <v>1214</v>
      </c>
    </row>
    <row r="994" spans="1:24" ht="47.25" x14ac:dyDescent="0.25">
      <c r="A994" s="4" t="s">
        <v>148</v>
      </c>
      <c r="B994" s="4" t="s">
        <v>1330</v>
      </c>
      <c r="C994" s="4" t="s">
        <v>585</v>
      </c>
      <c r="D994" s="4"/>
      <c r="E994" s="14" t="s">
        <v>946</v>
      </c>
      <c r="F994" s="5">
        <v>48.9</v>
      </c>
      <c r="G994" s="5">
        <v>50.7</v>
      </c>
      <c r="H994" s="5">
        <v>50.7</v>
      </c>
      <c r="I994" s="5"/>
      <c r="J994" s="5"/>
      <c r="K994" s="5"/>
      <c r="L994" s="5"/>
      <c r="M994" s="5">
        <f t="shared" si="907"/>
        <v>48.9</v>
      </c>
      <c r="N994" s="5">
        <v>6764.868199999999</v>
      </c>
      <c r="O994" s="5">
        <v>36.630000000000003</v>
      </c>
      <c r="P994" s="5">
        <v>0</v>
      </c>
      <c r="Q994" s="5">
        <v>0</v>
      </c>
      <c r="R994" s="5">
        <v>0</v>
      </c>
      <c r="S994" s="5">
        <v>0</v>
      </c>
      <c r="T994" s="5">
        <v>6764.85232</v>
      </c>
      <c r="U994" s="5">
        <v>0</v>
      </c>
      <c r="V994" s="36">
        <v>0</v>
      </c>
      <c r="W994" s="5">
        <f t="shared" si="912"/>
        <v>99.999765257806516</v>
      </c>
      <c r="X994" s="26"/>
    </row>
    <row r="995" spans="1:24" ht="63" x14ac:dyDescent="0.25">
      <c r="A995" s="4" t="s">
        <v>148</v>
      </c>
      <c r="B995" s="4" t="s">
        <v>1330</v>
      </c>
      <c r="C995" s="4" t="s">
        <v>586</v>
      </c>
      <c r="D995" s="4"/>
      <c r="E995" s="14" t="s">
        <v>947</v>
      </c>
      <c r="F995" s="5">
        <f t="shared" ref="F995:L995" si="936">F996</f>
        <v>1174.5999999999999</v>
      </c>
      <c r="G995" s="5">
        <f t="shared" si="936"/>
        <v>1219.3</v>
      </c>
      <c r="H995" s="5">
        <f t="shared" si="936"/>
        <v>1219.3</v>
      </c>
      <c r="I995" s="5">
        <f t="shared" si="936"/>
        <v>0</v>
      </c>
      <c r="J995" s="5">
        <f t="shared" si="936"/>
        <v>0</v>
      </c>
      <c r="K995" s="5">
        <f t="shared" si="936"/>
        <v>0</v>
      </c>
      <c r="L995" s="5">
        <f t="shared" si="936"/>
        <v>0</v>
      </c>
      <c r="M995" s="5">
        <f t="shared" si="907"/>
        <v>1174.5999999999999</v>
      </c>
      <c r="N995" s="5">
        <v>6764.868199999999</v>
      </c>
      <c r="O995" s="5">
        <f>O996</f>
        <v>844.27904000000001</v>
      </c>
      <c r="P995" s="5">
        <f t="shared" ref="P995:V995" si="937">P996</f>
        <v>0</v>
      </c>
      <c r="Q995" s="5">
        <f t="shared" si="937"/>
        <v>0</v>
      </c>
      <c r="R995" s="5">
        <f t="shared" si="937"/>
        <v>0</v>
      </c>
      <c r="S995" s="5">
        <f t="shared" si="937"/>
        <v>0</v>
      </c>
      <c r="T995" s="5">
        <v>6764.85232</v>
      </c>
      <c r="U995" s="5">
        <f t="shared" si="937"/>
        <v>0</v>
      </c>
      <c r="V995" s="36">
        <f t="shared" si="937"/>
        <v>0</v>
      </c>
      <c r="W995" s="5">
        <f t="shared" si="912"/>
        <v>99.999765257806516</v>
      </c>
      <c r="X995" s="26"/>
    </row>
    <row r="996" spans="1:24" ht="31.5" x14ac:dyDescent="0.25">
      <c r="A996" s="4" t="s">
        <v>148</v>
      </c>
      <c r="B996" s="4" t="s">
        <v>1330</v>
      </c>
      <c r="C996" s="4" t="s">
        <v>1434</v>
      </c>
      <c r="D996" s="4"/>
      <c r="E996" s="14" t="s">
        <v>673</v>
      </c>
      <c r="F996" s="5">
        <v>1174.5999999999999</v>
      </c>
      <c r="G996" s="5">
        <v>1219.3</v>
      </c>
      <c r="H996" s="5">
        <v>1219.3</v>
      </c>
      <c r="I996" s="5"/>
      <c r="J996" s="5"/>
      <c r="K996" s="5"/>
      <c r="L996" s="5"/>
      <c r="M996" s="5">
        <f t="shared" si="907"/>
        <v>1174.5999999999999</v>
      </c>
      <c r="N996" s="5">
        <v>1270.0221999999999</v>
      </c>
      <c r="O996" s="5">
        <v>844.27904000000001</v>
      </c>
      <c r="P996" s="5">
        <v>0</v>
      </c>
      <c r="Q996" s="5">
        <v>0</v>
      </c>
      <c r="R996" s="5">
        <v>0</v>
      </c>
      <c r="S996" s="5">
        <v>0</v>
      </c>
      <c r="T996" s="5">
        <v>1270.00632</v>
      </c>
      <c r="U996" s="5">
        <v>0</v>
      </c>
      <c r="V996" s="36">
        <v>0</v>
      </c>
      <c r="W996" s="5">
        <f t="shared" si="912"/>
        <v>99.998749628156119</v>
      </c>
      <c r="X996" s="26"/>
    </row>
    <row r="997" spans="1:24" ht="31.5" x14ac:dyDescent="0.25">
      <c r="A997" s="4" t="s">
        <v>148</v>
      </c>
      <c r="B997" s="4" t="s">
        <v>1330</v>
      </c>
      <c r="C997" s="4" t="s">
        <v>1434</v>
      </c>
      <c r="D997" s="4" t="s">
        <v>11</v>
      </c>
      <c r="E997" s="14" t="s">
        <v>465</v>
      </c>
      <c r="F997" s="5">
        <f t="shared" ref="F997:L998" si="938">F998</f>
        <v>0</v>
      </c>
      <c r="G997" s="5">
        <f t="shared" si="938"/>
        <v>0</v>
      </c>
      <c r="H997" s="5">
        <f t="shared" si="938"/>
        <v>0</v>
      </c>
      <c r="I997" s="5">
        <f t="shared" si="938"/>
        <v>0</v>
      </c>
      <c r="J997" s="5">
        <f t="shared" si="938"/>
        <v>0</v>
      </c>
      <c r="K997" s="5">
        <f t="shared" si="938"/>
        <v>0</v>
      </c>
      <c r="L997" s="5">
        <f t="shared" si="938"/>
        <v>33548.037000000004</v>
      </c>
      <c r="M997" s="5">
        <f t="shared" si="907"/>
        <v>33548.037000000004</v>
      </c>
      <c r="N997" s="5">
        <v>50.722200000000001</v>
      </c>
      <c r="O997" s="5">
        <f>O998</f>
        <v>543.62800000000004</v>
      </c>
      <c r="P997" s="5">
        <f t="shared" ref="P997:V998" si="939">P998</f>
        <v>0</v>
      </c>
      <c r="Q997" s="5">
        <f t="shared" si="939"/>
        <v>0</v>
      </c>
      <c r="R997" s="5">
        <f t="shared" si="939"/>
        <v>0</v>
      </c>
      <c r="S997" s="5">
        <f t="shared" si="939"/>
        <v>0</v>
      </c>
      <c r="T997" s="5">
        <v>50.722200000000001</v>
      </c>
      <c r="U997" s="5">
        <f t="shared" si="939"/>
        <v>0</v>
      </c>
      <c r="V997" s="36">
        <f t="shared" si="939"/>
        <v>0</v>
      </c>
      <c r="W997" s="5">
        <f t="shared" si="912"/>
        <v>100</v>
      </c>
      <c r="X997" s="24"/>
    </row>
    <row r="998" spans="1:24" ht="31.5" x14ac:dyDescent="0.25">
      <c r="A998" s="4" t="s">
        <v>148</v>
      </c>
      <c r="B998" s="4" t="s">
        <v>1330</v>
      </c>
      <c r="C998" s="4" t="s">
        <v>1434</v>
      </c>
      <c r="D998" s="4" t="s">
        <v>12</v>
      </c>
      <c r="E998" s="14" t="s">
        <v>466</v>
      </c>
      <c r="F998" s="5">
        <f t="shared" si="938"/>
        <v>0</v>
      </c>
      <c r="G998" s="5">
        <f t="shared" si="938"/>
        <v>0</v>
      </c>
      <c r="H998" s="5">
        <f t="shared" si="938"/>
        <v>0</v>
      </c>
      <c r="I998" s="5">
        <f t="shared" si="938"/>
        <v>0</v>
      </c>
      <c r="J998" s="5">
        <f t="shared" si="938"/>
        <v>0</v>
      </c>
      <c r="K998" s="5">
        <f t="shared" si="938"/>
        <v>0</v>
      </c>
      <c r="L998" s="5">
        <f t="shared" si="938"/>
        <v>33548.037000000004</v>
      </c>
      <c r="M998" s="5">
        <f t="shared" si="907"/>
        <v>33548.037000000004</v>
      </c>
      <c r="N998" s="5">
        <v>50.722200000000001</v>
      </c>
      <c r="O998" s="5">
        <f>O999</f>
        <v>543.62800000000004</v>
      </c>
      <c r="P998" s="5">
        <f t="shared" si="939"/>
        <v>0</v>
      </c>
      <c r="Q998" s="5">
        <f t="shared" si="939"/>
        <v>0</v>
      </c>
      <c r="R998" s="5">
        <f t="shared" si="939"/>
        <v>0</v>
      </c>
      <c r="S998" s="5">
        <f t="shared" si="939"/>
        <v>0</v>
      </c>
      <c r="T998" s="5">
        <v>50.722200000000001</v>
      </c>
      <c r="U998" s="5">
        <f t="shared" si="939"/>
        <v>0</v>
      </c>
      <c r="V998" s="36">
        <f t="shared" si="939"/>
        <v>0</v>
      </c>
      <c r="W998" s="5">
        <f t="shared" si="912"/>
        <v>100</v>
      </c>
      <c r="X998" s="24"/>
    </row>
    <row r="999" spans="1:24" ht="31.5" x14ac:dyDescent="0.25">
      <c r="A999" s="4" t="s">
        <v>148</v>
      </c>
      <c r="B999" s="4" t="s">
        <v>1330</v>
      </c>
      <c r="C999" s="4" t="s">
        <v>1434</v>
      </c>
      <c r="D999" s="4" t="s">
        <v>73</v>
      </c>
      <c r="E999" s="14" t="s">
        <v>475</v>
      </c>
      <c r="F999" s="5"/>
      <c r="G999" s="5"/>
      <c r="H999" s="5"/>
      <c r="I999" s="5"/>
      <c r="J999" s="5"/>
      <c r="K999" s="5"/>
      <c r="L999" s="5">
        <f>32357.236+543.628+647.173</f>
        <v>33548.037000000004</v>
      </c>
      <c r="M999" s="5">
        <f t="shared" si="907"/>
        <v>33548.037000000004</v>
      </c>
      <c r="N999" s="5">
        <v>1219.3</v>
      </c>
      <c r="O999" s="5">
        <v>543.62800000000004</v>
      </c>
      <c r="P999" s="5">
        <v>0</v>
      </c>
      <c r="Q999" s="5">
        <v>0</v>
      </c>
      <c r="R999" s="5">
        <v>0</v>
      </c>
      <c r="S999" s="5">
        <v>0</v>
      </c>
      <c r="T999" s="5">
        <v>1219.28412</v>
      </c>
      <c r="U999" s="5">
        <v>0</v>
      </c>
      <c r="V999" s="36">
        <v>0</v>
      </c>
      <c r="W999" s="5">
        <f t="shared" si="912"/>
        <v>99.998697613384735</v>
      </c>
      <c r="X999" s="24"/>
    </row>
    <row r="1000" spans="1:24" s="10" customFormat="1" x14ac:dyDescent="0.25">
      <c r="A1000" s="4" t="s">
        <v>148</v>
      </c>
      <c r="B1000" s="4" t="s">
        <v>1330</v>
      </c>
      <c r="C1000" s="4" t="s">
        <v>1434</v>
      </c>
      <c r="D1000" s="4" t="s">
        <v>85</v>
      </c>
      <c r="E1000" s="14" t="s">
        <v>477</v>
      </c>
      <c r="F1000" s="11">
        <f t="shared" ref="F1000:L1002" si="940">F1001</f>
        <v>13324.3</v>
      </c>
      <c r="G1000" s="11">
        <f t="shared" si="940"/>
        <v>13324.3</v>
      </c>
      <c r="H1000" s="11">
        <f t="shared" si="940"/>
        <v>13324.3</v>
      </c>
      <c r="I1000" s="11">
        <f t="shared" si="940"/>
        <v>0</v>
      </c>
      <c r="J1000" s="11">
        <f t="shared" si="940"/>
        <v>0</v>
      </c>
      <c r="K1000" s="11">
        <f t="shared" si="940"/>
        <v>0</v>
      </c>
      <c r="L1000" s="11">
        <f t="shared" si="940"/>
        <v>-25.605999999999998</v>
      </c>
      <c r="M1000" s="11">
        <f t="shared" si="907"/>
        <v>13298.694</v>
      </c>
      <c r="N1000" s="5">
        <v>1219.3</v>
      </c>
      <c r="O1000" s="11">
        <f t="shared" ref="O1000:O1002" si="941">O1001</f>
        <v>9026.9699999999993</v>
      </c>
      <c r="P1000" s="11">
        <f t="shared" ref="P1000:V1002" si="942">P1001</f>
        <v>0</v>
      </c>
      <c r="Q1000" s="11">
        <f t="shared" si="942"/>
        <v>0</v>
      </c>
      <c r="R1000" s="11">
        <f t="shared" si="942"/>
        <v>0</v>
      </c>
      <c r="S1000" s="11">
        <f t="shared" si="942"/>
        <v>0</v>
      </c>
      <c r="T1000" s="5">
        <v>1219.28412</v>
      </c>
      <c r="U1000" s="11">
        <f t="shared" si="942"/>
        <v>0</v>
      </c>
      <c r="V1000" s="35">
        <f t="shared" si="942"/>
        <v>0</v>
      </c>
      <c r="W1000" s="5">
        <f t="shared" si="912"/>
        <v>99.998697613384735</v>
      </c>
      <c r="X1000" s="25"/>
    </row>
    <row r="1001" spans="1:24" ht="31.5" x14ac:dyDescent="0.25">
      <c r="A1001" s="4" t="s">
        <v>148</v>
      </c>
      <c r="B1001" s="4" t="s">
        <v>1330</v>
      </c>
      <c r="C1001" s="4" t="s">
        <v>1435</v>
      </c>
      <c r="D1001" s="4"/>
      <c r="E1001" s="14" t="s">
        <v>674</v>
      </c>
      <c r="F1001" s="5">
        <f t="shared" si="940"/>
        <v>13324.3</v>
      </c>
      <c r="G1001" s="5">
        <f t="shared" si="940"/>
        <v>13324.3</v>
      </c>
      <c r="H1001" s="5">
        <f t="shared" si="940"/>
        <v>13324.3</v>
      </c>
      <c r="I1001" s="5">
        <f t="shared" si="940"/>
        <v>0</v>
      </c>
      <c r="J1001" s="5">
        <f t="shared" si="940"/>
        <v>0</v>
      </c>
      <c r="K1001" s="5">
        <f t="shared" si="940"/>
        <v>0</v>
      </c>
      <c r="L1001" s="5">
        <f t="shared" si="940"/>
        <v>-25.605999999999998</v>
      </c>
      <c r="M1001" s="5">
        <f t="shared" si="907"/>
        <v>13298.694</v>
      </c>
      <c r="N1001" s="5">
        <v>5494.8459999999995</v>
      </c>
      <c r="O1001" s="5">
        <f t="shared" si="941"/>
        <v>9026.9699999999993</v>
      </c>
      <c r="P1001" s="5">
        <f t="shared" si="942"/>
        <v>0</v>
      </c>
      <c r="Q1001" s="5">
        <f t="shared" si="942"/>
        <v>0</v>
      </c>
      <c r="R1001" s="5">
        <f t="shared" si="942"/>
        <v>0</v>
      </c>
      <c r="S1001" s="5">
        <f t="shared" si="942"/>
        <v>0</v>
      </c>
      <c r="T1001" s="5">
        <v>5494.8459999999995</v>
      </c>
      <c r="U1001" s="5">
        <f t="shared" si="942"/>
        <v>0</v>
      </c>
      <c r="V1001" s="36">
        <f t="shared" si="942"/>
        <v>0</v>
      </c>
      <c r="W1001" s="5">
        <f t="shared" si="912"/>
        <v>100</v>
      </c>
      <c r="X1001" s="26"/>
    </row>
    <row r="1002" spans="1:24" ht="31.5" x14ac:dyDescent="0.25">
      <c r="A1002" s="4" t="s">
        <v>148</v>
      </c>
      <c r="B1002" s="4" t="s">
        <v>1330</v>
      </c>
      <c r="C1002" s="4" t="s">
        <v>1435</v>
      </c>
      <c r="D1002" s="4" t="s">
        <v>73</v>
      </c>
      <c r="E1002" s="14" t="s">
        <v>475</v>
      </c>
      <c r="F1002" s="5">
        <f t="shared" si="940"/>
        <v>13324.3</v>
      </c>
      <c r="G1002" s="5">
        <f t="shared" si="940"/>
        <v>13324.3</v>
      </c>
      <c r="H1002" s="5">
        <f t="shared" si="940"/>
        <v>13324.3</v>
      </c>
      <c r="I1002" s="5">
        <f t="shared" si="940"/>
        <v>0</v>
      </c>
      <c r="J1002" s="5">
        <f t="shared" si="940"/>
        <v>0</v>
      </c>
      <c r="K1002" s="5">
        <f t="shared" si="940"/>
        <v>0</v>
      </c>
      <c r="L1002" s="5">
        <f t="shared" si="940"/>
        <v>-25.605999999999998</v>
      </c>
      <c r="M1002" s="5">
        <f t="shared" si="907"/>
        <v>13298.694</v>
      </c>
      <c r="N1002" s="5">
        <v>5494.8459999999995</v>
      </c>
      <c r="O1002" s="5">
        <f t="shared" si="941"/>
        <v>9026.9699999999993</v>
      </c>
      <c r="P1002" s="5">
        <f t="shared" si="942"/>
        <v>0</v>
      </c>
      <c r="Q1002" s="5">
        <f t="shared" si="942"/>
        <v>0</v>
      </c>
      <c r="R1002" s="5">
        <f t="shared" si="942"/>
        <v>0</v>
      </c>
      <c r="S1002" s="5">
        <f t="shared" si="942"/>
        <v>0</v>
      </c>
      <c r="T1002" s="5">
        <v>5494.8459999999995</v>
      </c>
      <c r="U1002" s="5">
        <f t="shared" si="942"/>
        <v>0</v>
      </c>
      <c r="V1002" s="36">
        <f t="shared" si="942"/>
        <v>0</v>
      </c>
      <c r="W1002" s="5">
        <f t="shared" si="912"/>
        <v>100</v>
      </c>
      <c r="X1002" s="26"/>
    </row>
    <row r="1003" spans="1:24" x14ac:dyDescent="0.25">
      <c r="A1003" s="4" t="s">
        <v>148</v>
      </c>
      <c r="B1003" s="4" t="s">
        <v>1330</v>
      </c>
      <c r="C1003" s="4" t="s">
        <v>1435</v>
      </c>
      <c r="D1003" s="4" t="s">
        <v>85</v>
      </c>
      <c r="E1003" s="14" t="s">
        <v>477</v>
      </c>
      <c r="F1003" s="5">
        <f t="shared" ref="F1003:L1003" si="943">F1004+F1010</f>
        <v>13324.3</v>
      </c>
      <c r="G1003" s="5">
        <f t="shared" si="943"/>
        <v>13324.3</v>
      </c>
      <c r="H1003" s="5">
        <f t="shared" si="943"/>
        <v>13324.3</v>
      </c>
      <c r="I1003" s="5">
        <f t="shared" si="943"/>
        <v>0</v>
      </c>
      <c r="J1003" s="5">
        <f t="shared" si="943"/>
        <v>0</v>
      </c>
      <c r="K1003" s="5">
        <f t="shared" si="943"/>
        <v>0</v>
      </c>
      <c r="L1003" s="5">
        <f t="shared" si="943"/>
        <v>-25.605999999999998</v>
      </c>
      <c r="M1003" s="5">
        <f t="shared" si="907"/>
        <v>13298.694</v>
      </c>
      <c r="N1003" s="5">
        <v>5494.8459999999995</v>
      </c>
      <c r="O1003" s="5">
        <f t="shared" ref="O1003:V1003" si="944">O1004+O1010+O1007</f>
        <v>9026.9699999999993</v>
      </c>
      <c r="P1003" s="5">
        <f t="shared" si="944"/>
        <v>0</v>
      </c>
      <c r="Q1003" s="5">
        <f t="shared" si="944"/>
        <v>0</v>
      </c>
      <c r="R1003" s="5">
        <f t="shared" si="944"/>
        <v>0</v>
      </c>
      <c r="S1003" s="5">
        <f t="shared" si="944"/>
        <v>0</v>
      </c>
      <c r="T1003" s="5">
        <v>5494.8459999999995</v>
      </c>
      <c r="U1003" s="5">
        <f t="shared" si="944"/>
        <v>0</v>
      </c>
      <c r="V1003" s="5">
        <f t="shared" si="944"/>
        <v>0</v>
      </c>
      <c r="W1003" s="5">
        <f t="shared" si="912"/>
        <v>100</v>
      </c>
      <c r="X1003" s="26"/>
    </row>
    <row r="1004" spans="1:24" ht="63" hidden="1" x14ac:dyDescent="0.25">
      <c r="A1004" s="4" t="s">
        <v>148</v>
      </c>
      <c r="B1004" s="4" t="s">
        <v>1330</v>
      </c>
      <c r="C1004" s="4" t="s">
        <v>587</v>
      </c>
      <c r="D1004" s="4"/>
      <c r="E1004" s="14" t="s">
        <v>820</v>
      </c>
      <c r="F1004" s="5">
        <f t="shared" ref="F1004:L1005" si="945">F1005</f>
        <v>13130</v>
      </c>
      <c r="G1004" s="5">
        <f t="shared" si="945"/>
        <v>13130</v>
      </c>
      <c r="H1004" s="5">
        <f t="shared" si="945"/>
        <v>13130</v>
      </c>
      <c r="I1004" s="5">
        <f t="shared" si="945"/>
        <v>0</v>
      </c>
      <c r="J1004" s="5">
        <f t="shared" si="945"/>
        <v>0</v>
      </c>
      <c r="K1004" s="5">
        <f t="shared" si="945"/>
        <v>0</v>
      </c>
      <c r="L1004" s="5">
        <f t="shared" si="945"/>
        <v>-33.405999999999999</v>
      </c>
      <c r="M1004" s="5">
        <f t="shared" si="907"/>
        <v>13096.593999999999</v>
      </c>
      <c r="N1004" s="5">
        <v>0</v>
      </c>
      <c r="O1004" s="5">
        <f>O1005</f>
        <v>8875.57</v>
      </c>
      <c r="P1004" s="5">
        <f t="shared" ref="P1004:V1005" si="946">P1005</f>
        <v>0</v>
      </c>
      <c r="Q1004" s="5">
        <f t="shared" si="946"/>
        <v>0</v>
      </c>
      <c r="R1004" s="5">
        <f t="shared" si="946"/>
        <v>0</v>
      </c>
      <c r="S1004" s="5">
        <f t="shared" si="946"/>
        <v>0</v>
      </c>
      <c r="T1004" s="5">
        <v>0</v>
      </c>
      <c r="U1004" s="5">
        <f t="shared" si="946"/>
        <v>0</v>
      </c>
      <c r="V1004" s="36">
        <f t="shared" si="946"/>
        <v>0</v>
      </c>
      <c r="W1004" s="5" t="e">
        <f t="shared" si="912"/>
        <v>#DIV/0!</v>
      </c>
      <c r="X1004" s="24" t="s">
        <v>1214</v>
      </c>
    </row>
    <row r="1005" spans="1:24" ht="31.5" hidden="1" x14ac:dyDescent="0.25">
      <c r="A1005" s="4" t="s">
        <v>148</v>
      </c>
      <c r="B1005" s="4" t="s">
        <v>1330</v>
      </c>
      <c r="C1005" s="4" t="s">
        <v>578</v>
      </c>
      <c r="D1005" s="4"/>
      <c r="E1005" s="14" t="s">
        <v>673</v>
      </c>
      <c r="F1005" s="5">
        <f t="shared" si="945"/>
        <v>13130</v>
      </c>
      <c r="G1005" s="5">
        <f t="shared" si="945"/>
        <v>13130</v>
      </c>
      <c r="H1005" s="5">
        <f t="shared" si="945"/>
        <v>13130</v>
      </c>
      <c r="I1005" s="5">
        <f t="shared" si="945"/>
        <v>0</v>
      </c>
      <c r="J1005" s="5">
        <f t="shared" si="945"/>
        <v>0</v>
      </c>
      <c r="K1005" s="5">
        <f t="shared" si="945"/>
        <v>0</v>
      </c>
      <c r="L1005" s="5">
        <f t="shared" si="945"/>
        <v>-33.405999999999999</v>
      </c>
      <c r="M1005" s="5">
        <f t="shared" si="907"/>
        <v>13096.593999999999</v>
      </c>
      <c r="N1005" s="5">
        <v>0</v>
      </c>
      <c r="O1005" s="5">
        <f>O1006</f>
        <v>8875.57</v>
      </c>
      <c r="P1005" s="5">
        <f t="shared" si="946"/>
        <v>0</v>
      </c>
      <c r="Q1005" s="5">
        <f t="shared" si="946"/>
        <v>0</v>
      </c>
      <c r="R1005" s="5">
        <f t="shared" si="946"/>
        <v>0</v>
      </c>
      <c r="S1005" s="5">
        <f t="shared" si="946"/>
        <v>0</v>
      </c>
      <c r="T1005" s="5">
        <v>0</v>
      </c>
      <c r="U1005" s="5">
        <f t="shared" si="946"/>
        <v>0</v>
      </c>
      <c r="V1005" s="36">
        <f t="shared" si="946"/>
        <v>0</v>
      </c>
      <c r="W1005" s="5" t="e">
        <f t="shared" si="912"/>
        <v>#DIV/0!</v>
      </c>
      <c r="X1005" s="24" t="s">
        <v>1214</v>
      </c>
    </row>
    <row r="1006" spans="1:24" ht="31.5" hidden="1" x14ac:dyDescent="0.25">
      <c r="A1006" s="4" t="s">
        <v>148</v>
      </c>
      <c r="B1006" s="4" t="s">
        <v>1330</v>
      </c>
      <c r="C1006" s="4" t="s">
        <v>578</v>
      </c>
      <c r="D1006" s="4" t="s">
        <v>11</v>
      </c>
      <c r="E1006" s="14" t="s">
        <v>465</v>
      </c>
      <c r="F1006" s="5">
        <v>13130</v>
      </c>
      <c r="G1006" s="5">
        <v>13130</v>
      </c>
      <c r="H1006" s="5">
        <v>13130</v>
      </c>
      <c r="I1006" s="5"/>
      <c r="J1006" s="5"/>
      <c r="K1006" s="5"/>
      <c r="L1006" s="5">
        <v>-33.405999999999999</v>
      </c>
      <c r="M1006" s="5">
        <f t="shared" si="907"/>
        <v>13096.593999999999</v>
      </c>
      <c r="N1006" s="5">
        <v>0</v>
      </c>
      <c r="O1006" s="5">
        <v>8875.57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36">
        <v>0</v>
      </c>
      <c r="W1006" s="5" t="e">
        <f t="shared" si="912"/>
        <v>#DIV/0!</v>
      </c>
      <c r="X1006" s="24" t="s">
        <v>1214</v>
      </c>
    </row>
    <row r="1007" spans="1:24" ht="31.5" hidden="1" x14ac:dyDescent="0.25">
      <c r="A1007" s="4" t="s">
        <v>148</v>
      </c>
      <c r="B1007" s="4" t="s">
        <v>1330</v>
      </c>
      <c r="C1007" s="4" t="s">
        <v>578</v>
      </c>
      <c r="D1007" s="4" t="s">
        <v>12</v>
      </c>
      <c r="E1007" s="14" t="s">
        <v>466</v>
      </c>
      <c r="F1007" s="5"/>
      <c r="G1007" s="5"/>
      <c r="H1007" s="5"/>
      <c r="I1007" s="5"/>
      <c r="J1007" s="5"/>
      <c r="K1007" s="5"/>
      <c r="L1007" s="5"/>
      <c r="M1007" s="5">
        <f>M1008</f>
        <v>0</v>
      </c>
      <c r="N1007" s="5">
        <v>0</v>
      </c>
      <c r="O1007" s="5">
        <f t="shared" ref="O1007:V1008" si="947">O1008</f>
        <v>0</v>
      </c>
      <c r="P1007" s="5">
        <f t="shared" si="947"/>
        <v>0</v>
      </c>
      <c r="Q1007" s="5">
        <f t="shared" si="947"/>
        <v>0</v>
      </c>
      <c r="R1007" s="5">
        <f t="shared" si="947"/>
        <v>0</v>
      </c>
      <c r="S1007" s="5">
        <f t="shared" si="947"/>
        <v>0</v>
      </c>
      <c r="T1007" s="5">
        <v>0</v>
      </c>
      <c r="U1007" s="5">
        <f t="shared" si="947"/>
        <v>0</v>
      </c>
      <c r="V1007" s="5">
        <f t="shared" si="947"/>
        <v>0</v>
      </c>
      <c r="W1007" s="5" t="e">
        <f t="shared" si="912"/>
        <v>#DIV/0!</v>
      </c>
      <c r="X1007" s="24" t="s">
        <v>1214</v>
      </c>
    </row>
    <row r="1008" spans="1:24" ht="31.5" hidden="1" x14ac:dyDescent="0.25">
      <c r="A1008" s="4" t="s">
        <v>148</v>
      </c>
      <c r="B1008" s="4" t="s">
        <v>1330</v>
      </c>
      <c r="C1008" s="4" t="s">
        <v>578</v>
      </c>
      <c r="D1008" s="4" t="s">
        <v>73</v>
      </c>
      <c r="E1008" s="14" t="s">
        <v>475</v>
      </c>
      <c r="F1008" s="5"/>
      <c r="G1008" s="5"/>
      <c r="H1008" s="5"/>
      <c r="I1008" s="5"/>
      <c r="J1008" s="5"/>
      <c r="K1008" s="5"/>
      <c r="L1008" s="5"/>
      <c r="M1008" s="5">
        <f>M1009</f>
        <v>0</v>
      </c>
      <c r="N1008" s="5">
        <v>0</v>
      </c>
      <c r="O1008" s="5">
        <f t="shared" si="947"/>
        <v>0</v>
      </c>
      <c r="P1008" s="5">
        <f t="shared" si="947"/>
        <v>0</v>
      </c>
      <c r="Q1008" s="5">
        <f t="shared" si="947"/>
        <v>0</v>
      </c>
      <c r="R1008" s="5">
        <f t="shared" si="947"/>
        <v>0</v>
      </c>
      <c r="S1008" s="5">
        <f t="shared" si="947"/>
        <v>0</v>
      </c>
      <c r="T1008" s="5">
        <v>0</v>
      </c>
      <c r="U1008" s="5">
        <f t="shared" si="947"/>
        <v>0</v>
      </c>
      <c r="V1008" s="5">
        <f t="shared" si="947"/>
        <v>0</v>
      </c>
      <c r="W1008" s="5" t="e">
        <f t="shared" si="912"/>
        <v>#DIV/0!</v>
      </c>
      <c r="X1008" s="24" t="s">
        <v>1214</v>
      </c>
    </row>
    <row r="1009" spans="1:24" hidden="1" x14ac:dyDescent="0.25">
      <c r="A1009" s="4" t="s">
        <v>148</v>
      </c>
      <c r="B1009" s="4" t="s">
        <v>1330</v>
      </c>
      <c r="C1009" s="4" t="s">
        <v>578</v>
      </c>
      <c r="D1009" s="4" t="s">
        <v>85</v>
      </c>
      <c r="E1009" s="14" t="s">
        <v>477</v>
      </c>
      <c r="F1009" s="5"/>
      <c r="G1009" s="5"/>
      <c r="H1009" s="5"/>
      <c r="I1009" s="5"/>
      <c r="J1009" s="5"/>
      <c r="K1009" s="5"/>
      <c r="L1009" s="5"/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 t="e">
        <f t="shared" si="912"/>
        <v>#DIV/0!</v>
      </c>
      <c r="X1009" s="24" t="s">
        <v>1214</v>
      </c>
    </row>
    <row r="1010" spans="1:24" ht="31.5" hidden="1" x14ac:dyDescent="0.25">
      <c r="A1010" s="4" t="s">
        <v>148</v>
      </c>
      <c r="B1010" s="4" t="s">
        <v>1330</v>
      </c>
      <c r="C1010" s="4" t="s">
        <v>579</v>
      </c>
      <c r="D1010" s="4"/>
      <c r="E1010" s="14" t="s">
        <v>674</v>
      </c>
      <c r="F1010" s="5">
        <f t="shared" ref="F1010:L1011" si="948">F1011</f>
        <v>194.3</v>
      </c>
      <c r="G1010" s="5">
        <f t="shared" si="948"/>
        <v>194.3</v>
      </c>
      <c r="H1010" s="5">
        <f t="shared" si="948"/>
        <v>194.3</v>
      </c>
      <c r="I1010" s="5">
        <f t="shared" si="948"/>
        <v>0</v>
      </c>
      <c r="J1010" s="5">
        <f t="shared" si="948"/>
        <v>0</v>
      </c>
      <c r="K1010" s="5">
        <f t="shared" si="948"/>
        <v>0</v>
      </c>
      <c r="L1010" s="5">
        <f t="shared" si="948"/>
        <v>7.8</v>
      </c>
      <c r="M1010" s="5">
        <f t="shared" si="907"/>
        <v>202.10000000000002</v>
      </c>
      <c r="N1010" s="5">
        <v>0</v>
      </c>
      <c r="O1010" s="5">
        <f>O1011</f>
        <v>151.4</v>
      </c>
      <c r="P1010" s="5">
        <f t="shared" ref="P1010:V1011" si="949">P1011</f>
        <v>0</v>
      </c>
      <c r="Q1010" s="5">
        <f t="shared" si="949"/>
        <v>0</v>
      </c>
      <c r="R1010" s="5">
        <f t="shared" si="949"/>
        <v>0</v>
      </c>
      <c r="S1010" s="5">
        <f t="shared" si="949"/>
        <v>0</v>
      </c>
      <c r="T1010" s="5">
        <v>0</v>
      </c>
      <c r="U1010" s="5">
        <f t="shared" si="949"/>
        <v>0</v>
      </c>
      <c r="V1010" s="36">
        <f t="shared" si="949"/>
        <v>0</v>
      </c>
      <c r="W1010" s="5" t="e">
        <f t="shared" si="912"/>
        <v>#DIV/0!</v>
      </c>
      <c r="X1010" s="24" t="s">
        <v>1214</v>
      </c>
    </row>
    <row r="1011" spans="1:24" ht="31.5" hidden="1" x14ac:dyDescent="0.25">
      <c r="A1011" s="4" t="s">
        <v>148</v>
      </c>
      <c r="B1011" s="4" t="s">
        <v>1330</v>
      </c>
      <c r="C1011" s="4" t="s">
        <v>579</v>
      </c>
      <c r="D1011" s="4" t="s">
        <v>73</v>
      </c>
      <c r="E1011" s="14" t="s">
        <v>475</v>
      </c>
      <c r="F1011" s="5">
        <f t="shared" si="948"/>
        <v>194.3</v>
      </c>
      <c r="G1011" s="5">
        <f t="shared" si="948"/>
        <v>194.3</v>
      </c>
      <c r="H1011" s="5">
        <f t="shared" si="948"/>
        <v>194.3</v>
      </c>
      <c r="I1011" s="5">
        <f t="shared" si="948"/>
        <v>0</v>
      </c>
      <c r="J1011" s="5">
        <f t="shared" si="948"/>
        <v>0</v>
      </c>
      <c r="K1011" s="5">
        <f t="shared" si="948"/>
        <v>0</v>
      </c>
      <c r="L1011" s="5">
        <f t="shared" si="948"/>
        <v>7.8</v>
      </c>
      <c r="M1011" s="5">
        <f t="shared" si="907"/>
        <v>202.10000000000002</v>
      </c>
      <c r="N1011" s="5">
        <v>0</v>
      </c>
      <c r="O1011" s="5">
        <f>O1012</f>
        <v>151.4</v>
      </c>
      <c r="P1011" s="5">
        <f t="shared" si="949"/>
        <v>0</v>
      </c>
      <c r="Q1011" s="5">
        <f t="shared" si="949"/>
        <v>0</v>
      </c>
      <c r="R1011" s="5">
        <f t="shared" si="949"/>
        <v>0</v>
      </c>
      <c r="S1011" s="5">
        <f t="shared" si="949"/>
        <v>0</v>
      </c>
      <c r="T1011" s="5">
        <v>0</v>
      </c>
      <c r="U1011" s="5">
        <f t="shared" si="949"/>
        <v>0</v>
      </c>
      <c r="V1011" s="36">
        <f t="shared" si="949"/>
        <v>0</v>
      </c>
      <c r="W1011" s="5" t="e">
        <f t="shared" si="912"/>
        <v>#DIV/0!</v>
      </c>
      <c r="X1011" s="24" t="s">
        <v>1214</v>
      </c>
    </row>
    <row r="1012" spans="1:24" hidden="1" x14ac:dyDescent="0.25">
      <c r="A1012" s="4" t="s">
        <v>148</v>
      </c>
      <c r="B1012" s="4" t="s">
        <v>1330</v>
      </c>
      <c r="C1012" s="4" t="s">
        <v>579</v>
      </c>
      <c r="D1012" s="4" t="s">
        <v>85</v>
      </c>
      <c r="E1012" s="14" t="s">
        <v>477</v>
      </c>
      <c r="F1012" s="5">
        <v>194.3</v>
      </c>
      <c r="G1012" s="5">
        <v>194.3</v>
      </c>
      <c r="H1012" s="5">
        <v>194.3</v>
      </c>
      <c r="I1012" s="5"/>
      <c r="J1012" s="5"/>
      <c r="K1012" s="5"/>
      <c r="L1012" s="5">
        <v>7.8</v>
      </c>
      <c r="M1012" s="5">
        <f t="shared" si="907"/>
        <v>202.10000000000002</v>
      </c>
      <c r="N1012" s="5">
        <v>0</v>
      </c>
      <c r="O1012" s="5">
        <v>151.4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36">
        <v>0</v>
      </c>
      <c r="W1012" s="5" t="e">
        <f t="shared" si="912"/>
        <v>#DIV/0!</v>
      </c>
      <c r="X1012" s="24" t="s">
        <v>1214</v>
      </c>
    </row>
    <row r="1013" spans="1:24" s="10" customFormat="1" ht="31.5" x14ac:dyDescent="0.25">
      <c r="A1013" s="9" t="s">
        <v>148</v>
      </c>
      <c r="B1013" s="9" t="s">
        <v>1338</v>
      </c>
      <c r="C1013" s="9"/>
      <c r="D1013" s="9"/>
      <c r="E1013" s="13" t="s">
        <v>649</v>
      </c>
      <c r="F1013" s="11">
        <f t="shared" ref="F1013:L1017" si="950">F1014</f>
        <v>43551.7</v>
      </c>
      <c r="G1013" s="11">
        <f t="shared" si="950"/>
        <v>43551.7</v>
      </c>
      <c r="H1013" s="11">
        <f t="shared" si="950"/>
        <v>43551.7</v>
      </c>
      <c r="I1013" s="11">
        <f t="shared" si="950"/>
        <v>0</v>
      </c>
      <c r="J1013" s="11">
        <f t="shared" si="950"/>
        <v>0</v>
      </c>
      <c r="K1013" s="11">
        <f t="shared" si="950"/>
        <v>0</v>
      </c>
      <c r="L1013" s="11">
        <f t="shared" si="950"/>
        <v>2650.556</v>
      </c>
      <c r="M1013" s="11">
        <f t="shared" si="907"/>
        <v>46202.255999999994</v>
      </c>
      <c r="N1013" s="11">
        <v>14346.155000000001</v>
      </c>
      <c r="O1013" s="11">
        <f t="shared" ref="O1013:O1017" si="951">O1014</f>
        <v>44451.207640000001</v>
      </c>
      <c r="P1013" s="11">
        <f t="shared" ref="P1013:V1017" si="952">P1014</f>
        <v>0</v>
      </c>
      <c r="Q1013" s="11">
        <f t="shared" si="952"/>
        <v>0</v>
      </c>
      <c r="R1013" s="11">
        <f t="shared" si="952"/>
        <v>0</v>
      </c>
      <c r="S1013" s="11">
        <f t="shared" si="952"/>
        <v>0</v>
      </c>
      <c r="T1013" s="11">
        <v>14340.719350000001</v>
      </c>
      <c r="U1013" s="11">
        <f t="shared" si="952"/>
        <v>0</v>
      </c>
      <c r="V1013" s="35">
        <f t="shared" si="952"/>
        <v>0</v>
      </c>
      <c r="W1013" s="11">
        <f t="shared" si="912"/>
        <v>99.962110753717639</v>
      </c>
      <c r="X1013" s="25"/>
    </row>
    <row r="1014" spans="1:24" ht="31.5" x14ac:dyDescent="0.25">
      <c r="A1014" s="4" t="s">
        <v>148</v>
      </c>
      <c r="B1014" s="4" t="s">
        <v>1338</v>
      </c>
      <c r="C1014" s="4" t="s">
        <v>153</v>
      </c>
      <c r="D1014" s="4"/>
      <c r="E1014" s="14" t="s">
        <v>921</v>
      </c>
      <c r="F1014" s="5">
        <f t="shared" si="950"/>
        <v>43551.7</v>
      </c>
      <c r="G1014" s="5">
        <f t="shared" si="950"/>
        <v>43551.7</v>
      </c>
      <c r="H1014" s="5">
        <f t="shared" si="950"/>
        <v>43551.7</v>
      </c>
      <c r="I1014" s="5">
        <f t="shared" si="950"/>
        <v>0</v>
      </c>
      <c r="J1014" s="5">
        <f t="shared" si="950"/>
        <v>0</v>
      </c>
      <c r="K1014" s="5">
        <f t="shared" si="950"/>
        <v>0</v>
      </c>
      <c r="L1014" s="5">
        <f t="shared" si="950"/>
        <v>2650.556</v>
      </c>
      <c r="M1014" s="5">
        <f t="shared" si="907"/>
        <v>46202.255999999994</v>
      </c>
      <c r="N1014" s="5">
        <v>14346.155000000001</v>
      </c>
      <c r="O1014" s="5">
        <f t="shared" si="951"/>
        <v>44451.207640000001</v>
      </c>
      <c r="P1014" s="5">
        <f t="shared" si="952"/>
        <v>0</v>
      </c>
      <c r="Q1014" s="5">
        <f t="shared" si="952"/>
        <v>0</v>
      </c>
      <c r="R1014" s="5">
        <f t="shared" si="952"/>
        <v>0</v>
      </c>
      <c r="S1014" s="5">
        <f t="shared" si="952"/>
        <v>0</v>
      </c>
      <c r="T1014" s="5">
        <v>14340.719350000001</v>
      </c>
      <c r="U1014" s="5">
        <f t="shared" si="952"/>
        <v>0</v>
      </c>
      <c r="V1014" s="36">
        <f t="shared" si="952"/>
        <v>0</v>
      </c>
      <c r="W1014" s="5">
        <f t="shared" si="912"/>
        <v>99.962110753717639</v>
      </c>
      <c r="X1014" s="26"/>
    </row>
    <row r="1015" spans="1:24" ht="47.25" x14ac:dyDescent="0.25">
      <c r="A1015" s="4" t="s">
        <v>148</v>
      </c>
      <c r="B1015" s="4" t="s">
        <v>1338</v>
      </c>
      <c r="C1015" s="4" t="s">
        <v>154</v>
      </c>
      <c r="D1015" s="4"/>
      <c r="E1015" s="14" t="s">
        <v>931</v>
      </c>
      <c r="F1015" s="5">
        <f t="shared" si="950"/>
        <v>43551.7</v>
      </c>
      <c r="G1015" s="5">
        <f t="shared" si="950"/>
        <v>43551.7</v>
      </c>
      <c r="H1015" s="5">
        <f t="shared" si="950"/>
        <v>43551.7</v>
      </c>
      <c r="I1015" s="5">
        <f t="shared" si="950"/>
        <v>0</v>
      </c>
      <c r="J1015" s="5">
        <f t="shared" si="950"/>
        <v>0</v>
      </c>
      <c r="K1015" s="5">
        <f t="shared" si="950"/>
        <v>0</v>
      </c>
      <c r="L1015" s="5">
        <f t="shared" si="950"/>
        <v>2650.556</v>
      </c>
      <c r="M1015" s="5">
        <f t="shared" si="907"/>
        <v>46202.255999999994</v>
      </c>
      <c r="N1015" s="5">
        <v>14346.155000000001</v>
      </c>
      <c r="O1015" s="5">
        <f t="shared" si="951"/>
        <v>44451.207640000001</v>
      </c>
      <c r="P1015" s="5">
        <f t="shared" si="952"/>
        <v>0</v>
      </c>
      <c r="Q1015" s="5">
        <f t="shared" si="952"/>
        <v>0</v>
      </c>
      <c r="R1015" s="5">
        <f t="shared" si="952"/>
        <v>0</v>
      </c>
      <c r="S1015" s="5">
        <f t="shared" si="952"/>
        <v>0</v>
      </c>
      <c r="T1015" s="5">
        <v>14340.719350000001</v>
      </c>
      <c r="U1015" s="5">
        <f t="shared" si="952"/>
        <v>0</v>
      </c>
      <c r="V1015" s="36">
        <f t="shared" si="952"/>
        <v>0</v>
      </c>
      <c r="W1015" s="5">
        <f t="shared" si="912"/>
        <v>99.962110753717639</v>
      </c>
      <c r="X1015" s="26"/>
    </row>
    <row r="1016" spans="1:24" ht="47.25" x14ac:dyDescent="0.25">
      <c r="A1016" s="4" t="s">
        <v>148</v>
      </c>
      <c r="B1016" s="4" t="s">
        <v>1338</v>
      </c>
      <c r="C1016" s="4" t="s">
        <v>611</v>
      </c>
      <c r="D1016" s="4"/>
      <c r="E1016" s="14" t="s">
        <v>932</v>
      </c>
      <c r="F1016" s="5">
        <f t="shared" si="950"/>
        <v>43551.7</v>
      </c>
      <c r="G1016" s="5">
        <f t="shared" si="950"/>
        <v>43551.7</v>
      </c>
      <c r="H1016" s="5">
        <f t="shared" si="950"/>
        <v>43551.7</v>
      </c>
      <c r="I1016" s="5">
        <f t="shared" si="950"/>
        <v>0</v>
      </c>
      <c r="J1016" s="5">
        <f t="shared" si="950"/>
        <v>0</v>
      </c>
      <c r="K1016" s="5">
        <f t="shared" si="950"/>
        <v>0</v>
      </c>
      <c r="L1016" s="5">
        <f>L1017+L1021</f>
        <v>2650.556</v>
      </c>
      <c r="M1016" s="5">
        <f t="shared" si="907"/>
        <v>46202.255999999994</v>
      </c>
      <c r="N1016" s="5">
        <v>14346.155000000001</v>
      </c>
      <c r="O1016" s="5">
        <f t="shared" ref="O1016:V1016" si="953">O1017+O1021</f>
        <v>44451.207640000001</v>
      </c>
      <c r="P1016" s="5">
        <f t="shared" si="953"/>
        <v>0</v>
      </c>
      <c r="Q1016" s="5">
        <f t="shared" si="953"/>
        <v>0</v>
      </c>
      <c r="R1016" s="5">
        <f t="shared" si="953"/>
        <v>0</v>
      </c>
      <c r="S1016" s="5">
        <f t="shared" si="953"/>
        <v>0</v>
      </c>
      <c r="T1016" s="5">
        <v>14340.719350000001</v>
      </c>
      <c r="U1016" s="5">
        <f t="shared" si="953"/>
        <v>0</v>
      </c>
      <c r="V1016" s="36">
        <f t="shared" si="953"/>
        <v>0</v>
      </c>
      <c r="W1016" s="5">
        <f t="shared" si="912"/>
        <v>99.962110753717639</v>
      </c>
      <c r="X1016" s="26"/>
    </row>
    <row r="1017" spans="1:24" ht="47.25" x14ac:dyDescent="0.25">
      <c r="A1017" s="4" t="s">
        <v>148</v>
      </c>
      <c r="B1017" s="4" t="s">
        <v>1338</v>
      </c>
      <c r="C1017" s="4" t="s">
        <v>609</v>
      </c>
      <c r="D1017" s="4"/>
      <c r="E1017" s="14" t="s">
        <v>497</v>
      </c>
      <c r="F1017" s="5">
        <f t="shared" si="950"/>
        <v>43551.7</v>
      </c>
      <c r="G1017" s="5">
        <f t="shared" si="950"/>
        <v>43551.7</v>
      </c>
      <c r="H1017" s="5">
        <f t="shared" si="950"/>
        <v>43551.7</v>
      </c>
      <c r="I1017" s="5">
        <f t="shared" si="950"/>
        <v>0</v>
      </c>
      <c r="J1017" s="5">
        <f t="shared" si="950"/>
        <v>0</v>
      </c>
      <c r="K1017" s="5">
        <f t="shared" si="950"/>
        <v>0</v>
      </c>
      <c r="L1017" s="5">
        <f t="shared" si="950"/>
        <v>2521.1240000000003</v>
      </c>
      <c r="M1017" s="5">
        <f t="shared" si="907"/>
        <v>46072.824000000001</v>
      </c>
      <c r="N1017" s="5">
        <v>13599.4</v>
      </c>
      <c r="O1017" s="5">
        <f t="shared" si="951"/>
        <v>44451.207640000001</v>
      </c>
      <c r="P1017" s="5">
        <f t="shared" si="952"/>
        <v>0</v>
      </c>
      <c r="Q1017" s="5">
        <f t="shared" si="952"/>
        <v>0</v>
      </c>
      <c r="R1017" s="5">
        <f t="shared" si="952"/>
        <v>0</v>
      </c>
      <c r="S1017" s="5">
        <f t="shared" si="952"/>
        <v>0</v>
      </c>
      <c r="T1017" s="5">
        <v>13593.96435</v>
      </c>
      <c r="U1017" s="5">
        <f t="shared" si="952"/>
        <v>0</v>
      </c>
      <c r="V1017" s="36">
        <f t="shared" si="952"/>
        <v>0</v>
      </c>
      <c r="W1017" s="5">
        <f t="shared" si="912"/>
        <v>99.960030221921556</v>
      </c>
      <c r="X1017" s="26"/>
    </row>
    <row r="1018" spans="1:24" ht="31.5" x14ac:dyDescent="0.25">
      <c r="A1018" s="4" t="s">
        <v>148</v>
      </c>
      <c r="B1018" s="4" t="s">
        <v>1338</v>
      </c>
      <c r="C1018" s="4" t="s">
        <v>609</v>
      </c>
      <c r="D1018" s="4" t="s">
        <v>73</v>
      </c>
      <c r="E1018" s="14" t="s">
        <v>475</v>
      </c>
      <c r="F1018" s="5">
        <f t="shared" ref="F1018:L1018" si="954">F1019+F1020</f>
        <v>43551.7</v>
      </c>
      <c r="G1018" s="5">
        <f t="shared" si="954"/>
        <v>43551.7</v>
      </c>
      <c r="H1018" s="5">
        <f t="shared" si="954"/>
        <v>43551.7</v>
      </c>
      <c r="I1018" s="5">
        <f t="shared" si="954"/>
        <v>0</v>
      </c>
      <c r="J1018" s="5">
        <f t="shared" si="954"/>
        <v>0</v>
      </c>
      <c r="K1018" s="5">
        <f t="shared" si="954"/>
        <v>0</v>
      </c>
      <c r="L1018" s="5">
        <f t="shared" si="954"/>
        <v>2521.1240000000003</v>
      </c>
      <c r="M1018" s="5">
        <f t="shared" si="907"/>
        <v>46072.824000000001</v>
      </c>
      <c r="N1018" s="5">
        <v>13599.4</v>
      </c>
      <c r="O1018" s="5">
        <f>O1019+O1020</f>
        <v>44451.207640000001</v>
      </c>
      <c r="P1018" s="5">
        <f t="shared" ref="P1018:V1018" si="955">P1019+P1020</f>
        <v>0</v>
      </c>
      <c r="Q1018" s="5">
        <f t="shared" si="955"/>
        <v>0</v>
      </c>
      <c r="R1018" s="5">
        <f t="shared" si="955"/>
        <v>0</v>
      </c>
      <c r="S1018" s="5">
        <f t="shared" si="955"/>
        <v>0</v>
      </c>
      <c r="T1018" s="5">
        <v>13593.96435</v>
      </c>
      <c r="U1018" s="5">
        <f t="shared" si="955"/>
        <v>0</v>
      </c>
      <c r="V1018" s="36">
        <f t="shared" si="955"/>
        <v>0</v>
      </c>
      <c r="W1018" s="5">
        <f t="shared" si="912"/>
        <v>99.960030221921556</v>
      </c>
      <c r="X1018" s="26"/>
    </row>
    <row r="1019" spans="1:24" x14ac:dyDescent="0.25">
      <c r="A1019" s="4" t="s">
        <v>148</v>
      </c>
      <c r="B1019" s="4" t="s">
        <v>1338</v>
      </c>
      <c r="C1019" s="4" t="s">
        <v>609</v>
      </c>
      <c r="D1019" s="4" t="s">
        <v>85</v>
      </c>
      <c r="E1019" s="14" t="s">
        <v>477</v>
      </c>
      <c r="F1019" s="5">
        <v>3606</v>
      </c>
      <c r="G1019" s="5">
        <v>3606</v>
      </c>
      <c r="H1019" s="5">
        <v>3606</v>
      </c>
      <c r="I1019" s="5"/>
      <c r="J1019" s="5"/>
      <c r="K1019" s="5"/>
      <c r="L1019" s="5">
        <f>170.959-136.912</f>
        <v>34.046999999999997</v>
      </c>
      <c r="M1019" s="5">
        <f t="shared" si="907"/>
        <v>3640.047</v>
      </c>
      <c r="N1019" s="5">
        <v>13599.4</v>
      </c>
      <c r="O1019" s="5">
        <v>1368.5014200000001</v>
      </c>
      <c r="P1019" s="5">
        <v>0</v>
      </c>
      <c r="Q1019" s="5">
        <v>0</v>
      </c>
      <c r="R1019" s="5">
        <v>0</v>
      </c>
      <c r="S1019" s="5">
        <v>0</v>
      </c>
      <c r="T1019" s="5">
        <v>13593.96435</v>
      </c>
      <c r="U1019" s="5">
        <v>0</v>
      </c>
      <c r="V1019" s="36">
        <v>0</v>
      </c>
      <c r="W1019" s="5">
        <f t="shared" si="912"/>
        <v>99.960030221921556</v>
      </c>
      <c r="X1019" s="26"/>
    </row>
    <row r="1020" spans="1:24" x14ac:dyDescent="0.25">
      <c r="A1020" s="4" t="s">
        <v>148</v>
      </c>
      <c r="B1020" s="4" t="s">
        <v>1338</v>
      </c>
      <c r="C1020" s="4" t="s">
        <v>1288</v>
      </c>
      <c r="D1020" s="4"/>
      <c r="E1020" s="14" t="s">
        <v>1280</v>
      </c>
      <c r="F1020" s="5">
        <v>39945.699999999997</v>
      </c>
      <c r="G1020" s="5">
        <v>39945.699999999997</v>
      </c>
      <c r="H1020" s="5">
        <v>39945.699999999997</v>
      </c>
      <c r="I1020" s="5"/>
      <c r="J1020" s="5"/>
      <c r="K1020" s="5"/>
      <c r="L1020" s="5">
        <f>1304.32+1698.239-515.482</f>
        <v>2487.0770000000002</v>
      </c>
      <c r="M1020" s="5">
        <f t="shared" si="907"/>
        <v>42432.776999999995</v>
      </c>
      <c r="N1020" s="5">
        <v>497.77800000000002</v>
      </c>
      <c r="O1020" s="5">
        <v>43082.70622</v>
      </c>
      <c r="P1020" s="5">
        <v>0</v>
      </c>
      <c r="Q1020" s="5">
        <v>0</v>
      </c>
      <c r="R1020" s="5">
        <v>0</v>
      </c>
      <c r="S1020" s="5">
        <v>0</v>
      </c>
      <c r="T1020" s="5">
        <v>497.77800000000002</v>
      </c>
      <c r="U1020" s="5">
        <v>0</v>
      </c>
      <c r="V1020" s="36">
        <v>0</v>
      </c>
      <c r="W1020" s="5">
        <f t="shared" si="912"/>
        <v>100</v>
      </c>
      <c r="X1020" s="26"/>
    </row>
    <row r="1021" spans="1:24" ht="31.5" x14ac:dyDescent="0.25">
      <c r="A1021" s="4" t="s">
        <v>148</v>
      </c>
      <c r="B1021" s="4" t="s">
        <v>1338</v>
      </c>
      <c r="C1021" s="4" t="s">
        <v>1288</v>
      </c>
      <c r="D1021" s="4" t="s">
        <v>73</v>
      </c>
      <c r="E1021" s="14" t="s">
        <v>475</v>
      </c>
      <c r="F1021" s="5"/>
      <c r="G1021" s="5"/>
      <c r="H1021" s="5"/>
      <c r="I1021" s="5"/>
      <c r="J1021" s="5"/>
      <c r="K1021" s="5"/>
      <c r="L1021" s="5">
        <f>L1022</f>
        <v>129.43199999999999</v>
      </c>
      <c r="M1021" s="5">
        <f>L1021</f>
        <v>129.43199999999999</v>
      </c>
      <c r="N1021" s="5">
        <v>497.77800000000002</v>
      </c>
      <c r="O1021" s="5">
        <f t="shared" ref="O1021:V1021" si="956">O1022</f>
        <v>0</v>
      </c>
      <c r="P1021" s="5">
        <f t="shared" si="956"/>
        <v>0</v>
      </c>
      <c r="Q1021" s="5">
        <f t="shared" si="956"/>
        <v>0</v>
      </c>
      <c r="R1021" s="5">
        <f t="shared" si="956"/>
        <v>0</v>
      </c>
      <c r="S1021" s="5">
        <f t="shared" si="956"/>
        <v>0</v>
      </c>
      <c r="T1021" s="5">
        <v>497.77800000000002</v>
      </c>
      <c r="U1021" s="5">
        <f t="shared" si="956"/>
        <v>0</v>
      </c>
      <c r="V1021" s="36">
        <f t="shared" si="956"/>
        <v>0</v>
      </c>
      <c r="W1021" s="5">
        <f t="shared" si="912"/>
        <v>100</v>
      </c>
      <c r="X1021" s="26"/>
    </row>
    <row r="1022" spans="1:24" x14ac:dyDescent="0.25">
      <c r="A1022" s="4" t="s">
        <v>148</v>
      </c>
      <c r="B1022" s="4" t="s">
        <v>1338</v>
      </c>
      <c r="C1022" s="4" t="s">
        <v>1288</v>
      </c>
      <c r="D1022" s="4" t="s">
        <v>85</v>
      </c>
      <c r="E1022" s="14" t="s">
        <v>477</v>
      </c>
      <c r="F1022" s="5"/>
      <c r="G1022" s="5"/>
      <c r="H1022" s="5"/>
      <c r="I1022" s="5"/>
      <c r="J1022" s="5"/>
      <c r="K1022" s="5"/>
      <c r="L1022" s="5">
        <f>L1024</f>
        <v>129.43199999999999</v>
      </c>
      <c r="M1022" s="5">
        <f>L1022</f>
        <v>129.43199999999999</v>
      </c>
      <c r="N1022" s="5">
        <v>497.77800000000002</v>
      </c>
      <c r="O1022" s="5">
        <f t="shared" ref="O1022:V1022" si="957">O1024+O1023</f>
        <v>0</v>
      </c>
      <c r="P1022" s="5">
        <f t="shared" si="957"/>
        <v>0</v>
      </c>
      <c r="Q1022" s="5">
        <f t="shared" si="957"/>
        <v>0</v>
      </c>
      <c r="R1022" s="5">
        <f t="shared" si="957"/>
        <v>0</v>
      </c>
      <c r="S1022" s="5">
        <f t="shared" si="957"/>
        <v>0</v>
      </c>
      <c r="T1022" s="5">
        <v>497.77800000000002</v>
      </c>
      <c r="U1022" s="5">
        <f t="shared" si="957"/>
        <v>0</v>
      </c>
      <c r="V1022" s="36">
        <f t="shared" si="957"/>
        <v>0</v>
      </c>
      <c r="W1022" s="5">
        <f t="shared" si="912"/>
        <v>100</v>
      </c>
      <c r="X1022" s="26"/>
    </row>
    <row r="1023" spans="1:24" ht="47.25" x14ac:dyDescent="0.25">
      <c r="A1023" s="4" t="s">
        <v>148</v>
      </c>
      <c r="B1023" s="4" t="s">
        <v>1338</v>
      </c>
      <c r="C1023" s="4" t="s">
        <v>610</v>
      </c>
      <c r="D1023" s="4"/>
      <c r="E1023" s="14" t="s">
        <v>1110</v>
      </c>
      <c r="F1023" s="5"/>
      <c r="G1023" s="5"/>
      <c r="H1023" s="5"/>
      <c r="I1023" s="5"/>
      <c r="J1023" s="5"/>
      <c r="K1023" s="5"/>
      <c r="L1023" s="5"/>
      <c r="M1023" s="5">
        <v>0</v>
      </c>
      <c r="N1023" s="5">
        <v>248.977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248.977</v>
      </c>
      <c r="U1023" s="5">
        <v>0</v>
      </c>
      <c r="V1023" s="36">
        <v>0</v>
      </c>
      <c r="W1023" s="5">
        <f t="shared" si="912"/>
        <v>100</v>
      </c>
      <c r="X1023" s="26"/>
    </row>
    <row r="1024" spans="1:24" ht="31.5" x14ac:dyDescent="0.25">
      <c r="A1024" s="4" t="s">
        <v>148</v>
      </c>
      <c r="B1024" s="4" t="s">
        <v>1338</v>
      </c>
      <c r="C1024" s="4" t="s">
        <v>610</v>
      </c>
      <c r="D1024" s="4" t="s">
        <v>73</v>
      </c>
      <c r="E1024" s="14" t="s">
        <v>475</v>
      </c>
      <c r="F1024" s="5"/>
      <c r="G1024" s="5"/>
      <c r="H1024" s="5"/>
      <c r="I1024" s="5"/>
      <c r="J1024" s="5"/>
      <c r="K1024" s="5"/>
      <c r="L1024" s="5">
        <v>129.43199999999999</v>
      </c>
      <c r="M1024" s="5">
        <f>L1024</f>
        <v>129.43199999999999</v>
      </c>
      <c r="N1024" s="5">
        <v>248.977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248.977</v>
      </c>
      <c r="U1024" s="5">
        <v>0</v>
      </c>
      <c r="V1024" s="36">
        <v>0</v>
      </c>
      <c r="W1024" s="5">
        <f t="shared" si="912"/>
        <v>100</v>
      </c>
      <c r="X1024" s="26"/>
    </row>
    <row r="1025" spans="1:24" s="10" customFormat="1" x14ac:dyDescent="0.25">
      <c r="A1025" s="4" t="s">
        <v>148</v>
      </c>
      <c r="B1025" s="4" t="s">
        <v>1338</v>
      </c>
      <c r="C1025" s="4" t="s">
        <v>610</v>
      </c>
      <c r="D1025" s="4" t="s">
        <v>85</v>
      </c>
      <c r="E1025" s="14" t="s">
        <v>477</v>
      </c>
      <c r="F1025" s="11">
        <f t="shared" ref="F1025:K1025" si="958">F1026+F1032+F1039+F1045+F1109+F1118+F1138+F1148</f>
        <v>558240</v>
      </c>
      <c r="G1025" s="11">
        <f t="shared" si="958"/>
        <v>563229.89999999991</v>
      </c>
      <c r="H1025" s="11">
        <f t="shared" si="958"/>
        <v>567829.29999999993</v>
      </c>
      <c r="I1025" s="11">
        <f t="shared" si="958"/>
        <v>0</v>
      </c>
      <c r="J1025" s="11">
        <f t="shared" si="958"/>
        <v>0</v>
      </c>
      <c r="K1025" s="11">
        <f t="shared" si="958"/>
        <v>0</v>
      </c>
      <c r="L1025" s="11">
        <f>L1026+L1032+L1039+L1045+L1109+L1118+L1138+L1148</f>
        <v>11001.299000000001</v>
      </c>
      <c r="M1025" s="11">
        <f t="shared" si="907"/>
        <v>569241.299</v>
      </c>
      <c r="N1025" s="5">
        <v>248.977</v>
      </c>
      <c r="O1025" s="11">
        <f>O1026+O1032+O1039+O1045+O1109+O1118+O1138+O1148</f>
        <v>395100.82292000001</v>
      </c>
      <c r="P1025" s="11">
        <f t="shared" ref="P1025:V1025" si="959">P1026+P1032+P1039+P1045+P1109+P1118+P1138+P1148</f>
        <v>37443.138220000001</v>
      </c>
      <c r="Q1025" s="11">
        <f t="shared" si="959"/>
        <v>193402.91561999999</v>
      </c>
      <c r="R1025" s="11">
        <f t="shared" si="959"/>
        <v>0</v>
      </c>
      <c r="S1025" s="11">
        <f t="shared" si="959"/>
        <v>0</v>
      </c>
      <c r="T1025" s="5">
        <v>248.977</v>
      </c>
      <c r="U1025" s="11">
        <f t="shared" si="959"/>
        <v>37443.082860000002</v>
      </c>
      <c r="V1025" s="35">
        <f t="shared" si="959"/>
        <v>0</v>
      </c>
      <c r="W1025" s="5">
        <f t="shared" si="912"/>
        <v>100</v>
      </c>
      <c r="X1025" s="25"/>
    </row>
    <row r="1026" spans="1:24" x14ac:dyDescent="0.25">
      <c r="A1026" s="9" t="s">
        <v>148</v>
      </c>
      <c r="B1026" s="9" t="s">
        <v>1331</v>
      </c>
      <c r="C1026" s="9"/>
      <c r="D1026" s="9"/>
      <c r="E1026" s="13" t="s">
        <v>453</v>
      </c>
      <c r="F1026" s="5">
        <f t="shared" ref="F1026:L1030" si="960">F1027</f>
        <v>200</v>
      </c>
      <c r="G1026" s="5">
        <f t="shared" si="960"/>
        <v>200</v>
      </c>
      <c r="H1026" s="5">
        <f t="shared" si="960"/>
        <v>200</v>
      </c>
      <c r="I1026" s="5">
        <f t="shared" si="960"/>
        <v>0</v>
      </c>
      <c r="J1026" s="5">
        <f t="shared" si="960"/>
        <v>0</v>
      </c>
      <c r="K1026" s="5">
        <f t="shared" si="960"/>
        <v>0</v>
      </c>
      <c r="L1026" s="5">
        <f t="shared" si="960"/>
        <v>0</v>
      </c>
      <c r="M1026" s="5">
        <f t="shared" si="907"/>
        <v>200</v>
      </c>
      <c r="N1026" s="11">
        <v>60201.34</v>
      </c>
      <c r="O1026" s="5">
        <f t="shared" ref="O1026:O1030" si="961">O1027</f>
        <v>0</v>
      </c>
      <c r="P1026" s="5">
        <f t="shared" ref="P1026:V1030" si="962">P1027</f>
        <v>0</v>
      </c>
      <c r="Q1026" s="5">
        <f t="shared" si="962"/>
        <v>0</v>
      </c>
      <c r="R1026" s="5">
        <f t="shared" si="962"/>
        <v>0</v>
      </c>
      <c r="S1026" s="5">
        <f t="shared" si="962"/>
        <v>0</v>
      </c>
      <c r="T1026" s="11">
        <v>60200.921540000003</v>
      </c>
      <c r="U1026" s="5">
        <f t="shared" si="962"/>
        <v>0</v>
      </c>
      <c r="V1026" s="36">
        <f t="shared" si="962"/>
        <v>0</v>
      </c>
      <c r="W1026" s="11">
        <f t="shared" si="912"/>
        <v>99.999304899193291</v>
      </c>
      <c r="X1026" s="26"/>
    </row>
    <row r="1027" spans="1:24" ht="47.25" x14ac:dyDescent="0.25">
      <c r="A1027" s="4" t="s">
        <v>148</v>
      </c>
      <c r="B1027" s="4" t="s">
        <v>1331</v>
      </c>
      <c r="C1027" s="4" t="s">
        <v>96</v>
      </c>
      <c r="D1027" s="4"/>
      <c r="E1027" s="14" t="s">
        <v>908</v>
      </c>
      <c r="F1027" s="5">
        <f t="shared" si="960"/>
        <v>200</v>
      </c>
      <c r="G1027" s="5">
        <f t="shared" si="960"/>
        <v>200</v>
      </c>
      <c r="H1027" s="5">
        <f t="shared" si="960"/>
        <v>200</v>
      </c>
      <c r="I1027" s="5">
        <f t="shared" si="960"/>
        <v>0</v>
      </c>
      <c r="J1027" s="5">
        <f t="shared" si="960"/>
        <v>0</v>
      </c>
      <c r="K1027" s="5">
        <f t="shared" si="960"/>
        <v>0</v>
      </c>
      <c r="L1027" s="5">
        <f t="shared" si="960"/>
        <v>0</v>
      </c>
      <c r="M1027" s="5">
        <f t="shared" si="907"/>
        <v>200</v>
      </c>
      <c r="N1027" s="5">
        <v>60201.34</v>
      </c>
      <c r="O1027" s="5">
        <f t="shared" si="961"/>
        <v>0</v>
      </c>
      <c r="P1027" s="5">
        <f t="shared" si="962"/>
        <v>0</v>
      </c>
      <c r="Q1027" s="5">
        <f t="shared" si="962"/>
        <v>0</v>
      </c>
      <c r="R1027" s="5">
        <f t="shared" si="962"/>
        <v>0</v>
      </c>
      <c r="S1027" s="5">
        <f t="shared" si="962"/>
        <v>0</v>
      </c>
      <c r="T1027" s="5">
        <v>60200.921540000003</v>
      </c>
      <c r="U1027" s="5">
        <f t="shared" si="962"/>
        <v>0</v>
      </c>
      <c r="V1027" s="36">
        <f t="shared" si="962"/>
        <v>0</v>
      </c>
      <c r="W1027" s="5">
        <f t="shared" si="912"/>
        <v>99.999304899193291</v>
      </c>
      <c r="X1027" s="26"/>
    </row>
    <row r="1028" spans="1:24" ht="31.5" x14ac:dyDescent="0.25">
      <c r="A1028" s="4" t="s">
        <v>148</v>
      </c>
      <c r="B1028" s="4" t="s">
        <v>1331</v>
      </c>
      <c r="C1028" s="4" t="s">
        <v>120</v>
      </c>
      <c r="D1028" s="4"/>
      <c r="E1028" s="14" t="s">
        <v>918</v>
      </c>
      <c r="F1028" s="5">
        <f t="shared" si="960"/>
        <v>200</v>
      </c>
      <c r="G1028" s="5">
        <f t="shared" si="960"/>
        <v>200</v>
      </c>
      <c r="H1028" s="5">
        <f t="shared" si="960"/>
        <v>200</v>
      </c>
      <c r="I1028" s="5">
        <f t="shared" si="960"/>
        <v>0</v>
      </c>
      <c r="J1028" s="5">
        <f t="shared" si="960"/>
        <v>0</v>
      </c>
      <c r="K1028" s="5">
        <f t="shared" si="960"/>
        <v>0</v>
      </c>
      <c r="L1028" s="5">
        <f t="shared" si="960"/>
        <v>0</v>
      </c>
      <c r="M1028" s="5">
        <f t="shared" si="907"/>
        <v>200</v>
      </c>
      <c r="N1028" s="5">
        <v>60201.34</v>
      </c>
      <c r="O1028" s="5">
        <f t="shared" si="961"/>
        <v>0</v>
      </c>
      <c r="P1028" s="5">
        <f t="shared" si="962"/>
        <v>0</v>
      </c>
      <c r="Q1028" s="5">
        <f t="shared" si="962"/>
        <v>0</v>
      </c>
      <c r="R1028" s="5">
        <f t="shared" si="962"/>
        <v>0</v>
      </c>
      <c r="S1028" s="5">
        <f t="shared" si="962"/>
        <v>0</v>
      </c>
      <c r="T1028" s="5">
        <v>60200.921540000003</v>
      </c>
      <c r="U1028" s="5">
        <f t="shared" si="962"/>
        <v>0</v>
      </c>
      <c r="V1028" s="36">
        <f t="shared" si="962"/>
        <v>0</v>
      </c>
      <c r="W1028" s="5">
        <f t="shared" si="912"/>
        <v>99.999304899193291</v>
      </c>
      <c r="X1028" s="26"/>
    </row>
    <row r="1029" spans="1:24" ht="94.5" x14ac:dyDescent="0.25">
      <c r="A1029" s="4" t="s">
        <v>148</v>
      </c>
      <c r="B1029" s="4" t="s">
        <v>1331</v>
      </c>
      <c r="C1029" s="4" t="s">
        <v>304</v>
      </c>
      <c r="D1029" s="4"/>
      <c r="E1029" s="14" t="s">
        <v>1469</v>
      </c>
      <c r="F1029" s="5">
        <f t="shared" si="960"/>
        <v>200</v>
      </c>
      <c r="G1029" s="5">
        <f t="shared" si="960"/>
        <v>200</v>
      </c>
      <c r="H1029" s="5">
        <f t="shared" si="960"/>
        <v>200</v>
      </c>
      <c r="I1029" s="5">
        <f t="shared" si="960"/>
        <v>0</v>
      </c>
      <c r="J1029" s="5">
        <f t="shared" si="960"/>
        <v>0</v>
      </c>
      <c r="K1029" s="5">
        <f t="shared" si="960"/>
        <v>0</v>
      </c>
      <c r="L1029" s="5">
        <f t="shared" si="960"/>
        <v>0</v>
      </c>
      <c r="M1029" s="5">
        <f t="shared" si="907"/>
        <v>200</v>
      </c>
      <c r="N1029" s="5">
        <v>11747.49</v>
      </c>
      <c r="O1029" s="5">
        <f t="shared" si="961"/>
        <v>0</v>
      </c>
      <c r="P1029" s="5">
        <f t="shared" si="962"/>
        <v>0</v>
      </c>
      <c r="Q1029" s="5">
        <f t="shared" si="962"/>
        <v>0</v>
      </c>
      <c r="R1029" s="5">
        <f t="shared" si="962"/>
        <v>0</v>
      </c>
      <c r="S1029" s="5">
        <f t="shared" si="962"/>
        <v>0</v>
      </c>
      <c r="T1029" s="5">
        <v>11747.49</v>
      </c>
      <c r="U1029" s="5">
        <f t="shared" si="962"/>
        <v>0</v>
      </c>
      <c r="V1029" s="36">
        <f t="shared" si="962"/>
        <v>0</v>
      </c>
      <c r="W1029" s="5">
        <f t="shared" si="912"/>
        <v>100</v>
      </c>
      <c r="X1029" s="26"/>
    </row>
    <row r="1030" spans="1:24" ht="31.5" x14ac:dyDescent="0.25">
      <c r="A1030" s="4" t="s">
        <v>148</v>
      </c>
      <c r="B1030" s="4" t="s">
        <v>1331</v>
      </c>
      <c r="C1030" s="4" t="s">
        <v>299</v>
      </c>
      <c r="D1030" s="4"/>
      <c r="E1030" s="14" t="s">
        <v>527</v>
      </c>
      <c r="F1030" s="5">
        <f t="shared" si="960"/>
        <v>200</v>
      </c>
      <c r="G1030" s="5">
        <f t="shared" si="960"/>
        <v>200</v>
      </c>
      <c r="H1030" s="5">
        <f t="shared" si="960"/>
        <v>200</v>
      </c>
      <c r="I1030" s="5">
        <f t="shared" si="960"/>
        <v>0</v>
      </c>
      <c r="J1030" s="5">
        <f t="shared" si="960"/>
        <v>0</v>
      </c>
      <c r="K1030" s="5">
        <f t="shared" si="960"/>
        <v>0</v>
      </c>
      <c r="L1030" s="5">
        <f t="shared" si="960"/>
        <v>0</v>
      </c>
      <c r="M1030" s="5">
        <f t="shared" si="907"/>
        <v>200</v>
      </c>
      <c r="N1030" s="5">
        <v>11747.49</v>
      </c>
      <c r="O1030" s="5">
        <f t="shared" si="961"/>
        <v>0</v>
      </c>
      <c r="P1030" s="5">
        <f t="shared" si="962"/>
        <v>0</v>
      </c>
      <c r="Q1030" s="5">
        <f t="shared" si="962"/>
        <v>0</v>
      </c>
      <c r="R1030" s="5">
        <f t="shared" si="962"/>
        <v>0</v>
      </c>
      <c r="S1030" s="5">
        <f t="shared" si="962"/>
        <v>0</v>
      </c>
      <c r="T1030" s="5">
        <v>11747.49</v>
      </c>
      <c r="U1030" s="5">
        <f t="shared" si="962"/>
        <v>0</v>
      </c>
      <c r="V1030" s="36">
        <f t="shared" si="962"/>
        <v>0</v>
      </c>
      <c r="W1030" s="5">
        <f t="shared" si="912"/>
        <v>100</v>
      </c>
      <c r="X1030" s="26"/>
    </row>
    <row r="1031" spans="1:24" ht="31.5" x14ac:dyDescent="0.25">
      <c r="A1031" s="4" t="s">
        <v>148</v>
      </c>
      <c r="B1031" s="4" t="s">
        <v>1331</v>
      </c>
      <c r="C1031" s="4" t="s">
        <v>299</v>
      </c>
      <c r="D1031" s="4" t="s">
        <v>73</v>
      </c>
      <c r="E1031" s="14" t="s">
        <v>475</v>
      </c>
      <c r="F1031" s="5">
        <v>200</v>
      </c>
      <c r="G1031" s="5">
        <v>200</v>
      </c>
      <c r="H1031" s="5">
        <v>200</v>
      </c>
      <c r="I1031" s="5"/>
      <c r="J1031" s="5"/>
      <c r="K1031" s="5"/>
      <c r="L1031" s="5"/>
      <c r="M1031" s="5">
        <f t="shared" si="907"/>
        <v>200</v>
      </c>
      <c r="N1031" s="5">
        <v>11747.49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11747.49</v>
      </c>
      <c r="U1031" s="5">
        <v>0</v>
      </c>
      <c r="V1031" s="36">
        <v>0</v>
      </c>
      <c r="W1031" s="5">
        <f t="shared" si="912"/>
        <v>100</v>
      </c>
      <c r="X1031" s="26"/>
    </row>
    <row r="1032" spans="1:24" x14ac:dyDescent="0.25">
      <c r="A1032" s="4" t="s">
        <v>148</v>
      </c>
      <c r="B1032" s="4" t="s">
        <v>1331</v>
      </c>
      <c r="C1032" s="4" t="s">
        <v>299</v>
      </c>
      <c r="D1032" s="4" t="s">
        <v>107</v>
      </c>
      <c r="E1032" s="14" t="s">
        <v>476</v>
      </c>
      <c r="F1032" s="5">
        <f t="shared" ref="F1032:L1035" si="963">F1033</f>
        <v>5009.5</v>
      </c>
      <c r="G1032" s="5">
        <f t="shared" si="963"/>
        <v>4012.5</v>
      </c>
      <c r="H1032" s="5">
        <f t="shared" si="963"/>
        <v>4012.5</v>
      </c>
      <c r="I1032" s="5">
        <f t="shared" si="963"/>
        <v>0</v>
      </c>
      <c r="J1032" s="5">
        <f t="shared" si="963"/>
        <v>0</v>
      </c>
      <c r="K1032" s="5">
        <f t="shared" si="963"/>
        <v>0</v>
      </c>
      <c r="L1032" s="5">
        <f t="shared" si="963"/>
        <v>0</v>
      </c>
      <c r="M1032" s="5">
        <f t="shared" si="907"/>
        <v>5009.5</v>
      </c>
      <c r="N1032" s="5">
        <v>628.49199999999996</v>
      </c>
      <c r="O1032" s="5">
        <f t="shared" ref="O1032:O1035" si="964">O1033</f>
        <v>3240.25</v>
      </c>
      <c r="P1032" s="5">
        <f t="shared" ref="P1032:V1035" si="965">P1033</f>
        <v>0</v>
      </c>
      <c r="Q1032" s="5">
        <f t="shared" si="965"/>
        <v>0</v>
      </c>
      <c r="R1032" s="5">
        <f t="shared" si="965"/>
        <v>0</v>
      </c>
      <c r="S1032" s="5">
        <f t="shared" si="965"/>
        <v>0</v>
      </c>
      <c r="T1032" s="5">
        <v>628.49199999999996</v>
      </c>
      <c r="U1032" s="5">
        <f t="shared" si="965"/>
        <v>0</v>
      </c>
      <c r="V1032" s="36">
        <f t="shared" si="965"/>
        <v>0</v>
      </c>
      <c r="W1032" s="5">
        <f t="shared" si="912"/>
        <v>100</v>
      </c>
      <c r="X1032" s="26"/>
    </row>
    <row r="1033" spans="1:24" x14ac:dyDescent="0.25">
      <c r="A1033" s="4" t="s">
        <v>148</v>
      </c>
      <c r="B1033" s="4" t="s">
        <v>1331</v>
      </c>
      <c r="C1033" s="4" t="s">
        <v>299</v>
      </c>
      <c r="D1033" s="4" t="s">
        <v>85</v>
      </c>
      <c r="E1033" s="14" t="s">
        <v>477</v>
      </c>
      <c r="F1033" s="5">
        <f t="shared" si="963"/>
        <v>5009.5</v>
      </c>
      <c r="G1033" s="5">
        <f t="shared" si="963"/>
        <v>4012.5</v>
      </c>
      <c r="H1033" s="5">
        <f t="shared" si="963"/>
        <v>4012.5</v>
      </c>
      <c r="I1033" s="5">
        <f t="shared" si="963"/>
        <v>0</v>
      </c>
      <c r="J1033" s="5">
        <f t="shared" si="963"/>
        <v>0</v>
      </c>
      <c r="K1033" s="5">
        <f t="shared" si="963"/>
        <v>0</v>
      </c>
      <c r="L1033" s="5">
        <f t="shared" si="963"/>
        <v>0</v>
      </c>
      <c r="M1033" s="5">
        <f t="shared" si="907"/>
        <v>5009.5</v>
      </c>
      <c r="N1033" s="5">
        <v>11118.998</v>
      </c>
      <c r="O1033" s="5">
        <f t="shared" si="964"/>
        <v>3240.25</v>
      </c>
      <c r="P1033" s="5">
        <f t="shared" si="965"/>
        <v>0</v>
      </c>
      <c r="Q1033" s="5">
        <f t="shared" si="965"/>
        <v>0</v>
      </c>
      <c r="R1033" s="5">
        <f t="shared" si="965"/>
        <v>0</v>
      </c>
      <c r="S1033" s="5">
        <f t="shared" si="965"/>
        <v>0</v>
      </c>
      <c r="T1033" s="5">
        <v>11118.998</v>
      </c>
      <c r="U1033" s="5">
        <f t="shared" si="965"/>
        <v>0</v>
      </c>
      <c r="V1033" s="36">
        <f t="shared" si="965"/>
        <v>0</v>
      </c>
      <c r="W1033" s="5">
        <f t="shared" si="912"/>
        <v>100</v>
      </c>
      <c r="X1033" s="26"/>
    </row>
    <row r="1034" spans="1:24" ht="47.25" x14ac:dyDescent="0.25">
      <c r="A1034" s="4" t="s">
        <v>148</v>
      </c>
      <c r="B1034" s="4" t="s">
        <v>1331</v>
      </c>
      <c r="C1034" s="4" t="s">
        <v>121</v>
      </c>
      <c r="D1034" s="4"/>
      <c r="E1034" s="14" t="s">
        <v>1269</v>
      </c>
      <c r="F1034" s="5">
        <f t="shared" si="963"/>
        <v>5009.5</v>
      </c>
      <c r="G1034" s="5">
        <f t="shared" si="963"/>
        <v>4012.5</v>
      </c>
      <c r="H1034" s="5">
        <f t="shared" si="963"/>
        <v>4012.5</v>
      </c>
      <c r="I1034" s="5">
        <f t="shared" si="963"/>
        <v>0</v>
      </c>
      <c r="J1034" s="5">
        <f t="shared" si="963"/>
        <v>0</v>
      </c>
      <c r="K1034" s="5">
        <f t="shared" si="963"/>
        <v>0</v>
      </c>
      <c r="L1034" s="5">
        <f t="shared" si="963"/>
        <v>0</v>
      </c>
      <c r="M1034" s="5">
        <f t="shared" si="907"/>
        <v>5009.5</v>
      </c>
      <c r="N1034" s="5">
        <v>48453.85</v>
      </c>
      <c r="O1034" s="5">
        <f t="shared" si="964"/>
        <v>3240.25</v>
      </c>
      <c r="P1034" s="5">
        <f t="shared" si="965"/>
        <v>0</v>
      </c>
      <c r="Q1034" s="5">
        <f t="shared" si="965"/>
        <v>0</v>
      </c>
      <c r="R1034" s="5">
        <f t="shared" si="965"/>
        <v>0</v>
      </c>
      <c r="S1034" s="5">
        <f t="shared" si="965"/>
        <v>0</v>
      </c>
      <c r="T1034" s="5">
        <v>48453.431540000005</v>
      </c>
      <c r="U1034" s="5">
        <f t="shared" si="965"/>
        <v>0</v>
      </c>
      <c r="V1034" s="36">
        <f t="shared" si="965"/>
        <v>0</v>
      </c>
      <c r="W1034" s="5">
        <f t="shared" si="912"/>
        <v>99.999136374096182</v>
      </c>
      <c r="X1034" s="26"/>
    </row>
    <row r="1035" spans="1:24" ht="47.25" x14ac:dyDescent="0.25">
      <c r="A1035" s="4" t="s">
        <v>148</v>
      </c>
      <c r="B1035" s="4" t="s">
        <v>1331</v>
      </c>
      <c r="C1035" s="4" t="s">
        <v>106</v>
      </c>
      <c r="D1035" s="4"/>
      <c r="E1035" s="14" t="s">
        <v>497</v>
      </c>
      <c r="F1035" s="5">
        <f t="shared" si="963"/>
        <v>5009.5</v>
      </c>
      <c r="G1035" s="5">
        <f t="shared" si="963"/>
        <v>4012.5</v>
      </c>
      <c r="H1035" s="5">
        <f t="shared" si="963"/>
        <v>4012.5</v>
      </c>
      <c r="I1035" s="5">
        <f t="shared" si="963"/>
        <v>0</v>
      </c>
      <c r="J1035" s="5">
        <f t="shared" si="963"/>
        <v>0</v>
      </c>
      <c r="K1035" s="5">
        <f t="shared" si="963"/>
        <v>0</v>
      </c>
      <c r="L1035" s="5">
        <f t="shared" si="963"/>
        <v>0</v>
      </c>
      <c r="M1035" s="5">
        <f t="shared" si="907"/>
        <v>5009.5</v>
      </c>
      <c r="N1035" s="5">
        <v>48359.65</v>
      </c>
      <c r="O1035" s="5">
        <f t="shared" si="964"/>
        <v>3240.25</v>
      </c>
      <c r="P1035" s="5">
        <f t="shared" si="965"/>
        <v>0</v>
      </c>
      <c r="Q1035" s="5">
        <f t="shared" si="965"/>
        <v>0</v>
      </c>
      <c r="R1035" s="5">
        <f t="shared" si="965"/>
        <v>0</v>
      </c>
      <c r="S1035" s="5">
        <f t="shared" si="965"/>
        <v>0</v>
      </c>
      <c r="T1035" s="5">
        <v>48359.248500000002</v>
      </c>
      <c r="U1035" s="5">
        <f t="shared" si="965"/>
        <v>0</v>
      </c>
      <c r="V1035" s="36">
        <f t="shared" si="965"/>
        <v>0</v>
      </c>
      <c r="W1035" s="5">
        <f t="shared" ref="W1035:W1098" si="966">T1035/N1035*100</f>
        <v>99.999169762394885</v>
      </c>
      <c r="X1035" s="26"/>
    </row>
    <row r="1036" spans="1:24" ht="31.5" x14ac:dyDescent="0.25">
      <c r="A1036" s="4" t="s">
        <v>148</v>
      </c>
      <c r="B1036" s="4" t="s">
        <v>1331</v>
      </c>
      <c r="C1036" s="4" t="s">
        <v>106</v>
      </c>
      <c r="D1036" s="4" t="s">
        <v>73</v>
      </c>
      <c r="E1036" s="14" t="s">
        <v>475</v>
      </c>
      <c r="F1036" s="5">
        <f t="shared" ref="F1036:L1036" si="967">F1037+F1038</f>
        <v>5009.5</v>
      </c>
      <c r="G1036" s="5">
        <f t="shared" si="967"/>
        <v>4012.5</v>
      </c>
      <c r="H1036" s="5">
        <f t="shared" si="967"/>
        <v>4012.5</v>
      </c>
      <c r="I1036" s="5">
        <f t="shared" si="967"/>
        <v>0</v>
      </c>
      <c r="J1036" s="5">
        <f t="shared" si="967"/>
        <v>0</v>
      </c>
      <c r="K1036" s="5">
        <f t="shared" si="967"/>
        <v>0</v>
      </c>
      <c r="L1036" s="5">
        <f t="shared" si="967"/>
        <v>0</v>
      </c>
      <c r="M1036" s="5">
        <f t="shared" si="907"/>
        <v>5009.5</v>
      </c>
      <c r="N1036" s="5">
        <v>48359.65</v>
      </c>
      <c r="O1036" s="5">
        <f>O1037+O1038</f>
        <v>3240.25</v>
      </c>
      <c r="P1036" s="5">
        <f t="shared" ref="P1036:V1036" si="968">P1037+P1038</f>
        <v>0</v>
      </c>
      <c r="Q1036" s="5">
        <f t="shared" si="968"/>
        <v>0</v>
      </c>
      <c r="R1036" s="5">
        <f t="shared" si="968"/>
        <v>0</v>
      </c>
      <c r="S1036" s="5">
        <f t="shared" si="968"/>
        <v>0</v>
      </c>
      <c r="T1036" s="5">
        <v>48359.248500000002</v>
      </c>
      <c r="U1036" s="5">
        <f t="shared" si="968"/>
        <v>0</v>
      </c>
      <c r="V1036" s="36">
        <f t="shared" si="968"/>
        <v>0</v>
      </c>
      <c r="W1036" s="5">
        <f t="shared" si="966"/>
        <v>99.999169762394885</v>
      </c>
      <c r="X1036" s="26"/>
    </row>
    <row r="1037" spans="1:24" x14ac:dyDescent="0.25">
      <c r="A1037" s="4" t="s">
        <v>148</v>
      </c>
      <c r="B1037" s="4" t="s">
        <v>1331</v>
      </c>
      <c r="C1037" s="4" t="s">
        <v>106</v>
      </c>
      <c r="D1037" s="4" t="s">
        <v>107</v>
      </c>
      <c r="E1037" s="14" t="s">
        <v>476</v>
      </c>
      <c r="F1037" s="5">
        <v>3626.5</v>
      </c>
      <c r="G1037" s="5">
        <v>2629.5</v>
      </c>
      <c r="H1037" s="5">
        <v>2629.5</v>
      </c>
      <c r="I1037" s="5"/>
      <c r="J1037" s="5"/>
      <c r="K1037" s="5"/>
      <c r="L1037" s="5"/>
      <c r="M1037" s="5">
        <f t="shared" si="907"/>
        <v>3626.5</v>
      </c>
      <c r="N1037" s="5">
        <v>988.36424999999997</v>
      </c>
      <c r="O1037" s="5">
        <v>997</v>
      </c>
      <c r="P1037" s="5">
        <v>0</v>
      </c>
      <c r="Q1037" s="5">
        <v>0</v>
      </c>
      <c r="R1037" s="5">
        <v>0</v>
      </c>
      <c r="S1037" s="5">
        <v>0</v>
      </c>
      <c r="T1037" s="5">
        <v>988.36424999999997</v>
      </c>
      <c r="U1037" s="5">
        <v>0</v>
      </c>
      <c r="V1037" s="36">
        <v>0</v>
      </c>
      <c r="W1037" s="5">
        <f t="shared" si="966"/>
        <v>100</v>
      </c>
      <c r="X1037" s="26"/>
    </row>
    <row r="1038" spans="1:24" x14ac:dyDescent="0.25">
      <c r="A1038" s="4" t="s">
        <v>148</v>
      </c>
      <c r="B1038" s="4" t="s">
        <v>1331</v>
      </c>
      <c r="C1038" s="4" t="s">
        <v>106</v>
      </c>
      <c r="D1038" s="4" t="s">
        <v>85</v>
      </c>
      <c r="E1038" s="14" t="s">
        <v>477</v>
      </c>
      <c r="F1038" s="5">
        <v>1383</v>
      </c>
      <c r="G1038" s="5">
        <v>1383</v>
      </c>
      <c r="H1038" s="5">
        <v>1383</v>
      </c>
      <c r="I1038" s="5"/>
      <c r="J1038" s="5"/>
      <c r="K1038" s="5"/>
      <c r="L1038" s="5"/>
      <c r="M1038" s="5">
        <f t="shared" si="907"/>
        <v>1383</v>
      </c>
      <c r="N1038" s="5">
        <v>47371.285750000003</v>
      </c>
      <c r="O1038" s="5">
        <v>2243.25</v>
      </c>
      <c r="P1038" s="5">
        <v>0</v>
      </c>
      <c r="Q1038" s="5">
        <v>0</v>
      </c>
      <c r="R1038" s="5">
        <v>0</v>
      </c>
      <c r="S1038" s="5">
        <v>0</v>
      </c>
      <c r="T1038" s="5">
        <v>47370.884250000003</v>
      </c>
      <c r="U1038" s="5">
        <v>0</v>
      </c>
      <c r="V1038" s="36">
        <v>0</v>
      </c>
      <c r="W1038" s="5">
        <f t="shared" si="966"/>
        <v>99.999152440146716</v>
      </c>
      <c r="X1038" s="26"/>
    </row>
    <row r="1039" spans="1:24" x14ac:dyDescent="0.25">
      <c r="A1039" s="4" t="s">
        <v>148</v>
      </c>
      <c r="B1039" s="4" t="s">
        <v>1331</v>
      </c>
      <c r="C1039" s="4" t="s">
        <v>1287</v>
      </c>
      <c r="D1039" s="4"/>
      <c r="E1039" s="14" t="s">
        <v>1280</v>
      </c>
      <c r="F1039" s="5">
        <f t="shared" ref="F1039:L1043" si="969">F1040</f>
        <v>489.4</v>
      </c>
      <c r="G1039" s="5">
        <f t="shared" si="969"/>
        <v>489.4</v>
      </c>
      <c r="H1039" s="5">
        <f t="shared" si="969"/>
        <v>489.4</v>
      </c>
      <c r="I1039" s="5">
        <f t="shared" si="969"/>
        <v>0</v>
      </c>
      <c r="J1039" s="5">
        <f t="shared" si="969"/>
        <v>0</v>
      </c>
      <c r="K1039" s="5">
        <f t="shared" si="969"/>
        <v>0</v>
      </c>
      <c r="L1039" s="5">
        <f t="shared" si="969"/>
        <v>0</v>
      </c>
      <c r="M1039" s="5">
        <f t="shared" si="907"/>
        <v>489.4</v>
      </c>
      <c r="N1039" s="5">
        <v>94.2</v>
      </c>
      <c r="O1039" s="5">
        <f t="shared" ref="O1039:O1043" si="970">O1040</f>
        <v>489.4</v>
      </c>
      <c r="P1039" s="5">
        <f t="shared" ref="P1039:V1043" si="971">P1040</f>
        <v>0</v>
      </c>
      <c r="Q1039" s="5">
        <f t="shared" si="971"/>
        <v>0</v>
      </c>
      <c r="R1039" s="5">
        <f t="shared" si="971"/>
        <v>0</v>
      </c>
      <c r="S1039" s="5">
        <f t="shared" si="971"/>
        <v>0</v>
      </c>
      <c r="T1039" s="5">
        <v>94.183040000000005</v>
      </c>
      <c r="U1039" s="5">
        <f t="shared" si="971"/>
        <v>0</v>
      </c>
      <c r="V1039" s="36">
        <f t="shared" si="971"/>
        <v>0</v>
      </c>
      <c r="W1039" s="5">
        <f t="shared" si="966"/>
        <v>99.981995753715509</v>
      </c>
      <c r="X1039" s="26"/>
    </row>
    <row r="1040" spans="1:24" ht="31.5" x14ac:dyDescent="0.25">
      <c r="A1040" s="4" t="s">
        <v>148</v>
      </c>
      <c r="B1040" s="4" t="s">
        <v>1331</v>
      </c>
      <c r="C1040" s="4" t="s">
        <v>1287</v>
      </c>
      <c r="D1040" s="4" t="s">
        <v>73</v>
      </c>
      <c r="E1040" s="14" t="s">
        <v>475</v>
      </c>
      <c r="F1040" s="5">
        <f t="shared" si="969"/>
        <v>489.4</v>
      </c>
      <c r="G1040" s="5">
        <f t="shared" si="969"/>
        <v>489.4</v>
      </c>
      <c r="H1040" s="5">
        <f t="shared" si="969"/>
        <v>489.4</v>
      </c>
      <c r="I1040" s="5">
        <f t="shared" si="969"/>
        <v>0</v>
      </c>
      <c r="J1040" s="5">
        <f t="shared" si="969"/>
        <v>0</v>
      </c>
      <c r="K1040" s="5">
        <f t="shared" si="969"/>
        <v>0</v>
      </c>
      <c r="L1040" s="5">
        <f t="shared" si="969"/>
        <v>0</v>
      </c>
      <c r="M1040" s="5">
        <f t="shared" ref="M1040:M1107" si="972">F1040+I1040+L1040</f>
        <v>489.4</v>
      </c>
      <c r="N1040" s="5">
        <v>94.2</v>
      </c>
      <c r="O1040" s="5">
        <f t="shared" si="970"/>
        <v>489.4</v>
      </c>
      <c r="P1040" s="5">
        <f t="shared" si="971"/>
        <v>0</v>
      </c>
      <c r="Q1040" s="5">
        <f t="shared" si="971"/>
        <v>0</v>
      </c>
      <c r="R1040" s="5">
        <f t="shared" si="971"/>
        <v>0</v>
      </c>
      <c r="S1040" s="5">
        <f t="shared" si="971"/>
        <v>0</v>
      </c>
      <c r="T1040" s="5">
        <v>94.183040000000005</v>
      </c>
      <c r="U1040" s="5">
        <f t="shared" si="971"/>
        <v>0</v>
      </c>
      <c r="V1040" s="36">
        <f t="shared" si="971"/>
        <v>0</v>
      </c>
      <c r="W1040" s="5">
        <f t="shared" si="966"/>
        <v>99.981995753715509</v>
      </c>
      <c r="X1040" s="26"/>
    </row>
    <row r="1041" spans="1:24" x14ac:dyDescent="0.25">
      <c r="A1041" s="4" t="s">
        <v>148</v>
      </c>
      <c r="B1041" s="4" t="s">
        <v>1331</v>
      </c>
      <c r="C1041" s="4" t="s">
        <v>1287</v>
      </c>
      <c r="D1041" s="4" t="s">
        <v>85</v>
      </c>
      <c r="E1041" s="14" t="s">
        <v>477</v>
      </c>
      <c r="F1041" s="5">
        <f t="shared" si="969"/>
        <v>489.4</v>
      </c>
      <c r="G1041" s="5">
        <f t="shared" si="969"/>
        <v>489.4</v>
      </c>
      <c r="H1041" s="5">
        <f t="shared" si="969"/>
        <v>489.4</v>
      </c>
      <c r="I1041" s="5">
        <f t="shared" si="969"/>
        <v>0</v>
      </c>
      <c r="J1041" s="5">
        <f t="shared" si="969"/>
        <v>0</v>
      </c>
      <c r="K1041" s="5">
        <f t="shared" si="969"/>
        <v>0</v>
      </c>
      <c r="L1041" s="5">
        <f t="shared" si="969"/>
        <v>0</v>
      </c>
      <c r="M1041" s="5">
        <f t="shared" si="972"/>
        <v>489.4</v>
      </c>
      <c r="N1041" s="5">
        <v>94.2</v>
      </c>
      <c r="O1041" s="5">
        <f t="shared" si="970"/>
        <v>489.4</v>
      </c>
      <c r="P1041" s="5">
        <f t="shared" si="971"/>
        <v>0</v>
      </c>
      <c r="Q1041" s="5">
        <f t="shared" si="971"/>
        <v>0</v>
      </c>
      <c r="R1041" s="5">
        <f t="shared" si="971"/>
        <v>0</v>
      </c>
      <c r="S1041" s="5">
        <f t="shared" si="971"/>
        <v>0</v>
      </c>
      <c r="T1041" s="5">
        <v>94.183040000000005</v>
      </c>
      <c r="U1041" s="5">
        <f t="shared" si="971"/>
        <v>0</v>
      </c>
      <c r="V1041" s="36">
        <f t="shared" si="971"/>
        <v>0</v>
      </c>
      <c r="W1041" s="5">
        <f t="shared" si="966"/>
        <v>99.981995753715509</v>
      </c>
      <c r="X1041" s="26"/>
    </row>
    <row r="1042" spans="1:24" x14ac:dyDescent="0.25">
      <c r="A1042" s="9" t="s">
        <v>148</v>
      </c>
      <c r="B1042" s="9" t="s">
        <v>1332</v>
      </c>
      <c r="C1042" s="9"/>
      <c r="D1042" s="9"/>
      <c r="E1042" s="13" t="s">
        <v>454</v>
      </c>
      <c r="F1042" s="5">
        <f t="shared" si="969"/>
        <v>489.4</v>
      </c>
      <c r="G1042" s="5">
        <f t="shared" si="969"/>
        <v>489.4</v>
      </c>
      <c r="H1042" s="5">
        <f t="shared" si="969"/>
        <v>489.4</v>
      </c>
      <c r="I1042" s="5">
        <f t="shared" si="969"/>
        <v>0</v>
      </c>
      <c r="J1042" s="5">
        <f t="shared" si="969"/>
        <v>0</v>
      </c>
      <c r="K1042" s="5">
        <f t="shared" si="969"/>
        <v>0</v>
      </c>
      <c r="L1042" s="5">
        <f t="shared" si="969"/>
        <v>0</v>
      </c>
      <c r="M1042" s="5">
        <f t="shared" si="972"/>
        <v>489.4</v>
      </c>
      <c r="N1042" s="11">
        <v>650543.50068000017</v>
      </c>
      <c r="O1042" s="5">
        <f t="shared" si="970"/>
        <v>489.4</v>
      </c>
      <c r="P1042" s="5">
        <f t="shared" si="971"/>
        <v>0</v>
      </c>
      <c r="Q1042" s="5">
        <f t="shared" si="971"/>
        <v>0</v>
      </c>
      <c r="R1042" s="5">
        <f t="shared" si="971"/>
        <v>0</v>
      </c>
      <c r="S1042" s="5">
        <f t="shared" si="971"/>
        <v>0</v>
      </c>
      <c r="T1042" s="11">
        <v>649852.10520000011</v>
      </c>
      <c r="U1042" s="5">
        <f t="shared" si="971"/>
        <v>0</v>
      </c>
      <c r="V1042" s="36">
        <f t="shared" si="971"/>
        <v>0</v>
      </c>
      <c r="W1042" s="11">
        <f t="shared" si="966"/>
        <v>99.893720330880669</v>
      </c>
      <c r="X1042" s="26"/>
    </row>
    <row r="1043" spans="1:24" x14ac:dyDescent="0.25">
      <c r="A1043" s="4" t="s">
        <v>148</v>
      </c>
      <c r="B1043" s="4" t="s">
        <v>1332</v>
      </c>
      <c r="C1043" s="4" t="s">
        <v>108</v>
      </c>
      <c r="D1043" s="4"/>
      <c r="E1043" s="14" t="s">
        <v>868</v>
      </c>
      <c r="F1043" s="5">
        <f t="shared" si="969"/>
        <v>489.4</v>
      </c>
      <c r="G1043" s="5">
        <f t="shared" si="969"/>
        <v>489.4</v>
      </c>
      <c r="H1043" s="5">
        <f t="shared" si="969"/>
        <v>489.4</v>
      </c>
      <c r="I1043" s="5">
        <f t="shared" si="969"/>
        <v>0</v>
      </c>
      <c r="J1043" s="5">
        <f t="shared" si="969"/>
        <v>0</v>
      </c>
      <c r="K1043" s="5">
        <f t="shared" si="969"/>
        <v>0</v>
      </c>
      <c r="L1043" s="5">
        <f t="shared" si="969"/>
        <v>0</v>
      </c>
      <c r="M1043" s="5">
        <f t="shared" si="972"/>
        <v>489.4</v>
      </c>
      <c r="N1043" s="5">
        <v>200</v>
      </c>
      <c r="O1043" s="5">
        <f t="shared" si="970"/>
        <v>489.4</v>
      </c>
      <c r="P1043" s="5">
        <f t="shared" si="971"/>
        <v>0</v>
      </c>
      <c r="Q1043" s="5">
        <f t="shared" si="971"/>
        <v>0</v>
      </c>
      <c r="R1043" s="5">
        <f t="shared" si="971"/>
        <v>0</v>
      </c>
      <c r="S1043" s="5">
        <f t="shared" si="971"/>
        <v>0</v>
      </c>
      <c r="T1043" s="5">
        <v>200</v>
      </c>
      <c r="U1043" s="5">
        <f t="shared" si="971"/>
        <v>0</v>
      </c>
      <c r="V1043" s="36">
        <f t="shared" si="971"/>
        <v>0</v>
      </c>
      <c r="W1043" s="5">
        <f t="shared" si="966"/>
        <v>100</v>
      </c>
      <c r="X1043" s="26"/>
    </row>
    <row r="1044" spans="1:24" ht="31.5" x14ac:dyDescent="0.25">
      <c r="A1044" s="4" t="s">
        <v>148</v>
      </c>
      <c r="B1044" s="4" t="s">
        <v>1332</v>
      </c>
      <c r="C1044" s="4" t="s">
        <v>109</v>
      </c>
      <c r="D1044" s="4"/>
      <c r="E1044" s="14" t="s">
        <v>871</v>
      </c>
      <c r="F1044" s="5">
        <v>489.4</v>
      </c>
      <c r="G1044" s="5">
        <v>489.4</v>
      </c>
      <c r="H1044" s="5">
        <v>489.4</v>
      </c>
      <c r="I1044" s="5"/>
      <c r="J1044" s="5"/>
      <c r="K1044" s="5"/>
      <c r="L1044" s="5"/>
      <c r="M1044" s="5">
        <f t="shared" si="972"/>
        <v>489.4</v>
      </c>
      <c r="N1044" s="5">
        <v>200</v>
      </c>
      <c r="O1044" s="5">
        <v>489.4</v>
      </c>
      <c r="P1044" s="5">
        <v>0</v>
      </c>
      <c r="Q1044" s="5">
        <v>0</v>
      </c>
      <c r="R1044" s="5">
        <v>0</v>
      </c>
      <c r="S1044" s="5">
        <v>0</v>
      </c>
      <c r="T1044" s="5">
        <v>200</v>
      </c>
      <c r="U1044" s="5">
        <v>0</v>
      </c>
      <c r="V1044" s="36">
        <v>0</v>
      </c>
      <c r="W1044" s="5">
        <f t="shared" si="966"/>
        <v>100</v>
      </c>
      <c r="X1044" s="26"/>
    </row>
    <row r="1045" spans="1:24" ht="63" x14ac:dyDescent="0.25">
      <c r="A1045" s="4" t="s">
        <v>148</v>
      </c>
      <c r="B1045" s="4" t="s">
        <v>1332</v>
      </c>
      <c r="C1045" s="4" t="s">
        <v>110</v>
      </c>
      <c r="D1045" s="4"/>
      <c r="E1045" s="14" t="s">
        <v>1420</v>
      </c>
      <c r="F1045" s="5">
        <f t="shared" ref="F1045:L1045" si="973">F1046+F1053+F1062+F1102</f>
        <v>108538.20000000001</v>
      </c>
      <c r="G1045" s="5">
        <f t="shared" si="973"/>
        <v>109938.20000000001</v>
      </c>
      <c r="H1045" s="5">
        <f t="shared" si="973"/>
        <v>109938.20000000001</v>
      </c>
      <c r="I1045" s="5">
        <f t="shared" si="973"/>
        <v>0</v>
      </c>
      <c r="J1045" s="5">
        <f t="shared" si="973"/>
        <v>0</v>
      </c>
      <c r="K1045" s="5">
        <f t="shared" si="973"/>
        <v>0</v>
      </c>
      <c r="L1045" s="5">
        <f t="shared" si="973"/>
        <v>9856.8770000000004</v>
      </c>
      <c r="M1045" s="5">
        <f t="shared" si="972"/>
        <v>118395.07700000002</v>
      </c>
      <c r="N1045" s="5">
        <v>200</v>
      </c>
      <c r="O1045" s="5">
        <f>O1046+O1053+O1062+O1102</f>
        <v>81125.282189999998</v>
      </c>
      <c r="P1045" s="5">
        <f t="shared" ref="P1045:V1045" si="974">P1046+P1053+P1062+P1102</f>
        <v>35582.720000000001</v>
      </c>
      <c r="Q1045" s="5">
        <f t="shared" si="974"/>
        <v>845.93453000000011</v>
      </c>
      <c r="R1045" s="5">
        <f t="shared" si="974"/>
        <v>0</v>
      </c>
      <c r="S1045" s="5">
        <f t="shared" si="974"/>
        <v>0</v>
      </c>
      <c r="T1045" s="5">
        <v>200</v>
      </c>
      <c r="U1045" s="5">
        <f t="shared" si="974"/>
        <v>35582.720000000001</v>
      </c>
      <c r="V1045" s="36">
        <f t="shared" si="974"/>
        <v>0</v>
      </c>
      <c r="W1045" s="5">
        <f t="shared" si="966"/>
        <v>100</v>
      </c>
      <c r="X1045" s="26"/>
    </row>
    <row r="1046" spans="1:24" ht="63" x14ac:dyDescent="0.25">
      <c r="A1046" s="4" t="s">
        <v>148</v>
      </c>
      <c r="B1046" s="4" t="s">
        <v>1332</v>
      </c>
      <c r="C1046" s="4" t="s">
        <v>99</v>
      </c>
      <c r="D1046" s="4"/>
      <c r="E1046" s="14" t="s">
        <v>493</v>
      </c>
      <c r="F1046" s="5">
        <f t="shared" ref="F1046:L1047" si="975">F1047</f>
        <v>100</v>
      </c>
      <c r="G1046" s="5">
        <f t="shared" si="975"/>
        <v>0</v>
      </c>
      <c r="H1046" s="5">
        <f t="shared" si="975"/>
        <v>0</v>
      </c>
      <c r="I1046" s="5">
        <f t="shared" si="975"/>
        <v>0</v>
      </c>
      <c r="J1046" s="5">
        <f t="shared" si="975"/>
        <v>0</v>
      </c>
      <c r="K1046" s="5">
        <f t="shared" si="975"/>
        <v>0</v>
      </c>
      <c r="L1046" s="5">
        <f t="shared" si="975"/>
        <v>0</v>
      </c>
      <c r="M1046" s="5">
        <f t="shared" si="972"/>
        <v>100</v>
      </c>
      <c r="N1046" s="5">
        <v>200</v>
      </c>
      <c r="O1046" s="5">
        <f>O1047</f>
        <v>11.712109999999999</v>
      </c>
      <c r="P1046" s="5">
        <f t="shared" ref="P1046:V1047" si="976">P1047</f>
        <v>4012.5</v>
      </c>
      <c r="Q1046" s="5">
        <f t="shared" si="976"/>
        <v>11.712109999999999</v>
      </c>
      <c r="R1046" s="5">
        <f t="shared" si="976"/>
        <v>0</v>
      </c>
      <c r="S1046" s="5">
        <f t="shared" si="976"/>
        <v>0</v>
      </c>
      <c r="T1046" s="5">
        <v>200</v>
      </c>
      <c r="U1046" s="5">
        <f t="shared" si="976"/>
        <v>4012.5</v>
      </c>
      <c r="V1046" s="36">
        <f t="shared" si="976"/>
        <v>0</v>
      </c>
      <c r="W1046" s="5">
        <f t="shared" si="966"/>
        <v>100</v>
      </c>
      <c r="X1046" s="26"/>
    </row>
    <row r="1047" spans="1:24" ht="31.5" x14ac:dyDescent="0.25">
      <c r="A1047" s="4" t="s">
        <v>148</v>
      </c>
      <c r="B1047" s="4" t="s">
        <v>1332</v>
      </c>
      <c r="C1047" s="4" t="s">
        <v>99</v>
      </c>
      <c r="D1047" s="4" t="s">
        <v>73</v>
      </c>
      <c r="E1047" s="14" t="s">
        <v>475</v>
      </c>
      <c r="F1047" s="5">
        <f t="shared" si="975"/>
        <v>100</v>
      </c>
      <c r="G1047" s="5">
        <f t="shared" si="975"/>
        <v>0</v>
      </c>
      <c r="H1047" s="5">
        <f t="shared" si="975"/>
        <v>0</v>
      </c>
      <c r="I1047" s="5">
        <f t="shared" si="975"/>
        <v>0</v>
      </c>
      <c r="J1047" s="5">
        <f t="shared" si="975"/>
        <v>0</v>
      </c>
      <c r="K1047" s="5">
        <f t="shared" si="975"/>
        <v>0</v>
      </c>
      <c r="L1047" s="5">
        <f t="shared" si="975"/>
        <v>0</v>
      </c>
      <c r="M1047" s="5">
        <f t="shared" si="972"/>
        <v>100</v>
      </c>
      <c r="N1047" s="5">
        <v>200</v>
      </c>
      <c r="O1047" s="5">
        <f>O1048</f>
        <v>11.712109999999999</v>
      </c>
      <c r="P1047" s="5">
        <f t="shared" si="976"/>
        <v>4012.5</v>
      </c>
      <c r="Q1047" s="5">
        <f t="shared" si="976"/>
        <v>11.712109999999999</v>
      </c>
      <c r="R1047" s="5">
        <f t="shared" si="976"/>
        <v>0</v>
      </c>
      <c r="S1047" s="5">
        <f t="shared" si="976"/>
        <v>0</v>
      </c>
      <c r="T1047" s="5">
        <v>200</v>
      </c>
      <c r="U1047" s="5">
        <f t="shared" si="976"/>
        <v>4012.5</v>
      </c>
      <c r="V1047" s="36">
        <f t="shared" si="976"/>
        <v>0</v>
      </c>
      <c r="W1047" s="5">
        <f t="shared" si="966"/>
        <v>100</v>
      </c>
      <c r="X1047" s="26"/>
    </row>
    <row r="1048" spans="1:24" x14ac:dyDescent="0.25">
      <c r="A1048" s="4" t="s">
        <v>148</v>
      </c>
      <c r="B1048" s="4" t="s">
        <v>1332</v>
      </c>
      <c r="C1048" s="4" t="s">
        <v>99</v>
      </c>
      <c r="D1048" s="4" t="s">
        <v>107</v>
      </c>
      <c r="E1048" s="14" t="s">
        <v>476</v>
      </c>
      <c r="F1048" s="5">
        <f t="shared" ref="F1048:L1048" si="977">F1049+F1051</f>
        <v>100</v>
      </c>
      <c r="G1048" s="5">
        <f t="shared" si="977"/>
        <v>0</v>
      </c>
      <c r="H1048" s="5">
        <f t="shared" si="977"/>
        <v>0</v>
      </c>
      <c r="I1048" s="5">
        <f t="shared" si="977"/>
        <v>0</v>
      </c>
      <c r="J1048" s="5">
        <f t="shared" si="977"/>
        <v>0</v>
      </c>
      <c r="K1048" s="5">
        <f t="shared" si="977"/>
        <v>0</v>
      </c>
      <c r="L1048" s="5">
        <f t="shared" si="977"/>
        <v>0</v>
      </c>
      <c r="M1048" s="5">
        <f t="shared" si="972"/>
        <v>100</v>
      </c>
      <c r="N1048" s="5">
        <v>200</v>
      </c>
      <c r="O1048" s="5">
        <f>O1049+O1051</f>
        <v>11.712109999999999</v>
      </c>
      <c r="P1048" s="5">
        <f t="shared" ref="P1048:V1048" si="978">P1049+P1051</f>
        <v>4012.5</v>
      </c>
      <c r="Q1048" s="5">
        <f t="shared" si="978"/>
        <v>11.712109999999999</v>
      </c>
      <c r="R1048" s="5">
        <f t="shared" si="978"/>
        <v>0</v>
      </c>
      <c r="S1048" s="5">
        <f t="shared" si="978"/>
        <v>0</v>
      </c>
      <c r="T1048" s="5">
        <v>200</v>
      </c>
      <c r="U1048" s="5">
        <f t="shared" si="978"/>
        <v>4012.5</v>
      </c>
      <c r="V1048" s="36">
        <f t="shared" si="978"/>
        <v>0</v>
      </c>
      <c r="W1048" s="5">
        <f t="shared" si="966"/>
        <v>100</v>
      </c>
      <c r="X1048" s="26"/>
    </row>
    <row r="1049" spans="1:24" x14ac:dyDescent="0.25">
      <c r="A1049" s="4" t="s">
        <v>148</v>
      </c>
      <c r="B1049" s="4" t="s">
        <v>1332</v>
      </c>
      <c r="C1049" s="4" t="s">
        <v>111</v>
      </c>
      <c r="D1049" s="4"/>
      <c r="E1049" s="14" t="s">
        <v>872</v>
      </c>
      <c r="F1049" s="5">
        <f t="shared" ref="F1049:L1049" si="979">F1050</f>
        <v>0</v>
      </c>
      <c r="G1049" s="5">
        <f t="shared" si="979"/>
        <v>0</v>
      </c>
      <c r="H1049" s="5">
        <f t="shared" si="979"/>
        <v>0</v>
      </c>
      <c r="I1049" s="5">
        <f t="shared" si="979"/>
        <v>0</v>
      </c>
      <c r="J1049" s="5">
        <f t="shared" si="979"/>
        <v>0</v>
      </c>
      <c r="K1049" s="5">
        <f t="shared" si="979"/>
        <v>0</v>
      </c>
      <c r="L1049" s="5">
        <f t="shared" si="979"/>
        <v>0</v>
      </c>
      <c r="M1049" s="5">
        <f t="shared" si="972"/>
        <v>0</v>
      </c>
      <c r="N1049" s="5">
        <v>4012.5</v>
      </c>
      <c r="O1049" s="5">
        <f>O1050</f>
        <v>0</v>
      </c>
      <c r="P1049" s="5">
        <f t="shared" ref="P1049:V1049" si="980">P1050</f>
        <v>0</v>
      </c>
      <c r="Q1049" s="5">
        <f t="shared" si="980"/>
        <v>0</v>
      </c>
      <c r="R1049" s="5">
        <f t="shared" si="980"/>
        <v>0</v>
      </c>
      <c r="S1049" s="5">
        <f t="shared" si="980"/>
        <v>0</v>
      </c>
      <c r="T1049" s="5">
        <v>4012.5</v>
      </c>
      <c r="U1049" s="5">
        <f t="shared" si="980"/>
        <v>0</v>
      </c>
      <c r="V1049" s="36">
        <f t="shared" si="980"/>
        <v>0</v>
      </c>
      <c r="W1049" s="5">
        <f t="shared" si="966"/>
        <v>100</v>
      </c>
      <c r="X1049" s="26"/>
    </row>
    <row r="1050" spans="1:24" ht="31.5" x14ac:dyDescent="0.25">
      <c r="A1050" s="4" t="s">
        <v>148</v>
      </c>
      <c r="B1050" s="4" t="s">
        <v>1332</v>
      </c>
      <c r="C1050" s="4" t="s">
        <v>112</v>
      </c>
      <c r="D1050" s="4"/>
      <c r="E1050" s="14" t="s">
        <v>1421</v>
      </c>
      <c r="F1050" s="5"/>
      <c r="G1050" s="5"/>
      <c r="H1050" s="5"/>
      <c r="I1050" s="5"/>
      <c r="J1050" s="5"/>
      <c r="K1050" s="5"/>
      <c r="L1050" s="5"/>
      <c r="M1050" s="5">
        <f t="shared" si="972"/>
        <v>0</v>
      </c>
      <c r="N1050" s="5">
        <v>4012.5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4012.5</v>
      </c>
      <c r="U1050" s="5">
        <v>0</v>
      </c>
      <c r="V1050" s="36">
        <v>0</v>
      </c>
      <c r="W1050" s="5">
        <f t="shared" si="966"/>
        <v>100</v>
      </c>
      <c r="X1050" s="26"/>
    </row>
    <row r="1051" spans="1:24" ht="31.5" x14ac:dyDescent="0.25">
      <c r="A1051" s="4" t="s">
        <v>148</v>
      </c>
      <c r="B1051" s="4" t="s">
        <v>1332</v>
      </c>
      <c r="C1051" s="4" t="s">
        <v>113</v>
      </c>
      <c r="D1051" s="4"/>
      <c r="E1051" s="14" t="s">
        <v>875</v>
      </c>
      <c r="F1051" s="5">
        <f t="shared" ref="F1051:L1051" si="981">F1052</f>
        <v>100</v>
      </c>
      <c r="G1051" s="5">
        <f t="shared" si="981"/>
        <v>0</v>
      </c>
      <c r="H1051" s="5">
        <f t="shared" si="981"/>
        <v>0</v>
      </c>
      <c r="I1051" s="5">
        <f t="shared" si="981"/>
        <v>0</v>
      </c>
      <c r="J1051" s="5">
        <f t="shared" si="981"/>
        <v>0</v>
      </c>
      <c r="K1051" s="5">
        <f t="shared" si="981"/>
        <v>0</v>
      </c>
      <c r="L1051" s="5">
        <f t="shared" si="981"/>
        <v>0</v>
      </c>
      <c r="M1051" s="5">
        <f t="shared" si="972"/>
        <v>100</v>
      </c>
      <c r="N1051" s="5">
        <v>4012.5</v>
      </c>
      <c r="O1051" s="5">
        <f>O1052</f>
        <v>11.712109999999999</v>
      </c>
      <c r="P1051" s="5">
        <f t="shared" ref="P1051:V1051" si="982">P1052</f>
        <v>4012.5</v>
      </c>
      <c r="Q1051" s="5">
        <f t="shared" si="982"/>
        <v>11.712109999999999</v>
      </c>
      <c r="R1051" s="5">
        <f t="shared" si="982"/>
        <v>0</v>
      </c>
      <c r="S1051" s="5">
        <f t="shared" si="982"/>
        <v>0</v>
      </c>
      <c r="T1051" s="5">
        <v>4012.5</v>
      </c>
      <c r="U1051" s="5">
        <f t="shared" si="982"/>
        <v>4012.5</v>
      </c>
      <c r="V1051" s="36">
        <f t="shared" si="982"/>
        <v>0</v>
      </c>
      <c r="W1051" s="5">
        <f t="shared" si="966"/>
        <v>100</v>
      </c>
      <c r="X1051" s="26"/>
    </row>
    <row r="1052" spans="1:24" ht="31.5" x14ac:dyDescent="0.25">
      <c r="A1052" s="4" t="s">
        <v>148</v>
      </c>
      <c r="B1052" s="4" t="s">
        <v>1332</v>
      </c>
      <c r="C1052" s="4" t="s">
        <v>100</v>
      </c>
      <c r="D1052" s="4"/>
      <c r="E1052" s="14" t="s">
        <v>496</v>
      </c>
      <c r="F1052" s="5">
        <v>100</v>
      </c>
      <c r="G1052" s="5"/>
      <c r="H1052" s="5"/>
      <c r="I1052" s="5"/>
      <c r="J1052" s="5"/>
      <c r="K1052" s="5"/>
      <c r="L1052" s="5"/>
      <c r="M1052" s="5">
        <f t="shared" si="972"/>
        <v>100</v>
      </c>
      <c r="N1052" s="5">
        <v>4012.5</v>
      </c>
      <c r="O1052" s="5">
        <v>11.712109999999999</v>
      </c>
      <c r="P1052" s="5">
        <f>N1052</f>
        <v>4012.5</v>
      </c>
      <c r="Q1052" s="5">
        <f>O1052</f>
        <v>11.712109999999999</v>
      </c>
      <c r="R1052" s="5">
        <v>0</v>
      </c>
      <c r="S1052" s="5">
        <v>0</v>
      </c>
      <c r="T1052" s="5">
        <v>4012.5</v>
      </c>
      <c r="U1052" s="5">
        <f>T1052</f>
        <v>4012.5</v>
      </c>
      <c r="V1052" s="36">
        <v>0</v>
      </c>
      <c r="W1052" s="5">
        <f t="shared" si="966"/>
        <v>100</v>
      </c>
      <c r="X1052" s="26"/>
    </row>
    <row r="1053" spans="1:24" ht="31.5" x14ac:dyDescent="0.25">
      <c r="A1053" s="4" t="s">
        <v>148</v>
      </c>
      <c r="B1053" s="4" t="s">
        <v>1332</v>
      </c>
      <c r="C1053" s="4" t="s">
        <v>100</v>
      </c>
      <c r="D1053" s="4" t="s">
        <v>73</v>
      </c>
      <c r="E1053" s="14" t="s">
        <v>475</v>
      </c>
      <c r="F1053" s="5">
        <f t="shared" ref="F1053:L1053" si="983">F1058+F1054</f>
        <v>1845.3</v>
      </c>
      <c r="G1053" s="5">
        <f t="shared" si="983"/>
        <v>1845.3</v>
      </c>
      <c r="H1053" s="5">
        <f t="shared" si="983"/>
        <v>1845.3</v>
      </c>
      <c r="I1053" s="5">
        <f t="shared" si="983"/>
        <v>0</v>
      </c>
      <c r="J1053" s="5">
        <f t="shared" si="983"/>
        <v>0</v>
      </c>
      <c r="K1053" s="5">
        <f t="shared" si="983"/>
        <v>0</v>
      </c>
      <c r="L1053" s="5">
        <f t="shared" si="983"/>
        <v>0</v>
      </c>
      <c r="M1053" s="5">
        <f t="shared" si="972"/>
        <v>1845.3</v>
      </c>
      <c r="N1053" s="5">
        <v>4012.5</v>
      </c>
      <c r="O1053" s="5">
        <f>O1058+O1054</f>
        <v>1333.9749999999999</v>
      </c>
      <c r="P1053" s="5">
        <f t="shared" ref="P1053:V1053" si="984">P1058+P1054</f>
        <v>0</v>
      </c>
      <c r="Q1053" s="5">
        <f t="shared" si="984"/>
        <v>0</v>
      </c>
      <c r="R1053" s="5">
        <f t="shared" si="984"/>
        <v>0</v>
      </c>
      <c r="S1053" s="5">
        <f t="shared" si="984"/>
        <v>0</v>
      </c>
      <c r="T1053" s="5">
        <v>4012.5</v>
      </c>
      <c r="U1053" s="5">
        <f t="shared" si="984"/>
        <v>0</v>
      </c>
      <c r="V1053" s="36">
        <f t="shared" si="984"/>
        <v>0</v>
      </c>
      <c r="W1053" s="5">
        <f t="shared" si="966"/>
        <v>100</v>
      </c>
      <c r="X1053" s="26"/>
    </row>
    <row r="1054" spans="1:24" x14ac:dyDescent="0.25">
      <c r="A1054" s="4" t="s">
        <v>148</v>
      </c>
      <c r="B1054" s="4" t="s">
        <v>1332</v>
      </c>
      <c r="C1054" s="4" t="s">
        <v>100</v>
      </c>
      <c r="D1054" s="4" t="s">
        <v>107</v>
      </c>
      <c r="E1054" s="14" t="s">
        <v>476</v>
      </c>
      <c r="F1054" s="5">
        <f t="shared" ref="F1054:L1056" si="985">F1055</f>
        <v>1845.3</v>
      </c>
      <c r="G1054" s="5">
        <f t="shared" si="985"/>
        <v>1845.3</v>
      </c>
      <c r="H1054" s="5">
        <f t="shared" si="985"/>
        <v>1845.3</v>
      </c>
      <c r="I1054" s="5">
        <f t="shared" si="985"/>
        <v>0</v>
      </c>
      <c r="J1054" s="5">
        <f t="shared" si="985"/>
        <v>0</v>
      </c>
      <c r="K1054" s="5">
        <f t="shared" si="985"/>
        <v>0</v>
      </c>
      <c r="L1054" s="5">
        <f t="shared" si="985"/>
        <v>0</v>
      </c>
      <c r="M1054" s="5">
        <f t="shared" si="972"/>
        <v>1845.3</v>
      </c>
      <c r="N1054" s="5">
        <v>1645</v>
      </c>
      <c r="O1054" s="5">
        <f t="shared" ref="O1054:O1056" si="986">O1055</f>
        <v>1333.9749999999999</v>
      </c>
      <c r="P1054" s="5">
        <f t="shared" ref="P1054:V1056" si="987">P1055</f>
        <v>0</v>
      </c>
      <c r="Q1054" s="5">
        <f t="shared" si="987"/>
        <v>0</v>
      </c>
      <c r="R1054" s="5">
        <f t="shared" si="987"/>
        <v>0</v>
      </c>
      <c r="S1054" s="5">
        <f t="shared" si="987"/>
        <v>0</v>
      </c>
      <c r="T1054" s="5">
        <v>1645</v>
      </c>
      <c r="U1054" s="5">
        <f t="shared" si="987"/>
        <v>0</v>
      </c>
      <c r="V1054" s="36">
        <f t="shared" si="987"/>
        <v>0</v>
      </c>
      <c r="W1054" s="5">
        <f t="shared" si="966"/>
        <v>100</v>
      </c>
      <c r="X1054" s="26"/>
    </row>
    <row r="1055" spans="1:24" x14ac:dyDescent="0.25">
      <c r="A1055" s="4" t="s">
        <v>148</v>
      </c>
      <c r="B1055" s="4" t="s">
        <v>1332</v>
      </c>
      <c r="C1055" s="4" t="s">
        <v>100</v>
      </c>
      <c r="D1055" s="4" t="s">
        <v>85</v>
      </c>
      <c r="E1055" s="14" t="s">
        <v>477</v>
      </c>
      <c r="F1055" s="5">
        <f t="shared" si="985"/>
        <v>1845.3</v>
      </c>
      <c r="G1055" s="5">
        <f t="shared" si="985"/>
        <v>1845.3</v>
      </c>
      <c r="H1055" s="5">
        <f t="shared" si="985"/>
        <v>1845.3</v>
      </c>
      <c r="I1055" s="5">
        <f t="shared" si="985"/>
        <v>0</v>
      </c>
      <c r="J1055" s="5">
        <f t="shared" si="985"/>
        <v>0</v>
      </c>
      <c r="K1055" s="5">
        <f t="shared" si="985"/>
        <v>0</v>
      </c>
      <c r="L1055" s="5">
        <f t="shared" si="985"/>
        <v>0</v>
      </c>
      <c r="M1055" s="5">
        <f t="shared" si="972"/>
        <v>1845.3</v>
      </c>
      <c r="N1055" s="5">
        <v>2367.5</v>
      </c>
      <c r="O1055" s="5">
        <f t="shared" si="986"/>
        <v>1333.9749999999999</v>
      </c>
      <c r="P1055" s="5">
        <f t="shared" si="987"/>
        <v>0</v>
      </c>
      <c r="Q1055" s="5">
        <f t="shared" si="987"/>
        <v>0</v>
      </c>
      <c r="R1055" s="5">
        <f t="shared" si="987"/>
        <v>0</v>
      </c>
      <c r="S1055" s="5">
        <f t="shared" si="987"/>
        <v>0</v>
      </c>
      <c r="T1055" s="5">
        <v>2367.5</v>
      </c>
      <c r="U1055" s="5">
        <f t="shared" si="987"/>
        <v>0</v>
      </c>
      <c r="V1055" s="36">
        <f t="shared" si="987"/>
        <v>0</v>
      </c>
      <c r="W1055" s="5">
        <f t="shared" si="966"/>
        <v>100</v>
      </c>
      <c r="X1055" s="26"/>
    </row>
    <row r="1056" spans="1:24" ht="47.25" x14ac:dyDescent="0.25">
      <c r="A1056" s="4" t="s">
        <v>148</v>
      </c>
      <c r="B1056" s="4" t="s">
        <v>1332</v>
      </c>
      <c r="C1056" s="4" t="s">
        <v>96</v>
      </c>
      <c r="D1056" s="4"/>
      <c r="E1056" s="14" t="s">
        <v>908</v>
      </c>
      <c r="F1056" s="5">
        <f t="shared" si="985"/>
        <v>1845.3</v>
      </c>
      <c r="G1056" s="5">
        <f t="shared" si="985"/>
        <v>1845.3</v>
      </c>
      <c r="H1056" s="5">
        <f t="shared" si="985"/>
        <v>1845.3</v>
      </c>
      <c r="I1056" s="5">
        <f t="shared" si="985"/>
        <v>0</v>
      </c>
      <c r="J1056" s="5">
        <f t="shared" si="985"/>
        <v>0</v>
      </c>
      <c r="K1056" s="5">
        <f t="shared" si="985"/>
        <v>0</v>
      </c>
      <c r="L1056" s="5">
        <f t="shared" si="985"/>
        <v>0</v>
      </c>
      <c r="M1056" s="5">
        <f t="shared" si="972"/>
        <v>1845.3</v>
      </c>
      <c r="N1056" s="5">
        <v>489.4</v>
      </c>
      <c r="O1056" s="5">
        <f t="shared" si="986"/>
        <v>1333.9749999999999</v>
      </c>
      <c r="P1056" s="5">
        <f t="shared" si="987"/>
        <v>0</v>
      </c>
      <c r="Q1056" s="5">
        <f t="shared" si="987"/>
        <v>0</v>
      </c>
      <c r="R1056" s="5">
        <f t="shared" si="987"/>
        <v>0</v>
      </c>
      <c r="S1056" s="5">
        <f t="shared" si="987"/>
        <v>0</v>
      </c>
      <c r="T1056" s="5">
        <v>489.4</v>
      </c>
      <c r="U1056" s="5">
        <f t="shared" si="987"/>
        <v>0</v>
      </c>
      <c r="V1056" s="36">
        <f t="shared" si="987"/>
        <v>0</v>
      </c>
      <c r="W1056" s="5">
        <f t="shared" si="966"/>
        <v>100</v>
      </c>
      <c r="X1056" s="26"/>
    </row>
    <row r="1057" spans="1:25" ht="31.5" x14ac:dyDescent="0.25">
      <c r="A1057" s="4" t="s">
        <v>148</v>
      </c>
      <c r="B1057" s="4" t="s">
        <v>1332</v>
      </c>
      <c r="C1057" s="4" t="s">
        <v>151</v>
      </c>
      <c r="D1057" s="4"/>
      <c r="E1057" s="14" t="s">
        <v>916</v>
      </c>
      <c r="F1057" s="5">
        <v>1845.3</v>
      </c>
      <c r="G1057" s="5">
        <v>1845.3</v>
      </c>
      <c r="H1057" s="5">
        <v>1845.3</v>
      </c>
      <c r="I1057" s="5"/>
      <c r="J1057" s="5"/>
      <c r="K1057" s="5"/>
      <c r="L1057" s="5"/>
      <c r="M1057" s="5">
        <f t="shared" si="972"/>
        <v>1845.3</v>
      </c>
      <c r="N1057" s="5">
        <v>489.4</v>
      </c>
      <c r="O1057" s="5">
        <v>1333.9749999999999</v>
      </c>
      <c r="P1057" s="5">
        <v>0</v>
      </c>
      <c r="Q1057" s="5">
        <v>0</v>
      </c>
      <c r="R1057" s="5">
        <v>0</v>
      </c>
      <c r="S1057" s="5">
        <v>0</v>
      </c>
      <c r="T1057" s="5">
        <v>489.4</v>
      </c>
      <c r="U1057" s="5">
        <v>0</v>
      </c>
      <c r="V1057" s="36">
        <v>0</v>
      </c>
      <c r="W1057" s="5">
        <f t="shared" si="966"/>
        <v>100</v>
      </c>
      <c r="X1057" s="26"/>
    </row>
    <row r="1058" spans="1:25" ht="31.5" x14ac:dyDescent="0.25">
      <c r="A1058" s="4" t="s">
        <v>148</v>
      </c>
      <c r="B1058" s="4" t="s">
        <v>1332</v>
      </c>
      <c r="C1058" s="4" t="s">
        <v>152</v>
      </c>
      <c r="D1058" s="4"/>
      <c r="E1058" s="14" t="s">
        <v>818</v>
      </c>
      <c r="F1058" s="5">
        <f t="shared" ref="F1058:L1060" si="988">F1059</f>
        <v>0</v>
      </c>
      <c r="G1058" s="5">
        <f t="shared" si="988"/>
        <v>0</v>
      </c>
      <c r="H1058" s="5">
        <f t="shared" si="988"/>
        <v>0</v>
      </c>
      <c r="I1058" s="5">
        <f t="shared" si="988"/>
        <v>0</v>
      </c>
      <c r="J1058" s="5">
        <f t="shared" si="988"/>
        <v>0</v>
      </c>
      <c r="K1058" s="5">
        <f t="shared" si="988"/>
        <v>0</v>
      </c>
      <c r="L1058" s="5">
        <f t="shared" si="988"/>
        <v>0</v>
      </c>
      <c r="M1058" s="5">
        <f t="shared" si="972"/>
        <v>0</v>
      </c>
      <c r="N1058" s="5">
        <v>489.4</v>
      </c>
      <c r="O1058" s="5">
        <f t="shared" ref="O1058:O1060" si="989">O1059</f>
        <v>0</v>
      </c>
      <c r="P1058" s="5">
        <f t="shared" ref="P1058:V1060" si="990">P1059</f>
        <v>0</v>
      </c>
      <c r="Q1058" s="5">
        <f t="shared" si="990"/>
        <v>0</v>
      </c>
      <c r="R1058" s="5">
        <f t="shared" si="990"/>
        <v>0</v>
      </c>
      <c r="S1058" s="5">
        <f t="shared" si="990"/>
        <v>0</v>
      </c>
      <c r="T1058" s="5">
        <v>489.4</v>
      </c>
      <c r="U1058" s="5">
        <f t="shared" si="990"/>
        <v>0</v>
      </c>
      <c r="V1058" s="36">
        <f t="shared" si="990"/>
        <v>0</v>
      </c>
      <c r="W1058" s="5">
        <f t="shared" si="966"/>
        <v>100</v>
      </c>
      <c r="X1058" s="26"/>
      <c r="Y1058" s="2" t="s">
        <v>1236</v>
      </c>
    </row>
    <row r="1059" spans="1:25" ht="31.5" x14ac:dyDescent="0.25">
      <c r="A1059" s="4" t="s">
        <v>148</v>
      </c>
      <c r="B1059" s="4" t="s">
        <v>1332</v>
      </c>
      <c r="C1059" s="4" t="s">
        <v>149</v>
      </c>
      <c r="D1059" s="4"/>
      <c r="E1059" s="14" t="s">
        <v>661</v>
      </c>
      <c r="F1059" s="5">
        <f t="shared" si="988"/>
        <v>0</v>
      </c>
      <c r="G1059" s="5">
        <f t="shared" si="988"/>
        <v>0</v>
      </c>
      <c r="H1059" s="5">
        <f t="shared" si="988"/>
        <v>0</v>
      </c>
      <c r="I1059" s="5">
        <f t="shared" si="988"/>
        <v>0</v>
      </c>
      <c r="J1059" s="5">
        <f t="shared" si="988"/>
        <v>0</v>
      </c>
      <c r="K1059" s="5">
        <f t="shared" si="988"/>
        <v>0</v>
      </c>
      <c r="L1059" s="5">
        <f t="shared" si="988"/>
        <v>0</v>
      </c>
      <c r="M1059" s="5">
        <f t="shared" si="972"/>
        <v>0</v>
      </c>
      <c r="N1059" s="5">
        <v>489.4</v>
      </c>
      <c r="O1059" s="5">
        <f t="shared" si="989"/>
        <v>0</v>
      </c>
      <c r="P1059" s="5">
        <f t="shared" si="990"/>
        <v>0</v>
      </c>
      <c r="Q1059" s="5">
        <f t="shared" si="990"/>
        <v>0</v>
      </c>
      <c r="R1059" s="5">
        <f t="shared" si="990"/>
        <v>0</v>
      </c>
      <c r="S1059" s="5">
        <f t="shared" si="990"/>
        <v>0</v>
      </c>
      <c r="T1059" s="5">
        <v>489.4</v>
      </c>
      <c r="U1059" s="5">
        <f t="shared" si="990"/>
        <v>0</v>
      </c>
      <c r="V1059" s="36">
        <f t="shared" si="990"/>
        <v>0</v>
      </c>
      <c r="W1059" s="5">
        <f t="shared" si="966"/>
        <v>100</v>
      </c>
      <c r="X1059" s="26"/>
      <c r="Y1059" s="2" t="s">
        <v>1236</v>
      </c>
    </row>
    <row r="1060" spans="1:25" ht="31.5" x14ac:dyDescent="0.25">
      <c r="A1060" s="4" t="s">
        <v>148</v>
      </c>
      <c r="B1060" s="4" t="s">
        <v>1332</v>
      </c>
      <c r="C1060" s="4" t="s">
        <v>149</v>
      </c>
      <c r="D1060" s="4" t="s">
        <v>73</v>
      </c>
      <c r="E1060" s="14" t="s">
        <v>475</v>
      </c>
      <c r="F1060" s="5">
        <f t="shared" si="988"/>
        <v>0</v>
      </c>
      <c r="G1060" s="5">
        <f t="shared" si="988"/>
        <v>0</v>
      </c>
      <c r="H1060" s="5">
        <f t="shared" si="988"/>
        <v>0</v>
      </c>
      <c r="I1060" s="5">
        <f t="shared" si="988"/>
        <v>0</v>
      </c>
      <c r="J1060" s="5">
        <f t="shared" si="988"/>
        <v>0</v>
      </c>
      <c r="K1060" s="5">
        <f t="shared" si="988"/>
        <v>0</v>
      </c>
      <c r="L1060" s="5">
        <f t="shared" si="988"/>
        <v>0</v>
      </c>
      <c r="M1060" s="5">
        <f t="shared" si="972"/>
        <v>0</v>
      </c>
      <c r="N1060" s="5">
        <v>489.4</v>
      </c>
      <c r="O1060" s="5">
        <f t="shared" si="989"/>
        <v>0</v>
      </c>
      <c r="P1060" s="5">
        <f t="shared" si="990"/>
        <v>0</v>
      </c>
      <c r="Q1060" s="5">
        <f t="shared" si="990"/>
        <v>0</v>
      </c>
      <c r="R1060" s="5">
        <f t="shared" si="990"/>
        <v>0</v>
      </c>
      <c r="S1060" s="5">
        <f t="shared" si="990"/>
        <v>0</v>
      </c>
      <c r="T1060" s="5">
        <v>489.4</v>
      </c>
      <c r="U1060" s="5">
        <f t="shared" si="990"/>
        <v>0</v>
      </c>
      <c r="V1060" s="36">
        <f t="shared" si="990"/>
        <v>0</v>
      </c>
      <c r="W1060" s="5">
        <f t="shared" si="966"/>
        <v>100</v>
      </c>
      <c r="X1060" s="26"/>
      <c r="Y1060" s="2" t="s">
        <v>1236</v>
      </c>
    </row>
    <row r="1061" spans="1:25" x14ac:dyDescent="0.25">
      <c r="A1061" s="4" t="s">
        <v>148</v>
      </c>
      <c r="B1061" s="4" t="s">
        <v>1332</v>
      </c>
      <c r="C1061" s="4" t="s">
        <v>149</v>
      </c>
      <c r="D1061" s="4" t="s">
        <v>107</v>
      </c>
      <c r="E1061" s="14" t="s">
        <v>476</v>
      </c>
      <c r="F1061" s="5"/>
      <c r="G1061" s="5"/>
      <c r="H1061" s="5"/>
      <c r="I1061" s="5"/>
      <c r="J1061" s="5"/>
      <c r="K1061" s="5"/>
      <c r="L1061" s="5"/>
      <c r="M1061" s="5">
        <f t="shared" si="972"/>
        <v>0</v>
      </c>
      <c r="N1061" s="5">
        <v>489.4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489.4</v>
      </c>
      <c r="U1061" s="5">
        <v>0</v>
      </c>
      <c r="V1061" s="36">
        <v>0</v>
      </c>
      <c r="W1061" s="5">
        <f t="shared" si="966"/>
        <v>100</v>
      </c>
      <c r="X1061" s="26"/>
      <c r="Y1061" s="2" t="s">
        <v>1236</v>
      </c>
    </row>
    <row r="1062" spans="1:25" ht="31.5" x14ac:dyDescent="0.25">
      <c r="A1062" s="4" t="s">
        <v>148</v>
      </c>
      <c r="B1062" s="4" t="s">
        <v>1332</v>
      </c>
      <c r="C1062" s="4" t="s">
        <v>153</v>
      </c>
      <c r="D1062" s="4"/>
      <c r="E1062" s="14" t="s">
        <v>921</v>
      </c>
      <c r="F1062" s="5">
        <f t="shared" ref="F1062:L1062" si="991">F1063+F1081+F1096</f>
        <v>105342.90000000001</v>
      </c>
      <c r="G1062" s="5">
        <f t="shared" si="991"/>
        <v>106842.90000000001</v>
      </c>
      <c r="H1062" s="5">
        <f t="shared" si="991"/>
        <v>106842.90000000001</v>
      </c>
      <c r="I1062" s="5">
        <f t="shared" si="991"/>
        <v>0</v>
      </c>
      <c r="J1062" s="5">
        <f t="shared" si="991"/>
        <v>0</v>
      </c>
      <c r="K1062" s="5">
        <f t="shared" si="991"/>
        <v>0</v>
      </c>
      <c r="L1062" s="5">
        <f t="shared" si="991"/>
        <v>9856.8770000000004</v>
      </c>
      <c r="M1062" s="5">
        <f t="shared" si="972"/>
        <v>115199.777</v>
      </c>
      <c r="N1062" s="5">
        <v>150896.70814000003</v>
      </c>
      <c r="O1062" s="5">
        <f>O1063+O1081+O1096</f>
        <v>78945.372659999994</v>
      </c>
      <c r="P1062" s="5">
        <f t="shared" ref="P1062:V1062" si="992">P1063+P1081+P1096</f>
        <v>0</v>
      </c>
      <c r="Q1062" s="5">
        <f t="shared" si="992"/>
        <v>0</v>
      </c>
      <c r="R1062" s="5">
        <f t="shared" si="992"/>
        <v>0</v>
      </c>
      <c r="S1062" s="5">
        <f t="shared" si="992"/>
        <v>0</v>
      </c>
      <c r="T1062" s="5">
        <v>150862.75631000003</v>
      </c>
      <c r="U1062" s="5">
        <f t="shared" si="992"/>
        <v>0</v>
      </c>
      <c r="V1062" s="36">
        <f t="shared" si="992"/>
        <v>0</v>
      </c>
      <c r="W1062" s="5">
        <f t="shared" si="966"/>
        <v>99.977499953167623</v>
      </c>
      <c r="X1062" s="26"/>
    </row>
    <row r="1063" spans="1:25" ht="31.5" x14ac:dyDescent="0.25">
      <c r="A1063" s="4" t="s">
        <v>148</v>
      </c>
      <c r="B1063" s="4" t="s">
        <v>1332</v>
      </c>
      <c r="C1063" s="4" t="s">
        <v>580</v>
      </c>
      <c r="D1063" s="4"/>
      <c r="E1063" s="14" t="s">
        <v>922</v>
      </c>
      <c r="F1063" s="5">
        <f t="shared" ref="F1063:K1063" si="993">F1064+F1078</f>
        <v>86701.5</v>
      </c>
      <c r="G1063" s="5">
        <f t="shared" si="993"/>
        <v>86701.5</v>
      </c>
      <c r="H1063" s="5">
        <f t="shared" si="993"/>
        <v>86701.5</v>
      </c>
      <c r="I1063" s="5">
        <f t="shared" si="993"/>
        <v>0</v>
      </c>
      <c r="J1063" s="5">
        <f t="shared" si="993"/>
        <v>0</v>
      </c>
      <c r="K1063" s="5">
        <f t="shared" si="993"/>
        <v>0</v>
      </c>
      <c r="L1063" s="5">
        <f>L1064+L1078+L1074</f>
        <v>1007.877</v>
      </c>
      <c r="M1063" s="5">
        <f t="shared" si="972"/>
        <v>87709.376999999993</v>
      </c>
      <c r="N1063" s="5">
        <v>19.984220000000001</v>
      </c>
      <c r="O1063" s="5">
        <f t="shared" ref="O1063:V1063" si="994">O1064+O1078+O1074</f>
        <v>62258.826659999999</v>
      </c>
      <c r="P1063" s="5">
        <f t="shared" si="994"/>
        <v>0</v>
      </c>
      <c r="Q1063" s="5">
        <f t="shared" si="994"/>
        <v>0</v>
      </c>
      <c r="R1063" s="5">
        <f t="shared" si="994"/>
        <v>0</v>
      </c>
      <c r="S1063" s="5">
        <f t="shared" si="994"/>
        <v>0</v>
      </c>
      <c r="T1063" s="5">
        <v>19.984220000000001</v>
      </c>
      <c r="U1063" s="5">
        <f t="shared" si="994"/>
        <v>0</v>
      </c>
      <c r="V1063" s="36">
        <f t="shared" si="994"/>
        <v>0</v>
      </c>
      <c r="W1063" s="5">
        <f t="shared" si="966"/>
        <v>100</v>
      </c>
      <c r="X1063" s="26"/>
    </row>
    <row r="1064" spans="1:25" ht="47.25" x14ac:dyDescent="0.25">
      <c r="A1064" s="4" t="s">
        <v>148</v>
      </c>
      <c r="B1064" s="4" t="s">
        <v>1332</v>
      </c>
      <c r="C1064" s="4" t="s">
        <v>582</v>
      </c>
      <c r="D1064" s="4"/>
      <c r="E1064" s="14" t="s">
        <v>924</v>
      </c>
      <c r="F1064" s="5">
        <f t="shared" ref="F1064:L1064" si="995">F1065+F1067+F1069+F1072</f>
        <v>85166.2</v>
      </c>
      <c r="G1064" s="5">
        <f t="shared" si="995"/>
        <v>85166.2</v>
      </c>
      <c r="H1064" s="5">
        <f t="shared" si="995"/>
        <v>85166.2</v>
      </c>
      <c r="I1064" s="5">
        <f t="shared" si="995"/>
        <v>0</v>
      </c>
      <c r="J1064" s="5">
        <f t="shared" si="995"/>
        <v>0</v>
      </c>
      <c r="K1064" s="5">
        <f t="shared" si="995"/>
        <v>0</v>
      </c>
      <c r="L1064" s="5">
        <f t="shared" si="995"/>
        <v>367.637</v>
      </c>
      <c r="M1064" s="5">
        <f t="shared" si="972"/>
        <v>85533.837</v>
      </c>
      <c r="N1064" s="5">
        <v>19.984220000000001</v>
      </c>
      <c r="O1064" s="5">
        <f>O1065+O1067+O1069+O1072</f>
        <v>61087.659999999996</v>
      </c>
      <c r="P1064" s="5">
        <f t="shared" ref="P1064:V1064" si="996">P1065+P1067+P1069+P1072</f>
        <v>0</v>
      </c>
      <c r="Q1064" s="5">
        <f t="shared" si="996"/>
        <v>0</v>
      </c>
      <c r="R1064" s="5">
        <f t="shared" si="996"/>
        <v>0</v>
      </c>
      <c r="S1064" s="5">
        <f t="shared" si="996"/>
        <v>0</v>
      </c>
      <c r="T1064" s="5">
        <v>19.984220000000001</v>
      </c>
      <c r="U1064" s="5">
        <f t="shared" si="996"/>
        <v>0</v>
      </c>
      <c r="V1064" s="36">
        <f t="shared" si="996"/>
        <v>0</v>
      </c>
      <c r="W1064" s="5">
        <f t="shared" si="966"/>
        <v>100</v>
      </c>
      <c r="X1064" s="26"/>
    </row>
    <row r="1065" spans="1:25" ht="31.5" x14ac:dyDescent="0.25">
      <c r="A1065" s="4" t="s">
        <v>148</v>
      </c>
      <c r="B1065" s="4" t="s">
        <v>1332</v>
      </c>
      <c r="C1065" s="4" t="s">
        <v>573</v>
      </c>
      <c r="D1065" s="4"/>
      <c r="E1065" s="14" t="s">
        <v>662</v>
      </c>
      <c r="F1065" s="5">
        <f t="shared" ref="F1065:L1065" si="997">F1066</f>
        <v>35013.800000000003</v>
      </c>
      <c r="G1065" s="5">
        <f t="shared" si="997"/>
        <v>35013.800000000003</v>
      </c>
      <c r="H1065" s="5">
        <f t="shared" si="997"/>
        <v>35013.800000000003</v>
      </c>
      <c r="I1065" s="5">
        <f t="shared" si="997"/>
        <v>0</v>
      </c>
      <c r="J1065" s="5">
        <f t="shared" si="997"/>
        <v>0</v>
      </c>
      <c r="K1065" s="5">
        <f t="shared" si="997"/>
        <v>0</v>
      </c>
      <c r="L1065" s="5">
        <f t="shared" si="997"/>
        <v>367.637</v>
      </c>
      <c r="M1065" s="5">
        <f t="shared" si="972"/>
        <v>35381.437000000005</v>
      </c>
      <c r="N1065" s="5">
        <v>19.984220000000001</v>
      </c>
      <c r="O1065" s="5">
        <f>O1066</f>
        <v>24691.86</v>
      </c>
      <c r="P1065" s="5">
        <f t="shared" ref="P1065:V1065" si="998">P1066</f>
        <v>0</v>
      </c>
      <c r="Q1065" s="5">
        <f t="shared" si="998"/>
        <v>0</v>
      </c>
      <c r="R1065" s="5">
        <f t="shared" si="998"/>
        <v>0</v>
      </c>
      <c r="S1065" s="5">
        <f t="shared" si="998"/>
        <v>0</v>
      </c>
      <c r="T1065" s="5">
        <v>19.984220000000001</v>
      </c>
      <c r="U1065" s="5">
        <f t="shared" si="998"/>
        <v>0</v>
      </c>
      <c r="V1065" s="36">
        <f t="shared" si="998"/>
        <v>0</v>
      </c>
      <c r="W1065" s="5">
        <f t="shared" si="966"/>
        <v>100</v>
      </c>
      <c r="X1065" s="26"/>
    </row>
    <row r="1066" spans="1:25" ht="78.75" hidden="1" x14ac:dyDescent="0.25">
      <c r="A1066" s="4" t="s">
        <v>148</v>
      </c>
      <c r="B1066" s="4" t="s">
        <v>1332</v>
      </c>
      <c r="C1066" s="4" t="s">
        <v>573</v>
      </c>
      <c r="D1066" s="4" t="s">
        <v>18</v>
      </c>
      <c r="E1066" s="14" t="s">
        <v>462</v>
      </c>
      <c r="F1066" s="5">
        <v>35013.800000000003</v>
      </c>
      <c r="G1066" s="5">
        <v>35013.800000000003</v>
      </c>
      <c r="H1066" s="5">
        <v>35013.800000000003</v>
      </c>
      <c r="I1066" s="5"/>
      <c r="J1066" s="5"/>
      <c r="K1066" s="5"/>
      <c r="L1066" s="5">
        <v>367.637</v>
      </c>
      <c r="M1066" s="5">
        <f t="shared" si="972"/>
        <v>35381.437000000005</v>
      </c>
      <c r="N1066" s="5">
        <v>0</v>
      </c>
      <c r="O1066" s="5">
        <v>24691.86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36">
        <v>0</v>
      </c>
      <c r="W1066" s="5" t="e">
        <f t="shared" si="966"/>
        <v>#DIV/0!</v>
      </c>
      <c r="X1066" s="24" t="s">
        <v>1214</v>
      </c>
    </row>
    <row r="1067" spans="1:25" ht="31.5" hidden="1" x14ac:dyDescent="0.25">
      <c r="A1067" s="4" t="s">
        <v>148</v>
      </c>
      <c r="B1067" s="4" t="s">
        <v>1332</v>
      </c>
      <c r="C1067" s="4" t="s">
        <v>573</v>
      </c>
      <c r="D1067" s="4" t="s">
        <v>28</v>
      </c>
      <c r="E1067" s="14" t="s">
        <v>464</v>
      </c>
      <c r="F1067" s="5">
        <f t="shared" ref="F1067:L1067" si="999">F1068</f>
        <v>3737.9</v>
      </c>
      <c r="G1067" s="5">
        <f t="shared" si="999"/>
        <v>3737.9</v>
      </c>
      <c r="H1067" s="5">
        <f t="shared" si="999"/>
        <v>3737.9</v>
      </c>
      <c r="I1067" s="5">
        <f t="shared" si="999"/>
        <v>0</v>
      </c>
      <c r="J1067" s="5">
        <f t="shared" si="999"/>
        <v>0</v>
      </c>
      <c r="K1067" s="5">
        <f t="shared" si="999"/>
        <v>0</v>
      </c>
      <c r="L1067" s="5">
        <f t="shared" si="999"/>
        <v>0</v>
      </c>
      <c r="M1067" s="5">
        <f t="shared" si="972"/>
        <v>3737.9</v>
      </c>
      <c r="N1067" s="5">
        <v>0</v>
      </c>
      <c r="O1067" s="5">
        <f>O1068</f>
        <v>2697.07</v>
      </c>
      <c r="P1067" s="5">
        <f t="shared" ref="P1067:V1067" si="1000">P1068</f>
        <v>0</v>
      </c>
      <c r="Q1067" s="5">
        <f t="shared" si="1000"/>
        <v>0</v>
      </c>
      <c r="R1067" s="5">
        <f t="shared" si="1000"/>
        <v>0</v>
      </c>
      <c r="S1067" s="5">
        <f t="shared" si="1000"/>
        <v>0</v>
      </c>
      <c r="T1067" s="5">
        <v>0</v>
      </c>
      <c r="U1067" s="5">
        <f t="shared" si="1000"/>
        <v>0</v>
      </c>
      <c r="V1067" s="36">
        <f t="shared" si="1000"/>
        <v>0</v>
      </c>
      <c r="W1067" s="5" t="e">
        <f t="shared" si="966"/>
        <v>#DIV/0!</v>
      </c>
      <c r="X1067" s="24" t="s">
        <v>1214</v>
      </c>
    </row>
    <row r="1068" spans="1:25" ht="31.5" x14ac:dyDescent="0.25">
      <c r="A1068" s="4" t="s">
        <v>148</v>
      </c>
      <c r="B1068" s="4" t="s">
        <v>1332</v>
      </c>
      <c r="C1068" s="4" t="s">
        <v>573</v>
      </c>
      <c r="D1068" s="4" t="s">
        <v>11</v>
      </c>
      <c r="E1068" s="14" t="s">
        <v>465</v>
      </c>
      <c r="F1068" s="5">
        <v>3737.9</v>
      </c>
      <c r="G1068" s="5">
        <v>3737.9</v>
      </c>
      <c r="H1068" s="5">
        <v>3737.9</v>
      </c>
      <c r="I1068" s="5"/>
      <c r="J1068" s="5"/>
      <c r="K1068" s="5"/>
      <c r="L1068" s="5"/>
      <c r="M1068" s="5">
        <f t="shared" si="972"/>
        <v>3737.9</v>
      </c>
      <c r="N1068" s="5">
        <v>19.984220000000001</v>
      </c>
      <c r="O1068" s="5">
        <v>2697.07</v>
      </c>
      <c r="P1068" s="5">
        <v>0</v>
      </c>
      <c r="Q1068" s="5">
        <v>0</v>
      </c>
      <c r="R1068" s="5">
        <v>0</v>
      </c>
      <c r="S1068" s="5">
        <v>0</v>
      </c>
      <c r="T1068" s="5">
        <v>19.984220000000001</v>
      </c>
      <c r="U1068" s="5">
        <v>0</v>
      </c>
      <c r="V1068" s="36">
        <v>0</v>
      </c>
      <c r="W1068" s="5">
        <f t="shared" si="966"/>
        <v>100</v>
      </c>
      <c r="X1068" s="26"/>
    </row>
    <row r="1069" spans="1:25" ht="31.5" x14ac:dyDescent="0.25">
      <c r="A1069" s="4" t="s">
        <v>148</v>
      </c>
      <c r="B1069" s="4" t="s">
        <v>1332</v>
      </c>
      <c r="C1069" s="4" t="s">
        <v>573</v>
      </c>
      <c r="D1069" s="4" t="s">
        <v>12</v>
      </c>
      <c r="E1069" s="14" t="s">
        <v>466</v>
      </c>
      <c r="F1069" s="5">
        <f t="shared" ref="F1069:L1069" si="1001">F1070+F1071</f>
        <v>45906.299999999996</v>
      </c>
      <c r="G1069" s="5">
        <f t="shared" si="1001"/>
        <v>45906.299999999996</v>
      </c>
      <c r="H1069" s="5">
        <f t="shared" si="1001"/>
        <v>45906.299999999996</v>
      </c>
      <c r="I1069" s="5">
        <f t="shared" si="1001"/>
        <v>0</v>
      </c>
      <c r="J1069" s="5">
        <f t="shared" si="1001"/>
        <v>0</v>
      </c>
      <c r="K1069" s="5">
        <f t="shared" si="1001"/>
        <v>0</v>
      </c>
      <c r="L1069" s="5">
        <f t="shared" si="1001"/>
        <v>0</v>
      </c>
      <c r="M1069" s="5">
        <f t="shared" si="972"/>
        <v>45906.299999999996</v>
      </c>
      <c r="N1069" s="5">
        <v>19.984220000000001</v>
      </c>
      <c r="O1069" s="5">
        <f>O1070+O1071</f>
        <v>33313.03</v>
      </c>
      <c r="P1069" s="5">
        <f t="shared" ref="P1069:V1069" si="1002">P1070+P1071</f>
        <v>0</v>
      </c>
      <c r="Q1069" s="5">
        <f t="shared" si="1002"/>
        <v>0</v>
      </c>
      <c r="R1069" s="5">
        <f t="shared" si="1002"/>
        <v>0</v>
      </c>
      <c r="S1069" s="5">
        <f t="shared" si="1002"/>
        <v>0</v>
      </c>
      <c r="T1069" s="5">
        <v>19.984220000000001</v>
      </c>
      <c r="U1069" s="5">
        <f t="shared" si="1002"/>
        <v>0</v>
      </c>
      <c r="V1069" s="36">
        <f t="shared" si="1002"/>
        <v>0</v>
      </c>
      <c r="W1069" s="5">
        <f t="shared" si="966"/>
        <v>100</v>
      </c>
      <c r="X1069" s="26"/>
    </row>
    <row r="1070" spans="1:25" ht="31.5" x14ac:dyDescent="0.25">
      <c r="A1070" s="4" t="s">
        <v>148</v>
      </c>
      <c r="B1070" s="4" t="s">
        <v>1332</v>
      </c>
      <c r="C1070" s="4" t="s">
        <v>600</v>
      </c>
      <c r="D1070" s="4"/>
      <c r="E1070" s="14" t="s">
        <v>926</v>
      </c>
      <c r="F1070" s="5">
        <v>40663.799999999996</v>
      </c>
      <c r="G1070" s="5">
        <v>40663.799999999996</v>
      </c>
      <c r="H1070" s="5">
        <v>40663.799999999996</v>
      </c>
      <c r="I1070" s="5"/>
      <c r="J1070" s="5"/>
      <c r="K1070" s="5"/>
      <c r="L1070" s="5"/>
      <c r="M1070" s="5">
        <f t="shared" si="972"/>
        <v>40663.799999999996</v>
      </c>
      <c r="N1070" s="5">
        <v>1845.3</v>
      </c>
      <c r="O1070" s="5">
        <v>29443.03</v>
      </c>
      <c r="P1070" s="5">
        <v>0</v>
      </c>
      <c r="Q1070" s="5">
        <v>0</v>
      </c>
      <c r="R1070" s="5">
        <v>0</v>
      </c>
      <c r="S1070" s="5">
        <v>0</v>
      </c>
      <c r="T1070" s="5">
        <v>1845.3</v>
      </c>
      <c r="U1070" s="5">
        <v>0</v>
      </c>
      <c r="V1070" s="36">
        <v>0</v>
      </c>
      <c r="W1070" s="5">
        <f t="shared" si="966"/>
        <v>100</v>
      </c>
      <c r="X1070" s="26"/>
    </row>
    <row r="1071" spans="1:25" ht="63" x14ac:dyDescent="0.25">
      <c r="A1071" s="4" t="s">
        <v>148</v>
      </c>
      <c r="B1071" s="4" t="s">
        <v>1332</v>
      </c>
      <c r="C1071" s="4" t="s">
        <v>601</v>
      </c>
      <c r="D1071" s="4"/>
      <c r="E1071" s="14" t="s">
        <v>927</v>
      </c>
      <c r="F1071" s="5">
        <v>5242.5</v>
      </c>
      <c r="G1071" s="5">
        <v>5242.5</v>
      </c>
      <c r="H1071" s="5">
        <v>5242.5</v>
      </c>
      <c r="I1071" s="5"/>
      <c r="J1071" s="5"/>
      <c r="K1071" s="5"/>
      <c r="L1071" s="5"/>
      <c r="M1071" s="5">
        <f t="shared" si="972"/>
        <v>5242.5</v>
      </c>
      <c r="N1071" s="5">
        <v>1845.3</v>
      </c>
      <c r="O1071" s="5">
        <v>3870</v>
      </c>
      <c r="P1071" s="5">
        <v>0</v>
      </c>
      <c r="Q1071" s="5">
        <v>0</v>
      </c>
      <c r="R1071" s="5">
        <v>0</v>
      </c>
      <c r="S1071" s="5">
        <v>0</v>
      </c>
      <c r="T1071" s="5">
        <v>1845.3</v>
      </c>
      <c r="U1071" s="5">
        <v>0</v>
      </c>
      <c r="V1071" s="36">
        <v>0</v>
      </c>
      <c r="W1071" s="5">
        <f t="shared" si="966"/>
        <v>100</v>
      </c>
      <c r="X1071" s="26"/>
    </row>
    <row r="1072" spans="1:25" ht="31.5" x14ac:dyDescent="0.25">
      <c r="A1072" s="4" t="s">
        <v>148</v>
      </c>
      <c r="B1072" s="4" t="s">
        <v>1332</v>
      </c>
      <c r="C1072" s="4" t="s">
        <v>591</v>
      </c>
      <c r="D1072" s="4"/>
      <c r="E1072" s="14" t="s">
        <v>1117</v>
      </c>
      <c r="F1072" s="5">
        <f t="shared" ref="F1072:L1072" si="1003">F1073</f>
        <v>508.2</v>
      </c>
      <c r="G1072" s="5">
        <f t="shared" si="1003"/>
        <v>508.2</v>
      </c>
      <c r="H1072" s="5">
        <f t="shared" si="1003"/>
        <v>508.2</v>
      </c>
      <c r="I1072" s="5">
        <f t="shared" si="1003"/>
        <v>0</v>
      </c>
      <c r="J1072" s="5">
        <f t="shared" si="1003"/>
        <v>0</v>
      </c>
      <c r="K1072" s="5">
        <f t="shared" si="1003"/>
        <v>0</v>
      </c>
      <c r="L1072" s="5">
        <f t="shared" si="1003"/>
        <v>0</v>
      </c>
      <c r="M1072" s="5">
        <f t="shared" si="972"/>
        <v>508.2</v>
      </c>
      <c r="N1072" s="5">
        <v>1845.3</v>
      </c>
      <c r="O1072" s="5">
        <f>O1073</f>
        <v>385.7</v>
      </c>
      <c r="P1072" s="5">
        <f t="shared" ref="P1072:V1072" si="1004">P1073</f>
        <v>0</v>
      </c>
      <c r="Q1072" s="5">
        <f t="shared" si="1004"/>
        <v>0</v>
      </c>
      <c r="R1072" s="5">
        <f t="shared" si="1004"/>
        <v>0</v>
      </c>
      <c r="S1072" s="5">
        <f t="shared" si="1004"/>
        <v>0</v>
      </c>
      <c r="T1072" s="5">
        <v>1845.3</v>
      </c>
      <c r="U1072" s="5">
        <f t="shared" si="1004"/>
        <v>0</v>
      </c>
      <c r="V1072" s="36">
        <f t="shared" si="1004"/>
        <v>0</v>
      </c>
      <c r="W1072" s="5">
        <f t="shared" si="966"/>
        <v>100</v>
      </c>
      <c r="X1072" s="26"/>
    </row>
    <row r="1073" spans="1:25" ht="31.5" x14ac:dyDescent="0.25">
      <c r="A1073" s="4" t="s">
        <v>148</v>
      </c>
      <c r="B1073" s="4" t="s">
        <v>1332</v>
      </c>
      <c r="C1073" s="4" t="s">
        <v>591</v>
      </c>
      <c r="D1073" s="4" t="s">
        <v>73</v>
      </c>
      <c r="E1073" s="14" t="s">
        <v>475</v>
      </c>
      <c r="F1073" s="5">
        <v>508.2</v>
      </c>
      <c r="G1073" s="5">
        <v>508.2</v>
      </c>
      <c r="H1073" s="5">
        <v>508.2</v>
      </c>
      <c r="I1073" s="5"/>
      <c r="J1073" s="5"/>
      <c r="K1073" s="5"/>
      <c r="L1073" s="5"/>
      <c r="M1073" s="5">
        <f t="shared" si="972"/>
        <v>508.2</v>
      </c>
      <c r="N1073" s="5">
        <v>1845.3</v>
      </c>
      <c r="O1073" s="5">
        <v>385.7</v>
      </c>
      <c r="P1073" s="5">
        <v>0</v>
      </c>
      <c r="Q1073" s="5">
        <v>0</v>
      </c>
      <c r="R1073" s="5">
        <v>0</v>
      </c>
      <c r="S1073" s="5">
        <v>0</v>
      </c>
      <c r="T1073" s="5">
        <v>1845.3</v>
      </c>
      <c r="U1073" s="5">
        <v>0</v>
      </c>
      <c r="V1073" s="36">
        <v>0</v>
      </c>
      <c r="W1073" s="5">
        <f t="shared" si="966"/>
        <v>100</v>
      </c>
      <c r="X1073" s="26"/>
    </row>
    <row r="1074" spans="1:25" x14ac:dyDescent="0.25">
      <c r="A1074" s="4" t="s">
        <v>148</v>
      </c>
      <c r="B1074" s="4" t="s">
        <v>1332</v>
      </c>
      <c r="C1074" s="4" t="s">
        <v>591</v>
      </c>
      <c r="D1074" s="4" t="s">
        <v>107</v>
      </c>
      <c r="E1074" s="14" t="s">
        <v>476</v>
      </c>
      <c r="F1074" s="5"/>
      <c r="G1074" s="5"/>
      <c r="H1074" s="5"/>
      <c r="I1074" s="5"/>
      <c r="J1074" s="5"/>
      <c r="K1074" s="5"/>
      <c r="L1074" s="5">
        <f>L1075</f>
        <v>578.84</v>
      </c>
      <c r="M1074" s="5">
        <f>L1074</f>
        <v>578.84</v>
      </c>
      <c r="N1074" s="5">
        <v>1845.3</v>
      </c>
      <c r="O1074" s="5">
        <f t="shared" ref="O1074:V1074" si="1005">O1075</f>
        <v>0</v>
      </c>
      <c r="P1074" s="5">
        <f t="shared" si="1005"/>
        <v>0</v>
      </c>
      <c r="Q1074" s="5">
        <f t="shared" si="1005"/>
        <v>0</v>
      </c>
      <c r="R1074" s="5">
        <f t="shared" si="1005"/>
        <v>0</v>
      </c>
      <c r="S1074" s="5">
        <f t="shared" si="1005"/>
        <v>0</v>
      </c>
      <c r="T1074" s="5">
        <v>1845.3</v>
      </c>
      <c r="U1074" s="5">
        <f t="shared" si="1005"/>
        <v>0</v>
      </c>
      <c r="V1074" s="36">
        <f t="shared" si="1005"/>
        <v>0</v>
      </c>
      <c r="W1074" s="5">
        <f t="shared" si="966"/>
        <v>100</v>
      </c>
      <c r="X1074" s="26"/>
    </row>
    <row r="1075" spans="1:25" ht="47.25" hidden="1" x14ac:dyDescent="0.25">
      <c r="A1075" s="4" t="s">
        <v>148</v>
      </c>
      <c r="B1075" s="4" t="s">
        <v>1332</v>
      </c>
      <c r="C1075" s="4" t="s">
        <v>602</v>
      </c>
      <c r="D1075" s="4"/>
      <c r="E1075" s="14" t="s">
        <v>928</v>
      </c>
      <c r="F1075" s="5"/>
      <c r="G1075" s="5"/>
      <c r="H1075" s="5"/>
      <c r="I1075" s="5"/>
      <c r="J1075" s="5"/>
      <c r="K1075" s="5"/>
      <c r="L1075" s="5">
        <f>L1076+L1077</f>
        <v>578.84</v>
      </c>
      <c r="M1075" s="5">
        <f>L1075</f>
        <v>578.84</v>
      </c>
      <c r="N1075" s="5">
        <v>0</v>
      </c>
      <c r="O1075" s="5">
        <f t="shared" ref="O1075:V1075" si="1006">O1076+O1077</f>
        <v>0</v>
      </c>
      <c r="P1075" s="5">
        <f t="shared" si="1006"/>
        <v>0</v>
      </c>
      <c r="Q1075" s="5">
        <f t="shared" si="1006"/>
        <v>0</v>
      </c>
      <c r="R1075" s="5">
        <f t="shared" si="1006"/>
        <v>0</v>
      </c>
      <c r="S1075" s="5">
        <f t="shared" si="1006"/>
        <v>0</v>
      </c>
      <c r="T1075" s="5">
        <v>0</v>
      </c>
      <c r="U1075" s="5">
        <f t="shared" si="1006"/>
        <v>0</v>
      </c>
      <c r="V1075" s="36">
        <f t="shared" si="1006"/>
        <v>0</v>
      </c>
      <c r="W1075" s="5" t="e">
        <f t="shared" si="966"/>
        <v>#DIV/0!</v>
      </c>
      <c r="X1075" s="24" t="s">
        <v>1214</v>
      </c>
    </row>
    <row r="1076" spans="1:25" ht="31.5" hidden="1" x14ac:dyDescent="0.25">
      <c r="A1076" s="4" t="s">
        <v>148</v>
      </c>
      <c r="B1076" s="4" t="s">
        <v>1332</v>
      </c>
      <c r="C1076" s="4" t="s">
        <v>592</v>
      </c>
      <c r="D1076" s="4"/>
      <c r="E1076" s="14" t="s">
        <v>662</v>
      </c>
      <c r="F1076" s="5"/>
      <c r="G1076" s="5"/>
      <c r="H1076" s="5"/>
      <c r="I1076" s="5"/>
      <c r="J1076" s="5"/>
      <c r="K1076" s="5"/>
      <c r="L1076" s="5">
        <v>421.392</v>
      </c>
      <c r="M1076" s="5">
        <f>L1076</f>
        <v>421.392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36">
        <v>0</v>
      </c>
      <c r="W1076" s="5" t="e">
        <f t="shared" si="966"/>
        <v>#DIV/0!</v>
      </c>
      <c r="X1076" s="24" t="s">
        <v>1214</v>
      </c>
    </row>
    <row r="1077" spans="1:25" ht="78.75" hidden="1" x14ac:dyDescent="0.25">
      <c r="A1077" s="4" t="s">
        <v>148</v>
      </c>
      <c r="B1077" s="4" t="s">
        <v>1332</v>
      </c>
      <c r="C1077" s="4" t="s">
        <v>592</v>
      </c>
      <c r="D1077" s="4" t="s">
        <v>18</v>
      </c>
      <c r="E1077" s="14" t="s">
        <v>462</v>
      </c>
      <c r="F1077" s="5"/>
      <c r="G1077" s="5"/>
      <c r="H1077" s="5"/>
      <c r="I1077" s="5"/>
      <c r="J1077" s="5"/>
      <c r="K1077" s="5"/>
      <c r="L1077" s="5">
        <v>157.44800000000001</v>
      </c>
      <c r="M1077" s="5">
        <f>L1077</f>
        <v>157.44800000000001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36">
        <v>0</v>
      </c>
      <c r="W1077" s="5" t="e">
        <f t="shared" si="966"/>
        <v>#DIV/0!</v>
      </c>
      <c r="X1077" s="24" t="s">
        <v>1214</v>
      </c>
    </row>
    <row r="1078" spans="1:25" ht="31.5" hidden="1" x14ac:dyDescent="0.25">
      <c r="A1078" s="4" t="s">
        <v>148</v>
      </c>
      <c r="B1078" s="4" t="s">
        <v>1332</v>
      </c>
      <c r="C1078" s="4" t="s">
        <v>592</v>
      </c>
      <c r="D1078" s="4" t="s">
        <v>28</v>
      </c>
      <c r="E1078" s="14" t="s">
        <v>464</v>
      </c>
      <c r="F1078" s="5">
        <f t="shared" ref="F1078:L1079" si="1007">F1079</f>
        <v>1535.3</v>
      </c>
      <c r="G1078" s="5">
        <f t="shared" si="1007"/>
        <v>1535.3</v>
      </c>
      <c r="H1078" s="5">
        <f t="shared" si="1007"/>
        <v>1535.3</v>
      </c>
      <c r="I1078" s="5">
        <f t="shared" si="1007"/>
        <v>0</v>
      </c>
      <c r="J1078" s="5">
        <f t="shared" si="1007"/>
        <v>0</v>
      </c>
      <c r="K1078" s="5">
        <f t="shared" si="1007"/>
        <v>0</v>
      </c>
      <c r="L1078" s="5">
        <f t="shared" si="1007"/>
        <v>61.4</v>
      </c>
      <c r="M1078" s="5">
        <f t="shared" si="972"/>
        <v>1596.7</v>
      </c>
      <c r="N1078" s="5">
        <v>0</v>
      </c>
      <c r="O1078" s="5">
        <f>O1079</f>
        <v>1171.1666600000001</v>
      </c>
      <c r="P1078" s="5">
        <f t="shared" ref="P1078:V1079" si="1008">P1079</f>
        <v>0</v>
      </c>
      <c r="Q1078" s="5">
        <f t="shared" si="1008"/>
        <v>0</v>
      </c>
      <c r="R1078" s="5">
        <f t="shared" si="1008"/>
        <v>0</v>
      </c>
      <c r="S1078" s="5">
        <f t="shared" si="1008"/>
        <v>0</v>
      </c>
      <c r="T1078" s="5">
        <v>0</v>
      </c>
      <c r="U1078" s="5">
        <f t="shared" si="1008"/>
        <v>0</v>
      </c>
      <c r="V1078" s="36">
        <f t="shared" si="1008"/>
        <v>0</v>
      </c>
      <c r="W1078" s="5" t="e">
        <f t="shared" si="966"/>
        <v>#DIV/0!</v>
      </c>
      <c r="X1078" s="24" t="s">
        <v>1214</v>
      </c>
    </row>
    <row r="1079" spans="1:25" ht="31.5" x14ac:dyDescent="0.25">
      <c r="A1079" s="4" t="s">
        <v>148</v>
      </c>
      <c r="B1079" s="4" t="s">
        <v>1332</v>
      </c>
      <c r="C1079" s="4" t="s">
        <v>607</v>
      </c>
      <c r="D1079" s="4"/>
      <c r="E1079" s="14" t="s">
        <v>929</v>
      </c>
      <c r="F1079" s="5">
        <f t="shared" si="1007"/>
        <v>1535.3</v>
      </c>
      <c r="G1079" s="5">
        <f t="shared" si="1007"/>
        <v>1535.3</v>
      </c>
      <c r="H1079" s="5">
        <f t="shared" si="1007"/>
        <v>1535.3</v>
      </c>
      <c r="I1079" s="5">
        <f t="shared" si="1007"/>
        <v>0</v>
      </c>
      <c r="J1079" s="5">
        <f t="shared" si="1007"/>
        <v>0</v>
      </c>
      <c r="K1079" s="5">
        <f t="shared" si="1007"/>
        <v>0</v>
      </c>
      <c r="L1079" s="5">
        <f t="shared" si="1007"/>
        <v>61.4</v>
      </c>
      <c r="M1079" s="5">
        <f t="shared" si="972"/>
        <v>1596.7</v>
      </c>
      <c r="N1079" s="5">
        <v>4792.7060000000001</v>
      </c>
      <c r="O1079" s="5">
        <f>O1080</f>
        <v>1171.1666600000001</v>
      </c>
      <c r="P1079" s="5">
        <f t="shared" si="1008"/>
        <v>0</v>
      </c>
      <c r="Q1079" s="5">
        <f t="shared" si="1008"/>
        <v>0</v>
      </c>
      <c r="R1079" s="5">
        <f t="shared" si="1008"/>
        <v>0</v>
      </c>
      <c r="S1079" s="5">
        <f t="shared" si="1008"/>
        <v>0</v>
      </c>
      <c r="T1079" s="5">
        <v>4792.7060000000001</v>
      </c>
      <c r="U1079" s="5">
        <f t="shared" si="1008"/>
        <v>0</v>
      </c>
      <c r="V1079" s="36">
        <f t="shared" si="1008"/>
        <v>0</v>
      </c>
      <c r="W1079" s="5">
        <f t="shared" si="966"/>
        <v>100</v>
      </c>
      <c r="X1079" s="26"/>
    </row>
    <row r="1080" spans="1:25" ht="31.5" x14ac:dyDescent="0.25">
      <c r="A1080" s="4" t="s">
        <v>148</v>
      </c>
      <c r="B1080" s="4" t="s">
        <v>1332</v>
      </c>
      <c r="C1080" s="4" t="s">
        <v>608</v>
      </c>
      <c r="D1080" s="4"/>
      <c r="E1080" s="14" t="s">
        <v>930</v>
      </c>
      <c r="F1080" s="5">
        <v>1535.3</v>
      </c>
      <c r="G1080" s="5">
        <v>1535.3</v>
      </c>
      <c r="H1080" s="5">
        <v>1535.3</v>
      </c>
      <c r="I1080" s="5"/>
      <c r="J1080" s="5"/>
      <c r="K1080" s="5"/>
      <c r="L1080" s="5">
        <v>61.4</v>
      </c>
      <c r="M1080" s="5">
        <f t="shared" si="972"/>
        <v>1596.7</v>
      </c>
      <c r="N1080" s="5">
        <v>4792.7060000000001</v>
      </c>
      <c r="O1080" s="5">
        <v>1171.1666600000001</v>
      </c>
      <c r="P1080" s="5">
        <v>0</v>
      </c>
      <c r="Q1080" s="5">
        <v>0</v>
      </c>
      <c r="R1080" s="5">
        <v>0</v>
      </c>
      <c r="S1080" s="5">
        <v>0</v>
      </c>
      <c r="T1080" s="5">
        <v>4792.7060000000001</v>
      </c>
      <c r="U1080" s="5">
        <v>0</v>
      </c>
      <c r="V1080" s="36">
        <v>0</v>
      </c>
      <c r="W1080" s="5">
        <f t="shared" si="966"/>
        <v>100</v>
      </c>
      <c r="X1080" s="26"/>
    </row>
    <row r="1081" spans="1:25" ht="31.5" x14ac:dyDescent="0.25">
      <c r="A1081" s="4" t="s">
        <v>148</v>
      </c>
      <c r="B1081" s="4" t="s">
        <v>1332</v>
      </c>
      <c r="C1081" s="4" t="s">
        <v>1470</v>
      </c>
      <c r="D1081" s="4"/>
      <c r="E1081" s="14" t="s">
        <v>1471</v>
      </c>
      <c r="F1081" s="5">
        <f t="shared" ref="F1081:L1081" si="1009">F1082+F1085+F1089</f>
        <v>15652.8</v>
      </c>
      <c r="G1081" s="5">
        <f t="shared" si="1009"/>
        <v>17152.8</v>
      </c>
      <c r="H1081" s="5">
        <f t="shared" si="1009"/>
        <v>17152.8</v>
      </c>
      <c r="I1081" s="5">
        <f t="shared" si="1009"/>
        <v>0</v>
      </c>
      <c r="J1081" s="5">
        <f t="shared" si="1009"/>
        <v>0</v>
      </c>
      <c r="K1081" s="5">
        <f t="shared" si="1009"/>
        <v>0</v>
      </c>
      <c r="L1081" s="5">
        <f t="shared" si="1009"/>
        <v>8849</v>
      </c>
      <c r="M1081" s="5">
        <f t="shared" si="972"/>
        <v>24501.8</v>
      </c>
      <c r="N1081" s="5">
        <v>4792.7060000000001</v>
      </c>
      <c r="O1081" s="5">
        <f>O1082+O1085+O1089</f>
        <v>16686.545999999998</v>
      </c>
      <c r="P1081" s="5">
        <f t="shared" ref="P1081:V1081" si="1010">P1082+P1085+P1089</f>
        <v>0</v>
      </c>
      <c r="Q1081" s="5">
        <f t="shared" si="1010"/>
        <v>0</v>
      </c>
      <c r="R1081" s="5">
        <f t="shared" si="1010"/>
        <v>0</v>
      </c>
      <c r="S1081" s="5">
        <f t="shared" si="1010"/>
        <v>0</v>
      </c>
      <c r="T1081" s="5">
        <v>4792.7060000000001</v>
      </c>
      <c r="U1081" s="5">
        <f t="shared" si="1010"/>
        <v>0</v>
      </c>
      <c r="V1081" s="36">
        <f t="shared" si="1010"/>
        <v>0</v>
      </c>
      <c r="W1081" s="5">
        <f t="shared" si="966"/>
        <v>100</v>
      </c>
      <c r="X1081" s="26"/>
    </row>
    <row r="1082" spans="1:25" ht="31.5" x14ac:dyDescent="0.25">
      <c r="A1082" s="4" t="s">
        <v>148</v>
      </c>
      <c r="B1082" s="4" t="s">
        <v>1332</v>
      </c>
      <c r="C1082" s="4" t="s">
        <v>1470</v>
      </c>
      <c r="D1082" s="4" t="s">
        <v>73</v>
      </c>
      <c r="E1082" s="14" t="s">
        <v>475</v>
      </c>
      <c r="F1082" s="5">
        <f t="shared" ref="F1082:L1083" si="1011">F1083</f>
        <v>6650.8</v>
      </c>
      <c r="G1082" s="5">
        <f t="shared" si="1011"/>
        <v>6650.8</v>
      </c>
      <c r="H1082" s="5">
        <f t="shared" si="1011"/>
        <v>6650.8</v>
      </c>
      <c r="I1082" s="5">
        <f t="shared" si="1011"/>
        <v>0</v>
      </c>
      <c r="J1082" s="5">
        <f t="shared" si="1011"/>
        <v>0</v>
      </c>
      <c r="K1082" s="5">
        <f t="shared" si="1011"/>
        <v>0</v>
      </c>
      <c r="L1082" s="5">
        <f t="shared" si="1011"/>
        <v>7500</v>
      </c>
      <c r="M1082" s="5">
        <f t="shared" si="972"/>
        <v>14150.8</v>
      </c>
      <c r="N1082" s="5">
        <v>4792.7060000000001</v>
      </c>
      <c r="O1082" s="5">
        <f>O1083</f>
        <v>9925.7999999999993</v>
      </c>
      <c r="P1082" s="5">
        <f t="shared" ref="P1082:V1083" si="1012">P1083</f>
        <v>0</v>
      </c>
      <c r="Q1082" s="5">
        <f t="shared" si="1012"/>
        <v>0</v>
      </c>
      <c r="R1082" s="5">
        <f t="shared" si="1012"/>
        <v>0</v>
      </c>
      <c r="S1082" s="5">
        <f t="shared" si="1012"/>
        <v>0</v>
      </c>
      <c r="T1082" s="5">
        <v>4792.7060000000001</v>
      </c>
      <c r="U1082" s="5">
        <f t="shared" si="1012"/>
        <v>0</v>
      </c>
      <c r="V1082" s="36">
        <f t="shared" si="1012"/>
        <v>0</v>
      </c>
      <c r="W1082" s="5">
        <f t="shared" si="966"/>
        <v>100</v>
      </c>
      <c r="X1082" s="26"/>
    </row>
    <row r="1083" spans="1:25" x14ac:dyDescent="0.25">
      <c r="A1083" s="4" t="s">
        <v>148</v>
      </c>
      <c r="B1083" s="4" t="s">
        <v>1332</v>
      </c>
      <c r="C1083" s="4" t="s">
        <v>1470</v>
      </c>
      <c r="D1083" s="4" t="s">
        <v>85</v>
      </c>
      <c r="E1083" s="14" t="s">
        <v>477</v>
      </c>
      <c r="F1083" s="5">
        <f t="shared" si="1011"/>
        <v>6650.8</v>
      </c>
      <c r="G1083" s="5">
        <f t="shared" si="1011"/>
        <v>6650.8</v>
      </c>
      <c r="H1083" s="5">
        <f t="shared" si="1011"/>
        <v>6650.8</v>
      </c>
      <c r="I1083" s="5">
        <f t="shared" si="1011"/>
        <v>0</v>
      </c>
      <c r="J1083" s="5">
        <f t="shared" si="1011"/>
        <v>0</v>
      </c>
      <c r="K1083" s="5">
        <f t="shared" si="1011"/>
        <v>0</v>
      </c>
      <c r="L1083" s="5">
        <f t="shared" si="1011"/>
        <v>7500</v>
      </c>
      <c r="M1083" s="5">
        <f t="shared" si="972"/>
        <v>14150.8</v>
      </c>
      <c r="N1083" s="5">
        <v>4792.7060000000001</v>
      </c>
      <c r="O1083" s="5">
        <f>O1084</f>
        <v>9925.7999999999993</v>
      </c>
      <c r="P1083" s="5">
        <f t="shared" si="1012"/>
        <v>0</v>
      </c>
      <c r="Q1083" s="5">
        <f t="shared" si="1012"/>
        <v>0</v>
      </c>
      <c r="R1083" s="5">
        <f t="shared" si="1012"/>
        <v>0</v>
      </c>
      <c r="S1083" s="5">
        <f t="shared" si="1012"/>
        <v>0</v>
      </c>
      <c r="T1083" s="5">
        <v>4792.7060000000001</v>
      </c>
      <c r="U1083" s="5">
        <f t="shared" si="1012"/>
        <v>0</v>
      </c>
      <c r="V1083" s="36">
        <f t="shared" si="1012"/>
        <v>0</v>
      </c>
      <c r="W1083" s="5">
        <f t="shared" si="966"/>
        <v>100</v>
      </c>
      <c r="X1083" s="26"/>
    </row>
    <row r="1084" spans="1:25" ht="47.25" x14ac:dyDescent="0.25">
      <c r="A1084" s="4" t="s">
        <v>148</v>
      </c>
      <c r="B1084" s="4" t="s">
        <v>1332</v>
      </c>
      <c r="C1084" s="4" t="s">
        <v>154</v>
      </c>
      <c r="D1084" s="4"/>
      <c r="E1084" s="14" t="s">
        <v>931</v>
      </c>
      <c r="F1084" s="5">
        <v>6650.8</v>
      </c>
      <c r="G1084" s="5">
        <v>6650.8</v>
      </c>
      <c r="H1084" s="5">
        <v>6650.8</v>
      </c>
      <c r="I1084" s="5"/>
      <c r="J1084" s="5"/>
      <c r="K1084" s="5"/>
      <c r="L1084" s="5">
        <v>7500</v>
      </c>
      <c r="M1084" s="5">
        <f t="shared" si="972"/>
        <v>14150.8</v>
      </c>
      <c r="N1084" s="5">
        <v>142937.25700000001</v>
      </c>
      <c r="O1084" s="5">
        <v>9925.7999999999993</v>
      </c>
      <c r="P1084" s="5">
        <v>0</v>
      </c>
      <c r="Q1084" s="5">
        <v>0</v>
      </c>
      <c r="R1084" s="5">
        <v>0</v>
      </c>
      <c r="S1084" s="5">
        <v>0</v>
      </c>
      <c r="T1084" s="5">
        <v>142903.30517000001</v>
      </c>
      <c r="U1084" s="5">
        <v>0</v>
      </c>
      <c r="V1084" s="36">
        <v>0</v>
      </c>
      <c r="W1084" s="5">
        <f t="shared" si="966"/>
        <v>99.976247039636405</v>
      </c>
      <c r="X1084" s="26"/>
    </row>
    <row r="1085" spans="1:25" ht="47.25" x14ac:dyDescent="0.25">
      <c r="A1085" s="4" t="s">
        <v>148</v>
      </c>
      <c r="B1085" s="4" t="s">
        <v>1332</v>
      </c>
      <c r="C1085" s="4" t="s">
        <v>611</v>
      </c>
      <c r="D1085" s="4"/>
      <c r="E1085" s="14" t="s">
        <v>932</v>
      </c>
      <c r="F1085" s="5">
        <f t="shared" ref="F1085:L1085" si="1013">F1086</f>
        <v>0</v>
      </c>
      <c r="G1085" s="5">
        <f t="shared" si="1013"/>
        <v>1500</v>
      </c>
      <c r="H1085" s="5">
        <f t="shared" si="1013"/>
        <v>1500</v>
      </c>
      <c r="I1085" s="5">
        <f t="shared" si="1013"/>
        <v>0</v>
      </c>
      <c r="J1085" s="5">
        <f t="shared" si="1013"/>
        <v>0</v>
      </c>
      <c r="K1085" s="5">
        <f t="shared" si="1013"/>
        <v>0</v>
      </c>
      <c r="L1085" s="5">
        <f t="shared" si="1013"/>
        <v>0</v>
      </c>
      <c r="M1085" s="5">
        <f t="shared" si="972"/>
        <v>0</v>
      </c>
      <c r="N1085" s="5">
        <v>96400.009000000005</v>
      </c>
      <c r="O1085" s="5">
        <f>O1086</f>
        <v>0</v>
      </c>
      <c r="P1085" s="5">
        <f t="shared" ref="P1085:V1085" si="1014">P1086</f>
        <v>0</v>
      </c>
      <c r="Q1085" s="5">
        <f t="shared" si="1014"/>
        <v>0</v>
      </c>
      <c r="R1085" s="5">
        <f t="shared" si="1014"/>
        <v>0</v>
      </c>
      <c r="S1085" s="5">
        <f t="shared" si="1014"/>
        <v>0</v>
      </c>
      <c r="T1085" s="5">
        <v>96366.05717</v>
      </c>
      <c r="U1085" s="5">
        <f t="shared" si="1014"/>
        <v>0</v>
      </c>
      <c r="V1085" s="36">
        <f t="shared" si="1014"/>
        <v>0</v>
      </c>
      <c r="W1085" s="5">
        <f t="shared" si="966"/>
        <v>99.964780262624245</v>
      </c>
      <c r="X1085" s="24"/>
      <c r="Y1085" s="2" t="s">
        <v>1236</v>
      </c>
    </row>
    <row r="1086" spans="1:25" ht="47.25" x14ac:dyDescent="0.25">
      <c r="A1086" s="4" t="s">
        <v>148</v>
      </c>
      <c r="B1086" s="4" t="s">
        <v>1332</v>
      </c>
      <c r="C1086" s="4" t="s">
        <v>609</v>
      </c>
      <c r="D1086" s="4"/>
      <c r="E1086" s="14" t="s">
        <v>497</v>
      </c>
      <c r="F1086" s="5">
        <f t="shared" ref="F1086:L1086" si="1015">F1087+F1088</f>
        <v>0</v>
      </c>
      <c r="G1086" s="5">
        <f t="shared" si="1015"/>
        <v>1500</v>
      </c>
      <c r="H1086" s="5">
        <f t="shared" si="1015"/>
        <v>1500</v>
      </c>
      <c r="I1086" s="5">
        <f t="shared" si="1015"/>
        <v>0</v>
      </c>
      <c r="J1086" s="5">
        <f t="shared" si="1015"/>
        <v>0</v>
      </c>
      <c r="K1086" s="5">
        <f t="shared" si="1015"/>
        <v>0</v>
      </c>
      <c r="L1086" s="5">
        <f t="shared" si="1015"/>
        <v>0</v>
      </c>
      <c r="M1086" s="5">
        <f t="shared" si="972"/>
        <v>0</v>
      </c>
      <c r="N1086" s="5">
        <v>92214.743000000002</v>
      </c>
      <c r="O1086" s="5">
        <f>O1087+O1088</f>
        <v>0</v>
      </c>
      <c r="P1086" s="5">
        <f t="shared" ref="P1086:V1086" si="1016">P1087+P1088</f>
        <v>0</v>
      </c>
      <c r="Q1086" s="5">
        <f t="shared" si="1016"/>
        <v>0</v>
      </c>
      <c r="R1086" s="5">
        <f t="shared" si="1016"/>
        <v>0</v>
      </c>
      <c r="S1086" s="5">
        <f t="shared" si="1016"/>
        <v>0</v>
      </c>
      <c r="T1086" s="5">
        <v>92180.791169999997</v>
      </c>
      <c r="U1086" s="5">
        <f t="shared" si="1016"/>
        <v>0</v>
      </c>
      <c r="V1086" s="36">
        <f t="shared" si="1016"/>
        <v>0</v>
      </c>
      <c r="W1086" s="5">
        <f t="shared" si="966"/>
        <v>99.963181776692693</v>
      </c>
      <c r="X1086" s="24"/>
      <c r="Y1086" s="2" t="s">
        <v>1236</v>
      </c>
    </row>
    <row r="1087" spans="1:25" ht="78.75" x14ac:dyDescent="0.25">
      <c r="A1087" s="4" t="s">
        <v>148</v>
      </c>
      <c r="B1087" s="4" t="s">
        <v>1332</v>
      </c>
      <c r="C1087" s="4" t="s">
        <v>609</v>
      </c>
      <c r="D1087" s="4" t="s">
        <v>18</v>
      </c>
      <c r="E1087" s="14" t="s">
        <v>462</v>
      </c>
      <c r="F1087" s="5"/>
      <c r="G1087" s="5">
        <v>118.7</v>
      </c>
      <c r="H1087" s="5">
        <v>118.7</v>
      </c>
      <c r="I1087" s="5"/>
      <c r="J1087" s="5"/>
      <c r="K1087" s="5"/>
      <c r="L1087" s="5"/>
      <c r="M1087" s="5">
        <f t="shared" si="972"/>
        <v>0</v>
      </c>
      <c r="N1087" s="5">
        <v>38307.843000000001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38307.783580000003</v>
      </c>
      <c r="U1087" s="5">
        <v>0</v>
      </c>
      <c r="V1087" s="36">
        <v>0</v>
      </c>
      <c r="W1087" s="5">
        <f t="shared" si="966"/>
        <v>99.999844888160368</v>
      </c>
      <c r="X1087" s="24"/>
      <c r="Y1087" s="2" t="s">
        <v>1236</v>
      </c>
    </row>
    <row r="1088" spans="1:25" x14ac:dyDescent="0.25">
      <c r="A1088" s="4" t="s">
        <v>148</v>
      </c>
      <c r="B1088" s="4" t="s">
        <v>1332</v>
      </c>
      <c r="C1088" s="4" t="s">
        <v>609</v>
      </c>
      <c r="D1088" s="4" t="s">
        <v>19</v>
      </c>
      <c r="E1088" s="14" t="s">
        <v>463</v>
      </c>
      <c r="F1088" s="5"/>
      <c r="G1088" s="5">
        <v>1381.3</v>
      </c>
      <c r="H1088" s="5">
        <v>1381.3</v>
      </c>
      <c r="I1088" s="5"/>
      <c r="J1088" s="5"/>
      <c r="K1088" s="5"/>
      <c r="L1088" s="5"/>
      <c r="M1088" s="5">
        <f t="shared" si="972"/>
        <v>0</v>
      </c>
      <c r="N1088" s="5">
        <v>38307.843000000001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38307.783580000003</v>
      </c>
      <c r="U1088" s="5">
        <v>0</v>
      </c>
      <c r="V1088" s="36">
        <v>0</v>
      </c>
      <c r="W1088" s="5">
        <f t="shared" si="966"/>
        <v>99.999844888160368</v>
      </c>
      <c r="X1088" s="24"/>
      <c r="Y1088" s="2" t="s">
        <v>1236</v>
      </c>
    </row>
    <row r="1089" spans="1:24" ht="31.5" x14ac:dyDescent="0.25">
      <c r="A1089" s="4" t="s">
        <v>148</v>
      </c>
      <c r="B1089" s="4" t="s">
        <v>1332</v>
      </c>
      <c r="C1089" s="4" t="s">
        <v>609</v>
      </c>
      <c r="D1089" s="4" t="s">
        <v>11</v>
      </c>
      <c r="E1089" s="14" t="s">
        <v>465</v>
      </c>
      <c r="F1089" s="5">
        <f t="shared" ref="F1089:L1089" si="1017">F1090+F1092+F1094</f>
        <v>9002</v>
      </c>
      <c r="G1089" s="5">
        <f t="shared" si="1017"/>
        <v>9002</v>
      </c>
      <c r="H1089" s="5">
        <f t="shared" si="1017"/>
        <v>9002</v>
      </c>
      <c r="I1089" s="5">
        <f t="shared" si="1017"/>
        <v>0</v>
      </c>
      <c r="J1089" s="5">
        <f t="shared" si="1017"/>
        <v>0</v>
      </c>
      <c r="K1089" s="5">
        <f t="shared" si="1017"/>
        <v>0</v>
      </c>
      <c r="L1089" s="5">
        <f t="shared" si="1017"/>
        <v>1349</v>
      </c>
      <c r="M1089" s="5">
        <f t="shared" si="972"/>
        <v>10351</v>
      </c>
      <c r="N1089" s="5">
        <v>5786.9801900000002</v>
      </c>
      <c r="O1089" s="5">
        <f>O1090+O1092+O1094</f>
        <v>6760.7460000000001</v>
      </c>
      <c r="P1089" s="5">
        <f t="shared" ref="P1089:V1089" si="1018">P1090+P1092+P1094</f>
        <v>0</v>
      </c>
      <c r="Q1089" s="5">
        <f t="shared" si="1018"/>
        <v>0</v>
      </c>
      <c r="R1089" s="5">
        <f t="shared" si="1018"/>
        <v>0</v>
      </c>
      <c r="S1089" s="5">
        <f t="shared" si="1018"/>
        <v>0</v>
      </c>
      <c r="T1089" s="5">
        <v>5786.9784499999996</v>
      </c>
      <c r="U1089" s="5">
        <f t="shared" si="1018"/>
        <v>0</v>
      </c>
      <c r="V1089" s="36">
        <f t="shared" si="1018"/>
        <v>0</v>
      </c>
      <c r="W1089" s="5">
        <f t="shared" si="966"/>
        <v>99.999969932504627</v>
      </c>
      <c r="X1089" s="26"/>
    </row>
    <row r="1090" spans="1:24" ht="31.5" x14ac:dyDescent="0.25">
      <c r="A1090" s="4" t="s">
        <v>148</v>
      </c>
      <c r="B1090" s="4" t="s">
        <v>1332</v>
      </c>
      <c r="C1090" s="4" t="s">
        <v>609</v>
      </c>
      <c r="D1090" s="4" t="s">
        <v>12</v>
      </c>
      <c r="E1090" s="14" t="s">
        <v>466</v>
      </c>
      <c r="F1090" s="5">
        <f t="shared" ref="F1090:L1090" si="1019">F1091</f>
        <v>1421.2</v>
      </c>
      <c r="G1090" s="5">
        <f t="shared" si="1019"/>
        <v>1421.2</v>
      </c>
      <c r="H1090" s="5">
        <f t="shared" si="1019"/>
        <v>1421.2</v>
      </c>
      <c r="I1090" s="5">
        <f t="shared" si="1019"/>
        <v>0</v>
      </c>
      <c r="J1090" s="5">
        <f t="shared" si="1019"/>
        <v>0</v>
      </c>
      <c r="K1090" s="5">
        <f t="shared" si="1019"/>
        <v>0</v>
      </c>
      <c r="L1090" s="5">
        <f t="shared" si="1019"/>
        <v>0</v>
      </c>
      <c r="M1090" s="5">
        <f t="shared" si="972"/>
        <v>1421.2</v>
      </c>
      <c r="N1090" s="5">
        <v>5786.9801900000002</v>
      </c>
      <c r="O1090" s="5">
        <f>O1091</f>
        <v>660</v>
      </c>
      <c r="P1090" s="5">
        <f t="shared" ref="P1090:V1090" si="1020">P1091</f>
        <v>0</v>
      </c>
      <c r="Q1090" s="5">
        <f t="shared" si="1020"/>
        <v>0</v>
      </c>
      <c r="R1090" s="5">
        <f t="shared" si="1020"/>
        <v>0</v>
      </c>
      <c r="S1090" s="5">
        <f t="shared" si="1020"/>
        <v>0</v>
      </c>
      <c r="T1090" s="5">
        <v>5786.9784499999996</v>
      </c>
      <c r="U1090" s="5">
        <f t="shared" si="1020"/>
        <v>0</v>
      </c>
      <c r="V1090" s="36">
        <f t="shared" si="1020"/>
        <v>0</v>
      </c>
      <c r="W1090" s="5">
        <f t="shared" si="966"/>
        <v>99.999969932504627</v>
      </c>
      <c r="X1090" s="26"/>
    </row>
    <row r="1091" spans="1:24" ht="31.5" x14ac:dyDescent="0.25">
      <c r="A1091" s="4" t="s">
        <v>148</v>
      </c>
      <c r="B1091" s="4" t="s">
        <v>1332</v>
      </c>
      <c r="C1091" s="4" t="s">
        <v>609</v>
      </c>
      <c r="D1091" s="4" t="s">
        <v>73</v>
      </c>
      <c r="E1091" s="14" t="s">
        <v>475</v>
      </c>
      <c r="F1091" s="5">
        <v>1421.2</v>
      </c>
      <c r="G1091" s="5">
        <v>1421.2</v>
      </c>
      <c r="H1091" s="5">
        <v>1421.2</v>
      </c>
      <c r="I1091" s="5"/>
      <c r="J1091" s="5"/>
      <c r="K1091" s="5"/>
      <c r="L1091" s="5"/>
      <c r="M1091" s="5">
        <f t="shared" si="972"/>
        <v>1421.2</v>
      </c>
      <c r="N1091" s="5">
        <v>47638.299999999996</v>
      </c>
      <c r="O1091" s="5">
        <v>660</v>
      </c>
      <c r="P1091" s="5">
        <v>0</v>
      </c>
      <c r="Q1091" s="5">
        <v>0</v>
      </c>
      <c r="R1091" s="5">
        <v>0</v>
      </c>
      <c r="S1091" s="5">
        <v>0</v>
      </c>
      <c r="T1091" s="5">
        <v>47604.454140000002</v>
      </c>
      <c r="U1091" s="5">
        <v>0</v>
      </c>
      <c r="V1091" s="36">
        <v>0</v>
      </c>
      <c r="W1091" s="5">
        <f t="shared" si="966"/>
        <v>99.928952418537193</v>
      </c>
      <c r="X1091" s="26"/>
    </row>
    <row r="1092" spans="1:24" x14ac:dyDescent="0.25">
      <c r="A1092" s="4" t="s">
        <v>148</v>
      </c>
      <c r="B1092" s="4" t="s">
        <v>1332</v>
      </c>
      <c r="C1092" s="4" t="s">
        <v>609</v>
      </c>
      <c r="D1092" s="4" t="s">
        <v>107</v>
      </c>
      <c r="E1092" s="14" t="s">
        <v>476</v>
      </c>
      <c r="F1092" s="5">
        <f t="shared" ref="F1092:L1092" si="1021">F1093</f>
        <v>1470</v>
      </c>
      <c r="G1092" s="5">
        <f t="shared" si="1021"/>
        <v>1470</v>
      </c>
      <c r="H1092" s="5">
        <f t="shared" si="1021"/>
        <v>1470</v>
      </c>
      <c r="I1092" s="5">
        <f t="shared" si="1021"/>
        <v>0</v>
      </c>
      <c r="J1092" s="5">
        <f t="shared" si="1021"/>
        <v>0</v>
      </c>
      <c r="K1092" s="5">
        <f t="shared" si="1021"/>
        <v>0</v>
      </c>
      <c r="L1092" s="5">
        <f t="shared" si="1021"/>
        <v>0</v>
      </c>
      <c r="M1092" s="5">
        <f t="shared" si="972"/>
        <v>1470</v>
      </c>
      <c r="N1092" s="5">
        <v>42211.1</v>
      </c>
      <c r="O1092" s="5">
        <f>O1093</f>
        <v>1470</v>
      </c>
      <c r="P1092" s="5">
        <f t="shared" ref="P1092:V1092" si="1022">P1093</f>
        <v>0</v>
      </c>
      <c r="Q1092" s="5">
        <f t="shared" si="1022"/>
        <v>0</v>
      </c>
      <c r="R1092" s="5">
        <f t="shared" si="1022"/>
        <v>0</v>
      </c>
      <c r="S1092" s="5">
        <f t="shared" si="1022"/>
        <v>0</v>
      </c>
      <c r="T1092" s="5">
        <v>42177.333019999998</v>
      </c>
      <c r="U1092" s="5">
        <f t="shared" si="1022"/>
        <v>0</v>
      </c>
      <c r="V1092" s="36">
        <f t="shared" si="1022"/>
        <v>0</v>
      </c>
      <c r="W1092" s="5">
        <f t="shared" si="966"/>
        <v>99.920004501185716</v>
      </c>
      <c r="X1092" s="26"/>
    </row>
    <row r="1093" spans="1:24" x14ac:dyDescent="0.25">
      <c r="A1093" s="4" t="s">
        <v>148</v>
      </c>
      <c r="B1093" s="4" t="s">
        <v>1332</v>
      </c>
      <c r="C1093" s="4" t="s">
        <v>609</v>
      </c>
      <c r="D1093" s="4" t="s">
        <v>85</v>
      </c>
      <c r="E1093" s="14" t="s">
        <v>477</v>
      </c>
      <c r="F1093" s="5">
        <v>1470</v>
      </c>
      <c r="G1093" s="5">
        <v>1470</v>
      </c>
      <c r="H1093" s="5">
        <v>1470</v>
      </c>
      <c r="I1093" s="5"/>
      <c r="J1093" s="5"/>
      <c r="K1093" s="5"/>
      <c r="L1093" s="5"/>
      <c r="M1093" s="5">
        <f t="shared" si="972"/>
        <v>1470</v>
      </c>
      <c r="N1093" s="5">
        <v>5427.2</v>
      </c>
      <c r="O1093" s="5">
        <v>1470</v>
      </c>
      <c r="P1093" s="5">
        <v>0</v>
      </c>
      <c r="Q1093" s="5">
        <v>0</v>
      </c>
      <c r="R1093" s="5">
        <v>0</v>
      </c>
      <c r="S1093" s="5">
        <v>0</v>
      </c>
      <c r="T1093" s="5">
        <v>5427.1211199999998</v>
      </c>
      <c r="U1093" s="5">
        <v>0</v>
      </c>
      <c r="V1093" s="36">
        <v>0</v>
      </c>
      <c r="W1093" s="5">
        <f t="shared" si="966"/>
        <v>99.998546580188673</v>
      </c>
      <c r="X1093" s="26"/>
    </row>
    <row r="1094" spans="1:24" x14ac:dyDescent="0.25">
      <c r="A1094" s="4" t="s">
        <v>148</v>
      </c>
      <c r="B1094" s="4" t="s">
        <v>1332</v>
      </c>
      <c r="C1094" s="4" t="s">
        <v>609</v>
      </c>
      <c r="D1094" s="4" t="s">
        <v>13</v>
      </c>
      <c r="E1094" s="14" t="s">
        <v>480</v>
      </c>
      <c r="F1094" s="5">
        <f t="shared" ref="F1094:L1094" si="1023">F1095</f>
        <v>6110.8</v>
      </c>
      <c r="G1094" s="5">
        <f t="shared" si="1023"/>
        <v>6110.8</v>
      </c>
      <c r="H1094" s="5">
        <f t="shared" si="1023"/>
        <v>6110.8</v>
      </c>
      <c r="I1094" s="5">
        <f t="shared" si="1023"/>
        <v>0</v>
      </c>
      <c r="J1094" s="5">
        <f t="shared" si="1023"/>
        <v>0</v>
      </c>
      <c r="K1094" s="5">
        <f t="shared" si="1023"/>
        <v>0</v>
      </c>
      <c r="L1094" s="5">
        <f t="shared" si="1023"/>
        <v>1349</v>
      </c>
      <c r="M1094" s="5">
        <f t="shared" si="972"/>
        <v>7459.8</v>
      </c>
      <c r="N1094" s="5">
        <v>481.61980999999997</v>
      </c>
      <c r="O1094" s="5">
        <f>O1095</f>
        <v>4630.7460000000001</v>
      </c>
      <c r="P1094" s="5">
        <f t="shared" ref="P1094:V1094" si="1024">P1095</f>
        <v>0</v>
      </c>
      <c r="Q1094" s="5">
        <f t="shared" si="1024"/>
        <v>0</v>
      </c>
      <c r="R1094" s="5">
        <f t="shared" si="1024"/>
        <v>0</v>
      </c>
      <c r="S1094" s="5">
        <f t="shared" si="1024"/>
        <v>0</v>
      </c>
      <c r="T1094" s="5">
        <v>481.57499999999999</v>
      </c>
      <c r="U1094" s="5">
        <f t="shared" si="1024"/>
        <v>0</v>
      </c>
      <c r="V1094" s="36">
        <f t="shared" si="1024"/>
        <v>0</v>
      </c>
      <c r="W1094" s="5">
        <f t="shared" si="966"/>
        <v>99.990695980715586</v>
      </c>
      <c r="X1094" s="26"/>
    </row>
    <row r="1095" spans="1:24" x14ac:dyDescent="0.25">
      <c r="A1095" s="4" t="s">
        <v>148</v>
      </c>
      <c r="B1095" s="4" t="s">
        <v>1332</v>
      </c>
      <c r="C1095" s="4" t="s">
        <v>609</v>
      </c>
      <c r="D1095" s="4" t="s">
        <v>20</v>
      </c>
      <c r="E1095" s="14" t="s">
        <v>483</v>
      </c>
      <c r="F1095" s="5">
        <v>6110.8</v>
      </c>
      <c r="G1095" s="5">
        <v>6110.8</v>
      </c>
      <c r="H1095" s="5">
        <v>6110.8</v>
      </c>
      <c r="I1095" s="5"/>
      <c r="J1095" s="5"/>
      <c r="K1095" s="5"/>
      <c r="L1095" s="5">
        <v>1349</v>
      </c>
      <c r="M1095" s="5">
        <f t="shared" si="972"/>
        <v>7459.8</v>
      </c>
      <c r="N1095" s="5">
        <v>481.61980999999997</v>
      </c>
      <c r="O1095" s="5">
        <v>4630.7460000000001</v>
      </c>
      <c r="P1095" s="5">
        <v>0</v>
      </c>
      <c r="Q1095" s="5">
        <v>0</v>
      </c>
      <c r="R1095" s="5">
        <v>0</v>
      </c>
      <c r="S1095" s="5">
        <v>0</v>
      </c>
      <c r="T1095" s="5">
        <v>481.57499999999999</v>
      </c>
      <c r="U1095" s="5">
        <v>0</v>
      </c>
      <c r="V1095" s="36">
        <v>0</v>
      </c>
      <c r="W1095" s="5">
        <f t="shared" si="966"/>
        <v>99.990695980715586</v>
      </c>
      <c r="X1095" s="26"/>
    </row>
    <row r="1096" spans="1:24" x14ac:dyDescent="0.25">
      <c r="A1096" s="4" t="s">
        <v>148</v>
      </c>
      <c r="B1096" s="4" t="s">
        <v>1332</v>
      </c>
      <c r="C1096" s="4" t="s">
        <v>1288</v>
      </c>
      <c r="D1096" s="4"/>
      <c r="E1096" s="14" t="s">
        <v>1280</v>
      </c>
      <c r="F1096" s="5">
        <f t="shared" ref="F1096:L1096" si="1025">F1097</f>
        <v>2988.6</v>
      </c>
      <c r="G1096" s="5">
        <f t="shared" si="1025"/>
        <v>2988.6</v>
      </c>
      <c r="H1096" s="5">
        <f t="shared" si="1025"/>
        <v>2988.6</v>
      </c>
      <c r="I1096" s="5">
        <f t="shared" si="1025"/>
        <v>0</v>
      </c>
      <c r="J1096" s="5">
        <f t="shared" si="1025"/>
        <v>0</v>
      </c>
      <c r="K1096" s="5">
        <f t="shared" si="1025"/>
        <v>0</v>
      </c>
      <c r="L1096" s="5">
        <f t="shared" si="1025"/>
        <v>0</v>
      </c>
      <c r="M1096" s="5">
        <f t="shared" si="972"/>
        <v>2988.6</v>
      </c>
      <c r="N1096" s="5">
        <v>2150.1530000000002</v>
      </c>
      <c r="O1096" s="5">
        <f>O1097</f>
        <v>0</v>
      </c>
      <c r="P1096" s="5">
        <f t="shared" ref="P1096:V1096" si="1026">P1097</f>
        <v>0</v>
      </c>
      <c r="Q1096" s="5">
        <f t="shared" si="1026"/>
        <v>0</v>
      </c>
      <c r="R1096" s="5">
        <f t="shared" si="1026"/>
        <v>0</v>
      </c>
      <c r="S1096" s="5">
        <f t="shared" si="1026"/>
        <v>0</v>
      </c>
      <c r="T1096" s="5">
        <v>2150.1530000000002</v>
      </c>
      <c r="U1096" s="5">
        <f t="shared" si="1026"/>
        <v>0</v>
      </c>
      <c r="V1096" s="36">
        <f t="shared" si="1026"/>
        <v>0</v>
      </c>
      <c r="W1096" s="5">
        <f t="shared" si="966"/>
        <v>100</v>
      </c>
      <c r="X1096" s="26"/>
    </row>
    <row r="1097" spans="1:24" ht="31.5" x14ac:dyDescent="0.25">
      <c r="A1097" s="4" t="s">
        <v>148</v>
      </c>
      <c r="B1097" s="4" t="s">
        <v>1332</v>
      </c>
      <c r="C1097" s="4" t="s">
        <v>1288</v>
      </c>
      <c r="D1097" s="4" t="s">
        <v>73</v>
      </c>
      <c r="E1097" s="14" t="s">
        <v>475</v>
      </c>
      <c r="F1097" s="5">
        <f t="shared" ref="F1097:L1097" si="1027">F1098+F1100</f>
        <v>2988.6</v>
      </c>
      <c r="G1097" s="5">
        <f t="shared" si="1027"/>
        <v>2988.6</v>
      </c>
      <c r="H1097" s="5">
        <f t="shared" si="1027"/>
        <v>2988.6</v>
      </c>
      <c r="I1097" s="5">
        <f t="shared" si="1027"/>
        <v>0</v>
      </c>
      <c r="J1097" s="5">
        <f t="shared" si="1027"/>
        <v>0</v>
      </c>
      <c r="K1097" s="5">
        <f t="shared" si="1027"/>
        <v>0</v>
      </c>
      <c r="L1097" s="5">
        <f t="shared" si="1027"/>
        <v>0</v>
      </c>
      <c r="M1097" s="5">
        <f t="shared" si="972"/>
        <v>2988.6</v>
      </c>
      <c r="N1097" s="5">
        <v>2150.1530000000002</v>
      </c>
      <c r="O1097" s="5">
        <f>O1098+O1100</f>
        <v>0</v>
      </c>
      <c r="P1097" s="5">
        <f t="shared" ref="P1097:V1097" si="1028">P1098+P1100</f>
        <v>0</v>
      </c>
      <c r="Q1097" s="5">
        <f t="shared" si="1028"/>
        <v>0</v>
      </c>
      <c r="R1097" s="5">
        <f t="shared" si="1028"/>
        <v>0</v>
      </c>
      <c r="S1097" s="5">
        <f t="shared" si="1028"/>
        <v>0</v>
      </c>
      <c r="T1097" s="5">
        <v>2150.1530000000002</v>
      </c>
      <c r="U1097" s="5">
        <f t="shared" si="1028"/>
        <v>0</v>
      </c>
      <c r="V1097" s="36">
        <f t="shared" si="1028"/>
        <v>0</v>
      </c>
      <c r="W1097" s="5">
        <f t="shared" si="966"/>
        <v>100</v>
      </c>
      <c r="X1097" s="26"/>
    </row>
    <row r="1098" spans="1:24" x14ac:dyDescent="0.25">
      <c r="A1098" s="4" t="s">
        <v>148</v>
      </c>
      <c r="B1098" s="4" t="s">
        <v>1332</v>
      </c>
      <c r="C1098" s="4" t="s">
        <v>1288</v>
      </c>
      <c r="D1098" s="4" t="s">
        <v>107</v>
      </c>
      <c r="E1098" s="14" t="s">
        <v>476</v>
      </c>
      <c r="F1098" s="5">
        <f t="shared" ref="F1098:L1098" si="1029">F1099</f>
        <v>115</v>
      </c>
      <c r="G1098" s="5">
        <f t="shared" si="1029"/>
        <v>115</v>
      </c>
      <c r="H1098" s="5">
        <f t="shared" si="1029"/>
        <v>115</v>
      </c>
      <c r="I1098" s="5">
        <f t="shared" si="1029"/>
        <v>0</v>
      </c>
      <c r="J1098" s="5">
        <f t="shared" si="1029"/>
        <v>0</v>
      </c>
      <c r="K1098" s="5">
        <f t="shared" si="1029"/>
        <v>0</v>
      </c>
      <c r="L1098" s="5">
        <f t="shared" si="1029"/>
        <v>0</v>
      </c>
      <c r="M1098" s="5">
        <f t="shared" si="972"/>
        <v>115</v>
      </c>
      <c r="N1098" s="5">
        <v>1921.105</v>
      </c>
      <c r="O1098" s="5">
        <f>O1099</f>
        <v>0</v>
      </c>
      <c r="P1098" s="5">
        <f t="shared" ref="P1098:V1098" si="1030">P1099</f>
        <v>0</v>
      </c>
      <c r="Q1098" s="5">
        <f t="shared" si="1030"/>
        <v>0</v>
      </c>
      <c r="R1098" s="5">
        <f t="shared" si="1030"/>
        <v>0</v>
      </c>
      <c r="S1098" s="5">
        <f t="shared" si="1030"/>
        <v>0</v>
      </c>
      <c r="T1098" s="5">
        <v>1921.105</v>
      </c>
      <c r="U1098" s="5">
        <f t="shared" si="1030"/>
        <v>0</v>
      </c>
      <c r="V1098" s="36">
        <f t="shared" si="1030"/>
        <v>0</v>
      </c>
      <c r="W1098" s="5">
        <f t="shared" si="966"/>
        <v>100</v>
      </c>
      <c r="X1098" s="26"/>
    </row>
    <row r="1099" spans="1:24" x14ac:dyDescent="0.25">
      <c r="A1099" s="4" t="s">
        <v>148</v>
      </c>
      <c r="B1099" s="4" t="s">
        <v>1332</v>
      </c>
      <c r="C1099" s="4" t="s">
        <v>1288</v>
      </c>
      <c r="D1099" s="4" t="s">
        <v>85</v>
      </c>
      <c r="E1099" s="14" t="s">
        <v>477</v>
      </c>
      <c r="F1099" s="5">
        <v>115</v>
      </c>
      <c r="G1099" s="5">
        <v>115</v>
      </c>
      <c r="H1099" s="5">
        <v>115</v>
      </c>
      <c r="I1099" s="5"/>
      <c r="J1099" s="5"/>
      <c r="K1099" s="5"/>
      <c r="L1099" s="5"/>
      <c r="M1099" s="5">
        <f t="shared" si="972"/>
        <v>115</v>
      </c>
      <c r="N1099" s="5">
        <v>229.048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229.048</v>
      </c>
      <c r="U1099" s="5">
        <v>0</v>
      </c>
      <c r="V1099" s="36">
        <v>0</v>
      </c>
      <c r="W1099" s="5">
        <f t="shared" ref="W1099:W1162" si="1031">T1099/N1099*100</f>
        <v>100</v>
      </c>
      <c r="X1099" s="26"/>
    </row>
    <row r="1100" spans="1:24" ht="47.25" x14ac:dyDescent="0.25">
      <c r="A1100" s="4" t="s">
        <v>148</v>
      </c>
      <c r="B1100" s="4" t="s">
        <v>1332</v>
      </c>
      <c r="C1100" s="4" t="s">
        <v>610</v>
      </c>
      <c r="D1100" s="4"/>
      <c r="E1100" s="14" t="s">
        <v>1110</v>
      </c>
      <c r="F1100" s="5">
        <f t="shared" ref="F1100:L1100" si="1032">F1101</f>
        <v>2873.6</v>
      </c>
      <c r="G1100" s="5">
        <f t="shared" si="1032"/>
        <v>2873.6</v>
      </c>
      <c r="H1100" s="5">
        <f t="shared" si="1032"/>
        <v>2873.6</v>
      </c>
      <c r="I1100" s="5">
        <f t="shared" si="1032"/>
        <v>0</v>
      </c>
      <c r="J1100" s="5">
        <f t="shared" si="1032"/>
        <v>0</v>
      </c>
      <c r="K1100" s="5">
        <f t="shared" si="1032"/>
        <v>0</v>
      </c>
      <c r="L1100" s="5">
        <f t="shared" si="1032"/>
        <v>0</v>
      </c>
      <c r="M1100" s="5">
        <f t="shared" si="972"/>
        <v>2873.6</v>
      </c>
      <c r="N1100" s="5">
        <v>2035.1130000000001</v>
      </c>
      <c r="O1100" s="5">
        <f>O1101</f>
        <v>0</v>
      </c>
      <c r="P1100" s="5">
        <f t="shared" ref="P1100:V1100" si="1033">P1101</f>
        <v>0</v>
      </c>
      <c r="Q1100" s="5">
        <f t="shared" si="1033"/>
        <v>0</v>
      </c>
      <c r="R1100" s="5">
        <f t="shared" si="1033"/>
        <v>0</v>
      </c>
      <c r="S1100" s="5">
        <f t="shared" si="1033"/>
        <v>0</v>
      </c>
      <c r="T1100" s="5">
        <v>2035.1130000000001</v>
      </c>
      <c r="U1100" s="5">
        <f t="shared" si="1033"/>
        <v>0</v>
      </c>
      <c r="V1100" s="36">
        <f t="shared" si="1033"/>
        <v>0</v>
      </c>
      <c r="W1100" s="5">
        <f t="shared" si="1031"/>
        <v>100</v>
      </c>
      <c r="X1100" s="26"/>
    </row>
    <row r="1101" spans="1:24" ht="31.5" x14ac:dyDescent="0.25">
      <c r="A1101" s="4" t="s">
        <v>148</v>
      </c>
      <c r="B1101" s="4" t="s">
        <v>1332</v>
      </c>
      <c r="C1101" s="4" t="s">
        <v>610</v>
      </c>
      <c r="D1101" s="4" t="s">
        <v>73</v>
      </c>
      <c r="E1101" s="14" t="s">
        <v>475</v>
      </c>
      <c r="F1101" s="5">
        <v>2873.6</v>
      </c>
      <c r="G1101" s="5">
        <v>2873.6</v>
      </c>
      <c r="H1101" s="5">
        <v>2873.6</v>
      </c>
      <c r="I1101" s="5"/>
      <c r="J1101" s="5"/>
      <c r="K1101" s="5"/>
      <c r="L1101" s="5"/>
      <c r="M1101" s="5">
        <f t="shared" si="972"/>
        <v>2873.6</v>
      </c>
      <c r="N1101" s="5">
        <v>2035.1130000000001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2035.1130000000001</v>
      </c>
      <c r="U1101" s="5">
        <v>0</v>
      </c>
      <c r="V1101" s="36">
        <v>0</v>
      </c>
      <c r="W1101" s="5">
        <f t="shared" si="1031"/>
        <v>100</v>
      </c>
      <c r="X1101" s="26"/>
    </row>
    <row r="1102" spans="1:24" x14ac:dyDescent="0.25">
      <c r="A1102" s="4" t="s">
        <v>148</v>
      </c>
      <c r="B1102" s="4" t="s">
        <v>1332</v>
      </c>
      <c r="C1102" s="4" t="s">
        <v>610</v>
      </c>
      <c r="D1102" s="4" t="s">
        <v>107</v>
      </c>
      <c r="E1102" s="14" t="s">
        <v>476</v>
      </c>
      <c r="F1102" s="5">
        <f t="shared" ref="F1102:L1103" si="1034">F1103</f>
        <v>1250</v>
      </c>
      <c r="G1102" s="5">
        <f t="shared" si="1034"/>
        <v>1250</v>
      </c>
      <c r="H1102" s="5">
        <f t="shared" si="1034"/>
        <v>1250</v>
      </c>
      <c r="I1102" s="5">
        <f t="shared" si="1034"/>
        <v>0</v>
      </c>
      <c r="J1102" s="5">
        <f t="shared" si="1034"/>
        <v>0</v>
      </c>
      <c r="K1102" s="5">
        <f t="shared" si="1034"/>
        <v>0</v>
      </c>
      <c r="L1102" s="5">
        <f t="shared" si="1034"/>
        <v>0</v>
      </c>
      <c r="M1102" s="5">
        <f t="shared" si="972"/>
        <v>1250</v>
      </c>
      <c r="N1102" s="5">
        <v>2035.1130000000001</v>
      </c>
      <c r="O1102" s="5">
        <f>O1103</f>
        <v>834.22242000000006</v>
      </c>
      <c r="P1102" s="5">
        <f t="shared" ref="P1102:V1103" si="1035">P1103</f>
        <v>31570.22</v>
      </c>
      <c r="Q1102" s="5">
        <f t="shared" si="1035"/>
        <v>834.22242000000006</v>
      </c>
      <c r="R1102" s="5">
        <f t="shared" si="1035"/>
        <v>0</v>
      </c>
      <c r="S1102" s="5">
        <f t="shared" si="1035"/>
        <v>0</v>
      </c>
      <c r="T1102" s="5">
        <v>2035.1130000000001</v>
      </c>
      <c r="U1102" s="5">
        <f t="shared" si="1035"/>
        <v>31570.22</v>
      </c>
      <c r="V1102" s="36">
        <f t="shared" si="1035"/>
        <v>0</v>
      </c>
      <c r="W1102" s="5">
        <f t="shared" si="1031"/>
        <v>100</v>
      </c>
      <c r="X1102" s="26"/>
    </row>
    <row r="1103" spans="1:24" ht="31.5" x14ac:dyDescent="0.25">
      <c r="A1103" s="4" t="s">
        <v>148</v>
      </c>
      <c r="B1103" s="4" t="s">
        <v>1332</v>
      </c>
      <c r="C1103" s="4" t="s">
        <v>155</v>
      </c>
      <c r="D1103" s="4"/>
      <c r="E1103" s="14" t="s">
        <v>819</v>
      </c>
      <c r="F1103" s="5">
        <f t="shared" si="1034"/>
        <v>1250</v>
      </c>
      <c r="G1103" s="5">
        <f t="shared" si="1034"/>
        <v>1250</v>
      </c>
      <c r="H1103" s="5">
        <f t="shared" si="1034"/>
        <v>1250</v>
      </c>
      <c r="I1103" s="5">
        <f t="shared" si="1034"/>
        <v>0</v>
      </c>
      <c r="J1103" s="5">
        <f t="shared" si="1034"/>
        <v>0</v>
      </c>
      <c r="K1103" s="5">
        <f t="shared" si="1034"/>
        <v>0</v>
      </c>
      <c r="L1103" s="5">
        <f t="shared" si="1034"/>
        <v>0</v>
      </c>
      <c r="M1103" s="5">
        <f t="shared" si="972"/>
        <v>1250</v>
      </c>
      <c r="N1103" s="5">
        <v>43548.648000000001</v>
      </c>
      <c r="O1103" s="5">
        <f>O1104</f>
        <v>834.22242000000006</v>
      </c>
      <c r="P1103" s="5">
        <f t="shared" si="1035"/>
        <v>31570.22</v>
      </c>
      <c r="Q1103" s="5">
        <f t="shared" si="1035"/>
        <v>834.22242000000006</v>
      </c>
      <c r="R1103" s="5">
        <f t="shared" si="1035"/>
        <v>0</v>
      </c>
      <c r="S1103" s="5">
        <f t="shared" si="1035"/>
        <v>0</v>
      </c>
      <c r="T1103" s="5">
        <v>43548.648000000001</v>
      </c>
      <c r="U1103" s="5">
        <f t="shared" si="1035"/>
        <v>31570.22</v>
      </c>
      <c r="V1103" s="36">
        <f t="shared" si="1035"/>
        <v>0</v>
      </c>
      <c r="W1103" s="5">
        <f t="shared" si="1031"/>
        <v>100</v>
      </c>
      <c r="X1103" s="26"/>
    </row>
    <row r="1104" spans="1:24" ht="31.5" x14ac:dyDescent="0.25">
      <c r="A1104" s="4" t="s">
        <v>148</v>
      </c>
      <c r="B1104" s="4" t="s">
        <v>1332</v>
      </c>
      <c r="C1104" s="4" t="s">
        <v>612</v>
      </c>
      <c r="D1104" s="4"/>
      <c r="E1104" s="14" t="s">
        <v>1472</v>
      </c>
      <c r="F1104" s="5">
        <f t="shared" ref="F1104:L1104" si="1036">F1105+F1107</f>
        <v>1250</v>
      </c>
      <c r="G1104" s="5">
        <f t="shared" si="1036"/>
        <v>1250</v>
      </c>
      <c r="H1104" s="5">
        <f t="shared" si="1036"/>
        <v>1250</v>
      </c>
      <c r="I1104" s="5">
        <f t="shared" si="1036"/>
        <v>0</v>
      </c>
      <c r="J1104" s="5">
        <f t="shared" si="1036"/>
        <v>0</v>
      </c>
      <c r="K1104" s="5">
        <f t="shared" si="1036"/>
        <v>0</v>
      </c>
      <c r="L1104" s="5">
        <f t="shared" si="1036"/>
        <v>0</v>
      </c>
      <c r="M1104" s="5">
        <f t="shared" si="972"/>
        <v>1250</v>
      </c>
      <c r="N1104" s="5">
        <v>31570.22</v>
      </c>
      <c r="O1104" s="5">
        <f>O1105+O1107</f>
        <v>834.22242000000006</v>
      </c>
      <c r="P1104" s="5">
        <f t="shared" ref="P1104:V1104" si="1037">P1105+P1107</f>
        <v>31570.22</v>
      </c>
      <c r="Q1104" s="5">
        <f t="shared" si="1037"/>
        <v>834.22242000000006</v>
      </c>
      <c r="R1104" s="5">
        <f t="shared" si="1037"/>
        <v>0</v>
      </c>
      <c r="S1104" s="5">
        <f t="shared" si="1037"/>
        <v>0</v>
      </c>
      <c r="T1104" s="5">
        <v>31570.22</v>
      </c>
      <c r="U1104" s="5">
        <f t="shared" si="1037"/>
        <v>31570.22</v>
      </c>
      <c r="V1104" s="36">
        <f t="shared" si="1037"/>
        <v>0</v>
      </c>
      <c r="W1104" s="5">
        <f t="shared" si="1031"/>
        <v>100</v>
      </c>
      <c r="X1104" s="26"/>
    </row>
    <row r="1105" spans="1:25" ht="31.5" x14ac:dyDescent="0.25">
      <c r="A1105" s="4" t="s">
        <v>148</v>
      </c>
      <c r="B1105" s="4" t="s">
        <v>1332</v>
      </c>
      <c r="C1105" s="4" t="s">
        <v>612</v>
      </c>
      <c r="D1105" s="4" t="s">
        <v>73</v>
      </c>
      <c r="E1105" s="14" t="s">
        <v>475</v>
      </c>
      <c r="F1105" s="5">
        <f t="shared" ref="F1105:L1105" si="1038">F1106</f>
        <v>540</v>
      </c>
      <c r="G1105" s="5">
        <f t="shared" si="1038"/>
        <v>540</v>
      </c>
      <c r="H1105" s="5">
        <f t="shared" si="1038"/>
        <v>540</v>
      </c>
      <c r="I1105" s="5">
        <f t="shared" si="1038"/>
        <v>0</v>
      </c>
      <c r="J1105" s="5">
        <f t="shared" si="1038"/>
        <v>0</v>
      </c>
      <c r="K1105" s="5">
        <f t="shared" si="1038"/>
        <v>0</v>
      </c>
      <c r="L1105" s="5">
        <f t="shared" si="1038"/>
        <v>0</v>
      </c>
      <c r="M1105" s="5">
        <f t="shared" si="972"/>
        <v>540</v>
      </c>
      <c r="N1105" s="5">
        <v>31570.22</v>
      </c>
      <c r="O1105" s="5">
        <f>O1106</f>
        <v>494.22611999999998</v>
      </c>
      <c r="P1105" s="5">
        <f t="shared" ref="P1105:V1105" si="1039">P1106</f>
        <v>31570.22</v>
      </c>
      <c r="Q1105" s="5">
        <f t="shared" si="1039"/>
        <v>494.22611999999998</v>
      </c>
      <c r="R1105" s="5">
        <f t="shared" si="1039"/>
        <v>0</v>
      </c>
      <c r="S1105" s="5">
        <f t="shared" si="1039"/>
        <v>0</v>
      </c>
      <c r="T1105" s="5">
        <v>31570.22</v>
      </c>
      <c r="U1105" s="5">
        <f t="shared" si="1039"/>
        <v>31570.22</v>
      </c>
      <c r="V1105" s="36">
        <f t="shared" si="1039"/>
        <v>0</v>
      </c>
      <c r="W1105" s="5">
        <f t="shared" si="1031"/>
        <v>100</v>
      </c>
      <c r="X1105" s="26"/>
    </row>
    <row r="1106" spans="1:25" x14ac:dyDescent="0.25">
      <c r="A1106" s="4" t="s">
        <v>148</v>
      </c>
      <c r="B1106" s="4" t="s">
        <v>1332</v>
      </c>
      <c r="C1106" s="4" t="s">
        <v>612</v>
      </c>
      <c r="D1106" s="4" t="s">
        <v>85</v>
      </c>
      <c r="E1106" s="14" t="s">
        <v>477</v>
      </c>
      <c r="F1106" s="5">
        <v>540</v>
      </c>
      <c r="G1106" s="5">
        <v>540</v>
      </c>
      <c r="H1106" s="5">
        <v>540</v>
      </c>
      <c r="I1106" s="5"/>
      <c r="J1106" s="5"/>
      <c r="K1106" s="5"/>
      <c r="L1106" s="5"/>
      <c r="M1106" s="5">
        <f t="shared" si="972"/>
        <v>540</v>
      </c>
      <c r="N1106" s="5">
        <v>31570.22</v>
      </c>
      <c r="O1106" s="5">
        <v>494.22611999999998</v>
      </c>
      <c r="P1106" s="5">
        <f>N1106</f>
        <v>31570.22</v>
      </c>
      <c r="Q1106" s="5">
        <f>O1106</f>
        <v>494.22611999999998</v>
      </c>
      <c r="R1106" s="5">
        <v>0</v>
      </c>
      <c r="S1106" s="5">
        <v>0</v>
      </c>
      <c r="T1106" s="5">
        <v>31570.22</v>
      </c>
      <c r="U1106" s="5">
        <f>T1106</f>
        <v>31570.22</v>
      </c>
      <c r="V1106" s="36">
        <v>0</v>
      </c>
      <c r="W1106" s="5">
        <f t="shared" si="1031"/>
        <v>100</v>
      </c>
      <c r="X1106" s="26"/>
    </row>
    <row r="1107" spans="1:25" ht="31.5" hidden="1" x14ac:dyDescent="0.25">
      <c r="A1107" s="4" t="s">
        <v>148</v>
      </c>
      <c r="B1107" s="4" t="s">
        <v>1332</v>
      </c>
      <c r="C1107" s="4" t="s">
        <v>150</v>
      </c>
      <c r="D1107" s="4"/>
      <c r="E1107" s="14" t="s">
        <v>1221</v>
      </c>
      <c r="F1107" s="5">
        <f t="shared" ref="F1107:L1107" si="1040">F1108</f>
        <v>710</v>
      </c>
      <c r="G1107" s="5">
        <f t="shared" si="1040"/>
        <v>710</v>
      </c>
      <c r="H1107" s="5">
        <f t="shared" si="1040"/>
        <v>710</v>
      </c>
      <c r="I1107" s="5">
        <f t="shared" si="1040"/>
        <v>0</v>
      </c>
      <c r="J1107" s="5">
        <f t="shared" si="1040"/>
        <v>0</v>
      </c>
      <c r="K1107" s="5">
        <f t="shared" si="1040"/>
        <v>0</v>
      </c>
      <c r="L1107" s="5">
        <f t="shared" si="1040"/>
        <v>0</v>
      </c>
      <c r="M1107" s="5">
        <f t="shared" si="972"/>
        <v>710</v>
      </c>
      <c r="N1107" s="5">
        <v>0</v>
      </c>
      <c r="O1107" s="5">
        <f>O1108</f>
        <v>339.99630000000002</v>
      </c>
      <c r="P1107" s="5">
        <f t="shared" ref="P1107:V1107" si="1041">P1108</f>
        <v>0</v>
      </c>
      <c r="Q1107" s="5">
        <f t="shared" si="1041"/>
        <v>339.99630000000002</v>
      </c>
      <c r="R1107" s="5">
        <f t="shared" si="1041"/>
        <v>0</v>
      </c>
      <c r="S1107" s="5">
        <f t="shared" si="1041"/>
        <v>0</v>
      </c>
      <c r="T1107" s="5">
        <v>0</v>
      </c>
      <c r="U1107" s="5">
        <f t="shared" si="1041"/>
        <v>0</v>
      </c>
      <c r="V1107" s="36">
        <f t="shared" si="1041"/>
        <v>0</v>
      </c>
      <c r="W1107" s="5" t="e">
        <f t="shared" si="1031"/>
        <v>#DIV/0!</v>
      </c>
      <c r="X1107" s="24" t="s">
        <v>1214</v>
      </c>
    </row>
    <row r="1108" spans="1:25" ht="31.5" hidden="1" x14ac:dyDescent="0.25">
      <c r="A1108" s="4" t="s">
        <v>148</v>
      </c>
      <c r="B1108" s="4" t="s">
        <v>1332</v>
      </c>
      <c r="C1108" s="4" t="s">
        <v>150</v>
      </c>
      <c r="D1108" s="4" t="s">
        <v>73</v>
      </c>
      <c r="E1108" s="14" t="s">
        <v>475</v>
      </c>
      <c r="F1108" s="5">
        <v>710</v>
      </c>
      <c r="G1108" s="5">
        <v>710</v>
      </c>
      <c r="H1108" s="5">
        <v>710</v>
      </c>
      <c r="I1108" s="5"/>
      <c r="J1108" s="5"/>
      <c r="K1108" s="5"/>
      <c r="L1108" s="5"/>
      <c r="M1108" s="5">
        <f t="shared" ref="M1108:M1181" si="1042">F1108+I1108+L1108</f>
        <v>710</v>
      </c>
      <c r="N1108" s="5">
        <v>0</v>
      </c>
      <c r="O1108" s="5">
        <v>339.99630000000002</v>
      </c>
      <c r="P1108" s="5">
        <f>N1108</f>
        <v>0</v>
      </c>
      <c r="Q1108" s="5">
        <f>O1108</f>
        <v>339.99630000000002</v>
      </c>
      <c r="R1108" s="5">
        <v>0</v>
      </c>
      <c r="S1108" s="5">
        <v>0</v>
      </c>
      <c r="T1108" s="5">
        <v>0</v>
      </c>
      <c r="U1108" s="5">
        <f>T1108</f>
        <v>0</v>
      </c>
      <c r="V1108" s="36">
        <v>0</v>
      </c>
      <c r="W1108" s="5" t="e">
        <f t="shared" si="1031"/>
        <v>#DIV/0!</v>
      </c>
      <c r="X1108" s="24" t="s">
        <v>1214</v>
      </c>
    </row>
    <row r="1109" spans="1:25" hidden="1" x14ac:dyDescent="0.25">
      <c r="A1109" s="4" t="s">
        <v>148</v>
      </c>
      <c r="B1109" s="4" t="s">
        <v>1332</v>
      </c>
      <c r="C1109" s="4" t="s">
        <v>150</v>
      </c>
      <c r="D1109" s="4" t="s">
        <v>107</v>
      </c>
      <c r="E1109" s="14" t="s">
        <v>476</v>
      </c>
      <c r="F1109" s="5">
        <f t="shared" ref="F1109:L1113" si="1043">F1110</f>
        <v>75.8</v>
      </c>
      <c r="G1109" s="5">
        <f t="shared" si="1043"/>
        <v>78.599999999999994</v>
      </c>
      <c r="H1109" s="5">
        <f t="shared" si="1043"/>
        <v>78.599999999999994</v>
      </c>
      <c r="I1109" s="5">
        <f t="shared" si="1043"/>
        <v>0</v>
      </c>
      <c r="J1109" s="5">
        <f t="shared" si="1043"/>
        <v>0</v>
      </c>
      <c r="K1109" s="5">
        <f t="shared" si="1043"/>
        <v>0</v>
      </c>
      <c r="L1109" s="5">
        <f t="shared" si="1043"/>
        <v>0</v>
      </c>
      <c r="M1109" s="5">
        <f t="shared" si="1042"/>
        <v>75.8</v>
      </c>
      <c r="N1109" s="5">
        <v>0</v>
      </c>
      <c r="O1109" s="5">
        <f t="shared" ref="O1109:O1113" si="1044">O1110</f>
        <v>50.48</v>
      </c>
      <c r="P1109" s="5">
        <f t="shared" ref="P1109:V1113" si="1045">P1110</f>
        <v>0</v>
      </c>
      <c r="Q1109" s="5">
        <f t="shared" si="1045"/>
        <v>0</v>
      </c>
      <c r="R1109" s="5">
        <f t="shared" si="1045"/>
        <v>0</v>
      </c>
      <c r="S1109" s="5">
        <f t="shared" si="1045"/>
        <v>0</v>
      </c>
      <c r="T1109" s="5">
        <v>0</v>
      </c>
      <c r="U1109" s="5">
        <f t="shared" si="1045"/>
        <v>0</v>
      </c>
      <c r="V1109" s="36">
        <f t="shared" si="1045"/>
        <v>0</v>
      </c>
      <c r="W1109" s="5" t="e">
        <f t="shared" si="1031"/>
        <v>#DIV/0!</v>
      </c>
      <c r="X1109" s="24" t="s">
        <v>1214</v>
      </c>
    </row>
    <row r="1110" spans="1:25" hidden="1" x14ac:dyDescent="0.25">
      <c r="A1110" s="4" t="s">
        <v>148</v>
      </c>
      <c r="B1110" s="4" t="s">
        <v>1332</v>
      </c>
      <c r="C1110" s="4" t="s">
        <v>150</v>
      </c>
      <c r="D1110" s="4" t="s">
        <v>85</v>
      </c>
      <c r="E1110" s="14" t="s">
        <v>477</v>
      </c>
      <c r="F1110" s="5">
        <f t="shared" si="1043"/>
        <v>75.8</v>
      </c>
      <c r="G1110" s="5">
        <f t="shared" si="1043"/>
        <v>78.599999999999994</v>
      </c>
      <c r="H1110" s="5">
        <f t="shared" si="1043"/>
        <v>78.599999999999994</v>
      </c>
      <c r="I1110" s="5">
        <f t="shared" si="1043"/>
        <v>0</v>
      </c>
      <c r="J1110" s="5">
        <f t="shared" si="1043"/>
        <v>0</v>
      </c>
      <c r="K1110" s="5">
        <f t="shared" si="1043"/>
        <v>0</v>
      </c>
      <c r="L1110" s="5">
        <f t="shared" si="1043"/>
        <v>0</v>
      </c>
      <c r="M1110" s="5">
        <f t="shared" si="1042"/>
        <v>75.8</v>
      </c>
      <c r="N1110" s="5">
        <v>0</v>
      </c>
      <c r="O1110" s="5">
        <f t="shared" si="1044"/>
        <v>50.48</v>
      </c>
      <c r="P1110" s="5">
        <f t="shared" si="1045"/>
        <v>0</v>
      </c>
      <c r="Q1110" s="5">
        <f t="shared" si="1045"/>
        <v>0</v>
      </c>
      <c r="R1110" s="5">
        <f t="shared" si="1045"/>
        <v>0</v>
      </c>
      <c r="S1110" s="5">
        <f t="shared" si="1045"/>
        <v>0</v>
      </c>
      <c r="T1110" s="5">
        <v>0</v>
      </c>
      <c r="U1110" s="5">
        <f t="shared" si="1045"/>
        <v>0</v>
      </c>
      <c r="V1110" s="36">
        <f t="shared" si="1045"/>
        <v>0</v>
      </c>
      <c r="W1110" s="5" t="e">
        <f t="shared" si="1031"/>
        <v>#DIV/0!</v>
      </c>
      <c r="X1110" s="24" t="s">
        <v>1214</v>
      </c>
    </row>
    <row r="1111" spans="1:25" ht="47.25" x14ac:dyDescent="0.25">
      <c r="A1111" s="4" t="s">
        <v>148</v>
      </c>
      <c r="B1111" s="4" t="s">
        <v>1332</v>
      </c>
      <c r="C1111" s="4" t="s">
        <v>613</v>
      </c>
      <c r="D1111" s="4"/>
      <c r="E1111" s="14" t="s">
        <v>1473</v>
      </c>
      <c r="F1111" s="5">
        <f t="shared" ref="F1111:L1111" si="1046">F1112+F1115</f>
        <v>75.8</v>
      </c>
      <c r="G1111" s="5">
        <f t="shared" si="1046"/>
        <v>78.599999999999994</v>
      </c>
      <c r="H1111" s="5">
        <f t="shared" si="1046"/>
        <v>78.599999999999994</v>
      </c>
      <c r="I1111" s="5">
        <f t="shared" si="1046"/>
        <v>0</v>
      </c>
      <c r="J1111" s="5">
        <f t="shared" si="1046"/>
        <v>0</v>
      </c>
      <c r="K1111" s="5">
        <f t="shared" si="1046"/>
        <v>0</v>
      </c>
      <c r="L1111" s="5">
        <f t="shared" si="1046"/>
        <v>0</v>
      </c>
      <c r="M1111" s="5">
        <f t="shared" si="1042"/>
        <v>75.8</v>
      </c>
      <c r="N1111" s="5">
        <v>11978.428</v>
      </c>
      <c r="O1111" s="5">
        <f>O1112+O1115</f>
        <v>50.48</v>
      </c>
      <c r="P1111" s="5">
        <f t="shared" ref="P1111:V1111" si="1047">P1112+P1115</f>
        <v>0</v>
      </c>
      <c r="Q1111" s="5">
        <f t="shared" si="1047"/>
        <v>0</v>
      </c>
      <c r="R1111" s="5">
        <f t="shared" si="1047"/>
        <v>0</v>
      </c>
      <c r="S1111" s="5">
        <f t="shared" si="1047"/>
        <v>0</v>
      </c>
      <c r="T1111" s="5">
        <v>11978.428</v>
      </c>
      <c r="U1111" s="5">
        <f t="shared" si="1047"/>
        <v>0</v>
      </c>
      <c r="V1111" s="36">
        <f t="shared" si="1047"/>
        <v>0</v>
      </c>
      <c r="W1111" s="5">
        <f t="shared" si="1031"/>
        <v>100</v>
      </c>
      <c r="X1111" s="26"/>
    </row>
    <row r="1112" spans="1:25" ht="31.5" x14ac:dyDescent="0.25">
      <c r="A1112" s="4" t="s">
        <v>148</v>
      </c>
      <c r="B1112" s="4" t="s">
        <v>1332</v>
      </c>
      <c r="C1112" s="4" t="s">
        <v>613</v>
      </c>
      <c r="D1112" s="4" t="s">
        <v>11</v>
      </c>
      <c r="E1112" s="14" t="s">
        <v>465</v>
      </c>
      <c r="F1112" s="5">
        <f t="shared" si="1043"/>
        <v>75.8</v>
      </c>
      <c r="G1112" s="5">
        <f t="shared" si="1043"/>
        <v>78.599999999999994</v>
      </c>
      <c r="H1112" s="5">
        <f t="shared" si="1043"/>
        <v>78.599999999999994</v>
      </c>
      <c r="I1112" s="5">
        <f t="shared" si="1043"/>
        <v>0</v>
      </c>
      <c r="J1112" s="5">
        <f t="shared" si="1043"/>
        <v>0</v>
      </c>
      <c r="K1112" s="5">
        <f t="shared" si="1043"/>
        <v>0</v>
      </c>
      <c r="L1112" s="5">
        <f t="shared" si="1043"/>
        <v>0</v>
      </c>
      <c r="M1112" s="5">
        <f t="shared" si="1042"/>
        <v>75.8</v>
      </c>
      <c r="N1112" s="5">
        <v>900</v>
      </c>
      <c r="O1112" s="5">
        <f t="shared" si="1044"/>
        <v>50.48</v>
      </c>
      <c r="P1112" s="5">
        <f t="shared" si="1045"/>
        <v>0</v>
      </c>
      <c r="Q1112" s="5">
        <f t="shared" si="1045"/>
        <v>0</v>
      </c>
      <c r="R1112" s="5">
        <f t="shared" si="1045"/>
        <v>0</v>
      </c>
      <c r="S1112" s="5">
        <f t="shared" si="1045"/>
        <v>0</v>
      </c>
      <c r="T1112" s="5">
        <v>900</v>
      </c>
      <c r="U1112" s="5">
        <f t="shared" si="1045"/>
        <v>0</v>
      </c>
      <c r="V1112" s="36">
        <f t="shared" si="1045"/>
        <v>0</v>
      </c>
      <c r="W1112" s="5">
        <f t="shared" si="1031"/>
        <v>100</v>
      </c>
      <c r="X1112" s="26"/>
    </row>
    <row r="1113" spans="1:25" ht="31.5" x14ac:dyDescent="0.25">
      <c r="A1113" s="4" t="s">
        <v>148</v>
      </c>
      <c r="B1113" s="4" t="s">
        <v>1332</v>
      </c>
      <c r="C1113" s="4" t="s">
        <v>613</v>
      </c>
      <c r="D1113" s="4" t="s">
        <v>12</v>
      </c>
      <c r="E1113" s="14" t="s">
        <v>466</v>
      </c>
      <c r="F1113" s="5">
        <f t="shared" si="1043"/>
        <v>75.8</v>
      </c>
      <c r="G1113" s="5">
        <f t="shared" si="1043"/>
        <v>78.599999999999994</v>
      </c>
      <c r="H1113" s="5">
        <f t="shared" si="1043"/>
        <v>78.599999999999994</v>
      </c>
      <c r="I1113" s="5">
        <f t="shared" si="1043"/>
        <v>0</v>
      </c>
      <c r="J1113" s="5">
        <f t="shared" si="1043"/>
        <v>0</v>
      </c>
      <c r="K1113" s="5">
        <f t="shared" si="1043"/>
        <v>0</v>
      </c>
      <c r="L1113" s="5">
        <f t="shared" si="1043"/>
        <v>0</v>
      </c>
      <c r="M1113" s="5">
        <f t="shared" si="1042"/>
        <v>75.8</v>
      </c>
      <c r="N1113" s="5">
        <v>900</v>
      </c>
      <c r="O1113" s="5">
        <f t="shared" si="1044"/>
        <v>50.48</v>
      </c>
      <c r="P1113" s="5">
        <f t="shared" si="1045"/>
        <v>0</v>
      </c>
      <c r="Q1113" s="5">
        <f t="shared" si="1045"/>
        <v>0</v>
      </c>
      <c r="R1113" s="5">
        <f t="shared" si="1045"/>
        <v>0</v>
      </c>
      <c r="S1113" s="5">
        <f t="shared" si="1045"/>
        <v>0</v>
      </c>
      <c r="T1113" s="5">
        <v>900</v>
      </c>
      <c r="U1113" s="5">
        <f t="shared" si="1045"/>
        <v>0</v>
      </c>
      <c r="V1113" s="36">
        <f t="shared" si="1045"/>
        <v>0</v>
      </c>
      <c r="W1113" s="5">
        <f t="shared" si="1031"/>
        <v>100</v>
      </c>
      <c r="X1113" s="26"/>
    </row>
    <row r="1114" spans="1:25" x14ac:dyDescent="0.25">
      <c r="A1114" s="4" t="s">
        <v>148</v>
      </c>
      <c r="B1114" s="4" t="s">
        <v>1332</v>
      </c>
      <c r="C1114" s="4" t="s">
        <v>613</v>
      </c>
      <c r="D1114" s="4" t="s">
        <v>117</v>
      </c>
      <c r="E1114" s="14" t="s">
        <v>467</v>
      </c>
      <c r="F1114" s="5">
        <v>75.8</v>
      </c>
      <c r="G1114" s="5">
        <v>78.599999999999994</v>
      </c>
      <c r="H1114" s="5">
        <v>78.599999999999994</v>
      </c>
      <c r="I1114" s="5"/>
      <c r="J1114" s="5"/>
      <c r="K1114" s="5"/>
      <c r="L1114" s="5"/>
      <c r="M1114" s="5">
        <f t="shared" si="1042"/>
        <v>75.8</v>
      </c>
      <c r="N1114" s="5">
        <v>1470</v>
      </c>
      <c r="O1114" s="5">
        <v>50.48</v>
      </c>
      <c r="P1114" s="5">
        <v>0</v>
      </c>
      <c r="Q1114" s="5">
        <v>0</v>
      </c>
      <c r="R1114" s="5">
        <v>0</v>
      </c>
      <c r="S1114" s="5">
        <v>0</v>
      </c>
      <c r="T1114" s="5">
        <v>1470</v>
      </c>
      <c r="U1114" s="5">
        <v>0</v>
      </c>
      <c r="V1114" s="36">
        <v>0</v>
      </c>
      <c r="W1114" s="5">
        <f t="shared" si="1031"/>
        <v>100</v>
      </c>
      <c r="X1114" s="26"/>
    </row>
    <row r="1115" spans="1:25" x14ac:dyDescent="0.25">
      <c r="A1115" s="4" t="s">
        <v>148</v>
      </c>
      <c r="B1115" s="4" t="s">
        <v>1332</v>
      </c>
      <c r="C1115" s="4" t="s">
        <v>613</v>
      </c>
      <c r="D1115" s="4" t="s">
        <v>103</v>
      </c>
      <c r="E1115" s="14" t="s">
        <v>471</v>
      </c>
      <c r="F1115" s="5">
        <f t="shared" ref="F1115:L1116" si="1048">F1116</f>
        <v>0</v>
      </c>
      <c r="G1115" s="5">
        <f t="shared" si="1048"/>
        <v>0</v>
      </c>
      <c r="H1115" s="5">
        <f t="shared" si="1048"/>
        <v>0</v>
      </c>
      <c r="I1115" s="5">
        <f t="shared" si="1048"/>
        <v>0</v>
      </c>
      <c r="J1115" s="5">
        <f t="shared" si="1048"/>
        <v>0</v>
      </c>
      <c r="K1115" s="5">
        <f t="shared" si="1048"/>
        <v>0</v>
      </c>
      <c r="L1115" s="5">
        <f t="shared" si="1048"/>
        <v>0</v>
      </c>
      <c r="M1115" s="5">
        <f t="shared" si="1042"/>
        <v>0</v>
      </c>
      <c r="N1115" s="5">
        <v>1470</v>
      </c>
      <c r="O1115" s="5">
        <f>O1116</f>
        <v>0</v>
      </c>
      <c r="P1115" s="5">
        <f t="shared" ref="P1115:V1116" si="1049">P1116</f>
        <v>0</v>
      </c>
      <c r="Q1115" s="5">
        <f t="shared" si="1049"/>
        <v>0</v>
      </c>
      <c r="R1115" s="5">
        <f t="shared" si="1049"/>
        <v>0</v>
      </c>
      <c r="S1115" s="5">
        <f t="shared" si="1049"/>
        <v>0</v>
      </c>
      <c r="T1115" s="5">
        <v>1470</v>
      </c>
      <c r="U1115" s="5">
        <f t="shared" si="1049"/>
        <v>0</v>
      </c>
      <c r="V1115" s="36">
        <f t="shared" si="1049"/>
        <v>0</v>
      </c>
      <c r="W1115" s="5">
        <f t="shared" si="1031"/>
        <v>100</v>
      </c>
      <c r="X1115" s="26"/>
      <c r="Y1115" s="2" t="s">
        <v>1236</v>
      </c>
    </row>
    <row r="1116" spans="1:25" ht="31.5" x14ac:dyDescent="0.25">
      <c r="A1116" s="4" t="s">
        <v>148</v>
      </c>
      <c r="B1116" s="4" t="s">
        <v>1332</v>
      </c>
      <c r="C1116" s="4" t="s">
        <v>613</v>
      </c>
      <c r="D1116" s="4" t="s">
        <v>73</v>
      </c>
      <c r="E1116" s="14" t="s">
        <v>475</v>
      </c>
      <c r="F1116" s="5">
        <f t="shared" si="1048"/>
        <v>0</v>
      </c>
      <c r="G1116" s="5">
        <f t="shared" si="1048"/>
        <v>0</v>
      </c>
      <c r="H1116" s="5">
        <f t="shared" si="1048"/>
        <v>0</v>
      </c>
      <c r="I1116" s="5">
        <f t="shared" si="1048"/>
        <v>0</v>
      </c>
      <c r="J1116" s="5">
        <f t="shared" si="1048"/>
        <v>0</v>
      </c>
      <c r="K1116" s="5">
        <f t="shared" si="1048"/>
        <v>0</v>
      </c>
      <c r="L1116" s="5">
        <f t="shared" si="1048"/>
        <v>0</v>
      </c>
      <c r="M1116" s="5">
        <f t="shared" si="1042"/>
        <v>0</v>
      </c>
      <c r="N1116" s="5">
        <v>9608.4279999999999</v>
      </c>
      <c r="O1116" s="5">
        <f>O1117</f>
        <v>0</v>
      </c>
      <c r="P1116" s="5">
        <f t="shared" si="1049"/>
        <v>0</v>
      </c>
      <c r="Q1116" s="5">
        <f t="shared" si="1049"/>
        <v>0</v>
      </c>
      <c r="R1116" s="5">
        <f t="shared" si="1049"/>
        <v>0</v>
      </c>
      <c r="S1116" s="5">
        <f t="shared" si="1049"/>
        <v>0</v>
      </c>
      <c r="T1116" s="5">
        <v>9608.4279999999999</v>
      </c>
      <c r="U1116" s="5">
        <f t="shared" si="1049"/>
        <v>0</v>
      </c>
      <c r="V1116" s="36">
        <f t="shared" si="1049"/>
        <v>0</v>
      </c>
      <c r="W1116" s="5">
        <f t="shared" si="1031"/>
        <v>100</v>
      </c>
      <c r="X1116" s="26"/>
      <c r="Y1116" s="2" t="s">
        <v>1236</v>
      </c>
    </row>
    <row r="1117" spans="1:25" x14ac:dyDescent="0.25">
      <c r="A1117" s="4" t="s">
        <v>148</v>
      </c>
      <c r="B1117" s="4" t="s">
        <v>1332</v>
      </c>
      <c r="C1117" s="4" t="s">
        <v>613</v>
      </c>
      <c r="D1117" s="4" t="s">
        <v>107</v>
      </c>
      <c r="E1117" s="14" t="s">
        <v>476</v>
      </c>
      <c r="F1117" s="5"/>
      <c r="G1117" s="5"/>
      <c r="H1117" s="5"/>
      <c r="I1117" s="5"/>
      <c r="J1117" s="5"/>
      <c r="K1117" s="5"/>
      <c r="L1117" s="5"/>
      <c r="M1117" s="5">
        <f t="shared" si="1042"/>
        <v>0</v>
      </c>
      <c r="N1117" s="5">
        <v>997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997</v>
      </c>
      <c r="U1117" s="5">
        <v>0</v>
      </c>
      <c r="V1117" s="36">
        <v>0</v>
      </c>
      <c r="W1117" s="5">
        <f t="shared" si="1031"/>
        <v>100</v>
      </c>
      <c r="X1117" s="26"/>
      <c r="Y1117" s="2" t="s">
        <v>1236</v>
      </c>
    </row>
    <row r="1118" spans="1:25" x14ac:dyDescent="0.25">
      <c r="A1118" s="4" t="s">
        <v>148</v>
      </c>
      <c r="B1118" s="4" t="s">
        <v>1332</v>
      </c>
      <c r="C1118" s="4" t="s">
        <v>613</v>
      </c>
      <c r="D1118" s="4" t="s">
        <v>85</v>
      </c>
      <c r="E1118" s="14" t="s">
        <v>477</v>
      </c>
      <c r="F1118" s="5">
        <f t="shared" ref="F1118:K1118" si="1050">F1119</f>
        <v>370655.19999999995</v>
      </c>
      <c r="G1118" s="5">
        <f t="shared" si="1050"/>
        <v>375239.29999999993</v>
      </c>
      <c r="H1118" s="5">
        <f t="shared" si="1050"/>
        <v>379838.69999999995</v>
      </c>
      <c r="I1118" s="5">
        <f t="shared" si="1050"/>
        <v>0</v>
      </c>
      <c r="J1118" s="5">
        <f t="shared" si="1050"/>
        <v>0</v>
      </c>
      <c r="K1118" s="5">
        <f t="shared" si="1050"/>
        <v>0</v>
      </c>
      <c r="L1118" s="5">
        <f>L1119+L1130</f>
        <v>432.02200000000005</v>
      </c>
      <c r="M1118" s="5">
        <f t="shared" si="1042"/>
        <v>371087.22199999995</v>
      </c>
      <c r="N1118" s="5">
        <v>8611.4279999999999</v>
      </c>
      <c r="O1118" s="5">
        <f t="shared" ref="O1118:V1118" si="1051">O1119+O1130+O1134</f>
        <v>262087.82251999999</v>
      </c>
      <c r="P1118" s="5">
        <f t="shared" si="1051"/>
        <v>1860.41822</v>
      </c>
      <c r="Q1118" s="5">
        <f t="shared" si="1051"/>
        <v>192556.98108999999</v>
      </c>
      <c r="R1118" s="5">
        <f t="shared" si="1051"/>
        <v>0</v>
      </c>
      <c r="S1118" s="5">
        <f t="shared" si="1051"/>
        <v>0</v>
      </c>
      <c r="T1118" s="5">
        <v>8611.4279999999999</v>
      </c>
      <c r="U1118" s="5">
        <f t="shared" si="1051"/>
        <v>1860.3628600000002</v>
      </c>
      <c r="V1118" s="5">
        <f t="shared" si="1051"/>
        <v>0</v>
      </c>
      <c r="W1118" s="5">
        <f t="shared" si="1031"/>
        <v>100</v>
      </c>
      <c r="X1118" s="26"/>
    </row>
    <row r="1119" spans="1:25" ht="31.5" x14ac:dyDescent="0.25">
      <c r="A1119" s="4" t="s">
        <v>148</v>
      </c>
      <c r="B1119" s="4" t="s">
        <v>1332</v>
      </c>
      <c r="C1119" s="4" t="s">
        <v>618</v>
      </c>
      <c r="D1119" s="4"/>
      <c r="E1119" s="14" t="s">
        <v>934</v>
      </c>
      <c r="F1119" s="5">
        <f t="shared" ref="F1119:L1119" si="1052">F1120+F1125</f>
        <v>370655.19999999995</v>
      </c>
      <c r="G1119" s="5">
        <f t="shared" si="1052"/>
        <v>375239.29999999993</v>
      </c>
      <c r="H1119" s="5">
        <f t="shared" si="1052"/>
        <v>379838.69999999995</v>
      </c>
      <c r="I1119" s="5">
        <f t="shared" si="1052"/>
        <v>0</v>
      </c>
      <c r="J1119" s="5">
        <f t="shared" si="1052"/>
        <v>0</v>
      </c>
      <c r="K1119" s="5">
        <f t="shared" si="1052"/>
        <v>0</v>
      </c>
      <c r="L1119" s="5">
        <f t="shared" si="1052"/>
        <v>432.02200000000005</v>
      </c>
      <c r="M1119" s="5">
        <f t="shared" si="1042"/>
        <v>371087.22199999995</v>
      </c>
      <c r="N1119" s="5">
        <v>2988.6</v>
      </c>
      <c r="O1119" s="5">
        <f>O1120+O1125</f>
        <v>236940.84748999999</v>
      </c>
      <c r="P1119" s="5">
        <f t="shared" ref="P1119:V1119" si="1053">P1120+P1125</f>
        <v>1781.7404200000001</v>
      </c>
      <c r="Q1119" s="5">
        <f t="shared" si="1053"/>
        <v>192556.98108999999</v>
      </c>
      <c r="R1119" s="5">
        <f t="shared" si="1053"/>
        <v>0</v>
      </c>
      <c r="S1119" s="5">
        <f t="shared" si="1053"/>
        <v>0</v>
      </c>
      <c r="T1119" s="5">
        <v>2988.6</v>
      </c>
      <c r="U1119" s="5">
        <f t="shared" si="1053"/>
        <v>1781.7404200000001</v>
      </c>
      <c r="V1119" s="36">
        <f t="shared" si="1053"/>
        <v>0</v>
      </c>
      <c r="W1119" s="5">
        <f t="shared" si="1031"/>
        <v>100</v>
      </c>
      <c r="X1119" s="26"/>
    </row>
    <row r="1120" spans="1:25" x14ac:dyDescent="0.25">
      <c r="A1120" s="4" t="s">
        <v>148</v>
      </c>
      <c r="B1120" s="4" t="s">
        <v>1332</v>
      </c>
      <c r="C1120" s="4" t="s">
        <v>615</v>
      </c>
      <c r="D1120" s="4"/>
      <c r="E1120" s="14" t="s">
        <v>935</v>
      </c>
      <c r="F1120" s="5">
        <f t="shared" ref="F1120:L1120" si="1054">F1121+F1123</f>
        <v>66639.100000000006</v>
      </c>
      <c r="G1120" s="5">
        <f t="shared" si="1054"/>
        <v>66639.100000000006</v>
      </c>
      <c r="H1120" s="5">
        <f t="shared" si="1054"/>
        <v>66639.100000000006</v>
      </c>
      <c r="I1120" s="5">
        <f t="shared" si="1054"/>
        <v>0</v>
      </c>
      <c r="J1120" s="5">
        <f t="shared" si="1054"/>
        <v>0</v>
      </c>
      <c r="K1120" s="5">
        <f t="shared" si="1054"/>
        <v>0</v>
      </c>
      <c r="L1120" s="5">
        <f t="shared" si="1054"/>
        <v>431.92200000000003</v>
      </c>
      <c r="M1120" s="5">
        <f t="shared" si="1042"/>
        <v>67071.022000000012</v>
      </c>
      <c r="N1120" s="5">
        <v>2988.6</v>
      </c>
      <c r="O1120" s="5">
        <f>O1121+O1123</f>
        <v>44383.866399999999</v>
      </c>
      <c r="P1120" s="5">
        <f t="shared" ref="P1120:V1120" si="1055">P1121+P1123</f>
        <v>0</v>
      </c>
      <c r="Q1120" s="5">
        <f t="shared" si="1055"/>
        <v>0</v>
      </c>
      <c r="R1120" s="5">
        <f t="shared" si="1055"/>
        <v>0</v>
      </c>
      <c r="S1120" s="5">
        <f t="shared" si="1055"/>
        <v>0</v>
      </c>
      <c r="T1120" s="5">
        <v>2988.6</v>
      </c>
      <c r="U1120" s="5">
        <f t="shared" si="1055"/>
        <v>0</v>
      </c>
      <c r="V1120" s="36">
        <f t="shared" si="1055"/>
        <v>0</v>
      </c>
      <c r="W1120" s="5">
        <f t="shared" si="1031"/>
        <v>100</v>
      </c>
      <c r="X1120" s="26"/>
    </row>
    <row r="1121" spans="1:24" ht="31.5" x14ac:dyDescent="0.25">
      <c r="A1121" s="4" t="s">
        <v>148</v>
      </c>
      <c r="B1121" s="4" t="s">
        <v>1332</v>
      </c>
      <c r="C1121" s="4" t="s">
        <v>615</v>
      </c>
      <c r="D1121" s="4" t="s">
        <v>11</v>
      </c>
      <c r="E1121" s="14" t="s">
        <v>465</v>
      </c>
      <c r="F1121" s="5">
        <f t="shared" ref="F1121:L1121" si="1056">F1122</f>
        <v>41135.4</v>
      </c>
      <c r="G1121" s="5">
        <f t="shared" si="1056"/>
        <v>41135.4</v>
      </c>
      <c r="H1121" s="5">
        <f t="shared" si="1056"/>
        <v>41135.4</v>
      </c>
      <c r="I1121" s="5">
        <f t="shared" si="1056"/>
        <v>0</v>
      </c>
      <c r="J1121" s="5">
        <f t="shared" si="1056"/>
        <v>0</v>
      </c>
      <c r="K1121" s="5">
        <f t="shared" si="1056"/>
        <v>0</v>
      </c>
      <c r="L1121" s="5">
        <f t="shared" si="1056"/>
        <v>431.92200000000003</v>
      </c>
      <c r="M1121" s="5">
        <f t="shared" si="1042"/>
        <v>41567.322</v>
      </c>
      <c r="N1121" s="5">
        <v>115</v>
      </c>
      <c r="O1121" s="5">
        <f>O1122</f>
        <v>25802.587530000001</v>
      </c>
      <c r="P1121" s="5">
        <f t="shared" ref="P1121:V1121" si="1057">P1122</f>
        <v>0</v>
      </c>
      <c r="Q1121" s="5">
        <f t="shared" si="1057"/>
        <v>0</v>
      </c>
      <c r="R1121" s="5">
        <f t="shared" si="1057"/>
        <v>0</v>
      </c>
      <c r="S1121" s="5">
        <f t="shared" si="1057"/>
        <v>0</v>
      </c>
      <c r="T1121" s="5">
        <v>115</v>
      </c>
      <c r="U1121" s="5">
        <f t="shared" si="1057"/>
        <v>0</v>
      </c>
      <c r="V1121" s="36">
        <f t="shared" si="1057"/>
        <v>0</v>
      </c>
      <c r="W1121" s="5">
        <f t="shared" si="1031"/>
        <v>100</v>
      </c>
      <c r="X1121" s="26"/>
    </row>
    <row r="1122" spans="1:24" ht="31.5" x14ac:dyDescent="0.25">
      <c r="A1122" s="4" t="s">
        <v>148</v>
      </c>
      <c r="B1122" s="4" t="s">
        <v>1332</v>
      </c>
      <c r="C1122" s="4" t="s">
        <v>615</v>
      </c>
      <c r="D1122" s="4" t="s">
        <v>12</v>
      </c>
      <c r="E1122" s="14" t="s">
        <v>466</v>
      </c>
      <c r="F1122" s="5">
        <v>41135.4</v>
      </c>
      <c r="G1122" s="5">
        <v>41135.4</v>
      </c>
      <c r="H1122" s="5">
        <v>41135.4</v>
      </c>
      <c r="I1122" s="5"/>
      <c r="J1122" s="5"/>
      <c r="K1122" s="5"/>
      <c r="L1122" s="5">
        <v>431.92200000000003</v>
      </c>
      <c r="M1122" s="5">
        <f t="shared" si="1042"/>
        <v>41567.322</v>
      </c>
      <c r="N1122" s="5">
        <v>115</v>
      </c>
      <c r="O1122" s="5">
        <v>25802.587530000001</v>
      </c>
      <c r="P1122" s="5">
        <v>0</v>
      </c>
      <c r="Q1122" s="5">
        <v>0</v>
      </c>
      <c r="R1122" s="5">
        <v>0</v>
      </c>
      <c r="S1122" s="5">
        <v>0</v>
      </c>
      <c r="T1122" s="5">
        <v>115</v>
      </c>
      <c r="U1122" s="5">
        <v>0</v>
      </c>
      <c r="V1122" s="36">
        <v>0</v>
      </c>
      <c r="W1122" s="5">
        <f t="shared" si="1031"/>
        <v>100</v>
      </c>
      <c r="X1122" s="26"/>
    </row>
    <row r="1123" spans="1:24" x14ac:dyDescent="0.25">
      <c r="A1123" s="4" t="s">
        <v>148</v>
      </c>
      <c r="B1123" s="4" t="s">
        <v>1332</v>
      </c>
      <c r="C1123" s="4" t="s">
        <v>615</v>
      </c>
      <c r="D1123" s="4" t="s">
        <v>117</v>
      </c>
      <c r="E1123" s="14" t="s">
        <v>467</v>
      </c>
      <c r="F1123" s="5">
        <f t="shared" ref="F1123:L1123" si="1058">F1124</f>
        <v>25503.7</v>
      </c>
      <c r="G1123" s="5">
        <f t="shared" si="1058"/>
        <v>25503.7</v>
      </c>
      <c r="H1123" s="5">
        <f t="shared" si="1058"/>
        <v>25503.7</v>
      </c>
      <c r="I1123" s="5">
        <f t="shared" si="1058"/>
        <v>0</v>
      </c>
      <c r="J1123" s="5">
        <f t="shared" si="1058"/>
        <v>0</v>
      </c>
      <c r="K1123" s="5">
        <f t="shared" si="1058"/>
        <v>0</v>
      </c>
      <c r="L1123" s="5">
        <f t="shared" si="1058"/>
        <v>0</v>
      </c>
      <c r="M1123" s="5">
        <f t="shared" si="1042"/>
        <v>25503.7</v>
      </c>
      <c r="N1123" s="5">
        <v>2873.6</v>
      </c>
      <c r="O1123" s="5">
        <f>O1124</f>
        <v>18581.278869999998</v>
      </c>
      <c r="P1123" s="5">
        <f t="shared" ref="P1123:V1123" si="1059">P1124</f>
        <v>0</v>
      </c>
      <c r="Q1123" s="5">
        <f t="shared" si="1059"/>
        <v>0</v>
      </c>
      <c r="R1123" s="5">
        <f t="shared" si="1059"/>
        <v>0</v>
      </c>
      <c r="S1123" s="5">
        <f t="shared" si="1059"/>
        <v>0</v>
      </c>
      <c r="T1123" s="5">
        <v>2873.6</v>
      </c>
      <c r="U1123" s="5">
        <f t="shared" si="1059"/>
        <v>0</v>
      </c>
      <c r="V1123" s="36">
        <f t="shared" si="1059"/>
        <v>0</v>
      </c>
      <c r="W1123" s="5">
        <f t="shared" si="1031"/>
        <v>100</v>
      </c>
      <c r="X1123" s="26"/>
    </row>
    <row r="1124" spans="1:24" ht="31.5" x14ac:dyDescent="0.25">
      <c r="A1124" s="4" t="s">
        <v>148</v>
      </c>
      <c r="B1124" s="4" t="s">
        <v>1332</v>
      </c>
      <c r="C1124" s="4" t="s">
        <v>615</v>
      </c>
      <c r="D1124" s="4" t="s">
        <v>616</v>
      </c>
      <c r="E1124" s="14" t="s">
        <v>645</v>
      </c>
      <c r="F1124" s="5">
        <v>25503.7</v>
      </c>
      <c r="G1124" s="5">
        <v>25503.7</v>
      </c>
      <c r="H1124" s="5">
        <v>25503.7</v>
      </c>
      <c r="I1124" s="5"/>
      <c r="J1124" s="5"/>
      <c r="K1124" s="5"/>
      <c r="L1124" s="5"/>
      <c r="M1124" s="5">
        <f t="shared" si="1042"/>
        <v>25503.7</v>
      </c>
      <c r="N1124" s="5">
        <v>2873.6</v>
      </c>
      <c r="O1124" s="5">
        <v>18581.278869999998</v>
      </c>
      <c r="P1124" s="5">
        <v>0</v>
      </c>
      <c r="Q1124" s="5">
        <v>0</v>
      </c>
      <c r="R1124" s="5">
        <v>0</v>
      </c>
      <c r="S1124" s="5">
        <v>0</v>
      </c>
      <c r="T1124" s="5">
        <v>2873.6</v>
      </c>
      <c r="U1124" s="5">
        <v>0</v>
      </c>
      <c r="V1124" s="36">
        <v>0</v>
      </c>
      <c r="W1124" s="5">
        <f t="shared" si="1031"/>
        <v>100</v>
      </c>
      <c r="X1124" s="26"/>
    </row>
    <row r="1125" spans="1:24" ht="31.5" x14ac:dyDescent="0.25">
      <c r="A1125" s="4" t="s">
        <v>148</v>
      </c>
      <c r="B1125" s="4" t="s">
        <v>1332</v>
      </c>
      <c r="C1125" s="4" t="s">
        <v>583</v>
      </c>
      <c r="D1125" s="4"/>
      <c r="E1125" s="14" t="s">
        <v>849</v>
      </c>
      <c r="F1125" s="5">
        <f t="shared" ref="F1125:L1125" si="1060">F1126+F1128</f>
        <v>304016.09999999998</v>
      </c>
      <c r="G1125" s="5">
        <f t="shared" si="1060"/>
        <v>308600.19999999995</v>
      </c>
      <c r="H1125" s="5">
        <f t="shared" si="1060"/>
        <v>313199.59999999998</v>
      </c>
      <c r="I1125" s="5">
        <f t="shared" si="1060"/>
        <v>0</v>
      </c>
      <c r="J1125" s="5">
        <f t="shared" si="1060"/>
        <v>0</v>
      </c>
      <c r="K1125" s="5">
        <f t="shared" si="1060"/>
        <v>0</v>
      </c>
      <c r="L1125" s="5">
        <f t="shared" si="1060"/>
        <v>0.1</v>
      </c>
      <c r="M1125" s="5">
        <f t="shared" si="1042"/>
        <v>304016.19999999995</v>
      </c>
      <c r="N1125" s="5">
        <v>1301.46092</v>
      </c>
      <c r="O1125" s="5">
        <f>O1126+O1128</f>
        <v>192556.98108999999</v>
      </c>
      <c r="P1125" s="5">
        <f t="shared" ref="P1125:V1125" si="1061">P1126+P1128</f>
        <v>1781.7404200000001</v>
      </c>
      <c r="Q1125" s="5">
        <f t="shared" si="1061"/>
        <v>192556.98108999999</v>
      </c>
      <c r="R1125" s="5">
        <f t="shared" si="1061"/>
        <v>0</v>
      </c>
      <c r="S1125" s="5">
        <f t="shared" si="1061"/>
        <v>0</v>
      </c>
      <c r="T1125" s="5">
        <v>1301.46092</v>
      </c>
      <c r="U1125" s="5">
        <f t="shared" si="1061"/>
        <v>1781.7404200000001</v>
      </c>
      <c r="V1125" s="36">
        <f t="shared" si="1061"/>
        <v>0</v>
      </c>
      <c r="W1125" s="5">
        <f t="shared" si="1031"/>
        <v>100</v>
      </c>
      <c r="X1125" s="26"/>
    </row>
    <row r="1126" spans="1:24" ht="94.5" x14ac:dyDescent="0.25">
      <c r="A1126" s="4" t="s">
        <v>148</v>
      </c>
      <c r="B1126" s="4" t="s">
        <v>1332</v>
      </c>
      <c r="C1126" s="4" t="s">
        <v>841</v>
      </c>
      <c r="D1126" s="4"/>
      <c r="E1126" s="14" t="s">
        <v>856</v>
      </c>
      <c r="F1126" s="5">
        <f t="shared" ref="F1126:L1126" si="1062">F1127</f>
        <v>300165</v>
      </c>
      <c r="G1126" s="5">
        <f t="shared" si="1062"/>
        <v>308600.19999999995</v>
      </c>
      <c r="H1126" s="5">
        <f t="shared" si="1062"/>
        <v>313199.59999999998</v>
      </c>
      <c r="I1126" s="5">
        <f t="shared" si="1062"/>
        <v>0</v>
      </c>
      <c r="J1126" s="5">
        <f t="shared" si="1062"/>
        <v>0</v>
      </c>
      <c r="K1126" s="5">
        <f t="shared" si="1062"/>
        <v>0</v>
      </c>
      <c r="L1126" s="5">
        <f t="shared" si="1062"/>
        <v>0</v>
      </c>
      <c r="M1126" s="5">
        <f t="shared" si="1042"/>
        <v>300165</v>
      </c>
      <c r="N1126" s="5">
        <v>1301.46092</v>
      </c>
      <c r="O1126" s="5">
        <f>O1127</f>
        <v>188771.7824</v>
      </c>
      <c r="P1126" s="5">
        <f t="shared" ref="P1126:V1126" si="1063">P1127</f>
        <v>1301.46092</v>
      </c>
      <c r="Q1126" s="5">
        <f t="shared" si="1063"/>
        <v>188771.7824</v>
      </c>
      <c r="R1126" s="5">
        <f t="shared" si="1063"/>
        <v>0</v>
      </c>
      <c r="S1126" s="5">
        <f t="shared" si="1063"/>
        <v>0</v>
      </c>
      <c r="T1126" s="5">
        <v>1301.46092</v>
      </c>
      <c r="U1126" s="5">
        <f t="shared" si="1063"/>
        <v>1301.46092</v>
      </c>
      <c r="V1126" s="36">
        <f t="shared" si="1063"/>
        <v>0</v>
      </c>
      <c r="W1126" s="5">
        <f t="shared" si="1031"/>
        <v>100</v>
      </c>
      <c r="X1126" s="26"/>
    </row>
    <row r="1127" spans="1:24" ht="31.5" x14ac:dyDescent="0.25">
      <c r="A1127" s="4" t="s">
        <v>148</v>
      </c>
      <c r="B1127" s="4" t="s">
        <v>1332</v>
      </c>
      <c r="C1127" s="4" t="s">
        <v>842</v>
      </c>
      <c r="D1127" s="4"/>
      <c r="E1127" s="14" t="s">
        <v>662</v>
      </c>
      <c r="F1127" s="5">
        <v>300165</v>
      </c>
      <c r="G1127" s="5">
        <v>308600.19999999995</v>
      </c>
      <c r="H1127" s="5">
        <v>313199.59999999998</v>
      </c>
      <c r="I1127" s="5"/>
      <c r="J1127" s="5"/>
      <c r="K1127" s="5"/>
      <c r="L1127" s="5"/>
      <c r="M1127" s="5">
        <f t="shared" si="1042"/>
        <v>300165</v>
      </c>
      <c r="N1127" s="5">
        <v>1301.46092</v>
      </c>
      <c r="O1127" s="5">
        <v>188771.7824</v>
      </c>
      <c r="P1127" s="5">
        <f>N1127</f>
        <v>1301.46092</v>
      </c>
      <c r="Q1127" s="5">
        <f>O1127</f>
        <v>188771.7824</v>
      </c>
      <c r="R1127" s="5">
        <v>0</v>
      </c>
      <c r="S1127" s="5">
        <v>0</v>
      </c>
      <c r="T1127" s="5">
        <v>1301.46092</v>
      </c>
      <c r="U1127" s="5">
        <f>T1127</f>
        <v>1301.46092</v>
      </c>
      <c r="V1127" s="36">
        <v>0</v>
      </c>
      <c r="W1127" s="5">
        <f t="shared" si="1031"/>
        <v>100</v>
      </c>
      <c r="X1127" s="26"/>
    </row>
    <row r="1128" spans="1:24" ht="78.75" x14ac:dyDescent="0.25">
      <c r="A1128" s="4" t="s">
        <v>148</v>
      </c>
      <c r="B1128" s="4" t="s">
        <v>1332</v>
      </c>
      <c r="C1128" s="4" t="s">
        <v>842</v>
      </c>
      <c r="D1128" s="4" t="s">
        <v>18</v>
      </c>
      <c r="E1128" s="14" t="s">
        <v>462</v>
      </c>
      <c r="F1128" s="5">
        <f t="shared" ref="F1128:L1128" si="1064">F1129</f>
        <v>3851.1</v>
      </c>
      <c r="G1128" s="5">
        <f t="shared" si="1064"/>
        <v>0</v>
      </c>
      <c r="H1128" s="5">
        <f t="shared" si="1064"/>
        <v>0</v>
      </c>
      <c r="I1128" s="5">
        <f t="shared" si="1064"/>
        <v>0</v>
      </c>
      <c r="J1128" s="5">
        <f t="shared" si="1064"/>
        <v>0</v>
      </c>
      <c r="K1128" s="5">
        <f t="shared" si="1064"/>
        <v>0</v>
      </c>
      <c r="L1128" s="5">
        <f t="shared" si="1064"/>
        <v>0.1</v>
      </c>
      <c r="M1128" s="5">
        <f t="shared" si="1042"/>
        <v>3851.2</v>
      </c>
      <c r="N1128" s="5">
        <v>480.27949999999998</v>
      </c>
      <c r="O1128" s="5">
        <f>O1129</f>
        <v>3785.1986900000002</v>
      </c>
      <c r="P1128" s="5">
        <f t="shared" ref="P1128:V1128" si="1065">P1129</f>
        <v>480.27949999999998</v>
      </c>
      <c r="Q1128" s="5">
        <f t="shared" si="1065"/>
        <v>3785.1986900000002</v>
      </c>
      <c r="R1128" s="5">
        <f t="shared" si="1065"/>
        <v>0</v>
      </c>
      <c r="S1128" s="5">
        <f t="shared" si="1065"/>
        <v>0</v>
      </c>
      <c r="T1128" s="5">
        <v>480.27949999999998</v>
      </c>
      <c r="U1128" s="5">
        <f t="shared" si="1065"/>
        <v>480.27949999999998</v>
      </c>
      <c r="V1128" s="36">
        <f t="shared" si="1065"/>
        <v>0</v>
      </c>
      <c r="W1128" s="5">
        <f t="shared" si="1031"/>
        <v>100</v>
      </c>
      <c r="X1128" s="26"/>
    </row>
    <row r="1129" spans="1:24" ht="31.5" x14ac:dyDescent="0.25">
      <c r="A1129" s="4" t="s">
        <v>148</v>
      </c>
      <c r="B1129" s="4" t="s">
        <v>1332</v>
      </c>
      <c r="C1129" s="4" t="s">
        <v>842</v>
      </c>
      <c r="D1129" s="4" t="s">
        <v>28</v>
      </c>
      <c r="E1129" s="14" t="s">
        <v>464</v>
      </c>
      <c r="F1129" s="5">
        <v>3851.1</v>
      </c>
      <c r="G1129" s="5"/>
      <c r="H1129" s="5"/>
      <c r="I1129" s="5"/>
      <c r="J1129" s="5"/>
      <c r="K1129" s="5"/>
      <c r="L1129" s="5">
        <v>0.1</v>
      </c>
      <c r="M1129" s="5">
        <f t="shared" si="1042"/>
        <v>3851.2</v>
      </c>
      <c r="N1129" s="5">
        <v>480.27949999999998</v>
      </c>
      <c r="O1129" s="5">
        <v>3785.1986900000002</v>
      </c>
      <c r="P1129" s="5">
        <f>N1129</f>
        <v>480.27949999999998</v>
      </c>
      <c r="Q1129" s="5">
        <f>O1129</f>
        <v>3785.1986900000002</v>
      </c>
      <c r="R1129" s="5">
        <v>0</v>
      </c>
      <c r="S1129" s="5">
        <v>0</v>
      </c>
      <c r="T1129" s="5">
        <v>480.27949999999998</v>
      </c>
      <c r="U1129" s="5">
        <f>T1129</f>
        <v>480.27949999999998</v>
      </c>
      <c r="V1129" s="36">
        <v>0</v>
      </c>
      <c r="W1129" s="5">
        <f t="shared" si="1031"/>
        <v>100</v>
      </c>
      <c r="X1129" s="26"/>
    </row>
    <row r="1130" spans="1:24" ht="31.5" x14ac:dyDescent="0.25">
      <c r="A1130" s="4" t="s">
        <v>148</v>
      </c>
      <c r="B1130" s="4" t="s">
        <v>1332</v>
      </c>
      <c r="C1130" s="4" t="s">
        <v>842</v>
      </c>
      <c r="D1130" s="4" t="s">
        <v>11</v>
      </c>
      <c r="E1130" s="14" t="s">
        <v>465</v>
      </c>
      <c r="F1130" s="5"/>
      <c r="G1130" s="5"/>
      <c r="H1130" s="5"/>
      <c r="I1130" s="5"/>
      <c r="J1130" s="5"/>
      <c r="K1130" s="5"/>
      <c r="L1130" s="5">
        <f>L1131</f>
        <v>0</v>
      </c>
      <c r="M1130" s="5">
        <f t="shared" si="1042"/>
        <v>0</v>
      </c>
      <c r="N1130" s="5">
        <v>821.18142</v>
      </c>
      <c r="O1130" s="5">
        <f>O1131</f>
        <v>25146.975030000001</v>
      </c>
      <c r="P1130" s="5">
        <f t="shared" ref="P1130:V1130" si="1066">P1131</f>
        <v>0</v>
      </c>
      <c r="Q1130" s="5">
        <f t="shared" si="1066"/>
        <v>0</v>
      </c>
      <c r="R1130" s="5">
        <f t="shared" si="1066"/>
        <v>0</v>
      </c>
      <c r="S1130" s="5">
        <f t="shared" si="1066"/>
        <v>0</v>
      </c>
      <c r="T1130" s="5">
        <v>821.18142</v>
      </c>
      <c r="U1130" s="5">
        <f t="shared" si="1066"/>
        <v>0</v>
      </c>
      <c r="V1130" s="36">
        <f t="shared" si="1066"/>
        <v>0</v>
      </c>
      <c r="W1130" s="5">
        <f t="shared" si="1031"/>
        <v>100</v>
      </c>
      <c r="X1130" s="26"/>
    </row>
    <row r="1131" spans="1:24" ht="31.5" x14ac:dyDescent="0.25">
      <c r="A1131" s="4" t="s">
        <v>148</v>
      </c>
      <c r="B1131" s="4" t="s">
        <v>1332</v>
      </c>
      <c r="C1131" s="4" t="s">
        <v>842</v>
      </c>
      <c r="D1131" s="4" t="s">
        <v>12</v>
      </c>
      <c r="E1131" s="14" t="s">
        <v>466</v>
      </c>
      <c r="F1131" s="5"/>
      <c r="G1131" s="5"/>
      <c r="H1131" s="5"/>
      <c r="I1131" s="5"/>
      <c r="J1131" s="5"/>
      <c r="K1131" s="5"/>
      <c r="L1131" s="5">
        <f>L1132+L1133</f>
        <v>0</v>
      </c>
      <c r="M1131" s="5">
        <f t="shared" si="1042"/>
        <v>0</v>
      </c>
      <c r="N1131" s="5">
        <v>821.18142</v>
      </c>
      <c r="O1131" s="5">
        <f>O1132+O1133</f>
        <v>25146.975030000001</v>
      </c>
      <c r="P1131" s="5">
        <f t="shared" ref="P1131:V1131" si="1067">P1132+P1133</f>
        <v>0</v>
      </c>
      <c r="Q1131" s="5">
        <f t="shared" si="1067"/>
        <v>0</v>
      </c>
      <c r="R1131" s="5">
        <f t="shared" si="1067"/>
        <v>0</v>
      </c>
      <c r="S1131" s="5">
        <f t="shared" si="1067"/>
        <v>0</v>
      </c>
      <c r="T1131" s="5">
        <v>821.18142</v>
      </c>
      <c r="U1131" s="5">
        <f t="shared" si="1067"/>
        <v>0</v>
      </c>
      <c r="V1131" s="36">
        <f t="shared" si="1067"/>
        <v>0</v>
      </c>
      <c r="W1131" s="5">
        <f t="shared" si="1031"/>
        <v>100</v>
      </c>
      <c r="X1131" s="26"/>
    </row>
    <row r="1132" spans="1:24" ht="31.5" x14ac:dyDescent="0.25">
      <c r="A1132" s="4" t="s">
        <v>148</v>
      </c>
      <c r="B1132" s="4" t="s">
        <v>1332</v>
      </c>
      <c r="C1132" s="4" t="s">
        <v>565</v>
      </c>
      <c r="D1132" s="4"/>
      <c r="E1132" s="14" t="s">
        <v>937</v>
      </c>
      <c r="F1132" s="5"/>
      <c r="G1132" s="5"/>
      <c r="H1132" s="5"/>
      <c r="I1132" s="5"/>
      <c r="J1132" s="5"/>
      <c r="K1132" s="5"/>
      <c r="L1132" s="5"/>
      <c r="M1132" s="5">
        <f t="shared" si="1042"/>
        <v>0</v>
      </c>
      <c r="N1132" s="5">
        <v>78.677800000000005</v>
      </c>
      <c r="O1132" s="5">
        <v>850</v>
      </c>
      <c r="P1132" s="5">
        <v>0</v>
      </c>
      <c r="Q1132" s="5">
        <v>0</v>
      </c>
      <c r="R1132" s="5">
        <v>0</v>
      </c>
      <c r="S1132" s="5">
        <v>0</v>
      </c>
      <c r="T1132" s="5">
        <v>78.622439999999997</v>
      </c>
      <c r="U1132" s="5">
        <v>0</v>
      </c>
      <c r="V1132" s="36">
        <v>0</v>
      </c>
      <c r="W1132" s="5">
        <f t="shared" si="1031"/>
        <v>99.929637076786577</v>
      </c>
      <c r="X1132" s="26"/>
    </row>
    <row r="1133" spans="1:24" ht="47.25" x14ac:dyDescent="0.25">
      <c r="A1133" s="4" t="s">
        <v>148</v>
      </c>
      <c r="B1133" s="4" t="s">
        <v>1332</v>
      </c>
      <c r="C1133" s="4" t="s">
        <v>585</v>
      </c>
      <c r="D1133" s="4"/>
      <c r="E1133" s="14" t="s">
        <v>946</v>
      </c>
      <c r="F1133" s="5"/>
      <c r="G1133" s="5"/>
      <c r="H1133" s="5"/>
      <c r="I1133" s="5"/>
      <c r="J1133" s="5"/>
      <c r="K1133" s="5"/>
      <c r="L1133" s="5"/>
      <c r="M1133" s="5">
        <f t="shared" si="1042"/>
        <v>0</v>
      </c>
      <c r="N1133" s="5">
        <v>78.677800000000005</v>
      </c>
      <c r="O1133" s="5">
        <v>24296.975030000001</v>
      </c>
      <c r="P1133" s="5">
        <v>0</v>
      </c>
      <c r="Q1133" s="5">
        <v>0</v>
      </c>
      <c r="R1133" s="5">
        <v>0</v>
      </c>
      <c r="S1133" s="5">
        <v>0</v>
      </c>
      <c r="T1133" s="5">
        <v>78.622439999999997</v>
      </c>
      <c r="U1133" s="5">
        <v>0</v>
      </c>
      <c r="V1133" s="36">
        <v>0</v>
      </c>
      <c r="W1133" s="5">
        <f t="shared" si="1031"/>
        <v>99.929637076786577</v>
      </c>
      <c r="X1133" s="26"/>
    </row>
    <row r="1134" spans="1:24" ht="63" x14ac:dyDescent="0.25">
      <c r="A1134" s="4" t="s">
        <v>148</v>
      </c>
      <c r="B1134" s="4" t="s">
        <v>1332</v>
      </c>
      <c r="C1134" s="4" t="s">
        <v>586</v>
      </c>
      <c r="D1134" s="4"/>
      <c r="E1134" s="14" t="s">
        <v>947</v>
      </c>
      <c r="F1134" s="5"/>
      <c r="G1134" s="5"/>
      <c r="H1134" s="5"/>
      <c r="I1134" s="5"/>
      <c r="J1134" s="5"/>
      <c r="K1134" s="5"/>
      <c r="L1134" s="5"/>
      <c r="M1134" s="5">
        <f>M1135</f>
        <v>0</v>
      </c>
      <c r="N1134" s="5">
        <v>78.677800000000005</v>
      </c>
      <c r="O1134" s="5">
        <f t="shared" ref="O1134:V1136" si="1068">O1135</f>
        <v>0</v>
      </c>
      <c r="P1134" s="5">
        <f t="shared" si="1068"/>
        <v>78.677800000000005</v>
      </c>
      <c r="Q1134" s="5">
        <f t="shared" si="1068"/>
        <v>0</v>
      </c>
      <c r="R1134" s="5">
        <f t="shared" si="1068"/>
        <v>0</v>
      </c>
      <c r="S1134" s="5">
        <f t="shared" si="1068"/>
        <v>0</v>
      </c>
      <c r="T1134" s="5">
        <v>78.622439999999997</v>
      </c>
      <c r="U1134" s="5">
        <f t="shared" si="1068"/>
        <v>78.622439999999997</v>
      </c>
      <c r="V1134" s="5">
        <f t="shared" si="1068"/>
        <v>0</v>
      </c>
      <c r="W1134" s="5">
        <f t="shared" si="1031"/>
        <v>99.929637076786577</v>
      </c>
      <c r="X1134" s="26"/>
    </row>
    <row r="1135" spans="1:24" ht="31.5" x14ac:dyDescent="0.25">
      <c r="A1135" s="4" t="s">
        <v>148</v>
      </c>
      <c r="B1135" s="4" t="s">
        <v>1332</v>
      </c>
      <c r="C1135" s="4" t="s">
        <v>1434</v>
      </c>
      <c r="D1135" s="4"/>
      <c r="E1135" s="14" t="s">
        <v>673</v>
      </c>
      <c r="F1135" s="5"/>
      <c r="G1135" s="5"/>
      <c r="H1135" s="5"/>
      <c r="I1135" s="5"/>
      <c r="J1135" s="5"/>
      <c r="K1135" s="5"/>
      <c r="L1135" s="5"/>
      <c r="M1135" s="5">
        <f>M1136</f>
        <v>0</v>
      </c>
      <c r="N1135" s="5">
        <v>78.677800000000005</v>
      </c>
      <c r="O1135" s="5">
        <f t="shared" si="1068"/>
        <v>0</v>
      </c>
      <c r="P1135" s="5">
        <f t="shared" si="1068"/>
        <v>78.677800000000005</v>
      </c>
      <c r="Q1135" s="5">
        <f t="shared" si="1068"/>
        <v>0</v>
      </c>
      <c r="R1135" s="5">
        <f t="shared" si="1068"/>
        <v>0</v>
      </c>
      <c r="S1135" s="5">
        <f t="shared" si="1068"/>
        <v>0</v>
      </c>
      <c r="T1135" s="5">
        <v>78.622439999999997</v>
      </c>
      <c r="U1135" s="5">
        <f t="shared" si="1068"/>
        <v>78.622439999999997</v>
      </c>
      <c r="V1135" s="5">
        <f t="shared" si="1068"/>
        <v>0</v>
      </c>
      <c r="W1135" s="5">
        <f t="shared" si="1031"/>
        <v>99.929637076786577</v>
      </c>
      <c r="X1135" s="26"/>
    </row>
    <row r="1136" spans="1:24" ht="31.5" x14ac:dyDescent="0.25">
      <c r="A1136" s="4" t="s">
        <v>148</v>
      </c>
      <c r="B1136" s="4" t="s">
        <v>1332</v>
      </c>
      <c r="C1136" s="4" t="s">
        <v>1434</v>
      </c>
      <c r="D1136" s="4" t="s">
        <v>73</v>
      </c>
      <c r="E1136" s="14" t="s">
        <v>475</v>
      </c>
      <c r="F1136" s="5"/>
      <c r="G1136" s="5"/>
      <c r="H1136" s="5"/>
      <c r="I1136" s="5"/>
      <c r="J1136" s="5"/>
      <c r="K1136" s="5"/>
      <c r="L1136" s="5"/>
      <c r="M1136" s="5">
        <f>M1137</f>
        <v>0</v>
      </c>
      <c r="N1136" s="5">
        <v>78.677800000000005</v>
      </c>
      <c r="O1136" s="5">
        <f t="shared" si="1068"/>
        <v>0</v>
      </c>
      <c r="P1136" s="5">
        <f t="shared" si="1068"/>
        <v>78.677800000000005</v>
      </c>
      <c r="Q1136" s="5">
        <f t="shared" si="1068"/>
        <v>0</v>
      </c>
      <c r="R1136" s="5">
        <f t="shared" si="1068"/>
        <v>0</v>
      </c>
      <c r="S1136" s="5">
        <f t="shared" si="1068"/>
        <v>0</v>
      </c>
      <c r="T1136" s="5">
        <v>78.622439999999997</v>
      </c>
      <c r="U1136" s="5">
        <f t="shared" si="1068"/>
        <v>78.622439999999997</v>
      </c>
      <c r="V1136" s="5">
        <f t="shared" si="1068"/>
        <v>0</v>
      </c>
      <c r="W1136" s="5">
        <f t="shared" si="1031"/>
        <v>99.929637076786577</v>
      </c>
      <c r="X1136" s="26"/>
    </row>
    <row r="1137" spans="1:24" x14ac:dyDescent="0.25">
      <c r="A1137" s="4" t="s">
        <v>148</v>
      </c>
      <c r="B1137" s="4" t="s">
        <v>1332</v>
      </c>
      <c r="C1137" s="4" t="s">
        <v>1434</v>
      </c>
      <c r="D1137" s="4" t="s">
        <v>107</v>
      </c>
      <c r="E1137" s="14" t="s">
        <v>476</v>
      </c>
      <c r="F1137" s="5"/>
      <c r="G1137" s="5"/>
      <c r="H1137" s="5"/>
      <c r="I1137" s="5"/>
      <c r="J1137" s="5"/>
      <c r="K1137" s="5"/>
      <c r="L1137" s="5"/>
      <c r="M1137" s="5">
        <v>0</v>
      </c>
      <c r="N1137" s="5">
        <v>78.677800000000005</v>
      </c>
      <c r="O1137" s="5">
        <v>0</v>
      </c>
      <c r="P1137" s="5">
        <f>N1137</f>
        <v>78.677800000000005</v>
      </c>
      <c r="Q1137" s="5">
        <v>0</v>
      </c>
      <c r="R1137" s="5">
        <v>0</v>
      </c>
      <c r="S1137" s="5">
        <v>0</v>
      </c>
      <c r="T1137" s="5">
        <v>78.622439999999997</v>
      </c>
      <c r="U1137" s="5">
        <f>T1137</f>
        <v>78.622439999999997</v>
      </c>
      <c r="V1137" s="5">
        <v>0</v>
      </c>
      <c r="W1137" s="5">
        <f t="shared" si="1031"/>
        <v>99.929637076786577</v>
      </c>
      <c r="X1137" s="26"/>
    </row>
    <row r="1138" spans="1:24" ht="31.5" hidden="1" x14ac:dyDescent="0.25">
      <c r="A1138" s="4" t="s">
        <v>148</v>
      </c>
      <c r="B1138" s="4" t="s">
        <v>1332</v>
      </c>
      <c r="C1138" s="4" t="s">
        <v>1435</v>
      </c>
      <c r="D1138" s="4"/>
      <c r="E1138" s="14" t="s">
        <v>674</v>
      </c>
      <c r="F1138" s="5">
        <f t="shared" ref="F1138:L1138" si="1069">F1139</f>
        <v>73271.899999999994</v>
      </c>
      <c r="G1138" s="5">
        <f t="shared" si="1069"/>
        <v>73271.899999999994</v>
      </c>
      <c r="H1138" s="5">
        <f t="shared" si="1069"/>
        <v>73271.899999999994</v>
      </c>
      <c r="I1138" s="5">
        <f t="shared" si="1069"/>
        <v>0</v>
      </c>
      <c r="J1138" s="5">
        <f t="shared" si="1069"/>
        <v>0</v>
      </c>
      <c r="K1138" s="5">
        <f t="shared" si="1069"/>
        <v>0</v>
      </c>
      <c r="L1138" s="5">
        <f t="shared" si="1069"/>
        <v>712.4</v>
      </c>
      <c r="M1138" s="5">
        <f t="shared" si="1042"/>
        <v>73984.299999999988</v>
      </c>
      <c r="N1138" s="5">
        <v>0</v>
      </c>
      <c r="O1138" s="5">
        <f>O1139</f>
        <v>48107.588210000002</v>
      </c>
      <c r="P1138" s="5">
        <f t="shared" ref="P1138:V1138" si="1070">P1139</f>
        <v>0</v>
      </c>
      <c r="Q1138" s="5">
        <f t="shared" si="1070"/>
        <v>0</v>
      </c>
      <c r="R1138" s="5">
        <f t="shared" si="1070"/>
        <v>0</v>
      </c>
      <c r="S1138" s="5">
        <f t="shared" si="1070"/>
        <v>0</v>
      </c>
      <c r="T1138" s="5">
        <v>0</v>
      </c>
      <c r="U1138" s="5">
        <f t="shared" si="1070"/>
        <v>0</v>
      </c>
      <c r="V1138" s="36">
        <f t="shared" si="1070"/>
        <v>0</v>
      </c>
      <c r="W1138" s="5" t="e">
        <f t="shared" si="1031"/>
        <v>#DIV/0!</v>
      </c>
      <c r="X1138" s="24" t="s">
        <v>1214</v>
      </c>
    </row>
    <row r="1139" spans="1:24" ht="31.5" hidden="1" x14ac:dyDescent="0.25">
      <c r="A1139" s="4" t="s">
        <v>148</v>
      </c>
      <c r="B1139" s="4" t="s">
        <v>1332</v>
      </c>
      <c r="C1139" s="4" t="s">
        <v>1435</v>
      </c>
      <c r="D1139" s="4" t="s">
        <v>11</v>
      </c>
      <c r="E1139" s="14" t="s">
        <v>465</v>
      </c>
      <c r="F1139" s="5">
        <f t="shared" ref="F1139:L1139" si="1071">F1140+F1143</f>
        <v>73271.899999999994</v>
      </c>
      <c r="G1139" s="5">
        <f t="shared" si="1071"/>
        <v>73271.899999999994</v>
      </c>
      <c r="H1139" s="5">
        <f t="shared" si="1071"/>
        <v>73271.899999999994</v>
      </c>
      <c r="I1139" s="5">
        <f t="shared" si="1071"/>
        <v>0</v>
      </c>
      <c r="J1139" s="5">
        <f t="shared" si="1071"/>
        <v>0</v>
      </c>
      <c r="K1139" s="5">
        <f t="shared" si="1071"/>
        <v>0</v>
      </c>
      <c r="L1139" s="5">
        <f t="shared" si="1071"/>
        <v>712.4</v>
      </c>
      <c r="M1139" s="5">
        <f t="shared" si="1042"/>
        <v>73984.299999999988</v>
      </c>
      <c r="N1139" s="5">
        <v>0</v>
      </c>
      <c r="O1139" s="5">
        <f>O1140+O1143</f>
        <v>48107.588210000002</v>
      </c>
      <c r="P1139" s="5">
        <f t="shared" ref="P1139:V1139" si="1072">P1140+P1143</f>
        <v>0</v>
      </c>
      <c r="Q1139" s="5">
        <f t="shared" si="1072"/>
        <v>0</v>
      </c>
      <c r="R1139" s="5">
        <f t="shared" si="1072"/>
        <v>0</v>
      </c>
      <c r="S1139" s="5">
        <f t="shared" si="1072"/>
        <v>0</v>
      </c>
      <c r="T1139" s="5">
        <v>0</v>
      </c>
      <c r="U1139" s="5">
        <f t="shared" si="1072"/>
        <v>0</v>
      </c>
      <c r="V1139" s="36">
        <f t="shared" si="1072"/>
        <v>0</v>
      </c>
      <c r="W1139" s="5" t="e">
        <f t="shared" si="1031"/>
        <v>#DIV/0!</v>
      </c>
      <c r="X1139" s="24" t="s">
        <v>1214</v>
      </c>
    </row>
    <row r="1140" spans="1:24" ht="31.5" hidden="1" x14ac:dyDescent="0.25">
      <c r="A1140" s="4" t="s">
        <v>148</v>
      </c>
      <c r="B1140" s="4" t="s">
        <v>1332</v>
      </c>
      <c r="C1140" s="4" t="s">
        <v>1435</v>
      </c>
      <c r="D1140" s="4" t="s">
        <v>12</v>
      </c>
      <c r="E1140" s="14" t="s">
        <v>466</v>
      </c>
      <c r="F1140" s="5">
        <f t="shared" ref="F1140:L1141" si="1073">F1141</f>
        <v>68543.899999999994</v>
      </c>
      <c r="G1140" s="5">
        <f t="shared" si="1073"/>
        <v>68543.899999999994</v>
      </c>
      <c r="H1140" s="5">
        <f t="shared" si="1073"/>
        <v>68543.899999999994</v>
      </c>
      <c r="I1140" s="5">
        <f t="shared" si="1073"/>
        <v>0</v>
      </c>
      <c r="J1140" s="5">
        <f t="shared" si="1073"/>
        <v>0</v>
      </c>
      <c r="K1140" s="5">
        <f t="shared" si="1073"/>
        <v>0</v>
      </c>
      <c r="L1140" s="5">
        <f t="shared" si="1073"/>
        <v>712.4</v>
      </c>
      <c r="M1140" s="5">
        <f t="shared" si="1042"/>
        <v>69256.299999999988</v>
      </c>
      <c r="N1140" s="5">
        <v>0</v>
      </c>
      <c r="O1140" s="5">
        <f>O1141</f>
        <v>45220.145539999998</v>
      </c>
      <c r="P1140" s="5">
        <f t="shared" ref="P1140:V1141" si="1074">P1141</f>
        <v>0</v>
      </c>
      <c r="Q1140" s="5">
        <f t="shared" si="1074"/>
        <v>0</v>
      </c>
      <c r="R1140" s="5">
        <f t="shared" si="1074"/>
        <v>0</v>
      </c>
      <c r="S1140" s="5">
        <f t="shared" si="1074"/>
        <v>0</v>
      </c>
      <c r="T1140" s="5">
        <v>0</v>
      </c>
      <c r="U1140" s="5">
        <f t="shared" si="1074"/>
        <v>0</v>
      </c>
      <c r="V1140" s="36">
        <f t="shared" si="1074"/>
        <v>0</v>
      </c>
      <c r="W1140" s="5" t="e">
        <f t="shared" si="1031"/>
        <v>#DIV/0!</v>
      </c>
      <c r="X1140" s="24" t="s">
        <v>1214</v>
      </c>
    </row>
    <row r="1141" spans="1:24" ht="31.5" hidden="1" x14ac:dyDescent="0.25">
      <c r="A1141" s="4" t="s">
        <v>148</v>
      </c>
      <c r="B1141" s="4" t="s">
        <v>1332</v>
      </c>
      <c r="C1141" s="4" t="s">
        <v>1435</v>
      </c>
      <c r="D1141" s="4" t="s">
        <v>73</v>
      </c>
      <c r="E1141" s="14" t="s">
        <v>475</v>
      </c>
      <c r="F1141" s="5">
        <f t="shared" si="1073"/>
        <v>68543.899999999994</v>
      </c>
      <c r="G1141" s="5">
        <f t="shared" si="1073"/>
        <v>68543.899999999994</v>
      </c>
      <c r="H1141" s="5">
        <f t="shared" si="1073"/>
        <v>68543.899999999994</v>
      </c>
      <c r="I1141" s="5">
        <f t="shared" si="1073"/>
        <v>0</v>
      </c>
      <c r="J1141" s="5">
        <f t="shared" si="1073"/>
        <v>0</v>
      </c>
      <c r="K1141" s="5">
        <f t="shared" si="1073"/>
        <v>0</v>
      </c>
      <c r="L1141" s="5">
        <f t="shared" si="1073"/>
        <v>712.4</v>
      </c>
      <c r="M1141" s="5">
        <f t="shared" si="1042"/>
        <v>69256.299999999988</v>
      </c>
      <c r="N1141" s="5">
        <v>0</v>
      </c>
      <c r="O1141" s="5">
        <f>O1142</f>
        <v>45220.145539999998</v>
      </c>
      <c r="P1141" s="5">
        <f t="shared" si="1074"/>
        <v>0</v>
      </c>
      <c r="Q1141" s="5">
        <f t="shared" si="1074"/>
        <v>0</v>
      </c>
      <c r="R1141" s="5">
        <f t="shared" si="1074"/>
        <v>0</v>
      </c>
      <c r="S1141" s="5">
        <f t="shared" si="1074"/>
        <v>0</v>
      </c>
      <c r="T1141" s="5">
        <v>0</v>
      </c>
      <c r="U1141" s="5">
        <f t="shared" si="1074"/>
        <v>0</v>
      </c>
      <c r="V1141" s="36">
        <f t="shared" si="1074"/>
        <v>0</v>
      </c>
      <c r="W1141" s="5" t="e">
        <f t="shared" si="1031"/>
        <v>#DIV/0!</v>
      </c>
      <c r="X1141" s="24" t="s">
        <v>1214</v>
      </c>
    </row>
    <row r="1142" spans="1:24" hidden="1" x14ac:dyDescent="0.25">
      <c r="A1142" s="4" t="s">
        <v>148</v>
      </c>
      <c r="B1142" s="4" t="s">
        <v>1332</v>
      </c>
      <c r="C1142" s="4" t="s">
        <v>1435</v>
      </c>
      <c r="D1142" s="4" t="s">
        <v>85</v>
      </c>
      <c r="E1142" s="14" t="s">
        <v>477</v>
      </c>
      <c r="F1142" s="5">
        <v>68543.899999999994</v>
      </c>
      <c r="G1142" s="5">
        <v>68543.899999999994</v>
      </c>
      <c r="H1142" s="5">
        <v>68543.899999999994</v>
      </c>
      <c r="I1142" s="5"/>
      <c r="J1142" s="5"/>
      <c r="K1142" s="5"/>
      <c r="L1142" s="5">
        <v>712.4</v>
      </c>
      <c r="M1142" s="5">
        <f t="shared" si="1042"/>
        <v>69256.299999999988</v>
      </c>
      <c r="N1142" s="5">
        <v>0</v>
      </c>
      <c r="O1142" s="5">
        <v>45220.145539999998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36">
        <v>0</v>
      </c>
      <c r="W1142" s="5" t="e">
        <f t="shared" si="1031"/>
        <v>#DIV/0!</v>
      </c>
      <c r="X1142" s="24" t="s">
        <v>1214</v>
      </c>
    </row>
    <row r="1143" spans="1:24" ht="63" hidden="1" x14ac:dyDescent="0.25">
      <c r="A1143" s="4" t="s">
        <v>148</v>
      </c>
      <c r="B1143" s="4" t="s">
        <v>1332</v>
      </c>
      <c r="C1143" s="4" t="s">
        <v>587</v>
      </c>
      <c r="D1143" s="4"/>
      <c r="E1143" s="14" t="s">
        <v>820</v>
      </c>
      <c r="F1143" s="5">
        <f t="shared" ref="F1143:L1143" si="1075">F1144+F1146</f>
        <v>4728</v>
      </c>
      <c r="G1143" s="5">
        <f t="shared" si="1075"/>
        <v>4728</v>
      </c>
      <c r="H1143" s="5">
        <f t="shared" si="1075"/>
        <v>4728</v>
      </c>
      <c r="I1143" s="5">
        <f t="shared" si="1075"/>
        <v>0</v>
      </c>
      <c r="J1143" s="5">
        <f t="shared" si="1075"/>
        <v>0</v>
      </c>
      <c r="K1143" s="5">
        <f t="shared" si="1075"/>
        <v>0</v>
      </c>
      <c r="L1143" s="5">
        <f t="shared" si="1075"/>
        <v>0</v>
      </c>
      <c r="M1143" s="5">
        <f t="shared" si="1042"/>
        <v>4728</v>
      </c>
      <c r="N1143" s="5">
        <v>0</v>
      </c>
      <c r="O1143" s="5">
        <f>O1144+O1146</f>
        <v>2887.4426700000004</v>
      </c>
      <c r="P1143" s="5">
        <f t="shared" ref="P1143:V1143" si="1076">P1144+P1146</f>
        <v>0</v>
      </c>
      <c r="Q1143" s="5">
        <f t="shared" si="1076"/>
        <v>0</v>
      </c>
      <c r="R1143" s="5">
        <f t="shared" si="1076"/>
        <v>0</v>
      </c>
      <c r="S1143" s="5">
        <f t="shared" si="1076"/>
        <v>0</v>
      </c>
      <c r="T1143" s="5">
        <v>0</v>
      </c>
      <c r="U1143" s="5">
        <f t="shared" si="1076"/>
        <v>0</v>
      </c>
      <c r="V1143" s="36">
        <f t="shared" si="1076"/>
        <v>0</v>
      </c>
      <c r="W1143" s="5" t="e">
        <f t="shared" si="1031"/>
        <v>#DIV/0!</v>
      </c>
      <c r="X1143" s="24" t="s">
        <v>1214</v>
      </c>
    </row>
    <row r="1144" spans="1:24" ht="31.5" hidden="1" x14ac:dyDescent="0.25">
      <c r="A1144" s="4" t="s">
        <v>148</v>
      </c>
      <c r="B1144" s="4" t="s">
        <v>1332</v>
      </c>
      <c r="C1144" s="4" t="s">
        <v>578</v>
      </c>
      <c r="D1144" s="4"/>
      <c r="E1144" s="14" t="s">
        <v>673</v>
      </c>
      <c r="F1144" s="5">
        <f t="shared" ref="F1144:L1144" si="1077">F1145</f>
        <v>299.8</v>
      </c>
      <c r="G1144" s="5">
        <f t="shared" si="1077"/>
        <v>299.8</v>
      </c>
      <c r="H1144" s="5">
        <f t="shared" si="1077"/>
        <v>299.8</v>
      </c>
      <c r="I1144" s="5">
        <f t="shared" si="1077"/>
        <v>0</v>
      </c>
      <c r="J1144" s="5">
        <f t="shared" si="1077"/>
        <v>0</v>
      </c>
      <c r="K1144" s="5">
        <f t="shared" si="1077"/>
        <v>0</v>
      </c>
      <c r="L1144" s="5">
        <f t="shared" si="1077"/>
        <v>0</v>
      </c>
      <c r="M1144" s="5">
        <f t="shared" si="1042"/>
        <v>299.8</v>
      </c>
      <c r="N1144" s="5">
        <v>0</v>
      </c>
      <c r="O1144" s="5">
        <f>O1145</f>
        <v>94.754599999999996</v>
      </c>
      <c r="P1144" s="5">
        <f t="shared" ref="P1144:V1144" si="1078">P1145</f>
        <v>0</v>
      </c>
      <c r="Q1144" s="5">
        <f t="shared" si="1078"/>
        <v>0</v>
      </c>
      <c r="R1144" s="5">
        <f t="shared" si="1078"/>
        <v>0</v>
      </c>
      <c r="S1144" s="5">
        <f t="shared" si="1078"/>
        <v>0</v>
      </c>
      <c r="T1144" s="5">
        <v>0</v>
      </c>
      <c r="U1144" s="5">
        <f t="shared" si="1078"/>
        <v>0</v>
      </c>
      <c r="V1144" s="36">
        <f t="shared" si="1078"/>
        <v>0</v>
      </c>
      <c r="W1144" s="5" t="e">
        <f t="shared" si="1031"/>
        <v>#DIV/0!</v>
      </c>
      <c r="X1144" s="24" t="s">
        <v>1214</v>
      </c>
    </row>
    <row r="1145" spans="1:24" ht="31.5" hidden="1" x14ac:dyDescent="0.25">
      <c r="A1145" s="4" t="s">
        <v>148</v>
      </c>
      <c r="B1145" s="4" t="s">
        <v>1332</v>
      </c>
      <c r="C1145" s="4" t="s">
        <v>578</v>
      </c>
      <c r="D1145" s="4" t="s">
        <v>73</v>
      </c>
      <c r="E1145" s="14" t="s">
        <v>475</v>
      </c>
      <c r="F1145" s="5">
        <v>299.8</v>
      </c>
      <c r="G1145" s="5">
        <v>299.8</v>
      </c>
      <c r="H1145" s="5">
        <v>299.8</v>
      </c>
      <c r="I1145" s="5"/>
      <c r="J1145" s="5"/>
      <c r="K1145" s="5"/>
      <c r="L1145" s="5"/>
      <c r="M1145" s="5">
        <f t="shared" si="1042"/>
        <v>299.8</v>
      </c>
      <c r="N1145" s="5">
        <v>0</v>
      </c>
      <c r="O1145" s="5">
        <v>94.754599999999996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36">
        <v>0</v>
      </c>
      <c r="W1145" s="5" t="e">
        <f t="shared" si="1031"/>
        <v>#DIV/0!</v>
      </c>
      <c r="X1145" s="24" t="s">
        <v>1214</v>
      </c>
    </row>
    <row r="1146" spans="1:24" hidden="1" x14ac:dyDescent="0.25">
      <c r="A1146" s="4" t="s">
        <v>148</v>
      </c>
      <c r="B1146" s="4" t="s">
        <v>1332</v>
      </c>
      <c r="C1146" s="4" t="s">
        <v>578</v>
      </c>
      <c r="D1146" s="4" t="s">
        <v>107</v>
      </c>
      <c r="E1146" s="14" t="s">
        <v>476</v>
      </c>
      <c r="F1146" s="5">
        <f t="shared" ref="F1146:L1146" si="1079">F1147</f>
        <v>4428.2</v>
      </c>
      <c r="G1146" s="5">
        <f t="shared" si="1079"/>
        <v>4428.2</v>
      </c>
      <c r="H1146" s="5">
        <f t="shared" si="1079"/>
        <v>4428.2</v>
      </c>
      <c r="I1146" s="5">
        <f t="shared" si="1079"/>
        <v>0</v>
      </c>
      <c r="J1146" s="5">
        <f t="shared" si="1079"/>
        <v>0</v>
      </c>
      <c r="K1146" s="5">
        <f t="shared" si="1079"/>
        <v>0</v>
      </c>
      <c r="L1146" s="5">
        <f t="shared" si="1079"/>
        <v>0</v>
      </c>
      <c r="M1146" s="5">
        <f t="shared" si="1042"/>
        <v>4428.2</v>
      </c>
      <c r="N1146" s="5">
        <v>0</v>
      </c>
      <c r="O1146" s="5">
        <f>O1147</f>
        <v>2792.6880700000002</v>
      </c>
      <c r="P1146" s="5">
        <f t="shared" ref="P1146:V1146" si="1080">P1147</f>
        <v>0</v>
      </c>
      <c r="Q1146" s="5">
        <f t="shared" si="1080"/>
        <v>0</v>
      </c>
      <c r="R1146" s="5">
        <f t="shared" si="1080"/>
        <v>0</v>
      </c>
      <c r="S1146" s="5">
        <f t="shared" si="1080"/>
        <v>0</v>
      </c>
      <c r="T1146" s="5">
        <v>0</v>
      </c>
      <c r="U1146" s="5">
        <f t="shared" si="1080"/>
        <v>0</v>
      </c>
      <c r="V1146" s="36">
        <f t="shared" si="1080"/>
        <v>0</v>
      </c>
      <c r="W1146" s="5" t="e">
        <f t="shared" si="1031"/>
        <v>#DIV/0!</v>
      </c>
      <c r="X1146" s="24" t="s">
        <v>1214</v>
      </c>
    </row>
    <row r="1147" spans="1:24" ht="31.5" hidden="1" x14ac:dyDescent="0.25">
      <c r="A1147" s="4" t="s">
        <v>148</v>
      </c>
      <c r="B1147" s="4" t="s">
        <v>1332</v>
      </c>
      <c r="C1147" s="4" t="s">
        <v>579</v>
      </c>
      <c r="D1147" s="4"/>
      <c r="E1147" s="14" t="s">
        <v>674</v>
      </c>
      <c r="F1147" s="5">
        <v>4428.2</v>
      </c>
      <c r="G1147" s="5">
        <v>4428.2</v>
      </c>
      <c r="H1147" s="5">
        <v>4428.2</v>
      </c>
      <c r="I1147" s="5"/>
      <c r="J1147" s="5"/>
      <c r="K1147" s="5"/>
      <c r="L1147" s="5"/>
      <c r="M1147" s="5">
        <f t="shared" si="1042"/>
        <v>4428.2</v>
      </c>
      <c r="N1147" s="5">
        <v>0</v>
      </c>
      <c r="O1147" s="5">
        <v>2792.6880700000002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36">
        <v>0</v>
      </c>
      <c r="W1147" s="5" t="e">
        <f t="shared" si="1031"/>
        <v>#DIV/0!</v>
      </c>
      <c r="X1147" s="24" t="s">
        <v>1214</v>
      </c>
    </row>
    <row r="1148" spans="1:24" ht="31.5" hidden="1" x14ac:dyDescent="0.25">
      <c r="A1148" s="4" t="s">
        <v>148</v>
      </c>
      <c r="B1148" s="4" t="s">
        <v>1332</v>
      </c>
      <c r="C1148" s="4" t="s">
        <v>579</v>
      </c>
      <c r="D1148" s="4" t="s">
        <v>73</v>
      </c>
      <c r="E1148" s="14" t="s">
        <v>475</v>
      </c>
      <c r="F1148" s="5">
        <f t="shared" ref="F1148:L1151" si="1081">F1149</f>
        <v>0</v>
      </c>
      <c r="G1148" s="5">
        <f t="shared" si="1081"/>
        <v>0</v>
      </c>
      <c r="H1148" s="5">
        <f t="shared" si="1081"/>
        <v>0</v>
      </c>
      <c r="I1148" s="5">
        <f t="shared" si="1081"/>
        <v>0</v>
      </c>
      <c r="J1148" s="5">
        <f t="shared" si="1081"/>
        <v>0</v>
      </c>
      <c r="K1148" s="5">
        <f t="shared" si="1081"/>
        <v>0</v>
      </c>
      <c r="L1148" s="5">
        <f t="shared" si="1081"/>
        <v>0</v>
      </c>
      <c r="M1148" s="5">
        <f t="shared" si="1042"/>
        <v>0</v>
      </c>
      <c r="N1148" s="5">
        <v>0</v>
      </c>
      <c r="O1148" s="5">
        <f t="shared" ref="O1148:V1148" si="1082">O1149+O1153</f>
        <v>0</v>
      </c>
      <c r="P1148" s="5">
        <f t="shared" si="1082"/>
        <v>0</v>
      </c>
      <c r="Q1148" s="5">
        <f t="shared" si="1082"/>
        <v>0</v>
      </c>
      <c r="R1148" s="5">
        <f t="shared" si="1082"/>
        <v>0</v>
      </c>
      <c r="S1148" s="5">
        <f t="shared" si="1082"/>
        <v>0</v>
      </c>
      <c r="T1148" s="5">
        <v>0</v>
      </c>
      <c r="U1148" s="5">
        <f t="shared" si="1082"/>
        <v>0</v>
      </c>
      <c r="V1148" s="5">
        <f t="shared" si="1082"/>
        <v>0</v>
      </c>
      <c r="W1148" s="5" t="e">
        <f t="shared" si="1031"/>
        <v>#DIV/0!</v>
      </c>
      <c r="X1148" s="24" t="s">
        <v>1214</v>
      </c>
    </row>
    <row r="1149" spans="1:24" hidden="1" x14ac:dyDescent="0.25">
      <c r="A1149" s="4" t="s">
        <v>148</v>
      </c>
      <c r="B1149" s="4" t="s">
        <v>1332</v>
      </c>
      <c r="C1149" s="4" t="s">
        <v>579</v>
      </c>
      <c r="D1149" s="4" t="s">
        <v>85</v>
      </c>
      <c r="E1149" s="14" t="s">
        <v>477</v>
      </c>
      <c r="F1149" s="5">
        <f t="shared" si="1081"/>
        <v>0</v>
      </c>
      <c r="G1149" s="5">
        <f t="shared" si="1081"/>
        <v>0</v>
      </c>
      <c r="H1149" s="5">
        <f t="shared" si="1081"/>
        <v>0</v>
      </c>
      <c r="I1149" s="5">
        <f t="shared" si="1081"/>
        <v>0</v>
      </c>
      <c r="J1149" s="5">
        <f t="shared" si="1081"/>
        <v>0</v>
      </c>
      <c r="K1149" s="5">
        <f t="shared" si="1081"/>
        <v>0</v>
      </c>
      <c r="L1149" s="5">
        <f t="shared" si="1081"/>
        <v>0</v>
      </c>
      <c r="M1149" s="5">
        <f t="shared" si="1042"/>
        <v>0</v>
      </c>
      <c r="N1149" s="5">
        <v>0</v>
      </c>
      <c r="O1149" s="5">
        <f t="shared" ref="O1149:O1151" si="1083">O1150</f>
        <v>0</v>
      </c>
      <c r="P1149" s="5">
        <f t="shared" ref="P1149:V1151" si="1084">P1150</f>
        <v>0</v>
      </c>
      <c r="Q1149" s="5">
        <f t="shared" si="1084"/>
        <v>0</v>
      </c>
      <c r="R1149" s="5">
        <f t="shared" si="1084"/>
        <v>0</v>
      </c>
      <c r="S1149" s="5">
        <f t="shared" si="1084"/>
        <v>0</v>
      </c>
      <c r="T1149" s="5">
        <v>0</v>
      </c>
      <c r="U1149" s="5">
        <f t="shared" si="1084"/>
        <v>0</v>
      </c>
      <c r="V1149" s="36">
        <f t="shared" si="1084"/>
        <v>0</v>
      </c>
      <c r="W1149" s="5" t="e">
        <f t="shared" si="1031"/>
        <v>#DIV/0!</v>
      </c>
      <c r="X1149" s="24" t="s">
        <v>1214</v>
      </c>
    </row>
    <row r="1150" spans="1:24" ht="31.5" x14ac:dyDescent="0.25">
      <c r="A1150" s="4" t="s">
        <v>148</v>
      </c>
      <c r="B1150" s="4" t="s">
        <v>1332</v>
      </c>
      <c r="C1150" s="4" t="s">
        <v>22</v>
      </c>
      <c r="D1150" s="4"/>
      <c r="E1150" s="14" t="s">
        <v>699</v>
      </c>
      <c r="F1150" s="5">
        <f t="shared" si="1081"/>
        <v>0</v>
      </c>
      <c r="G1150" s="5">
        <f t="shared" si="1081"/>
        <v>0</v>
      </c>
      <c r="H1150" s="5">
        <f t="shared" si="1081"/>
        <v>0</v>
      </c>
      <c r="I1150" s="5">
        <f t="shared" si="1081"/>
        <v>0</v>
      </c>
      <c r="J1150" s="5">
        <f t="shared" si="1081"/>
        <v>0</v>
      </c>
      <c r="K1150" s="5">
        <f t="shared" si="1081"/>
        <v>0</v>
      </c>
      <c r="L1150" s="5">
        <f t="shared" si="1081"/>
        <v>0</v>
      </c>
      <c r="M1150" s="5">
        <f t="shared" si="1042"/>
        <v>0</v>
      </c>
      <c r="N1150" s="5">
        <v>413826.55567999999</v>
      </c>
      <c r="O1150" s="5">
        <f t="shared" si="1083"/>
        <v>0</v>
      </c>
      <c r="P1150" s="5">
        <f t="shared" si="1084"/>
        <v>0</v>
      </c>
      <c r="Q1150" s="5">
        <f t="shared" si="1084"/>
        <v>0</v>
      </c>
      <c r="R1150" s="5">
        <f t="shared" si="1084"/>
        <v>0</v>
      </c>
      <c r="S1150" s="5">
        <f t="shared" si="1084"/>
        <v>0</v>
      </c>
      <c r="T1150" s="5">
        <v>413253.71111999999</v>
      </c>
      <c r="U1150" s="5">
        <f t="shared" si="1084"/>
        <v>0</v>
      </c>
      <c r="V1150" s="36">
        <f t="shared" si="1084"/>
        <v>0</v>
      </c>
      <c r="W1150" s="5">
        <f t="shared" si="1031"/>
        <v>99.861573755444795</v>
      </c>
      <c r="X1150" s="26"/>
    </row>
    <row r="1151" spans="1:24" x14ac:dyDescent="0.25">
      <c r="A1151" s="4" t="s">
        <v>148</v>
      </c>
      <c r="B1151" s="4" t="s">
        <v>1332</v>
      </c>
      <c r="C1151" s="4" t="s">
        <v>40</v>
      </c>
      <c r="D1151" s="4"/>
      <c r="E1151" s="14" t="s">
        <v>758</v>
      </c>
      <c r="F1151" s="5">
        <f t="shared" si="1081"/>
        <v>0</v>
      </c>
      <c r="G1151" s="5">
        <f t="shared" si="1081"/>
        <v>0</v>
      </c>
      <c r="H1151" s="5">
        <f t="shared" si="1081"/>
        <v>0</v>
      </c>
      <c r="I1151" s="5">
        <f t="shared" si="1081"/>
        <v>0</v>
      </c>
      <c r="J1151" s="5">
        <f t="shared" si="1081"/>
        <v>0</v>
      </c>
      <c r="K1151" s="5">
        <f t="shared" si="1081"/>
        <v>0</v>
      </c>
      <c r="L1151" s="5">
        <f t="shared" si="1081"/>
        <v>0</v>
      </c>
      <c r="M1151" s="5">
        <f t="shared" si="1042"/>
        <v>0</v>
      </c>
      <c r="N1151" s="5">
        <v>381173.9939</v>
      </c>
      <c r="O1151" s="5">
        <f t="shared" si="1083"/>
        <v>0</v>
      </c>
      <c r="P1151" s="5">
        <f t="shared" si="1084"/>
        <v>0</v>
      </c>
      <c r="Q1151" s="5">
        <f t="shared" si="1084"/>
        <v>0</v>
      </c>
      <c r="R1151" s="5">
        <f t="shared" si="1084"/>
        <v>0</v>
      </c>
      <c r="S1151" s="5">
        <f t="shared" si="1084"/>
        <v>0</v>
      </c>
      <c r="T1151" s="5">
        <v>380601.14934</v>
      </c>
      <c r="U1151" s="5">
        <f t="shared" si="1084"/>
        <v>0</v>
      </c>
      <c r="V1151" s="36">
        <f t="shared" si="1084"/>
        <v>0</v>
      </c>
      <c r="W1151" s="5">
        <f t="shared" si="1031"/>
        <v>99.849715728468539</v>
      </c>
      <c r="X1151" s="26"/>
    </row>
    <row r="1152" spans="1:24" ht="47.25" x14ac:dyDescent="0.25">
      <c r="A1152" s="4" t="s">
        <v>148</v>
      </c>
      <c r="B1152" s="4" t="s">
        <v>1332</v>
      </c>
      <c r="C1152" s="4" t="s">
        <v>41</v>
      </c>
      <c r="D1152" s="4"/>
      <c r="E1152" s="14" t="s">
        <v>497</v>
      </c>
      <c r="F1152" s="5"/>
      <c r="G1152" s="5"/>
      <c r="H1152" s="5"/>
      <c r="I1152" s="5"/>
      <c r="J1152" s="5"/>
      <c r="K1152" s="5"/>
      <c r="L1152" s="5"/>
      <c r="M1152" s="5">
        <f t="shared" si="1042"/>
        <v>0</v>
      </c>
      <c r="N1152" s="5">
        <v>66316.902000000002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66316.902000000002</v>
      </c>
      <c r="U1152" s="5">
        <v>0</v>
      </c>
      <c r="V1152" s="36">
        <v>0</v>
      </c>
      <c r="W1152" s="5">
        <f t="shared" si="1031"/>
        <v>100</v>
      </c>
      <c r="X1152" s="26"/>
    </row>
    <row r="1153" spans="1:24" ht="78.75" x14ac:dyDescent="0.25">
      <c r="A1153" s="4" t="s">
        <v>148</v>
      </c>
      <c r="B1153" s="4" t="s">
        <v>1332</v>
      </c>
      <c r="C1153" s="4" t="s">
        <v>41</v>
      </c>
      <c r="D1153" s="4" t="s">
        <v>18</v>
      </c>
      <c r="E1153" s="14" t="s">
        <v>462</v>
      </c>
      <c r="F1153" s="5"/>
      <c r="G1153" s="5"/>
      <c r="H1153" s="5"/>
      <c r="I1153" s="5"/>
      <c r="J1153" s="5"/>
      <c r="K1153" s="5"/>
      <c r="L1153" s="5"/>
      <c r="M1153" s="5">
        <f>M1154</f>
        <v>0</v>
      </c>
      <c r="N1153" s="5">
        <v>41243.140220000001</v>
      </c>
      <c r="O1153" s="5">
        <f t="shared" ref="O1153:V1155" si="1085">O1154</f>
        <v>0</v>
      </c>
      <c r="P1153" s="5">
        <f t="shared" si="1085"/>
        <v>0</v>
      </c>
      <c r="Q1153" s="5">
        <f t="shared" si="1085"/>
        <v>0</v>
      </c>
      <c r="R1153" s="5">
        <f t="shared" si="1085"/>
        <v>0</v>
      </c>
      <c r="S1153" s="5">
        <f t="shared" si="1085"/>
        <v>0</v>
      </c>
      <c r="T1153" s="5">
        <v>41243.140220000001</v>
      </c>
      <c r="U1153" s="5">
        <f t="shared" si="1085"/>
        <v>0</v>
      </c>
      <c r="V1153" s="5">
        <f t="shared" si="1085"/>
        <v>0</v>
      </c>
      <c r="W1153" s="5">
        <f t="shared" si="1031"/>
        <v>100</v>
      </c>
      <c r="X1153" s="26"/>
    </row>
    <row r="1154" spans="1:24" x14ac:dyDescent="0.25">
      <c r="A1154" s="4" t="s">
        <v>148</v>
      </c>
      <c r="B1154" s="4" t="s">
        <v>1332</v>
      </c>
      <c r="C1154" s="4" t="s">
        <v>41</v>
      </c>
      <c r="D1154" s="4" t="s">
        <v>19</v>
      </c>
      <c r="E1154" s="14" t="s">
        <v>463</v>
      </c>
      <c r="F1154" s="5"/>
      <c r="G1154" s="5"/>
      <c r="H1154" s="5"/>
      <c r="I1154" s="5"/>
      <c r="J1154" s="5"/>
      <c r="K1154" s="5"/>
      <c r="L1154" s="5"/>
      <c r="M1154" s="5">
        <f>M1155</f>
        <v>0</v>
      </c>
      <c r="N1154" s="5">
        <v>41243.140220000001</v>
      </c>
      <c r="O1154" s="5">
        <f t="shared" si="1085"/>
        <v>0</v>
      </c>
      <c r="P1154" s="5">
        <f t="shared" si="1085"/>
        <v>0</v>
      </c>
      <c r="Q1154" s="5">
        <f t="shared" si="1085"/>
        <v>0</v>
      </c>
      <c r="R1154" s="5">
        <f t="shared" si="1085"/>
        <v>0</v>
      </c>
      <c r="S1154" s="5">
        <f t="shared" si="1085"/>
        <v>0</v>
      </c>
      <c r="T1154" s="5">
        <v>41243.140220000001</v>
      </c>
      <c r="U1154" s="5">
        <f t="shared" si="1085"/>
        <v>0</v>
      </c>
      <c r="V1154" s="5">
        <f t="shared" si="1085"/>
        <v>0</v>
      </c>
      <c r="W1154" s="5">
        <f t="shared" si="1031"/>
        <v>100</v>
      </c>
      <c r="X1154" s="26"/>
    </row>
    <row r="1155" spans="1:24" ht="31.5" x14ac:dyDescent="0.25">
      <c r="A1155" s="4" t="s">
        <v>148</v>
      </c>
      <c r="B1155" s="4" t="s">
        <v>1332</v>
      </c>
      <c r="C1155" s="4" t="s">
        <v>41</v>
      </c>
      <c r="D1155" s="4" t="s">
        <v>11</v>
      </c>
      <c r="E1155" s="14" t="s">
        <v>465</v>
      </c>
      <c r="F1155" s="5"/>
      <c r="G1155" s="5"/>
      <c r="H1155" s="5"/>
      <c r="I1155" s="5"/>
      <c r="J1155" s="5"/>
      <c r="K1155" s="5"/>
      <c r="L1155" s="5"/>
      <c r="M1155" s="5">
        <f>M1156</f>
        <v>0</v>
      </c>
      <c r="N1155" s="5">
        <v>25006.79292</v>
      </c>
      <c r="O1155" s="5">
        <f t="shared" si="1085"/>
        <v>0</v>
      </c>
      <c r="P1155" s="5">
        <f t="shared" si="1085"/>
        <v>0</v>
      </c>
      <c r="Q1155" s="5">
        <f t="shared" si="1085"/>
        <v>0</v>
      </c>
      <c r="R1155" s="5">
        <f t="shared" si="1085"/>
        <v>0</v>
      </c>
      <c r="S1155" s="5">
        <f t="shared" si="1085"/>
        <v>0</v>
      </c>
      <c r="T1155" s="5">
        <v>25006.79292</v>
      </c>
      <c r="U1155" s="5">
        <f t="shared" si="1085"/>
        <v>0</v>
      </c>
      <c r="V1155" s="5">
        <f t="shared" si="1085"/>
        <v>0</v>
      </c>
      <c r="W1155" s="5">
        <f t="shared" si="1031"/>
        <v>100</v>
      </c>
      <c r="X1155" s="26"/>
    </row>
    <row r="1156" spans="1:24" ht="31.5" x14ac:dyDescent="0.25">
      <c r="A1156" s="4" t="s">
        <v>148</v>
      </c>
      <c r="B1156" s="4" t="s">
        <v>1332</v>
      </c>
      <c r="C1156" s="4" t="s">
        <v>41</v>
      </c>
      <c r="D1156" s="4" t="s">
        <v>12</v>
      </c>
      <c r="E1156" s="14" t="s">
        <v>466</v>
      </c>
      <c r="F1156" s="5"/>
      <c r="G1156" s="5"/>
      <c r="H1156" s="5"/>
      <c r="I1156" s="5"/>
      <c r="J1156" s="5"/>
      <c r="K1156" s="5"/>
      <c r="L1156" s="5"/>
      <c r="M1156" s="5">
        <v>0</v>
      </c>
      <c r="N1156" s="5">
        <v>25006.79292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25006.79292</v>
      </c>
      <c r="U1156" s="5">
        <v>0</v>
      </c>
      <c r="V1156" s="5">
        <v>0</v>
      </c>
      <c r="W1156" s="5">
        <f t="shared" si="1031"/>
        <v>100</v>
      </c>
      <c r="X1156" s="26"/>
    </row>
    <row r="1157" spans="1:24" s="3" customFormat="1" x14ac:dyDescent="0.25">
      <c r="A1157" s="4" t="s">
        <v>148</v>
      </c>
      <c r="B1157" s="4" t="s">
        <v>1332</v>
      </c>
      <c r="C1157" s="4" t="s">
        <v>41</v>
      </c>
      <c r="D1157" s="4" t="s">
        <v>117</v>
      </c>
      <c r="E1157" s="14" t="s">
        <v>467</v>
      </c>
      <c r="F1157" s="8">
        <f t="shared" ref="F1157:L1157" si="1086">F1158+F1201+F1211</f>
        <v>367815.3</v>
      </c>
      <c r="G1157" s="8">
        <f t="shared" si="1086"/>
        <v>323473.69999999995</v>
      </c>
      <c r="H1157" s="8">
        <f t="shared" si="1086"/>
        <v>304169.40000000002</v>
      </c>
      <c r="I1157" s="8">
        <f t="shared" si="1086"/>
        <v>-2980.2</v>
      </c>
      <c r="J1157" s="8">
        <f t="shared" si="1086"/>
        <v>-2980.2</v>
      </c>
      <c r="K1157" s="8">
        <f t="shared" si="1086"/>
        <v>-2980.2</v>
      </c>
      <c r="L1157" s="8">
        <f t="shared" si="1086"/>
        <v>-1240.8049999999994</v>
      </c>
      <c r="M1157" s="8">
        <f t="shared" si="1042"/>
        <v>363594.29499999998</v>
      </c>
      <c r="N1157" s="5">
        <v>66.968860000000006</v>
      </c>
      <c r="O1157" s="8">
        <f>O1158+O1201+O1211</f>
        <v>240293.91972999999</v>
      </c>
      <c r="P1157" s="8">
        <f t="shared" ref="P1157:V1157" si="1087">P1158+P1201+P1211</f>
        <v>176960.80298000001</v>
      </c>
      <c r="Q1157" s="8">
        <f t="shared" si="1087"/>
        <v>140006.72227999999</v>
      </c>
      <c r="R1157" s="8">
        <f t="shared" si="1087"/>
        <v>0</v>
      </c>
      <c r="S1157" s="8">
        <f t="shared" si="1087"/>
        <v>0</v>
      </c>
      <c r="T1157" s="5">
        <v>66.968860000000006</v>
      </c>
      <c r="U1157" s="8">
        <f t="shared" si="1087"/>
        <v>176787.08551999999</v>
      </c>
      <c r="V1157" s="34">
        <f t="shared" si="1087"/>
        <v>0</v>
      </c>
      <c r="W1157" s="5">
        <f t="shared" si="1031"/>
        <v>100</v>
      </c>
      <c r="X1157" s="21"/>
    </row>
    <row r="1158" spans="1:24" s="10" customFormat="1" ht="31.5" x14ac:dyDescent="0.25">
      <c r="A1158" s="4" t="s">
        <v>148</v>
      </c>
      <c r="B1158" s="4" t="s">
        <v>1332</v>
      </c>
      <c r="C1158" s="4" t="s">
        <v>41</v>
      </c>
      <c r="D1158" s="4" t="s">
        <v>300</v>
      </c>
      <c r="E1158" s="14" t="s">
        <v>469</v>
      </c>
      <c r="F1158" s="11">
        <f t="shared" ref="F1158:L1158" si="1088">F1159+F1170</f>
        <v>127191.79999999999</v>
      </c>
      <c r="G1158" s="11">
        <f t="shared" si="1088"/>
        <v>131177.79999999999</v>
      </c>
      <c r="H1158" s="11">
        <f t="shared" si="1088"/>
        <v>131177.79999999999</v>
      </c>
      <c r="I1158" s="11">
        <f t="shared" si="1088"/>
        <v>0</v>
      </c>
      <c r="J1158" s="11">
        <f t="shared" si="1088"/>
        <v>0</v>
      </c>
      <c r="K1158" s="11">
        <f t="shared" si="1088"/>
        <v>0</v>
      </c>
      <c r="L1158" s="11">
        <f t="shared" si="1088"/>
        <v>7.4909999999999997</v>
      </c>
      <c r="M1158" s="11">
        <f t="shared" si="1042"/>
        <v>127199.29099999998</v>
      </c>
      <c r="N1158" s="5">
        <v>66.968860000000006</v>
      </c>
      <c r="O1158" s="11">
        <f>O1159+O1170</f>
        <v>86334.528409999999</v>
      </c>
      <c r="P1158" s="11">
        <f t="shared" ref="P1158:V1158" si="1089">P1159+P1170</f>
        <v>170110.80298000001</v>
      </c>
      <c r="Q1158" s="11">
        <f t="shared" si="1089"/>
        <v>84033.668009999994</v>
      </c>
      <c r="R1158" s="11">
        <f t="shared" si="1089"/>
        <v>0</v>
      </c>
      <c r="S1158" s="11">
        <f t="shared" si="1089"/>
        <v>0</v>
      </c>
      <c r="T1158" s="5">
        <v>66.968860000000006</v>
      </c>
      <c r="U1158" s="11">
        <f t="shared" si="1089"/>
        <v>169937.08551999999</v>
      </c>
      <c r="V1158" s="35">
        <f t="shared" si="1089"/>
        <v>0</v>
      </c>
      <c r="W1158" s="5">
        <f t="shared" si="1031"/>
        <v>100</v>
      </c>
      <c r="X1158" s="25"/>
    </row>
    <row r="1159" spans="1:24" ht="31.5" x14ac:dyDescent="0.25">
      <c r="A1159" s="4" t="s">
        <v>148</v>
      </c>
      <c r="B1159" s="4" t="s">
        <v>1332</v>
      </c>
      <c r="C1159" s="4" t="s">
        <v>747</v>
      </c>
      <c r="D1159" s="4"/>
      <c r="E1159" s="14" t="s">
        <v>662</v>
      </c>
      <c r="F1159" s="5">
        <f t="shared" ref="F1159:L1161" si="1090">F1160</f>
        <v>5337.9000000000005</v>
      </c>
      <c r="G1159" s="5">
        <f t="shared" si="1090"/>
        <v>5337.9000000000005</v>
      </c>
      <c r="H1159" s="5">
        <f t="shared" si="1090"/>
        <v>5337.9000000000005</v>
      </c>
      <c r="I1159" s="5">
        <f t="shared" si="1090"/>
        <v>0</v>
      </c>
      <c r="J1159" s="5">
        <f t="shared" si="1090"/>
        <v>0</v>
      </c>
      <c r="K1159" s="5">
        <f t="shared" si="1090"/>
        <v>0</v>
      </c>
      <c r="L1159" s="5">
        <f t="shared" si="1090"/>
        <v>7.4909999999999997</v>
      </c>
      <c r="M1159" s="5">
        <f t="shared" si="1042"/>
        <v>5345.3910000000005</v>
      </c>
      <c r="N1159" s="5">
        <v>314857.0919</v>
      </c>
      <c r="O1159" s="5">
        <f t="shared" ref="O1159:O1161" si="1091">O1160</f>
        <v>5319.8045999999995</v>
      </c>
      <c r="P1159" s="5">
        <f t="shared" ref="P1159:V1161" si="1092">P1160</f>
        <v>3085.491</v>
      </c>
      <c r="Q1159" s="5">
        <f t="shared" si="1092"/>
        <v>3068.9441999999999</v>
      </c>
      <c r="R1159" s="5">
        <f t="shared" si="1092"/>
        <v>0</v>
      </c>
      <c r="S1159" s="5">
        <f t="shared" si="1092"/>
        <v>0</v>
      </c>
      <c r="T1159" s="5">
        <v>314284.24734</v>
      </c>
      <c r="U1159" s="5">
        <f t="shared" si="1092"/>
        <v>3080.9969999999998</v>
      </c>
      <c r="V1159" s="36">
        <f t="shared" si="1092"/>
        <v>0</v>
      </c>
      <c r="W1159" s="5">
        <f t="shared" si="1031"/>
        <v>99.818062043150064</v>
      </c>
      <c r="X1159" s="26"/>
    </row>
    <row r="1160" spans="1:24" ht="78.75" x14ac:dyDescent="0.25">
      <c r="A1160" s="4" t="s">
        <v>148</v>
      </c>
      <c r="B1160" s="4" t="s">
        <v>1332</v>
      </c>
      <c r="C1160" s="4" t="s">
        <v>747</v>
      </c>
      <c r="D1160" s="4" t="s">
        <v>18</v>
      </c>
      <c r="E1160" s="14" t="s">
        <v>462</v>
      </c>
      <c r="F1160" s="5">
        <f t="shared" si="1090"/>
        <v>5337.9000000000005</v>
      </c>
      <c r="G1160" s="5">
        <f t="shared" si="1090"/>
        <v>5337.9000000000005</v>
      </c>
      <c r="H1160" s="5">
        <f t="shared" si="1090"/>
        <v>5337.9000000000005</v>
      </c>
      <c r="I1160" s="5">
        <f t="shared" si="1090"/>
        <v>0</v>
      </c>
      <c r="J1160" s="5">
        <f t="shared" si="1090"/>
        <v>0</v>
      </c>
      <c r="K1160" s="5">
        <f t="shared" si="1090"/>
        <v>0</v>
      </c>
      <c r="L1160" s="5">
        <f t="shared" si="1090"/>
        <v>7.4909999999999997</v>
      </c>
      <c r="M1160" s="5">
        <f t="shared" si="1042"/>
        <v>5345.3910000000005</v>
      </c>
      <c r="N1160" s="5">
        <v>310593.95380000002</v>
      </c>
      <c r="O1160" s="5">
        <f t="shared" si="1091"/>
        <v>5319.8045999999995</v>
      </c>
      <c r="P1160" s="5">
        <f t="shared" si="1092"/>
        <v>3085.491</v>
      </c>
      <c r="Q1160" s="5">
        <f t="shared" si="1092"/>
        <v>3068.9441999999999</v>
      </c>
      <c r="R1160" s="5">
        <f t="shared" si="1092"/>
        <v>0</v>
      </c>
      <c r="S1160" s="5">
        <f t="shared" si="1092"/>
        <v>0</v>
      </c>
      <c r="T1160" s="5">
        <v>310021.10924000002</v>
      </c>
      <c r="U1160" s="5">
        <f t="shared" si="1092"/>
        <v>3080.9969999999998</v>
      </c>
      <c r="V1160" s="36">
        <f t="shared" si="1092"/>
        <v>0</v>
      </c>
      <c r="W1160" s="5">
        <f t="shared" si="1031"/>
        <v>99.815564806400303</v>
      </c>
      <c r="X1160" s="26"/>
    </row>
    <row r="1161" spans="1:24" x14ac:dyDescent="0.25">
      <c r="A1161" s="4" t="s">
        <v>148</v>
      </c>
      <c r="B1161" s="4" t="s">
        <v>1332</v>
      </c>
      <c r="C1161" s="4" t="s">
        <v>747</v>
      </c>
      <c r="D1161" s="4" t="s">
        <v>19</v>
      </c>
      <c r="E1161" s="14" t="s">
        <v>463</v>
      </c>
      <c r="F1161" s="5">
        <f t="shared" si="1090"/>
        <v>5337.9000000000005</v>
      </c>
      <c r="G1161" s="5">
        <f t="shared" si="1090"/>
        <v>5337.9000000000005</v>
      </c>
      <c r="H1161" s="5">
        <f t="shared" si="1090"/>
        <v>5337.9000000000005</v>
      </c>
      <c r="I1161" s="5">
        <f t="shared" si="1090"/>
        <v>0</v>
      </c>
      <c r="J1161" s="5">
        <f t="shared" si="1090"/>
        <v>0</v>
      </c>
      <c r="K1161" s="5">
        <f t="shared" si="1090"/>
        <v>0</v>
      </c>
      <c r="L1161" s="5">
        <f t="shared" si="1090"/>
        <v>7.4909999999999997</v>
      </c>
      <c r="M1161" s="5">
        <f t="shared" si="1042"/>
        <v>5345.3910000000005</v>
      </c>
      <c r="N1161" s="5">
        <v>310593.95380000002</v>
      </c>
      <c r="O1161" s="5">
        <f t="shared" si="1091"/>
        <v>5319.8045999999995</v>
      </c>
      <c r="P1161" s="5">
        <f t="shared" si="1092"/>
        <v>3085.491</v>
      </c>
      <c r="Q1161" s="5">
        <f t="shared" si="1092"/>
        <v>3068.9441999999999</v>
      </c>
      <c r="R1161" s="5">
        <f t="shared" si="1092"/>
        <v>0</v>
      </c>
      <c r="S1161" s="5">
        <f t="shared" si="1092"/>
        <v>0</v>
      </c>
      <c r="T1161" s="5">
        <v>310021.10924000002</v>
      </c>
      <c r="U1161" s="5">
        <f t="shared" si="1092"/>
        <v>3080.9969999999998</v>
      </c>
      <c r="V1161" s="36">
        <f t="shared" si="1092"/>
        <v>0</v>
      </c>
      <c r="W1161" s="5">
        <f t="shared" si="1031"/>
        <v>99.815564806400303</v>
      </c>
      <c r="X1161" s="26"/>
    </row>
    <row r="1162" spans="1:24" ht="31.5" x14ac:dyDescent="0.25">
      <c r="A1162" s="4" t="s">
        <v>148</v>
      </c>
      <c r="B1162" s="4" t="s">
        <v>1332</v>
      </c>
      <c r="C1162" s="4" t="s">
        <v>747</v>
      </c>
      <c r="D1162" s="4" t="s">
        <v>11</v>
      </c>
      <c r="E1162" s="14" t="s">
        <v>465</v>
      </c>
      <c r="F1162" s="5">
        <f t="shared" ref="F1162:L1162" si="1093">F1167+F1163</f>
        <v>5337.9000000000005</v>
      </c>
      <c r="G1162" s="5">
        <f t="shared" si="1093"/>
        <v>5337.9000000000005</v>
      </c>
      <c r="H1162" s="5">
        <f t="shared" si="1093"/>
        <v>5337.9000000000005</v>
      </c>
      <c r="I1162" s="5">
        <f t="shared" si="1093"/>
        <v>0</v>
      </c>
      <c r="J1162" s="5">
        <f t="shared" si="1093"/>
        <v>0</v>
      </c>
      <c r="K1162" s="5">
        <f t="shared" si="1093"/>
        <v>0</v>
      </c>
      <c r="L1162" s="5">
        <f t="shared" si="1093"/>
        <v>7.4909999999999997</v>
      </c>
      <c r="M1162" s="5">
        <f t="shared" si="1042"/>
        <v>5345.3910000000005</v>
      </c>
      <c r="N1162" s="5">
        <v>4263.1381000000001</v>
      </c>
      <c r="O1162" s="5">
        <f t="shared" ref="O1162:V1162" si="1094">O1167+O1163+O1165</f>
        <v>5319.8045999999995</v>
      </c>
      <c r="P1162" s="5">
        <f t="shared" si="1094"/>
        <v>3085.491</v>
      </c>
      <c r="Q1162" s="5">
        <f t="shared" si="1094"/>
        <v>3068.9441999999999</v>
      </c>
      <c r="R1162" s="5">
        <f t="shared" si="1094"/>
        <v>0</v>
      </c>
      <c r="S1162" s="5">
        <f t="shared" si="1094"/>
        <v>0</v>
      </c>
      <c r="T1162" s="5">
        <v>4263.1381000000001</v>
      </c>
      <c r="U1162" s="5">
        <f t="shared" si="1094"/>
        <v>3080.9969999999998</v>
      </c>
      <c r="V1162" s="36">
        <f t="shared" si="1094"/>
        <v>0</v>
      </c>
      <c r="W1162" s="5">
        <f t="shared" si="1031"/>
        <v>100</v>
      </c>
      <c r="X1162" s="26"/>
    </row>
    <row r="1163" spans="1:24" ht="31.5" x14ac:dyDescent="0.25">
      <c r="A1163" s="4" t="s">
        <v>148</v>
      </c>
      <c r="B1163" s="4" t="s">
        <v>1332</v>
      </c>
      <c r="C1163" s="4" t="s">
        <v>747</v>
      </c>
      <c r="D1163" s="4" t="s">
        <v>12</v>
      </c>
      <c r="E1163" s="14" t="s">
        <v>466</v>
      </c>
      <c r="F1163" s="5">
        <f t="shared" ref="F1163:L1163" si="1095">F1164</f>
        <v>64.2</v>
      </c>
      <c r="G1163" s="5">
        <f t="shared" si="1095"/>
        <v>64.2</v>
      </c>
      <c r="H1163" s="5">
        <f t="shared" si="1095"/>
        <v>64.2</v>
      </c>
      <c r="I1163" s="5">
        <f t="shared" si="1095"/>
        <v>0</v>
      </c>
      <c r="J1163" s="5">
        <f t="shared" si="1095"/>
        <v>0</v>
      </c>
      <c r="K1163" s="5">
        <f t="shared" si="1095"/>
        <v>0</v>
      </c>
      <c r="L1163" s="5">
        <f t="shared" si="1095"/>
        <v>-1.5089999999999999</v>
      </c>
      <c r="M1163" s="5">
        <f t="shared" si="1042"/>
        <v>62.691000000000003</v>
      </c>
      <c r="N1163" s="5">
        <v>4263.1381000000001</v>
      </c>
      <c r="O1163" s="5">
        <f>O1164</f>
        <v>0</v>
      </c>
      <c r="P1163" s="5">
        <f t="shared" ref="P1163:V1163" si="1096">P1164</f>
        <v>0</v>
      </c>
      <c r="Q1163" s="5">
        <f t="shared" si="1096"/>
        <v>0</v>
      </c>
      <c r="R1163" s="5">
        <f t="shared" si="1096"/>
        <v>0</v>
      </c>
      <c r="S1163" s="5">
        <f t="shared" si="1096"/>
        <v>0</v>
      </c>
      <c r="T1163" s="5">
        <v>4263.1381000000001</v>
      </c>
      <c r="U1163" s="5">
        <f t="shared" si="1096"/>
        <v>0</v>
      </c>
      <c r="V1163" s="36">
        <f t="shared" si="1096"/>
        <v>0</v>
      </c>
      <c r="W1163" s="5">
        <f t="shared" ref="W1163:W1226" si="1097">T1163/N1163*100</f>
        <v>100</v>
      </c>
      <c r="X1163" s="24"/>
    </row>
    <row r="1164" spans="1:24" ht="47.25" x14ac:dyDescent="0.25">
      <c r="A1164" s="4" t="s">
        <v>148</v>
      </c>
      <c r="B1164" s="4" t="s">
        <v>1332</v>
      </c>
      <c r="C1164" s="4" t="s">
        <v>345</v>
      </c>
      <c r="D1164" s="4"/>
      <c r="E1164" s="14" t="s">
        <v>704</v>
      </c>
      <c r="F1164" s="5">
        <v>64.2</v>
      </c>
      <c r="G1164" s="5">
        <v>64.2</v>
      </c>
      <c r="H1164" s="5">
        <v>64.2</v>
      </c>
      <c r="I1164" s="5"/>
      <c r="J1164" s="5"/>
      <c r="K1164" s="5"/>
      <c r="L1164" s="5">
        <v>-1.5089999999999999</v>
      </c>
      <c r="M1164" s="5">
        <f t="shared" si="1042"/>
        <v>62.691000000000003</v>
      </c>
      <c r="N1164" s="5">
        <v>31467.56178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31467.56178</v>
      </c>
      <c r="U1164" s="5">
        <v>0</v>
      </c>
      <c r="V1164" s="36">
        <v>0</v>
      </c>
      <c r="W1164" s="5">
        <f t="shared" si="1097"/>
        <v>100</v>
      </c>
      <c r="X1164" s="24"/>
    </row>
    <row r="1165" spans="1:24" ht="31.5" x14ac:dyDescent="0.25">
      <c r="A1165" s="4" t="s">
        <v>148</v>
      </c>
      <c r="B1165" s="4" t="s">
        <v>1332</v>
      </c>
      <c r="C1165" s="4" t="s">
        <v>345</v>
      </c>
      <c r="D1165" s="4" t="s">
        <v>73</v>
      </c>
      <c r="E1165" s="14" t="s">
        <v>475</v>
      </c>
      <c r="F1165" s="5"/>
      <c r="G1165" s="5"/>
      <c r="H1165" s="5"/>
      <c r="I1165" s="5"/>
      <c r="J1165" s="5"/>
      <c r="K1165" s="5"/>
      <c r="L1165" s="5"/>
      <c r="M1165" s="5">
        <v>0</v>
      </c>
      <c r="N1165" s="5">
        <v>31467.56178</v>
      </c>
      <c r="O1165" s="5">
        <f t="shared" ref="O1165:V1165" si="1098">O1166</f>
        <v>42.184799999999996</v>
      </c>
      <c r="P1165" s="5">
        <f t="shared" si="1098"/>
        <v>28.599599999999999</v>
      </c>
      <c r="Q1165" s="5">
        <f t="shared" si="1098"/>
        <v>24.105599999999999</v>
      </c>
      <c r="R1165" s="5">
        <f t="shared" si="1098"/>
        <v>0</v>
      </c>
      <c r="S1165" s="5">
        <f t="shared" si="1098"/>
        <v>0</v>
      </c>
      <c r="T1165" s="5">
        <v>31467.56178</v>
      </c>
      <c r="U1165" s="5">
        <f t="shared" si="1098"/>
        <v>24.105599999999999</v>
      </c>
      <c r="V1165" s="36">
        <f t="shared" si="1098"/>
        <v>0</v>
      </c>
      <c r="W1165" s="5">
        <f t="shared" si="1097"/>
        <v>100</v>
      </c>
      <c r="X1165" s="26"/>
    </row>
    <row r="1166" spans="1:24" x14ac:dyDescent="0.25">
      <c r="A1166" s="4" t="s">
        <v>148</v>
      </c>
      <c r="B1166" s="4" t="s">
        <v>1332</v>
      </c>
      <c r="C1166" s="4" t="s">
        <v>345</v>
      </c>
      <c r="D1166" s="4" t="s">
        <v>107</v>
      </c>
      <c r="E1166" s="14" t="s">
        <v>476</v>
      </c>
      <c r="F1166" s="5"/>
      <c r="G1166" s="5"/>
      <c r="H1166" s="5"/>
      <c r="I1166" s="5"/>
      <c r="J1166" s="5"/>
      <c r="K1166" s="5"/>
      <c r="L1166" s="5"/>
      <c r="M1166" s="5">
        <v>0</v>
      </c>
      <c r="N1166" s="5">
        <v>600</v>
      </c>
      <c r="O1166" s="5">
        <f>18.0792+24.1056</f>
        <v>42.184799999999996</v>
      </c>
      <c r="P1166" s="5">
        <v>28.599599999999999</v>
      </c>
      <c r="Q1166" s="5">
        <v>24.105599999999999</v>
      </c>
      <c r="R1166" s="5">
        <v>0</v>
      </c>
      <c r="S1166" s="5">
        <v>0</v>
      </c>
      <c r="T1166" s="5">
        <v>600</v>
      </c>
      <c r="U1166" s="5">
        <v>24.105599999999999</v>
      </c>
      <c r="V1166" s="36">
        <v>0</v>
      </c>
      <c r="W1166" s="5">
        <f t="shared" si="1097"/>
        <v>100</v>
      </c>
      <c r="X1166" s="26"/>
    </row>
    <row r="1167" spans="1:24" x14ac:dyDescent="0.25">
      <c r="A1167" s="4" t="s">
        <v>148</v>
      </c>
      <c r="B1167" s="4" t="s">
        <v>1332</v>
      </c>
      <c r="C1167" s="4" t="s">
        <v>345</v>
      </c>
      <c r="D1167" s="4" t="s">
        <v>85</v>
      </c>
      <c r="E1167" s="14" t="s">
        <v>477</v>
      </c>
      <c r="F1167" s="5">
        <f t="shared" ref="F1167:L1167" si="1099">F1168+F1169</f>
        <v>5273.7000000000007</v>
      </c>
      <c r="G1167" s="5">
        <f t="shared" si="1099"/>
        <v>5273.7000000000007</v>
      </c>
      <c r="H1167" s="5">
        <f t="shared" si="1099"/>
        <v>5273.7000000000007</v>
      </c>
      <c r="I1167" s="5">
        <f t="shared" si="1099"/>
        <v>0</v>
      </c>
      <c r="J1167" s="5">
        <f t="shared" si="1099"/>
        <v>0</v>
      </c>
      <c r="K1167" s="5">
        <f t="shared" si="1099"/>
        <v>0</v>
      </c>
      <c r="L1167" s="5">
        <f t="shared" si="1099"/>
        <v>9</v>
      </c>
      <c r="M1167" s="5">
        <f t="shared" si="1042"/>
        <v>5282.7000000000007</v>
      </c>
      <c r="N1167" s="5">
        <v>30867.56178</v>
      </c>
      <c r="O1167" s="5">
        <f>O1168+O1169</f>
        <v>5277.6197999999995</v>
      </c>
      <c r="P1167" s="5">
        <f t="shared" ref="P1167:V1167" si="1100">P1168+P1169</f>
        <v>3056.8914</v>
      </c>
      <c r="Q1167" s="5">
        <f t="shared" si="1100"/>
        <v>3044.8386</v>
      </c>
      <c r="R1167" s="5">
        <f t="shared" si="1100"/>
        <v>0</v>
      </c>
      <c r="S1167" s="5">
        <f t="shared" si="1100"/>
        <v>0</v>
      </c>
      <c r="T1167" s="5">
        <v>30867.56178</v>
      </c>
      <c r="U1167" s="5">
        <f t="shared" si="1100"/>
        <v>3056.8914</v>
      </c>
      <c r="V1167" s="36">
        <f t="shared" si="1100"/>
        <v>0</v>
      </c>
      <c r="W1167" s="5">
        <f t="shared" si="1097"/>
        <v>100</v>
      </c>
      <c r="X1167" s="26"/>
    </row>
    <row r="1168" spans="1:24" x14ac:dyDescent="0.25">
      <c r="A1168" s="4" t="s">
        <v>148</v>
      </c>
      <c r="B1168" s="4" t="s">
        <v>1332</v>
      </c>
      <c r="C1168" s="4" t="s">
        <v>23</v>
      </c>
      <c r="D1168" s="4"/>
      <c r="E1168" s="14" t="s">
        <v>705</v>
      </c>
      <c r="F1168" s="5">
        <v>236.10000000000002</v>
      </c>
      <c r="G1168" s="5">
        <v>236.10000000000002</v>
      </c>
      <c r="H1168" s="5">
        <v>236.10000000000002</v>
      </c>
      <c r="I1168" s="5"/>
      <c r="J1168" s="5"/>
      <c r="K1168" s="5"/>
      <c r="L1168" s="5"/>
      <c r="M1168" s="5">
        <f t="shared" si="1042"/>
        <v>236.10000000000002</v>
      </c>
      <c r="N1168" s="5">
        <v>1185</v>
      </c>
      <c r="O1168" s="5">
        <f>54.2376+72.3168</f>
        <v>126.5544</v>
      </c>
      <c r="P1168" s="5">
        <v>72.316800000000001</v>
      </c>
      <c r="Q1168" s="5">
        <v>72.316800000000001</v>
      </c>
      <c r="R1168" s="5">
        <v>0</v>
      </c>
      <c r="S1168" s="5">
        <v>0</v>
      </c>
      <c r="T1168" s="5">
        <v>1185</v>
      </c>
      <c r="U1168" s="5">
        <v>72.316800000000001</v>
      </c>
      <c r="V1168" s="36">
        <v>0</v>
      </c>
      <c r="W1168" s="5">
        <f t="shared" si="1097"/>
        <v>100</v>
      </c>
      <c r="X1168" s="26"/>
    </row>
    <row r="1169" spans="1:24" ht="47.25" x14ac:dyDescent="0.25">
      <c r="A1169" s="4" t="s">
        <v>148</v>
      </c>
      <c r="B1169" s="4" t="s">
        <v>1332</v>
      </c>
      <c r="C1169" s="4" t="s">
        <v>1311</v>
      </c>
      <c r="D1169" s="4"/>
      <c r="E1169" s="14" t="s">
        <v>1312</v>
      </c>
      <c r="F1169" s="5">
        <v>5037.6000000000004</v>
      </c>
      <c r="G1169" s="5">
        <v>5037.6000000000004</v>
      </c>
      <c r="H1169" s="5">
        <v>5037.6000000000004</v>
      </c>
      <c r="I1169" s="5"/>
      <c r="J1169" s="5"/>
      <c r="K1169" s="5"/>
      <c r="L1169" s="5">
        <v>9</v>
      </c>
      <c r="M1169" s="5">
        <f t="shared" si="1042"/>
        <v>5046.6000000000004</v>
      </c>
      <c r="N1169" s="5">
        <v>1185</v>
      </c>
      <c r="O1169" s="5">
        <f>2178.5436+2972.5218</f>
        <v>5151.0653999999995</v>
      </c>
      <c r="P1169" s="5">
        <v>2984.5745999999999</v>
      </c>
      <c r="Q1169" s="5">
        <v>2972.5218</v>
      </c>
      <c r="R1169" s="5">
        <v>0</v>
      </c>
      <c r="S1169" s="5">
        <v>0</v>
      </c>
      <c r="T1169" s="5">
        <v>1185</v>
      </c>
      <c r="U1169" s="5">
        <v>2984.5745999999999</v>
      </c>
      <c r="V1169" s="36">
        <v>0</v>
      </c>
      <c r="W1169" s="5">
        <f t="shared" si="1097"/>
        <v>100</v>
      </c>
      <c r="X1169" s="26"/>
    </row>
    <row r="1170" spans="1:24" x14ac:dyDescent="0.25">
      <c r="A1170" s="4" t="s">
        <v>148</v>
      </c>
      <c r="B1170" s="4" t="s">
        <v>1332</v>
      </c>
      <c r="C1170" s="4" t="s">
        <v>1311</v>
      </c>
      <c r="D1170" s="4" t="s">
        <v>117</v>
      </c>
      <c r="E1170" s="14" t="s">
        <v>467</v>
      </c>
      <c r="F1170" s="5">
        <f t="shared" ref="F1170:L1170" si="1101">F1171+F1177+F1189+F1194</f>
        <v>121853.9</v>
      </c>
      <c r="G1170" s="5">
        <f t="shared" si="1101"/>
        <v>125839.9</v>
      </c>
      <c r="H1170" s="5">
        <f t="shared" si="1101"/>
        <v>125839.9</v>
      </c>
      <c r="I1170" s="5">
        <f t="shared" si="1101"/>
        <v>0</v>
      </c>
      <c r="J1170" s="5">
        <f t="shared" si="1101"/>
        <v>0</v>
      </c>
      <c r="K1170" s="5">
        <f t="shared" si="1101"/>
        <v>0</v>
      </c>
      <c r="L1170" s="5">
        <f t="shared" si="1101"/>
        <v>0</v>
      </c>
      <c r="M1170" s="5">
        <f t="shared" si="1042"/>
        <v>121853.9</v>
      </c>
      <c r="N1170" s="5">
        <v>255</v>
      </c>
      <c r="O1170" s="5">
        <f>O1171+O1177+O1189+O1194</f>
        <v>81014.723809999996</v>
      </c>
      <c r="P1170" s="5">
        <f t="shared" ref="P1170:V1170" si="1102">P1171+P1177+P1189+P1194</f>
        <v>167025.31198</v>
      </c>
      <c r="Q1170" s="5">
        <f t="shared" si="1102"/>
        <v>80964.723809999996</v>
      </c>
      <c r="R1170" s="5">
        <f t="shared" si="1102"/>
        <v>0</v>
      </c>
      <c r="S1170" s="5">
        <f t="shared" si="1102"/>
        <v>0</v>
      </c>
      <c r="T1170" s="5">
        <v>255</v>
      </c>
      <c r="U1170" s="5">
        <f t="shared" si="1102"/>
        <v>166856.08851999999</v>
      </c>
      <c r="V1170" s="36">
        <f t="shared" si="1102"/>
        <v>0</v>
      </c>
      <c r="W1170" s="5">
        <f t="shared" si="1097"/>
        <v>100</v>
      </c>
      <c r="X1170" s="26"/>
    </row>
    <row r="1171" spans="1:24" x14ac:dyDescent="0.25">
      <c r="A1171" s="4" t="s">
        <v>148</v>
      </c>
      <c r="B1171" s="4" t="s">
        <v>1332</v>
      </c>
      <c r="C1171" s="4" t="s">
        <v>1311</v>
      </c>
      <c r="D1171" s="4" t="s">
        <v>103</v>
      </c>
      <c r="E1171" s="14" t="s">
        <v>471</v>
      </c>
      <c r="F1171" s="5">
        <f t="shared" ref="F1171:L1173" si="1103">F1172</f>
        <v>2500</v>
      </c>
      <c r="G1171" s="5">
        <f t="shared" si="1103"/>
        <v>2500</v>
      </c>
      <c r="H1171" s="5">
        <f t="shared" si="1103"/>
        <v>2500</v>
      </c>
      <c r="I1171" s="5">
        <f t="shared" si="1103"/>
        <v>0</v>
      </c>
      <c r="J1171" s="5">
        <f t="shared" si="1103"/>
        <v>0</v>
      </c>
      <c r="K1171" s="5">
        <f t="shared" si="1103"/>
        <v>0</v>
      </c>
      <c r="L1171" s="5">
        <f t="shared" si="1103"/>
        <v>0</v>
      </c>
      <c r="M1171" s="5">
        <f t="shared" si="1042"/>
        <v>2500</v>
      </c>
      <c r="N1171" s="5">
        <v>255</v>
      </c>
      <c r="O1171" s="5">
        <f t="shared" ref="O1171:O1173" si="1104">O1172</f>
        <v>1250</v>
      </c>
      <c r="P1171" s="5">
        <f t="shared" ref="P1171:V1173" si="1105">P1172</f>
        <v>161894.6</v>
      </c>
      <c r="Q1171" s="5">
        <f t="shared" si="1105"/>
        <v>1250</v>
      </c>
      <c r="R1171" s="5">
        <f t="shared" si="1105"/>
        <v>0</v>
      </c>
      <c r="S1171" s="5">
        <f t="shared" si="1105"/>
        <v>0</v>
      </c>
      <c r="T1171" s="5">
        <v>255</v>
      </c>
      <c r="U1171" s="5">
        <f t="shared" si="1105"/>
        <v>161725.51254</v>
      </c>
      <c r="V1171" s="36">
        <f t="shared" si="1105"/>
        <v>0</v>
      </c>
      <c r="W1171" s="5">
        <f t="shared" si="1097"/>
        <v>100</v>
      </c>
      <c r="X1171" s="26"/>
    </row>
    <row r="1172" spans="1:24" ht="31.5" x14ac:dyDescent="0.25">
      <c r="A1172" s="4" t="s">
        <v>148</v>
      </c>
      <c r="B1172" s="4" t="s">
        <v>1332</v>
      </c>
      <c r="C1172" s="4" t="s">
        <v>1311</v>
      </c>
      <c r="D1172" s="4" t="s">
        <v>73</v>
      </c>
      <c r="E1172" s="14" t="s">
        <v>475</v>
      </c>
      <c r="F1172" s="5">
        <f t="shared" si="1103"/>
        <v>2500</v>
      </c>
      <c r="G1172" s="5">
        <f t="shared" si="1103"/>
        <v>2500</v>
      </c>
      <c r="H1172" s="5">
        <f t="shared" si="1103"/>
        <v>2500</v>
      </c>
      <c r="I1172" s="5">
        <f t="shared" si="1103"/>
        <v>0</v>
      </c>
      <c r="J1172" s="5">
        <f t="shared" si="1103"/>
        <v>0</v>
      </c>
      <c r="K1172" s="5">
        <f t="shared" si="1103"/>
        <v>0</v>
      </c>
      <c r="L1172" s="5">
        <f t="shared" si="1103"/>
        <v>0</v>
      </c>
      <c r="M1172" s="5">
        <f t="shared" si="1042"/>
        <v>2500</v>
      </c>
      <c r="N1172" s="5">
        <v>930</v>
      </c>
      <c r="O1172" s="5">
        <f t="shared" si="1104"/>
        <v>1250</v>
      </c>
      <c r="P1172" s="5">
        <f t="shared" si="1105"/>
        <v>161894.6</v>
      </c>
      <c r="Q1172" s="5">
        <f t="shared" si="1105"/>
        <v>1250</v>
      </c>
      <c r="R1172" s="5">
        <f t="shared" si="1105"/>
        <v>0</v>
      </c>
      <c r="S1172" s="5">
        <f t="shared" si="1105"/>
        <v>0</v>
      </c>
      <c r="T1172" s="5">
        <v>930</v>
      </c>
      <c r="U1172" s="5">
        <f t="shared" si="1105"/>
        <v>161725.51254</v>
      </c>
      <c r="V1172" s="36">
        <f t="shared" si="1105"/>
        <v>0</v>
      </c>
      <c r="W1172" s="5">
        <f t="shared" si="1097"/>
        <v>100</v>
      </c>
      <c r="X1172" s="26"/>
    </row>
    <row r="1173" spans="1:24" x14ac:dyDescent="0.25">
      <c r="A1173" s="4" t="s">
        <v>148</v>
      </c>
      <c r="B1173" s="4" t="s">
        <v>1332</v>
      </c>
      <c r="C1173" s="4" t="s">
        <v>1311</v>
      </c>
      <c r="D1173" s="4" t="s">
        <v>107</v>
      </c>
      <c r="E1173" s="14" t="s">
        <v>476</v>
      </c>
      <c r="F1173" s="5">
        <f t="shared" si="1103"/>
        <v>2500</v>
      </c>
      <c r="G1173" s="5">
        <f t="shared" si="1103"/>
        <v>2500</v>
      </c>
      <c r="H1173" s="5">
        <f t="shared" si="1103"/>
        <v>2500</v>
      </c>
      <c r="I1173" s="5">
        <f t="shared" si="1103"/>
        <v>0</v>
      </c>
      <c r="J1173" s="5">
        <f t="shared" si="1103"/>
        <v>0</v>
      </c>
      <c r="K1173" s="5">
        <f t="shared" si="1103"/>
        <v>0</v>
      </c>
      <c r="L1173" s="5">
        <f t="shared" si="1103"/>
        <v>0</v>
      </c>
      <c r="M1173" s="5">
        <f t="shared" si="1042"/>
        <v>2500</v>
      </c>
      <c r="N1173" s="5">
        <v>20</v>
      </c>
      <c r="O1173" s="5">
        <f t="shared" si="1104"/>
        <v>1250</v>
      </c>
      <c r="P1173" s="5">
        <f t="shared" si="1105"/>
        <v>161894.6</v>
      </c>
      <c r="Q1173" s="5">
        <f t="shared" si="1105"/>
        <v>1250</v>
      </c>
      <c r="R1173" s="5">
        <f t="shared" si="1105"/>
        <v>0</v>
      </c>
      <c r="S1173" s="5">
        <f t="shared" si="1105"/>
        <v>0</v>
      </c>
      <c r="T1173" s="5">
        <v>20</v>
      </c>
      <c r="U1173" s="5">
        <f t="shared" si="1105"/>
        <v>161725.51254</v>
      </c>
      <c r="V1173" s="36">
        <f t="shared" si="1105"/>
        <v>0</v>
      </c>
      <c r="W1173" s="5">
        <f t="shared" si="1097"/>
        <v>100</v>
      </c>
      <c r="X1173" s="26"/>
    </row>
    <row r="1174" spans="1:24" x14ac:dyDescent="0.25">
      <c r="A1174" s="4" t="s">
        <v>148</v>
      </c>
      <c r="B1174" s="4" t="s">
        <v>1332</v>
      </c>
      <c r="C1174" s="4" t="s">
        <v>1311</v>
      </c>
      <c r="D1174" s="4" t="s">
        <v>85</v>
      </c>
      <c r="E1174" s="14" t="s">
        <v>477</v>
      </c>
      <c r="F1174" s="5">
        <f t="shared" ref="F1174:L1174" si="1106">F1176+F1175</f>
        <v>2500</v>
      </c>
      <c r="G1174" s="5">
        <f t="shared" si="1106"/>
        <v>2500</v>
      </c>
      <c r="H1174" s="5">
        <f t="shared" si="1106"/>
        <v>2500</v>
      </c>
      <c r="I1174" s="5">
        <f t="shared" si="1106"/>
        <v>0</v>
      </c>
      <c r="J1174" s="5">
        <f t="shared" si="1106"/>
        <v>0</v>
      </c>
      <c r="K1174" s="5">
        <f t="shared" si="1106"/>
        <v>0</v>
      </c>
      <c r="L1174" s="5">
        <f t="shared" si="1106"/>
        <v>0</v>
      </c>
      <c r="M1174" s="5">
        <f t="shared" si="1042"/>
        <v>2500</v>
      </c>
      <c r="N1174" s="5">
        <v>910</v>
      </c>
      <c r="O1174" s="5">
        <f>O1176+O1175</f>
        <v>1250</v>
      </c>
      <c r="P1174" s="5">
        <f t="shared" ref="P1174:V1174" si="1107">P1176+P1175</f>
        <v>161894.6</v>
      </c>
      <c r="Q1174" s="5">
        <f t="shared" si="1107"/>
        <v>1250</v>
      </c>
      <c r="R1174" s="5">
        <f t="shared" si="1107"/>
        <v>0</v>
      </c>
      <c r="S1174" s="5">
        <f t="shared" si="1107"/>
        <v>0</v>
      </c>
      <c r="T1174" s="5">
        <v>910</v>
      </c>
      <c r="U1174" s="5">
        <f t="shared" si="1107"/>
        <v>161725.51254</v>
      </c>
      <c r="V1174" s="36">
        <f t="shared" si="1107"/>
        <v>0</v>
      </c>
      <c r="W1174" s="5">
        <f t="shared" si="1097"/>
        <v>100</v>
      </c>
      <c r="X1174" s="26"/>
    </row>
    <row r="1175" spans="1:24" ht="31.5" x14ac:dyDescent="0.25">
      <c r="A1175" s="4" t="s">
        <v>148</v>
      </c>
      <c r="B1175" s="4" t="s">
        <v>1332</v>
      </c>
      <c r="C1175" s="4" t="s">
        <v>25</v>
      </c>
      <c r="D1175" s="4"/>
      <c r="E1175" s="14" t="s">
        <v>728</v>
      </c>
      <c r="F1175" s="5"/>
      <c r="G1175" s="5"/>
      <c r="H1175" s="5"/>
      <c r="I1175" s="5"/>
      <c r="J1175" s="5"/>
      <c r="K1175" s="5"/>
      <c r="L1175" s="5"/>
      <c r="M1175" s="5">
        <f t="shared" si="1042"/>
        <v>0</v>
      </c>
      <c r="N1175" s="5">
        <v>80947.3</v>
      </c>
      <c r="O1175" s="5">
        <v>0</v>
      </c>
      <c r="P1175" s="5">
        <f>N1175</f>
        <v>80947.3</v>
      </c>
      <c r="Q1175" s="5">
        <f>O1175</f>
        <v>0</v>
      </c>
      <c r="R1175" s="5">
        <v>0</v>
      </c>
      <c r="S1175" s="5">
        <v>0</v>
      </c>
      <c r="T1175" s="5">
        <v>80862.756269999998</v>
      </c>
      <c r="U1175" s="5">
        <f>T1175</f>
        <v>80862.756269999998</v>
      </c>
      <c r="V1175" s="36">
        <v>0</v>
      </c>
      <c r="W1175" s="5">
        <f t="shared" si="1097"/>
        <v>99.895557072317416</v>
      </c>
      <c r="X1175" s="26"/>
    </row>
    <row r="1176" spans="1:24" ht="31.5" x14ac:dyDescent="0.25">
      <c r="A1176" s="4" t="s">
        <v>148</v>
      </c>
      <c r="B1176" s="4" t="s">
        <v>1332</v>
      </c>
      <c r="C1176" s="4" t="s">
        <v>26</v>
      </c>
      <c r="D1176" s="4"/>
      <c r="E1176" s="14" t="s">
        <v>731</v>
      </c>
      <c r="F1176" s="5">
        <v>2500</v>
      </c>
      <c r="G1176" s="5">
        <v>2500</v>
      </c>
      <c r="H1176" s="5">
        <v>2500</v>
      </c>
      <c r="I1176" s="5"/>
      <c r="J1176" s="5"/>
      <c r="K1176" s="5"/>
      <c r="L1176" s="5"/>
      <c r="M1176" s="5">
        <f t="shared" si="1042"/>
        <v>2500</v>
      </c>
      <c r="N1176" s="5">
        <v>80947.3</v>
      </c>
      <c r="O1176" s="5">
        <v>1250</v>
      </c>
      <c r="P1176" s="5">
        <f>N1176</f>
        <v>80947.3</v>
      </c>
      <c r="Q1176" s="5">
        <f>O1176</f>
        <v>1250</v>
      </c>
      <c r="R1176" s="5">
        <v>0</v>
      </c>
      <c r="S1176" s="5">
        <v>0</v>
      </c>
      <c r="T1176" s="5">
        <v>80862.756269999998</v>
      </c>
      <c r="U1176" s="5">
        <f>T1176</f>
        <v>80862.756269999998</v>
      </c>
      <c r="V1176" s="36">
        <v>0</v>
      </c>
      <c r="W1176" s="5">
        <f t="shared" si="1097"/>
        <v>99.895557072317416</v>
      </c>
      <c r="X1176" s="26"/>
    </row>
    <row r="1177" spans="1:24" ht="31.5" x14ac:dyDescent="0.25">
      <c r="A1177" s="4" t="s">
        <v>148</v>
      </c>
      <c r="B1177" s="4" t="s">
        <v>1332</v>
      </c>
      <c r="C1177" s="4" t="s">
        <v>27</v>
      </c>
      <c r="D1177" s="4"/>
      <c r="E1177" s="14" t="s">
        <v>722</v>
      </c>
      <c r="F1177" s="5">
        <f t="shared" ref="F1177:L1179" si="1108">F1178</f>
        <v>107609.09999999999</v>
      </c>
      <c r="G1177" s="5">
        <f t="shared" si="1108"/>
        <v>111595.09999999999</v>
      </c>
      <c r="H1177" s="5">
        <f t="shared" si="1108"/>
        <v>111595.09999999999</v>
      </c>
      <c r="I1177" s="5">
        <f t="shared" si="1108"/>
        <v>0</v>
      </c>
      <c r="J1177" s="5">
        <f t="shared" si="1108"/>
        <v>0</v>
      </c>
      <c r="K1177" s="5">
        <f t="shared" si="1108"/>
        <v>0</v>
      </c>
      <c r="L1177" s="5">
        <f t="shared" si="1108"/>
        <v>0</v>
      </c>
      <c r="M1177" s="5">
        <f t="shared" si="1042"/>
        <v>107609.09999999999</v>
      </c>
      <c r="N1177" s="5">
        <v>76178.100560000006</v>
      </c>
      <c r="O1177" s="5">
        <f t="shared" ref="O1177:O1179" si="1109">O1178</f>
        <v>73590.98</v>
      </c>
      <c r="P1177" s="5">
        <f t="shared" ref="P1177:V1179" si="1110">P1178</f>
        <v>5109.4835800000001</v>
      </c>
      <c r="Q1177" s="5">
        <f t="shared" si="1110"/>
        <v>73590.98</v>
      </c>
      <c r="R1177" s="5">
        <f t="shared" si="1110"/>
        <v>0</v>
      </c>
      <c r="S1177" s="5">
        <f t="shared" si="1110"/>
        <v>0</v>
      </c>
      <c r="T1177" s="5">
        <v>76093.556830000001</v>
      </c>
      <c r="U1177" s="5">
        <f t="shared" si="1110"/>
        <v>5109.4835800000001</v>
      </c>
      <c r="V1177" s="36">
        <f t="shared" si="1110"/>
        <v>0</v>
      </c>
      <c r="W1177" s="5">
        <f t="shared" si="1097"/>
        <v>99.889018327605299</v>
      </c>
      <c r="X1177" s="26"/>
    </row>
    <row r="1178" spans="1:24" ht="78.75" x14ac:dyDescent="0.25">
      <c r="A1178" s="4" t="s">
        <v>148</v>
      </c>
      <c r="B1178" s="4" t="s">
        <v>1332</v>
      </c>
      <c r="C1178" s="4" t="s">
        <v>27</v>
      </c>
      <c r="D1178" s="4" t="s">
        <v>18</v>
      </c>
      <c r="E1178" s="14" t="s">
        <v>462</v>
      </c>
      <c r="F1178" s="5">
        <f t="shared" ref="F1178:L1178" si="1111">F1179+F1184</f>
        <v>107609.09999999999</v>
      </c>
      <c r="G1178" s="5">
        <f t="shared" si="1111"/>
        <v>111595.09999999999</v>
      </c>
      <c r="H1178" s="5">
        <f t="shared" si="1111"/>
        <v>111595.09999999999</v>
      </c>
      <c r="I1178" s="5">
        <f t="shared" si="1111"/>
        <v>0</v>
      </c>
      <c r="J1178" s="5">
        <f t="shared" si="1111"/>
        <v>0</v>
      </c>
      <c r="K1178" s="5">
        <f t="shared" si="1111"/>
        <v>0</v>
      </c>
      <c r="L1178" s="5">
        <f t="shared" si="1111"/>
        <v>0</v>
      </c>
      <c r="M1178" s="5">
        <f t="shared" si="1042"/>
        <v>107609.09999999999</v>
      </c>
      <c r="N1178" s="5">
        <v>76178.100560000006</v>
      </c>
      <c r="O1178" s="5">
        <f>O1179+O1184</f>
        <v>73590.98</v>
      </c>
      <c r="P1178" s="5">
        <f t="shared" ref="P1178:V1178" si="1112">P1179+P1184</f>
        <v>5109.4835800000001</v>
      </c>
      <c r="Q1178" s="5">
        <f t="shared" si="1112"/>
        <v>73590.98</v>
      </c>
      <c r="R1178" s="5">
        <f t="shared" si="1112"/>
        <v>0</v>
      </c>
      <c r="S1178" s="5">
        <f t="shared" si="1112"/>
        <v>0</v>
      </c>
      <c r="T1178" s="5">
        <v>76093.556830000001</v>
      </c>
      <c r="U1178" s="5">
        <f t="shared" si="1112"/>
        <v>5109.4835800000001</v>
      </c>
      <c r="V1178" s="36">
        <f t="shared" si="1112"/>
        <v>0</v>
      </c>
      <c r="W1178" s="5">
        <f t="shared" si="1097"/>
        <v>99.889018327605299</v>
      </c>
      <c r="X1178" s="26"/>
    </row>
    <row r="1179" spans="1:24" ht="31.5" x14ac:dyDescent="0.25">
      <c r="A1179" s="4" t="s">
        <v>148</v>
      </c>
      <c r="B1179" s="4" t="s">
        <v>1332</v>
      </c>
      <c r="C1179" s="4" t="s">
        <v>27</v>
      </c>
      <c r="D1179" s="4" t="s">
        <v>28</v>
      </c>
      <c r="E1179" s="14" t="s">
        <v>464</v>
      </c>
      <c r="F1179" s="5">
        <f t="shared" si="1108"/>
        <v>107296.2</v>
      </c>
      <c r="G1179" s="5">
        <f t="shared" si="1108"/>
        <v>111282.2</v>
      </c>
      <c r="H1179" s="5">
        <f t="shared" si="1108"/>
        <v>111282.2</v>
      </c>
      <c r="I1179" s="5">
        <f t="shared" si="1108"/>
        <v>0</v>
      </c>
      <c r="J1179" s="5">
        <f t="shared" si="1108"/>
        <v>0</v>
      </c>
      <c r="K1179" s="5">
        <f t="shared" si="1108"/>
        <v>0</v>
      </c>
      <c r="L1179" s="5">
        <f t="shared" si="1108"/>
        <v>0</v>
      </c>
      <c r="M1179" s="5">
        <f t="shared" si="1042"/>
        <v>107296.2</v>
      </c>
      <c r="N1179" s="5">
        <v>76178.100560000006</v>
      </c>
      <c r="O1179" s="5">
        <f t="shared" si="1109"/>
        <v>73382.98</v>
      </c>
      <c r="P1179" s="5">
        <f t="shared" si="1110"/>
        <v>4454.6245200000003</v>
      </c>
      <c r="Q1179" s="5">
        <f t="shared" si="1110"/>
        <v>73382.98</v>
      </c>
      <c r="R1179" s="5">
        <f t="shared" si="1110"/>
        <v>0</v>
      </c>
      <c r="S1179" s="5">
        <f t="shared" si="1110"/>
        <v>0</v>
      </c>
      <c r="T1179" s="5">
        <v>76093.556830000001</v>
      </c>
      <c r="U1179" s="5">
        <f t="shared" si="1110"/>
        <v>4454.6245200000003</v>
      </c>
      <c r="V1179" s="36">
        <f t="shared" si="1110"/>
        <v>0</v>
      </c>
      <c r="W1179" s="5">
        <f t="shared" si="1097"/>
        <v>99.889018327605299</v>
      </c>
      <c r="X1179" s="26"/>
    </row>
    <row r="1180" spans="1:24" ht="31.5" x14ac:dyDescent="0.25">
      <c r="A1180" s="4" t="s">
        <v>148</v>
      </c>
      <c r="B1180" s="4" t="s">
        <v>1332</v>
      </c>
      <c r="C1180" s="4" t="s">
        <v>29</v>
      </c>
      <c r="D1180" s="4"/>
      <c r="E1180" s="14" t="s">
        <v>723</v>
      </c>
      <c r="F1180" s="5">
        <f t="shared" ref="F1180:L1180" si="1113">F1181+F1182+F1183</f>
        <v>107296.2</v>
      </c>
      <c r="G1180" s="5">
        <f t="shared" si="1113"/>
        <v>111282.2</v>
      </c>
      <c r="H1180" s="5">
        <f t="shared" si="1113"/>
        <v>111282.2</v>
      </c>
      <c r="I1180" s="5">
        <f t="shared" si="1113"/>
        <v>0</v>
      </c>
      <c r="J1180" s="5">
        <f t="shared" si="1113"/>
        <v>0</v>
      </c>
      <c r="K1180" s="5">
        <f t="shared" si="1113"/>
        <v>0</v>
      </c>
      <c r="L1180" s="5">
        <f t="shared" si="1113"/>
        <v>0</v>
      </c>
      <c r="M1180" s="5">
        <f t="shared" si="1042"/>
        <v>107296.2</v>
      </c>
      <c r="N1180" s="5">
        <v>4769.1994400000003</v>
      </c>
      <c r="O1180" s="5">
        <f>O1181+O1182+O1183</f>
        <v>73382.98</v>
      </c>
      <c r="P1180" s="5">
        <f t="shared" ref="P1180:V1180" si="1114">P1181+P1182+P1183</f>
        <v>4454.6245200000003</v>
      </c>
      <c r="Q1180" s="5">
        <f t="shared" si="1114"/>
        <v>73382.98</v>
      </c>
      <c r="R1180" s="5">
        <f t="shared" si="1114"/>
        <v>0</v>
      </c>
      <c r="S1180" s="5">
        <f t="shared" si="1114"/>
        <v>0</v>
      </c>
      <c r="T1180" s="5">
        <v>4769.1994400000003</v>
      </c>
      <c r="U1180" s="5">
        <f t="shared" si="1114"/>
        <v>4454.6245200000003</v>
      </c>
      <c r="V1180" s="36">
        <f t="shared" si="1114"/>
        <v>0</v>
      </c>
      <c r="W1180" s="5">
        <f t="shared" si="1097"/>
        <v>100</v>
      </c>
      <c r="X1180" s="26"/>
    </row>
    <row r="1181" spans="1:24" ht="78.75" x14ac:dyDescent="0.25">
      <c r="A1181" s="4" t="s">
        <v>148</v>
      </c>
      <c r="B1181" s="4" t="s">
        <v>1332</v>
      </c>
      <c r="C1181" s="4" t="s">
        <v>29</v>
      </c>
      <c r="D1181" s="4" t="s">
        <v>18</v>
      </c>
      <c r="E1181" s="14" t="s">
        <v>462</v>
      </c>
      <c r="F1181" s="5">
        <v>3070</v>
      </c>
      <c r="G1181" s="5">
        <v>3186.5</v>
      </c>
      <c r="H1181" s="5">
        <v>3186.5</v>
      </c>
      <c r="I1181" s="5"/>
      <c r="J1181" s="5"/>
      <c r="K1181" s="5"/>
      <c r="L1181" s="5"/>
      <c r="M1181" s="5">
        <f t="shared" si="1042"/>
        <v>3070</v>
      </c>
      <c r="N1181" s="5">
        <v>247.92508000000001</v>
      </c>
      <c r="O1181" s="5">
        <v>1128.5740000000001</v>
      </c>
      <c r="P1181" s="5">
        <f t="shared" ref="P1181:Q1183" si="1115">N1181</f>
        <v>247.92508000000001</v>
      </c>
      <c r="Q1181" s="5">
        <f t="shared" si="1115"/>
        <v>1128.5740000000001</v>
      </c>
      <c r="R1181" s="5">
        <v>0</v>
      </c>
      <c r="S1181" s="5">
        <v>0</v>
      </c>
      <c r="T1181" s="5">
        <v>247.92508000000001</v>
      </c>
      <c r="U1181" s="5">
        <f>T1181</f>
        <v>247.92508000000001</v>
      </c>
      <c r="V1181" s="36">
        <v>0</v>
      </c>
      <c r="W1181" s="5">
        <f t="shared" si="1097"/>
        <v>100</v>
      </c>
      <c r="X1181" s="26"/>
    </row>
    <row r="1182" spans="1:24" ht="31.5" x14ac:dyDescent="0.25">
      <c r="A1182" s="4" t="s">
        <v>148</v>
      </c>
      <c r="B1182" s="4" t="s">
        <v>1332</v>
      </c>
      <c r="C1182" s="4" t="s">
        <v>29</v>
      </c>
      <c r="D1182" s="4" t="s">
        <v>28</v>
      </c>
      <c r="E1182" s="14" t="s">
        <v>464</v>
      </c>
      <c r="F1182" s="5">
        <v>103919.3</v>
      </c>
      <c r="G1182" s="5">
        <v>107788.7</v>
      </c>
      <c r="H1182" s="5">
        <v>107788.7</v>
      </c>
      <c r="I1182" s="5"/>
      <c r="J1182" s="5"/>
      <c r="K1182" s="5"/>
      <c r="L1182" s="5"/>
      <c r="M1182" s="5">
        <f t="shared" ref="M1182:M1248" si="1116">F1182+I1182+L1182</f>
        <v>103919.3</v>
      </c>
      <c r="N1182" s="5">
        <v>247.92508000000001</v>
      </c>
      <c r="O1182" s="5">
        <v>72090.859580000004</v>
      </c>
      <c r="P1182" s="5">
        <f t="shared" si="1115"/>
        <v>247.92508000000001</v>
      </c>
      <c r="Q1182" s="5">
        <f t="shared" si="1115"/>
        <v>72090.859580000004</v>
      </c>
      <c r="R1182" s="5">
        <v>0</v>
      </c>
      <c r="S1182" s="5">
        <v>0</v>
      </c>
      <c r="T1182" s="5">
        <v>247.92508000000001</v>
      </c>
      <c r="U1182" s="5">
        <f>T1182</f>
        <v>247.92508000000001</v>
      </c>
      <c r="V1182" s="36">
        <v>0</v>
      </c>
      <c r="W1182" s="5">
        <f t="shared" si="1097"/>
        <v>100</v>
      </c>
      <c r="X1182" s="26"/>
    </row>
    <row r="1183" spans="1:24" ht="31.5" x14ac:dyDescent="0.25">
      <c r="A1183" s="4" t="s">
        <v>148</v>
      </c>
      <c r="B1183" s="4" t="s">
        <v>1332</v>
      </c>
      <c r="C1183" s="4" t="s">
        <v>29</v>
      </c>
      <c r="D1183" s="4" t="s">
        <v>11</v>
      </c>
      <c r="E1183" s="14" t="s">
        <v>465</v>
      </c>
      <c r="F1183" s="5">
        <v>306.89999999999998</v>
      </c>
      <c r="G1183" s="5">
        <v>307</v>
      </c>
      <c r="H1183" s="5">
        <v>307</v>
      </c>
      <c r="I1183" s="5"/>
      <c r="J1183" s="5"/>
      <c r="K1183" s="5"/>
      <c r="L1183" s="5"/>
      <c r="M1183" s="5">
        <f t="shared" si="1116"/>
        <v>306.89999999999998</v>
      </c>
      <c r="N1183" s="5">
        <v>3958.7743599999999</v>
      </c>
      <c r="O1183" s="5">
        <v>163.54642000000001</v>
      </c>
      <c r="P1183" s="5">
        <f t="shared" si="1115"/>
        <v>3958.7743599999999</v>
      </c>
      <c r="Q1183" s="5">
        <f t="shared" si="1115"/>
        <v>163.54642000000001</v>
      </c>
      <c r="R1183" s="5">
        <v>0</v>
      </c>
      <c r="S1183" s="5">
        <v>0</v>
      </c>
      <c r="T1183" s="5">
        <v>3958.7743599999999</v>
      </c>
      <c r="U1183" s="5">
        <f>T1183</f>
        <v>3958.7743599999999</v>
      </c>
      <c r="V1183" s="36">
        <v>0</v>
      </c>
      <c r="W1183" s="5">
        <f t="shared" si="1097"/>
        <v>100</v>
      </c>
      <c r="X1183" s="26"/>
    </row>
    <row r="1184" spans="1:24" ht="31.5" x14ac:dyDescent="0.25">
      <c r="A1184" s="4" t="s">
        <v>148</v>
      </c>
      <c r="B1184" s="4" t="s">
        <v>1332</v>
      </c>
      <c r="C1184" s="4" t="s">
        <v>29</v>
      </c>
      <c r="D1184" s="4" t="s">
        <v>12</v>
      </c>
      <c r="E1184" s="14" t="s">
        <v>466</v>
      </c>
      <c r="F1184" s="5">
        <f t="shared" ref="F1184:L1184" si="1117">F1185+F1187</f>
        <v>312.89999999999998</v>
      </c>
      <c r="G1184" s="5">
        <f t="shared" si="1117"/>
        <v>312.89999999999998</v>
      </c>
      <c r="H1184" s="5">
        <f t="shared" si="1117"/>
        <v>312.89999999999998</v>
      </c>
      <c r="I1184" s="5">
        <f t="shared" si="1117"/>
        <v>0</v>
      </c>
      <c r="J1184" s="5">
        <f t="shared" si="1117"/>
        <v>0</v>
      </c>
      <c r="K1184" s="5">
        <f t="shared" si="1117"/>
        <v>0</v>
      </c>
      <c r="L1184" s="5">
        <f t="shared" si="1117"/>
        <v>0</v>
      </c>
      <c r="M1184" s="5">
        <f t="shared" si="1116"/>
        <v>312.89999999999998</v>
      </c>
      <c r="N1184" s="5">
        <v>3958.7743599999999</v>
      </c>
      <c r="O1184" s="5">
        <f>O1185+O1187</f>
        <v>208</v>
      </c>
      <c r="P1184" s="5">
        <f t="shared" ref="P1184:V1184" si="1118">P1185+P1187</f>
        <v>654.85906</v>
      </c>
      <c r="Q1184" s="5">
        <f t="shared" si="1118"/>
        <v>208</v>
      </c>
      <c r="R1184" s="5">
        <f t="shared" si="1118"/>
        <v>0</v>
      </c>
      <c r="S1184" s="5">
        <f t="shared" si="1118"/>
        <v>0</v>
      </c>
      <c r="T1184" s="5">
        <v>3958.7743599999999</v>
      </c>
      <c r="U1184" s="5">
        <f t="shared" si="1118"/>
        <v>654.85906</v>
      </c>
      <c r="V1184" s="36">
        <f t="shared" si="1118"/>
        <v>0</v>
      </c>
      <c r="W1184" s="5">
        <f t="shared" si="1097"/>
        <v>100</v>
      </c>
      <c r="X1184" s="26"/>
    </row>
    <row r="1185" spans="1:24" x14ac:dyDescent="0.25">
      <c r="A1185" s="4" t="s">
        <v>148</v>
      </c>
      <c r="B1185" s="4" t="s">
        <v>1332</v>
      </c>
      <c r="C1185" s="4" t="s">
        <v>29</v>
      </c>
      <c r="D1185" s="4" t="s">
        <v>13</v>
      </c>
      <c r="E1185" s="14" t="s">
        <v>480</v>
      </c>
      <c r="F1185" s="5">
        <f t="shared" ref="F1185:L1185" si="1119">F1186</f>
        <v>211.4</v>
      </c>
      <c r="G1185" s="5">
        <f t="shared" si="1119"/>
        <v>211.4</v>
      </c>
      <c r="H1185" s="5">
        <f t="shared" si="1119"/>
        <v>211.4</v>
      </c>
      <c r="I1185" s="5">
        <f t="shared" si="1119"/>
        <v>0</v>
      </c>
      <c r="J1185" s="5">
        <f t="shared" si="1119"/>
        <v>0</v>
      </c>
      <c r="K1185" s="5">
        <f t="shared" si="1119"/>
        <v>0</v>
      </c>
      <c r="L1185" s="5">
        <f t="shared" si="1119"/>
        <v>0</v>
      </c>
      <c r="M1185" s="5">
        <f t="shared" si="1116"/>
        <v>211.4</v>
      </c>
      <c r="N1185" s="5">
        <v>562.5</v>
      </c>
      <c r="O1185" s="5">
        <f>O1186</f>
        <v>140</v>
      </c>
      <c r="P1185" s="5">
        <f t="shared" ref="P1185:V1185" si="1120">P1186</f>
        <v>562.5</v>
      </c>
      <c r="Q1185" s="5">
        <f t="shared" si="1120"/>
        <v>140</v>
      </c>
      <c r="R1185" s="5">
        <f t="shared" si="1120"/>
        <v>0</v>
      </c>
      <c r="S1185" s="5">
        <f t="shared" si="1120"/>
        <v>0</v>
      </c>
      <c r="T1185" s="5">
        <v>562.5</v>
      </c>
      <c r="U1185" s="5">
        <f t="shared" si="1120"/>
        <v>562.5</v>
      </c>
      <c r="V1185" s="36">
        <f t="shared" si="1120"/>
        <v>0</v>
      </c>
      <c r="W1185" s="5">
        <f t="shared" si="1097"/>
        <v>100</v>
      </c>
      <c r="X1185" s="26"/>
    </row>
    <row r="1186" spans="1:24" x14ac:dyDescent="0.25">
      <c r="A1186" s="4" t="s">
        <v>148</v>
      </c>
      <c r="B1186" s="4" t="s">
        <v>1332</v>
      </c>
      <c r="C1186" s="4" t="s">
        <v>29</v>
      </c>
      <c r="D1186" s="4" t="s">
        <v>20</v>
      </c>
      <c r="E1186" s="14" t="s">
        <v>483</v>
      </c>
      <c r="F1186" s="5">
        <v>211.4</v>
      </c>
      <c r="G1186" s="5">
        <v>211.4</v>
      </c>
      <c r="H1186" s="5">
        <v>211.4</v>
      </c>
      <c r="I1186" s="5"/>
      <c r="J1186" s="5"/>
      <c r="K1186" s="5"/>
      <c r="L1186" s="5"/>
      <c r="M1186" s="5">
        <f t="shared" si="1116"/>
        <v>211.4</v>
      </c>
      <c r="N1186" s="5">
        <v>562.5</v>
      </c>
      <c r="O1186" s="5">
        <v>140</v>
      </c>
      <c r="P1186" s="5">
        <f>N1186</f>
        <v>562.5</v>
      </c>
      <c r="Q1186" s="5">
        <f>O1186</f>
        <v>140</v>
      </c>
      <c r="R1186" s="5">
        <v>0</v>
      </c>
      <c r="S1186" s="5">
        <v>0</v>
      </c>
      <c r="T1186" s="5">
        <v>562.5</v>
      </c>
      <c r="U1186" s="5">
        <f>T1186</f>
        <v>562.5</v>
      </c>
      <c r="V1186" s="36">
        <v>0</v>
      </c>
      <c r="W1186" s="5">
        <f t="shared" si="1097"/>
        <v>100</v>
      </c>
      <c r="X1186" s="26"/>
    </row>
    <row r="1187" spans="1:24" ht="47.25" x14ac:dyDescent="0.25">
      <c r="A1187" s="4" t="s">
        <v>148</v>
      </c>
      <c r="B1187" s="4" t="s">
        <v>1332</v>
      </c>
      <c r="C1187" s="4" t="s">
        <v>36</v>
      </c>
      <c r="D1187" s="4"/>
      <c r="E1187" s="14" t="s">
        <v>732</v>
      </c>
      <c r="F1187" s="5">
        <f t="shared" ref="F1187:L1187" si="1121">F1188</f>
        <v>101.5</v>
      </c>
      <c r="G1187" s="5">
        <f t="shared" si="1121"/>
        <v>101.5</v>
      </c>
      <c r="H1187" s="5">
        <f t="shared" si="1121"/>
        <v>101.5</v>
      </c>
      <c r="I1187" s="5">
        <f t="shared" si="1121"/>
        <v>0</v>
      </c>
      <c r="J1187" s="5">
        <f t="shared" si="1121"/>
        <v>0</v>
      </c>
      <c r="K1187" s="5">
        <f t="shared" si="1121"/>
        <v>0</v>
      </c>
      <c r="L1187" s="5">
        <f t="shared" si="1121"/>
        <v>0</v>
      </c>
      <c r="M1187" s="5">
        <f t="shared" si="1116"/>
        <v>101.5</v>
      </c>
      <c r="N1187" s="5">
        <v>92.359059999999999</v>
      </c>
      <c r="O1187" s="5">
        <f>O1188</f>
        <v>68</v>
      </c>
      <c r="P1187" s="5">
        <f t="shared" ref="P1187:V1187" si="1122">P1188</f>
        <v>92.359059999999999</v>
      </c>
      <c r="Q1187" s="5">
        <f t="shared" si="1122"/>
        <v>68</v>
      </c>
      <c r="R1187" s="5">
        <f t="shared" si="1122"/>
        <v>0</v>
      </c>
      <c r="S1187" s="5">
        <f t="shared" si="1122"/>
        <v>0</v>
      </c>
      <c r="T1187" s="5">
        <v>92.359059999999999</v>
      </c>
      <c r="U1187" s="5">
        <f t="shared" si="1122"/>
        <v>92.359059999999999</v>
      </c>
      <c r="V1187" s="36">
        <f t="shared" si="1122"/>
        <v>0</v>
      </c>
      <c r="W1187" s="5">
        <f t="shared" si="1097"/>
        <v>100</v>
      </c>
      <c r="X1187" s="26"/>
    </row>
    <row r="1188" spans="1:24" ht="31.5" x14ac:dyDescent="0.25">
      <c r="A1188" s="4" t="s">
        <v>148</v>
      </c>
      <c r="B1188" s="4" t="s">
        <v>1332</v>
      </c>
      <c r="C1188" s="4" t="s">
        <v>43</v>
      </c>
      <c r="D1188" s="4"/>
      <c r="E1188" s="14" t="s">
        <v>733</v>
      </c>
      <c r="F1188" s="5">
        <v>101.5</v>
      </c>
      <c r="G1188" s="5">
        <v>101.5</v>
      </c>
      <c r="H1188" s="5">
        <v>101.5</v>
      </c>
      <c r="I1188" s="5"/>
      <c r="J1188" s="5"/>
      <c r="K1188" s="5"/>
      <c r="L1188" s="5"/>
      <c r="M1188" s="5">
        <f t="shared" si="1116"/>
        <v>101.5</v>
      </c>
      <c r="N1188" s="5">
        <v>92.359059999999999</v>
      </c>
      <c r="O1188" s="5">
        <v>68</v>
      </c>
      <c r="P1188" s="5">
        <f>N1188</f>
        <v>92.359059999999999</v>
      </c>
      <c r="Q1188" s="5">
        <f>O1188</f>
        <v>68</v>
      </c>
      <c r="R1188" s="5">
        <v>0</v>
      </c>
      <c r="S1188" s="5">
        <v>0</v>
      </c>
      <c r="T1188" s="5">
        <v>92.359059999999999</v>
      </c>
      <c r="U1188" s="5">
        <f>T1188</f>
        <v>92.359059999999999</v>
      </c>
      <c r="V1188" s="36">
        <v>0</v>
      </c>
      <c r="W1188" s="5">
        <f t="shared" si="1097"/>
        <v>100</v>
      </c>
      <c r="X1188" s="26"/>
    </row>
    <row r="1189" spans="1:24" ht="31.5" x14ac:dyDescent="0.25">
      <c r="A1189" s="4" t="s">
        <v>148</v>
      </c>
      <c r="B1189" s="4" t="s">
        <v>1332</v>
      </c>
      <c r="C1189" s="4" t="s">
        <v>44</v>
      </c>
      <c r="D1189" s="4"/>
      <c r="E1189" s="14" t="s">
        <v>734</v>
      </c>
      <c r="F1189" s="5">
        <f t="shared" ref="F1189:L1192" si="1123">F1190</f>
        <v>250</v>
      </c>
      <c r="G1189" s="5">
        <f t="shared" si="1123"/>
        <v>250</v>
      </c>
      <c r="H1189" s="5">
        <f t="shared" si="1123"/>
        <v>250</v>
      </c>
      <c r="I1189" s="5">
        <f t="shared" si="1123"/>
        <v>0</v>
      </c>
      <c r="J1189" s="5">
        <f t="shared" si="1123"/>
        <v>0</v>
      </c>
      <c r="K1189" s="5">
        <f t="shared" si="1123"/>
        <v>0</v>
      </c>
      <c r="L1189" s="5">
        <f t="shared" si="1123"/>
        <v>0</v>
      </c>
      <c r="M1189" s="5">
        <f t="shared" si="1116"/>
        <v>250</v>
      </c>
      <c r="N1189" s="5">
        <v>92.359059999999999</v>
      </c>
      <c r="O1189" s="5">
        <f t="shared" ref="O1189:O1192" si="1124">O1190</f>
        <v>50</v>
      </c>
      <c r="P1189" s="5">
        <f t="shared" ref="P1189:V1192" si="1125">P1190</f>
        <v>0</v>
      </c>
      <c r="Q1189" s="5">
        <f t="shared" si="1125"/>
        <v>0</v>
      </c>
      <c r="R1189" s="5">
        <f t="shared" si="1125"/>
        <v>0</v>
      </c>
      <c r="S1189" s="5">
        <f t="shared" si="1125"/>
        <v>0</v>
      </c>
      <c r="T1189" s="5">
        <v>92.359059999999999</v>
      </c>
      <c r="U1189" s="5">
        <f t="shared" si="1125"/>
        <v>0</v>
      </c>
      <c r="V1189" s="36">
        <f t="shared" si="1125"/>
        <v>0</v>
      </c>
      <c r="W1189" s="5">
        <f t="shared" si="1097"/>
        <v>100</v>
      </c>
      <c r="X1189" s="26"/>
    </row>
    <row r="1190" spans="1:24" x14ac:dyDescent="0.25">
      <c r="A1190" s="4" t="s">
        <v>148</v>
      </c>
      <c r="B1190" s="4" t="s">
        <v>1332</v>
      </c>
      <c r="C1190" s="4" t="s">
        <v>44</v>
      </c>
      <c r="D1190" s="4" t="s">
        <v>13</v>
      </c>
      <c r="E1190" s="14" t="s">
        <v>480</v>
      </c>
      <c r="F1190" s="5">
        <f t="shared" si="1123"/>
        <v>250</v>
      </c>
      <c r="G1190" s="5">
        <f t="shared" si="1123"/>
        <v>250</v>
      </c>
      <c r="H1190" s="5">
        <f t="shared" si="1123"/>
        <v>250</v>
      </c>
      <c r="I1190" s="5">
        <f t="shared" si="1123"/>
        <v>0</v>
      </c>
      <c r="J1190" s="5">
        <f t="shared" si="1123"/>
        <v>0</v>
      </c>
      <c r="K1190" s="5">
        <f t="shared" si="1123"/>
        <v>0</v>
      </c>
      <c r="L1190" s="5">
        <f t="shared" si="1123"/>
        <v>0</v>
      </c>
      <c r="M1190" s="5">
        <f t="shared" si="1116"/>
        <v>250</v>
      </c>
      <c r="N1190" s="5">
        <v>92.359059999999999</v>
      </c>
      <c r="O1190" s="5">
        <f t="shared" si="1124"/>
        <v>50</v>
      </c>
      <c r="P1190" s="5">
        <f t="shared" si="1125"/>
        <v>0</v>
      </c>
      <c r="Q1190" s="5">
        <f t="shared" si="1125"/>
        <v>0</v>
      </c>
      <c r="R1190" s="5">
        <f t="shared" si="1125"/>
        <v>0</v>
      </c>
      <c r="S1190" s="5">
        <f t="shared" si="1125"/>
        <v>0</v>
      </c>
      <c r="T1190" s="5">
        <v>92.359059999999999</v>
      </c>
      <c r="U1190" s="5">
        <f t="shared" si="1125"/>
        <v>0</v>
      </c>
      <c r="V1190" s="36">
        <f t="shared" si="1125"/>
        <v>0</v>
      </c>
      <c r="W1190" s="5">
        <f t="shared" si="1097"/>
        <v>100</v>
      </c>
      <c r="X1190" s="26"/>
    </row>
    <row r="1191" spans="1:24" x14ac:dyDescent="0.25">
      <c r="A1191" s="4" t="s">
        <v>148</v>
      </c>
      <c r="B1191" s="4" t="s">
        <v>1332</v>
      </c>
      <c r="C1191" s="4" t="s">
        <v>44</v>
      </c>
      <c r="D1191" s="4" t="s">
        <v>14</v>
      </c>
      <c r="E1191" s="14" t="s">
        <v>482</v>
      </c>
      <c r="F1191" s="5">
        <f t="shared" si="1123"/>
        <v>250</v>
      </c>
      <c r="G1191" s="5">
        <f t="shared" si="1123"/>
        <v>250</v>
      </c>
      <c r="H1191" s="5">
        <f t="shared" si="1123"/>
        <v>250</v>
      </c>
      <c r="I1191" s="5">
        <f t="shared" si="1123"/>
        <v>0</v>
      </c>
      <c r="J1191" s="5">
        <f t="shared" si="1123"/>
        <v>0</v>
      </c>
      <c r="K1191" s="5">
        <f t="shared" si="1123"/>
        <v>0</v>
      </c>
      <c r="L1191" s="5">
        <f t="shared" si="1123"/>
        <v>0</v>
      </c>
      <c r="M1191" s="5">
        <f t="shared" si="1116"/>
        <v>250</v>
      </c>
      <c r="N1191" s="5">
        <v>92.359059999999999</v>
      </c>
      <c r="O1191" s="5">
        <f t="shared" si="1124"/>
        <v>50</v>
      </c>
      <c r="P1191" s="5">
        <f t="shared" si="1125"/>
        <v>0</v>
      </c>
      <c r="Q1191" s="5">
        <f t="shared" si="1125"/>
        <v>0</v>
      </c>
      <c r="R1191" s="5">
        <f t="shared" si="1125"/>
        <v>0</v>
      </c>
      <c r="S1191" s="5">
        <f t="shared" si="1125"/>
        <v>0</v>
      </c>
      <c r="T1191" s="5">
        <v>92.359059999999999</v>
      </c>
      <c r="U1191" s="5">
        <f t="shared" si="1125"/>
        <v>0</v>
      </c>
      <c r="V1191" s="36">
        <f t="shared" si="1125"/>
        <v>0</v>
      </c>
      <c r="W1191" s="5">
        <f t="shared" si="1097"/>
        <v>100</v>
      </c>
      <c r="X1191" s="26"/>
    </row>
    <row r="1192" spans="1:24" x14ac:dyDescent="0.25">
      <c r="A1192" s="7" t="s">
        <v>148</v>
      </c>
      <c r="B1192" s="7" t="s">
        <v>145</v>
      </c>
      <c r="C1192" s="7"/>
      <c r="D1192" s="7"/>
      <c r="E1192" s="18" t="s">
        <v>433</v>
      </c>
      <c r="F1192" s="5">
        <f t="shared" si="1123"/>
        <v>250</v>
      </c>
      <c r="G1192" s="5">
        <f t="shared" si="1123"/>
        <v>250</v>
      </c>
      <c r="H1192" s="5">
        <f t="shared" si="1123"/>
        <v>250</v>
      </c>
      <c r="I1192" s="5">
        <f t="shared" si="1123"/>
        <v>0</v>
      </c>
      <c r="J1192" s="5">
        <f t="shared" si="1123"/>
        <v>0</v>
      </c>
      <c r="K1192" s="5">
        <f t="shared" si="1123"/>
        <v>0</v>
      </c>
      <c r="L1192" s="5">
        <f t="shared" si="1123"/>
        <v>0</v>
      </c>
      <c r="M1192" s="5">
        <f t="shared" si="1116"/>
        <v>250</v>
      </c>
      <c r="N1192" s="8">
        <v>345058.65084000002</v>
      </c>
      <c r="O1192" s="5">
        <f t="shared" si="1124"/>
        <v>50</v>
      </c>
      <c r="P1192" s="5">
        <f t="shared" si="1125"/>
        <v>0</v>
      </c>
      <c r="Q1192" s="5">
        <f t="shared" si="1125"/>
        <v>0</v>
      </c>
      <c r="R1192" s="5">
        <f t="shared" si="1125"/>
        <v>0</v>
      </c>
      <c r="S1192" s="5">
        <f t="shared" si="1125"/>
        <v>0</v>
      </c>
      <c r="T1192" s="8">
        <v>335863.98243999999</v>
      </c>
      <c r="U1192" s="5">
        <f t="shared" si="1125"/>
        <v>0</v>
      </c>
      <c r="V1192" s="36">
        <f t="shared" si="1125"/>
        <v>0</v>
      </c>
      <c r="W1192" s="8">
        <f t="shared" si="1097"/>
        <v>97.335331724732356</v>
      </c>
      <c r="X1192" s="26"/>
    </row>
    <row r="1193" spans="1:24" x14ac:dyDescent="0.25">
      <c r="A1193" s="9" t="s">
        <v>148</v>
      </c>
      <c r="B1193" s="9" t="s">
        <v>1335</v>
      </c>
      <c r="C1193" s="9"/>
      <c r="D1193" s="9"/>
      <c r="E1193" s="13" t="s">
        <v>459</v>
      </c>
      <c r="F1193" s="5">
        <v>250</v>
      </c>
      <c r="G1193" s="5">
        <v>250</v>
      </c>
      <c r="H1193" s="5">
        <v>250</v>
      </c>
      <c r="I1193" s="5"/>
      <c r="J1193" s="5"/>
      <c r="K1193" s="5"/>
      <c r="L1193" s="5"/>
      <c r="M1193" s="5">
        <f t="shared" si="1116"/>
        <v>250</v>
      </c>
      <c r="N1193" s="11">
        <v>107750.863</v>
      </c>
      <c r="O1193" s="5">
        <v>50</v>
      </c>
      <c r="P1193" s="5">
        <v>0</v>
      </c>
      <c r="Q1193" s="5">
        <v>0</v>
      </c>
      <c r="R1193" s="5">
        <v>0</v>
      </c>
      <c r="S1193" s="5">
        <v>0</v>
      </c>
      <c r="T1193" s="11">
        <v>107750.72614</v>
      </c>
      <c r="U1193" s="5">
        <v>0</v>
      </c>
      <c r="V1193" s="36">
        <v>0</v>
      </c>
      <c r="W1193" s="11">
        <f t="shared" si="1097"/>
        <v>99.999872984776005</v>
      </c>
      <c r="X1193" s="26"/>
    </row>
    <row r="1194" spans="1:24" ht="47.25" x14ac:dyDescent="0.25">
      <c r="A1194" s="4" t="s">
        <v>148</v>
      </c>
      <c r="B1194" s="4" t="s">
        <v>1335</v>
      </c>
      <c r="C1194" s="4" t="s">
        <v>96</v>
      </c>
      <c r="D1194" s="4"/>
      <c r="E1194" s="14" t="s">
        <v>908</v>
      </c>
      <c r="F1194" s="5">
        <f t="shared" ref="F1194:L1196" si="1126">F1195</f>
        <v>11494.8</v>
      </c>
      <c r="G1194" s="5">
        <f t="shared" si="1126"/>
        <v>11494.8</v>
      </c>
      <c r="H1194" s="5">
        <f t="shared" si="1126"/>
        <v>11494.8</v>
      </c>
      <c r="I1194" s="5">
        <f t="shared" si="1126"/>
        <v>0</v>
      </c>
      <c r="J1194" s="5">
        <f t="shared" si="1126"/>
        <v>0</v>
      </c>
      <c r="K1194" s="5">
        <f t="shared" si="1126"/>
        <v>0</v>
      </c>
      <c r="L1194" s="5">
        <f t="shared" si="1126"/>
        <v>0</v>
      </c>
      <c r="M1194" s="5">
        <f t="shared" si="1116"/>
        <v>11494.8</v>
      </c>
      <c r="N1194" s="5">
        <v>5551.9570000000003</v>
      </c>
      <c r="O1194" s="5">
        <f t="shared" ref="O1194:O1196" si="1127">O1195</f>
        <v>6123.7438099999999</v>
      </c>
      <c r="P1194" s="5">
        <f t="shared" ref="P1194:V1196" si="1128">P1195</f>
        <v>21.228400000000001</v>
      </c>
      <c r="Q1194" s="5">
        <f t="shared" si="1128"/>
        <v>6123.7438099999999</v>
      </c>
      <c r="R1194" s="5">
        <f t="shared" si="1128"/>
        <v>0</v>
      </c>
      <c r="S1194" s="5">
        <f t="shared" si="1128"/>
        <v>0</v>
      </c>
      <c r="T1194" s="5">
        <v>5551.8210000000008</v>
      </c>
      <c r="U1194" s="5">
        <f t="shared" si="1128"/>
        <v>21.092400000000001</v>
      </c>
      <c r="V1194" s="36">
        <f t="shared" si="1128"/>
        <v>0</v>
      </c>
      <c r="W1194" s="5">
        <f t="shared" si="1097"/>
        <v>99.997550413304722</v>
      </c>
      <c r="X1194" s="26"/>
    </row>
    <row r="1195" spans="1:24" ht="63" x14ac:dyDescent="0.25">
      <c r="A1195" s="4" t="s">
        <v>148</v>
      </c>
      <c r="B1195" s="4" t="s">
        <v>1335</v>
      </c>
      <c r="C1195" s="4" t="s">
        <v>143</v>
      </c>
      <c r="D1195" s="4"/>
      <c r="E1195" s="14" t="s">
        <v>909</v>
      </c>
      <c r="F1195" s="5">
        <f t="shared" si="1126"/>
        <v>11494.8</v>
      </c>
      <c r="G1195" s="5">
        <f t="shared" si="1126"/>
        <v>11494.8</v>
      </c>
      <c r="H1195" s="5">
        <f t="shared" si="1126"/>
        <v>11494.8</v>
      </c>
      <c r="I1195" s="5">
        <f t="shared" si="1126"/>
        <v>0</v>
      </c>
      <c r="J1195" s="5">
        <f t="shared" si="1126"/>
        <v>0</v>
      </c>
      <c r="K1195" s="5">
        <f t="shared" si="1126"/>
        <v>0</v>
      </c>
      <c r="L1195" s="5">
        <f t="shared" si="1126"/>
        <v>0</v>
      </c>
      <c r="M1195" s="5">
        <f t="shared" si="1116"/>
        <v>11494.8</v>
      </c>
      <c r="N1195" s="5">
        <v>5551.9570000000003</v>
      </c>
      <c r="O1195" s="5">
        <f t="shared" si="1127"/>
        <v>6123.7438099999999</v>
      </c>
      <c r="P1195" s="5">
        <f t="shared" si="1128"/>
        <v>21.228400000000001</v>
      </c>
      <c r="Q1195" s="5">
        <f t="shared" si="1128"/>
        <v>6123.7438099999999</v>
      </c>
      <c r="R1195" s="5">
        <f t="shared" si="1128"/>
        <v>0</v>
      </c>
      <c r="S1195" s="5">
        <f t="shared" si="1128"/>
        <v>0</v>
      </c>
      <c r="T1195" s="5">
        <v>5551.8210000000008</v>
      </c>
      <c r="U1195" s="5">
        <f t="shared" si="1128"/>
        <v>21.092400000000001</v>
      </c>
      <c r="V1195" s="36">
        <f t="shared" si="1128"/>
        <v>0</v>
      </c>
      <c r="W1195" s="5">
        <f t="shared" si="1097"/>
        <v>99.997550413304722</v>
      </c>
      <c r="X1195" s="26"/>
    </row>
    <row r="1196" spans="1:24" ht="47.25" x14ac:dyDescent="0.25">
      <c r="A1196" s="4" t="s">
        <v>148</v>
      </c>
      <c r="B1196" s="4" t="s">
        <v>1335</v>
      </c>
      <c r="C1196" s="4" t="s">
        <v>147</v>
      </c>
      <c r="D1196" s="4"/>
      <c r="E1196" s="14" t="s">
        <v>910</v>
      </c>
      <c r="F1196" s="5">
        <f t="shared" si="1126"/>
        <v>11494.8</v>
      </c>
      <c r="G1196" s="5">
        <f t="shared" si="1126"/>
        <v>11494.8</v>
      </c>
      <c r="H1196" s="5">
        <f t="shared" si="1126"/>
        <v>11494.8</v>
      </c>
      <c r="I1196" s="5">
        <f t="shared" si="1126"/>
        <v>0</v>
      </c>
      <c r="J1196" s="5">
        <f t="shared" si="1126"/>
        <v>0</v>
      </c>
      <c r="K1196" s="5">
        <f t="shared" si="1126"/>
        <v>0</v>
      </c>
      <c r="L1196" s="5">
        <f t="shared" si="1126"/>
        <v>0</v>
      </c>
      <c r="M1196" s="5">
        <f t="shared" si="1116"/>
        <v>11494.8</v>
      </c>
      <c r="N1196" s="5">
        <v>5551.9570000000003</v>
      </c>
      <c r="O1196" s="5">
        <f t="shared" si="1127"/>
        <v>6123.7438099999999</v>
      </c>
      <c r="P1196" s="5">
        <f t="shared" si="1128"/>
        <v>21.228400000000001</v>
      </c>
      <c r="Q1196" s="5">
        <f t="shared" si="1128"/>
        <v>6123.7438099999999</v>
      </c>
      <c r="R1196" s="5">
        <f t="shared" si="1128"/>
        <v>0</v>
      </c>
      <c r="S1196" s="5">
        <f t="shared" si="1128"/>
        <v>0</v>
      </c>
      <c r="T1196" s="5">
        <v>5551.8210000000008</v>
      </c>
      <c r="U1196" s="5">
        <f t="shared" si="1128"/>
        <v>21.092400000000001</v>
      </c>
      <c r="V1196" s="36">
        <f t="shared" si="1128"/>
        <v>0</v>
      </c>
      <c r="W1196" s="5">
        <f t="shared" si="1097"/>
        <v>99.997550413304722</v>
      </c>
      <c r="X1196" s="26"/>
    </row>
    <row r="1197" spans="1:24" ht="47.25" x14ac:dyDescent="0.25">
      <c r="A1197" s="4" t="s">
        <v>148</v>
      </c>
      <c r="B1197" s="4" t="s">
        <v>1335</v>
      </c>
      <c r="C1197" s="4" t="s">
        <v>146</v>
      </c>
      <c r="D1197" s="4"/>
      <c r="E1197" s="14" t="s">
        <v>523</v>
      </c>
      <c r="F1197" s="5">
        <f t="shared" ref="F1197:L1197" si="1129">F1198+F1199+F1200</f>
        <v>11494.8</v>
      </c>
      <c r="G1197" s="5">
        <f t="shared" si="1129"/>
        <v>11494.8</v>
      </c>
      <c r="H1197" s="5">
        <f t="shared" si="1129"/>
        <v>11494.8</v>
      </c>
      <c r="I1197" s="5">
        <f t="shared" si="1129"/>
        <v>0</v>
      </c>
      <c r="J1197" s="5">
        <f t="shared" si="1129"/>
        <v>0</v>
      </c>
      <c r="K1197" s="5">
        <f t="shared" si="1129"/>
        <v>0</v>
      </c>
      <c r="L1197" s="5">
        <f t="shared" si="1129"/>
        <v>0</v>
      </c>
      <c r="M1197" s="5">
        <f t="shared" si="1116"/>
        <v>11494.8</v>
      </c>
      <c r="N1197" s="5">
        <v>5551.9570000000003</v>
      </c>
      <c r="O1197" s="5">
        <f>O1198+O1199+O1200</f>
        <v>6123.7438099999999</v>
      </c>
      <c r="P1197" s="5">
        <f t="shared" ref="P1197:V1197" si="1130">P1198+P1199+P1200</f>
        <v>21.228400000000001</v>
      </c>
      <c r="Q1197" s="5">
        <f t="shared" si="1130"/>
        <v>6123.7438099999999</v>
      </c>
      <c r="R1197" s="5">
        <f t="shared" si="1130"/>
        <v>0</v>
      </c>
      <c r="S1197" s="5">
        <f t="shared" si="1130"/>
        <v>0</v>
      </c>
      <c r="T1197" s="5">
        <v>5551.8210000000008</v>
      </c>
      <c r="U1197" s="5">
        <f t="shared" si="1130"/>
        <v>21.092400000000001</v>
      </c>
      <c r="V1197" s="36">
        <f t="shared" si="1130"/>
        <v>0</v>
      </c>
      <c r="W1197" s="5">
        <f t="shared" si="1097"/>
        <v>99.997550413304722</v>
      </c>
      <c r="X1197" s="26"/>
    </row>
    <row r="1198" spans="1:24" ht="78.75" hidden="1" x14ac:dyDescent="0.25">
      <c r="A1198" s="4" t="s">
        <v>148</v>
      </c>
      <c r="B1198" s="4" t="s">
        <v>1335</v>
      </c>
      <c r="C1198" s="4" t="s">
        <v>146</v>
      </c>
      <c r="D1198" s="4" t="s">
        <v>18</v>
      </c>
      <c r="E1198" s="14" t="s">
        <v>462</v>
      </c>
      <c r="F1198" s="5">
        <v>1893.6</v>
      </c>
      <c r="G1198" s="5">
        <v>1893.6</v>
      </c>
      <c r="H1198" s="5">
        <v>1893.6</v>
      </c>
      <c r="I1198" s="5"/>
      <c r="J1198" s="5"/>
      <c r="K1198" s="5"/>
      <c r="L1198" s="5"/>
      <c r="M1198" s="5">
        <f t="shared" si="1116"/>
        <v>1893.6</v>
      </c>
      <c r="N1198" s="5">
        <v>0</v>
      </c>
      <c r="O1198" s="5">
        <v>776.94</v>
      </c>
      <c r="P1198" s="5">
        <f t="shared" ref="P1198:Q1200" si="1131">N1198</f>
        <v>0</v>
      </c>
      <c r="Q1198" s="5">
        <f t="shared" si="1131"/>
        <v>776.94</v>
      </c>
      <c r="R1198" s="5">
        <v>0</v>
      </c>
      <c r="S1198" s="5">
        <v>0</v>
      </c>
      <c r="T1198" s="5">
        <v>0</v>
      </c>
      <c r="U1198" s="5">
        <f>T1198</f>
        <v>0</v>
      </c>
      <c r="V1198" s="36">
        <v>0</v>
      </c>
      <c r="W1198" s="5" t="e">
        <f t="shared" si="1097"/>
        <v>#DIV/0!</v>
      </c>
      <c r="X1198" s="24" t="s">
        <v>1214</v>
      </c>
    </row>
    <row r="1199" spans="1:24" hidden="1" x14ac:dyDescent="0.25">
      <c r="A1199" s="4" t="s">
        <v>148</v>
      </c>
      <c r="B1199" s="4" t="s">
        <v>1335</v>
      </c>
      <c r="C1199" s="4" t="s">
        <v>146</v>
      </c>
      <c r="D1199" s="4" t="s">
        <v>19</v>
      </c>
      <c r="E1199" s="14" t="s">
        <v>463</v>
      </c>
      <c r="F1199" s="5">
        <v>9214.7999999999993</v>
      </c>
      <c r="G1199" s="5">
        <v>9214.7999999999993</v>
      </c>
      <c r="H1199" s="5">
        <v>9214.7999999999993</v>
      </c>
      <c r="I1199" s="5"/>
      <c r="J1199" s="5"/>
      <c r="K1199" s="5"/>
      <c r="L1199" s="5"/>
      <c r="M1199" s="5">
        <f t="shared" si="1116"/>
        <v>9214.7999999999993</v>
      </c>
      <c r="N1199" s="5">
        <v>0</v>
      </c>
      <c r="O1199" s="5">
        <v>5111.12</v>
      </c>
      <c r="P1199" s="5">
        <f t="shared" si="1131"/>
        <v>0</v>
      </c>
      <c r="Q1199" s="5">
        <f t="shared" si="1131"/>
        <v>5111.12</v>
      </c>
      <c r="R1199" s="5">
        <v>0</v>
      </c>
      <c r="S1199" s="5">
        <v>0</v>
      </c>
      <c r="T1199" s="5">
        <v>0</v>
      </c>
      <c r="U1199" s="5">
        <f>T1199</f>
        <v>0</v>
      </c>
      <c r="V1199" s="36">
        <v>0</v>
      </c>
      <c r="W1199" s="5" t="e">
        <f t="shared" si="1097"/>
        <v>#DIV/0!</v>
      </c>
      <c r="X1199" s="24" t="s">
        <v>1214</v>
      </c>
    </row>
    <row r="1200" spans="1:24" ht="31.5" x14ac:dyDescent="0.25">
      <c r="A1200" s="4" t="s">
        <v>148</v>
      </c>
      <c r="B1200" s="4" t="s">
        <v>1335</v>
      </c>
      <c r="C1200" s="4" t="s">
        <v>146</v>
      </c>
      <c r="D1200" s="4" t="s">
        <v>11</v>
      </c>
      <c r="E1200" s="14" t="s">
        <v>465</v>
      </c>
      <c r="F1200" s="5">
        <v>386.4</v>
      </c>
      <c r="G1200" s="5">
        <v>386.4</v>
      </c>
      <c r="H1200" s="5">
        <v>386.4</v>
      </c>
      <c r="I1200" s="5"/>
      <c r="J1200" s="5"/>
      <c r="K1200" s="5"/>
      <c r="L1200" s="5"/>
      <c r="M1200" s="5">
        <f t="shared" si="1116"/>
        <v>386.4</v>
      </c>
      <c r="N1200" s="5">
        <v>21.228400000000001</v>
      </c>
      <c r="O1200" s="5">
        <v>235.68380999999999</v>
      </c>
      <c r="P1200" s="5">
        <f t="shared" si="1131"/>
        <v>21.228400000000001</v>
      </c>
      <c r="Q1200" s="5">
        <f t="shared" si="1131"/>
        <v>235.68380999999999</v>
      </c>
      <c r="R1200" s="5">
        <v>0</v>
      </c>
      <c r="S1200" s="5">
        <v>0</v>
      </c>
      <c r="T1200" s="5">
        <v>21.092400000000001</v>
      </c>
      <c r="U1200" s="5">
        <f>T1200</f>
        <v>21.092400000000001</v>
      </c>
      <c r="V1200" s="36">
        <v>0</v>
      </c>
      <c r="W1200" s="5">
        <f t="shared" si="1097"/>
        <v>99.359348796894736</v>
      </c>
      <c r="X1200" s="26"/>
    </row>
    <row r="1201" spans="1:24" s="10" customFormat="1" ht="31.5" x14ac:dyDescent="0.25">
      <c r="A1201" s="4" t="s">
        <v>148</v>
      </c>
      <c r="B1201" s="4" t="s">
        <v>1335</v>
      </c>
      <c r="C1201" s="4" t="s">
        <v>146</v>
      </c>
      <c r="D1201" s="4" t="s">
        <v>12</v>
      </c>
      <c r="E1201" s="14" t="s">
        <v>466</v>
      </c>
      <c r="F1201" s="11">
        <f t="shared" ref="F1201:L1206" si="1132">F1202</f>
        <v>95822.6</v>
      </c>
      <c r="G1201" s="11">
        <f t="shared" si="1132"/>
        <v>47495</v>
      </c>
      <c r="H1201" s="11">
        <f t="shared" si="1132"/>
        <v>28190.7</v>
      </c>
      <c r="I1201" s="11">
        <f t="shared" si="1132"/>
        <v>0</v>
      </c>
      <c r="J1201" s="11">
        <f t="shared" si="1132"/>
        <v>0</v>
      </c>
      <c r="K1201" s="11">
        <f t="shared" si="1132"/>
        <v>0</v>
      </c>
      <c r="L1201" s="11">
        <f t="shared" si="1132"/>
        <v>0</v>
      </c>
      <c r="M1201" s="11">
        <f t="shared" si="1116"/>
        <v>95822.6</v>
      </c>
      <c r="N1201" s="5">
        <v>21.228400000000001</v>
      </c>
      <c r="O1201" s="11">
        <f t="shared" ref="O1201:O1206" si="1133">O1202</f>
        <v>55973.054270000001</v>
      </c>
      <c r="P1201" s="11">
        <f t="shared" ref="P1201:V1206" si="1134">P1202</f>
        <v>6850</v>
      </c>
      <c r="Q1201" s="11">
        <f t="shared" si="1134"/>
        <v>55973.054270000001</v>
      </c>
      <c r="R1201" s="11">
        <f t="shared" si="1134"/>
        <v>0</v>
      </c>
      <c r="S1201" s="11">
        <f t="shared" si="1134"/>
        <v>0</v>
      </c>
      <c r="T1201" s="5">
        <v>21.092400000000001</v>
      </c>
      <c r="U1201" s="11">
        <f t="shared" si="1134"/>
        <v>6850</v>
      </c>
      <c r="V1201" s="35">
        <f t="shared" si="1134"/>
        <v>0</v>
      </c>
      <c r="W1201" s="5">
        <f t="shared" si="1097"/>
        <v>99.359348796894736</v>
      </c>
      <c r="X1201" s="25"/>
    </row>
    <row r="1202" spans="1:24" ht="31.5" x14ac:dyDescent="0.25">
      <c r="A1202" s="4" t="s">
        <v>148</v>
      </c>
      <c r="B1202" s="4" t="s">
        <v>1335</v>
      </c>
      <c r="C1202" s="4" t="s">
        <v>146</v>
      </c>
      <c r="D1202" s="4" t="s">
        <v>73</v>
      </c>
      <c r="E1202" s="14" t="s">
        <v>475</v>
      </c>
      <c r="F1202" s="5">
        <f t="shared" si="1132"/>
        <v>95822.6</v>
      </c>
      <c r="G1202" s="5">
        <f t="shared" si="1132"/>
        <v>47495</v>
      </c>
      <c r="H1202" s="5">
        <f t="shared" si="1132"/>
        <v>28190.7</v>
      </c>
      <c r="I1202" s="5">
        <f t="shared" si="1132"/>
        <v>0</v>
      </c>
      <c r="J1202" s="5">
        <f t="shared" si="1132"/>
        <v>0</v>
      </c>
      <c r="K1202" s="5">
        <f t="shared" si="1132"/>
        <v>0</v>
      </c>
      <c r="L1202" s="5">
        <f t="shared" si="1132"/>
        <v>0</v>
      </c>
      <c r="M1202" s="5">
        <f t="shared" si="1116"/>
        <v>95822.6</v>
      </c>
      <c r="N1202" s="5">
        <v>5530.7286000000004</v>
      </c>
      <c r="O1202" s="5">
        <f t="shared" si="1133"/>
        <v>55973.054270000001</v>
      </c>
      <c r="P1202" s="5">
        <f t="shared" si="1134"/>
        <v>6850</v>
      </c>
      <c r="Q1202" s="5">
        <f t="shared" si="1134"/>
        <v>55973.054270000001</v>
      </c>
      <c r="R1202" s="5">
        <f t="shared" si="1134"/>
        <v>0</v>
      </c>
      <c r="S1202" s="5">
        <f t="shared" si="1134"/>
        <v>0</v>
      </c>
      <c r="T1202" s="5">
        <v>5530.7286000000004</v>
      </c>
      <c r="U1202" s="5">
        <f t="shared" si="1134"/>
        <v>6850</v>
      </c>
      <c r="V1202" s="36">
        <f t="shared" si="1134"/>
        <v>0</v>
      </c>
      <c r="W1202" s="5">
        <f t="shared" si="1097"/>
        <v>100</v>
      </c>
      <c r="X1202" s="26"/>
    </row>
    <row r="1203" spans="1:24" x14ac:dyDescent="0.25">
      <c r="A1203" s="4" t="s">
        <v>148</v>
      </c>
      <c r="B1203" s="4" t="s">
        <v>1335</v>
      </c>
      <c r="C1203" s="4" t="s">
        <v>146</v>
      </c>
      <c r="D1203" s="4" t="s">
        <v>107</v>
      </c>
      <c r="E1203" s="14" t="s">
        <v>476</v>
      </c>
      <c r="F1203" s="5">
        <f t="shared" si="1132"/>
        <v>95822.6</v>
      </c>
      <c r="G1203" s="5">
        <f t="shared" si="1132"/>
        <v>47495</v>
      </c>
      <c r="H1203" s="5">
        <f t="shared" si="1132"/>
        <v>28190.7</v>
      </c>
      <c r="I1203" s="5">
        <f t="shared" si="1132"/>
        <v>0</v>
      </c>
      <c r="J1203" s="5">
        <f t="shared" si="1132"/>
        <v>0</v>
      </c>
      <c r="K1203" s="5">
        <f t="shared" si="1132"/>
        <v>0</v>
      </c>
      <c r="L1203" s="5">
        <f t="shared" si="1132"/>
        <v>0</v>
      </c>
      <c r="M1203" s="5">
        <f t="shared" si="1116"/>
        <v>95822.6</v>
      </c>
      <c r="N1203" s="5">
        <v>106.9686</v>
      </c>
      <c r="O1203" s="5">
        <f t="shared" si="1133"/>
        <v>55973.054270000001</v>
      </c>
      <c r="P1203" s="5">
        <f t="shared" si="1134"/>
        <v>6850</v>
      </c>
      <c r="Q1203" s="5">
        <f t="shared" si="1134"/>
        <v>55973.054270000001</v>
      </c>
      <c r="R1203" s="5">
        <f t="shared" si="1134"/>
        <v>0</v>
      </c>
      <c r="S1203" s="5">
        <f t="shared" si="1134"/>
        <v>0</v>
      </c>
      <c r="T1203" s="5">
        <v>106.9686</v>
      </c>
      <c r="U1203" s="5">
        <f t="shared" si="1134"/>
        <v>6850</v>
      </c>
      <c r="V1203" s="36">
        <f t="shared" si="1134"/>
        <v>0</v>
      </c>
      <c r="W1203" s="5">
        <f t="shared" si="1097"/>
        <v>100</v>
      </c>
      <c r="X1203" s="26"/>
    </row>
    <row r="1204" spans="1:24" x14ac:dyDescent="0.25">
      <c r="A1204" s="4" t="s">
        <v>148</v>
      </c>
      <c r="B1204" s="4" t="s">
        <v>1335</v>
      </c>
      <c r="C1204" s="4" t="s">
        <v>146</v>
      </c>
      <c r="D1204" s="4" t="s">
        <v>85</v>
      </c>
      <c r="E1204" s="14" t="s">
        <v>477</v>
      </c>
      <c r="F1204" s="5">
        <f t="shared" si="1132"/>
        <v>95822.6</v>
      </c>
      <c r="G1204" s="5">
        <f t="shared" si="1132"/>
        <v>47495</v>
      </c>
      <c r="H1204" s="5">
        <f t="shared" si="1132"/>
        <v>28190.7</v>
      </c>
      <c r="I1204" s="5">
        <f t="shared" si="1132"/>
        <v>0</v>
      </c>
      <c r="J1204" s="5">
        <f t="shared" si="1132"/>
        <v>0</v>
      </c>
      <c r="K1204" s="5">
        <f t="shared" si="1132"/>
        <v>0</v>
      </c>
      <c r="L1204" s="5">
        <f t="shared" si="1132"/>
        <v>0</v>
      </c>
      <c r="M1204" s="5">
        <f t="shared" si="1116"/>
        <v>95822.6</v>
      </c>
      <c r="N1204" s="5">
        <v>5423.76</v>
      </c>
      <c r="O1204" s="5">
        <f t="shared" si="1133"/>
        <v>55973.054270000001</v>
      </c>
      <c r="P1204" s="5">
        <f t="shared" si="1134"/>
        <v>6850</v>
      </c>
      <c r="Q1204" s="5">
        <f t="shared" si="1134"/>
        <v>55973.054270000001</v>
      </c>
      <c r="R1204" s="5">
        <f t="shared" si="1134"/>
        <v>0</v>
      </c>
      <c r="S1204" s="5">
        <f t="shared" si="1134"/>
        <v>0</v>
      </c>
      <c r="T1204" s="5">
        <v>5423.76</v>
      </c>
      <c r="U1204" s="5">
        <f t="shared" si="1134"/>
        <v>6850</v>
      </c>
      <c r="V1204" s="36">
        <f t="shared" si="1134"/>
        <v>0</v>
      </c>
      <c r="W1204" s="5">
        <f t="shared" si="1097"/>
        <v>100</v>
      </c>
      <c r="X1204" s="26"/>
    </row>
    <row r="1205" spans="1:24" ht="31.5" x14ac:dyDescent="0.25">
      <c r="A1205" s="4" t="s">
        <v>148</v>
      </c>
      <c r="B1205" s="4" t="s">
        <v>1335</v>
      </c>
      <c r="C1205" s="4" t="s">
        <v>153</v>
      </c>
      <c r="D1205" s="4"/>
      <c r="E1205" s="14" t="s">
        <v>921</v>
      </c>
      <c r="F1205" s="5">
        <f t="shared" ref="F1205:L1205" si="1135">F1206+F1208</f>
        <v>95822.6</v>
      </c>
      <c r="G1205" s="5">
        <f t="shared" si="1135"/>
        <v>47495</v>
      </c>
      <c r="H1205" s="5">
        <f t="shared" si="1135"/>
        <v>28190.7</v>
      </c>
      <c r="I1205" s="5">
        <f t="shared" si="1135"/>
        <v>0</v>
      </c>
      <c r="J1205" s="5">
        <f t="shared" si="1135"/>
        <v>0</v>
      </c>
      <c r="K1205" s="5">
        <f t="shared" si="1135"/>
        <v>0</v>
      </c>
      <c r="L1205" s="5">
        <f t="shared" si="1135"/>
        <v>0</v>
      </c>
      <c r="M1205" s="5">
        <f t="shared" si="1116"/>
        <v>95822.6</v>
      </c>
      <c r="N1205" s="5">
        <v>102198.906</v>
      </c>
      <c r="O1205" s="5">
        <f>O1206+O1208</f>
        <v>55973.054270000001</v>
      </c>
      <c r="P1205" s="5">
        <f t="shared" ref="P1205:V1205" si="1136">P1206+P1208</f>
        <v>6850</v>
      </c>
      <c r="Q1205" s="5">
        <f t="shared" si="1136"/>
        <v>55973.054270000001</v>
      </c>
      <c r="R1205" s="5">
        <f t="shared" si="1136"/>
        <v>0</v>
      </c>
      <c r="S1205" s="5">
        <f t="shared" si="1136"/>
        <v>0</v>
      </c>
      <c r="T1205" s="5">
        <v>102198.90514</v>
      </c>
      <c r="U1205" s="5">
        <f t="shared" si="1136"/>
        <v>6850</v>
      </c>
      <c r="V1205" s="36">
        <f t="shared" si="1136"/>
        <v>0</v>
      </c>
      <c r="W1205" s="5">
        <f t="shared" si="1097"/>
        <v>99.999999158503712</v>
      </c>
      <c r="X1205" s="26"/>
    </row>
    <row r="1206" spans="1:24" ht="31.5" x14ac:dyDescent="0.25">
      <c r="A1206" s="4" t="s">
        <v>148</v>
      </c>
      <c r="B1206" s="4" t="s">
        <v>1335</v>
      </c>
      <c r="C1206" s="4" t="s">
        <v>580</v>
      </c>
      <c r="D1206" s="4"/>
      <c r="E1206" s="14" t="s">
        <v>922</v>
      </c>
      <c r="F1206" s="5">
        <f t="shared" si="1132"/>
        <v>3500</v>
      </c>
      <c r="G1206" s="5">
        <f t="shared" si="1132"/>
        <v>3500</v>
      </c>
      <c r="H1206" s="5">
        <f t="shared" si="1132"/>
        <v>3500</v>
      </c>
      <c r="I1206" s="5">
        <f t="shared" si="1132"/>
        <v>0</v>
      </c>
      <c r="J1206" s="5">
        <f t="shared" si="1132"/>
        <v>0</v>
      </c>
      <c r="K1206" s="5">
        <f t="shared" si="1132"/>
        <v>0</v>
      </c>
      <c r="L1206" s="5">
        <f t="shared" si="1132"/>
        <v>0</v>
      </c>
      <c r="M1206" s="5">
        <f t="shared" si="1116"/>
        <v>3500</v>
      </c>
      <c r="N1206" s="5">
        <v>3400</v>
      </c>
      <c r="O1206" s="5">
        <f t="shared" si="1133"/>
        <v>1344.4055599999999</v>
      </c>
      <c r="P1206" s="5">
        <f t="shared" si="1134"/>
        <v>3400</v>
      </c>
      <c r="Q1206" s="5">
        <f t="shared" si="1134"/>
        <v>1344.4055599999999</v>
      </c>
      <c r="R1206" s="5">
        <f t="shared" si="1134"/>
        <v>0</v>
      </c>
      <c r="S1206" s="5">
        <f t="shared" si="1134"/>
        <v>0</v>
      </c>
      <c r="T1206" s="5">
        <v>3400</v>
      </c>
      <c r="U1206" s="5">
        <f t="shared" si="1134"/>
        <v>3400</v>
      </c>
      <c r="V1206" s="36">
        <f t="shared" si="1134"/>
        <v>0</v>
      </c>
      <c r="W1206" s="5">
        <f t="shared" si="1097"/>
        <v>100</v>
      </c>
      <c r="X1206" s="26"/>
    </row>
    <row r="1207" spans="1:24" ht="47.25" x14ac:dyDescent="0.25">
      <c r="A1207" s="4" t="s">
        <v>148</v>
      </c>
      <c r="B1207" s="4" t="s">
        <v>1335</v>
      </c>
      <c r="C1207" s="4" t="s">
        <v>582</v>
      </c>
      <c r="D1207" s="4"/>
      <c r="E1207" s="14" t="s">
        <v>924</v>
      </c>
      <c r="F1207" s="5">
        <v>3500</v>
      </c>
      <c r="G1207" s="5">
        <v>3500</v>
      </c>
      <c r="H1207" s="5">
        <v>3500</v>
      </c>
      <c r="I1207" s="5"/>
      <c r="J1207" s="5"/>
      <c r="K1207" s="5"/>
      <c r="L1207" s="5"/>
      <c r="M1207" s="5">
        <f t="shared" si="1116"/>
        <v>3500</v>
      </c>
      <c r="N1207" s="5">
        <v>3400</v>
      </c>
      <c r="O1207" s="5">
        <v>1344.4055599999999</v>
      </c>
      <c r="P1207" s="5">
        <f>N1207</f>
        <v>3400</v>
      </c>
      <c r="Q1207" s="5">
        <f>O1207</f>
        <v>1344.4055599999999</v>
      </c>
      <c r="R1207" s="5">
        <v>0</v>
      </c>
      <c r="S1207" s="5">
        <v>0</v>
      </c>
      <c r="T1207" s="5">
        <v>3400</v>
      </c>
      <c r="U1207" s="5">
        <f>T1207</f>
        <v>3400</v>
      </c>
      <c r="V1207" s="36">
        <v>0</v>
      </c>
      <c r="W1207" s="5">
        <f t="shared" si="1097"/>
        <v>100</v>
      </c>
      <c r="X1207" s="26"/>
    </row>
    <row r="1208" spans="1:24" ht="31.5" x14ac:dyDescent="0.25">
      <c r="A1208" s="4" t="s">
        <v>148</v>
      </c>
      <c r="B1208" s="4" t="s">
        <v>1335</v>
      </c>
      <c r="C1208" s="4" t="s">
        <v>573</v>
      </c>
      <c r="D1208" s="4"/>
      <c r="E1208" s="14" t="s">
        <v>662</v>
      </c>
      <c r="F1208" s="5">
        <f t="shared" ref="F1208:L1208" si="1137">F1209+F1210</f>
        <v>92322.6</v>
      </c>
      <c r="G1208" s="5">
        <f t="shared" si="1137"/>
        <v>43995</v>
      </c>
      <c r="H1208" s="5">
        <f t="shared" si="1137"/>
        <v>24690.7</v>
      </c>
      <c r="I1208" s="5">
        <f t="shared" si="1137"/>
        <v>0</v>
      </c>
      <c r="J1208" s="5">
        <f t="shared" si="1137"/>
        <v>0</v>
      </c>
      <c r="K1208" s="5">
        <f t="shared" si="1137"/>
        <v>0</v>
      </c>
      <c r="L1208" s="5">
        <f t="shared" si="1137"/>
        <v>0</v>
      </c>
      <c r="M1208" s="5">
        <f t="shared" si="1116"/>
        <v>92322.6</v>
      </c>
      <c r="N1208" s="5">
        <v>3400</v>
      </c>
      <c r="O1208" s="5">
        <f>O1209+O1210</f>
        <v>54628.648710000001</v>
      </c>
      <c r="P1208" s="5">
        <f t="shared" ref="P1208:V1208" si="1138">P1209+P1210</f>
        <v>3450</v>
      </c>
      <c r="Q1208" s="5">
        <f t="shared" si="1138"/>
        <v>54628.648710000001</v>
      </c>
      <c r="R1208" s="5">
        <f t="shared" si="1138"/>
        <v>0</v>
      </c>
      <c r="S1208" s="5">
        <f t="shared" si="1138"/>
        <v>0</v>
      </c>
      <c r="T1208" s="5">
        <v>3400</v>
      </c>
      <c r="U1208" s="5">
        <f t="shared" si="1138"/>
        <v>3450</v>
      </c>
      <c r="V1208" s="36">
        <f t="shared" si="1138"/>
        <v>0</v>
      </c>
      <c r="W1208" s="5">
        <f t="shared" si="1097"/>
        <v>100</v>
      </c>
      <c r="X1208" s="26"/>
    </row>
    <row r="1209" spans="1:24" ht="31.5" x14ac:dyDescent="0.25">
      <c r="A1209" s="4" t="s">
        <v>148</v>
      </c>
      <c r="B1209" s="4" t="s">
        <v>1335</v>
      </c>
      <c r="C1209" s="4" t="s">
        <v>573</v>
      </c>
      <c r="D1209" s="4" t="s">
        <v>73</v>
      </c>
      <c r="E1209" s="14" t="s">
        <v>475</v>
      </c>
      <c r="F1209" s="5">
        <v>77.3</v>
      </c>
      <c r="G1209" s="5">
        <v>38.299999999999997</v>
      </c>
      <c r="H1209" s="5">
        <v>22.7</v>
      </c>
      <c r="I1209" s="5"/>
      <c r="J1209" s="5"/>
      <c r="K1209" s="5"/>
      <c r="L1209" s="5"/>
      <c r="M1209" s="5">
        <f t="shared" si="1116"/>
        <v>77.3</v>
      </c>
      <c r="N1209" s="5">
        <v>3400</v>
      </c>
      <c r="O1209" s="5">
        <v>206.37997999999999</v>
      </c>
      <c r="P1209" s="5">
        <f>N1209</f>
        <v>3400</v>
      </c>
      <c r="Q1209" s="5">
        <f>O1209</f>
        <v>206.37997999999999</v>
      </c>
      <c r="R1209" s="5">
        <v>0</v>
      </c>
      <c r="S1209" s="5">
        <v>0</v>
      </c>
      <c r="T1209" s="5">
        <v>3400</v>
      </c>
      <c r="U1209" s="5">
        <f>T1209</f>
        <v>3400</v>
      </c>
      <c r="V1209" s="36">
        <v>0</v>
      </c>
      <c r="W1209" s="5">
        <f t="shared" si="1097"/>
        <v>100</v>
      </c>
      <c r="X1209" s="26"/>
    </row>
    <row r="1210" spans="1:24" x14ac:dyDescent="0.25">
      <c r="A1210" s="4" t="s">
        <v>148</v>
      </c>
      <c r="B1210" s="4" t="s">
        <v>1335</v>
      </c>
      <c r="C1210" s="4" t="s">
        <v>573</v>
      </c>
      <c r="D1210" s="4" t="s">
        <v>107</v>
      </c>
      <c r="E1210" s="14" t="s">
        <v>476</v>
      </c>
      <c r="F1210" s="5">
        <v>92245.3</v>
      </c>
      <c r="G1210" s="5">
        <v>43956.7</v>
      </c>
      <c r="H1210" s="5">
        <v>24668</v>
      </c>
      <c r="I1210" s="5"/>
      <c r="J1210" s="5"/>
      <c r="K1210" s="5"/>
      <c r="L1210" s="5"/>
      <c r="M1210" s="5">
        <f t="shared" si="1116"/>
        <v>92245.3</v>
      </c>
      <c r="N1210" s="5">
        <v>50</v>
      </c>
      <c r="O1210" s="5">
        <v>54422.268730000003</v>
      </c>
      <c r="P1210" s="5">
        <f>N1210</f>
        <v>50</v>
      </c>
      <c r="Q1210" s="5">
        <f>O1210</f>
        <v>54422.268730000003</v>
      </c>
      <c r="R1210" s="5">
        <v>0</v>
      </c>
      <c r="S1210" s="5">
        <v>0</v>
      </c>
      <c r="T1210" s="5">
        <v>50</v>
      </c>
      <c r="U1210" s="5">
        <f>T1210</f>
        <v>50</v>
      </c>
      <c r="V1210" s="36">
        <v>0</v>
      </c>
      <c r="W1210" s="5">
        <f t="shared" si="1097"/>
        <v>100</v>
      </c>
      <c r="X1210" s="26"/>
    </row>
    <row r="1211" spans="1:24" s="10" customFormat="1" x14ac:dyDescent="0.25">
      <c r="A1211" s="4" t="s">
        <v>148</v>
      </c>
      <c r="B1211" s="4" t="s">
        <v>1335</v>
      </c>
      <c r="C1211" s="4" t="s">
        <v>573</v>
      </c>
      <c r="D1211" s="4" t="s">
        <v>85</v>
      </c>
      <c r="E1211" s="14" t="s">
        <v>477</v>
      </c>
      <c r="F1211" s="11">
        <f t="shared" ref="F1211:L1211" si="1139">F1212</f>
        <v>144800.9</v>
      </c>
      <c r="G1211" s="11">
        <f t="shared" si="1139"/>
        <v>144800.9</v>
      </c>
      <c r="H1211" s="11">
        <f t="shared" si="1139"/>
        <v>144800.9</v>
      </c>
      <c r="I1211" s="11">
        <f t="shared" si="1139"/>
        <v>-2980.2</v>
      </c>
      <c r="J1211" s="11">
        <f t="shared" si="1139"/>
        <v>-2980.2</v>
      </c>
      <c r="K1211" s="11">
        <f t="shared" si="1139"/>
        <v>-2980.2</v>
      </c>
      <c r="L1211" s="11">
        <f t="shared" si="1139"/>
        <v>-1248.2959999999994</v>
      </c>
      <c r="M1211" s="11">
        <f t="shared" si="1116"/>
        <v>140572.40399999998</v>
      </c>
      <c r="N1211" s="5">
        <v>3350</v>
      </c>
      <c r="O1211" s="11">
        <f>O1212</f>
        <v>97986.337050000002</v>
      </c>
      <c r="P1211" s="11">
        <f t="shared" ref="P1211:V1211" si="1140">P1212</f>
        <v>0</v>
      </c>
      <c r="Q1211" s="11">
        <f t="shared" si="1140"/>
        <v>0</v>
      </c>
      <c r="R1211" s="11">
        <f t="shared" si="1140"/>
        <v>0</v>
      </c>
      <c r="S1211" s="11">
        <f t="shared" si="1140"/>
        <v>0</v>
      </c>
      <c r="T1211" s="5">
        <v>3350</v>
      </c>
      <c r="U1211" s="11">
        <f t="shared" si="1140"/>
        <v>0</v>
      </c>
      <c r="V1211" s="35">
        <f t="shared" si="1140"/>
        <v>0</v>
      </c>
      <c r="W1211" s="5">
        <f t="shared" si="1097"/>
        <v>100</v>
      </c>
      <c r="X1211" s="25"/>
    </row>
    <row r="1212" spans="1:24" ht="31.5" x14ac:dyDescent="0.25">
      <c r="A1212" s="4" t="s">
        <v>148</v>
      </c>
      <c r="B1212" s="4" t="s">
        <v>1335</v>
      </c>
      <c r="C1212" s="4" t="s">
        <v>600</v>
      </c>
      <c r="D1212" s="4"/>
      <c r="E1212" s="14" t="s">
        <v>926</v>
      </c>
      <c r="F1212" s="5">
        <f t="shared" ref="F1212:L1212" si="1141">F1213+F1226</f>
        <v>144800.9</v>
      </c>
      <c r="G1212" s="5">
        <f t="shared" si="1141"/>
        <v>144800.9</v>
      </c>
      <c r="H1212" s="5">
        <f t="shared" si="1141"/>
        <v>144800.9</v>
      </c>
      <c r="I1212" s="5">
        <f t="shared" si="1141"/>
        <v>-2980.2</v>
      </c>
      <c r="J1212" s="5">
        <f t="shared" si="1141"/>
        <v>-2980.2</v>
      </c>
      <c r="K1212" s="5">
        <f t="shared" si="1141"/>
        <v>-2980.2</v>
      </c>
      <c r="L1212" s="5">
        <f t="shared" si="1141"/>
        <v>-1248.2959999999994</v>
      </c>
      <c r="M1212" s="5">
        <f t="shared" si="1116"/>
        <v>140572.40399999998</v>
      </c>
      <c r="N1212" s="5">
        <v>88954.900000000009</v>
      </c>
      <c r="O1212" s="5">
        <f>O1213+O1226</f>
        <v>97986.337050000002</v>
      </c>
      <c r="P1212" s="5">
        <f t="shared" ref="P1212:V1212" si="1142">P1213+P1226</f>
        <v>0</v>
      </c>
      <c r="Q1212" s="5">
        <f t="shared" si="1142"/>
        <v>0</v>
      </c>
      <c r="R1212" s="5">
        <f t="shared" si="1142"/>
        <v>0</v>
      </c>
      <c r="S1212" s="5">
        <f t="shared" si="1142"/>
        <v>0</v>
      </c>
      <c r="T1212" s="5">
        <v>88954.899140000009</v>
      </c>
      <c r="U1212" s="5">
        <f t="shared" si="1142"/>
        <v>0</v>
      </c>
      <c r="V1212" s="36">
        <f t="shared" si="1142"/>
        <v>0</v>
      </c>
      <c r="W1212" s="5">
        <f t="shared" si="1097"/>
        <v>99.999999033217961</v>
      </c>
      <c r="X1212" s="26"/>
    </row>
    <row r="1213" spans="1:24" ht="47.25" x14ac:dyDescent="0.25">
      <c r="A1213" s="4" t="s">
        <v>148</v>
      </c>
      <c r="B1213" s="4" t="s">
        <v>1335</v>
      </c>
      <c r="C1213" s="4" t="s">
        <v>602</v>
      </c>
      <c r="D1213" s="4"/>
      <c r="E1213" s="14" t="s">
        <v>928</v>
      </c>
      <c r="F1213" s="5">
        <f t="shared" ref="F1213:L1213" si="1143">F1214</f>
        <v>143872.19999999998</v>
      </c>
      <c r="G1213" s="5">
        <f t="shared" si="1143"/>
        <v>143872.19999999998</v>
      </c>
      <c r="H1213" s="5">
        <f t="shared" si="1143"/>
        <v>143872.19999999998</v>
      </c>
      <c r="I1213" s="5">
        <f t="shared" si="1143"/>
        <v>-2980.2</v>
      </c>
      <c r="J1213" s="5">
        <f t="shared" si="1143"/>
        <v>-2980.2</v>
      </c>
      <c r="K1213" s="5">
        <f t="shared" si="1143"/>
        <v>-2980.2</v>
      </c>
      <c r="L1213" s="5">
        <f t="shared" si="1143"/>
        <v>-1248.2959999999994</v>
      </c>
      <c r="M1213" s="5">
        <f t="shared" si="1116"/>
        <v>139643.70399999997</v>
      </c>
      <c r="N1213" s="5">
        <v>88954.900000000009</v>
      </c>
      <c r="O1213" s="5">
        <f>O1214</f>
        <v>97399.156940000001</v>
      </c>
      <c r="P1213" s="5">
        <f t="shared" ref="P1213:V1213" si="1144">P1214</f>
        <v>0</v>
      </c>
      <c r="Q1213" s="5">
        <f t="shared" si="1144"/>
        <v>0</v>
      </c>
      <c r="R1213" s="5">
        <f t="shared" si="1144"/>
        <v>0</v>
      </c>
      <c r="S1213" s="5">
        <f t="shared" si="1144"/>
        <v>0</v>
      </c>
      <c r="T1213" s="5">
        <v>88954.899140000009</v>
      </c>
      <c r="U1213" s="5">
        <f t="shared" si="1144"/>
        <v>0</v>
      </c>
      <c r="V1213" s="36">
        <f t="shared" si="1144"/>
        <v>0</v>
      </c>
      <c r="W1213" s="5">
        <f t="shared" si="1097"/>
        <v>99.999999033217961</v>
      </c>
      <c r="X1213" s="26"/>
    </row>
    <row r="1214" spans="1:24" ht="31.5" x14ac:dyDescent="0.25">
      <c r="A1214" s="4" t="s">
        <v>148</v>
      </c>
      <c r="B1214" s="4" t="s">
        <v>1335</v>
      </c>
      <c r="C1214" s="4" t="s">
        <v>592</v>
      </c>
      <c r="D1214" s="4"/>
      <c r="E1214" s="14" t="s">
        <v>662</v>
      </c>
      <c r="F1214" s="5">
        <f t="shared" ref="F1214:L1214" si="1145">F1218+F1222+F1215</f>
        <v>143872.19999999998</v>
      </c>
      <c r="G1214" s="5">
        <f t="shared" si="1145"/>
        <v>143872.19999999998</v>
      </c>
      <c r="H1214" s="5">
        <f t="shared" si="1145"/>
        <v>143872.19999999998</v>
      </c>
      <c r="I1214" s="5">
        <f t="shared" si="1145"/>
        <v>-2980.2</v>
      </c>
      <c r="J1214" s="5">
        <f t="shared" si="1145"/>
        <v>-2980.2</v>
      </c>
      <c r="K1214" s="5">
        <f t="shared" si="1145"/>
        <v>-2980.2</v>
      </c>
      <c r="L1214" s="5">
        <f t="shared" si="1145"/>
        <v>-1248.2959999999994</v>
      </c>
      <c r="M1214" s="5">
        <f t="shared" si="1116"/>
        <v>139643.70399999997</v>
      </c>
      <c r="N1214" s="5">
        <v>88595.900000000009</v>
      </c>
      <c r="O1214" s="5">
        <f>O1218+O1222+O1215</f>
        <v>97399.156940000001</v>
      </c>
      <c r="P1214" s="5">
        <f t="shared" ref="P1214:V1214" si="1146">P1218+P1222+P1215</f>
        <v>0</v>
      </c>
      <c r="Q1214" s="5">
        <f t="shared" si="1146"/>
        <v>0</v>
      </c>
      <c r="R1214" s="5">
        <f t="shared" si="1146"/>
        <v>0</v>
      </c>
      <c r="S1214" s="5">
        <f t="shared" si="1146"/>
        <v>0</v>
      </c>
      <c r="T1214" s="5">
        <v>88595.899140000009</v>
      </c>
      <c r="U1214" s="5">
        <f t="shared" si="1146"/>
        <v>0</v>
      </c>
      <c r="V1214" s="36">
        <f t="shared" si="1146"/>
        <v>0</v>
      </c>
      <c r="W1214" s="5">
        <f t="shared" si="1097"/>
        <v>99.999999029300454</v>
      </c>
      <c r="X1214" s="26"/>
    </row>
    <row r="1215" spans="1:24" ht="31.5" x14ac:dyDescent="0.25">
      <c r="A1215" s="4" t="s">
        <v>148</v>
      </c>
      <c r="B1215" s="4" t="s">
        <v>1335</v>
      </c>
      <c r="C1215" s="4" t="s">
        <v>592</v>
      </c>
      <c r="D1215" s="4" t="s">
        <v>73</v>
      </c>
      <c r="E1215" s="14" t="s">
        <v>475</v>
      </c>
      <c r="F1215" s="5">
        <f t="shared" ref="F1215:L1216" si="1147">F1216</f>
        <v>15066.3</v>
      </c>
      <c r="G1215" s="5">
        <f t="shared" si="1147"/>
        <v>15066.3</v>
      </c>
      <c r="H1215" s="5">
        <f t="shared" si="1147"/>
        <v>15066.3</v>
      </c>
      <c r="I1215" s="5">
        <f t="shared" si="1147"/>
        <v>0</v>
      </c>
      <c r="J1215" s="5">
        <f t="shared" si="1147"/>
        <v>0</v>
      </c>
      <c r="K1215" s="5">
        <f t="shared" si="1147"/>
        <v>0</v>
      </c>
      <c r="L1215" s="5">
        <f t="shared" si="1147"/>
        <v>30.37</v>
      </c>
      <c r="M1215" s="5">
        <f t="shared" si="1116"/>
        <v>15096.67</v>
      </c>
      <c r="N1215" s="5">
        <v>88595.900000000009</v>
      </c>
      <c r="O1215" s="5">
        <f>O1216</f>
        <v>10546.39</v>
      </c>
      <c r="P1215" s="5">
        <f t="shared" ref="P1215:V1216" si="1148">P1216</f>
        <v>0</v>
      </c>
      <c r="Q1215" s="5">
        <f t="shared" si="1148"/>
        <v>0</v>
      </c>
      <c r="R1215" s="5">
        <f t="shared" si="1148"/>
        <v>0</v>
      </c>
      <c r="S1215" s="5">
        <f t="shared" si="1148"/>
        <v>0</v>
      </c>
      <c r="T1215" s="5">
        <v>88595.899140000009</v>
      </c>
      <c r="U1215" s="5">
        <f t="shared" si="1148"/>
        <v>0</v>
      </c>
      <c r="V1215" s="36">
        <f t="shared" si="1148"/>
        <v>0</v>
      </c>
      <c r="W1215" s="5">
        <f t="shared" si="1097"/>
        <v>99.999999029300454</v>
      </c>
      <c r="X1215" s="26"/>
    </row>
    <row r="1216" spans="1:24" x14ac:dyDescent="0.25">
      <c r="A1216" s="4" t="s">
        <v>148</v>
      </c>
      <c r="B1216" s="4" t="s">
        <v>1335</v>
      </c>
      <c r="C1216" s="4" t="s">
        <v>592</v>
      </c>
      <c r="D1216" s="4" t="s">
        <v>107</v>
      </c>
      <c r="E1216" s="14" t="s">
        <v>476</v>
      </c>
      <c r="F1216" s="5">
        <f t="shared" si="1147"/>
        <v>15066.3</v>
      </c>
      <c r="G1216" s="5">
        <f t="shared" si="1147"/>
        <v>15066.3</v>
      </c>
      <c r="H1216" s="5">
        <f t="shared" si="1147"/>
        <v>15066.3</v>
      </c>
      <c r="I1216" s="5">
        <f t="shared" si="1147"/>
        <v>0</v>
      </c>
      <c r="J1216" s="5">
        <f t="shared" si="1147"/>
        <v>0</v>
      </c>
      <c r="K1216" s="5">
        <f t="shared" si="1147"/>
        <v>0</v>
      </c>
      <c r="L1216" s="5">
        <f t="shared" si="1147"/>
        <v>30.37</v>
      </c>
      <c r="M1216" s="5">
        <f t="shared" si="1116"/>
        <v>15096.67</v>
      </c>
      <c r="N1216" s="5">
        <v>1139.9069999999999</v>
      </c>
      <c r="O1216" s="5">
        <f>O1217</f>
        <v>10546.39</v>
      </c>
      <c r="P1216" s="5">
        <f t="shared" si="1148"/>
        <v>0</v>
      </c>
      <c r="Q1216" s="5">
        <f t="shared" si="1148"/>
        <v>0</v>
      </c>
      <c r="R1216" s="5">
        <f t="shared" si="1148"/>
        <v>0</v>
      </c>
      <c r="S1216" s="5">
        <f t="shared" si="1148"/>
        <v>0</v>
      </c>
      <c r="T1216" s="5">
        <v>1139.9069999999999</v>
      </c>
      <c r="U1216" s="5">
        <f t="shared" si="1148"/>
        <v>0</v>
      </c>
      <c r="V1216" s="36">
        <f t="shared" si="1148"/>
        <v>0</v>
      </c>
      <c r="W1216" s="5">
        <f t="shared" si="1097"/>
        <v>100</v>
      </c>
      <c r="X1216" s="26"/>
    </row>
    <row r="1217" spans="1:24" x14ac:dyDescent="0.25">
      <c r="A1217" s="4" t="s">
        <v>148</v>
      </c>
      <c r="B1217" s="4" t="s">
        <v>1335</v>
      </c>
      <c r="C1217" s="4" t="s">
        <v>592</v>
      </c>
      <c r="D1217" s="4" t="s">
        <v>85</v>
      </c>
      <c r="E1217" s="14" t="s">
        <v>477</v>
      </c>
      <c r="F1217" s="5">
        <v>15066.3</v>
      </c>
      <c r="G1217" s="5">
        <v>15066.3</v>
      </c>
      <c r="H1217" s="5">
        <v>15066.3</v>
      </c>
      <c r="I1217" s="5"/>
      <c r="J1217" s="5"/>
      <c r="K1217" s="5"/>
      <c r="L1217" s="5">
        <v>30.37</v>
      </c>
      <c r="M1217" s="5">
        <f t="shared" si="1116"/>
        <v>15096.67</v>
      </c>
      <c r="N1217" s="5">
        <v>87303.504000000001</v>
      </c>
      <c r="O1217" s="5">
        <v>10546.39</v>
      </c>
      <c r="P1217" s="5">
        <v>0</v>
      </c>
      <c r="Q1217" s="5">
        <v>0</v>
      </c>
      <c r="R1217" s="5">
        <v>0</v>
      </c>
      <c r="S1217" s="5">
        <v>0</v>
      </c>
      <c r="T1217" s="5">
        <v>87303.504000000001</v>
      </c>
      <c r="U1217" s="5">
        <v>0</v>
      </c>
      <c r="V1217" s="36">
        <v>0</v>
      </c>
      <c r="W1217" s="5">
        <f t="shared" si="1097"/>
        <v>100</v>
      </c>
      <c r="X1217" s="26"/>
    </row>
    <row r="1218" spans="1:24" ht="63" x14ac:dyDescent="0.25">
      <c r="A1218" s="4" t="s">
        <v>148</v>
      </c>
      <c r="B1218" s="4" t="s">
        <v>1335</v>
      </c>
      <c r="C1218" s="4" t="s">
        <v>592</v>
      </c>
      <c r="D1218" s="4" t="s">
        <v>72</v>
      </c>
      <c r="E1218" s="14" t="s">
        <v>1187</v>
      </c>
      <c r="F1218" s="5">
        <f t="shared" ref="F1218:L1218" si="1149">F1219</f>
        <v>81106</v>
      </c>
      <c r="G1218" s="5">
        <f t="shared" si="1149"/>
        <v>81106</v>
      </c>
      <c r="H1218" s="5">
        <f t="shared" si="1149"/>
        <v>81106</v>
      </c>
      <c r="I1218" s="5">
        <f t="shared" si="1149"/>
        <v>0</v>
      </c>
      <c r="J1218" s="5">
        <f t="shared" si="1149"/>
        <v>0</v>
      </c>
      <c r="K1218" s="5">
        <f t="shared" si="1149"/>
        <v>0</v>
      </c>
      <c r="L1218" s="5">
        <f t="shared" si="1149"/>
        <v>10376.783000000001</v>
      </c>
      <c r="M1218" s="5">
        <f t="shared" si="1116"/>
        <v>91482.782999999996</v>
      </c>
      <c r="N1218" s="5">
        <v>152.489</v>
      </c>
      <c r="O1218" s="5">
        <f>O1219</f>
        <v>57140.059239999995</v>
      </c>
      <c r="P1218" s="5">
        <f t="shared" ref="P1218:V1218" si="1150">P1219</f>
        <v>0</v>
      </c>
      <c r="Q1218" s="5">
        <f t="shared" si="1150"/>
        <v>0</v>
      </c>
      <c r="R1218" s="5">
        <f t="shared" si="1150"/>
        <v>0</v>
      </c>
      <c r="S1218" s="5">
        <f t="shared" si="1150"/>
        <v>0</v>
      </c>
      <c r="T1218" s="5">
        <v>152.48813999999999</v>
      </c>
      <c r="U1218" s="5">
        <f t="shared" si="1150"/>
        <v>0</v>
      </c>
      <c r="V1218" s="36">
        <f t="shared" si="1150"/>
        <v>0</v>
      </c>
      <c r="W1218" s="5">
        <f t="shared" si="1097"/>
        <v>99.999436024893583</v>
      </c>
      <c r="X1218" s="26"/>
    </row>
    <row r="1219" spans="1:24" ht="110.25" x14ac:dyDescent="0.25">
      <c r="A1219" s="4" t="s">
        <v>148</v>
      </c>
      <c r="B1219" s="4" t="s">
        <v>1335</v>
      </c>
      <c r="C1219" s="4" t="s">
        <v>593</v>
      </c>
      <c r="D1219" s="4"/>
      <c r="E1219" s="14" t="s">
        <v>665</v>
      </c>
      <c r="F1219" s="5">
        <f t="shared" ref="F1219:L1219" si="1151">F1220+F1221</f>
        <v>81106</v>
      </c>
      <c r="G1219" s="5">
        <f t="shared" si="1151"/>
        <v>81106</v>
      </c>
      <c r="H1219" s="5">
        <f t="shared" si="1151"/>
        <v>81106</v>
      </c>
      <c r="I1219" s="5">
        <f t="shared" si="1151"/>
        <v>0</v>
      </c>
      <c r="J1219" s="5">
        <f t="shared" si="1151"/>
        <v>0</v>
      </c>
      <c r="K1219" s="5">
        <f t="shared" si="1151"/>
        <v>0</v>
      </c>
      <c r="L1219" s="5">
        <f t="shared" si="1151"/>
        <v>10376.783000000001</v>
      </c>
      <c r="M1219" s="5">
        <f t="shared" si="1116"/>
        <v>91482.782999999996</v>
      </c>
      <c r="N1219" s="5">
        <v>359</v>
      </c>
      <c r="O1219" s="5">
        <f>O1220+O1221</f>
        <v>57140.059239999995</v>
      </c>
      <c r="P1219" s="5">
        <f t="shared" ref="P1219:V1219" si="1152">P1220+P1221</f>
        <v>0</v>
      </c>
      <c r="Q1219" s="5">
        <f t="shared" si="1152"/>
        <v>0</v>
      </c>
      <c r="R1219" s="5">
        <f t="shared" si="1152"/>
        <v>0</v>
      </c>
      <c r="S1219" s="5">
        <f t="shared" si="1152"/>
        <v>0</v>
      </c>
      <c r="T1219" s="5">
        <v>359</v>
      </c>
      <c r="U1219" s="5">
        <f t="shared" si="1152"/>
        <v>0</v>
      </c>
      <c r="V1219" s="36">
        <f t="shared" si="1152"/>
        <v>0</v>
      </c>
      <c r="W1219" s="5">
        <f t="shared" si="1097"/>
        <v>100</v>
      </c>
      <c r="X1219" s="26"/>
    </row>
    <row r="1220" spans="1:24" x14ac:dyDescent="0.25">
      <c r="A1220" s="4" t="s">
        <v>148</v>
      </c>
      <c r="B1220" s="4" t="s">
        <v>1335</v>
      </c>
      <c r="C1220" s="4" t="s">
        <v>593</v>
      </c>
      <c r="D1220" s="4" t="s">
        <v>117</v>
      </c>
      <c r="E1220" s="14" t="s">
        <v>467</v>
      </c>
      <c r="F1220" s="5">
        <v>3425.4</v>
      </c>
      <c r="G1220" s="5">
        <v>3425.4</v>
      </c>
      <c r="H1220" s="5">
        <v>3425.4</v>
      </c>
      <c r="I1220" s="5"/>
      <c r="J1220" s="5"/>
      <c r="K1220" s="5"/>
      <c r="L1220" s="5">
        <v>302.83300000000003</v>
      </c>
      <c r="M1220" s="5">
        <f t="shared" si="1116"/>
        <v>3728.2330000000002</v>
      </c>
      <c r="N1220" s="5">
        <v>305.58</v>
      </c>
      <c r="O1220" s="5">
        <v>2015.72246</v>
      </c>
      <c r="P1220" s="5">
        <v>0</v>
      </c>
      <c r="Q1220" s="5">
        <v>0</v>
      </c>
      <c r="R1220" s="5">
        <v>0</v>
      </c>
      <c r="S1220" s="5">
        <v>0</v>
      </c>
      <c r="T1220" s="5">
        <v>305.58</v>
      </c>
      <c r="U1220" s="5">
        <v>0</v>
      </c>
      <c r="V1220" s="36">
        <v>0</v>
      </c>
      <c r="W1220" s="5">
        <f t="shared" si="1097"/>
        <v>100</v>
      </c>
      <c r="X1220" s="26"/>
    </row>
    <row r="1221" spans="1:24" ht="31.5" x14ac:dyDescent="0.25">
      <c r="A1221" s="4" t="s">
        <v>148</v>
      </c>
      <c r="B1221" s="4" t="s">
        <v>1335</v>
      </c>
      <c r="C1221" s="4" t="s">
        <v>593</v>
      </c>
      <c r="D1221" s="4" t="s">
        <v>300</v>
      </c>
      <c r="E1221" s="14" t="s">
        <v>469</v>
      </c>
      <c r="F1221" s="5">
        <v>77680.600000000006</v>
      </c>
      <c r="G1221" s="5">
        <v>77680.600000000006</v>
      </c>
      <c r="H1221" s="5">
        <v>77680.600000000006</v>
      </c>
      <c r="I1221" s="5"/>
      <c r="J1221" s="5"/>
      <c r="K1221" s="5"/>
      <c r="L1221" s="5">
        <v>10073.950000000001</v>
      </c>
      <c r="M1221" s="5">
        <f t="shared" si="1116"/>
        <v>87754.55</v>
      </c>
      <c r="N1221" s="5">
        <v>305.58</v>
      </c>
      <c r="O1221" s="5">
        <v>55124.336779999998</v>
      </c>
      <c r="P1221" s="5">
        <v>0</v>
      </c>
      <c r="Q1221" s="5">
        <v>0</v>
      </c>
      <c r="R1221" s="5">
        <v>0</v>
      </c>
      <c r="S1221" s="5">
        <v>0</v>
      </c>
      <c r="T1221" s="5">
        <v>305.58</v>
      </c>
      <c r="U1221" s="5">
        <v>0</v>
      </c>
      <c r="V1221" s="36">
        <v>0</v>
      </c>
      <c r="W1221" s="5">
        <f t="shared" si="1097"/>
        <v>100</v>
      </c>
      <c r="X1221" s="26"/>
    </row>
    <row r="1222" spans="1:24" ht="31.5" x14ac:dyDescent="0.25">
      <c r="A1222" s="4" t="s">
        <v>148</v>
      </c>
      <c r="B1222" s="4" t="s">
        <v>1335</v>
      </c>
      <c r="C1222" s="4" t="s">
        <v>593</v>
      </c>
      <c r="D1222" s="4" t="s">
        <v>73</v>
      </c>
      <c r="E1222" s="14" t="s">
        <v>475</v>
      </c>
      <c r="F1222" s="5">
        <f t="shared" ref="F1222:L1222" si="1153">F1223</f>
        <v>47699.9</v>
      </c>
      <c r="G1222" s="5">
        <f t="shared" si="1153"/>
        <v>47699.9</v>
      </c>
      <c r="H1222" s="5">
        <f t="shared" si="1153"/>
        <v>47699.9</v>
      </c>
      <c r="I1222" s="5">
        <f t="shared" si="1153"/>
        <v>-2980.2</v>
      </c>
      <c r="J1222" s="5">
        <f t="shared" si="1153"/>
        <v>-2980.2</v>
      </c>
      <c r="K1222" s="5">
        <f t="shared" si="1153"/>
        <v>-2980.2</v>
      </c>
      <c r="L1222" s="5">
        <f t="shared" si="1153"/>
        <v>-11655.449000000001</v>
      </c>
      <c r="M1222" s="5">
        <f t="shared" si="1116"/>
        <v>33064.251000000004</v>
      </c>
      <c r="N1222" s="5">
        <v>53.42</v>
      </c>
      <c r="O1222" s="5">
        <f>O1223</f>
        <v>29712.707700000003</v>
      </c>
      <c r="P1222" s="5">
        <f t="shared" ref="P1222:V1222" si="1154">P1223</f>
        <v>0</v>
      </c>
      <c r="Q1222" s="5">
        <f t="shared" si="1154"/>
        <v>0</v>
      </c>
      <c r="R1222" s="5">
        <f t="shared" si="1154"/>
        <v>0</v>
      </c>
      <c r="S1222" s="5">
        <f t="shared" si="1154"/>
        <v>0</v>
      </c>
      <c r="T1222" s="5">
        <v>53.42</v>
      </c>
      <c r="U1222" s="5">
        <f t="shared" si="1154"/>
        <v>0</v>
      </c>
      <c r="V1222" s="36">
        <f t="shared" si="1154"/>
        <v>0</v>
      </c>
      <c r="W1222" s="5">
        <f t="shared" si="1097"/>
        <v>100</v>
      </c>
      <c r="X1222" s="26"/>
    </row>
    <row r="1223" spans="1:24" x14ac:dyDescent="0.25">
      <c r="A1223" s="4" t="s">
        <v>148</v>
      </c>
      <c r="B1223" s="4" t="s">
        <v>1335</v>
      </c>
      <c r="C1223" s="4" t="s">
        <v>593</v>
      </c>
      <c r="D1223" s="4" t="s">
        <v>85</v>
      </c>
      <c r="E1223" s="14" t="s">
        <v>477</v>
      </c>
      <c r="F1223" s="5">
        <f t="shared" ref="F1223:L1223" si="1155">F1224+F1225</f>
        <v>47699.9</v>
      </c>
      <c r="G1223" s="5">
        <f t="shared" si="1155"/>
        <v>47699.9</v>
      </c>
      <c r="H1223" s="5">
        <f t="shared" si="1155"/>
        <v>47699.9</v>
      </c>
      <c r="I1223" s="5">
        <f t="shared" si="1155"/>
        <v>-2980.2</v>
      </c>
      <c r="J1223" s="5">
        <f t="shared" si="1155"/>
        <v>-2980.2</v>
      </c>
      <c r="K1223" s="5">
        <f t="shared" si="1155"/>
        <v>-2980.2</v>
      </c>
      <c r="L1223" s="5">
        <f t="shared" si="1155"/>
        <v>-11655.449000000001</v>
      </c>
      <c r="M1223" s="5">
        <f t="shared" si="1116"/>
        <v>33064.251000000004</v>
      </c>
      <c r="N1223" s="5">
        <v>53.42</v>
      </c>
      <c r="O1223" s="5">
        <f>O1224+O1225</f>
        <v>29712.707700000003</v>
      </c>
      <c r="P1223" s="5">
        <f t="shared" ref="P1223:V1223" si="1156">P1224+P1225</f>
        <v>0</v>
      </c>
      <c r="Q1223" s="5">
        <f t="shared" si="1156"/>
        <v>0</v>
      </c>
      <c r="R1223" s="5">
        <f t="shared" si="1156"/>
        <v>0</v>
      </c>
      <c r="S1223" s="5">
        <f t="shared" si="1156"/>
        <v>0</v>
      </c>
      <c r="T1223" s="5">
        <v>53.42</v>
      </c>
      <c r="U1223" s="5">
        <f t="shared" si="1156"/>
        <v>0</v>
      </c>
      <c r="V1223" s="36">
        <f t="shared" si="1156"/>
        <v>0</v>
      </c>
      <c r="W1223" s="5">
        <f t="shared" si="1097"/>
        <v>100</v>
      </c>
      <c r="X1223" s="26"/>
    </row>
    <row r="1224" spans="1:24" ht="31.5" x14ac:dyDescent="0.25">
      <c r="A1224" s="4" t="s">
        <v>148</v>
      </c>
      <c r="B1224" s="4" t="s">
        <v>1335</v>
      </c>
      <c r="C1224" s="4" t="s">
        <v>607</v>
      </c>
      <c r="D1224" s="4"/>
      <c r="E1224" s="14" t="s">
        <v>929</v>
      </c>
      <c r="F1224" s="5">
        <v>550.9</v>
      </c>
      <c r="G1224" s="5">
        <v>550.9</v>
      </c>
      <c r="H1224" s="5">
        <v>550.9</v>
      </c>
      <c r="I1224" s="5"/>
      <c r="J1224" s="5"/>
      <c r="K1224" s="5"/>
      <c r="L1224" s="5">
        <v>-18.321999999999999</v>
      </c>
      <c r="M1224" s="5">
        <f t="shared" si="1116"/>
        <v>532.57799999999997</v>
      </c>
      <c r="N1224" s="5">
        <v>500</v>
      </c>
      <c r="O1224" s="5">
        <v>138.57467</v>
      </c>
      <c r="P1224" s="5">
        <v>0</v>
      </c>
      <c r="Q1224" s="5">
        <v>0</v>
      </c>
      <c r="R1224" s="5">
        <v>0</v>
      </c>
      <c r="S1224" s="5">
        <v>0</v>
      </c>
      <c r="T1224" s="5">
        <v>500</v>
      </c>
      <c r="U1224" s="5">
        <v>0</v>
      </c>
      <c r="V1224" s="36">
        <v>0</v>
      </c>
      <c r="W1224" s="5">
        <f t="shared" si="1097"/>
        <v>100</v>
      </c>
      <c r="X1224" s="26"/>
    </row>
    <row r="1225" spans="1:24" ht="31.5" x14ac:dyDescent="0.25">
      <c r="A1225" s="4" t="s">
        <v>148</v>
      </c>
      <c r="B1225" s="4" t="s">
        <v>1335</v>
      </c>
      <c r="C1225" s="4" t="s">
        <v>608</v>
      </c>
      <c r="D1225" s="4"/>
      <c r="E1225" s="14" t="s">
        <v>930</v>
      </c>
      <c r="F1225" s="5">
        <v>47149</v>
      </c>
      <c r="G1225" s="5">
        <v>47149</v>
      </c>
      <c r="H1225" s="5">
        <v>47149</v>
      </c>
      <c r="I1225" s="5">
        <v>-2980.2</v>
      </c>
      <c r="J1225" s="5">
        <v>-2980.2</v>
      </c>
      <c r="K1225" s="5">
        <v>-2980.2</v>
      </c>
      <c r="L1225" s="5">
        <v>-11637.127</v>
      </c>
      <c r="M1225" s="5">
        <f t="shared" si="1116"/>
        <v>32531.673000000003</v>
      </c>
      <c r="N1225" s="5">
        <v>500</v>
      </c>
      <c r="O1225" s="5">
        <v>29574.133030000001</v>
      </c>
      <c r="P1225" s="5">
        <v>0</v>
      </c>
      <c r="Q1225" s="5">
        <v>0</v>
      </c>
      <c r="R1225" s="5">
        <v>0</v>
      </c>
      <c r="S1225" s="5">
        <v>0</v>
      </c>
      <c r="T1225" s="5">
        <v>500</v>
      </c>
      <c r="U1225" s="5">
        <v>0</v>
      </c>
      <c r="V1225" s="36">
        <v>0</v>
      </c>
      <c r="W1225" s="5">
        <f t="shared" si="1097"/>
        <v>100</v>
      </c>
      <c r="X1225" s="26"/>
    </row>
    <row r="1226" spans="1:24" ht="47.25" x14ac:dyDescent="0.25">
      <c r="A1226" s="4" t="s">
        <v>148</v>
      </c>
      <c r="B1226" s="4" t="s">
        <v>1335</v>
      </c>
      <c r="C1226" s="4" t="s">
        <v>606</v>
      </c>
      <c r="D1226" s="4"/>
      <c r="E1226" s="14" t="s">
        <v>1110</v>
      </c>
      <c r="F1226" s="5">
        <f t="shared" ref="F1226:L1226" si="1157">F1227</f>
        <v>928.69999999999993</v>
      </c>
      <c r="G1226" s="5">
        <f t="shared" si="1157"/>
        <v>928.69999999999993</v>
      </c>
      <c r="H1226" s="5">
        <f t="shared" si="1157"/>
        <v>928.69999999999993</v>
      </c>
      <c r="I1226" s="5">
        <f t="shared" si="1157"/>
        <v>0</v>
      </c>
      <c r="J1226" s="5">
        <f t="shared" si="1157"/>
        <v>0</v>
      </c>
      <c r="K1226" s="5">
        <f t="shared" si="1157"/>
        <v>0</v>
      </c>
      <c r="L1226" s="5">
        <f t="shared" si="1157"/>
        <v>0</v>
      </c>
      <c r="M1226" s="5">
        <f t="shared" si="1116"/>
        <v>928.69999999999993</v>
      </c>
      <c r="N1226" s="5">
        <v>500</v>
      </c>
      <c r="O1226" s="5">
        <f>O1227</f>
        <v>587.18011000000001</v>
      </c>
      <c r="P1226" s="5">
        <f t="shared" ref="P1226:V1226" si="1158">P1227</f>
        <v>0</v>
      </c>
      <c r="Q1226" s="5">
        <f t="shared" si="1158"/>
        <v>0</v>
      </c>
      <c r="R1226" s="5">
        <f t="shared" si="1158"/>
        <v>0</v>
      </c>
      <c r="S1226" s="5">
        <f t="shared" si="1158"/>
        <v>0</v>
      </c>
      <c r="T1226" s="5">
        <v>500</v>
      </c>
      <c r="U1226" s="5">
        <f t="shared" si="1158"/>
        <v>0</v>
      </c>
      <c r="V1226" s="36">
        <f t="shared" si="1158"/>
        <v>0</v>
      </c>
      <c r="W1226" s="5">
        <f t="shared" si="1097"/>
        <v>100</v>
      </c>
      <c r="X1226" s="26"/>
    </row>
    <row r="1227" spans="1:24" ht="31.5" x14ac:dyDescent="0.25">
      <c r="A1227" s="4" t="s">
        <v>148</v>
      </c>
      <c r="B1227" s="4" t="s">
        <v>1335</v>
      </c>
      <c r="C1227" s="4" t="s">
        <v>606</v>
      </c>
      <c r="D1227" s="4" t="s">
        <v>73</v>
      </c>
      <c r="E1227" s="14" t="s">
        <v>475</v>
      </c>
      <c r="F1227" s="5">
        <f t="shared" ref="F1227:L1227" si="1159">F1228+F1231</f>
        <v>928.69999999999993</v>
      </c>
      <c r="G1227" s="5">
        <f t="shared" si="1159"/>
        <v>928.69999999999993</v>
      </c>
      <c r="H1227" s="5">
        <f t="shared" si="1159"/>
        <v>928.69999999999993</v>
      </c>
      <c r="I1227" s="5">
        <f t="shared" si="1159"/>
        <v>0</v>
      </c>
      <c r="J1227" s="5">
        <f t="shared" si="1159"/>
        <v>0</v>
      </c>
      <c r="K1227" s="5">
        <f t="shared" si="1159"/>
        <v>0</v>
      </c>
      <c r="L1227" s="5">
        <f t="shared" si="1159"/>
        <v>0</v>
      </c>
      <c r="M1227" s="5">
        <f t="shared" si="1116"/>
        <v>928.69999999999993</v>
      </c>
      <c r="N1227" s="5">
        <v>500</v>
      </c>
      <c r="O1227" s="5">
        <f>O1228+O1231</f>
        <v>587.18011000000001</v>
      </c>
      <c r="P1227" s="5">
        <f t="shared" ref="P1227:V1227" si="1160">P1228+P1231</f>
        <v>0</v>
      </c>
      <c r="Q1227" s="5">
        <f t="shared" si="1160"/>
        <v>0</v>
      </c>
      <c r="R1227" s="5">
        <f t="shared" si="1160"/>
        <v>0</v>
      </c>
      <c r="S1227" s="5">
        <f t="shared" si="1160"/>
        <v>0</v>
      </c>
      <c r="T1227" s="5">
        <v>500</v>
      </c>
      <c r="U1227" s="5">
        <f t="shared" si="1160"/>
        <v>0</v>
      </c>
      <c r="V1227" s="36">
        <f t="shared" si="1160"/>
        <v>0</v>
      </c>
      <c r="W1227" s="5">
        <f t="shared" ref="W1227:W1290" si="1161">T1227/N1227*100</f>
        <v>100</v>
      </c>
      <c r="X1227" s="26"/>
    </row>
    <row r="1228" spans="1:24" x14ac:dyDescent="0.25">
      <c r="A1228" s="4" t="s">
        <v>148</v>
      </c>
      <c r="B1228" s="4" t="s">
        <v>1335</v>
      </c>
      <c r="C1228" s="4" t="s">
        <v>606</v>
      </c>
      <c r="D1228" s="4" t="s">
        <v>85</v>
      </c>
      <c r="E1228" s="14" t="s">
        <v>477</v>
      </c>
      <c r="F1228" s="5">
        <f t="shared" ref="F1228:L1229" si="1162">F1229</f>
        <v>830.4</v>
      </c>
      <c r="G1228" s="5">
        <f t="shared" si="1162"/>
        <v>830.4</v>
      </c>
      <c r="H1228" s="5">
        <f t="shared" si="1162"/>
        <v>830.4</v>
      </c>
      <c r="I1228" s="5">
        <f t="shared" si="1162"/>
        <v>0</v>
      </c>
      <c r="J1228" s="5">
        <f t="shared" si="1162"/>
        <v>0</v>
      </c>
      <c r="K1228" s="5">
        <f t="shared" si="1162"/>
        <v>0</v>
      </c>
      <c r="L1228" s="5">
        <f t="shared" si="1162"/>
        <v>0</v>
      </c>
      <c r="M1228" s="5">
        <f t="shared" si="1116"/>
        <v>830.4</v>
      </c>
      <c r="N1228" s="5">
        <v>500</v>
      </c>
      <c r="O1228" s="5">
        <f>O1229</f>
        <v>526.56561999999997</v>
      </c>
      <c r="P1228" s="5">
        <f t="shared" ref="P1228:V1229" si="1163">P1229</f>
        <v>0</v>
      </c>
      <c r="Q1228" s="5">
        <f t="shared" si="1163"/>
        <v>0</v>
      </c>
      <c r="R1228" s="5">
        <f t="shared" si="1163"/>
        <v>0</v>
      </c>
      <c r="S1228" s="5">
        <f t="shared" si="1163"/>
        <v>0</v>
      </c>
      <c r="T1228" s="5">
        <v>500</v>
      </c>
      <c r="U1228" s="5">
        <f t="shared" si="1163"/>
        <v>0</v>
      </c>
      <c r="V1228" s="36">
        <f t="shared" si="1163"/>
        <v>0</v>
      </c>
      <c r="W1228" s="5">
        <f t="shared" si="1161"/>
        <v>100</v>
      </c>
      <c r="X1228" s="26"/>
    </row>
    <row r="1229" spans="1:24" ht="47.25" x14ac:dyDescent="0.25">
      <c r="A1229" s="4" t="s">
        <v>148</v>
      </c>
      <c r="B1229" s="4" t="s">
        <v>1335</v>
      </c>
      <c r="C1229" s="4" t="s">
        <v>154</v>
      </c>
      <c r="D1229" s="4"/>
      <c r="E1229" s="14" t="s">
        <v>931</v>
      </c>
      <c r="F1229" s="5">
        <f t="shared" si="1162"/>
        <v>830.4</v>
      </c>
      <c r="G1229" s="5">
        <f t="shared" si="1162"/>
        <v>830.4</v>
      </c>
      <c r="H1229" s="5">
        <f t="shared" si="1162"/>
        <v>830.4</v>
      </c>
      <c r="I1229" s="5">
        <f t="shared" si="1162"/>
        <v>0</v>
      </c>
      <c r="J1229" s="5">
        <f t="shared" si="1162"/>
        <v>0</v>
      </c>
      <c r="K1229" s="5">
        <f t="shared" si="1162"/>
        <v>0</v>
      </c>
      <c r="L1229" s="5">
        <f t="shared" si="1162"/>
        <v>0</v>
      </c>
      <c r="M1229" s="5">
        <f t="shared" si="1116"/>
        <v>830.4</v>
      </c>
      <c r="N1229" s="5">
        <v>9344.0059999999994</v>
      </c>
      <c r="O1229" s="5">
        <f>O1230</f>
        <v>526.56561999999997</v>
      </c>
      <c r="P1229" s="5">
        <f t="shared" si="1163"/>
        <v>0</v>
      </c>
      <c r="Q1229" s="5">
        <f t="shared" si="1163"/>
        <v>0</v>
      </c>
      <c r="R1229" s="5">
        <f t="shared" si="1163"/>
        <v>0</v>
      </c>
      <c r="S1229" s="5">
        <f t="shared" si="1163"/>
        <v>0</v>
      </c>
      <c r="T1229" s="5">
        <v>9344.0059999999994</v>
      </c>
      <c r="U1229" s="5">
        <f t="shared" si="1163"/>
        <v>0</v>
      </c>
      <c r="V1229" s="36">
        <f t="shared" si="1163"/>
        <v>0</v>
      </c>
      <c r="W1229" s="5">
        <f t="shared" si="1161"/>
        <v>100</v>
      </c>
      <c r="X1229" s="26"/>
    </row>
    <row r="1230" spans="1:24" ht="47.25" x14ac:dyDescent="0.25">
      <c r="A1230" s="4" t="s">
        <v>148</v>
      </c>
      <c r="B1230" s="4" t="s">
        <v>1335</v>
      </c>
      <c r="C1230" s="4" t="s">
        <v>617</v>
      </c>
      <c r="D1230" s="4"/>
      <c r="E1230" s="14" t="s">
        <v>933</v>
      </c>
      <c r="F1230" s="5">
        <v>830.4</v>
      </c>
      <c r="G1230" s="5">
        <v>830.4</v>
      </c>
      <c r="H1230" s="5">
        <v>830.4</v>
      </c>
      <c r="I1230" s="5"/>
      <c r="J1230" s="5"/>
      <c r="K1230" s="5"/>
      <c r="L1230" s="5"/>
      <c r="M1230" s="5">
        <f t="shared" si="1116"/>
        <v>830.4</v>
      </c>
      <c r="N1230" s="5">
        <v>9344.0059999999994</v>
      </c>
      <c r="O1230" s="5">
        <v>526.56561999999997</v>
      </c>
      <c r="P1230" s="5">
        <v>0</v>
      </c>
      <c r="Q1230" s="5">
        <v>0</v>
      </c>
      <c r="R1230" s="5">
        <v>0</v>
      </c>
      <c r="S1230" s="5">
        <v>0</v>
      </c>
      <c r="T1230" s="5">
        <v>9344.0059999999994</v>
      </c>
      <c r="U1230" s="5">
        <v>0</v>
      </c>
      <c r="V1230" s="36">
        <v>0</v>
      </c>
      <c r="W1230" s="5">
        <f t="shared" si="1161"/>
        <v>100</v>
      </c>
      <c r="X1230" s="26"/>
    </row>
    <row r="1231" spans="1:24" ht="31.5" x14ac:dyDescent="0.25">
      <c r="A1231" s="4" t="s">
        <v>148</v>
      </c>
      <c r="B1231" s="4" t="s">
        <v>1335</v>
      </c>
      <c r="C1231" s="4" t="s">
        <v>614</v>
      </c>
      <c r="D1231" s="4"/>
      <c r="E1231" s="14" t="s">
        <v>662</v>
      </c>
      <c r="F1231" s="5">
        <f t="shared" ref="F1231:L1232" si="1164">F1232</f>
        <v>98.3</v>
      </c>
      <c r="G1231" s="5">
        <f t="shared" si="1164"/>
        <v>98.3</v>
      </c>
      <c r="H1231" s="5">
        <f t="shared" si="1164"/>
        <v>98.3</v>
      </c>
      <c r="I1231" s="5">
        <f t="shared" si="1164"/>
        <v>0</v>
      </c>
      <c r="J1231" s="5">
        <f t="shared" si="1164"/>
        <v>0</v>
      </c>
      <c r="K1231" s="5">
        <f t="shared" si="1164"/>
        <v>0</v>
      </c>
      <c r="L1231" s="5">
        <f t="shared" si="1164"/>
        <v>0</v>
      </c>
      <c r="M1231" s="5">
        <f t="shared" si="1116"/>
        <v>98.3</v>
      </c>
      <c r="N1231" s="5">
        <v>9344.0059999999994</v>
      </c>
      <c r="O1231" s="5">
        <f>O1232</f>
        <v>60.614490000000004</v>
      </c>
      <c r="P1231" s="5">
        <f t="shared" ref="P1231:V1232" si="1165">P1232</f>
        <v>0</v>
      </c>
      <c r="Q1231" s="5">
        <f t="shared" si="1165"/>
        <v>0</v>
      </c>
      <c r="R1231" s="5">
        <f t="shared" si="1165"/>
        <v>0</v>
      </c>
      <c r="S1231" s="5">
        <f t="shared" si="1165"/>
        <v>0</v>
      </c>
      <c r="T1231" s="5">
        <v>9344.0059999999994</v>
      </c>
      <c r="U1231" s="5">
        <f t="shared" si="1165"/>
        <v>0</v>
      </c>
      <c r="V1231" s="36">
        <f t="shared" si="1165"/>
        <v>0</v>
      </c>
      <c r="W1231" s="5">
        <f t="shared" si="1161"/>
        <v>100</v>
      </c>
      <c r="X1231" s="26"/>
    </row>
    <row r="1232" spans="1:24" ht="31.5" x14ac:dyDescent="0.25">
      <c r="A1232" s="4" t="s">
        <v>148</v>
      </c>
      <c r="B1232" s="4" t="s">
        <v>1335</v>
      </c>
      <c r="C1232" s="4" t="s">
        <v>614</v>
      </c>
      <c r="D1232" s="4" t="s">
        <v>73</v>
      </c>
      <c r="E1232" s="14" t="s">
        <v>475</v>
      </c>
      <c r="F1232" s="5">
        <f t="shared" si="1164"/>
        <v>98.3</v>
      </c>
      <c r="G1232" s="5">
        <f t="shared" si="1164"/>
        <v>98.3</v>
      </c>
      <c r="H1232" s="5">
        <f t="shared" si="1164"/>
        <v>98.3</v>
      </c>
      <c r="I1232" s="5">
        <f t="shared" si="1164"/>
        <v>0</v>
      </c>
      <c r="J1232" s="5">
        <f t="shared" si="1164"/>
        <v>0</v>
      </c>
      <c r="K1232" s="5">
        <f t="shared" si="1164"/>
        <v>0</v>
      </c>
      <c r="L1232" s="5">
        <f t="shared" si="1164"/>
        <v>0</v>
      </c>
      <c r="M1232" s="5">
        <f t="shared" si="1116"/>
        <v>98.3</v>
      </c>
      <c r="N1232" s="5">
        <v>9344.0059999999994</v>
      </c>
      <c r="O1232" s="5">
        <f>O1233</f>
        <v>60.614490000000004</v>
      </c>
      <c r="P1232" s="5">
        <f t="shared" si="1165"/>
        <v>0</v>
      </c>
      <c r="Q1232" s="5">
        <f t="shared" si="1165"/>
        <v>0</v>
      </c>
      <c r="R1232" s="5">
        <f t="shared" si="1165"/>
        <v>0</v>
      </c>
      <c r="S1232" s="5">
        <f t="shared" si="1165"/>
        <v>0</v>
      </c>
      <c r="T1232" s="5">
        <v>9344.0059999999994</v>
      </c>
      <c r="U1232" s="5">
        <f t="shared" si="1165"/>
        <v>0</v>
      </c>
      <c r="V1232" s="36">
        <f t="shared" si="1165"/>
        <v>0</v>
      </c>
      <c r="W1232" s="5">
        <f t="shared" si="1161"/>
        <v>100</v>
      </c>
      <c r="X1232" s="26"/>
    </row>
    <row r="1233" spans="1:24" x14ac:dyDescent="0.25">
      <c r="A1233" s="4" t="s">
        <v>148</v>
      </c>
      <c r="B1233" s="4" t="s">
        <v>1335</v>
      </c>
      <c r="C1233" s="4" t="s">
        <v>614</v>
      </c>
      <c r="D1233" s="4" t="s">
        <v>107</v>
      </c>
      <c r="E1233" s="14" t="s">
        <v>476</v>
      </c>
      <c r="F1233" s="5">
        <v>98.3</v>
      </c>
      <c r="G1233" s="5">
        <v>98.3</v>
      </c>
      <c r="H1233" s="5">
        <v>98.3</v>
      </c>
      <c r="I1233" s="5"/>
      <c r="J1233" s="5"/>
      <c r="K1233" s="5"/>
      <c r="L1233" s="5"/>
      <c r="M1233" s="5">
        <f t="shared" si="1116"/>
        <v>98.3</v>
      </c>
      <c r="N1233" s="5">
        <v>1158.3</v>
      </c>
      <c r="O1233" s="5">
        <v>60.614490000000004</v>
      </c>
      <c r="P1233" s="5">
        <v>0</v>
      </c>
      <c r="Q1233" s="5">
        <v>0</v>
      </c>
      <c r="R1233" s="5">
        <v>0</v>
      </c>
      <c r="S1233" s="5">
        <v>0</v>
      </c>
      <c r="T1233" s="5">
        <v>1158.3</v>
      </c>
      <c r="U1233" s="5">
        <v>0</v>
      </c>
      <c r="V1233" s="36">
        <v>0</v>
      </c>
      <c r="W1233" s="5">
        <f t="shared" si="1161"/>
        <v>100</v>
      </c>
      <c r="X1233" s="26"/>
    </row>
    <row r="1234" spans="1:24" s="3" customFormat="1" x14ac:dyDescent="0.25">
      <c r="A1234" s="4" t="s">
        <v>148</v>
      </c>
      <c r="B1234" s="4" t="s">
        <v>1335</v>
      </c>
      <c r="C1234" s="4" t="s">
        <v>614</v>
      </c>
      <c r="D1234" s="4" t="s">
        <v>85</v>
      </c>
      <c r="E1234" s="14" t="s">
        <v>477</v>
      </c>
      <c r="F1234" s="8">
        <f t="shared" ref="F1234:L1240" si="1166">F1235</f>
        <v>7048.5</v>
      </c>
      <c r="G1234" s="8">
        <f t="shared" si="1166"/>
        <v>7048.5</v>
      </c>
      <c r="H1234" s="8">
        <f t="shared" si="1166"/>
        <v>7048.5</v>
      </c>
      <c r="I1234" s="8">
        <f t="shared" si="1166"/>
        <v>0</v>
      </c>
      <c r="J1234" s="8">
        <f t="shared" si="1166"/>
        <v>0</v>
      </c>
      <c r="K1234" s="8">
        <f t="shared" si="1166"/>
        <v>0</v>
      </c>
      <c r="L1234" s="8">
        <f t="shared" si="1166"/>
        <v>48.149000000000001</v>
      </c>
      <c r="M1234" s="8">
        <f t="shared" si="1116"/>
        <v>7096.6490000000003</v>
      </c>
      <c r="N1234" s="5">
        <v>7904.5659999999998</v>
      </c>
      <c r="O1234" s="8">
        <f>O1235+O1245</f>
        <v>12417.5082</v>
      </c>
      <c r="P1234" s="8">
        <f>P1235+P1245</f>
        <v>32513.545999999998</v>
      </c>
      <c r="Q1234" s="8">
        <f>Q1235+Q1245</f>
        <v>7107.5082000000002</v>
      </c>
      <c r="R1234" s="8">
        <f t="shared" ref="P1234:V1240" si="1167">R1235</f>
        <v>0</v>
      </c>
      <c r="S1234" s="8">
        <f t="shared" si="1167"/>
        <v>0</v>
      </c>
      <c r="T1234" s="5">
        <v>7904.5659999999998</v>
      </c>
      <c r="U1234" s="8">
        <f>U1235+U1245</f>
        <v>32513.398399999998</v>
      </c>
      <c r="V1234" s="34">
        <f t="shared" si="1167"/>
        <v>0</v>
      </c>
      <c r="W1234" s="5">
        <f t="shared" si="1161"/>
        <v>100</v>
      </c>
      <c r="X1234" s="21"/>
    </row>
    <row r="1235" spans="1:24" s="10" customFormat="1" ht="63" x14ac:dyDescent="0.25">
      <c r="A1235" s="4" t="s">
        <v>148</v>
      </c>
      <c r="B1235" s="4" t="s">
        <v>1335</v>
      </c>
      <c r="C1235" s="4" t="s">
        <v>614</v>
      </c>
      <c r="D1235" s="4" t="s">
        <v>72</v>
      </c>
      <c r="E1235" s="14" t="s">
        <v>1187</v>
      </c>
      <c r="F1235" s="11">
        <f t="shared" si="1166"/>
        <v>7048.5</v>
      </c>
      <c r="G1235" s="11">
        <f t="shared" si="1166"/>
        <v>7048.5</v>
      </c>
      <c r="H1235" s="11">
        <f t="shared" si="1166"/>
        <v>7048.5</v>
      </c>
      <c r="I1235" s="11">
        <f t="shared" si="1166"/>
        <v>0</v>
      </c>
      <c r="J1235" s="11">
        <f t="shared" si="1166"/>
        <v>0</v>
      </c>
      <c r="K1235" s="11">
        <f t="shared" si="1166"/>
        <v>0</v>
      </c>
      <c r="L1235" s="11">
        <f t="shared" si="1166"/>
        <v>48.149000000000001</v>
      </c>
      <c r="M1235" s="11">
        <f t="shared" si="1116"/>
        <v>7096.6490000000003</v>
      </c>
      <c r="N1235" s="5">
        <v>281.14</v>
      </c>
      <c r="O1235" s="11">
        <f t="shared" ref="O1235:O1240" si="1168">O1236</f>
        <v>5310</v>
      </c>
      <c r="P1235" s="11">
        <f t="shared" si="1167"/>
        <v>0</v>
      </c>
      <c r="Q1235" s="11">
        <f t="shared" si="1167"/>
        <v>0</v>
      </c>
      <c r="R1235" s="11">
        <f t="shared" si="1167"/>
        <v>0</v>
      </c>
      <c r="S1235" s="11">
        <f t="shared" si="1167"/>
        <v>0</v>
      </c>
      <c r="T1235" s="5">
        <v>281.14</v>
      </c>
      <c r="U1235" s="11">
        <f t="shared" si="1167"/>
        <v>0</v>
      </c>
      <c r="V1235" s="35">
        <f t="shared" si="1167"/>
        <v>0</v>
      </c>
      <c r="W1235" s="5">
        <f t="shared" si="1161"/>
        <v>100</v>
      </c>
      <c r="X1235" s="25"/>
    </row>
    <row r="1236" spans="1:24" x14ac:dyDescent="0.25">
      <c r="A1236" s="9" t="s">
        <v>148</v>
      </c>
      <c r="B1236" s="9" t="s">
        <v>1339</v>
      </c>
      <c r="C1236" s="9"/>
      <c r="D1236" s="9"/>
      <c r="E1236" s="13" t="s">
        <v>460</v>
      </c>
      <c r="F1236" s="5">
        <f t="shared" si="1166"/>
        <v>7048.5</v>
      </c>
      <c r="G1236" s="5">
        <f t="shared" si="1166"/>
        <v>7048.5</v>
      </c>
      <c r="H1236" s="5">
        <f t="shared" si="1166"/>
        <v>7048.5</v>
      </c>
      <c r="I1236" s="5">
        <f t="shared" si="1166"/>
        <v>0</v>
      </c>
      <c r="J1236" s="5">
        <f t="shared" si="1166"/>
        <v>0</v>
      </c>
      <c r="K1236" s="5">
        <f t="shared" si="1166"/>
        <v>0</v>
      </c>
      <c r="L1236" s="5">
        <f t="shared" si="1166"/>
        <v>48.149000000000001</v>
      </c>
      <c r="M1236" s="5">
        <f t="shared" si="1116"/>
        <v>7096.6490000000003</v>
      </c>
      <c r="N1236" s="11">
        <v>75023.900000000009</v>
      </c>
      <c r="O1236" s="5">
        <f t="shared" si="1168"/>
        <v>5310</v>
      </c>
      <c r="P1236" s="5">
        <f t="shared" si="1167"/>
        <v>0</v>
      </c>
      <c r="Q1236" s="5">
        <f t="shared" si="1167"/>
        <v>0</v>
      </c>
      <c r="R1236" s="5">
        <f t="shared" si="1167"/>
        <v>0</v>
      </c>
      <c r="S1236" s="5">
        <f t="shared" si="1167"/>
        <v>0</v>
      </c>
      <c r="T1236" s="11">
        <v>65853.648499999996</v>
      </c>
      <c r="U1236" s="5">
        <f t="shared" si="1167"/>
        <v>0</v>
      </c>
      <c r="V1236" s="36">
        <f t="shared" si="1167"/>
        <v>0</v>
      </c>
      <c r="W1236" s="11">
        <f t="shared" si="1161"/>
        <v>87.776893096733161</v>
      </c>
      <c r="X1236" s="26"/>
    </row>
    <row r="1237" spans="1:24" ht="31.5" x14ac:dyDescent="0.25">
      <c r="A1237" s="4" t="s">
        <v>148</v>
      </c>
      <c r="B1237" s="4" t="s">
        <v>1339</v>
      </c>
      <c r="C1237" s="4" t="s">
        <v>153</v>
      </c>
      <c r="D1237" s="4"/>
      <c r="E1237" s="14" t="s">
        <v>921</v>
      </c>
      <c r="F1237" s="5">
        <f t="shared" si="1166"/>
        <v>7048.5</v>
      </c>
      <c r="G1237" s="5">
        <f t="shared" si="1166"/>
        <v>7048.5</v>
      </c>
      <c r="H1237" s="5">
        <f t="shared" si="1166"/>
        <v>7048.5</v>
      </c>
      <c r="I1237" s="5">
        <f t="shared" si="1166"/>
        <v>0</v>
      </c>
      <c r="J1237" s="5">
        <f t="shared" si="1166"/>
        <v>0</v>
      </c>
      <c r="K1237" s="5">
        <f t="shared" si="1166"/>
        <v>0</v>
      </c>
      <c r="L1237" s="5">
        <f t="shared" si="1166"/>
        <v>48.149000000000001</v>
      </c>
      <c r="M1237" s="5">
        <f t="shared" si="1116"/>
        <v>7096.6490000000003</v>
      </c>
      <c r="N1237" s="5">
        <v>75023.900000000009</v>
      </c>
      <c r="O1237" s="5">
        <f t="shared" si="1168"/>
        <v>5310</v>
      </c>
      <c r="P1237" s="5">
        <f t="shared" si="1167"/>
        <v>0</v>
      </c>
      <c r="Q1237" s="5">
        <f t="shared" si="1167"/>
        <v>0</v>
      </c>
      <c r="R1237" s="5">
        <f t="shared" si="1167"/>
        <v>0</v>
      </c>
      <c r="S1237" s="5">
        <f t="shared" si="1167"/>
        <v>0</v>
      </c>
      <c r="T1237" s="5">
        <v>65853.648499999996</v>
      </c>
      <c r="U1237" s="5">
        <f t="shared" si="1167"/>
        <v>0</v>
      </c>
      <c r="V1237" s="36">
        <f t="shared" si="1167"/>
        <v>0</v>
      </c>
      <c r="W1237" s="5">
        <f t="shared" si="1161"/>
        <v>87.776893096733161</v>
      </c>
      <c r="X1237" s="26"/>
    </row>
    <row r="1238" spans="1:24" ht="31.5" x14ac:dyDescent="0.25">
      <c r="A1238" s="4" t="s">
        <v>148</v>
      </c>
      <c r="B1238" s="4" t="s">
        <v>1339</v>
      </c>
      <c r="C1238" s="4" t="s">
        <v>580</v>
      </c>
      <c r="D1238" s="4"/>
      <c r="E1238" s="14" t="s">
        <v>922</v>
      </c>
      <c r="F1238" s="5">
        <f t="shared" si="1166"/>
        <v>7048.5</v>
      </c>
      <c r="G1238" s="5">
        <f t="shared" si="1166"/>
        <v>7048.5</v>
      </c>
      <c r="H1238" s="5">
        <f t="shared" si="1166"/>
        <v>7048.5</v>
      </c>
      <c r="I1238" s="5">
        <f t="shared" si="1166"/>
        <v>0</v>
      </c>
      <c r="J1238" s="5">
        <f t="shared" si="1166"/>
        <v>0</v>
      </c>
      <c r="K1238" s="5">
        <f t="shared" si="1166"/>
        <v>0</v>
      </c>
      <c r="L1238" s="5">
        <f>L1239+L1242</f>
        <v>48.149000000000001</v>
      </c>
      <c r="M1238" s="5">
        <f t="shared" si="1116"/>
        <v>7096.6490000000003</v>
      </c>
      <c r="N1238" s="5">
        <v>75023.900000000009</v>
      </c>
      <c r="O1238" s="5">
        <f t="shared" ref="O1238:V1238" si="1169">O1239+O1242</f>
        <v>5310</v>
      </c>
      <c r="P1238" s="5">
        <f t="shared" si="1169"/>
        <v>0</v>
      </c>
      <c r="Q1238" s="5">
        <f t="shared" si="1169"/>
        <v>0</v>
      </c>
      <c r="R1238" s="5">
        <f t="shared" si="1169"/>
        <v>0</v>
      </c>
      <c r="S1238" s="5">
        <f t="shared" si="1169"/>
        <v>0</v>
      </c>
      <c r="T1238" s="5">
        <v>65853.648499999996</v>
      </c>
      <c r="U1238" s="5">
        <f t="shared" si="1169"/>
        <v>0</v>
      </c>
      <c r="V1238" s="36">
        <f t="shared" si="1169"/>
        <v>0</v>
      </c>
      <c r="W1238" s="5">
        <f t="shared" si="1161"/>
        <v>87.776893096733161</v>
      </c>
      <c r="X1238" s="26"/>
    </row>
    <row r="1239" spans="1:24" ht="47.25" x14ac:dyDescent="0.25">
      <c r="A1239" s="4" t="s">
        <v>148</v>
      </c>
      <c r="B1239" s="4" t="s">
        <v>1339</v>
      </c>
      <c r="C1239" s="4" t="s">
        <v>582</v>
      </c>
      <c r="D1239" s="4"/>
      <c r="E1239" s="14" t="s">
        <v>924</v>
      </c>
      <c r="F1239" s="5">
        <f t="shared" si="1166"/>
        <v>7048.5</v>
      </c>
      <c r="G1239" s="5">
        <f t="shared" si="1166"/>
        <v>7048.5</v>
      </c>
      <c r="H1239" s="5">
        <f t="shared" si="1166"/>
        <v>7048.5</v>
      </c>
      <c r="I1239" s="5">
        <f t="shared" si="1166"/>
        <v>0</v>
      </c>
      <c r="J1239" s="5">
        <f t="shared" si="1166"/>
        <v>0</v>
      </c>
      <c r="K1239" s="5">
        <f t="shared" si="1166"/>
        <v>0</v>
      </c>
      <c r="L1239" s="5">
        <f t="shared" si="1166"/>
        <v>0</v>
      </c>
      <c r="M1239" s="5">
        <f t="shared" si="1116"/>
        <v>7048.5</v>
      </c>
      <c r="N1239" s="5">
        <v>75023.900000000009</v>
      </c>
      <c r="O1239" s="5">
        <f t="shared" si="1168"/>
        <v>5310</v>
      </c>
      <c r="P1239" s="5">
        <f t="shared" si="1167"/>
        <v>0</v>
      </c>
      <c r="Q1239" s="5">
        <f t="shared" si="1167"/>
        <v>0</v>
      </c>
      <c r="R1239" s="5">
        <f t="shared" si="1167"/>
        <v>0</v>
      </c>
      <c r="S1239" s="5">
        <f t="shared" si="1167"/>
        <v>0</v>
      </c>
      <c r="T1239" s="5">
        <v>65853.648499999996</v>
      </c>
      <c r="U1239" s="5">
        <f t="shared" si="1167"/>
        <v>0</v>
      </c>
      <c r="V1239" s="36">
        <f t="shared" si="1167"/>
        <v>0</v>
      </c>
      <c r="W1239" s="5">
        <f t="shared" si="1161"/>
        <v>87.776893096733161</v>
      </c>
      <c r="X1239" s="26"/>
    </row>
    <row r="1240" spans="1:24" ht="31.5" x14ac:dyDescent="0.25">
      <c r="A1240" s="4" t="s">
        <v>148</v>
      </c>
      <c r="B1240" s="4" t="s">
        <v>1339</v>
      </c>
      <c r="C1240" s="4" t="s">
        <v>573</v>
      </c>
      <c r="D1240" s="4"/>
      <c r="E1240" s="14" t="s">
        <v>662</v>
      </c>
      <c r="F1240" s="5">
        <f t="shared" si="1166"/>
        <v>7048.5</v>
      </c>
      <c r="G1240" s="5">
        <f t="shared" si="1166"/>
        <v>7048.5</v>
      </c>
      <c r="H1240" s="5">
        <f t="shared" si="1166"/>
        <v>7048.5</v>
      </c>
      <c r="I1240" s="5">
        <f t="shared" si="1166"/>
        <v>0</v>
      </c>
      <c r="J1240" s="5">
        <f t="shared" si="1166"/>
        <v>0</v>
      </c>
      <c r="K1240" s="5">
        <f t="shared" si="1166"/>
        <v>0</v>
      </c>
      <c r="L1240" s="5">
        <f t="shared" si="1166"/>
        <v>0</v>
      </c>
      <c r="M1240" s="5">
        <f t="shared" si="1116"/>
        <v>7048.5</v>
      </c>
      <c r="N1240" s="5">
        <v>75023.900000000009</v>
      </c>
      <c r="O1240" s="5">
        <f t="shared" si="1168"/>
        <v>5310</v>
      </c>
      <c r="P1240" s="5">
        <f t="shared" si="1167"/>
        <v>0</v>
      </c>
      <c r="Q1240" s="5">
        <f t="shared" si="1167"/>
        <v>0</v>
      </c>
      <c r="R1240" s="5">
        <f t="shared" si="1167"/>
        <v>0</v>
      </c>
      <c r="S1240" s="5">
        <f t="shared" si="1167"/>
        <v>0</v>
      </c>
      <c r="T1240" s="5">
        <v>65853.648499999996</v>
      </c>
      <c r="U1240" s="5">
        <f t="shared" si="1167"/>
        <v>0</v>
      </c>
      <c r="V1240" s="36">
        <f t="shared" si="1167"/>
        <v>0</v>
      </c>
      <c r="W1240" s="5">
        <f t="shared" si="1161"/>
        <v>87.776893096733161</v>
      </c>
      <c r="X1240" s="26"/>
    </row>
    <row r="1241" spans="1:24" x14ac:dyDescent="0.25">
      <c r="A1241" s="4" t="s">
        <v>148</v>
      </c>
      <c r="B1241" s="4" t="s">
        <v>1339</v>
      </c>
      <c r="C1241" s="4" t="s">
        <v>573</v>
      </c>
      <c r="D1241" s="4" t="s">
        <v>117</v>
      </c>
      <c r="E1241" s="14" t="s">
        <v>467</v>
      </c>
      <c r="F1241" s="5">
        <v>7048.5</v>
      </c>
      <c r="G1241" s="5">
        <v>7048.5</v>
      </c>
      <c r="H1241" s="5">
        <v>7048.5</v>
      </c>
      <c r="I1241" s="5"/>
      <c r="J1241" s="5"/>
      <c r="K1241" s="5"/>
      <c r="L1241" s="5"/>
      <c r="M1241" s="5">
        <f t="shared" si="1116"/>
        <v>7048.5</v>
      </c>
      <c r="N1241" s="5">
        <v>2101.7343500000002</v>
      </c>
      <c r="O1241" s="5">
        <v>5310</v>
      </c>
      <c r="P1241" s="5">
        <v>0</v>
      </c>
      <c r="Q1241" s="5">
        <v>0</v>
      </c>
      <c r="R1241" s="5">
        <v>0</v>
      </c>
      <c r="S1241" s="5">
        <v>0</v>
      </c>
      <c r="T1241" s="5">
        <v>2101.7343500000002</v>
      </c>
      <c r="U1241" s="5">
        <v>0</v>
      </c>
      <c r="V1241" s="36">
        <v>0</v>
      </c>
      <c r="W1241" s="5">
        <f t="shared" si="1161"/>
        <v>100</v>
      </c>
      <c r="X1241" s="26"/>
    </row>
    <row r="1242" spans="1:24" ht="31.5" x14ac:dyDescent="0.25">
      <c r="A1242" s="4" t="s">
        <v>148</v>
      </c>
      <c r="B1242" s="4" t="s">
        <v>1339</v>
      </c>
      <c r="C1242" s="4" t="s">
        <v>573</v>
      </c>
      <c r="D1242" s="4" t="s">
        <v>300</v>
      </c>
      <c r="E1242" s="14" t="s">
        <v>469</v>
      </c>
      <c r="F1242" s="5"/>
      <c r="G1242" s="5"/>
      <c r="H1242" s="5"/>
      <c r="I1242" s="5"/>
      <c r="J1242" s="5"/>
      <c r="K1242" s="5"/>
      <c r="L1242" s="5">
        <f>L1243</f>
        <v>48.149000000000001</v>
      </c>
      <c r="M1242" s="5">
        <f>L1242</f>
        <v>48.149000000000001</v>
      </c>
      <c r="N1242" s="5">
        <v>2101.7343500000002</v>
      </c>
      <c r="O1242" s="5">
        <f t="shared" ref="O1242:V1243" si="1170">O1243</f>
        <v>0</v>
      </c>
      <c r="P1242" s="5">
        <f t="shared" si="1170"/>
        <v>0</v>
      </c>
      <c r="Q1242" s="5">
        <f t="shared" si="1170"/>
        <v>0</v>
      </c>
      <c r="R1242" s="5">
        <f t="shared" si="1170"/>
        <v>0</v>
      </c>
      <c r="S1242" s="5">
        <f t="shared" si="1170"/>
        <v>0</v>
      </c>
      <c r="T1242" s="5">
        <v>2101.7343500000002</v>
      </c>
      <c r="U1242" s="5">
        <f t="shared" si="1170"/>
        <v>0</v>
      </c>
      <c r="V1242" s="36">
        <f t="shared" si="1170"/>
        <v>0</v>
      </c>
      <c r="W1242" s="5">
        <f t="shared" si="1161"/>
        <v>100</v>
      </c>
      <c r="X1242" s="26"/>
    </row>
    <row r="1243" spans="1:24" ht="31.5" x14ac:dyDescent="0.25">
      <c r="A1243" s="4" t="s">
        <v>148</v>
      </c>
      <c r="B1243" s="4" t="s">
        <v>1339</v>
      </c>
      <c r="C1243" s="4" t="s">
        <v>573</v>
      </c>
      <c r="D1243" s="4" t="s">
        <v>73</v>
      </c>
      <c r="E1243" s="14" t="s">
        <v>475</v>
      </c>
      <c r="F1243" s="5"/>
      <c r="G1243" s="5"/>
      <c r="H1243" s="5"/>
      <c r="I1243" s="5"/>
      <c r="J1243" s="5"/>
      <c r="K1243" s="5"/>
      <c r="L1243" s="5">
        <f>L1244</f>
        <v>48.149000000000001</v>
      </c>
      <c r="M1243" s="5">
        <f>L1243</f>
        <v>48.149000000000001</v>
      </c>
      <c r="N1243" s="5">
        <v>72922.16565000001</v>
      </c>
      <c r="O1243" s="5">
        <f t="shared" si="1170"/>
        <v>0</v>
      </c>
      <c r="P1243" s="5">
        <f t="shared" si="1170"/>
        <v>0</v>
      </c>
      <c r="Q1243" s="5">
        <f t="shared" si="1170"/>
        <v>0</v>
      </c>
      <c r="R1243" s="5">
        <f t="shared" si="1170"/>
        <v>0</v>
      </c>
      <c r="S1243" s="5">
        <f t="shared" si="1170"/>
        <v>0</v>
      </c>
      <c r="T1243" s="5">
        <v>63751.914149999997</v>
      </c>
      <c r="U1243" s="5">
        <f t="shared" si="1170"/>
        <v>0</v>
      </c>
      <c r="V1243" s="36">
        <f t="shared" si="1170"/>
        <v>0</v>
      </c>
      <c r="W1243" s="5">
        <f t="shared" si="1161"/>
        <v>87.424603454573884</v>
      </c>
      <c r="X1243" s="26"/>
    </row>
    <row r="1244" spans="1:24" x14ac:dyDescent="0.25">
      <c r="A1244" s="4" t="s">
        <v>148</v>
      </c>
      <c r="B1244" s="4" t="s">
        <v>1339</v>
      </c>
      <c r="C1244" s="4" t="s">
        <v>573</v>
      </c>
      <c r="D1244" s="4" t="s">
        <v>107</v>
      </c>
      <c r="E1244" s="14" t="s">
        <v>476</v>
      </c>
      <c r="F1244" s="5"/>
      <c r="G1244" s="5"/>
      <c r="H1244" s="5"/>
      <c r="I1244" s="5"/>
      <c r="J1244" s="5"/>
      <c r="K1244" s="5"/>
      <c r="L1244" s="5">
        <v>48.149000000000001</v>
      </c>
      <c r="M1244" s="5">
        <f>L1244</f>
        <v>48.149000000000001</v>
      </c>
      <c r="N1244" s="5">
        <v>430.78518000000003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260.53368</v>
      </c>
      <c r="U1244" s="5">
        <v>0</v>
      </c>
      <c r="V1244" s="36">
        <v>0</v>
      </c>
      <c r="W1244" s="5">
        <f t="shared" si="1161"/>
        <v>60.478793629808713</v>
      </c>
      <c r="X1244" s="26"/>
    </row>
    <row r="1245" spans="1:24" x14ac:dyDescent="0.25">
      <c r="A1245" s="4" t="s">
        <v>148</v>
      </c>
      <c r="B1245" s="4" t="s">
        <v>1339</v>
      </c>
      <c r="C1245" s="4" t="s">
        <v>573</v>
      </c>
      <c r="D1245" s="4" t="s">
        <v>85</v>
      </c>
      <c r="E1245" s="14" t="s">
        <v>477</v>
      </c>
      <c r="F1245" s="11"/>
      <c r="G1245" s="11"/>
      <c r="H1245" s="11"/>
      <c r="I1245" s="11"/>
      <c r="J1245" s="11"/>
      <c r="K1245" s="11"/>
      <c r="L1245" s="11"/>
      <c r="M1245" s="11">
        <f t="shared" si="1116"/>
        <v>0</v>
      </c>
      <c r="N1245" s="5">
        <v>72491.380470000004</v>
      </c>
      <c r="O1245" s="11">
        <f t="shared" ref="O1245:O1248" si="1171">O1246</f>
        <v>7107.5082000000002</v>
      </c>
      <c r="P1245" s="11">
        <f t="shared" ref="P1245:V1248" si="1172">P1246</f>
        <v>32513.545999999998</v>
      </c>
      <c r="Q1245" s="11">
        <f t="shared" si="1172"/>
        <v>7107.5082000000002</v>
      </c>
      <c r="R1245" s="11">
        <f t="shared" si="1172"/>
        <v>0</v>
      </c>
      <c r="S1245" s="11">
        <f t="shared" si="1172"/>
        <v>0</v>
      </c>
      <c r="T1245" s="5">
        <v>63491.380469999996</v>
      </c>
      <c r="U1245" s="11">
        <f t="shared" si="1172"/>
        <v>32513.398399999998</v>
      </c>
      <c r="V1245" s="35">
        <f t="shared" si="1172"/>
        <v>0</v>
      </c>
      <c r="W1245" s="5">
        <f t="shared" si="1161"/>
        <v>87.584730844345572</v>
      </c>
      <c r="X1245" s="26"/>
    </row>
    <row r="1246" spans="1:24" x14ac:dyDescent="0.25">
      <c r="A1246" s="9" t="s">
        <v>148</v>
      </c>
      <c r="B1246" s="9" t="s">
        <v>1340</v>
      </c>
      <c r="C1246" s="9"/>
      <c r="D1246" s="9"/>
      <c r="E1246" s="13" t="s">
        <v>461</v>
      </c>
      <c r="F1246" s="5"/>
      <c r="G1246" s="5"/>
      <c r="H1246" s="5"/>
      <c r="I1246" s="5"/>
      <c r="J1246" s="5"/>
      <c r="K1246" s="5"/>
      <c r="L1246" s="5"/>
      <c r="M1246" s="5">
        <f t="shared" si="1116"/>
        <v>0</v>
      </c>
      <c r="N1246" s="11">
        <v>162283.88783999998</v>
      </c>
      <c r="O1246" s="5">
        <f t="shared" si="1171"/>
        <v>7107.5082000000002</v>
      </c>
      <c r="P1246" s="5">
        <f t="shared" si="1172"/>
        <v>32513.545999999998</v>
      </c>
      <c r="Q1246" s="5">
        <f t="shared" si="1172"/>
        <v>7107.5082000000002</v>
      </c>
      <c r="R1246" s="5">
        <f t="shared" si="1172"/>
        <v>0</v>
      </c>
      <c r="S1246" s="5">
        <f t="shared" si="1172"/>
        <v>0</v>
      </c>
      <c r="T1246" s="11">
        <v>162259.6078</v>
      </c>
      <c r="U1246" s="5">
        <f t="shared" si="1172"/>
        <v>32513.398399999998</v>
      </c>
      <c r="V1246" s="36">
        <f t="shared" si="1172"/>
        <v>0</v>
      </c>
      <c r="W1246" s="11">
        <f t="shared" si="1161"/>
        <v>99.98503853936262</v>
      </c>
      <c r="X1246" s="26"/>
    </row>
    <row r="1247" spans="1:24" ht="31.5" x14ac:dyDescent="0.25">
      <c r="A1247" s="4" t="s">
        <v>148</v>
      </c>
      <c r="B1247" s="4" t="s">
        <v>1340</v>
      </c>
      <c r="C1247" s="4" t="s">
        <v>153</v>
      </c>
      <c r="D1247" s="4"/>
      <c r="E1247" s="14" t="s">
        <v>921</v>
      </c>
      <c r="F1247" s="5"/>
      <c r="G1247" s="5"/>
      <c r="H1247" s="5"/>
      <c r="I1247" s="5"/>
      <c r="J1247" s="5"/>
      <c r="K1247" s="5"/>
      <c r="L1247" s="5"/>
      <c r="M1247" s="5">
        <f t="shared" si="1116"/>
        <v>0</v>
      </c>
      <c r="N1247" s="5">
        <v>162283.88783999998</v>
      </c>
      <c r="O1247" s="5">
        <f t="shared" si="1171"/>
        <v>7107.5082000000002</v>
      </c>
      <c r="P1247" s="5">
        <f t="shared" si="1172"/>
        <v>32513.545999999998</v>
      </c>
      <c r="Q1247" s="5">
        <f t="shared" si="1172"/>
        <v>7107.5082000000002</v>
      </c>
      <c r="R1247" s="5">
        <f t="shared" si="1172"/>
        <v>0</v>
      </c>
      <c r="S1247" s="5">
        <f t="shared" si="1172"/>
        <v>0</v>
      </c>
      <c r="T1247" s="5">
        <v>162259.6078</v>
      </c>
      <c r="U1247" s="5">
        <f t="shared" si="1172"/>
        <v>32513.398399999998</v>
      </c>
      <c r="V1247" s="36">
        <f t="shared" si="1172"/>
        <v>0</v>
      </c>
      <c r="W1247" s="5">
        <f t="shared" si="1161"/>
        <v>99.98503853936262</v>
      </c>
      <c r="X1247" s="26"/>
    </row>
    <row r="1248" spans="1:24" ht="31.5" x14ac:dyDescent="0.25">
      <c r="A1248" s="4" t="s">
        <v>148</v>
      </c>
      <c r="B1248" s="4" t="s">
        <v>1340</v>
      </c>
      <c r="C1248" s="4" t="s">
        <v>600</v>
      </c>
      <c r="D1248" s="4"/>
      <c r="E1248" s="14" t="s">
        <v>926</v>
      </c>
      <c r="F1248" s="5"/>
      <c r="G1248" s="5"/>
      <c r="H1248" s="5"/>
      <c r="I1248" s="5"/>
      <c r="J1248" s="5"/>
      <c r="K1248" s="5"/>
      <c r="L1248" s="5"/>
      <c r="M1248" s="5">
        <f t="shared" si="1116"/>
        <v>0</v>
      </c>
      <c r="N1248" s="5">
        <v>161194.55099999998</v>
      </c>
      <c r="O1248" s="5">
        <f t="shared" si="1171"/>
        <v>7107.5082000000002</v>
      </c>
      <c r="P1248" s="5">
        <f t="shared" si="1172"/>
        <v>32513.545999999998</v>
      </c>
      <c r="Q1248" s="5">
        <f t="shared" si="1172"/>
        <v>7107.5082000000002</v>
      </c>
      <c r="R1248" s="5">
        <f t="shared" si="1172"/>
        <v>0</v>
      </c>
      <c r="S1248" s="5">
        <f t="shared" si="1172"/>
        <v>0</v>
      </c>
      <c r="T1248" s="5">
        <v>161194.47719999999</v>
      </c>
      <c r="U1248" s="5">
        <f t="shared" si="1172"/>
        <v>32513.398399999998</v>
      </c>
      <c r="V1248" s="36">
        <f t="shared" si="1172"/>
        <v>0</v>
      </c>
      <c r="W1248" s="5">
        <f t="shared" si="1161"/>
        <v>99.9999542168147</v>
      </c>
      <c r="X1248" s="26"/>
    </row>
    <row r="1249" spans="1:24" ht="63" x14ac:dyDescent="0.25">
      <c r="A1249" s="4" t="s">
        <v>148</v>
      </c>
      <c r="B1249" s="4" t="s">
        <v>1340</v>
      </c>
      <c r="C1249" s="4" t="s">
        <v>601</v>
      </c>
      <c r="D1249" s="4"/>
      <c r="E1249" s="14" t="s">
        <v>927</v>
      </c>
      <c r="F1249" s="5"/>
      <c r="G1249" s="5"/>
      <c r="H1249" s="5"/>
      <c r="I1249" s="5"/>
      <c r="J1249" s="5"/>
      <c r="K1249" s="5"/>
      <c r="L1249" s="5"/>
      <c r="M1249" s="5">
        <f t="shared" ref="M1249:M1322" si="1173">F1249+I1249+L1249</f>
        <v>0</v>
      </c>
      <c r="N1249" s="5">
        <v>161194.55099999998</v>
      </c>
      <c r="O1249" s="5">
        <f>O1250+O1251</f>
        <v>7107.5082000000002</v>
      </c>
      <c r="P1249" s="5">
        <f t="shared" ref="P1249:V1249" si="1174">P1250+P1251</f>
        <v>32513.545999999998</v>
      </c>
      <c r="Q1249" s="5">
        <f t="shared" si="1174"/>
        <v>7107.5082000000002</v>
      </c>
      <c r="R1249" s="5">
        <f t="shared" si="1174"/>
        <v>0</v>
      </c>
      <c r="S1249" s="5">
        <f t="shared" si="1174"/>
        <v>0</v>
      </c>
      <c r="T1249" s="5">
        <v>161194.47719999999</v>
      </c>
      <c r="U1249" s="5">
        <f t="shared" si="1174"/>
        <v>32513.398399999998</v>
      </c>
      <c r="V1249" s="36">
        <f t="shared" si="1174"/>
        <v>0</v>
      </c>
      <c r="W1249" s="5">
        <f t="shared" si="1161"/>
        <v>99.9999542168147</v>
      </c>
      <c r="X1249" s="26"/>
    </row>
    <row r="1250" spans="1:24" ht="31.5" x14ac:dyDescent="0.25">
      <c r="A1250" s="4" t="s">
        <v>148</v>
      </c>
      <c r="B1250" s="4" t="s">
        <v>1340</v>
      </c>
      <c r="C1250" s="4" t="s">
        <v>590</v>
      </c>
      <c r="D1250" s="4"/>
      <c r="E1250" s="14" t="s">
        <v>664</v>
      </c>
      <c r="F1250" s="5"/>
      <c r="G1250" s="5"/>
      <c r="H1250" s="5"/>
      <c r="I1250" s="5"/>
      <c r="J1250" s="5"/>
      <c r="K1250" s="5"/>
      <c r="L1250" s="5"/>
      <c r="M1250" s="5">
        <f t="shared" si="1173"/>
        <v>0</v>
      </c>
      <c r="N1250" s="5">
        <v>16256.772999999999</v>
      </c>
      <c r="O1250" s="5">
        <v>273.3657</v>
      </c>
      <c r="P1250" s="5">
        <f>N1250</f>
        <v>16256.772999999999</v>
      </c>
      <c r="Q1250" s="5">
        <f>O1250</f>
        <v>273.3657</v>
      </c>
      <c r="R1250" s="5">
        <v>0</v>
      </c>
      <c r="S1250" s="5">
        <v>0</v>
      </c>
      <c r="T1250" s="5">
        <v>16256.699199999999</v>
      </c>
      <c r="U1250" s="5">
        <f>T1250</f>
        <v>16256.699199999999</v>
      </c>
      <c r="V1250" s="36">
        <v>0</v>
      </c>
      <c r="W1250" s="5">
        <f t="shared" si="1161"/>
        <v>99.999546035366308</v>
      </c>
      <c r="X1250" s="26"/>
    </row>
    <row r="1251" spans="1:24" ht="31.5" x14ac:dyDescent="0.25">
      <c r="A1251" s="4" t="s">
        <v>148</v>
      </c>
      <c r="B1251" s="4" t="s">
        <v>1340</v>
      </c>
      <c r="C1251" s="4" t="s">
        <v>590</v>
      </c>
      <c r="D1251" s="4" t="s">
        <v>73</v>
      </c>
      <c r="E1251" s="14" t="s">
        <v>475</v>
      </c>
      <c r="F1251" s="5"/>
      <c r="G1251" s="5"/>
      <c r="H1251" s="5"/>
      <c r="I1251" s="5"/>
      <c r="J1251" s="5"/>
      <c r="K1251" s="5"/>
      <c r="L1251" s="5"/>
      <c r="M1251" s="5">
        <f t="shared" si="1173"/>
        <v>0</v>
      </c>
      <c r="N1251" s="5">
        <v>16256.772999999999</v>
      </c>
      <c r="O1251" s="5">
        <v>6834.1424999999999</v>
      </c>
      <c r="P1251" s="5">
        <f>N1251</f>
        <v>16256.772999999999</v>
      </c>
      <c r="Q1251" s="5">
        <f>O1251</f>
        <v>6834.1424999999999</v>
      </c>
      <c r="R1251" s="5">
        <v>0</v>
      </c>
      <c r="S1251" s="5">
        <v>0</v>
      </c>
      <c r="T1251" s="5">
        <v>16256.699199999999</v>
      </c>
      <c r="U1251" s="5">
        <f>T1251</f>
        <v>16256.699199999999</v>
      </c>
      <c r="V1251" s="36">
        <v>0</v>
      </c>
      <c r="W1251" s="5">
        <f t="shared" si="1161"/>
        <v>99.999546035366308</v>
      </c>
      <c r="X1251" s="26"/>
    </row>
    <row r="1252" spans="1:24" s="3" customFormat="1" x14ac:dyDescent="0.25">
      <c r="A1252" s="4" t="s">
        <v>148</v>
      </c>
      <c r="B1252" s="4" t="s">
        <v>1340</v>
      </c>
      <c r="C1252" s="4" t="s">
        <v>590</v>
      </c>
      <c r="D1252" s="4" t="s">
        <v>85</v>
      </c>
      <c r="E1252" s="14" t="s">
        <v>477</v>
      </c>
      <c r="F1252" s="8">
        <f t="shared" ref="F1252:L1252" si="1175">F1253+F1320+F1368+F1456+F1540+F1552+F1566+F1596+F1580</f>
        <v>660863.20000000007</v>
      </c>
      <c r="G1252" s="8">
        <f t="shared" si="1175"/>
        <v>511012.1</v>
      </c>
      <c r="H1252" s="8">
        <f t="shared" si="1175"/>
        <v>555350.29999999993</v>
      </c>
      <c r="I1252" s="8">
        <f t="shared" si="1175"/>
        <v>270440.3</v>
      </c>
      <c r="J1252" s="8">
        <f t="shared" si="1175"/>
        <v>265561.7</v>
      </c>
      <c r="K1252" s="8">
        <f t="shared" si="1175"/>
        <v>-12175.4</v>
      </c>
      <c r="L1252" s="8">
        <f t="shared" si="1175"/>
        <v>66538.619000000006</v>
      </c>
      <c r="M1252" s="8">
        <f t="shared" si="1173"/>
        <v>997842.11899999995</v>
      </c>
      <c r="N1252" s="5">
        <v>16256.772999999999</v>
      </c>
      <c r="O1252" s="8">
        <f t="shared" ref="O1252:V1252" si="1176">O1253+O1320+O1368+O1456+O1540+O1552+O1566+O1596+O1580</f>
        <v>496312.60209999996</v>
      </c>
      <c r="P1252" s="8">
        <f t="shared" si="1176"/>
        <v>133560.77778999999</v>
      </c>
      <c r="Q1252" s="8">
        <f t="shared" si="1176"/>
        <v>109697.83571</v>
      </c>
      <c r="R1252" s="8">
        <f t="shared" si="1176"/>
        <v>0</v>
      </c>
      <c r="S1252" s="8">
        <f t="shared" si="1176"/>
        <v>0</v>
      </c>
      <c r="T1252" s="5">
        <v>16256.699199999999</v>
      </c>
      <c r="U1252" s="8">
        <f t="shared" si="1176"/>
        <v>78842.071309999999</v>
      </c>
      <c r="V1252" s="34">
        <f t="shared" si="1176"/>
        <v>0</v>
      </c>
      <c r="W1252" s="5">
        <f t="shared" si="1161"/>
        <v>99.999546035366308</v>
      </c>
      <c r="X1252" s="21"/>
    </row>
    <row r="1253" spans="1:24" s="3" customFormat="1" ht="31.5" x14ac:dyDescent="0.25">
      <c r="A1253" s="4" t="s">
        <v>148</v>
      </c>
      <c r="B1253" s="4" t="s">
        <v>1340</v>
      </c>
      <c r="C1253" s="4" t="s">
        <v>619</v>
      </c>
      <c r="D1253" s="4"/>
      <c r="E1253" s="14" t="s">
        <v>1474</v>
      </c>
      <c r="F1253" s="8">
        <f t="shared" ref="F1253:L1253" si="1177">F1254+F1273</f>
        <v>48399.5</v>
      </c>
      <c r="G1253" s="8">
        <f t="shared" si="1177"/>
        <v>47016.7</v>
      </c>
      <c r="H1253" s="8">
        <f t="shared" si="1177"/>
        <v>46002.5</v>
      </c>
      <c r="I1253" s="8">
        <f t="shared" si="1177"/>
        <v>0</v>
      </c>
      <c r="J1253" s="8">
        <f t="shared" si="1177"/>
        <v>0</v>
      </c>
      <c r="K1253" s="8">
        <f t="shared" si="1177"/>
        <v>0</v>
      </c>
      <c r="L1253" s="8">
        <f t="shared" si="1177"/>
        <v>-418.27499999999998</v>
      </c>
      <c r="M1253" s="8">
        <f t="shared" si="1173"/>
        <v>47981.224999999999</v>
      </c>
      <c r="N1253" s="5">
        <v>102057.33199999999</v>
      </c>
      <c r="O1253" s="8">
        <f>O1254+O1273</f>
        <v>34068.535510000002</v>
      </c>
      <c r="P1253" s="8">
        <f t="shared" ref="P1253:V1253" si="1178">P1254+P1273</f>
        <v>43735.607370000005</v>
      </c>
      <c r="Q1253" s="8">
        <f t="shared" si="1178"/>
        <v>1419.7004000000002</v>
      </c>
      <c r="R1253" s="8">
        <f t="shared" si="1178"/>
        <v>0</v>
      </c>
      <c r="S1253" s="8">
        <f t="shared" si="1178"/>
        <v>0</v>
      </c>
      <c r="T1253" s="5">
        <v>102057.33199999999</v>
      </c>
      <c r="U1253" s="8">
        <f t="shared" si="1178"/>
        <v>43711.401129999998</v>
      </c>
      <c r="V1253" s="34">
        <f t="shared" si="1178"/>
        <v>0</v>
      </c>
      <c r="W1253" s="5">
        <f t="shared" si="1161"/>
        <v>100</v>
      </c>
      <c r="X1253" s="21"/>
    </row>
    <row r="1254" spans="1:24" s="10" customFormat="1" ht="31.5" x14ac:dyDescent="0.25">
      <c r="A1254" s="4" t="s">
        <v>148</v>
      </c>
      <c r="B1254" s="4" t="s">
        <v>1340</v>
      </c>
      <c r="C1254" s="4" t="s">
        <v>619</v>
      </c>
      <c r="D1254" s="4" t="s">
        <v>73</v>
      </c>
      <c r="E1254" s="14" t="s">
        <v>475</v>
      </c>
      <c r="F1254" s="11">
        <f t="shared" ref="F1254:L1254" si="1179">F1255+F1263</f>
        <v>40982.699999999997</v>
      </c>
      <c r="G1254" s="11">
        <f t="shared" si="1179"/>
        <v>40982.699999999997</v>
      </c>
      <c r="H1254" s="11">
        <f t="shared" si="1179"/>
        <v>40982.699999999997</v>
      </c>
      <c r="I1254" s="11">
        <f t="shared" si="1179"/>
        <v>0</v>
      </c>
      <c r="J1254" s="11">
        <f t="shared" si="1179"/>
        <v>0</v>
      </c>
      <c r="K1254" s="11">
        <f t="shared" si="1179"/>
        <v>0</v>
      </c>
      <c r="L1254" s="11">
        <f t="shared" si="1179"/>
        <v>376.6</v>
      </c>
      <c r="M1254" s="11">
        <f t="shared" si="1173"/>
        <v>41359.299999999996</v>
      </c>
      <c r="N1254" s="5">
        <v>102057.33199999999</v>
      </c>
      <c r="O1254" s="11">
        <f>O1255+O1263</f>
        <v>30525.538639999999</v>
      </c>
      <c r="P1254" s="11">
        <f t="shared" ref="P1254:V1254" si="1180">P1255+P1263</f>
        <v>43711.000140000004</v>
      </c>
      <c r="Q1254" s="11">
        <f t="shared" si="1180"/>
        <v>1419.7004000000002</v>
      </c>
      <c r="R1254" s="11">
        <f t="shared" si="1180"/>
        <v>0</v>
      </c>
      <c r="S1254" s="11">
        <f t="shared" si="1180"/>
        <v>0</v>
      </c>
      <c r="T1254" s="5">
        <v>102057.33199999999</v>
      </c>
      <c r="U1254" s="11">
        <f t="shared" si="1180"/>
        <v>43686.793899999997</v>
      </c>
      <c r="V1254" s="35">
        <f t="shared" si="1180"/>
        <v>0</v>
      </c>
      <c r="W1254" s="5">
        <f t="shared" si="1161"/>
        <v>100</v>
      </c>
      <c r="X1254" s="25"/>
    </row>
    <row r="1255" spans="1:24" x14ac:dyDescent="0.25">
      <c r="A1255" s="4" t="s">
        <v>148</v>
      </c>
      <c r="B1255" s="4" t="s">
        <v>1340</v>
      </c>
      <c r="C1255" s="4" t="s">
        <v>619</v>
      </c>
      <c r="D1255" s="4" t="s">
        <v>107</v>
      </c>
      <c r="E1255" s="14" t="s">
        <v>476</v>
      </c>
      <c r="F1255" s="5">
        <f t="shared" ref="F1255:L1257" si="1181">F1256</f>
        <v>1911.6</v>
      </c>
      <c r="G1255" s="5">
        <f t="shared" si="1181"/>
        <v>1911.6</v>
      </c>
      <c r="H1255" s="5">
        <f t="shared" si="1181"/>
        <v>1911.6</v>
      </c>
      <c r="I1255" s="5">
        <f t="shared" si="1181"/>
        <v>0</v>
      </c>
      <c r="J1255" s="5">
        <f t="shared" si="1181"/>
        <v>0</v>
      </c>
      <c r="K1255" s="5">
        <f t="shared" si="1181"/>
        <v>0</v>
      </c>
      <c r="L1255" s="5">
        <f t="shared" si="1181"/>
        <v>0</v>
      </c>
      <c r="M1255" s="5">
        <f t="shared" si="1173"/>
        <v>1911.6</v>
      </c>
      <c r="N1255" s="5">
        <v>2488.0990000000002</v>
      </c>
      <c r="O1255" s="5">
        <f t="shared" ref="O1255:O1257" si="1182">O1256</f>
        <v>1419.7004000000002</v>
      </c>
      <c r="P1255" s="5">
        <f t="shared" ref="P1255:V1257" si="1183">P1256</f>
        <v>43711.000140000004</v>
      </c>
      <c r="Q1255" s="5">
        <f t="shared" si="1183"/>
        <v>1419.7004000000002</v>
      </c>
      <c r="R1255" s="5">
        <f t="shared" si="1183"/>
        <v>0</v>
      </c>
      <c r="S1255" s="5">
        <f t="shared" si="1183"/>
        <v>0</v>
      </c>
      <c r="T1255" s="5">
        <v>2488.0990000000002</v>
      </c>
      <c r="U1255" s="5">
        <f t="shared" si="1183"/>
        <v>43686.793899999997</v>
      </c>
      <c r="V1255" s="36">
        <f t="shared" si="1183"/>
        <v>0</v>
      </c>
      <c r="W1255" s="5">
        <f t="shared" si="1161"/>
        <v>100</v>
      </c>
      <c r="X1255" s="26"/>
    </row>
    <row r="1256" spans="1:24" x14ac:dyDescent="0.25">
      <c r="A1256" s="4" t="s">
        <v>148</v>
      </c>
      <c r="B1256" s="4" t="s">
        <v>1340</v>
      </c>
      <c r="C1256" s="4" t="s">
        <v>619</v>
      </c>
      <c r="D1256" s="4" t="s">
        <v>85</v>
      </c>
      <c r="E1256" s="14" t="s">
        <v>477</v>
      </c>
      <c r="F1256" s="5">
        <f t="shared" si="1181"/>
        <v>1911.6</v>
      </c>
      <c r="G1256" s="5">
        <f t="shared" si="1181"/>
        <v>1911.6</v>
      </c>
      <c r="H1256" s="5">
        <f t="shared" si="1181"/>
        <v>1911.6</v>
      </c>
      <c r="I1256" s="5">
        <f t="shared" si="1181"/>
        <v>0</v>
      </c>
      <c r="J1256" s="5">
        <f t="shared" si="1181"/>
        <v>0</v>
      </c>
      <c r="K1256" s="5">
        <f t="shared" si="1181"/>
        <v>0</v>
      </c>
      <c r="L1256" s="5">
        <f t="shared" si="1181"/>
        <v>0</v>
      </c>
      <c r="M1256" s="5">
        <f t="shared" si="1173"/>
        <v>1911.6</v>
      </c>
      <c r="N1256" s="5">
        <v>99569.232999999993</v>
      </c>
      <c r="O1256" s="5">
        <f t="shared" si="1182"/>
        <v>1419.7004000000002</v>
      </c>
      <c r="P1256" s="5">
        <f t="shared" si="1183"/>
        <v>43711.000140000004</v>
      </c>
      <c r="Q1256" s="5">
        <f t="shared" si="1183"/>
        <v>1419.7004000000002</v>
      </c>
      <c r="R1256" s="5">
        <f t="shared" si="1183"/>
        <v>0</v>
      </c>
      <c r="S1256" s="5">
        <f t="shared" si="1183"/>
        <v>0</v>
      </c>
      <c r="T1256" s="5">
        <v>99569.232999999993</v>
      </c>
      <c r="U1256" s="5">
        <f t="shared" si="1183"/>
        <v>43686.793899999997</v>
      </c>
      <c r="V1256" s="36">
        <f t="shared" si="1183"/>
        <v>0</v>
      </c>
      <c r="W1256" s="5">
        <f t="shared" si="1161"/>
        <v>100</v>
      </c>
      <c r="X1256" s="26"/>
    </row>
    <row r="1257" spans="1:24" ht="47.25" x14ac:dyDescent="0.25">
      <c r="A1257" s="4" t="s">
        <v>148</v>
      </c>
      <c r="B1257" s="4" t="s">
        <v>1340</v>
      </c>
      <c r="C1257" s="4" t="s">
        <v>620</v>
      </c>
      <c r="D1257" s="4"/>
      <c r="E1257" s="14" t="s">
        <v>1475</v>
      </c>
      <c r="F1257" s="5">
        <f t="shared" si="1181"/>
        <v>1911.6</v>
      </c>
      <c r="G1257" s="5">
        <f t="shared" si="1181"/>
        <v>1911.6</v>
      </c>
      <c r="H1257" s="5">
        <f t="shared" si="1181"/>
        <v>1911.6</v>
      </c>
      <c r="I1257" s="5">
        <f t="shared" si="1181"/>
        <v>0</v>
      </c>
      <c r="J1257" s="5">
        <f t="shared" si="1181"/>
        <v>0</v>
      </c>
      <c r="K1257" s="5">
        <f t="shared" si="1181"/>
        <v>0</v>
      </c>
      <c r="L1257" s="5">
        <f t="shared" si="1181"/>
        <v>0</v>
      </c>
      <c r="M1257" s="5">
        <f t="shared" si="1173"/>
        <v>1911.6</v>
      </c>
      <c r="N1257" s="5">
        <v>42880.446000000004</v>
      </c>
      <c r="O1257" s="5">
        <f t="shared" si="1182"/>
        <v>1419.7004000000002</v>
      </c>
      <c r="P1257" s="5">
        <f t="shared" si="1183"/>
        <v>43711.000140000004</v>
      </c>
      <c r="Q1257" s="5">
        <f t="shared" si="1183"/>
        <v>1419.7004000000002</v>
      </c>
      <c r="R1257" s="5">
        <f t="shared" si="1183"/>
        <v>0</v>
      </c>
      <c r="S1257" s="5">
        <f t="shared" si="1183"/>
        <v>0</v>
      </c>
      <c r="T1257" s="5">
        <v>42880.446000000004</v>
      </c>
      <c r="U1257" s="5">
        <f t="shared" si="1183"/>
        <v>43686.793899999997</v>
      </c>
      <c r="V1257" s="36">
        <f t="shared" si="1183"/>
        <v>0</v>
      </c>
      <c r="W1257" s="5">
        <f t="shared" si="1161"/>
        <v>100</v>
      </c>
      <c r="X1257" s="26"/>
    </row>
    <row r="1258" spans="1:24" ht="31.5" x14ac:dyDescent="0.25">
      <c r="A1258" s="4" t="s">
        <v>148</v>
      </c>
      <c r="B1258" s="4" t="s">
        <v>1340</v>
      </c>
      <c r="C1258" s="4" t="s">
        <v>620</v>
      </c>
      <c r="D1258" s="4" t="s">
        <v>73</v>
      </c>
      <c r="E1258" s="14" t="s">
        <v>475</v>
      </c>
      <c r="F1258" s="5">
        <f t="shared" ref="F1258:L1258" si="1184">F1259+F1261</f>
        <v>1911.6</v>
      </c>
      <c r="G1258" s="5">
        <f t="shared" si="1184"/>
        <v>1911.6</v>
      </c>
      <c r="H1258" s="5">
        <f t="shared" si="1184"/>
        <v>1911.6</v>
      </c>
      <c r="I1258" s="5">
        <f t="shared" si="1184"/>
        <v>0</v>
      </c>
      <c r="J1258" s="5">
        <f t="shared" si="1184"/>
        <v>0</v>
      </c>
      <c r="K1258" s="5">
        <f t="shared" si="1184"/>
        <v>0</v>
      </c>
      <c r="L1258" s="5">
        <f t="shared" si="1184"/>
        <v>0</v>
      </c>
      <c r="M1258" s="5">
        <f t="shared" si="1173"/>
        <v>1911.6</v>
      </c>
      <c r="N1258" s="5">
        <v>42880.446000000004</v>
      </c>
      <c r="O1258" s="5">
        <f>O1259+O1261</f>
        <v>1419.7004000000002</v>
      </c>
      <c r="P1258" s="5">
        <f t="shared" ref="P1258:V1258" si="1185">P1259+P1261</f>
        <v>43711.000140000004</v>
      </c>
      <c r="Q1258" s="5">
        <f t="shared" si="1185"/>
        <v>1419.7004000000002</v>
      </c>
      <c r="R1258" s="5">
        <f t="shared" si="1185"/>
        <v>0</v>
      </c>
      <c r="S1258" s="5">
        <f t="shared" si="1185"/>
        <v>0</v>
      </c>
      <c r="T1258" s="5">
        <v>42880.446000000004</v>
      </c>
      <c r="U1258" s="5">
        <f t="shared" si="1185"/>
        <v>43686.793899999997</v>
      </c>
      <c r="V1258" s="36">
        <f t="shared" si="1185"/>
        <v>0</v>
      </c>
      <c r="W1258" s="5">
        <f t="shared" si="1161"/>
        <v>100</v>
      </c>
      <c r="X1258" s="26"/>
    </row>
    <row r="1259" spans="1:24" x14ac:dyDescent="0.25">
      <c r="A1259" s="4" t="s">
        <v>148</v>
      </c>
      <c r="B1259" s="4" t="s">
        <v>1340</v>
      </c>
      <c r="C1259" s="4" t="s">
        <v>620</v>
      </c>
      <c r="D1259" s="4" t="s">
        <v>107</v>
      </c>
      <c r="E1259" s="14" t="s">
        <v>476</v>
      </c>
      <c r="F1259" s="5">
        <f t="shared" ref="F1259:L1259" si="1186">F1260</f>
        <v>1781.3</v>
      </c>
      <c r="G1259" s="5">
        <f t="shared" si="1186"/>
        <v>1781.3</v>
      </c>
      <c r="H1259" s="5">
        <f t="shared" si="1186"/>
        <v>1781.3</v>
      </c>
      <c r="I1259" s="5">
        <f t="shared" si="1186"/>
        <v>0</v>
      </c>
      <c r="J1259" s="5">
        <f t="shared" si="1186"/>
        <v>0</v>
      </c>
      <c r="K1259" s="5">
        <f t="shared" si="1186"/>
        <v>0</v>
      </c>
      <c r="L1259" s="5">
        <f t="shared" si="1186"/>
        <v>0</v>
      </c>
      <c r="M1259" s="5">
        <f t="shared" si="1173"/>
        <v>1781.3</v>
      </c>
      <c r="N1259" s="5">
        <v>258.78269999999998</v>
      </c>
      <c r="O1259" s="5">
        <f>O1260</f>
        <v>1335.9744000000001</v>
      </c>
      <c r="P1259" s="5">
        <f t="shared" ref="P1259:V1259" si="1187">P1260</f>
        <v>42621.6633</v>
      </c>
      <c r="Q1259" s="5">
        <f t="shared" si="1187"/>
        <v>1335.9744000000001</v>
      </c>
      <c r="R1259" s="5">
        <f t="shared" si="1187"/>
        <v>0</v>
      </c>
      <c r="S1259" s="5">
        <f t="shared" si="1187"/>
        <v>0</v>
      </c>
      <c r="T1259" s="5">
        <v>258.78269999999998</v>
      </c>
      <c r="U1259" s="5">
        <f t="shared" si="1187"/>
        <v>42621.6633</v>
      </c>
      <c r="V1259" s="36">
        <f t="shared" si="1187"/>
        <v>0</v>
      </c>
      <c r="W1259" s="5">
        <f t="shared" si="1161"/>
        <v>100</v>
      </c>
      <c r="X1259" s="26"/>
    </row>
    <row r="1260" spans="1:24" x14ac:dyDescent="0.25">
      <c r="A1260" s="4" t="s">
        <v>148</v>
      </c>
      <c r="B1260" s="4" t="s">
        <v>1340</v>
      </c>
      <c r="C1260" s="4" t="s">
        <v>620</v>
      </c>
      <c r="D1260" s="4" t="s">
        <v>85</v>
      </c>
      <c r="E1260" s="14" t="s">
        <v>477</v>
      </c>
      <c r="F1260" s="5">
        <v>1781.3</v>
      </c>
      <c r="G1260" s="5">
        <v>1781.3</v>
      </c>
      <c r="H1260" s="5">
        <v>1781.3</v>
      </c>
      <c r="I1260" s="5"/>
      <c r="J1260" s="5"/>
      <c r="K1260" s="5"/>
      <c r="L1260" s="5"/>
      <c r="M1260" s="5">
        <f t="shared" si="1173"/>
        <v>1781.3</v>
      </c>
      <c r="N1260" s="5">
        <v>42621.6633</v>
      </c>
      <c r="O1260" s="5">
        <v>1335.9744000000001</v>
      </c>
      <c r="P1260" s="5">
        <f>N1260</f>
        <v>42621.6633</v>
      </c>
      <c r="Q1260" s="5">
        <f>O1260</f>
        <v>1335.9744000000001</v>
      </c>
      <c r="R1260" s="5">
        <v>0</v>
      </c>
      <c r="S1260" s="5">
        <v>0</v>
      </c>
      <c r="T1260" s="5">
        <v>42621.6633</v>
      </c>
      <c r="U1260" s="5">
        <f>T1260</f>
        <v>42621.6633</v>
      </c>
      <c r="V1260" s="36">
        <v>0</v>
      </c>
      <c r="W1260" s="5">
        <f t="shared" si="1161"/>
        <v>100</v>
      </c>
      <c r="X1260" s="26"/>
    </row>
    <row r="1261" spans="1:24" ht="31.5" x14ac:dyDescent="0.25">
      <c r="A1261" s="4" t="s">
        <v>148</v>
      </c>
      <c r="B1261" s="4" t="s">
        <v>1340</v>
      </c>
      <c r="C1261" s="4" t="s">
        <v>583</v>
      </c>
      <c r="D1261" s="4"/>
      <c r="E1261" s="14" t="s">
        <v>849</v>
      </c>
      <c r="F1261" s="5">
        <f t="shared" ref="F1261:L1261" si="1188">F1262</f>
        <v>130.30000000000001</v>
      </c>
      <c r="G1261" s="5">
        <f t="shared" si="1188"/>
        <v>130.30000000000001</v>
      </c>
      <c r="H1261" s="5">
        <f t="shared" si="1188"/>
        <v>130.30000000000001</v>
      </c>
      <c r="I1261" s="5">
        <f t="shared" si="1188"/>
        <v>0</v>
      </c>
      <c r="J1261" s="5">
        <f t="shared" si="1188"/>
        <v>0</v>
      </c>
      <c r="K1261" s="5">
        <f t="shared" si="1188"/>
        <v>0</v>
      </c>
      <c r="L1261" s="5">
        <f t="shared" si="1188"/>
        <v>0</v>
      </c>
      <c r="M1261" s="5">
        <f t="shared" si="1173"/>
        <v>130.30000000000001</v>
      </c>
      <c r="N1261" s="5">
        <v>1089.3368399999999</v>
      </c>
      <c r="O1261" s="5">
        <f>O1262</f>
        <v>83.725999999999999</v>
      </c>
      <c r="P1261" s="5">
        <f t="shared" ref="P1261:V1261" si="1189">P1262</f>
        <v>1089.3368399999999</v>
      </c>
      <c r="Q1261" s="5">
        <f t="shared" si="1189"/>
        <v>83.725999999999999</v>
      </c>
      <c r="R1261" s="5">
        <f t="shared" si="1189"/>
        <v>0</v>
      </c>
      <c r="S1261" s="5">
        <f t="shared" si="1189"/>
        <v>0</v>
      </c>
      <c r="T1261" s="5">
        <v>1065.1306</v>
      </c>
      <c r="U1261" s="5">
        <f t="shared" si="1189"/>
        <v>1065.1306</v>
      </c>
      <c r="V1261" s="36">
        <f t="shared" si="1189"/>
        <v>0</v>
      </c>
      <c r="W1261" s="5">
        <f t="shared" si="1161"/>
        <v>97.777892098095208</v>
      </c>
      <c r="X1261" s="26"/>
    </row>
    <row r="1262" spans="1:24" ht="47.25" x14ac:dyDescent="0.25">
      <c r="A1262" s="4" t="s">
        <v>148</v>
      </c>
      <c r="B1262" s="4" t="s">
        <v>1340</v>
      </c>
      <c r="C1262" s="4" t="s">
        <v>584</v>
      </c>
      <c r="D1262" s="4"/>
      <c r="E1262" s="14" t="s">
        <v>936</v>
      </c>
      <c r="F1262" s="5">
        <v>130.30000000000001</v>
      </c>
      <c r="G1262" s="5">
        <v>130.30000000000001</v>
      </c>
      <c r="H1262" s="5">
        <v>130.30000000000001</v>
      </c>
      <c r="I1262" s="5"/>
      <c r="J1262" s="5"/>
      <c r="K1262" s="5"/>
      <c r="L1262" s="5"/>
      <c r="M1262" s="5">
        <f t="shared" si="1173"/>
        <v>130.30000000000001</v>
      </c>
      <c r="N1262" s="5">
        <v>1089.3368399999999</v>
      </c>
      <c r="O1262" s="5">
        <v>83.725999999999999</v>
      </c>
      <c r="P1262" s="5">
        <f>N1262</f>
        <v>1089.3368399999999</v>
      </c>
      <c r="Q1262" s="5">
        <f>O1262</f>
        <v>83.725999999999999</v>
      </c>
      <c r="R1262" s="5">
        <v>0</v>
      </c>
      <c r="S1262" s="5">
        <v>0</v>
      </c>
      <c r="T1262" s="5">
        <v>1065.1306</v>
      </c>
      <c r="U1262" s="5">
        <f>T1262</f>
        <v>1065.1306</v>
      </c>
      <c r="V1262" s="36">
        <v>0</v>
      </c>
      <c r="W1262" s="5">
        <f t="shared" si="1161"/>
        <v>97.777892098095208</v>
      </c>
      <c r="X1262" s="26"/>
    </row>
    <row r="1263" spans="1:24" ht="47.25" x14ac:dyDescent="0.25">
      <c r="A1263" s="4" t="s">
        <v>148</v>
      </c>
      <c r="B1263" s="4" t="s">
        <v>1340</v>
      </c>
      <c r="C1263" s="4" t="s">
        <v>621</v>
      </c>
      <c r="D1263" s="4"/>
      <c r="E1263" s="14" t="s">
        <v>762</v>
      </c>
      <c r="F1263" s="5">
        <f t="shared" ref="F1263:L1263" si="1190">F1264</f>
        <v>39071.1</v>
      </c>
      <c r="G1263" s="5">
        <f t="shared" si="1190"/>
        <v>39071.1</v>
      </c>
      <c r="H1263" s="5">
        <f t="shared" si="1190"/>
        <v>39071.1</v>
      </c>
      <c r="I1263" s="5">
        <f t="shared" si="1190"/>
        <v>0</v>
      </c>
      <c r="J1263" s="5">
        <f t="shared" si="1190"/>
        <v>0</v>
      </c>
      <c r="K1263" s="5">
        <f t="shared" si="1190"/>
        <v>0</v>
      </c>
      <c r="L1263" s="5">
        <f t="shared" si="1190"/>
        <v>376.6</v>
      </c>
      <c r="M1263" s="5">
        <f t="shared" si="1173"/>
        <v>39447.699999999997</v>
      </c>
      <c r="N1263" s="5">
        <v>1028.239</v>
      </c>
      <c r="O1263" s="5">
        <f>O1264</f>
        <v>29105.838239999997</v>
      </c>
      <c r="P1263" s="5">
        <f t="shared" ref="P1263:V1263" si="1191">P1264</f>
        <v>0</v>
      </c>
      <c r="Q1263" s="5">
        <f t="shared" si="1191"/>
        <v>0</v>
      </c>
      <c r="R1263" s="5">
        <f t="shared" si="1191"/>
        <v>0</v>
      </c>
      <c r="S1263" s="5">
        <f t="shared" si="1191"/>
        <v>0</v>
      </c>
      <c r="T1263" s="5">
        <v>1028.239</v>
      </c>
      <c r="U1263" s="5">
        <f t="shared" si="1191"/>
        <v>0</v>
      </c>
      <c r="V1263" s="36">
        <f t="shared" si="1191"/>
        <v>0</v>
      </c>
      <c r="W1263" s="5">
        <f t="shared" si="1161"/>
        <v>100</v>
      </c>
      <c r="X1263" s="26"/>
    </row>
    <row r="1264" spans="1:24" ht="31.5" x14ac:dyDescent="0.25">
      <c r="A1264" s="4" t="s">
        <v>148</v>
      </c>
      <c r="B1264" s="4" t="s">
        <v>1340</v>
      </c>
      <c r="C1264" s="4" t="s">
        <v>621</v>
      </c>
      <c r="D1264" s="4" t="s">
        <v>73</v>
      </c>
      <c r="E1264" s="14" t="s">
        <v>475</v>
      </c>
      <c r="F1264" s="5">
        <f t="shared" ref="F1264:L1264" si="1192">F1265+F1268</f>
        <v>39071.1</v>
      </c>
      <c r="G1264" s="5">
        <f t="shared" si="1192"/>
        <v>39071.1</v>
      </c>
      <c r="H1264" s="5">
        <f t="shared" si="1192"/>
        <v>39071.1</v>
      </c>
      <c r="I1264" s="5">
        <f t="shared" si="1192"/>
        <v>0</v>
      </c>
      <c r="J1264" s="5">
        <f t="shared" si="1192"/>
        <v>0</v>
      </c>
      <c r="K1264" s="5">
        <f t="shared" si="1192"/>
        <v>0</v>
      </c>
      <c r="L1264" s="5">
        <f t="shared" si="1192"/>
        <v>376.6</v>
      </c>
      <c r="M1264" s="5">
        <f t="shared" si="1173"/>
        <v>39447.699999999997</v>
      </c>
      <c r="N1264" s="5">
        <v>1028.239</v>
      </c>
      <c r="O1264" s="5">
        <f>O1265+O1268</f>
        <v>29105.838239999997</v>
      </c>
      <c r="P1264" s="5">
        <f t="shared" ref="P1264:V1264" si="1193">P1265+P1268</f>
        <v>0</v>
      </c>
      <c r="Q1264" s="5">
        <f t="shared" si="1193"/>
        <v>0</v>
      </c>
      <c r="R1264" s="5">
        <f t="shared" si="1193"/>
        <v>0</v>
      </c>
      <c r="S1264" s="5">
        <f t="shared" si="1193"/>
        <v>0</v>
      </c>
      <c r="T1264" s="5">
        <v>1028.239</v>
      </c>
      <c r="U1264" s="5">
        <f t="shared" si="1193"/>
        <v>0</v>
      </c>
      <c r="V1264" s="36">
        <f t="shared" si="1193"/>
        <v>0</v>
      </c>
      <c r="W1264" s="5">
        <f t="shared" si="1161"/>
        <v>100</v>
      </c>
      <c r="X1264" s="26"/>
    </row>
    <row r="1265" spans="1:24" ht="63" x14ac:dyDescent="0.25">
      <c r="A1265" s="4" t="s">
        <v>148</v>
      </c>
      <c r="B1265" s="4" t="s">
        <v>1340</v>
      </c>
      <c r="C1265" s="4" t="s">
        <v>621</v>
      </c>
      <c r="D1265" s="4" t="s">
        <v>72</v>
      </c>
      <c r="E1265" s="14" t="s">
        <v>1187</v>
      </c>
      <c r="F1265" s="5">
        <f t="shared" ref="F1265:L1266" si="1194">F1266</f>
        <v>35880.1</v>
      </c>
      <c r="G1265" s="5">
        <f t="shared" si="1194"/>
        <v>35880.1</v>
      </c>
      <c r="H1265" s="5">
        <f t="shared" si="1194"/>
        <v>35880.1</v>
      </c>
      <c r="I1265" s="5">
        <f t="shared" si="1194"/>
        <v>0</v>
      </c>
      <c r="J1265" s="5">
        <f t="shared" si="1194"/>
        <v>0</v>
      </c>
      <c r="K1265" s="5">
        <f t="shared" si="1194"/>
        <v>0</v>
      </c>
      <c r="L1265" s="5">
        <f t="shared" si="1194"/>
        <v>376.6</v>
      </c>
      <c r="M1265" s="5">
        <f t="shared" si="1173"/>
        <v>36256.699999999997</v>
      </c>
      <c r="N1265" s="5">
        <v>1028.239</v>
      </c>
      <c r="O1265" s="5">
        <f>O1266</f>
        <v>26910.062999999998</v>
      </c>
      <c r="P1265" s="5">
        <f t="shared" ref="P1265:V1266" si="1195">P1266</f>
        <v>0</v>
      </c>
      <c r="Q1265" s="5">
        <f t="shared" si="1195"/>
        <v>0</v>
      </c>
      <c r="R1265" s="5">
        <f t="shared" si="1195"/>
        <v>0</v>
      </c>
      <c r="S1265" s="5">
        <f t="shared" si="1195"/>
        <v>0</v>
      </c>
      <c r="T1265" s="5">
        <v>1028.239</v>
      </c>
      <c r="U1265" s="5">
        <f t="shared" si="1195"/>
        <v>0</v>
      </c>
      <c r="V1265" s="36">
        <f t="shared" si="1195"/>
        <v>0</v>
      </c>
      <c r="W1265" s="5">
        <f t="shared" si="1161"/>
        <v>100</v>
      </c>
      <c r="X1265" s="26"/>
    </row>
    <row r="1266" spans="1:24" ht="63" x14ac:dyDescent="0.25">
      <c r="A1266" s="4" t="s">
        <v>148</v>
      </c>
      <c r="B1266" s="4" t="s">
        <v>1340</v>
      </c>
      <c r="C1266" s="4" t="s">
        <v>622</v>
      </c>
      <c r="D1266" s="4"/>
      <c r="E1266" s="14" t="s">
        <v>669</v>
      </c>
      <c r="F1266" s="5">
        <f t="shared" si="1194"/>
        <v>35880.1</v>
      </c>
      <c r="G1266" s="5">
        <f t="shared" si="1194"/>
        <v>35880.1</v>
      </c>
      <c r="H1266" s="5">
        <f t="shared" si="1194"/>
        <v>35880.1</v>
      </c>
      <c r="I1266" s="5">
        <f t="shared" si="1194"/>
        <v>0</v>
      </c>
      <c r="J1266" s="5">
        <f t="shared" si="1194"/>
        <v>0</v>
      </c>
      <c r="K1266" s="5">
        <f t="shared" si="1194"/>
        <v>0</v>
      </c>
      <c r="L1266" s="5">
        <f t="shared" si="1194"/>
        <v>376.6</v>
      </c>
      <c r="M1266" s="5">
        <f t="shared" si="1173"/>
        <v>36256.699999999997</v>
      </c>
      <c r="N1266" s="5">
        <v>61.097839999999998</v>
      </c>
      <c r="O1266" s="5">
        <f>O1267</f>
        <v>26910.062999999998</v>
      </c>
      <c r="P1266" s="5">
        <f t="shared" si="1195"/>
        <v>0</v>
      </c>
      <c r="Q1266" s="5">
        <f t="shared" si="1195"/>
        <v>0</v>
      </c>
      <c r="R1266" s="5">
        <f t="shared" si="1195"/>
        <v>0</v>
      </c>
      <c r="S1266" s="5">
        <f t="shared" si="1195"/>
        <v>0</v>
      </c>
      <c r="T1266" s="5">
        <v>36.891599999999997</v>
      </c>
      <c r="U1266" s="5">
        <f t="shared" si="1195"/>
        <v>0</v>
      </c>
      <c r="V1266" s="36">
        <f t="shared" si="1195"/>
        <v>0</v>
      </c>
      <c r="W1266" s="5">
        <f t="shared" si="1161"/>
        <v>60.381185325045863</v>
      </c>
      <c r="X1266" s="26"/>
    </row>
    <row r="1267" spans="1:24" ht="31.5" x14ac:dyDescent="0.25">
      <c r="A1267" s="4" t="s">
        <v>148</v>
      </c>
      <c r="B1267" s="4" t="s">
        <v>1340</v>
      </c>
      <c r="C1267" s="4" t="s">
        <v>622</v>
      </c>
      <c r="D1267" s="4" t="s">
        <v>73</v>
      </c>
      <c r="E1267" s="14" t="s">
        <v>475</v>
      </c>
      <c r="F1267" s="5">
        <v>35880.1</v>
      </c>
      <c r="G1267" s="5">
        <v>35880.1</v>
      </c>
      <c r="H1267" s="5">
        <v>35880.1</v>
      </c>
      <c r="I1267" s="5"/>
      <c r="J1267" s="5"/>
      <c r="K1267" s="5"/>
      <c r="L1267" s="5">
        <v>376.6</v>
      </c>
      <c r="M1267" s="5">
        <f t="shared" si="1173"/>
        <v>36256.699999999997</v>
      </c>
      <c r="N1267" s="5">
        <v>61.097839999999998</v>
      </c>
      <c r="O1267" s="5">
        <v>26910.062999999998</v>
      </c>
      <c r="P1267" s="5">
        <v>0</v>
      </c>
      <c r="Q1267" s="5">
        <v>0</v>
      </c>
      <c r="R1267" s="5">
        <v>0</v>
      </c>
      <c r="S1267" s="5">
        <v>0</v>
      </c>
      <c r="T1267" s="5">
        <v>36.891599999999997</v>
      </c>
      <c r="U1267" s="5">
        <v>0</v>
      </c>
      <c r="V1267" s="36">
        <v>0</v>
      </c>
      <c r="W1267" s="5">
        <f t="shared" si="1161"/>
        <v>60.381185325045863</v>
      </c>
      <c r="X1267" s="26"/>
    </row>
    <row r="1268" spans="1:24" ht="63" x14ac:dyDescent="0.25">
      <c r="A1268" s="4" t="s">
        <v>148</v>
      </c>
      <c r="B1268" s="4" t="s">
        <v>1340</v>
      </c>
      <c r="C1268" s="4" t="s">
        <v>622</v>
      </c>
      <c r="D1268" s="4" t="s">
        <v>72</v>
      </c>
      <c r="E1268" s="14" t="s">
        <v>1187</v>
      </c>
      <c r="F1268" s="5">
        <f t="shared" ref="F1268:L1268" si="1196">F1269+F1271</f>
        <v>3191</v>
      </c>
      <c r="G1268" s="5">
        <f t="shared" si="1196"/>
        <v>3191</v>
      </c>
      <c r="H1268" s="5">
        <f t="shared" si="1196"/>
        <v>3191</v>
      </c>
      <c r="I1268" s="5">
        <f t="shared" si="1196"/>
        <v>0</v>
      </c>
      <c r="J1268" s="5">
        <f t="shared" si="1196"/>
        <v>0</v>
      </c>
      <c r="K1268" s="5">
        <f t="shared" si="1196"/>
        <v>0</v>
      </c>
      <c r="L1268" s="5">
        <f t="shared" si="1196"/>
        <v>0</v>
      </c>
      <c r="M1268" s="5">
        <f t="shared" si="1173"/>
        <v>3191</v>
      </c>
      <c r="N1268" s="5">
        <v>61.097839999999998</v>
      </c>
      <c r="O1268" s="5">
        <f>O1269+O1271</f>
        <v>2195.7752399999999</v>
      </c>
      <c r="P1268" s="5">
        <f t="shared" ref="P1268:V1268" si="1197">P1269+P1271</f>
        <v>0</v>
      </c>
      <c r="Q1268" s="5">
        <f t="shared" si="1197"/>
        <v>0</v>
      </c>
      <c r="R1268" s="5">
        <f t="shared" si="1197"/>
        <v>0</v>
      </c>
      <c r="S1268" s="5">
        <f t="shared" si="1197"/>
        <v>0</v>
      </c>
      <c r="T1268" s="5">
        <v>36.891599999999997</v>
      </c>
      <c r="U1268" s="5">
        <f t="shared" si="1197"/>
        <v>0</v>
      </c>
      <c r="V1268" s="36">
        <f t="shared" si="1197"/>
        <v>0</v>
      </c>
      <c r="W1268" s="5">
        <f t="shared" si="1161"/>
        <v>60.381185325045863</v>
      </c>
      <c r="X1268" s="26"/>
    </row>
    <row r="1269" spans="1:24" x14ac:dyDescent="0.25">
      <c r="A1269" s="7" t="s">
        <v>148</v>
      </c>
      <c r="B1269" s="7" t="s">
        <v>35</v>
      </c>
      <c r="C1269" s="7"/>
      <c r="D1269" s="7"/>
      <c r="E1269" s="18" t="s">
        <v>770</v>
      </c>
      <c r="F1269" s="5">
        <f t="shared" ref="F1269:L1269" si="1198">F1270</f>
        <v>1.5</v>
      </c>
      <c r="G1269" s="5">
        <f t="shared" si="1198"/>
        <v>1.5</v>
      </c>
      <c r="H1269" s="5">
        <f t="shared" si="1198"/>
        <v>1.5</v>
      </c>
      <c r="I1269" s="5">
        <f t="shared" si="1198"/>
        <v>0</v>
      </c>
      <c r="J1269" s="5">
        <f t="shared" si="1198"/>
        <v>0</v>
      </c>
      <c r="K1269" s="5">
        <f t="shared" si="1198"/>
        <v>0</v>
      </c>
      <c r="L1269" s="5">
        <f t="shared" si="1198"/>
        <v>0</v>
      </c>
      <c r="M1269" s="5">
        <f t="shared" si="1173"/>
        <v>1.5</v>
      </c>
      <c r="N1269" s="8">
        <v>17048.106599999999</v>
      </c>
      <c r="O1269" s="5">
        <f>O1270</f>
        <v>1.0349999999999999</v>
      </c>
      <c r="P1269" s="5">
        <f t="shared" ref="P1269:V1269" si="1199">P1270</f>
        <v>0</v>
      </c>
      <c r="Q1269" s="5">
        <f t="shared" si="1199"/>
        <v>0</v>
      </c>
      <c r="R1269" s="5">
        <f t="shared" si="1199"/>
        <v>0</v>
      </c>
      <c r="S1269" s="5">
        <f t="shared" si="1199"/>
        <v>0</v>
      </c>
      <c r="T1269" s="8">
        <v>17035.63593</v>
      </c>
      <c r="U1269" s="5">
        <f t="shared" si="1199"/>
        <v>0</v>
      </c>
      <c r="V1269" s="36">
        <f t="shared" si="1199"/>
        <v>0</v>
      </c>
      <c r="W1269" s="8">
        <f t="shared" si="1161"/>
        <v>99.926850117185452</v>
      </c>
      <c r="X1269" s="26"/>
    </row>
    <row r="1270" spans="1:24" x14ac:dyDescent="0.25">
      <c r="A1270" s="9" t="s">
        <v>148</v>
      </c>
      <c r="B1270" s="9" t="s">
        <v>1341</v>
      </c>
      <c r="C1270" s="9"/>
      <c r="D1270" s="9"/>
      <c r="E1270" s="13" t="s">
        <v>650</v>
      </c>
      <c r="F1270" s="5">
        <v>1.5</v>
      </c>
      <c r="G1270" s="5">
        <v>1.5</v>
      </c>
      <c r="H1270" s="5">
        <v>1.5</v>
      </c>
      <c r="I1270" s="5"/>
      <c r="J1270" s="5"/>
      <c r="K1270" s="5"/>
      <c r="L1270" s="5"/>
      <c r="M1270" s="5">
        <f t="shared" si="1173"/>
        <v>1.5</v>
      </c>
      <c r="N1270" s="11">
        <v>7673.7</v>
      </c>
      <c r="O1270" s="5">
        <v>1.0349999999999999</v>
      </c>
      <c r="P1270" s="5">
        <v>0</v>
      </c>
      <c r="Q1270" s="5">
        <v>0</v>
      </c>
      <c r="R1270" s="5">
        <v>0</v>
      </c>
      <c r="S1270" s="5">
        <v>0</v>
      </c>
      <c r="T1270" s="11">
        <v>7661.2293300000001</v>
      </c>
      <c r="U1270" s="5">
        <v>0</v>
      </c>
      <c r="V1270" s="36">
        <v>0</v>
      </c>
      <c r="W1270" s="11">
        <f t="shared" si="1161"/>
        <v>99.837488173892652</v>
      </c>
      <c r="X1270" s="26"/>
    </row>
    <row r="1271" spans="1:24" ht="31.5" x14ac:dyDescent="0.25">
      <c r="A1271" s="4" t="s">
        <v>148</v>
      </c>
      <c r="B1271" s="4" t="s">
        <v>1341</v>
      </c>
      <c r="C1271" s="4" t="s">
        <v>553</v>
      </c>
      <c r="D1271" s="4"/>
      <c r="E1271" s="14" t="s">
        <v>898</v>
      </c>
      <c r="F1271" s="5">
        <f t="shared" ref="F1271:L1271" si="1200">F1272</f>
        <v>3189.5</v>
      </c>
      <c r="G1271" s="5">
        <f t="shared" si="1200"/>
        <v>3189.5</v>
      </c>
      <c r="H1271" s="5">
        <f t="shared" si="1200"/>
        <v>3189.5</v>
      </c>
      <c r="I1271" s="5">
        <f t="shared" si="1200"/>
        <v>0</v>
      </c>
      <c r="J1271" s="5">
        <f t="shared" si="1200"/>
        <v>0</v>
      </c>
      <c r="K1271" s="5">
        <f t="shared" si="1200"/>
        <v>0</v>
      </c>
      <c r="L1271" s="5">
        <f t="shared" si="1200"/>
        <v>0</v>
      </c>
      <c r="M1271" s="5">
        <f t="shared" si="1173"/>
        <v>3189.5</v>
      </c>
      <c r="N1271" s="5">
        <v>7673.7</v>
      </c>
      <c r="O1271" s="5">
        <f>O1272</f>
        <v>2194.7402400000001</v>
      </c>
      <c r="P1271" s="5">
        <f t="shared" ref="P1271:V1271" si="1201">P1272</f>
        <v>0</v>
      </c>
      <c r="Q1271" s="5">
        <f t="shared" si="1201"/>
        <v>0</v>
      </c>
      <c r="R1271" s="5">
        <f t="shared" si="1201"/>
        <v>0</v>
      </c>
      <c r="S1271" s="5">
        <f t="shared" si="1201"/>
        <v>0</v>
      </c>
      <c r="T1271" s="5">
        <v>7661.2293300000001</v>
      </c>
      <c r="U1271" s="5">
        <f t="shared" si="1201"/>
        <v>0</v>
      </c>
      <c r="V1271" s="36">
        <f t="shared" si="1201"/>
        <v>0</v>
      </c>
      <c r="W1271" s="5">
        <f t="shared" si="1161"/>
        <v>99.837488173892652</v>
      </c>
      <c r="X1271" s="26"/>
    </row>
    <row r="1272" spans="1:24" ht="31.5" x14ac:dyDescent="0.25">
      <c r="A1272" s="4" t="s">
        <v>148</v>
      </c>
      <c r="B1272" s="4" t="s">
        <v>1341</v>
      </c>
      <c r="C1272" s="4" t="s">
        <v>554</v>
      </c>
      <c r="D1272" s="4"/>
      <c r="E1272" s="14" t="s">
        <v>899</v>
      </c>
      <c r="F1272" s="5">
        <v>3189.5</v>
      </c>
      <c r="G1272" s="5">
        <v>3189.5</v>
      </c>
      <c r="H1272" s="5">
        <v>3189.5</v>
      </c>
      <c r="I1272" s="5"/>
      <c r="J1272" s="5"/>
      <c r="K1272" s="5"/>
      <c r="L1272" s="5"/>
      <c r="M1272" s="5">
        <f t="shared" si="1173"/>
        <v>3189.5</v>
      </c>
      <c r="N1272" s="5">
        <v>7673.7</v>
      </c>
      <c r="O1272" s="5">
        <v>2194.7402400000001</v>
      </c>
      <c r="P1272" s="5">
        <v>0</v>
      </c>
      <c r="Q1272" s="5">
        <v>0</v>
      </c>
      <c r="R1272" s="5">
        <v>0</v>
      </c>
      <c r="S1272" s="5">
        <v>0</v>
      </c>
      <c r="T1272" s="5">
        <v>7661.2293300000001</v>
      </c>
      <c r="U1272" s="5">
        <v>0</v>
      </c>
      <c r="V1272" s="36">
        <v>0</v>
      </c>
      <c r="W1272" s="5">
        <f t="shared" si="1161"/>
        <v>99.837488173892652</v>
      </c>
      <c r="X1272" s="26"/>
    </row>
    <row r="1273" spans="1:24" s="10" customFormat="1" ht="47.25" x14ac:dyDescent="0.25">
      <c r="A1273" s="4" t="s">
        <v>148</v>
      </c>
      <c r="B1273" s="4" t="s">
        <v>1341</v>
      </c>
      <c r="C1273" s="4" t="s">
        <v>624</v>
      </c>
      <c r="D1273" s="4"/>
      <c r="E1273" s="14" t="s">
        <v>902</v>
      </c>
      <c r="F1273" s="11">
        <f t="shared" ref="F1273:L1273" si="1202">F1274</f>
        <v>7416.8</v>
      </c>
      <c r="G1273" s="11">
        <f t="shared" si="1202"/>
        <v>6034</v>
      </c>
      <c r="H1273" s="11">
        <f t="shared" si="1202"/>
        <v>5019.8</v>
      </c>
      <c r="I1273" s="11">
        <f t="shared" si="1202"/>
        <v>0</v>
      </c>
      <c r="J1273" s="11">
        <f t="shared" si="1202"/>
        <v>0</v>
      </c>
      <c r="K1273" s="11">
        <f t="shared" si="1202"/>
        <v>0</v>
      </c>
      <c r="L1273" s="11">
        <f t="shared" si="1202"/>
        <v>-794.875</v>
      </c>
      <c r="M1273" s="11">
        <f t="shared" si="1173"/>
        <v>6621.9250000000002</v>
      </c>
      <c r="N1273" s="5">
        <v>7673.7</v>
      </c>
      <c r="O1273" s="11">
        <f t="shared" ref="O1273:V1273" si="1203">O1274+O1315+O1310</f>
        <v>3542.9968699999999</v>
      </c>
      <c r="P1273" s="11">
        <f t="shared" si="1203"/>
        <v>24.607230000000001</v>
      </c>
      <c r="Q1273" s="11">
        <f t="shared" si="1203"/>
        <v>0</v>
      </c>
      <c r="R1273" s="11">
        <f t="shared" si="1203"/>
        <v>0</v>
      </c>
      <c r="S1273" s="11">
        <f t="shared" si="1203"/>
        <v>0</v>
      </c>
      <c r="T1273" s="5">
        <v>7661.2293300000001</v>
      </c>
      <c r="U1273" s="11">
        <f t="shared" si="1203"/>
        <v>24.607230000000001</v>
      </c>
      <c r="V1273" s="35">
        <f t="shared" si="1203"/>
        <v>0</v>
      </c>
      <c r="W1273" s="5">
        <f t="shared" si="1161"/>
        <v>99.837488173892652</v>
      </c>
      <c r="X1273" s="25"/>
    </row>
    <row r="1274" spans="1:24" ht="47.25" x14ac:dyDescent="0.25">
      <c r="A1274" s="4" t="s">
        <v>148</v>
      </c>
      <c r="B1274" s="4" t="s">
        <v>1341</v>
      </c>
      <c r="C1274" s="4" t="s">
        <v>623</v>
      </c>
      <c r="D1274" s="4"/>
      <c r="E1274" s="14" t="s">
        <v>497</v>
      </c>
      <c r="F1274" s="5">
        <f t="shared" ref="F1274:L1274" si="1204">F1275+F1302</f>
        <v>7416.8</v>
      </c>
      <c r="G1274" s="5">
        <f t="shared" si="1204"/>
        <v>6034</v>
      </c>
      <c r="H1274" s="5">
        <f t="shared" si="1204"/>
        <v>5019.8</v>
      </c>
      <c r="I1274" s="5">
        <f t="shared" si="1204"/>
        <v>0</v>
      </c>
      <c r="J1274" s="5">
        <f t="shared" si="1204"/>
        <v>0</v>
      </c>
      <c r="K1274" s="5">
        <f t="shared" si="1204"/>
        <v>0</v>
      </c>
      <c r="L1274" s="5">
        <f t="shared" si="1204"/>
        <v>-794.875</v>
      </c>
      <c r="M1274" s="5">
        <f t="shared" si="1173"/>
        <v>6621.9250000000002</v>
      </c>
      <c r="N1274" s="5">
        <v>7412.7</v>
      </c>
      <c r="O1274" s="5">
        <f>O1275+O1302</f>
        <v>3517.4870700000001</v>
      </c>
      <c r="P1274" s="5">
        <f t="shared" ref="P1274:V1274" si="1205">P1275+P1302</f>
        <v>0</v>
      </c>
      <c r="Q1274" s="5">
        <f t="shared" si="1205"/>
        <v>0</v>
      </c>
      <c r="R1274" s="5">
        <f t="shared" si="1205"/>
        <v>0</v>
      </c>
      <c r="S1274" s="5">
        <f t="shared" si="1205"/>
        <v>0</v>
      </c>
      <c r="T1274" s="5">
        <v>7400.2293300000001</v>
      </c>
      <c r="U1274" s="5">
        <f t="shared" si="1205"/>
        <v>0</v>
      </c>
      <c r="V1274" s="36">
        <f t="shared" si="1205"/>
        <v>0</v>
      </c>
      <c r="W1274" s="5">
        <f t="shared" si="1161"/>
        <v>99.831766158080057</v>
      </c>
      <c r="X1274" s="26"/>
    </row>
    <row r="1275" spans="1:24" ht="31.5" x14ac:dyDescent="0.25">
      <c r="A1275" s="4" t="s">
        <v>148</v>
      </c>
      <c r="B1275" s="4" t="s">
        <v>1341</v>
      </c>
      <c r="C1275" s="4" t="s">
        <v>623</v>
      </c>
      <c r="D1275" s="4" t="s">
        <v>73</v>
      </c>
      <c r="E1275" s="14" t="s">
        <v>475</v>
      </c>
      <c r="F1275" s="5">
        <f t="shared" ref="F1275:L1275" si="1206">F1276+F1289+F1296</f>
        <v>7296.8</v>
      </c>
      <c r="G1275" s="5">
        <f t="shared" si="1206"/>
        <v>5914</v>
      </c>
      <c r="H1275" s="5">
        <f t="shared" si="1206"/>
        <v>4899.8</v>
      </c>
      <c r="I1275" s="5">
        <f t="shared" si="1206"/>
        <v>0</v>
      </c>
      <c r="J1275" s="5">
        <f t="shared" si="1206"/>
        <v>0</v>
      </c>
      <c r="K1275" s="5">
        <f t="shared" si="1206"/>
        <v>0</v>
      </c>
      <c r="L1275" s="5">
        <f t="shared" si="1206"/>
        <v>-794.875</v>
      </c>
      <c r="M1275" s="5">
        <f t="shared" si="1173"/>
        <v>6501.9250000000002</v>
      </c>
      <c r="N1275" s="5">
        <v>7412.7</v>
      </c>
      <c r="O1275" s="5">
        <f>O1276+O1289+O1296</f>
        <v>3422.4870700000001</v>
      </c>
      <c r="P1275" s="5">
        <f t="shared" ref="P1275:V1275" si="1207">P1276+P1289+P1296</f>
        <v>0</v>
      </c>
      <c r="Q1275" s="5">
        <f t="shared" si="1207"/>
        <v>0</v>
      </c>
      <c r="R1275" s="5">
        <f t="shared" si="1207"/>
        <v>0</v>
      </c>
      <c r="S1275" s="5">
        <f t="shared" si="1207"/>
        <v>0</v>
      </c>
      <c r="T1275" s="5">
        <v>7400.2293300000001</v>
      </c>
      <c r="U1275" s="5">
        <f t="shared" si="1207"/>
        <v>0</v>
      </c>
      <c r="V1275" s="36">
        <f t="shared" si="1207"/>
        <v>0</v>
      </c>
      <c r="W1275" s="5">
        <f t="shared" si="1161"/>
        <v>99.831766158080057</v>
      </c>
      <c r="X1275" s="26"/>
    </row>
    <row r="1276" spans="1:24" x14ac:dyDescent="0.25">
      <c r="A1276" s="4" t="s">
        <v>148</v>
      </c>
      <c r="B1276" s="4" t="s">
        <v>1341</v>
      </c>
      <c r="C1276" s="4" t="s">
        <v>623</v>
      </c>
      <c r="D1276" s="4" t="s">
        <v>85</v>
      </c>
      <c r="E1276" s="14" t="s">
        <v>477</v>
      </c>
      <c r="F1276" s="5">
        <f t="shared" ref="F1276:L1276" si="1208">F1277+F1283+F1286+F1280</f>
        <v>3189</v>
      </c>
      <c r="G1276" s="5">
        <f t="shared" si="1208"/>
        <v>689</v>
      </c>
      <c r="H1276" s="5">
        <f t="shared" si="1208"/>
        <v>689</v>
      </c>
      <c r="I1276" s="5">
        <f t="shared" si="1208"/>
        <v>0</v>
      </c>
      <c r="J1276" s="5">
        <f t="shared" si="1208"/>
        <v>0</v>
      </c>
      <c r="K1276" s="5">
        <f t="shared" si="1208"/>
        <v>0</v>
      </c>
      <c r="L1276" s="5">
        <f t="shared" si="1208"/>
        <v>-794.875</v>
      </c>
      <c r="M1276" s="5">
        <f t="shared" si="1173"/>
        <v>2394.125</v>
      </c>
      <c r="N1276" s="5">
        <v>7412.7</v>
      </c>
      <c r="O1276" s="5">
        <f>O1277+O1283+O1286+O1280</f>
        <v>497</v>
      </c>
      <c r="P1276" s="5">
        <f t="shared" ref="P1276:V1276" si="1209">P1277+P1283+P1286+P1280</f>
        <v>0</v>
      </c>
      <c r="Q1276" s="5">
        <f t="shared" si="1209"/>
        <v>0</v>
      </c>
      <c r="R1276" s="5">
        <f t="shared" si="1209"/>
        <v>0</v>
      </c>
      <c r="S1276" s="5">
        <f t="shared" si="1209"/>
        <v>0</v>
      </c>
      <c r="T1276" s="5">
        <v>7400.2293300000001</v>
      </c>
      <c r="U1276" s="5">
        <f t="shared" si="1209"/>
        <v>0</v>
      </c>
      <c r="V1276" s="36">
        <f t="shared" si="1209"/>
        <v>0</v>
      </c>
      <c r="W1276" s="5">
        <f t="shared" si="1161"/>
        <v>99.831766158080057</v>
      </c>
      <c r="X1276" s="26"/>
    </row>
    <row r="1277" spans="1:24" x14ac:dyDescent="0.25">
      <c r="A1277" s="4" t="s">
        <v>148</v>
      </c>
      <c r="B1277" s="4" t="s">
        <v>1341</v>
      </c>
      <c r="C1277" s="4" t="s">
        <v>1289</v>
      </c>
      <c r="D1277" s="4"/>
      <c r="E1277" s="14" t="s">
        <v>1280</v>
      </c>
      <c r="F1277" s="5">
        <f t="shared" ref="F1277:L1278" si="1210">F1278</f>
        <v>221</v>
      </c>
      <c r="G1277" s="5">
        <f t="shared" si="1210"/>
        <v>221</v>
      </c>
      <c r="H1277" s="5">
        <f t="shared" si="1210"/>
        <v>221</v>
      </c>
      <c r="I1277" s="5">
        <f t="shared" si="1210"/>
        <v>0</v>
      </c>
      <c r="J1277" s="5">
        <f t="shared" si="1210"/>
        <v>0</v>
      </c>
      <c r="K1277" s="5">
        <f t="shared" si="1210"/>
        <v>0</v>
      </c>
      <c r="L1277" s="5">
        <f t="shared" si="1210"/>
        <v>0</v>
      </c>
      <c r="M1277" s="5">
        <f t="shared" si="1173"/>
        <v>221</v>
      </c>
      <c r="N1277" s="5">
        <v>261</v>
      </c>
      <c r="O1277" s="5">
        <f>O1278</f>
        <v>114</v>
      </c>
      <c r="P1277" s="5">
        <f t="shared" ref="P1277:V1278" si="1211">P1278</f>
        <v>0</v>
      </c>
      <c r="Q1277" s="5">
        <f t="shared" si="1211"/>
        <v>0</v>
      </c>
      <c r="R1277" s="5">
        <f t="shared" si="1211"/>
        <v>0</v>
      </c>
      <c r="S1277" s="5">
        <f t="shared" si="1211"/>
        <v>0</v>
      </c>
      <c r="T1277" s="5">
        <v>261</v>
      </c>
      <c r="U1277" s="5">
        <f t="shared" si="1211"/>
        <v>0</v>
      </c>
      <c r="V1277" s="36">
        <f t="shared" si="1211"/>
        <v>0</v>
      </c>
      <c r="W1277" s="5">
        <f t="shared" si="1161"/>
        <v>100</v>
      </c>
      <c r="X1277" s="26"/>
    </row>
    <row r="1278" spans="1:24" ht="31.5" x14ac:dyDescent="0.25">
      <c r="A1278" s="4" t="s">
        <v>148</v>
      </c>
      <c r="B1278" s="4" t="s">
        <v>1341</v>
      </c>
      <c r="C1278" s="4" t="s">
        <v>1289</v>
      </c>
      <c r="D1278" s="4" t="s">
        <v>73</v>
      </c>
      <c r="E1278" s="14" t="s">
        <v>475</v>
      </c>
      <c r="F1278" s="5">
        <f t="shared" si="1210"/>
        <v>221</v>
      </c>
      <c r="G1278" s="5">
        <f t="shared" si="1210"/>
        <v>221</v>
      </c>
      <c r="H1278" s="5">
        <f t="shared" si="1210"/>
        <v>221</v>
      </c>
      <c r="I1278" s="5">
        <f t="shared" si="1210"/>
        <v>0</v>
      </c>
      <c r="J1278" s="5">
        <f t="shared" si="1210"/>
        <v>0</v>
      </c>
      <c r="K1278" s="5">
        <f t="shared" si="1210"/>
        <v>0</v>
      </c>
      <c r="L1278" s="5">
        <f t="shared" si="1210"/>
        <v>0</v>
      </c>
      <c r="M1278" s="5">
        <f t="shared" si="1173"/>
        <v>221</v>
      </c>
      <c r="N1278" s="5">
        <v>261</v>
      </c>
      <c r="O1278" s="5">
        <f>O1279</f>
        <v>114</v>
      </c>
      <c r="P1278" s="5">
        <f t="shared" si="1211"/>
        <v>0</v>
      </c>
      <c r="Q1278" s="5">
        <f t="shared" si="1211"/>
        <v>0</v>
      </c>
      <c r="R1278" s="5">
        <f t="shared" si="1211"/>
        <v>0</v>
      </c>
      <c r="S1278" s="5">
        <f t="shared" si="1211"/>
        <v>0</v>
      </c>
      <c r="T1278" s="5">
        <v>261</v>
      </c>
      <c r="U1278" s="5">
        <f t="shared" si="1211"/>
        <v>0</v>
      </c>
      <c r="V1278" s="36">
        <f t="shared" si="1211"/>
        <v>0</v>
      </c>
      <c r="W1278" s="5">
        <f t="shared" si="1161"/>
        <v>100</v>
      </c>
      <c r="X1278" s="26"/>
    </row>
    <row r="1279" spans="1:24" x14ac:dyDescent="0.25">
      <c r="A1279" s="4" t="s">
        <v>148</v>
      </c>
      <c r="B1279" s="4" t="s">
        <v>1341</v>
      </c>
      <c r="C1279" s="4" t="s">
        <v>1289</v>
      </c>
      <c r="D1279" s="4" t="s">
        <v>85</v>
      </c>
      <c r="E1279" s="14" t="s">
        <v>477</v>
      </c>
      <c r="F1279" s="5">
        <v>221</v>
      </c>
      <c r="G1279" s="5">
        <v>221</v>
      </c>
      <c r="H1279" s="5">
        <v>221</v>
      </c>
      <c r="I1279" s="5"/>
      <c r="J1279" s="5"/>
      <c r="K1279" s="5"/>
      <c r="L1279" s="5"/>
      <c r="M1279" s="5">
        <f t="shared" si="1173"/>
        <v>221</v>
      </c>
      <c r="N1279" s="5">
        <v>261</v>
      </c>
      <c r="O1279" s="5">
        <v>114</v>
      </c>
      <c r="P1279" s="5">
        <v>0</v>
      </c>
      <c r="Q1279" s="5">
        <v>0</v>
      </c>
      <c r="R1279" s="5">
        <v>0</v>
      </c>
      <c r="S1279" s="5">
        <v>0</v>
      </c>
      <c r="T1279" s="5">
        <v>261</v>
      </c>
      <c r="U1279" s="5">
        <v>0</v>
      </c>
      <c r="V1279" s="36">
        <v>0</v>
      </c>
      <c r="W1279" s="5">
        <f t="shared" si="1161"/>
        <v>100</v>
      </c>
      <c r="X1279" s="26"/>
    </row>
    <row r="1280" spans="1:24" x14ac:dyDescent="0.25">
      <c r="A1280" s="9" t="s">
        <v>148</v>
      </c>
      <c r="B1280" s="9" t="s">
        <v>1342</v>
      </c>
      <c r="C1280" s="9"/>
      <c r="D1280" s="9"/>
      <c r="E1280" s="13" t="s">
        <v>651</v>
      </c>
      <c r="F1280" s="5">
        <f>F1281</f>
        <v>2500</v>
      </c>
      <c r="G1280" s="5">
        <f t="shared" ref="G1280:L1281" si="1212">G1281</f>
        <v>0</v>
      </c>
      <c r="H1280" s="5">
        <f t="shared" si="1212"/>
        <v>0</v>
      </c>
      <c r="I1280" s="5">
        <f t="shared" si="1212"/>
        <v>0</v>
      </c>
      <c r="J1280" s="5">
        <f t="shared" si="1212"/>
        <v>0</v>
      </c>
      <c r="K1280" s="5">
        <f t="shared" si="1212"/>
        <v>0</v>
      </c>
      <c r="L1280" s="5">
        <f t="shared" si="1212"/>
        <v>-809.875</v>
      </c>
      <c r="M1280" s="5">
        <f t="shared" si="1173"/>
        <v>1690.125</v>
      </c>
      <c r="N1280" s="11">
        <v>9374.4066000000003</v>
      </c>
      <c r="O1280" s="5">
        <f>O1281</f>
        <v>0</v>
      </c>
      <c r="P1280" s="5">
        <f t="shared" ref="P1280:V1281" si="1213">P1281</f>
        <v>0</v>
      </c>
      <c r="Q1280" s="5">
        <f t="shared" si="1213"/>
        <v>0</v>
      </c>
      <c r="R1280" s="5">
        <f t="shared" si="1213"/>
        <v>0</v>
      </c>
      <c r="S1280" s="5">
        <f t="shared" si="1213"/>
        <v>0</v>
      </c>
      <c r="T1280" s="11">
        <v>9374.4066000000003</v>
      </c>
      <c r="U1280" s="5">
        <f t="shared" si="1213"/>
        <v>0</v>
      </c>
      <c r="V1280" s="36">
        <f t="shared" si="1213"/>
        <v>0</v>
      </c>
      <c r="W1280" s="11">
        <f t="shared" si="1161"/>
        <v>100</v>
      </c>
      <c r="X1280" s="24"/>
    </row>
    <row r="1281" spans="1:25" ht="31.5" x14ac:dyDescent="0.25">
      <c r="A1281" s="4" t="s">
        <v>148</v>
      </c>
      <c r="B1281" s="4" t="s">
        <v>1342</v>
      </c>
      <c r="C1281" s="4" t="s">
        <v>22</v>
      </c>
      <c r="D1281" s="4"/>
      <c r="E1281" s="14" t="s">
        <v>699</v>
      </c>
      <c r="F1281" s="5">
        <f>F1282</f>
        <v>2500</v>
      </c>
      <c r="G1281" s="5">
        <f t="shared" si="1212"/>
        <v>0</v>
      </c>
      <c r="H1281" s="5">
        <f t="shared" si="1212"/>
        <v>0</v>
      </c>
      <c r="I1281" s="5">
        <f t="shared" si="1212"/>
        <v>0</v>
      </c>
      <c r="J1281" s="5">
        <f t="shared" si="1212"/>
        <v>0</v>
      </c>
      <c r="K1281" s="5">
        <f t="shared" si="1212"/>
        <v>0</v>
      </c>
      <c r="L1281" s="5">
        <f t="shared" si="1212"/>
        <v>-809.875</v>
      </c>
      <c r="M1281" s="5">
        <f t="shared" si="1173"/>
        <v>1690.125</v>
      </c>
      <c r="N1281" s="5">
        <v>9374.4066000000003</v>
      </c>
      <c r="O1281" s="5">
        <f>O1282</f>
        <v>0</v>
      </c>
      <c r="P1281" s="5">
        <f t="shared" si="1213"/>
        <v>0</v>
      </c>
      <c r="Q1281" s="5">
        <f t="shared" si="1213"/>
        <v>0</v>
      </c>
      <c r="R1281" s="5">
        <f t="shared" si="1213"/>
        <v>0</v>
      </c>
      <c r="S1281" s="5">
        <f t="shared" si="1213"/>
        <v>0</v>
      </c>
      <c r="T1281" s="5">
        <v>9374.4066000000003</v>
      </c>
      <c r="U1281" s="5">
        <f t="shared" si="1213"/>
        <v>0</v>
      </c>
      <c r="V1281" s="36">
        <f t="shared" si="1213"/>
        <v>0</v>
      </c>
      <c r="W1281" s="5">
        <f t="shared" si="1161"/>
        <v>100</v>
      </c>
      <c r="X1281" s="24"/>
    </row>
    <row r="1282" spans="1:25" x14ac:dyDescent="0.25">
      <c r="A1282" s="4" t="s">
        <v>148</v>
      </c>
      <c r="B1282" s="4" t="s">
        <v>1342</v>
      </c>
      <c r="C1282" s="4" t="s">
        <v>23</v>
      </c>
      <c r="D1282" s="4"/>
      <c r="E1282" s="14" t="s">
        <v>705</v>
      </c>
      <c r="F1282" s="5">
        <v>2500</v>
      </c>
      <c r="G1282" s="5"/>
      <c r="H1282" s="5"/>
      <c r="I1282" s="5"/>
      <c r="J1282" s="5"/>
      <c r="K1282" s="5"/>
      <c r="L1282" s="5">
        <v>-809.875</v>
      </c>
      <c r="M1282" s="5">
        <f t="shared" si="1173"/>
        <v>1690.125</v>
      </c>
      <c r="N1282" s="5">
        <v>9374.4066000000003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9374.4066000000003</v>
      </c>
      <c r="U1282" s="5">
        <v>0</v>
      </c>
      <c r="V1282" s="36">
        <v>0</v>
      </c>
      <c r="W1282" s="5">
        <f t="shared" si="1161"/>
        <v>100</v>
      </c>
      <c r="X1282" s="24"/>
    </row>
    <row r="1283" spans="1:25" ht="31.5" x14ac:dyDescent="0.25">
      <c r="A1283" s="4" t="s">
        <v>148</v>
      </c>
      <c r="B1283" s="4" t="s">
        <v>1342</v>
      </c>
      <c r="C1283" s="4" t="s">
        <v>1220</v>
      </c>
      <c r="D1283" s="4"/>
      <c r="E1283" s="14" t="s">
        <v>1218</v>
      </c>
      <c r="F1283" s="5">
        <f t="shared" ref="F1283:L1284" si="1214">F1284</f>
        <v>340</v>
      </c>
      <c r="G1283" s="5">
        <f t="shared" si="1214"/>
        <v>340</v>
      </c>
      <c r="H1283" s="5">
        <f t="shared" si="1214"/>
        <v>340</v>
      </c>
      <c r="I1283" s="5">
        <f t="shared" si="1214"/>
        <v>0</v>
      </c>
      <c r="J1283" s="5">
        <f t="shared" si="1214"/>
        <v>0</v>
      </c>
      <c r="K1283" s="5">
        <f t="shared" si="1214"/>
        <v>0</v>
      </c>
      <c r="L1283" s="5">
        <f t="shared" si="1214"/>
        <v>15</v>
      </c>
      <c r="M1283" s="5">
        <f t="shared" si="1173"/>
        <v>355</v>
      </c>
      <c r="N1283" s="5">
        <v>9374.4066000000003</v>
      </c>
      <c r="O1283" s="5">
        <f>O1284</f>
        <v>255</v>
      </c>
      <c r="P1283" s="5">
        <f t="shared" ref="P1283:V1284" si="1215">P1284</f>
        <v>0</v>
      </c>
      <c r="Q1283" s="5">
        <f t="shared" si="1215"/>
        <v>0</v>
      </c>
      <c r="R1283" s="5">
        <f t="shared" si="1215"/>
        <v>0</v>
      </c>
      <c r="S1283" s="5">
        <f t="shared" si="1215"/>
        <v>0</v>
      </c>
      <c r="T1283" s="5">
        <v>9374.4066000000003</v>
      </c>
      <c r="U1283" s="5">
        <f t="shared" si="1215"/>
        <v>0</v>
      </c>
      <c r="V1283" s="36">
        <f t="shared" si="1215"/>
        <v>0</v>
      </c>
      <c r="W1283" s="5">
        <f t="shared" si="1161"/>
        <v>100</v>
      </c>
      <c r="X1283" s="26"/>
    </row>
    <row r="1284" spans="1:25" ht="31.5" x14ac:dyDescent="0.25">
      <c r="A1284" s="4" t="s">
        <v>148</v>
      </c>
      <c r="B1284" s="4" t="s">
        <v>1342</v>
      </c>
      <c r="C1284" s="4" t="s">
        <v>1220</v>
      </c>
      <c r="D1284" s="4" t="s">
        <v>73</v>
      </c>
      <c r="E1284" s="14" t="s">
        <v>475</v>
      </c>
      <c r="F1284" s="5">
        <f t="shared" si="1214"/>
        <v>340</v>
      </c>
      <c r="G1284" s="5">
        <f t="shared" si="1214"/>
        <v>340</v>
      </c>
      <c r="H1284" s="5">
        <f t="shared" si="1214"/>
        <v>340</v>
      </c>
      <c r="I1284" s="5">
        <f t="shared" si="1214"/>
        <v>0</v>
      </c>
      <c r="J1284" s="5">
        <f t="shared" si="1214"/>
        <v>0</v>
      </c>
      <c r="K1284" s="5">
        <f t="shared" si="1214"/>
        <v>0</v>
      </c>
      <c r="L1284" s="5">
        <f t="shared" si="1214"/>
        <v>15</v>
      </c>
      <c r="M1284" s="5">
        <f t="shared" si="1173"/>
        <v>355</v>
      </c>
      <c r="N1284" s="5">
        <v>9374.4066000000003</v>
      </c>
      <c r="O1284" s="5">
        <f>O1285</f>
        <v>255</v>
      </c>
      <c r="P1284" s="5">
        <f t="shared" si="1215"/>
        <v>0</v>
      </c>
      <c r="Q1284" s="5">
        <f t="shared" si="1215"/>
        <v>0</v>
      </c>
      <c r="R1284" s="5">
        <f t="shared" si="1215"/>
        <v>0</v>
      </c>
      <c r="S1284" s="5">
        <f t="shared" si="1215"/>
        <v>0</v>
      </c>
      <c r="T1284" s="5">
        <v>9374.4066000000003</v>
      </c>
      <c r="U1284" s="5">
        <f t="shared" si="1215"/>
        <v>0</v>
      </c>
      <c r="V1284" s="36">
        <f t="shared" si="1215"/>
        <v>0</v>
      </c>
      <c r="W1284" s="5">
        <f t="shared" si="1161"/>
        <v>100</v>
      </c>
      <c r="X1284" s="26"/>
    </row>
    <row r="1285" spans="1:25" x14ac:dyDescent="0.25">
      <c r="A1285" s="4" t="s">
        <v>148</v>
      </c>
      <c r="B1285" s="4" t="s">
        <v>1342</v>
      </c>
      <c r="C1285" s="4" t="s">
        <v>1220</v>
      </c>
      <c r="D1285" s="4" t="s">
        <v>107</v>
      </c>
      <c r="E1285" s="14" t="s">
        <v>476</v>
      </c>
      <c r="F1285" s="5">
        <v>340</v>
      </c>
      <c r="G1285" s="5">
        <v>340</v>
      </c>
      <c r="H1285" s="5">
        <v>340</v>
      </c>
      <c r="I1285" s="5"/>
      <c r="J1285" s="5"/>
      <c r="K1285" s="5"/>
      <c r="L1285" s="5">
        <v>15</v>
      </c>
      <c r="M1285" s="5">
        <f t="shared" si="1173"/>
        <v>355</v>
      </c>
      <c r="N1285" s="5">
        <v>360.55410000000001</v>
      </c>
      <c r="O1285" s="5">
        <v>255</v>
      </c>
      <c r="P1285" s="5">
        <v>0</v>
      </c>
      <c r="Q1285" s="5">
        <v>0</v>
      </c>
      <c r="R1285" s="5">
        <v>0</v>
      </c>
      <c r="S1285" s="5">
        <v>0</v>
      </c>
      <c r="T1285" s="5">
        <v>360.55410000000001</v>
      </c>
      <c r="U1285" s="5">
        <v>0</v>
      </c>
      <c r="V1285" s="36">
        <v>0</v>
      </c>
      <c r="W1285" s="5">
        <f t="shared" si="1161"/>
        <v>100</v>
      </c>
      <c r="X1285" s="26"/>
    </row>
    <row r="1286" spans="1:25" x14ac:dyDescent="0.25">
      <c r="A1286" s="4" t="s">
        <v>148</v>
      </c>
      <c r="B1286" s="4" t="s">
        <v>1342</v>
      </c>
      <c r="C1286" s="4" t="s">
        <v>1220</v>
      </c>
      <c r="D1286" s="4" t="s">
        <v>85</v>
      </c>
      <c r="E1286" s="14" t="s">
        <v>477</v>
      </c>
      <c r="F1286" s="5">
        <f t="shared" ref="F1286:L1287" si="1216">F1287</f>
        <v>128</v>
      </c>
      <c r="G1286" s="5">
        <f t="shared" si="1216"/>
        <v>128</v>
      </c>
      <c r="H1286" s="5">
        <f t="shared" si="1216"/>
        <v>128</v>
      </c>
      <c r="I1286" s="5">
        <f t="shared" si="1216"/>
        <v>0</v>
      </c>
      <c r="J1286" s="5">
        <f t="shared" si="1216"/>
        <v>0</v>
      </c>
      <c r="K1286" s="5">
        <f t="shared" si="1216"/>
        <v>0</v>
      </c>
      <c r="L1286" s="5">
        <f t="shared" si="1216"/>
        <v>0</v>
      </c>
      <c r="M1286" s="5">
        <f t="shared" si="1173"/>
        <v>128</v>
      </c>
      <c r="N1286" s="5">
        <v>9013.8525000000009</v>
      </c>
      <c r="O1286" s="5">
        <f>O1287</f>
        <v>128</v>
      </c>
      <c r="P1286" s="5">
        <f t="shared" ref="P1286:V1287" si="1217">P1287</f>
        <v>0</v>
      </c>
      <c r="Q1286" s="5">
        <f t="shared" si="1217"/>
        <v>0</v>
      </c>
      <c r="R1286" s="5">
        <f t="shared" si="1217"/>
        <v>0</v>
      </c>
      <c r="S1286" s="5">
        <f t="shared" si="1217"/>
        <v>0</v>
      </c>
      <c r="T1286" s="5">
        <v>9013.8525000000009</v>
      </c>
      <c r="U1286" s="5">
        <f t="shared" si="1217"/>
        <v>0</v>
      </c>
      <c r="V1286" s="36">
        <f t="shared" si="1217"/>
        <v>0</v>
      </c>
      <c r="W1286" s="5">
        <f t="shared" si="1161"/>
        <v>100</v>
      </c>
      <c r="X1286" s="26"/>
    </row>
    <row r="1287" spans="1:25" x14ac:dyDescent="0.25">
      <c r="A1287" s="7" t="s">
        <v>156</v>
      </c>
      <c r="B1287" s="7" t="s">
        <v>1317</v>
      </c>
      <c r="C1287" s="7"/>
      <c r="D1287" s="7"/>
      <c r="E1287" s="18" t="s">
        <v>407</v>
      </c>
      <c r="F1287" s="5">
        <f t="shared" si="1216"/>
        <v>128</v>
      </c>
      <c r="G1287" s="5">
        <f t="shared" si="1216"/>
        <v>128</v>
      </c>
      <c r="H1287" s="5">
        <f t="shared" si="1216"/>
        <v>128</v>
      </c>
      <c r="I1287" s="5">
        <f t="shared" si="1216"/>
        <v>0</v>
      </c>
      <c r="J1287" s="5">
        <f t="shared" si="1216"/>
        <v>0</v>
      </c>
      <c r="K1287" s="5">
        <f t="shared" si="1216"/>
        <v>0</v>
      </c>
      <c r="L1287" s="5">
        <f t="shared" si="1216"/>
        <v>0</v>
      </c>
      <c r="M1287" s="5">
        <f t="shared" si="1173"/>
        <v>128</v>
      </c>
      <c r="N1287" s="8">
        <v>1524669.5295499999</v>
      </c>
      <c r="O1287" s="5">
        <f>O1288</f>
        <v>128</v>
      </c>
      <c r="P1287" s="5">
        <f t="shared" si="1217"/>
        <v>0</v>
      </c>
      <c r="Q1287" s="5">
        <f t="shared" si="1217"/>
        <v>0</v>
      </c>
      <c r="R1287" s="5">
        <f t="shared" si="1217"/>
        <v>0</v>
      </c>
      <c r="S1287" s="5">
        <f t="shared" si="1217"/>
        <v>0</v>
      </c>
      <c r="T1287" s="8">
        <v>1464029.0973299998</v>
      </c>
      <c r="U1287" s="5">
        <f t="shared" si="1217"/>
        <v>0</v>
      </c>
      <c r="V1287" s="36">
        <f t="shared" si="1217"/>
        <v>0</v>
      </c>
      <c r="W1287" s="8">
        <f t="shared" si="1161"/>
        <v>96.022716330016905</v>
      </c>
      <c r="X1287" s="26"/>
    </row>
    <row r="1288" spans="1:25" x14ac:dyDescent="0.25">
      <c r="A1288" s="7" t="s">
        <v>156</v>
      </c>
      <c r="B1288" s="7" t="s">
        <v>5</v>
      </c>
      <c r="C1288" s="7"/>
      <c r="D1288" s="7"/>
      <c r="E1288" s="18" t="s">
        <v>425</v>
      </c>
      <c r="F1288" s="5">
        <v>128</v>
      </c>
      <c r="G1288" s="5">
        <v>128</v>
      </c>
      <c r="H1288" s="5">
        <v>128</v>
      </c>
      <c r="I1288" s="5"/>
      <c r="J1288" s="5"/>
      <c r="K1288" s="5"/>
      <c r="L1288" s="5"/>
      <c r="M1288" s="5">
        <f t="shared" si="1173"/>
        <v>128</v>
      </c>
      <c r="N1288" s="8">
        <v>54798.756000000008</v>
      </c>
      <c r="O1288" s="5">
        <v>128</v>
      </c>
      <c r="P1288" s="5">
        <v>0</v>
      </c>
      <c r="Q1288" s="5">
        <v>0</v>
      </c>
      <c r="R1288" s="5">
        <v>0</v>
      </c>
      <c r="S1288" s="5">
        <v>0</v>
      </c>
      <c r="T1288" s="8">
        <v>54598.344799999999</v>
      </c>
      <c r="U1288" s="5">
        <v>0</v>
      </c>
      <c r="V1288" s="36">
        <v>0</v>
      </c>
      <c r="W1288" s="8">
        <f t="shared" si="1161"/>
        <v>99.634277829226619</v>
      </c>
      <c r="X1288" s="26"/>
    </row>
    <row r="1289" spans="1:25" ht="63" x14ac:dyDescent="0.25">
      <c r="A1289" s="9" t="s">
        <v>156</v>
      </c>
      <c r="B1289" s="9" t="s">
        <v>1343</v>
      </c>
      <c r="C1289" s="9"/>
      <c r="D1289" s="9"/>
      <c r="E1289" s="13" t="s">
        <v>436</v>
      </c>
      <c r="F1289" s="5">
        <f t="shared" ref="F1289:L1289" si="1218">F1290+F1293</f>
        <v>1856.3</v>
      </c>
      <c r="G1289" s="5">
        <f t="shared" si="1218"/>
        <v>1959.3</v>
      </c>
      <c r="H1289" s="5">
        <f t="shared" si="1218"/>
        <v>1959.3</v>
      </c>
      <c r="I1289" s="5">
        <f t="shared" si="1218"/>
        <v>0</v>
      </c>
      <c r="J1289" s="5">
        <f t="shared" si="1218"/>
        <v>0</v>
      </c>
      <c r="K1289" s="5">
        <f t="shared" si="1218"/>
        <v>0</v>
      </c>
      <c r="L1289" s="5">
        <f t="shared" si="1218"/>
        <v>0</v>
      </c>
      <c r="M1289" s="5">
        <f t="shared" si="1173"/>
        <v>1856.3</v>
      </c>
      <c r="N1289" s="11">
        <v>48780.981000000007</v>
      </c>
      <c r="O1289" s="5">
        <f>O1290+O1293</f>
        <v>1392.3150000000001</v>
      </c>
      <c r="P1289" s="5">
        <f t="shared" ref="P1289:V1289" si="1219">P1290+P1293</f>
        <v>0</v>
      </c>
      <c r="Q1289" s="5">
        <f t="shared" si="1219"/>
        <v>0</v>
      </c>
      <c r="R1289" s="5">
        <f t="shared" si="1219"/>
        <v>0</v>
      </c>
      <c r="S1289" s="5">
        <f t="shared" si="1219"/>
        <v>0</v>
      </c>
      <c r="T1289" s="11">
        <v>48693.188340000001</v>
      </c>
      <c r="U1289" s="5">
        <f t="shared" si="1219"/>
        <v>0</v>
      </c>
      <c r="V1289" s="36">
        <f t="shared" si="1219"/>
        <v>0</v>
      </c>
      <c r="W1289" s="11">
        <f t="shared" si="1161"/>
        <v>99.820026866618349</v>
      </c>
      <c r="X1289" s="26"/>
    </row>
    <row r="1290" spans="1:25" ht="47.25" x14ac:dyDescent="0.25">
      <c r="A1290" s="4" t="s">
        <v>156</v>
      </c>
      <c r="B1290" s="4" t="s">
        <v>1343</v>
      </c>
      <c r="C1290" s="4" t="s">
        <v>96</v>
      </c>
      <c r="D1290" s="4"/>
      <c r="E1290" s="14" t="s">
        <v>908</v>
      </c>
      <c r="F1290" s="5">
        <f t="shared" ref="F1290:L1291" si="1220">F1291</f>
        <v>1856.3</v>
      </c>
      <c r="G1290" s="5">
        <f t="shared" si="1220"/>
        <v>1856.3</v>
      </c>
      <c r="H1290" s="5">
        <f t="shared" si="1220"/>
        <v>1856.3</v>
      </c>
      <c r="I1290" s="5">
        <f t="shared" si="1220"/>
        <v>0</v>
      </c>
      <c r="J1290" s="5">
        <f t="shared" si="1220"/>
        <v>0</v>
      </c>
      <c r="K1290" s="5">
        <f t="shared" si="1220"/>
        <v>0</v>
      </c>
      <c r="L1290" s="5">
        <f t="shared" si="1220"/>
        <v>0</v>
      </c>
      <c r="M1290" s="5">
        <f t="shared" si="1173"/>
        <v>1856.3</v>
      </c>
      <c r="N1290" s="5">
        <v>2188</v>
      </c>
      <c r="O1290" s="5">
        <f>O1291</f>
        <v>1392.3150000000001</v>
      </c>
      <c r="P1290" s="5">
        <f t="shared" ref="P1290:V1291" si="1221">P1291</f>
        <v>0</v>
      </c>
      <c r="Q1290" s="5">
        <f t="shared" si="1221"/>
        <v>0</v>
      </c>
      <c r="R1290" s="5">
        <f t="shared" si="1221"/>
        <v>0</v>
      </c>
      <c r="S1290" s="5">
        <f t="shared" si="1221"/>
        <v>0</v>
      </c>
      <c r="T1290" s="5">
        <v>2177.8644199999999</v>
      </c>
      <c r="U1290" s="5">
        <f t="shared" si="1221"/>
        <v>0</v>
      </c>
      <c r="V1290" s="36">
        <f t="shared" si="1221"/>
        <v>0</v>
      </c>
      <c r="W1290" s="5">
        <f t="shared" si="1161"/>
        <v>99.536765082266911</v>
      </c>
      <c r="X1290" s="26"/>
    </row>
    <row r="1291" spans="1:25" ht="31.5" x14ac:dyDescent="0.25">
      <c r="A1291" s="4" t="s">
        <v>156</v>
      </c>
      <c r="B1291" s="4" t="s">
        <v>1343</v>
      </c>
      <c r="C1291" s="4" t="s">
        <v>151</v>
      </c>
      <c r="D1291" s="4"/>
      <c r="E1291" s="14" t="s">
        <v>916</v>
      </c>
      <c r="F1291" s="5">
        <f t="shared" si="1220"/>
        <v>1856.3</v>
      </c>
      <c r="G1291" s="5">
        <f t="shared" si="1220"/>
        <v>1856.3</v>
      </c>
      <c r="H1291" s="5">
        <f t="shared" si="1220"/>
        <v>1856.3</v>
      </c>
      <c r="I1291" s="5">
        <f t="shared" si="1220"/>
        <v>0</v>
      </c>
      <c r="J1291" s="5">
        <f t="shared" si="1220"/>
        <v>0</v>
      </c>
      <c r="K1291" s="5">
        <f t="shared" si="1220"/>
        <v>0</v>
      </c>
      <c r="L1291" s="5">
        <f t="shared" si="1220"/>
        <v>0</v>
      </c>
      <c r="M1291" s="5">
        <f t="shared" si="1173"/>
        <v>1856.3</v>
      </c>
      <c r="N1291" s="5">
        <v>2188</v>
      </c>
      <c r="O1291" s="5">
        <f>O1292</f>
        <v>1392.3150000000001</v>
      </c>
      <c r="P1291" s="5">
        <f t="shared" si="1221"/>
        <v>0</v>
      </c>
      <c r="Q1291" s="5">
        <f t="shared" si="1221"/>
        <v>0</v>
      </c>
      <c r="R1291" s="5">
        <f t="shared" si="1221"/>
        <v>0</v>
      </c>
      <c r="S1291" s="5">
        <f t="shared" si="1221"/>
        <v>0</v>
      </c>
      <c r="T1291" s="5">
        <v>2177.8644199999999</v>
      </c>
      <c r="U1291" s="5">
        <f t="shared" si="1221"/>
        <v>0</v>
      </c>
      <c r="V1291" s="36">
        <f t="shared" si="1221"/>
        <v>0</v>
      </c>
      <c r="W1291" s="5">
        <f t="shared" ref="W1291:W1354" si="1222">T1291/N1291*100</f>
        <v>99.536765082266911</v>
      </c>
      <c r="X1291" s="26"/>
    </row>
    <row r="1292" spans="1:25" ht="63" x14ac:dyDescent="0.25">
      <c r="A1292" s="4" t="s">
        <v>156</v>
      </c>
      <c r="B1292" s="4" t="s">
        <v>1343</v>
      </c>
      <c r="C1292" s="4" t="s">
        <v>160</v>
      </c>
      <c r="D1292" s="4"/>
      <c r="E1292" s="14" t="s">
        <v>817</v>
      </c>
      <c r="F1292" s="5">
        <v>1856.3</v>
      </c>
      <c r="G1292" s="5">
        <v>1856.3</v>
      </c>
      <c r="H1292" s="5">
        <v>1856.3</v>
      </c>
      <c r="I1292" s="5"/>
      <c r="J1292" s="5"/>
      <c r="K1292" s="5"/>
      <c r="L1292" s="5"/>
      <c r="M1292" s="5">
        <f t="shared" si="1173"/>
        <v>1856.3</v>
      </c>
      <c r="N1292" s="5">
        <v>2188</v>
      </c>
      <c r="O1292" s="5">
        <v>1392.3150000000001</v>
      </c>
      <c r="P1292" s="5">
        <v>0</v>
      </c>
      <c r="Q1292" s="5">
        <v>0</v>
      </c>
      <c r="R1292" s="5">
        <v>0</v>
      </c>
      <c r="S1292" s="5">
        <v>0</v>
      </c>
      <c r="T1292" s="5">
        <v>2177.8644199999999</v>
      </c>
      <c r="U1292" s="5">
        <v>0</v>
      </c>
      <c r="V1292" s="36">
        <v>0</v>
      </c>
      <c r="W1292" s="5">
        <f t="shared" si="1222"/>
        <v>99.536765082266911</v>
      </c>
      <c r="X1292" s="26"/>
    </row>
    <row r="1293" spans="1:25" ht="31.5" x14ac:dyDescent="0.25">
      <c r="A1293" s="4" t="s">
        <v>156</v>
      </c>
      <c r="B1293" s="4" t="s">
        <v>1343</v>
      </c>
      <c r="C1293" s="4" t="s">
        <v>157</v>
      </c>
      <c r="D1293" s="4"/>
      <c r="E1293" s="14" t="s">
        <v>526</v>
      </c>
      <c r="F1293" s="5">
        <f t="shared" ref="F1293:L1294" si="1223">F1294</f>
        <v>0</v>
      </c>
      <c r="G1293" s="5">
        <f t="shared" si="1223"/>
        <v>103</v>
      </c>
      <c r="H1293" s="5">
        <f t="shared" si="1223"/>
        <v>103</v>
      </c>
      <c r="I1293" s="5">
        <f t="shared" si="1223"/>
        <v>0</v>
      </c>
      <c r="J1293" s="5">
        <f t="shared" si="1223"/>
        <v>0</v>
      </c>
      <c r="K1293" s="5">
        <f t="shared" si="1223"/>
        <v>0</v>
      </c>
      <c r="L1293" s="5">
        <f t="shared" si="1223"/>
        <v>0</v>
      </c>
      <c r="M1293" s="5">
        <f t="shared" si="1173"/>
        <v>0</v>
      </c>
      <c r="N1293" s="5">
        <v>2188</v>
      </c>
      <c r="O1293" s="5">
        <f>O1294</f>
        <v>0</v>
      </c>
      <c r="P1293" s="5">
        <f t="shared" ref="P1293:V1294" si="1224">P1294</f>
        <v>0</v>
      </c>
      <c r="Q1293" s="5">
        <f t="shared" si="1224"/>
        <v>0</v>
      </c>
      <c r="R1293" s="5">
        <f t="shared" si="1224"/>
        <v>0</v>
      </c>
      <c r="S1293" s="5">
        <f t="shared" si="1224"/>
        <v>0</v>
      </c>
      <c r="T1293" s="5">
        <v>2177.8644199999999</v>
      </c>
      <c r="U1293" s="5">
        <f t="shared" si="1224"/>
        <v>0</v>
      </c>
      <c r="V1293" s="36">
        <f t="shared" si="1224"/>
        <v>0</v>
      </c>
      <c r="W1293" s="5">
        <f t="shared" si="1222"/>
        <v>99.536765082266911</v>
      </c>
      <c r="X1293" s="24"/>
      <c r="Y1293" s="2" t="s">
        <v>1236</v>
      </c>
    </row>
    <row r="1294" spans="1:25" ht="78.75" x14ac:dyDescent="0.25">
      <c r="A1294" s="4" t="s">
        <v>156</v>
      </c>
      <c r="B1294" s="4" t="s">
        <v>1343</v>
      </c>
      <c r="C1294" s="4" t="s">
        <v>157</v>
      </c>
      <c r="D1294" s="4" t="s">
        <v>18</v>
      </c>
      <c r="E1294" s="14" t="s">
        <v>462</v>
      </c>
      <c r="F1294" s="5">
        <f t="shared" si="1223"/>
        <v>0</v>
      </c>
      <c r="G1294" s="5">
        <f t="shared" si="1223"/>
        <v>103</v>
      </c>
      <c r="H1294" s="5">
        <f t="shared" si="1223"/>
        <v>103</v>
      </c>
      <c r="I1294" s="5">
        <f t="shared" si="1223"/>
        <v>0</v>
      </c>
      <c r="J1294" s="5">
        <f t="shared" si="1223"/>
        <v>0</v>
      </c>
      <c r="K1294" s="5">
        <f t="shared" si="1223"/>
        <v>0</v>
      </c>
      <c r="L1294" s="5">
        <f t="shared" si="1223"/>
        <v>0</v>
      </c>
      <c r="M1294" s="5">
        <f t="shared" si="1173"/>
        <v>0</v>
      </c>
      <c r="N1294" s="5">
        <v>2079.3000000000002</v>
      </c>
      <c r="O1294" s="5">
        <f>O1295</f>
        <v>0</v>
      </c>
      <c r="P1294" s="5">
        <f t="shared" si="1224"/>
        <v>0</v>
      </c>
      <c r="Q1294" s="5">
        <f t="shared" si="1224"/>
        <v>0</v>
      </c>
      <c r="R1294" s="5">
        <f t="shared" si="1224"/>
        <v>0</v>
      </c>
      <c r="S1294" s="5">
        <f t="shared" si="1224"/>
        <v>0</v>
      </c>
      <c r="T1294" s="5">
        <v>2073.4290799999999</v>
      </c>
      <c r="U1294" s="5">
        <f t="shared" si="1224"/>
        <v>0</v>
      </c>
      <c r="V1294" s="36">
        <f t="shared" si="1224"/>
        <v>0</v>
      </c>
      <c r="W1294" s="5">
        <f t="shared" si="1222"/>
        <v>99.717649208868352</v>
      </c>
      <c r="X1294" s="24"/>
      <c r="Y1294" s="2" t="s">
        <v>1236</v>
      </c>
    </row>
    <row r="1295" spans="1:25" ht="31.5" x14ac:dyDescent="0.25">
      <c r="A1295" s="4" t="s">
        <v>156</v>
      </c>
      <c r="B1295" s="4" t="s">
        <v>1343</v>
      </c>
      <c r="C1295" s="4" t="s">
        <v>157</v>
      </c>
      <c r="D1295" s="4" t="s">
        <v>28</v>
      </c>
      <c r="E1295" s="14" t="s">
        <v>464</v>
      </c>
      <c r="F1295" s="5"/>
      <c r="G1295" s="5">
        <v>103</v>
      </c>
      <c r="H1295" s="5">
        <v>103</v>
      </c>
      <c r="I1295" s="5"/>
      <c r="J1295" s="5"/>
      <c r="K1295" s="5"/>
      <c r="L1295" s="5"/>
      <c r="M1295" s="5">
        <f t="shared" si="1173"/>
        <v>0</v>
      </c>
      <c r="N1295" s="5">
        <v>2079.3000000000002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2073.4290799999999</v>
      </c>
      <c r="U1295" s="5">
        <v>0</v>
      </c>
      <c r="V1295" s="36">
        <v>0</v>
      </c>
      <c r="W1295" s="5">
        <f t="shared" si="1222"/>
        <v>99.717649208868352</v>
      </c>
      <c r="X1295" s="24"/>
      <c r="Y1295" s="2" t="s">
        <v>1236</v>
      </c>
    </row>
    <row r="1296" spans="1:25" ht="31.5" x14ac:dyDescent="0.25">
      <c r="A1296" s="4" t="s">
        <v>156</v>
      </c>
      <c r="B1296" s="4" t="s">
        <v>1343</v>
      </c>
      <c r="C1296" s="4" t="s">
        <v>157</v>
      </c>
      <c r="D1296" s="4" t="s">
        <v>11</v>
      </c>
      <c r="E1296" s="14" t="s">
        <v>465</v>
      </c>
      <c r="F1296" s="5">
        <f t="shared" ref="F1296:L1296" si="1225">F1297</f>
        <v>2251.5</v>
      </c>
      <c r="G1296" s="5">
        <f t="shared" si="1225"/>
        <v>3265.7000000000003</v>
      </c>
      <c r="H1296" s="5">
        <f t="shared" si="1225"/>
        <v>2251.5</v>
      </c>
      <c r="I1296" s="5">
        <f t="shared" si="1225"/>
        <v>0</v>
      </c>
      <c r="J1296" s="5">
        <f t="shared" si="1225"/>
        <v>0</v>
      </c>
      <c r="K1296" s="5">
        <f t="shared" si="1225"/>
        <v>0</v>
      </c>
      <c r="L1296" s="5">
        <f t="shared" si="1225"/>
        <v>0</v>
      </c>
      <c r="M1296" s="5">
        <f t="shared" si="1173"/>
        <v>2251.5</v>
      </c>
      <c r="N1296" s="5">
        <v>108.7</v>
      </c>
      <c r="O1296" s="5">
        <f>O1297</f>
        <v>1533.1720700000001</v>
      </c>
      <c r="P1296" s="5">
        <f t="shared" ref="P1296:V1296" si="1226">P1297</f>
        <v>0</v>
      </c>
      <c r="Q1296" s="5">
        <f t="shared" si="1226"/>
        <v>0</v>
      </c>
      <c r="R1296" s="5">
        <f t="shared" si="1226"/>
        <v>0</v>
      </c>
      <c r="S1296" s="5">
        <f t="shared" si="1226"/>
        <v>0</v>
      </c>
      <c r="T1296" s="5">
        <v>104.43534</v>
      </c>
      <c r="U1296" s="5">
        <f t="shared" si="1226"/>
        <v>0</v>
      </c>
      <c r="V1296" s="36">
        <f t="shared" si="1226"/>
        <v>0</v>
      </c>
      <c r="W1296" s="5">
        <f t="shared" si="1222"/>
        <v>96.076669733210665</v>
      </c>
      <c r="X1296" s="26"/>
    </row>
    <row r="1297" spans="1:24" ht="31.5" x14ac:dyDescent="0.25">
      <c r="A1297" s="4" t="s">
        <v>156</v>
      </c>
      <c r="B1297" s="4" t="s">
        <v>1343</v>
      </c>
      <c r="C1297" s="4" t="s">
        <v>157</v>
      </c>
      <c r="D1297" s="4" t="s">
        <v>12</v>
      </c>
      <c r="E1297" s="14" t="s">
        <v>466</v>
      </c>
      <c r="F1297" s="5">
        <f t="shared" ref="F1297:L1297" si="1227">F1298+F1300</f>
        <v>2251.5</v>
      </c>
      <c r="G1297" s="5">
        <f t="shared" si="1227"/>
        <v>3265.7000000000003</v>
      </c>
      <c r="H1297" s="5">
        <f t="shared" si="1227"/>
        <v>2251.5</v>
      </c>
      <c r="I1297" s="5">
        <f t="shared" si="1227"/>
        <v>0</v>
      </c>
      <c r="J1297" s="5">
        <f t="shared" si="1227"/>
        <v>0</v>
      </c>
      <c r="K1297" s="5">
        <f t="shared" si="1227"/>
        <v>0</v>
      </c>
      <c r="L1297" s="5">
        <f t="shared" si="1227"/>
        <v>0</v>
      </c>
      <c r="M1297" s="5">
        <f t="shared" si="1173"/>
        <v>2251.5</v>
      </c>
      <c r="N1297" s="5">
        <v>108.7</v>
      </c>
      <c r="O1297" s="5">
        <f>O1298+O1300</f>
        <v>1533.1720700000001</v>
      </c>
      <c r="P1297" s="5">
        <f t="shared" ref="P1297:V1297" si="1228">P1298+P1300</f>
        <v>0</v>
      </c>
      <c r="Q1297" s="5">
        <f t="shared" si="1228"/>
        <v>0</v>
      </c>
      <c r="R1297" s="5">
        <f t="shared" si="1228"/>
        <v>0</v>
      </c>
      <c r="S1297" s="5">
        <f t="shared" si="1228"/>
        <v>0</v>
      </c>
      <c r="T1297" s="5">
        <v>104.43534</v>
      </c>
      <c r="U1297" s="5">
        <f t="shared" si="1228"/>
        <v>0</v>
      </c>
      <c r="V1297" s="36">
        <f t="shared" si="1228"/>
        <v>0</v>
      </c>
      <c r="W1297" s="5">
        <f t="shared" si="1222"/>
        <v>96.076669733210665</v>
      </c>
      <c r="X1297" s="26"/>
    </row>
    <row r="1298" spans="1:24" ht="31.5" x14ac:dyDescent="0.25">
      <c r="A1298" s="4" t="s">
        <v>156</v>
      </c>
      <c r="B1298" s="4" t="s">
        <v>1343</v>
      </c>
      <c r="C1298" s="4" t="s">
        <v>22</v>
      </c>
      <c r="D1298" s="4"/>
      <c r="E1298" s="14" t="s">
        <v>699</v>
      </c>
      <c r="F1298" s="5">
        <f t="shared" ref="F1298:L1298" si="1229">F1299</f>
        <v>2153.9</v>
      </c>
      <c r="G1298" s="5">
        <f t="shared" si="1229"/>
        <v>3169.4</v>
      </c>
      <c r="H1298" s="5">
        <f t="shared" si="1229"/>
        <v>2156.5</v>
      </c>
      <c r="I1298" s="5">
        <f t="shared" si="1229"/>
        <v>0</v>
      </c>
      <c r="J1298" s="5">
        <f t="shared" si="1229"/>
        <v>0</v>
      </c>
      <c r="K1298" s="5">
        <f t="shared" si="1229"/>
        <v>0</v>
      </c>
      <c r="L1298" s="5">
        <f t="shared" si="1229"/>
        <v>0</v>
      </c>
      <c r="M1298" s="5">
        <f t="shared" si="1173"/>
        <v>2153.9</v>
      </c>
      <c r="N1298" s="5">
        <v>198.881</v>
      </c>
      <c r="O1298" s="5">
        <f>O1299</f>
        <v>1459.97207</v>
      </c>
      <c r="P1298" s="5">
        <f t="shared" ref="P1298:V1298" si="1230">P1299</f>
        <v>0</v>
      </c>
      <c r="Q1298" s="5">
        <f t="shared" si="1230"/>
        <v>0</v>
      </c>
      <c r="R1298" s="5">
        <f t="shared" si="1230"/>
        <v>0</v>
      </c>
      <c r="S1298" s="5">
        <f t="shared" si="1230"/>
        <v>0</v>
      </c>
      <c r="T1298" s="5">
        <v>196.881</v>
      </c>
      <c r="U1298" s="5">
        <f t="shared" si="1230"/>
        <v>0</v>
      </c>
      <c r="V1298" s="36">
        <f t="shared" si="1230"/>
        <v>0</v>
      </c>
      <c r="W1298" s="5">
        <f t="shared" si="1222"/>
        <v>98.994373519843521</v>
      </c>
      <c r="X1298" s="26"/>
    </row>
    <row r="1299" spans="1:24" x14ac:dyDescent="0.25">
      <c r="A1299" s="4" t="s">
        <v>156</v>
      </c>
      <c r="B1299" s="4" t="s">
        <v>1343</v>
      </c>
      <c r="C1299" s="4" t="s">
        <v>23</v>
      </c>
      <c r="D1299" s="4"/>
      <c r="E1299" s="14" t="s">
        <v>705</v>
      </c>
      <c r="F1299" s="5">
        <v>2153.9</v>
      </c>
      <c r="G1299" s="5">
        <v>3169.4</v>
      </c>
      <c r="H1299" s="5">
        <v>2156.5</v>
      </c>
      <c r="I1299" s="5"/>
      <c r="J1299" s="5"/>
      <c r="K1299" s="5"/>
      <c r="L1299" s="5"/>
      <c r="M1299" s="5">
        <f t="shared" si="1173"/>
        <v>2153.9</v>
      </c>
      <c r="N1299" s="5">
        <v>198.881</v>
      </c>
      <c r="O1299" s="5">
        <v>1459.97207</v>
      </c>
      <c r="P1299" s="5">
        <v>0</v>
      </c>
      <c r="Q1299" s="5">
        <v>0</v>
      </c>
      <c r="R1299" s="5">
        <v>0</v>
      </c>
      <c r="S1299" s="5">
        <v>0</v>
      </c>
      <c r="T1299" s="5">
        <v>196.881</v>
      </c>
      <c r="U1299" s="5">
        <v>0</v>
      </c>
      <c r="V1299" s="36">
        <v>0</v>
      </c>
      <c r="W1299" s="5">
        <f t="shared" si="1222"/>
        <v>98.994373519843521</v>
      </c>
      <c r="X1299" s="26"/>
    </row>
    <row r="1300" spans="1:24" ht="47.25" x14ac:dyDescent="0.25">
      <c r="A1300" s="4" t="s">
        <v>156</v>
      </c>
      <c r="B1300" s="4" t="s">
        <v>1343</v>
      </c>
      <c r="C1300" s="4" t="s">
        <v>217</v>
      </c>
      <c r="D1300" s="4"/>
      <c r="E1300" s="14" t="s">
        <v>708</v>
      </c>
      <c r="F1300" s="5">
        <f t="shared" ref="F1300:L1300" si="1231">F1301</f>
        <v>97.6</v>
      </c>
      <c r="G1300" s="5">
        <f t="shared" si="1231"/>
        <v>96.3</v>
      </c>
      <c r="H1300" s="5">
        <f t="shared" si="1231"/>
        <v>95</v>
      </c>
      <c r="I1300" s="5">
        <f t="shared" si="1231"/>
        <v>0</v>
      </c>
      <c r="J1300" s="5">
        <f t="shared" si="1231"/>
        <v>0</v>
      </c>
      <c r="K1300" s="5">
        <f t="shared" si="1231"/>
        <v>0</v>
      </c>
      <c r="L1300" s="5">
        <f t="shared" si="1231"/>
        <v>0</v>
      </c>
      <c r="M1300" s="5">
        <f t="shared" si="1173"/>
        <v>97.6</v>
      </c>
      <c r="N1300" s="5">
        <v>198.881</v>
      </c>
      <c r="O1300" s="5">
        <f>O1301</f>
        <v>73.2</v>
      </c>
      <c r="P1300" s="5">
        <f t="shared" ref="P1300:V1300" si="1232">P1301</f>
        <v>0</v>
      </c>
      <c r="Q1300" s="5">
        <f t="shared" si="1232"/>
        <v>0</v>
      </c>
      <c r="R1300" s="5">
        <f t="shared" si="1232"/>
        <v>0</v>
      </c>
      <c r="S1300" s="5">
        <f t="shared" si="1232"/>
        <v>0</v>
      </c>
      <c r="T1300" s="5">
        <v>196.881</v>
      </c>
      <c r="U1300" s="5">
        <f t="shared" si="1232"/>
        <v>0</v>
      </c>
      <c r="V1300" s="36">
        <f t="shared" si="1232"/>
        <v>0</v>
      </c>
      <c r="W1300" s="5">
        <f t="shared" si="1222"/>
        <v>98.994373519843521</v>
      </c>
      <c r="X1300" s="26"/>
    </row>
    <row r="1301" spans="1:24" ht="31.5" x14ac:dyDescent="0.25">
      <c r="A1301" s="4" t="s">
        <v>156</v>
      </c>
      <c r="B1301" s="4" t="s">
        <v>1343</v>
      </c>
      <c r="C1301" s="4" t="s">
        <v>217</v>
      </c>
      <c r="D1301" s="4" t="s">
        <v>11</v>
      </c>
      <c r="E1301" s="14" t="s">
        <v>465</v>
      </c>
      <c r="F1301" s="5">
        <v>97.6</v>
      </c>
      <c r="G1301" s="5">
        <v>96.3</v>
      </c>
      <c r="H1301" s="5">
        <v>95</v>
      </c>
      <c r="I1301" s="5"/>
      <c r="J1301" s="5"/>
      <c r="K1301" s="5"/>
      <c r="L1301" s="5"/>
      <c r="M1301" s="5">
        <f t="shared" si="1173"/>
        <v>97.6</v>
      </c>
      <c r="N1301" s="5">
        <v>2</v>
      </c>
      <c r="O1301" s="5">
        <v>73.2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36">
        <v>0</v>
      </c>
      <c r="W1301" s="5">
        <f t="shared" si="1222"/>
        <v>0</v>
      </c>
      <c r="X1301" s="26"/>
    </row>
    <row r="1302" spans="1:24" ht="31.5" x14ac:dyDescent="0.25">
      <c r="A1302" s="4" t="s">
        <v>156</v>
      </c>
      <c r="B1302" s="4" t="s">
        <v>1343</v>
      </c>
      <c r="C1302" s="4" t="s">
        <v>217</v>
      </c>
      <c r="D1302" s="4" t="s">
        <v>12</v>
      </c>
      <c r="E1302" s="14" t="s">
        <v>466</v>
      </c>
      <c r="F1302" s="5">
        <f t="shared" ref="F1302:L1302" si="1233">F1303</f>
        <v>120</v>
      </c>
      <c r="G1302" s="5">
        <f t="shared" si="1233"/>
        <v>120</v>
      </c>
      <c r="H1302" s="5">
        <f t="shared" si="1233"/>
        <v>120</v>
      </c>
      <c r="I1302" s="5">
        <f t="shared" si="1233"/>
        <v>0</v>
      </c>
      <c r="J1302" s="5">
        <f t="shared" si="1233"/>
        <v>0</v>
      </c>
      <c r="K1302" s="5">
        <f t="shared" si="1233"/>
        <v>0</v>
      </c>
      <c r="L1302" s="5">
        <f t="shared" si="1233"/>
        <v>0</v>
      </c>
      <c r="M1302" s="5">
        <f t="shared" si="1173"/>
        <v>120</v>
      </c>
      <c r="N1302" s="5">
        <v>2</v>
      </c>
      <c r="O1302" s="5">
        <f>O1303</f>
        <v>95</v>
      </c>
      <c r="P1302" s="5">
        <f t="shared" ref="P1302:V1302" si="1234">P1303</f>
        <v>0</v>
      </c>
      <c r="Q1302" s="5">
        <f t="shared" si="1234"/>
        <v>0</v>
      </c>
      <c r="R1302" s="5">
        <f t="shared" si="1234"/>
        <v>0</v>
      </c>
      <c r="S1302" s="5">
        <f t="shared" si="1234"/>
        <v>0</v>
      </c>
      <c r="T1302" s="5">
        <v>0</v>
      </c>
      <c r="U1302" s="5">
        <f t="shared" si="1234"/>
        <v>0</v>
      </c>
      <c r="V1302" s="36">
        <f t="shared" si="1234"/>
        <v>0</v>
      </c>
      <c r="W1302" s="5">
        <f t="shared" si="1222"/>
        <v>0</v>
      </c>
      <c r="X1302" s="26"/>
    </row>
    <row r="1303" spans="1:24" x14ac:dyDescent="0.25">
      <c r="A1303" s="4" t="s">
        <v>156</v>
      </c>
      <c r="B1303" s="4" t="s">
        <v>1343</v>
      </c>
      <c r="C1303" s="4" t="s">
        <v>217</v>
      </c>
      <c r="D1303" s="4" t="s">
        <v>13</v>
      </c>
      <c r="E1303" s="14" t="s">
        <v>480</v>
      </c>
      <c r="F1303" s="5">
        <f t="shared" ref="F1303:L1303" si="1235">F1304+F1307</f>
        <v>120</v>
      </c>
      <c r="G1303" s="5">
        <f t="shared" si="1235"/>
        <v>120</v>
      </c>
      <c r="H1303" s="5">
        <f t="shared" si="1235"/>
        <v>120</v>
      </c>
      <c r="I1303" s="5">
        <f t="shared" si="1235"/>
        <v>0</v>
      </c>
      <c r="J1303" s="5">
        <f t="shared" si="1235"/>
        <v>0</v>
      </c>
      <c r="K1303" s="5">
        <f t="shared" si="1235"/>
        <v>0</v>
      </c>
      <c r="L1303" s="5">
        <f t="shared" si="1235"/>
        <v>0</v>
      </c>
      <c r="M1303" s="5">
        <f t="shared" si="1173"/>
        <v>120</v>
      </c>
      <c r="N1303" s="5">
        <v>196.881</v>
      </c>
      <c r="O1303" s="5">
        <f>O1304+O1307</f>
        <v>95</v>
      </c>
      <c r="P1303" s="5">
        <f t="shared" ref="P1303:V1303" si="1236">P1304+P1307</f>
        <v>0</v>
      </c>
      <c r="Q1303" s="5">
        <f t="shared" si="1236"/>
        <v>0</v>
      </c>
      <c r="R1303" s="5">
        <f t="shared" si="1236"/>
        <v>0</v>
      </c>
      <c r="S1303" s="5">
        <f t="shared" si="1236"/>
        <v>0</v>
      </c>
      <c r="T1303" s="5">
        <v>196.881</v>
      </c>
      <c r="U1303" s="5">
        <f t="shared" si="1236"/>
        <v>0</v>
      </c>
      <c r="V1303" s="36">
        <f t="shared" si="1236"/>
        <v>0</v>
      </c>
      <c r="W1303" s="5">
        <f t="shared" si="1222"/>
        <v>100</v>
      </c>
      <c r="X1303" s="26"/>
    </row>
    <row r="1304" spans="1:24" x14ac:dyDescent="0.25">
      <c r="A1304" s="4" t="s">
        <v>156</v>
      </c>
      <c r="B1304" s="4" t="s">
        <v>1343</v>
      </c>
      <c r="C1304" s="4" t="s">
        <v>217</v>
      </c>
      <c r="D1304" s="4" t="s">
        <v>20</v>
      </c>
      <c r="E1304" s="14" t="s">
        <v>483</v>
      </c>
      <c r="F1304" s="5">
        <f t="shared" ref="F1304:L1305" si="1237">F1305</f>
        <v>25</v>
      </c>
      <c r="G1304" s="5">
        <f t="shared" si="1237"/>
        <v>25</v>
      </c>
      <c r="H1304" s="5">
        <f t="shared" si="1237"/>
        <v>25</v>
      </c>
      <c r="I1304" s="5">
        <f t="shared" si="1237"/>
        <v>0</v>
      </c>
      <c r="J1304" s="5">
        <f t="shared" si="1237"/>
        <v>0</v>
      </c>
      <c r="K1304" s="5">
        <f t="shared" si="1237"/>
        <v>0</v>
      </c>
      <c r="L1304" s="5">
        <f t="shared" si="1237"/>
        <v>0</v>
      </c>
      <c r="M1304" s="5">
        <f t="shared" si="1173"/>
        <v>25</v>
      </c>
      <c r="N1304" s="5">
        <v>196.881</v>
      </c>
      <c r="O1304" s="5">
        <f>O1305</f>
        <v>25</v>
      </c>
      <c r="P1304" s="5">
        <f t="shared" ref="P1304:V1305" si="1238">P1305</f>
        <v>0</v>
      </c>
      <c r="Q1304" s="5">
        <f t="shared" si="1238"/>
        <v>0</v>
      </c>
      <c r="R1304" s="5">
        <f t="shared" si="1238"/>
        <v>0</v>
      </c>
      <c r="S1304" s="5">
        <f t="shared" si="1238"/>
        <v>0</v>
      </c>
      <c r="T1304" s="5">
        <v>196.881</v>
      </c>
      <c r="U1304" s="5">
        <f t="shared" si="1238"/>
        <v>0</v>
      </c>
      <c r="V1304" s="36">
        <f t="shared" si="1238"/>
        <v>0</v>
      </c>
      <c r="W1304" s="5">
        <f t="shared" si="1222"/>
        <v>100</v>
      </c>
      <c r="X1304" s="26"/>
    </row>
    <row r="1305" spans="1:24" ht="31.5" x14ac:dyDescent="0.25">
      <c r="A1305" s="4" t="s">
        <v>156</v>
      </c>
      <c r="B1305" s="4" t="s">
        <v>1343</v>
      </c>
      <c r="C1305" s="4" t="s">
        <v>25</v>
      </c>
      <c r="D1305" s="4"/>
      <c r="E1305" s="14" t="s">
        <v>728</v>
      </c>
      <c r="F1305" s="5">
        <f t="shared" si="1237"/>
        <v>25</v>
      </c>
      <c r="G1305" s="5">
        <f t="shared" si="1237"/>
        <v>25</v>
      </c>
      <c r="H1305" s="5">
        <f t="shared" si="1237"/>
        <v>25</v>
      </c>
      <c r="I1305" s="5">
        <f t="shared" si="1237"/>
        <v>0</v>
      </c>
      <c r="J1305" s="5">
        <f t="shared" si="1237"/>
        <v>0</v>
      </c>
      <c r="K1305" s="5">
        <f t="shared" si="1237"/>
        <v>0</v>
      </c>
      <c r="L1305" s="5">
        <f t="shared" si="1237"/>
        <v>0</v>
      </c>
      <c r="M1305" s="5">
        <f t="shared" si="1173"/>
        <v>25</v>
      </c>
      <c r="N1305" s="5">
        <v>46394.100000000006</v>
      </c>
      <c r="O1305" s="5">
        <f>O1306</f>
        <v>25</v>
      </c>
      <c r="P1305" s="5">
        <f t="shared" si="1238"/>
        <v>0</v>
      </c>
      <c r="Q1305" s="5">
        <f t="shared" si="1238"/>
        <v>0</v>
      </c>
      <c r="R1305" s="5">
        <f t="shared" si="1238"/>
        <v>0</v>
      </c>
      <c r="S1305" s="5">
        <f t="shared" si="1238"/>
        <v>0</v>
      </c>
      <c r="T1305" s="5">
        <v>46318.442920000001</v>
      </c>
      <c r="U1305" s="5">
        <f t="shared" si="1238"/>
        <v>0</v>
      </c>
      <c r="V1305" s="36">
        <f t="shared" si="1238"/>
        <v>0</v>
      </c>
      <c r="W1305" s="5">
        <f t="shared" si="1222"/>
        <v>99.836925212473133</v>
      </c>
      <c r="X1305" s="26"/>
    </row>
    <row r="1306" spans="1:24" ht="31.5" x14ac:dyDescent="0.25">
      <c r="A1306" s="4" t="s">
        <v>156</v>
      </c>
      <c r="B1306" s="4" t="s">
        <v>1343</v>
      </c>
      <c r="C1306" s="4" t="s">
        <v>161</v>
      </c>
      <c r="D1306" s="4"/>
      <c r="E1306" s="14" t="s">
        <v>730</v>
      </c>
      <c r="F1306" s="5">
        <v>25</v>
      </c>
      <c r="G1306" s="5">
        <v>25</v>
      </c>
      <c r="H1306" s="5">
        <v>25</v>
      </c>
      <c r="I1306" s="5"/>
      <c r="J1306" s="5"/>
      <c r="K1306" s="5"/>
      <c r="L1306" s="5"/>
      <c r="M1306" s="5">
        <f t="shared" si="1173"/>
        <v>25</v>
      </c>
      <c r="N1306" s="5">
        <v>46394.100000000006</v>
      </c>
      <c r="O1306" s="5">
        <v>25</v>
      </c>
      <c r="P1306" s="5">
        <v>0</v>
      </c>
      <c r="Q1306" s="5">
        <v>0</v>
      </c>
      <c r="R1306" s="5">
        <v>0</v>
      </c>
      <c r="S1306" s="5">
        <v>0</v>
      </c>
      <c r="T1306" s="5">
        <v>46318.442920000001</v>
      </c>
      <c r="U1306" s="5">
        <v>0</v>
      </c>
      <c r="V1306" s="36">
        <v>0</v>
      </c>
      <c r="W1306" s="5">
        <f t="shared" si="1222"/>
        <v>99.836925212473133</v>
      </c>
      <c r="X1306" s="26"/>
    </row>
    <row r="1307" spans="1:24" ht="31.5" x14ac:dyDescent="0.25">
      <c r="A1307" s="4" t="s">
        <v>156</v>
      </c>
      <c r="B1307" s="4" t="s">
        <v>1343</v>
      </c>
      <c r="C1307" s="4" t="s">
        <v>158</v>
      </c>
      <c r="D1307" s="4"/>
      <c r="E1307" s="14" t="s">
        <v>722</v>
      </c>
      <c r="F1307" s="5">
        <f t="shared" ref="F1307:L1308" si="1239">F1308</f>
        <v>95</v>
      </c>
      <c r="G1307" s="5">
        <f t="shared" si="1239"/>
        <v>95</v>
      </c>
      <c r="H1307" s="5">
        <f t="shared" si="1239"/>
        <v>95</v>
      </c>
      <c r="I1307" s="5">
        <f t="shared" si="1239"/>
        <v>0</v>
      </c>
      <c r="J1307" s="5">
        <f t="shared" si="1239"/>
        <v>0</v>
      </c>
      <c r="K1307" s="5">
        <f t="shared" si="1239"/>
        <v>0</v>
      </c>
      <c r="L1307" s="5">
        <f t="shared" si="1239"/>
        <v>0</v>
      </c>
      <c r="M1307" s="5">
        <f t="shared" si="1173"/>
        <v>95</v>
      </c>
      <c r="N1307" s="5">
        <v>42738.200000000004</v>
      </c>
      <c r="O1307" s="5">
        <f>O1308</f>
        <v>70</v>
      </c>
      <c r="P1307" s="5">
        <f t="shared" ref="P1307:V1308" si="1240">P1308</f>
        <v>0</v>
      </c>
      <c r="Q1307" s="5">
        <f t="shared" si="1240"/>
        <v>0</v>
      </c>
      <c r="R1307" s="5">
        <f t="shared" si="1240"/>
        <v>0</v>
      </c>
      <c r="S1307" s="5">
        <f t="shared" si="1240"/>
        <v>0</v>
      </c>
      <c r="T1307" s="5">
        <v>42663.401969999999</v>
      </c>
      <c r="U1307" s="5">
        <f t="shared" si="1240"/>
        <v>0</v>
      </c>
      <c r="V1307" s="36">
        <f t="shared" si="1240"/>
        <v>0</v>
      </c>
      <c r="W1307" s="5">
        <f t="shared" si="1222"/>
        <v>99.824985539868308</v>
      </c>
      <c r="X1307" s="26"/>
    </row>
    <row r="1308" spans="1:24" ht="78.75" x14ac:dyDescent="0.25">
      <c r="A1308" s="4" t="s">
        <v>156</v>
      </c>
      <c r="B1308" s="4" t="s">
        <v>1343</v>
      </c>
      <c r="C1308" s="4" t="s">
        <v>158</v>
      </c>
      <c r="D1308" s="4" t="s">
        <v>18</v>
      </c>
      <c r="E1308" s="14" t="s">
        <v>462</v>
      </c>
      <c r="F1308" s="5">
        <f t="shared" si="1239"/>
        <v>95</v>
      </c>
      <c r="G1308" s="5">
        <f t="shared" si="1239"/>
        <v>95</v>
      </c>
      <c r="H1308" s="5">
        <f t="shared" si="1239"/>
        <v>95</v>
      </c>
      <c r="I1308" s="5">
        <f t="shared" si="1239"/>
        <v>0</v>
      </c>
      <c r="J1308" s="5">
        <f t="shared" si="1239"/>
        <v>0</v>
      </c>
      <c r="K1308" s="5">
        <f t="shared" si="1239"/>
        <v>0</v>
      </c>
      <c r="L1308" s="5">
        <f t="shared" si="1239"/>
        <v>0</v>
      </c>
      <c r="M1308" s="5">
        <f t="shared" si="1173"/>
        <v>95</v>
      </c>
      <c r="N1308" s="5">
        <v>42733.569320000002</v>
      </c>
      <c r="O1308" s="5">
        <f>O1309</f>
        <v>70</v>
      </c>
      <c r="P1308" s="5">
        <f t="shared" si="1240"/>
        <v>0</v>
      </c>
      <c r="Q1308" s="5">
        <f t="shared" si="1240"/>
        <v>0</v>
      </c>
      <c r="R1308" s="5">
        <f t="shared" si="1240"/>
        <v>0</v>
      </c>
      <c r="S1308" s="5">
        <f t="shared" si="1240"/>
        <v>0</v>
      </c>
      <c r="T1308" s="5">
        <v>42658.771289999997</v>
      </c>
      <c r="U1308" s="5">
        <f t="shared" si="1240"/>
        <v>0</v>
      </c>
      <c r="V1308" s="36">
        <f t="shared" si="1240"/>
        <v>0</v>
      </c>
      <c r="W1308" s="5">
        <f t="shared" si="1222"/>
        <v>99.824966575012965</v>
      </c>
      <c r="X1308" s="26"/>
    </row>
    <row r="1309" spans="1:24" ht="31.5" x14ac:dyDescent="0.25">
      <c r="A1309" s="4" t="s">
        <v>156</v>
      </c>
      <c r="B1309" s="4" t="s">
        <v>1343</v>
      </c>
      <c r="C1309" s="4" t="s">
        <v>158</v>
      </c>
      <c r="D1309" s="4" t="s">
        <v>28</v>
      </c>
      <c r="E1309" s="14" t="s">
        <v>464</v>
      </c>
      <c r="F1309" s="5">
        <v>95</v>
      </c>
      <c r="G1309" s="5">
        <v>95</v>
      </c>
      <c r="H1309" s="5">
        <v>95</v>
      </c>
      <c r="I1309" s="5"/>
      <c r="J1309" s="5"/>
      <c r="K1309" s="5"/>
      <c r="L1309" s="5"/>
      <c r="M1309" s="5">
        <f t="shared" si="1173"/>
        <v>95</v>
      </c>
      <c r="N1309" s="5">
        <v>42733.569320000002</v>
      </c>
      <c r="O1309" s="5">
        <v>70</v>
      </c>
      <c r="P1309" s="5">
        <v>0</v>
      </c>
      <c r="Q1309" s="5">
        <v>0</v>
      </c>
      <c r="R1309" s="5">
        <v>0</v>
      </c>
      <c r="S1309" s="5">
        <v>0</v>
      </c>
      <c r="T1309" s="5">
        <v>42658.771289999997</v>
      </c>
      <c r="U1309" s="5">
        <v>0</v>
      </c>
      <c r="V1309" s="36">
        <v>0</v>
      </c>
      <c r="W1309" s="5">
        <f t="shared" si="1222"/>
        <v>99.824966575012965</v>
      </c>
      <c r="X1309" s="26"/>
    </row>
    <row r="1310" spans="1:24" x14ac:dyDescent="0.25">
      <c r="A1310" s="4" t="s">
        <v>156</v>
      </c>
      <c r="B1310" s="4" t="s">
        <v>1343</v>
      </c>
      <c r="C1310" s="4" t="s">
        <v>158</v>
      </c>
      <c r="D1310" s="4" t="s">
        <v>117</v>
      </c>
      <c r="E1310" s="14" t="s">
        <v>467</v>
      </c>
      <c r="F1310" s="5"/>
      <c r="G1310" s="5"/>
      <c r="H1310" s="5"/>
      <c r="I1310" s="5"/>
      <c r="J1310" s="5"/>
      <c r="K1310" s="5"/>
      <c r="L1310" s="5"/>
      <c r="M1310" s="5">
        <v>0</v>
      </c>
      <c r="N1310" s="5">
        <v>4.6306799999999999</v>
      </c>
      <c r="O1310" s="5">
        <f t="shared" ref="O1310:V1313" si="1241">O1311</f>
        <v>0</v>
      </c>
      <c r="P1310" s="5">
        <f t="shared" si="1241"/>
        <v>24.607230000000001</v>
      </c>
      <c r="Q1310" s="5">
        <f t="shared" si="1241"/>
        <v>0</v>
      </c>
      <c r="R1310" s="5">
        <f t="shared" si="1241"/>
        <v>0</v>
      </c>
      <c r="S1310" s="5">
        <f t="shared" si="1241"/>
        <v>0</v>
      </c>
      <c r="T1310" s="5">
        <v>4.6306799999999999</v>
      </c>
      <c r="U1310" s="5">
        <f t="shared" si="1241"/>
        <v>24.607230000000001</v>
      </c>
      <c r="V1310" s="36">
        <f t="shared" si="1241"/>
        <v>0</v>
      </c>
      <c r="W1310" s="5">
        <f t="shared" si="1222"/>
        <v>100</v>
      </c>
      <c r="X1310" s="26"/>
    </row>
    <row r="1311" spans="1:24" ht="31.5" x14ac:dyDescent="0.25">
      <c r="A1311" s="4" t="s">
        <v>156</v>
      </c>
      <c r="B1311" s="4" t="s">
        <v>1343</v>
      </c>
      <c r="C1311" s="4" t="s">
        <v>158</v>
      </c>
      <c r="D1311" s="4" t="s">
        <v>300</v>
      </c>
      <c r="E1311" s="14" t="s">
        <v>469</v>
      </c>
      <c r="F1311" s="5"/>
      <c r="G1311" s="5"/>
      <c r="H1311" s="5"/>
      <c r="I1311" s="5"/>
      <c r="J1311" s="5"/>
      <c r="K1311" s="5"/>
      <c r="L1311" s="5"/>
      <c r="M1311" s="5">
        <v>0</v>
      </c>
      <c r="N1311" s="5">
        <v>4.6306799999999999</v>
      </c>
      <c r="O1311" s="5">
        <f t="shared" si="1241"/>
        <v>0</v>
      </c>
      <c r="P1311" s="5">
        <f t="shared" si="1241"/>
        <v>24.607230000000001</v>
      </c>
      <c r="Q1311" s="5">
        <f t="shared" si="1241"/>
        <v>0</v>
      </c>
      <c r="R1311" s="5">
        <f t="shared" si="1241"/>
        <v>0</v>
      </c>
      <c r="S1311" s="5">
        <f t="shared" si="1241"/>
        <v>0</v>
      </c>
      <c r="T1311" s="5">
        <v>4.6306799999999999</v>
      </c>
      <c r="U1311" s="5">
        <f t="shared" si="1241"/>
        <v>24.607230000000001</v>
      </c>
      <c r="V1311" s="36">
        <f t="shared" si="1241"/>
        <v>0</v>
      </c>
      <c r="W1311" s="5">
        <f t="shared" si="1222"/>
        <v>100</v>
      </c>
      <c r="X1311" s="26"/>
    </row>
    <row r="1312" spans="1:24" ht="31.5" x14ac:dyDescent="0.25">
      <c r="A1312" s="4" t="s">
        <v>156</v>
      </c>
      <c r="B1312" s="4" t="s">
        <v>1343</v>
      </c>
      <c r="C1312" s="4" t="s">
        <v>159</v>
      </c>
      <c r="D1312" s="4"/>
      <c r="E1312" s="28" t="s">
        <v>723</v>
      </c>
      <c r="F1312" s="5"/>
      <c r="G1312" s="5"/>
      <c r="H1312" s="5"/>
      <c r="I1312" s="5"/>
      <c r="J1312" s="5"/>
      <c r="K1312" s="5"/>
      <c r="L1312" s="5"/>
      <c r="M1312" s="5">
        <v>0</v>
      </c>
      <c r="N1312" s="5">
        <v>3655.9</v>
      </c>
      <c r="O1312" s="5">
        <f t="shared" si="1241"/>
        <v>0</v>
      </c>
      <c r="P1312" s="5">
        <f t="shared" si="1241"/>
        <v>24.607230000000001</v>
      </c>
      <c r="Q1312" s="5">
        <f t="shared" si="1241"/>
        <v>0</v>
      </c>
      <c r="R1312" s="5">
        <f t="shared" si="1241"/>
        <v>0</v>
      </c>
      <c r="S1312" s="5">
        <f t="shared" si="1241"/>
        <v>0</v>
      </c>
      <c r="T1312" s="5">
        <v>3655.0409500000001</v>
      </c>
      <c r="U1312" s="5">
        <f t="shared" si="1241"/>
        <v>24.607230000000001</v>
      </c>
      <c r="V1312" s="36">
        <f t="shared" si="1241"/>
        <v>0</v>
      </c>
      <c r="W1312" s="5">
        <f t="shared" si="1222"/>
        <v>99.97650236603846</v>
      </c>
      <c r="X1312" s="26"/>
    </row>
    <row r="1313" spans="1:24" ht="78.75" x14ac:dyDescent="0.25">
      <c r="A1313" s="4" t="s">
        <v>156</v>
      </c>
      <c r="B1313" s="4" t="s">
        <v>1343</v>
      </c>
      <c r="C1313" s="4" t="s">
        <v>159</v>
      </c>
      <c r="D1313" s="4" t="s">
        <v>18</v>
      </c>
      <c r="E1313" s="14" t="s">
        <v>462</v>
      </c>
      <c r="F1313" s="5"/>
      <c r="G1313" s="5"/>
      <c r="H1313" s="5"/>
      <c r="I1313" s="5"/>
      <c r="J1313" s="5"/>
      <c r="K1313" s="5"/>
      <c r="L1313" s="5"/>
      <c r="M1313" s="5">
        <v>0</v>
      </c>
      <c r="N1313" s="5">
        <v>24.607230000000001</v>
      </c>
      <c r="O1313" s="5">
        <f t="shared" si="1241"/>
        <v>0</v>
      </c>
      <c r="P1313" s="5">
        <f t="shared" si="1241"/>
        <v>24.607230000000001</v>
      </c>
      <c r="Q1313" s="5">
        <f t="shared" si="1241"/>
        <v>0</v>
      </c>
      <c r="R1313" s="5">
        <f t="shared" si="1241"/>
        <v>0</v>
      </c>
      <c r="S1313" s="5">
        <f t="shared" si="1241"/>
        <v>0</v>
      </c>
      <c r="T1313" s="5">
        <v>24.607230000000001</v>
      </c>
      <c r="U1313" s="5">
        <f t="shared" si="1241"/>
        <v>24.607230000000001</v>
      </c>
      <c r="V1313" s="36">
        <f t="shared" si="1241"/>
        <v>0</v>
      </c>
      <c r="W1313" s="5">
        <f t="shared" si="1222"/>
        <v>100</v>
      </c>
      <c r="X1313" s="26"/>
    </row>
    <row r="1314" spans="1:24" ht="31.5" x14ac:dyDescent="0.25">
      <c r="A1314" s="4" t="s">
        <v>156</v>
      </c>
      <c r="B1314" s="4" t="s">
        <v>1343</v>
      </c>
      <c r="C1314" s="4" t="s">
        <v>159</v>
      </c>
      <c r="D1314" s="4" t="s">
        <v>28</v>
      </c>
      <c r="E1314" s="14" t="s">
        <v>464</v>
      </c>
      <c r="F1314" s="5"/>
      <c r="G1314" s="5"/>
      <c r="H1314" s="5"/>
      <c r="I1314" s="5"/>
      <c r="J1314" s="5"/>
      <c r="K1314" s="5"/>
      <c r="L1314" s="5"/>
      <c r="M1314" s="5">
        <v>0</v>
      </c>
      <c r="N1314" s="5">
        <v>24.607230000000001</v>
      </c>
      <c r="O1314" s="5">
        <v>0</v>
      </c>
      <c r="P1314" s="5">
        <f>N1314</f>
        <v>24.607230000000001</v>
      </c>
      <c r="Q1314" s="5">
        <f>O1314</f>
        <v>0</v>
      </c>
      <c r="R1314" s="5">
        <v>0</v>
      </c>
      <c r="S1314" s="5">
        <v>0</v>
      </c>
      <c r="T1314" s="5">
        <v>24.607230000000001</v>
      </c>
      <c r="U1314" s="5">
        <f>T1314</f>
        <v>24.607230000000001</v>
      </c>
      <c r="V1314" s="36">
        <v>0</v>
      </c>
      <c r="W1314" s="5">
        <f t="shared" si="1222"/>
        <v>100</v>
      </c>
      <c r="X1314" s="26"/>
    </row>
    <row r="1315" spans="1:24" ht="31.5" x14ac:dyDescent="0.25">
      <c r="A1315" s="4" t="s">
        <v>156</v>
      </c>
      <c r="B1315" s="4" t="s">
        <v>1343</v>
      </c>
      <c r="C1315" s="4" t="s">
        <v>159</v>
      </c>
      <c r="D1315" s="4" t="s">
        <v>11</v>
      </c>
      <c r="E1315" s="14" t="s">
        <v>465</v>
      </c>
      <c r="F1315" s="5"/>
      <c r="G1315" s="5"/>
      <c r="H1315" s="5"/>
      <c r="I1315" s="5"/>
      <c r="J1315" s="5"/>
      <c r="K1315" s="5"/>
      <c r="L1315" s="5"/>
      <c r="M1315" s="5">
        <f>M1316</f>
        <v>0</v>
      </c>
      <c r="N1315" s="5">
        <v>3371.29277</v>
      </c>
      <c r="O1315" s="5">
        <f t="shared" ref="O1315:V1318" si="1242">O1316</f>
        <v>25.509799999999998</v>
      </c>
      <c r="P1315" s="5">
        <f t="shared" si="1242"/>
        <v>0</v>
      </c>
      <c r="Q1315" s="5">
        <f t="shared" si="1242"/>
        <v>0</v>
      </c>
      <c r="R1315" s="5">
        <f t="shared" si="1242"/>
        <v>0</v>
      </c>
      <c r="S1315" s="5">
        <f t="shared" si="1242"/>
        <v>0</v>
      </c>
      <c r="T1315" s="5">
        <v>3370.43372</v>
      </c>
      <c r="U1315" s="5">
        <f t="shared" si="1242"/>
        <v>0</v>
      </c>
      <c r="V1315" s="36">
        <f t="shared" si="1242"/>
        <v>0</v>
      </c>
      <c r="W1315" s="5">
        <f t="shared" si="1222"/>
        <v>99.974518676999978</v>
      </c>
      <c r="X1315" s="26"/>
    </row>
    <row r="1316" spans="1:24" ht="31.5" x14ac:dyDescent="0.25">
      <c r="A1316" s="4" t="s">
        <v>156</v>
      </c>
      <c r="B1316" s="4" t="s">
        <v>1343</v>
      </c>
      <c r="C1316" s="4" t="s">
        <v>159</v>
      </c>
      <c r="D1316" s="4" t="s">
        <v>12</v>
      </c>
      <c r="E1316" s="14" t="s">
        <v>466</v>
      </c>
      <c r="F1316" s="5"/>
      <c r="G1316" s="5"/>
      <c r="H1316" s="5"/>
      <c r="I1316" s="5"/>
      <c r="J1316" s="5"/>
      <c r="K1316" s="5"/>
      <c r="L1316" s="5"/>
      <c r="M1316" s="5">
        <f>M1317</f>
        <v>0</v>
      </c>
      <c r="N1316" s="5">
        <v>3371.29277</v>
      </c>
      <c r="O1316" s="5">
        <f t="shared" si="1242"/>
        <v>25.509799999999998</v>
      </c>
      <c r="P1316" s="5">
        <f t="shared" si="1242"/>
        <v>0</v>
      </c>
      <c r="Q1316" s="5">
        <f t="shared" si="1242"/>
        <v>0</v>
      </c>
      <c r="R1316" s="5">
        <f t="shared" si="1242"/>
        <v>0</v>
      </c>
      <c r="S1316" s="5">
        <f t="shared" si="1242"/>
        <v>0</v>
      </c>
      <c r="T1316" s="5">
        <v>3370.43372</v>
      </c>
      <c r="U1316" s="5">
        <f t="shared" si="1242"/>
        <v>0</v>
      </c>
      <c r="V1316" s="36">
        <f t="shared" si="1242"/>
        <v>0</v>
      </c>
      <c r="W1316" s="5">
        <f t="shared" si="1222"/>
        <v>99.974518676999978</v>
      </c>
      <c r="X1316" s="26"/>
    </row>
    <row r="1317" spans="1:24" x14ac:dyDescent="0.25">
      <c r="A1317" s="4" t="s">
        <v>156</v>
      </c>
      <c r="B1317" s="4" t="s">
        <v>1343</v>
      </c>
      <c r="C1317" s="4" t="s">
        <v>159</v>
      </c>
      <c r="D1317" s="4" t="s">
        <v>13</v>
      </c>
      <c r="E1317" s="14" t="s">
        <v>480</v>
      </c>
      <c r="F1317" s="5"/>
      <c r="G1317" s="5"/>
      <c r="H1317" s="5"/>
      <c r="I1317" s="5"/>
      <c r="J1317" s="5"/>
      <c r="K1317" s="5"/>
      <c r="L1317" s="5"/>
      <c r="M1317" s="5">
        <f>M1318</f>
        <v>0</v>
      </c>
      <c r="N1317" s="5">
        <v>260</v>
      </c>
      <c r="O1317" s="5">
        <f t="shared" si="1242"/>
        <v>25.509799999999998</v>
      </c>
      <c r="P1317" s="5">
        <f t="shared" si="1242"/>
        <v>0</v>
      </c>
      <c r="Q1317" s="5">
        <f t="shared" si="1242"/>
        <v>0</v>
      </c>
      <c r="R1317" s="5">
        <f t="shared" si="1242"/>
        <v>0</v>
      </c>
      <c r="S1317" s="5">
        <f t="shared" si="1242"/>
        <v>0</v>
      </c>
      <c r="T1317" s="5">
        <v>260</v>
      </c>
      <c r="U1317" s="5">
        <f t="shared" si="1242"/>
        <v>0</v>
      </c>
      <c r="V1317" s="36">
        <f t="shared" si="1242"/>
        <v>0</v>
      </c>
      <c r="W1317" s="5">
        <f t="shared" si="1222"/>
        <v>100</v>
      </c>
      <c r="X1317" s="26"/>
    </row>
    <row r="1318" spans="1:24" x14ac:dyDescent="0.25">
      <c r="A1318" s="4" t="s">
        <v>156</v>
      </c>
      <c r="B1318" s="4" t="s">
        <v>1343</v>
      </c>
      <c r="C1318" s="4" t="s">
        <v>159</v>
      </c>
      <c r="D1318" s="4" t="s">
        <v>20</v>
      </c>
      <c r="E1318" s="14" t="s">
        <v>483</v>
      </c>
      <c r="F1318" s="5"/>
      <c r="G1318" s="5"/>
      <c r="H1318" s="5"/>
      <c r="I1318" s="5"/>
      <c r="J1318" s="5"/>
      <c r="K1318" s="5"/>
      <c r="L1318" s="5"/>
      <c r="M1318" s="5">
        <f>M1319</f>
        <v>0</v>
      </c>
      <c r="N1318" s="5">
        <v>260</v>
      </c>
      <c r="O1318" s="5">
        <f t="shared" si="1242"/>
        <v>25.509799999999998</v>
      </c>
      <c r="P1318" s="5">
        <f t="shared" si="1242"/>
        <v>0</v>
      </c>
      <c r="Q1318" s="5">
        <f t="shared" si="1242"/>
        <v>0</v>
      </c>
      <c r="R1318" s="5">
        <f t="shared" si="1242"/>
        <v>0</v>
      </c>
      <c r="S1318" s="5">
        <f t="shared" si="1242"/>
        <v>0</v>
      </c>
      <c r="T1318" s="5">
        <v>260</v>
      </c>
      <c r="U1318" s="5">
        <f t="shared" si="1242"/>
        <v>0</v>
      </c>
      <c r="V1318" s="36">
        <f t="shared" si="1242"/>
        <v>0</v>
      </c>
      <c r="W1318" s="5">
        <f t="shared" si="1222"/>
        <v>100</v>
      </c>
      <c r="X1318" s="26"/>
    </row>
    <row r="1319" spans="1:24" x14ac:dyDescent="0.25">
      <c r="A1319" s="9" t="s">
        <v>156</v>
      </c>
      <c r="B1319" s="9" t="s">
        <v>1318</v>
      </c>
      <c r="C1319" s="9"/>
      <c r="D1319" s="9"/>
      <c r="E1319" s="13" t="s">
        <v>440</v>
      </c>
      <c r="F1319" s="5"/>
      <c r="G1319" s="5"/>
      <c r="H1319" s="5"/>
      <c r="I1319" s="5"/>
      <c r="J1319" s="5"/>
      <c r="K1319" s="5"/>
      <c r="L1319" s="5"/>
      <c r="M1319" s="5">
        <v>0</v>
      </c>
      <c r="N1319" s="11">
        <v>6017.7749999999996</v>
      </c>
      <c r="O1319" s="5">
        <v>25.509799999999998</v>
      </c>
      <c r="P1319" s="5">
        <v>0</v>
      </c>
      <c r="Q1319" s="5">
        <v>0</v>
      </c>
      <c r="R1319" s="5">
        <v>0</v>
      </c>
      <c r="S1319" s="5">
        <v>0</v>
      </c>
      <c r="T1319" s="11">
        <v>5905.1564600000002</v>
      </c>
      <c r="U1319" s="5">
        <v>0</v>
      </c>
      <c r="V1319" s="36">
        <v>0</v>
      </c>
      <c r="W1319" s="11">
        <f t="shared" si="1222"/>
        <v>98.128568449302293</v>
      </c>
      <c r="X1319" s="26"/>
    </row>
    <row r="1320" spans="1:24" s="3" customFormat="1" x14ac:dyDescent="0.25">
      <c r="A1320" s="4" t="s">
        <v>156</v>
      </c>
      <c r="B1320" s="4" t="s">
        <v>1318</v>
      </c>
      <c r="C1320" s="4" t="s">
        <v>108</v>
      </c>
      <c r="D1320" s="4"/>
      <c r="E1320" s="14" t="s">
        <v>868</v>
      </c>
      <c r="F1320" s="8">
        <f t="shared" ref="F1320:L1320" si="1243">F1321+F1349</f>
        <v>547.20000000000005</v>
      </c>
      <c r="G1320" s="8">
        <f t="shared" si="1243"/>
        <v>907.3</v>
      </c>
      <c r="H1320" s="8">
        <f t="shared" si="1243"/>
        <v>513.20000000000005</v>
      </c>
      <c r="I1320" s="8">
        <f t="shared" si="1243"/>
        <v>0</v>
      </c>
      <c r="J1320" s="8">
        <f t="shared" si="1243"/>
        <v>0</v>
      </c>
      <c r="K1320" s="8">
        <f t="shared" si="1243"/>
        <v>0</v>
      </c>
      <c r="L1320" s="8">
        <f t="shared" si="1243"/>
        <v>0</v>
      </c>
      <c r="M1320" s="8">
        <f t="shared" si="1173"/>
        <v>547.20000000000005</v>
      </c>
      <c r="N1320" s="5">
        <v>5952.7749999999996</v>
      </c>
      <c r="O1320" s="8">
        <f t="shared" ref="O1320:V1320" si="1244">O1321+O1349+O1335</f>
        <v>376.35869000000002</v>
      </c>
      <c r="P1320" s="8">
        <f t="shared" si="1244"/>
        <v>0</v>
      </c>
      <c r="Q1320" s="8">
        <f t="shared" si="1244"/>
        <v>131.87950000000001</v>
      </c>
      <c r="R1320" s="8">
        <f t="shared" si="1244"/>
        <v>0</v>
      </c>
      <c r="S1320" s="8">
        <f t="shared" si="1244"/>
        <v>0</v>
      </c>
      <c r="T1320" s="5">
        <v>5840.1564600000002</v>
      </c>
      <c r="U1320" s="8">
        <f t="shared" si="1244"/>
        <v>0</v>
      </c>
      <c r="V1320" s="8">
        <f t="shared" si="1244"/>
        <v>0</v>
      </c>
      <c r="W1320" s="5">
        <f t="shared" si="1222"/>
        <v>98.108133769544466</v>
      </c>
      <c r="X1320" s="21"/>
    </row>
    <row r="1321" spans="1:24" s="10" customFormat="1" ht="31.5" x14ac:dyDescent="0.25">
      <c r="A1321" s="4" t="s">
        <v>156</v>
      </c>
      <c r="B1321" s="4" t="s">
        <v>1318</v>
      </c>
      <c r="C1321" s="4" t="s">
        <v>168</v>
      </c>
      <c r="D1321" s="4"/>
      <c r="E1321" s="14" t="s">
        <v>1417</v>
      </c>
      <c r="F1321" s="11">
        <f t="shared" ref="F1321:L1321" si="1245">F1322+F1328</f>
        <v>93</v>
      </c>
      <c r="G1321" s="11">
        <f t="shared" si="1245"/>
        <v>453.1</v>
      </c>
      <c r="H1321" s="11">
        <f t="shared" si="1245"/>
        <v>93.1</v>
      </c>
      <c r="I1321" s="11">
        <f t="shared" si="1245"/>
        <v>0</v>
      </c>
      <c r="J1321" s="11">
        <f t="shared" si="1245"/>
        <v>0</v>
      </c>
      <c r="K1321" s="11">
        <f t="shared" si="1245"/>
        <v>0</v>
      </c>
      <c r="L1321" s="11">
        <f t="shared" si="1245"/>
        <v>0</v>
      </c>
      <c r="M1321" s="11">
        <f t="shared" si="1173"/>
        <v>93</v>
      </c>
      <c r="N1321" s="5">
        <v>5832.7749999999996</v>
      </c>
      <c r="O1321" s="11">
        <f>O1322+O1328</f>
        <v>43.13261</v>
      </c>
      <c r="P1321" s="11">
        <f t="shared" ref="P1321:V1321" si="1246">P1322+P1328</f>
        <v>0</v>
      </c>
      <c r="Q1321" s="11">
        <f t="shared" si="1246"/>
        <v>0</v>
      </c>
      <c r="R1321" s="11">
        <f t="shared" si="1246"/>
        <v>0</v>
      </c>
      <c r="S1321" s="11">
        <f t="shared" si="1246"/>
        <v>0</v>
      </c>
      <c r="T1321" s="5">
        <v>5720.1564600000002</v>
      </c>
      <c r="U1321" s="11">
        <f t="shared" si="1246"/>
        <v>0</v>
      </c>
      <c r="V1321" s="35">
        <f t="shared" si="1246"/>
        <v>0</v>
      </c>
      <c r="W1321" s="5">
        <f t="shared" si="1222"/>
        <v>98.069211653115374</v>
      </c>
      <c r="X1321" s="25"/>
    </row>
    <row r="1322" spans="1:24" ht="63" x14ac:dyDescent="0.25">
      <c r="A1322" s="4" t="s">
        <v>156</v>
      </c>
      <c r="B1322" s="4" t="s">
        <v>1318</v>
      </c>
      <c r="C1322" s="4" t="s">
        <v>169</v>
      </c>
      <c r="D1322" s="4"/>
      <c r="E1322" s="14" t="s">
        <v>1418</v>
      </c>
      <c r="F1322" s="5">
        <f t="shared" ref="F1322:L1326" si="1247">F1323</f>
        <v>23</v>
      </c>
      <c r="G1322" s="5">
        <f t="shared" si="1247"/>
        <v>23</v>
      </c>
      <c r="H1322" s="5">
        <f t="shared" si="1247"/>
        <v>23</v>
      </c>
      <c r="I1322" s="5">
        <f t="shared" si="1247"/>
        <v>0</v>
      </c>
      <c r="J1322" s="5">
        <f t="shared" si="1247"/>
        <v>0</v>
      </c>
      <c r="K1322" s="5">
        <f t="shared" si="1247"/>
        <v>0</v>
      </c>
      <c r="L1322" s="5">
        <f t="shared" si="1247"/>
        <v>0</v>
      </c>
      <c r="M1322" s="5">
        <f t="shared" si="1173"/>
        <v>23</v>
      </c>
      <c r="N1322" s="5">
        <v>843.1</v>
      </c>
      <c r="O1322" s="5">
        <f t="shared" ref="O1322:O1326" si="1248">O1323</f>
        <v>23</v>
      </c>
      <c r="P1322" s="5">
        <f t="shared" ref="P1322:V1326" si="1249">P1323</f>
        <v>0</v>
      </c>
      <c r="Q1322" s="5">
        <f t="shared" si="1249"/>
        <v>0</v>
      </c>
      <c r="R1322" s="5">
        <f t="shared" si="1249"/>
        <v>0</v>
      </c>
      <c r="S1322" s="5">
        <f t="shared" si="1249"/>
        <v>0</v>
      </c>
      <c r="T1322" s="5">
        <v>842.245</v>
      </c>
      <c r="U1322" s="5">
        <f t="shared" si="1249"/>
        <v>0</v>
      </c>
      <c r="V1322" s="36">
        <f t="shared" si="1249"/>
        <v>0</v>
      </c>
      <c r="W1322" s="5">
        <f t="shared" si="1222"/>
        <v>99.898588542284429</v>
      </c>
      <c r="X1322" s="24"/>
    </row>
    <row r="1323" spans="1:24" ht="63" x14ac:dyDescent="0.25">
      <c r="A1323" s="4" t="s">
        <v>156</v>
      </c>
      <c r="B1323" s="4" t="s">
        <v>1318</v>
      </c>
      <c r="C1323" s="4" t="s">
        <v>162</v>
      </c>
      <c r="D1323" s="4"/>
      <c r="E1323" s="14" t="s">
        <v>1419</v>
      </c>
      <c r="F1323" s="5">
        <f t="shared" si="1247"/>
        <v>23</v>
      </c>
      <c r="G1323" s="5">
        <f t="shared" si="1247"/>
        <v>23</v>
      </c>
      <c r="H1323" s="5">
        <f t="shared" si="1247"/>
        <v>23</v>
      </c>
      <c r="I1323" s="5">
        <f t="shared" si="1247"/>
        <v>0</v>
      </c>
      <c r="J1323" s="5">
        <f t="shared" si="1247"/>
        <v>0</v>
      </c>
      <c r="K1323" s="5">
        <f t="shared" si="1247"/>
        <v>0</v>
      </c>
      <c r="L1323" s="5">
        <f t="shared" si="1247"/>
        <v>0</v>
      </c>
      <c r="M1323" s="5">
        <f t="shared" ref="M1323:M1414" si="1250">F1323+I1323+L1323</f>
        <v>23</v>
      </c>
      <c r="N1323" s="5">
        <v>221</v>
      </c>
      <c r="O1323" s="5">
        <f t="shared" si="1248"/>
        <v>23</v>
      </c>
      <c r="P1323" s="5">
        <f t="shared" si="1249"/>
        <v>0</v>
      </c>
      <c r="Q1323" s="5">
        <f t="shared" si="1249"/>
        <v>0</v>
      </c>
      <c r="R1323" s="5">
        <f t="shared" si="1249"/>
        <v>0</v>
      </c>
      <c r="S1323" s="5">
        <f t="shared" si="1249"/>
        <v>0</v>
      </c>
      <c r="T1323" s="5">
        <v>220.14500000000001</v>
      </c>
      <c r="U1323" s="5">
        <f t="shared" si="1249"/>
        <v>0</v>
      </c>
      <c r="V1323" s="36">
        <f t="shared" si="1249"/>
        <v>0</v>
      </c>
      <c r="W1323" s="5">
        <f t="shared" si="1222"/>
        <v>99.613122171945705</v>
      </c>
      <c r="X1323" s="24"/>
    </row>
    <row r="1324" spans="1:24" ht="31.5" x14ac:dyDescent="0.25">
      <c r="A1324" s="4" t="s">
        <v>156</v>
      </c>
      <c r="B1324" s="4" t="s">
        <v>1318</v>
      </c>
      <c r="C1324" s="4" t="s">
        <v>162</v>
      </c>
      <c r="D1324" s="4" t="s">
        <v>11</v>
      </c>
      <c r="E1324" s="14" t="s">
        <v>465</v>
      </c>
      <c r="F1324" s="5">
        <f t="shared" si="1247"/>
        <v>23</v>
      </c>
      <c r="G1324" s="5">
        <f t="shared" si="1247"/>
        <v>23</v>
      </c>
      <c r="H1324" s="5">
        <f t="shared" si="1247"/>
        <v>23</v>
      </c>
      <c r="I1324" s="5">
        <f t="shared" si="1247"/>
        <v>0</v>
      </c>
      <c r="J1324" s="5">
        <f t="shared" si="1247"/>
        <v>0</v>
      </c>
      <c r="K1324" s="5">
        <f t="shared" si="1247"/>
        <v>0</v>
      </c>
      <c r="L1324" s="5">
        <f t="shared" si="1247"/>
        <v>0</v>
      </c>
      <c r="M1324" s="5">
        <f t="shared" si="1250"/>
        <v>23</v>
      </c>
      <c r="N1324" s="5">
        <v>221</v>
      </c>
      <c r="O1324" s="5">
        <f t="shared" si="1248"/>
        <v>23</v>
      </c>
      <c r="P1324" s="5">
        <f t="shared" si="1249"/>
        <v>0</v>
      </c>
      <c r="Q1324" s="5">
        <f t="shared" si="1249"/>
        <v>0</v>
      </c>
      <c r="R1324" s="5">
        <f t="shared" si="1249"/>
        <v>0</v>
      </c>
      <c r="S1324" s="5">
        <f t="shared" si="1249"/>
        <v>0</v>
      </c>
      <c r="T1324" s="5">
        <v>220.14500000000001</v>
      </c>
      <c r="U1324" s="5">
        <f t="shared" si="1249"/>
        <v>0</v>
      </c>
      <c r="V1324" s="36">
        <f t="shared" si="1249"/>
        <v>0</v>
      </c>
      <c r="W1324" s="5">
        <f t="shared" si="1222"/>
        <v>99.613122171945705</v>
      </c>
      <c r="X1324" s="24"/>
    </row>
    <row r="1325" spans="1:24" ht="31.5" x14ac:dyDescent="0.25">
      <c r="A1325" s="4" t="s">
        <v>156</v>
      </c>
      <c r="B1325" s="4" t="s">
        <v>1318</v>
      </c>
      <c r="C1325" s="4" t="s">
        <v>162</v>
      </c>
      <c r="D1325" s="4" t="s">
        <v>12</v>
      </c>
      <c r="E1325" s="14" t="s">
        <v>466</v>
      </c>
      <c r="F1325" s="5">
        <f t="shared" si="1247"/>
        <v>23</v>
      </c>
      <c r="G1325" s="5">
        <f t="shared" si="1247"/>
        <v>23</v>
      </c>
      <c r="H1325" s="5">
        <f t="shared" si="1247"/>
        <v>23</v>
      </c>
      <c r="I1325" s="5">
        <f t="shared" si="1247"/>
        <v>0</v>
      </c>
      <c r="J1325" s="5">
        <f t="shared" si="1247"/>
        <v>0</v>
      </c>
      <c r="K1325" s="5">
        <f t="shared" si="1247"/>
        <v>0</v>
      </c>
      <c r="L1325" s="5">
        <f t="shared" si="1247"/>
        <v>0</v>
      </c>
      <c r="M1325" s="5">
        <f t="shared" si="1250"/>
        <v>23</v>
      </c>
      <c r="N1325" s="5">
        <v>221</v>
      </c>
      <c r="O1325" s="5">
        <f t="shared" si="1248"/>
        <v>23</v>
      </c>
      <c r="P1325" s="5">
        <f t="shared" si="1249"/>
        <v>0</v>
      </c>
      <c r="Q1325" s="5">
        <f t="shared" si="1249"/>
        <v>0</v>
      </c>
      <c r="R1325" s="5">
        <f t="shared" si="1249"/>
        <v>0</v>
      </c>
      <c r="S1325" s="5">
        <f t="shared" si="1249"/>
        <v>0</v>
      </c>
      <c r="T1325" s="5">
        <v>220.14500000000001</v>
      </c>
      <c r="U1325" s="5">
        <f t="shared" si="1249"/>
        <v>0</v>
      </c>
      <c r="V1325" s="36">
        <f t="shared" si="1249"/>
        <v>0</v>
      </c>
      <c r="W1325" s="5">
        <f t="shared" si="1222"/>
        <v>99.613122171945705</v>
      </c>
      <c r="X1325" s="24"/>
    </row>
    <row r="1326" spans="1:24" ht="31.5" hidden="1" x14ac:dyDescent="0.25">
      <c r="A1326" s="4" t="s">
        <v>156</v>
      </c>
      <c r="B1326" s="4" t="s">
        <v>1318</v>
      </c>
      <c r="C1326" s="4" t="s">
        <v>1106</v>
      </c>
      <c r="D1326" s="4"/>
      <c r="E1326" s="14" t="s">
        <v>1107</v>
      </c>
      <c r="F1326" s="5">
        <f t="shared" si="1247"/>
        <v>23</v>
      </c>
      <c r="G1326" s="5">
        <f t="shared" si="1247"/>
        <v>23</v>
      </c>
      <c r="H1326" s="5">
        <f t="shared" si="1247"/>
        <v>23</v>
      </c>
      <c r="I1326" s="5">
        <f t="shared" si="1247"/>
        <v>0</v>
      </c>
      <c r="J1326" s="5">
        <f t="shared" si="1247"/>
        <v>0</v>
      </c>
      <c r="K1326" s="5">
        <f t="shared" si="1247"/>
        <v>0</v>
      </c>
      <c r="L1326" s="5">
        <f t="shared" si="1247"/>
        <v>0</v>
      </c>
      <c r="M1326" s="5">
        <f t="shared" si="1250"/>
        <v>23</v>
      </c>
      <c r="N1326" s="5">
        <v>0</v>
      </c>
      <c r="O1326" s="5">
        <f t="shared" si="1248"/>
        <v>23</v>
      </c>
      <c r="P1326" s="5">
        <f t="shared" si="1249"/>
        <v>0</v>
      </c>
      <c r="Q1326" s="5">
        <f t="shared" si="1249"/>
        <v>0</v>
      </c>
      <c r="R1326" s="5">
        <f t="shared" si="1249"/>
        <v>0</v>
      </c>
      <c r="S1326" s="5">
        <f t="shared" si="1249"/>
        <v>0</v>
      </c>
      <c r="T1326" s="5">
        <v>0</v>
      </c>
      <c r="U1326" s="5">
        <f t="shared" si="1249"/>
        <v>0</v>
      </c>
      <c r="V1326" s="36">
        <f t="shared" si="1249"/>
        <v>0</v>
      </c>
      <c r="W1326" s="5" t="e">
        <f t="shared" si="1222"/>
        <v>#DIV/0!</v>
      </c>
      <c r="X1326" s="24" t="s">
        <v>1214</v>
      </c>
    </row>
    <row r="1327" spans="1:24" ht="31.5" hidden="1" x14ac:dyDescent="0.25">
      <c r="A1327" s="4" t="s">
        <v>156</v>
      </c>
      <c r="B1327" s="4" t="s">
        <v>1318</v>
      </c>
      <c r="C1327" s="4" t="s">
        <v>1106</v>
      </c>
      <c r="D1327" s="4" t="s">
        <v>11</v>
      </c>
      <c r="E1327" s="14" t="s">
        <v>465</v>
      </c>
      <c r="F1327" s="5">
        <v>23</v>
      </c>
      <c r="G1327" s="5">
        <v>23</v>
      </c>
      <c r="H1327" s="5">
        <v>23</v>
      </c>
      <c r="I1327" s="5"/>
      <c r="J1327" s="5"/>
      <c r="K1327" s="5"/>
      <c r="L1327" s="5"/>
      <c r="M1327" s="5">
        <f t="shared" si="1250"/>
        <v>23</v>
      </c>
      <c r="N1327" s="5">
        <v>0</v>
      </c>
      <c r="O1327" s="5">
        <v>23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36">
        <v>0</v>
      </c>
      <c r="W1327" s="5" t="e">
        <f t="shared" si="1222"/>
        <v>#DIV/0!</v>
      </c>
      <c r="X1327" s="24" t="s">
        <v>1214</v>
      </c>
    </row>
    <row r="1328" spans="1:24" ht="31.5" hidden="1" x14ac:dyDescent="0.25">
      <c r="A1328" s="4" t="s">
        <v>156</v>
      </c>
      <c r="B1328" s="4" t="s">
        <v>1318</v>
      </c>
      <c r="C1328" s="4" t="s">
        <v>1106</v>
      </c>
      <c r="D1328" s="4" t="s">
        <v>12</v>
      </c>
      <c r="E1328" s="14" t="s">
        <v>466</v>
      </c>
      <c r="F1328" s="5">
        <f>F1329</f>
        <v>70</v>
      </c>
      <c r="G1328" s="5">
        <f t="shared" ref="G1328:L1331" si="1251">G1329</f>
        <v>430.1</v>
      </c>
      <c r="H1328" s="5">
        <f t="shared" si="1251"/>
        <v>70.099999999999994</v>
      </c>
      <c r="I1328" s="5">
        <f t="shared" si="1251"/>
        <v>0</v>
      </c>
      <c r="J1328" s="5">
        <f t="shared" si="1251"/>
        <v>0</v>
      </c>
      <c r="K1328" s="5">
        <f t="shared" si="1251"/>
        <v>0</v>
      </c>
      <c r="L1328" s="5">
        <f t="shared" si="1251"/>
        <v>0</v>
      </c>
      <c r="M1328" s="5">
        <f t="shared" si="1250"/>
        <v>70</v>
      </c>
      <c r="N1328" s="5">
        <v>0</v>
      </c>
      <c r="O1328" s="5">
        <f t="shared" ref="O1328:O1331" si="1252">O1329</f>
        <v>20.13261</v>
      </c>
      <c r="P1328" s="5">
        <f t="shared" ref="P1328:V1331" si="1253">P1329</f>
        <v>0</v>
      </c>
      <c r="Q1328" s="5">
        <f t="shared" si="1253"/>
        <v>0</v>
      </c>
      <c r="R1328" s="5">
        <f t="shared" si="1253"/>
        <v>0</v>
      </c>
      <c r="S1328" s="5">
        <f t="shared" si="1253"/>
        <v>0</v>
      </c>
      <c r="T1328" s="5">
        <v>0</v>
      </c>
      <c r="U1328" s="5">
        <f t="shared" si="1253"/>
        <v>0</v>
      </c>
      <c r="V1328" s="36">
        <f t="shared" si="1253"/>
        <v>0</v>
      </c>
      <c r="W1328" s="5" t="e">
        <f t="shared" si="1222"/>
        <v>#DIV/0!</v>
      </c>
      <c r="X1328" s="24" t="s">
        <v>1214</v>
      </c>
    </row>
    <row r="1329" spans="1:24" ht="47.25" x14ac:dyDescent="0.25">
      <c r="A1329" s="4" t="s">
        <v>156</v>
      </c>
      <c r="B1329" s="4" t="s">
        <v>1318</v>
      </c>
      <c r="C1329" s="4" t="s">
        <v>163</v>
      </c>
      <c r="D1329" s="4"/>
      <c r="E1329" s="14" t="s">
        <v>487</v>
      </c>
      <c r="F1329" s="5">
        <f>F1330</f>
        <v>70</v>
      </c>
      <c r="G1329" s="5">
        <f t="shared" si="1251"/>
        <v>430.1</v>
      </c>
      <c r="H1329" s="5">
        <f t="shared" si="1251"/>
        <v>70.099999999999994</v>
      </c>
      <c r="I1329" s="5">
        <f t="shared" si="1251"/>
        <v>0</v>
      </c>
      <c r="J1329" s="5">
        <f t="shared" si="1251"/>
        <v>0</v>
      </c>
      <c r="K1329" s="5">
        <f t="shared" si="1251"/>
        <v>0</v>
      </c>
      <c r="L1329" s="5">
        <f t="shared" si="1251"/>
        <v>0</v>
      </c>
      <c r="M1329" s="5">
        <f t="shared" si="1250"/>
        <v>70</v>
      </c>
      <c r="N1329" s="5">
        <v>494.1</v>
      </c>
      <c r="O1329" s="5">
        <f t="shared" si="1252"/>
        <v>20.13261</v>
      </c>
      <c r="P1329" s="5">
        <f t="shared" si="1253"/>
        <v>0</v>
      </c>
      <c r="Q1329" s="5">
        <f t="shared" si="1253"/>
        <v>0</v>
      </c>
      <c r="R1329" s="5">
        <f t="shared" si="1253"/>
        <v>0</v>
      </c>
      <c r="S1329" s="5">
        <f t="shared" si="1253"/>
        <v>0</v>
      </c>
      <c r="T1329" s="5">
        <v>494.1</v>
      </c>
      <c r="U1329" s="5">
        <f t="shared" si="1253"/>
        <v>0</v>
      </c>
      <c r="V1329" s="36">
        <f t="shared" si="1253"/>
        <v>0</v>
      </c>
      <c r="W1329" s="5">
        <f t="shared" si="1222"/>
        <v>100</v>
      </c>
      <c r="X1329" s="26"/>
    </row>
    <row r="1330" spans="1:24" ht="31.5" x14ac:dyDescent="0.25">
      <c r="A1330" s="4" t="s">
        <v>156</v>
      </c>
      <c r="B1330" s="4" t="s">
        <v>1318</v>
      </c>
      <c r="C1330" s="4" t="s">
        <v>163</v>
      </c>
      <c r="D1330" s="4" t="s">
        <v>73</v>
      </c>
      <c r="E1330" s="14" t="s">
        <v>475</v>
      </c>
      <c r="F1330" s="5">
        <f>F1331</f>
        <v>70</v>
      </c>
      <c r="G1330" s="5">
        <f t="shared" si="1251"/>
        <v>430.1</v>
      </c>
      <c r="H1330" s="5">
        <f t="shared" si="1251"/>
        <v>70.099999999999994</v>
      </c>
      <c r="I1330" s="5">
        <f t="shared" si="1251"/>
        <v>0</v>
      </c>
      <c r="J1330" s="5">
        <f t="shared" si="1251"/>
        <v>0</v>
      </c>
      <c r="K1330" s="5">
        <f t="shared" si="1251"/>
        <v>0</v>
      </c>
      <c r="L1330" s="5">
        <f t="shared" si="1251"/>
        <v>0</v>
      </c>
      <c r="M1330" s="5">
        <f t="shared" si="1250"/>
        <v>70</v>
      </c>
      <c r="N1330" s="5">
        <v>494.1</v>
      </c>
      <c r="O1330" s="5">
        <f t="shared" ref="O1330:V1330" si="1254">O1331+O1333</f>
        <v>20.13261</v>
      </c>
      <c r="P1330" s="5">
        <f t="shared" si="1254"/>
        <v>0</v>
      </c>
      <c r="Q1330" s="5">
        <f t="shared" si="1254"/>
        <v>0</v>
      </c>
      <c r="R1330" s="5">
        <f t="shared" si="1254"/>
        <v>0</v>
      </c>
      <c r="S1330" s="5">
        <f t="shared" si="1254"/>
        <v>0</v>
      </c>
      <c r="T1330" s="5">
        <v>494.1</v>
      </c>
      <c r="U1330" s="5">
        <f t="shared" si="1254"/>
        <v>0</v>
      </c>
      <c r="V1330" s="36">
        <f t="shared" si="1254"/>
        <v>0</v>
      </c>
      <c r="W1330" s="5">
        <f t="shared" si="1222"/>
        <v>100</v>
      </c>
      <c r="X1330" s="26"/>
    </row>
    <row r="1331" spans="1:24" ht="63" x14ac:dyDescent="0.25">
      <c r="A1331" s="4" t="s">
        <v>156</v>
      </c>
      <c r="B1331" s="4" t="s">
        <v>1318</v>
      </c>
      <c r="C1331" s="4" t="s">
        <v>163</v>
      </c>
      <c r="D1331" s="4" t="s">
        <v>72</v>
      </c>
      <c r="E1331" s="14" t="s">
        <v>1187</v>
      </c>
      <c r="F1331" s="5">
        <f>F1332</f>
        <v>70</v>
      </c>
      <c r="G1331" s="5">
        <f t="shared" si="1251"/>
        <v>430.1</v>
      </c>
      <c r="H1331" s="5">
        <f t="shared" si="1251"/>
        <v>70.099999999999994</v>
      </c>
      <c r="I1331" s="5">
        <f t="shared" si="1251"/>
        <v>0</v>
      </c>
      <c r="J1331" s="5">
        <f t="shared" si="1251"/>
        <v>0</v>
      </c>
      <c r="K1331" s="5">
        <f t="shared" si="1251"/>
        <v>0</v>
      </c>
      <c r="L1331" s="5">
        <f t="shared" si="1251"/>
        <v>0</v>
      </c>
      <c r="M1331" s="5">
        <f t="shared" si="1250"/>
        <v>70</v>
      </c>
      <c r="N1331" s="5">
        <v>494.1</v>
      </c>
      <c r="O1331" s="5">
        <f t="shared" si="1252"/>
        <v>3.5606100000000001</v>
      </c>
      <c r="P1331" s="5">
        <f t="shared" si="1253"/>
        <v>0</v>
      </c>
      <c r="Q1331" s="5">
        <f t="shared" si="1253"/>
        <v>0</v>
      </c>
      <c r="R1331" s="5">
        <f t="shared" si="1253"/>
        <v>0</v>
      </c>
      <c r="S1331" s="5">
        <f t="shared" si="1253"/>
        <v>0</v>
      </c>
      <c r="T1331" s="5">
        <v>494.1</v>
      </c>
      <c r="U1331" s="5">
        <f t="shared" si="1253"/>
        <v>0</v>
      </c>
      <c r="V1331" s="36">
        <f t="shared" si="1253"/>
        <v>0</v>
      </c>
      <c r="W1331" s="5">
        <f t="shared" si="1222"/>
        <v>100</v>
      </c>
      <c r="X1331" s="26"/>
    </row>
    <row r="1332" spans="1:24" ht="63" x14ac:dyDescent="0.25">
      <c r="A1332" s="4" t="s">
        <v>156</v>
      </c>
      <c r="B1332" s="4" t="s">
        <v>1318</v>
      </c>
      <c r="C1332" s="4" t="s">
        <v>164</v>
      </c>
      <c r="D1332" s="4"/>
      <c r="E1332" s="14" t="s">
        <v>488</v>
      </c>
      <c r="F1332" s="5">
        <v>70</v>
      </c>
      <c r="G1332" s="5">
        <v>430.1</v>
      </c>
      <c r="H1332" s="5">
        <v>70.099999999999994</v>
      </c>
      <c r="I1332" s="5"/>
      <c r="J1332" s="5"/>
      <c r="K1332" s="5"/>
      <c r="L1332" s="5"/>
      <c r="M1332" s="5">
        <f t="shared" si="1250"/>
        <v>70</v>
      </c>
      <c r="N1332" s="5">
        <v>128</v>
      </c>
      <c r="O1332" s="5">
        <v>3.5606100000000001</v>
      </c>
      <c r="P1332" s="5">
        <v>0</v>
      </c>
      <c r="Q1332" s="5">
        <v>0</v>
      </c>
      <c r="R1332" s="5">
        <v>0</v>
      </c>
      <c r="S1332" s="5">
        <v>0</v>
      </c>
      <c r="T1332" s="5">
        <v>128</v>
      </c>
      <c r="U1332" s="5">
        <v>0</v>
      </c>
      <c r="V1332" s="36">
        <v>0</v>
      </c>
      <c r="W1332" s="5">
        <f t="shared" si="1222"/>
        <v>100</v>
      </c>
      <c r="X1332" s="26"/>
    </row>
    <row r="1333" spans="1:24" ht="31.5" x14ac:dyDescent="0.25">
      <c r="A1333" s="4" t="s">
        <v>156</v>
      </c>
      <c r="B1333" s="4" t="s">
        <v>1318</v>
      </c>
      <c r="C1333" s="4" t="s">
        <v>164</v>
      </c>
      <c r="D1333" s="4" t="s">
        <v>73</v>
      </c>
      <c r="E1333" s="14" t="s">
        <v>475</v>
      </c>
      <c r="F1333" s="5"/>
      <c r="G1333" s="5"/>
      <c r="H1333" s="5"/>
      <c r="I1333" s="5"/>
      <c r="J1333" s="5"/>
      <c r="K1333" s="5"/>
      <c r="L1333" s="5"/>
      <c r="M1333" s="5">
        <v>0</v>
      </c>
      <c r="N1333" s="5">
        <v>128</v>
      </c>
      <c r="O1333" s="5">
        <f t="shared" ref="O1333:V1333" si="1255">O1334</f>
        <v>16.571999999999999</v>
      </c>
      <c r="P1333" s="5">
        <f t="shared" si="1255"/>
        <v>0</v>
      </c>
      <c r="Q1333" s="5">
        <f t="shared" si="1255"/>
        <v>0</v>
      </c>
      <c r="R1333" s="5">
        <f t="shared" si="1255"/>
        <v>0</v>
      </c>
      <c r="S1333" s="5">
        <f t="shared" si="1255"/>
        <v>0</v>
      </c>
      <c r="T1333" s="5">
        <v>128</v>
      </c>
      <c r="U1333" s="5">
        <f t="shared" si="1255"/>
        <v>0</v>
      </c>
      <c r="V1333" s="36">
        <f t="shared" si="1255"/>
        <v>0</v>
      </c>
      <c r="W1333" s="5">
        <f t="shared" si="1222"/>
        <v>100</v>
      </c>
      <c r="X1333" s="26"/>
    </row>
    <row r="1334" spans="1:24" ht="63" x14ac:dyDescent="0.25">
      <c r="A1334" s="4" t="s">
        <v>156</v>
      </c>
      <c r="B1334" s="4" t="s">
        <v>1318</v>
      </c>
      <c r="C1334" s="4" t="s">
        <v>164</v>
      </c>
      <c r="D1334" s="4" t="s">
        <v>72</v>
      </c>
      <c r="E1334" s="14" t="s">
        <v>1187</v>
      </c>
      <c r="F1334" s="5"/>
      <c r="G1334" s="5"/>
      <c r="H1334" s="5"/>
      <c r="I1334" s="5"/>
      <c r="J1334" s="5"/>
      <c r="K1334" s="5"/>
      <c r="L1334" s="5"/>
      <c r="M1334" s="5">
        <v>0</v>
      </c>
      <c r="N1334" s="5">
        <v>128</v>
      </c>
      <c r="O1334" s="5">
        <v>16.571999999999999</v>
      </c>
      <c r="P1334" s="5">
        <v>0</v>
      </c>
      <c r="Q1334" s="5">
        <v>0</v>
      </c>
      <c r="R1334" s="5">
        <v>0</v>
      </c>
      <c r="S1334" s="5">
        <v>0</v>
      </c>
      <c r="T1334" s="5">
        <v>128</v>
      </c>
      <c r="U1334" s="5">
        <v>0</v>
      </c>
      <c r="V1334" s="36">
        <v>0</v>
      </c>
      <c r="W1334" s="5">
        <f t="shared" si="1222"/>
        <v>100</v>
      </c>
      <c r="X1334" s="26"/>
    </row>
    <row r="1335" spans="1:24" s="10" customFormat="1" ht="63" x14ac:dyDescent="0.25">
      <c r="A1335" s="4" t="s">
        <v>156</v>
      </c>
      <c r="B1335" s="4" t="s">
        <v>1318</v>
      </c>
      <c r="C1335" s="4" t="s">
        <v>170</v>
      </c>
      <c r="D1335" s="4"/>
      <c r="E1335" s="14" t="s">
        <v>869</v>
      </c>
      <c r="F1335" s="5"/>
      <c r="G1335" s="5"/>
      <c r="H1335" s="5"/>
      <c r="I1335" s="5"/>
      <c r="J1335" s="5"/>
      <c r="K1335" s="5"/>
      <c r="L1335" s="5"/>
      <c r="M1335" s="11">
        <f>M1336</f>
        <v>0</v>
      </c>
      <c r="N1335" s="5">
        <v>1724.075</v>
      </c>
      <c r="O1335" s="11">
        <f t="shared" ref="O1335:V1335" si="1256">O1336</f>
        <v>0</v>
      </c>
      <c r="P1335" s="11">
        <f t="shared" si="1256"/>
        <v>0</v>
      </c>
      <c r="Q1335" s="11">
        <f t="shared" si="1256"/>
        <v>0</v>
      </c>
      <c r="R1335" s="11">
        <f t="shared" si="1256"/>
        <v>0</v>
      </c>
      <c r="S1335" s="11">
        <f t="shared" si="1256"/>
        <v>0</v>
      </c>
      <c r="T1335" s="5">
        <v>1724.075</v>
      </c>
      <c r="U1335" s="11">
        <f t="shared" si="1256"/>
        <v>0</v>
      </c>
      <c r="V1335" s="11">
        <f t="shared" si="1256"/>
        <v>0</v>
      </c>
      <c r="W1335" s="5">
        <f t="shared" si="1222"/>
        <v>100</v>
      </c>
      <c r="X1335" s="25"/>
    </row>
    <row r="1336" spans="1:24" ht="31.5" x14ac:dyDescent="0.25">
      <c r="A1336" s="4" t="s">
        <v>156</v>
      </c>
      <c r="B1336" s="4" t="s">
        <v>1318</v>
      </c>
      <c r="C1336" s="4" t="s">
        <v>165</v>
      </c>
      <c r="D1336" s="4"/>
      <c r="E1336" s="14" t="s">
        <v>490</v>
      </c>
      <c r="F1336" s="5"/>
      <c r="G1336" s="5"/>
      <c r="H1336" s="5"/>
      <c r="I1336" s="5"/>
      <c r="J1336" s="5"/>
      <c r="K1336" s="5"/>
      <c r="L1336" s="5"/>
      <c r="M1336" s="5">
        <f>M1337+M1341</f>
        <v>0</v>
      </c>
      <c r="N1336" s="5">
        <v>1592.075</v>
      </c>
      <c r="O1336" s="5">
        <f t="shared" ref="O1336:V1336" si="1257">O1337+O1341</f>
        <v>0</v>
      </c>
      <c r="P1336" s="5">
        <f t="shared" si="1257"/>
        <v>0</v>
      </c>
      <c r="Q1336" s="5">
        <f t="shared" si="1257"/>
        <v>0</v>
      </c>
      <c r="R1336" s="5">
        <f t="shared" si="1257"/>
        <v>0</v>
      </c>
      <c r="S1336" s="5">
        <f t="shared" si="1257"/>
        <v>0</v>
      </c>
      <c r="T1336" s="5">
        <v>1592.075</v>
      </c>
      <c r="U1336" s="5">
        <f t="shared" si="1257"/>
        <v>0</v>
      </c>
      <c r="V1336" s="5">
        <f t="shared" si="1257"/>
        <v>0</v>
      </c>
      <c r="W1336" s="5">
        <f t="shared" si="1222"/>
        <v>100</v>
      </c>
      <c r="X1336" s="26"/>
    </row>
    <row r="1337" spans="1:24" ht="31.5" x14ac:dyDescent="0.25">
      <c r="A1337" s="4" t="s">
        <v>156</v>
      </c>
      <c r="B1337" s="4" t="s">
        <v>1318</v>
      </c>
      <c r="C1337" s="4" t="s">
        <v>165</v>
      </c>
      <c r="D1337" s="4" t="s">
        <v>73</v>
      </c>
      <c r="E1337" s="14" t="s">
        <v>475</v>
      </c>
      <c r="F1337" s="5"/>
      <c r="G1337" s="5"/>
      <c r="H1337" s="5"/>
      <c r="I1337" s="5"/>
      <c r="J1337" s="5"/>
      <c r="K1337" s="5"/>
      <c r="L1337" s="5"/>
      <c r="M1337" s="5">
        <f>M1338</f>
        <v>0</v>
      </c>
      <c r="N1337" s="5">
        <v>1592.075</v>
      </c>
      <c r="O1337" s="5">
        <f t="shared" ref="O1337:V1340" si="1258">O1338</f>
        <v>0</v>
      </c>
      <c r="P1337" s="5">
        <f t="shared" si="1258"/>
        <v>0</v>
      </c>
      <c r="Q1337" s="5">
        <f t="shared" si="1258"/>
        <v>0</v>
      </c>
      <c r="R1337" s="5">
        <f t="shared" si="1258"/>
        <v>0</v>
      </c>
      <c r="S1337" s="5">
        <f t="shared" si="1258"/>
        <v>0</v>
      </c>
      <c r="T1337" s="5">
        <v>1592.075</v>
      </c>
      <c r="U1337" s="5">
        <f t="shared" si="1258"/>
        <v>0</v>
      </c>
      <c r="V1337" s="5">
        <f t="shared" si="1258"/>
        <v>0</v>
      </c>
      <c r="W1337" s="5">
        <f t="shared" si="1222"/>
        <v>100</v>
      </c>
      <c r="X1337" s="26"/>
    </row>
    <row r="1338" spans="1:24" ht="63" x14ac:dyDescent="0.25">
      <c r="A1338" s="4" t="s">
        <v>156</v>
      </c>
      <c r="B1338" s="4" t="s">
        <v>1318</v>
      </c>
      <c r="C1338" s="4" t="s">
        <v>165</v>
      </c>
      <c r="D1338" s="4" t="s">
        <v>72</v>
      </c>
      <c r="E1338" s="14" t="s">
        <v>1187</v>
      </c>
      <c r="F1338" s="5"/>
      <c r="G1338" s="5"/>
      <c r="H1338" s="5"/>
      <c r="I1338" s="5"/>
      <c r="J1338" s="5"/>
      <c r="K1338" s="5"/>
      <c r="L1338" s="5"/>
      <c r="M1338" s="5">
        <f>M1339</f>
        <v>0</v>
      </c>
      <c r="N1338" s="5">
        <v>1592.075</v>
      </c>
      <c r="O1338" s="5">
        <f t="shared" si="1258"/>
        <v>0</v>
      </c>
      <c r="P1338" s="5">
        <f t="shared" si="1258"/>
        <v>0</v>
      </c>
      <c r="Q1338" s="5">
        <f t="shared" si="1258"/>
        <v>0</v>
      </c>
      <c r="R1338" s="5">
        <f t="shared" si="1258"/>
        <v>0</v>
      </c>
      <c r="S1338" s="5">
        <f t="shared" si="1258"/>
        <v>0</v>
      </c>
      <c r="T1338" s="5">
        <v>1592.075</v>
      </c>
      <c r="U1338" s="5">
        <f t="shared" si="1258"/>
        <v>0</v>
      </c>
      <c r="V1338" s="5">
        <f t="shared" si="1258"/>
        <v>0</v>
      </c>
      <c r="W1338" s="5">
        <f t="shared" si="1222"/>
        <v>100</v>
      </c>
      <c r="X1338" s="26"/>
    </row>
    <row r="1339" spans="1:24" ht="31.5" x14ac:dyDescent="0.25">
      <c r="A1339" s="4" t="s">
        <v>156</v>
      </c>
      <c r="B1339" s="4" t="s">
        <v>1318</v>
      </c>
      <c r="C1339" s="4" t="s">
        <v>166</v>
      </c>
      <c r="D1339" s="4"/>
      <c r="E1339" s="14" t="s">
        <v>782</v>
      </c>
      <c r="F1339" s="5"/>
      <c r="G1339" s="5"/>
      <c r="H1339" s="5"/>
      <c r="I1339" s="5"/>
      <c r="J1339" s="5"/>
      <c r="K1339" s="5"/>
      <c r="L1339" s="5"/>
      <c r="M1339" s="5">
        <f>M1340</f>
        <v>0</v>
      </c>
      <c r="N1339" s="5">
        <v>132</v>
      </c>
      <c r="O1339" s="5">
        <f t="shared" si="1258"/>
        <v>0</v>
      </c>
      <c r="P1339" s="5">
        <f t="shared" si="1258"/>
        <v>0</v>
      </c>
      <c r="Q1339" s="5">
        <f t="shared" si="1258"/>
        <v>0</v>
      </c>
      <c r="R1339" s="5">
        <f t="shared" si="1258"/>
        <v>0</v>
      </c>
      <c r="S1339" s="5">
        <f t="shared" si="1258"/>
        <v>0</v>
      </c>
      <c r="T1339" s="5">
        <v>132</v>
      </c>
      <c r="U1339" s="5">
        <f t="shared" si="1258"/>
        <v>0</v>
      </c>
      <c r="V1339" s="5">
        <f t="shared" si="1258"/>
        <v>0</v>
      </c>
      <c r="W1339" s="5">
        <f t="shared" si="1222"/>
        <v>100</v>
      </c>
      <c r="X1339" s="26"/>
    </row>
    <row r="1340" spans="1:24" ht="31.5" x14ac:dyDescent="0.25">
      <c r="A1340" s="4" t="s">
        <v>156</v>
      </c>
      <c r="B1340" s="4" t="s">
        <v>1318</v>
      </c>
      <c r="C1340" s="4" t="s">
        <v>166</v>
      </c>
      <c r="D1340" s="4" t="s">
        <v>73</v>
      </c>
      <c r="E1340" s="14" t="s">
        <v>475</v>
      </c>
      <c r="F1340" s="5"/>
      <c r="G1340" s="5"/>
      <c r="H1340" s="5"/>
      <c r="I1340" s="5"/>
      <c r="J1340" s="5"/>
      <c r="K1340" s="5"/>
      <c r="L1340" s="5"/>
      <c r="M1340" s="5">
        <v>0</v>
      </c>
      <c r="N1340" s="5">
        <v>132</v>
      </c>
      <c r="O1340" s="5">
        <f t="shared" si="1258"/>
        <v>0</v>
      </c>
      <c r="P1340" s="5">
        <f t="shared" si="1258"/>
        <v>0</v>
      </c>
      <c r="Q1340" s="5">
        <f t="shared" si="1258"/>
        <v>0</v>
      </c>
      <c r="R1340" s="5">
        <f t="shared" si="1258"/>
        <v>0</v>
      </c>
      <c r="S1340" s="5">
        <f t="shared" si="1258"/>
        <v>0</v>
      </c>
      <c r="T1340" s="5">
        <v>132</v>
      </c>
      <c r="U1340" s="5">
        <f t="shared" si="1258"/>
        <v>0</v>
      </c>
      <c r="V1340" s="5">
        <f t="shared" si="1258"/>
        <v>0</v>
      </c>
      <c r="W1340" s="5">
        <f t="shared" si="1222"/>
        <v>100</v>
      </c>
      <c r="X1340" s="26"/>
    </row>
    <row r="1341" spans="1:24" ht="63" x14ac:dyDescent="0.25">
      <c r="A1341" s="4" t="s">
        <v>156</v>
      </c>
      <c r="B1341" s="4" t="s">
        <v>1318</v>
      </c>
      <c r="C1341" s="4" t="s">
        <v>166</v>
      </c>
      <c r="D1341" s="4" t="s">
        <v>72</v>
      </c>
      <c r="E1341" s="14" t="s">
        <v>1187</v>
      </c>
      <c r="F1341" s="5"/>
      <c r="G1341" s="5"/>
      <c r="H1341" s="5"/>
      <c r="I1341" s="5"/>
      <c r="J1341" s="5"/>
      <c r="K1341" s="5"/>
      <c r="L1341" s="5"/>
      <c r="M1341" s="5">
        <v>0</v>
      </c>
      <c r="N1341" s="5">
        <v>132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132</v>
      </c>
      <c r="U1341" s="5">
        <v>0</v>
      </c>
      <c r="V1341" s="5">
        <v>0</v>
      </c>
      <c r="W1341" s="5">
        <f t="shared" si="1222"/>
        <v>100</v>
      </c>
      <c r="X1341" s="26"/>
    </row>
    <row r="1342" spans="1:24" ht="47.25" x14ac:dyDescent="0.25">
      <c r="A1342" s="4" t="s">
        <v>156</v>
      </c>
      <c r="B1342" s="4" t="s">
        <v>1318</v>
      </c>
      <c r="C1342" s="4" t="s">
        <v>171</v>
      </c>
      <c r="D1342" s="4"/>
      <c r="E1342" s="14" t="s">
        <v>870</v>
      </c>
      <c r="F1342" s="5"/>
      <c r="G1342" s="5"/>
      <c r="H1342" s="5"/>
      <c r="I1342" s="5"/>
      <c r="J1342" s="5"/>
      <c r="K1342" s="5"/>
      <c r="L1342" s="5"/>
      <c r="M1342" s="5">
        <f>M1343</f>
        <v>0</v>
      </c>
      <c r="N1342" s="5">
        <v>3265.6</v>
      </c>
      <c r="O1342" s="5">
        <f t="shared" ref="O1342:V1343" si="1259">O1343</f>
        <v>0</v>
      </c>
      <c r="P1342" s="5">
        <f t="shared" si="1259"/>
        <v>0</v>
      </c>
      <c r="Q1342" s="5">
        <f t="shared" si="1259"/>
        <v>0</v>
      </c>
      <c r="R1342" s="5">
        <f t="shared" si="1259"/>
        <v>0</v>
      </c>
      <c r="S1342" s="5">
        <f t="shared" si="1259"/>
        <v>0</v>
      </c>
      <c r="T1342" s="5">
        <v>3153.83646</v>
      </c>
      <c r="U1342" s="5">
        <f t="shared" si="1259"/>
        <v>0</v>
      </c>
      <c r="V1342" s="5">
        <f t="shared" si="1259"/>
        <v>0</v>
      </c>
      <c r="W1342" s="5">
        <f t="shared" si="1222"/>
        <v>96.577549608035284</v>
      </c>
      <c r="X1342" s="26"/>
    </row>
    <row r="1343" spans="1:24" ht="31.5" x14ac:dyDescent="0.25">
      <c r="A1343" s="4" t="s">
        <v>156</v>
      </c>
      <c r="B1343" s="4" t="s">
        <v>1318</v>
      </c>
      <c r="C1343" s="4" t="s">
        <v>167</v>
      </c>
      <c r="D1343" s="4"/>
      <c r="E1343" s="14" t="s">
        <v>491</v>
      </c>
      <c r="F1343" s="5"/>
      <c r="G1343" s="5"/>
      <c r="H1343" s="5"/>
      <c r="I1343" s="5"/>
      <c r="J1343" s="5"/>
      <c r="K1343" s="5"/>
      <c r="L1343" s="5"/>
      <c r="M1343" s="5">
        <f>M1344</f>
        <v>0</v>
      </c>
      <c r="N1343" s="5">
        <v>3265.6</v>
      </c>
      <c r="O1343" s="5">
        <f t="shared" si="1259"/>
        <v>0</v>
      </c>
      <c r="P1343" s="5">
        <f t="shared" si="1259"/>
        <v>0</v>
      </c>
      <c r="Q1343" s="5">
        <f t="shared" si="1259"/>
        <v>0</v>
      </c>
      <c r="R1343" s="5">
        <f t="shared" si="1259"/>
        <v>0</v>
      </c>
      <c r="S1343" s="5">
        <f t="shared" si="1259"/>
        <v>0</v>
      </c>
      <c r="T1343" s="5">
        <v>3153.83646</v>
      </c>
      <c r="U1343" s="5">
        <f t="shared" si="1259"/>
        <v>0</v>
      </c>
      <c r="V1343" s="5">
        <f t="shared" si="1259"/>
        <v>0</v>
      </c>
      <c r="W1343" s="5">
        <f t="shared" si="1222"/>
        <v>96.577549608035284</v>
      </c>
      <c r="X1343" s="26"/>
    </row>
    <row r="1344" spans="1:24" ht="31.5" x14ac:dyDescent="0.25">
      <c r="A1344" s="4" t="s">
        <v>156</v>
      </c>
      <c r="B1344" s="4" t="s">
        <v>1318</v>
      </c>
      <c r="C1344" s="4" t="s">
        <v>167</v>
      </c>
      <c r="D1344" s="4" t="s">
        <v>11</v>
      </c>
      <c r="E1344" s="14" t="s">
        <v>465</v>
      </c>
      <c r="F1344" s="5"/>
      <c r="G1344" s="5"/>
      <c r="H1344" s="5"/>
      <c r="I1344" s="5"/>
      <c r="J1344" s="5"/>
      <c r="K1344" s="5"/>
      <c r="L1344" s="5"/>
      <c r="M1344" s="5">
        <f>M1345+M1347</f>
        <v>0</v>
      </c>
      <c r="N1344" s="5">
        <v>3170.087</v>
      </c>
      <c r="O1344" s="5">
        <f t="shared" ref="O1344:V1344" si="1260">O1345+O1347</f>
        <v>0</v>
      </c>
      <c r="P1344" s="5">
        <f t="shared" si="1260"/>
        <v>0</v>
      </c>
      <c r="Q1344" s="5">
        <f t="shared" si="1260"/>
        <v>0</v>
      </c>
      <c r="R1344" s="5">
        <f t="shared" si="1260"/>
        <v>0</v>
      </c>
      <c r="S1344" s="5">
        <f t="shared" si="1260"/>
        <v>0</v>
      </c>
      <c r="T1344" s="5">
        <v>3058.3234600000001</v>
      </c>
      <c r="U1344" s="5">
        <f t="shared" si="1260"/>
        <v>0</v>
      </c>
      <c r="V1344" s="5">
        <f t="shared" si="1260"/>
        <v>0</v>
      </c>
      <c r="W1344" s="5">
        <f t="shared" si="1222"/>
        <v>96.474433036064937</v>
      </c>
      <c r="X1344" s="26"/>
    </row>
    <row r="1345" spans="1:24" ht="31.5" x14ac:dyDescent="0.25">
      <c r="A1345" s="4" t="s">
        <v>156</v>
      </c>
      <c r="B1345" s="4" t="s">
        <v>1318</v>
      </c>
      <c r="C1345" s="4" t="s">
        <v>167</v>
      </c>
      <c r="D1345" s="4" t="s">
        <v>12</v>
      </c>
      <c r="E1345" s="14" t="s">
        <v>466</v>
      </c>
      <c r="F1345" s="5"/>
      <c r="G1345" s="5"/>
      <c r="H1345" s="5"/>
      <c r="I1345" s="5"/>
      <c r="J1345" s="5"/>
      <c r="K1345" s="5"/>
      <c r="L1345" s="5"/>
      <c r="M1345" s="5">
        <f>M1346</f>
        <v>0</v>
      </c>
      <c r="N1345" s="5">
        <v>3170.087</v>
      </c>
      <c r="O1345" s="5">
        <f t="shared" ref="O1345:V1345" si="1261">O1346</f>
        <v>0</v>
      </c>
      <c r="P1345" s="5">
        <f t="shared" si="1261"/>
        <v>0</v>
      </c>
      <c r="Q1345" s="5">
        <f t="shared" si="1261"/>
        <v>0</v>
      </c>
      <c r="R1345" s="5">
        <f t="shared" si="1261"/>
        <v>0</v>
      </c>
      <c r="S1345" s="5">
        <f t="shared" si="1261"/>
        <v>0</v>
      </c>
      <c r="T1345" s="5">
        <v>3058.3234600000001</v>
      </c>
      <c r="U1345" s="5">
        <f t="shared" si="1261"/>
        <v>0</v>
      </c>
      <c r="V1345" s="5">
        <f t="shared" si="1261"/>
        <v>0</v>
      </c>
      <c r="W1345" s="5">
        <f t="shared" si="1222"/>
        <v>96.474433036064937</v>
      </c>
      <c r="X1345" s="26"/>
    </row>
    <row r="1346" spans="1:24" x14ac:dyDescent="0.25">
      <c r="A1346" s="4" t="s">
        <v>156</v>
      </c>
      <c r="B1346" s="4" t="s">
        <v>1318</v>
      </c>
      <c r="C1346" s="4" t="s">
        <v>167</v>
      </c>
      <c r="D1346" s="4" t="s">
        <v>13</v>
      </c>
      <c r="E1346" s="14" t="s">
        <v>480</v>
      </c>
      <c r="F1346" s="5"/>
      <c r="G1346" s="5"/>
      <c r="H1346" s="5"/>
      <c r="I1346" s="5"/>
      <c r="J1346" s="5"/>
      <c r="K1346" s="5"/>
      <c r="L1346" s="5"/>
      <c r="M1346" s="5">
        <v>0</v>
      </c>
      <c r="N1346" s="5">
        <v>95.513000000000005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95.513000000000005</v>
      </c>
      <c r="U1346" s="5">
        <v>0</v>
      </c>
      <c r="V1346" s="5">
        <v>0</v>
      </c>
      <c r="W1346" s="5">
        <f t="shared" si="1222"/>
        <v>100</v>
      </c>
      <c r="X1346" s="26"/>
    </row>
    <row r="1347" spans="1:24" x14ac:dyDescent="0.25">
      <c r="A1347" s="4" t="s">
        <v>156</v>
      </c>
      <c r="B1347" s="4" t="s">
        <v>1318</v>
      </c>
      <c r="C1347" s="4" t="s">
        <v>167</v>
      </c>
      <c r="D1347" s="4" t="s">
        <v>20</v>
      </c>
      <c r="E1347" s="14" t="s">
        <v>483</v>
      </c>
      <c r="F1347" s="5"/>
      <c r="G1347" s="5"/>
      <c r="H1347" s="5"/>
      <c r="I1347" s="5"/>
      <c r="J1347" s="5"/>
      <c r="K1347" s="5"/>
      <c r="L1347" s="5"/>
      <c r="M1347" s="5">
        <f>M1348</f>
        <v>0</v>
      </c>
      <c r="N1347" s="5">
        <v>95.513000000000005</v>
      </c>
      <c r="O1347" s="5">
        <f t="shared" ref="O1347:V1347" si="1262">O1348</f>
        <v>0</v>
      </c>
      <c r="P1347" s="5">
        <f t="shared" si="1262"/>
        <v>0</v>
      </c>
      <c r="Q1347" s="5">
        <f t="shared" si="1262"/>
        <v>0</v>
      </c>
      <c r="R1347" s="5">
        <f t="shared" si="1262"/>
        <v>0</v>
      </c>
      <c r="S1347" s="5">
        <f t="shared" si="1262"/>
        <v>0</v>
      </c>
      <c r="T1347" s="5">
        <v>95.513000000000005</v>
      </c>
      <c r="U1347" s="5">
        <f t="shared" si="1262"/>
        <v>0</v>
      </c>
      <c r="V1347" s="5">
        <f t="shared" si="1262"/>
        <v>0</v>
      </c>
      <c r="W1347" s="5">
        <f t="shared" si="1222"/>
        <v>100</v>
      </c>
      <c r="X1347" s="26"/>
    </row>
    <row r="1348" spans="1:24" ht="31.5" x14ac:dyDescent="0.25">
      <c r="A1348" s="4" t="s">
        <v>156</v>
      </c>
      <c r="B1348" s="4" t="s">
        <v>1318</v>
      </c>
      <c r="C1348" s="4" t="s">
        <v>109</v>
      </c>
      <c r="D1348" s="4"/>
      <c r="E1348" s="14" t="s">
        <v>871</v>
      </c>
      <c r="F1348" s="5"/>
      <c r="G1348" s="5"/>
      <c r="H1348" s="5"/>
      <c r="I1348" s="5"/>
      <c r="J1348" s="5"/>
      <c r="K1348" s="5"/>
      <c r="L1348" s="5"/>
      <c r="M1348" s="5">
        <v>0</v>
      </c>
      <c r="N1348" s="5">
        <v>120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120</v>
      </c>
      <c r="U1348" s="5">
        <v>0</v>
      </c>
      <c r="V1348" s="5">
        <v>0</v>
      </c>
      <c r="W1348" s="5">
        <f t="shared" si="1222"/>
        <v>100</v>
      </c>
      <c r="X1348" s="26"/>
    </row>
    <row r="1349" spans="1:24" s="10" customFormat="1" ht="63" x14ac:dyDescent="0.25">
      <c r="A1349" s="4" t="s">
        <v>156</v>
      </c>
      <c r="B1349" s="4" t="s">
        <v>1318</v>
      </c>
      <c r="C1349" s="4" t="s">
        <v>110</v>
      </c>
      <c r="D1349" s="4"/>
      <c r="E1349" s="14" t="s">
        <v>1420</v>
      </c>
      <c r="F1349" s="11">
        <f t="shared" ref="F1349:L1349" si="1263">F1350+F1358</f>
        <v>454.2</v>
      </c>
      <c r="G1349" s="11">
        <f t="shared" si="1263"/>
        <v>454.2</v>
      </c>
      <c r="H1349" s="11">
        <f t="shared" si="1263"/>
        <v>420.1</v>
      </c>
      <c r="I1349" s="11">
        <f t="shared" si="1263"/>
        <v>0</v>
      </c>
      <c r="J1349" s="11">
        <f t="shared" si="1263"/>
        <v>0</v>
      </c>
      <c r="K1349" s="11">
        <f t="shared" si="1263"/>
        <v>0</v>
      </c>
      <c r="L1349" s="11">
        <f t="shared" si="1263"/>
        <v>0</v>
      </c>
      <c r="M1349" s="11">
        <f t="shared" si="1250"/>
        <v>454.2</v>
      </c>
      <c r="N1349" s="5">
        <v>120</v>
      </c>
      <c r="O1349" s="11">
        <f>O1350+O1358</f>
        <v>333.22608000000002</v>
      </c>
      <c r="P1349" s="11">
        <f t="shared" ref="P1349:V1349" si="1264">P1350+P1358</f>
        <v>0</v>
      </c>
      <c r="Q1349" s="11">
        <f t="shared" si="1264"/>
        <v>131.87950000000001</v>
      </c>
      <c r="R1349" s="11">
        <f t="shared" si="1264"/>
        <v>0</v>
      </c>
      <c r="S1349" s="11">
        <f t="shared" si="1264"/>
        <v>0</v>
      </c>
      <c r="T1349" s="5">
        <v>120</v>
      </c>
      <c r="U1349" s="11">
        <f t="shared" si="1264"/>
        <v>0</v>
      </c>
      <c r="V1349" s="35">
        <f t="shared" si="1264"/>
        <v>0</v>
      </c>
      <c r="W1349" s="5">
        <f t="shared" si="1222"/>
        <v>100</v>
      </c>
      <c r="X1349" s="25"/>
    </row>
    <row r="1350" spans="1:24" ht="78.75" x14ac:dyDescent="0.25">
      <c r="A1350" s="4" t="s">
        <v>156</v>
      </c>
      <c r="B1350" s="4" t="s">
        <v>1318</v>
      </c>
      <c r="C1350" s="4" t="s">
        <v>125</v>
      </c>
      <c r="D1350" s="4"/>
      <c r="E1350" s="14" t="s">
        <v>492</v>
      </c>
      <c r="F1350" s="5">
        <f t="shared" ref="F1350:L1354" si="1265">F1351</f>
        <v>246.1</v>
      </c>
      <c r="G1350" s="5">
        <f t="shared" si="1265"/>
        <v>246.1</v>
      </c>
      <c r="H1350" s="5">
        <f t="shared" si="1265"/>
        <v>212</v>
      </c>
      <c r="I1350" s="5">
        <f t="shared" si="1265"/>
        <v>0</v>
      </c>
      <c r="J1350" s="5">
        <f t="shared" si="1265"/>
        <v>0</v>
      </c>
      <c r="K1350" s="5">
        <f t="shared" si="1265"/>
        <v>0</v>
      </c>
      <c r="L1350" s="5">
        <f t="shared" si="1265"/>
        <v>0</v>
      </c>
      <c r="M1350" s="5">
        <f t="shared" si="1250"/>
        <v>246.1</v>
      </c>
      <c r="N1350" s="5">
        <v>25</v>
      </c>
      <c r="O1350" s="5">
        <f t="shared" ref="O1350:O1354" si="1266">O1351</f>
        <v>201.34658000000002</v>
      </c>
      <c r="P1350" s="5">
        <f t="shared" ref="P1350:V1354" si="1267">P1351</f>
        <v>0</v>
      </c>
      <c r="Q1350" s="5">
        <f t="shared" si="1267"/>
        <v>0</v>
      </c>
      <c r="R1350" s="5">
        <f t="shared" si="1267"/>
        <v>0</v>
      </c>
      <c r="S1350" s="5">
        <f t="shared" si="1267"/>
        <v>0</v>
      </c>
      <c r="T1350" s="5">
        <v>25</v>
      </c>
      <c r="U1350" s="5">
        <f t="shared" si="1267"/>
        <v>0</v>
      </c>
      <c r="V1350" s="36">
        <f t="shared" si="1267"/>
        <v>0</v>
      </c>
      <c r="W1350" s="5">
        <f t="shared" si="1222"/>
        <v>100</v>
      </c>
      <c r="X1350" s="24"/>
    </row>
    <row r="1351" spans="1:24" ht="31.5" x14ac:dyDescent="0.25">
      <c r="A1351" s="4" t="s">
        <v>156</v>
      </c>
      <c r="B1351" s="4" t="s">
        <v>1318</v>
      </c>
      <c r="C1351" s="4" t="s">
        <v>125</v>
      </c>
      <c r="D1351" s="4" t="s">
        <v>73</v>
      </c>
      <c r="E1351" s="14" t="s">
        <v>475</v>
      </c>
      <c r="F1351" s="5">
        <f t="shared" si="1265"/>
        <v>246.1</v>
      </c>
      <c r="G1351" s="5">
        <f t="shared" si="1265"/>
        <v>246.1</v>
      </c>
      <c r="H1351" s="5">
        <f t="shared" si="1265"/>
        <v>212</v>
      </c>
      <c r="I1351" s="5">
        <f t="shared" si="1265"/>
        <v>0</v>
      </c>
      <c r="J1351" s="5">
        <f t="shared" si="1265"/>
        <v>0</v>
      </c>
      <c r="K1351" s="5">
        <f t="shared" si="1265"/>
        <v>0</v>
      </c>
      <c r="L1351" s="5">
        <f t="shared" si="1265"/>
        <v>0</v>
      </c>
      <c r="M1351" s="5">
        <f t="shared" si="1250"/>
        <v>246.1</v>
      </c>
      <c r="N1351" s="5">
        <v>25</v>
      </c>
      <c r="O1351" s="5">
        <f t="shared" si="1266"/>
        <v>201.34658000000002</v>
      </c>
      <c r="P1351" s="5">
        <f t="shared" si="1267"/>
        <v>0</v>
      </c>
      <c r="Q1351" s="5">
        <f t="shared" si="1267"/>
        <v>0</v>
      </c>
      <c r="R1351" s="5">
        <f t="shared" si="1267"/>
        <v>0</v>
      </c>
      <c r="S1351" s="5">
        <f t="shared" si="1267"/>
        <v>0</v>
      </c>
      <c r="T1351" s="5">
        <v>25</v>
      </c>
      <c r="U1351" s="5">
        <f t="shared" si="1267"/>
        <v>0</v>
      </c>
      <c r="V1351" s="36">
        <f t="shared" si="1267"/>
        <v>0</v>
      </c>
      <c r="W1351" s="5">
        <f t="shared" si="1222"/>
        <v>100</v>
      </c>
      <c r="X1351" s="24"/>
    </row>
    <row r="1352" spans="1:24" ht="63" x14ac:dyDescent="0.25">
      <c r="A1352" s="4" t="s">
        <v>156</v>
      </c>
      <c r="B1352" s="4" t="s">
        <v>1318</v>
      </c>
      <c r="C1352" s="4" t="s">
        <v>125</v>
      </c>
      <c r="D1352" s="4" t="s">
        <v>72</v>
      </c>
      <c r="E1352" s="14" t="s">
        <v>1187</v>
      </c>
      <c r="F1352" s="5">
        <f t="shared" si="1265"/>
        <v>246.1</v>
      </c>
      <c r="G1352" s="5">
        <f t="shared" si="1265"/>
        <v>246.1</v>
      </c>
      <c r="H1352" s="5">
        <f t="shared" si="1265"/>
        <v>212</v>
      </c>
      <c r="I1352" s="5">
        <f t="shared" si="1265"/>
        <v>0</v>
      </c>
      <c r="J1352" s="5">
        <f t="shared" si="1265"/>
        <v>0</v>
      </c>
      <c r="K1352" s="5">
        <f t="shared" si="1265"/>
        <v>0</v>
      </c>
      <c r="L1352" s="5">
        <f t="shared" si="1265"/>
        <v>0</v>
      </c>
      <c r="M1352" s="5">
        <f t="shared" si="1250"/>
        <v>246.1</v>
      </c>
      <c r="N1352" s="5">
        <v>25</v>
      </c>
      <c r="O1352" s="5">
        <f t="shared" si="1266"/>
        <v>201.34658000000002</v>
      </c>
      <c r="P1352" s="5">
        <f t="shared" si="1267"/>
        <v>0</v>
      </c>
      <c r="Q1352" s="5">
        <f t="shared" si="1267"/>
        <v>0</v>
      </c>
      <c r="R1352" s="5">
        <f t="shared" si="1267"/>
        <v>0</v>
      </c>
      <c r="S1352" s="5">
        <f t="shared" si="1267"/>
        <v>0</v>
      </c>
      <c r="T1352" s="5">
        <v>25</v>
      </c>
      <c r="U1352" s="5">
        <f t="shared" si="1267"/>
        <v>0</v>
      </c>
      <c r="V1352" s="36">
        <f t="shared" si="1267"/>
        <v>0</v>
      </c>
      <c r="W1352" s="5">
        <f t="shared" si="1222"/>
        <v>100</v>
      </c>
      <c r="X1352" s="24"/>
    </row>
    <row r="1353" spans="1:24" ht="63" x14ac:dyDescent="0.25">
      <c r="A1353" s="4" t="s">
        <v>156</v>
      </c>
      <c r="B1353" s="4" t="s">
        <v>1318</v>
      </c>
      <c r="C1353" s="4" t="s">
        <v>99</v>
      </c>
      <c r="D1353" s="4"/>
      <c r="E1353" s="14" t="s">
        <v>493</v>
      </c>
      <c r="F1353" s="5">
        <f t="shared" ref="F1353:L1353" si="1268">F1354+F1356</f>
        <v>246.1</v>
      </c>
      <c r="G1353" s="5">
        <f t="shared" si="1268"/>
        <v>246.1</v>
      </c>
      <c r="H1353" s="5">
        <f t="shared" si="1268"/>
        <v>212</v>
      </c>
      <c r="I1353" s="5">
        <f t="shared" si="1268"/>
        <v>0</v>
      </c>
      <c r="J1353" s="5">
        <f t="shared" si="1268"/>
        <v>0</v>
      </c>
      <c r="K1353" s="5">
        <f t="shared" si="1268"/>
        <v>0</v>
      </c>
      <c r="L1353" s="5">
        <f t="shared" si="1268"/>
        <v>0</v>
      </c>
      <c r="M1353" s="5">
        <f t="shared" si="1250"/>
        <v>246.1</v>
      </c>
      <c r="N1353" s="5">
        <v>95</v>
      </c>
      <c r="O1353" s="5">
        <f>O1354+O1356</f>
        <v>201.34658000000002</v>
      </c>
      <c r="P1353" s="5">
        <f t="shared" ref="P1353:V1353" si="1269">P1354+P1356</f>
        <v>0</v>
      </c>
      <c r="Q1353" s="5">
        <f t="shared" si="1269"/>
        <v>0</v>
      </c>
      <c r="R1353" s="5">
        <f t="shared" si="1269"/>
        <v>0</v>
      </c>
      <c r="S1353" s="5">
        <f t="shared" si="1269"/>
        <v>0</v>
      </c>
      <c r="T1353" s="5">
        <v>95</v>
      </c>
      <c r="U1353" s="5">
        <f t="shared" si="1269"/>
        <v>0</v>
      </c>
      <c r="V1353" s="36">
        <f t="shared" si="1269"/>
        <v>0</v>
      </c>
      <c r="W1353" s="5">
        <f t="shared" si="1222"/>
        <v>100</v>
      </c>
      <c r="X1353" s="24"/>
    </row>
    <row r="1354" spans="1:24" ht="31.5" x14ac:dyDescent="0.25">
      <c r="A1354" s="4" t="s">
        <v>156</v>
      </c>
      <c r="B1354" s="4" t="s">
        <v>1318</v>
      </c>
      <c r="C1354" s="4" t="s">
        <v>99</v>
      </c>
      <c r="D1354" s="4" t="s">
        <v>73</v>
      </c>
      <c r="E1354" s="14" t="s">
        <v>475</v>
      </c>
      <c r="F1354" s="5">
        <f t="shared" si="1265"/>
        <v>240.7</v>
      </c>
      <c r="G1354" s="5">
        <f t="shared" si="1265"/>
        <v>240.7</v>
      </c>
      <c r="H1354" s="5">
        <f t="shared" si="1265"/>
        <v>206.6</v>
      </c>
      <c r="I1354" s="5">
        <f t="shared" si="1265"/>
        <v>0</v>
      </c>
      <c r="J1354" s="5">
        <f t="shared" si="1265"/>
        <v>0</v>
      </c>
      <c r="K1354" s="5">
        <f t="shared" si="1265"/>
        <v>0</v>
      </c>
      <c r="L1354" s="5">
        <f t="shared" si="1265"/>
        <v>0</v>
      </c>
      <c r="M1354" s="5">
        <f t="shared" si="1250"/>
        <v>240.7</v>
      </c>
      <c r="N1354" s="5">
        <v>95</v>
      </c>
      <c r="O1354" s="5">
        <f t="shared" si="1266"/>
        <v>193.25458</v>
      </c>
      <c r="P1354" s="5">
        <f t="shared" si="1267"/>
        <v>0</v>
      </c>
      <c r="Q1354" s="5">
        <f t="shared" si="1267"/>
        <v>0</v>
      </c>
      <c r="R1354" s="5">
        <f t="shared" si="1267"/>
        <v>0</v>
      </c>
      <c r="S1354" s="5">
        <f t="shared" si="1267"/>
        <v>0</v>
      </c>
      <c r="T1354" s="5">
        <v>95</v>
      </c>
      <c r="U1354" s="5">
        <f t="shared" si="1267"/>
        <v>0</v>
      </c>
      <c r="V1354" s="36">
        <f t="shared" si="1267"/>
        <v>0</v>
      </c>
      <c r="W1354" s="5">
        <f t="shared" si="1222"/>
        <v>100</v>
      </c>
      <c r="X1354" s="24"/>
    </row>
    <row r="1355" spans="1:24" ht="63" x14ac:dyDescent="0.25">
      <c r="A1355" s="4" t="s">
        <v>156</v>
      </c>
      <c r="B1355" s="4" t="s">
        <v>1318</v>
      </c>
      <c r="C1355" s="4" t="s">
        <v>99</v>
      </c>
      <c r="D1355" s="4" t="s">
        <v>72</v>
      </c>
      <c r="E1355" s="14" t="s">
        <v>1187</v>
      </c>
      <c r="F1355" s="5">
        <v>240.7</v>
      </c>
      <c r="G1355" s="5">
        <v>240.7</v>
      </c>
      <c r="H1355" s="5">
        <v>206.6</v>
      </c>
      <c r="I1355" s="5"/>
      <c r="J1355" s="5"/>
      <c r="K1355" s="5"/>
      <c r="L1355" s="5"/>
      <c r="M1355" s="5">
        <f t="shared" si="1250"/>
        <v>240.7</v>
      </c>
      <c r="N1355" s="5">
        <v>95</v>
      </c>
      <c r="O1355" s="5">
        <v>193.25458</v>
      </c>
      <c r="P1355" s="5">
        <v>0</v>
      </c>
      <c r="Q1355" s="5">
        <v>0</v>
      </c>
      <c r="R1355" s="5">
        <v>0</v>
      </c>
      <c r="S1355" s="5">
        <v>0</v>
      </c>
      <c r="T1355" s="5">
        <v>95</v>
      </c>
      <c r="U1355" s="5">
        <v>0</v>
      </c>
      <c r="V1355" s="36">
        <v>0</v>
      </c>
      <c r="W1355" s="5">
        <f t="shared" ref="W1355:W1418" si="1270">T1355/N1355*100</f>
        <v>100</v>
      </c>
      <c r="X1355" s="24"/>
    </row>
    <row r="1356" spans="1:24" ht="47.25" x14ac:dyDescent="0.25">
      <c r="A1356" s="4" t="s">
        <v>156</v>
      </c>
      <c r="B1356" s="4" t="s">
        <v>1318</v>
      </c>
      <c r="C1356" s="4" t="s">
        <v>36</v>
      </c>
      <c r="D1356" s="4"/>
      <c r="E1356" s="14" t="s">
        <v>732</v>
      </c>
      <c r="F1356" s="5">
        <f t="shared" ref="F1356:L1356" si="1271">F1357</f>
        <v>5.4</v>
      </c>
      <c r="G1356" s="5">
        <f t="shared" si="1271"/>
        <v>5.4</v>
      </c>
      <c r="H1356" s="5">
        <f t="shared" si="1271"/>
        <v>5.4</v>
      </c>
      <c r="I1356" s="5">
        <f t="shared" si="1271"/>
        <v>0</v>
      </c>
      <c r="J1356" s="5">
        <f t="shared" si="1271"/>
        <v>0</v>
      </c>
      <c r="K1356" s="5">
        <f t="shared" si="1271"/>
        <v>0</v>
      </c>
      <c r="L1356" s="5">
        <f t="shared" si="1271"/>
        <v>0</v>
      </c>
      <c r="M1356" s="5">
        <f t="shared" si="1250"/>
        <v>5.4</v>
      </c>
      <c r="N1356" s="5">
        <v>65</v>
      </c>
      <c r="O1356" s="5">
        <f>O1357</f>
        <v>8.0920000000000005</v>
      </c>
      <c r="P1356" s="5">
        <f t="shared" ref="P1356:V1356" si="1272">P1357</f>
        <v>0</v>
      </c>
      <c r="Q1356" s="5">
        <f t="shared" si="1272"/>
        <v>0</v>
      </c>
      <c r="R1356" s="5">
        <f t="shared" si="1272"/>
        <v>0</v>
      </c>
      <c r="S1356" s="5">
        <f t="shared" si="1272"/>
        <v>0</v>
      </c>
      <c r="T1356" s="5">
        <v>65</v>
      </c>
      <c r="U1356" s="5">
        <f t="shared" si="1272"/>
        <v>0</v>
      </c>
      <c r="V1356" s="36">
        <f t="shared" si="1272"/>
        <v>0</v>
      </c>
      <c r="W1356" s="5">
        <f t="shared" si="1270"/>
        <v>100</v>
      </c>
      <c r="X1356" s="24"/>
    </row>
    <row r="1357" spans="1:24" ht="31.5" x14ac:dyDescent="0.25">
      <c r="A1357" s="4" t="s">
        <v>156</v>
      </c>
      <c r="B1357" s="4" t="s">
        <v>1318</v>
      </c>
      <c r="C1357" s="4" t="s">
        <v>43</v>
      </c>
      <c r="D1357" s="4"/>
      <c r="E1357" s="14" t="s">
        <v>733</v>
      </c>
      <c r="F1357" s="5">
        <v>5.4</v>
      </c>
      <c r="G1357" s="5">
        <v>5.4</v>
      </c>
      <c r="H1357" s="5">
        <v>5.4</v>
      </c>
      <c r="I1357" s="5"/>
      <c r="J1357" s="5"/>
      <c r="K1357" s="5"/>
      <c r="L1357" s="5"/>
      <c r="M1357" s="5">
        <f t="shared" si="1250"/>
        <v>5.4</v>
      </c>
      <c r="N1357" s="5">
        <v>65</v>
      </c>
      <c r="O1357" s="5">
        <v>8.0920000000000005</v>
      </c>
      <c r="P1357" s="5">
        <v>0</v>
      </c>
      <c r="Q1357" s="5">
        <v>0</v>
      </c>
      <c r="R1357" s="5">
        <v>0</v>
      </c>
      <c r="S1357" s="5">
        <v>0</v>
      </c>
      <c r="T1357" s="5">
        <v>65</v>
      </c>
      <c r="U1357" s="5">
        <v>0</v>
      </c>
      <c r="V1357" s="36">
        <v>0</v>
      </c>
      <c r="W1357" s="5">
        <f t="shared" si="1270"/>
        <v>100</v>
      </c>
      <c r="X1357" s="24"/>
    </row>
    <row r="1358" spans="1:24" ht="31.5" x14ac:dyDescent="0.25">
      <c r="A1358" s="4" t="s">
        <v>156</v>
      </c>
      <c r="B1358" s="4" t="s">
        <v>1318</v>
      </c>
      <c r="C1358" s="4" t="s">
        <v>44</v>
      </c>
      <c r="D1358" s="4"/>
      <c r="E1358" s="14" t="s">
        <v>734</v>
      </c>
      <c r="F1358" s="5">
        <f t="shared" ref="F1358:L1358" si="1273">F1359</f>
        <v>208.1</v>
      </c>
      <c r="G1358" s="5">
        <f t="shared" si="1273"/>
        <v>208.1</v>
      </c>
      <c r="H1358" s="5">
        <f t="shared" si="1273"/>
        <v>208.1</v>
      </c>
      <c r="I1358" s="5">
        <f t="shared" si="1273"/>
        <v>0</v>
      </c>
      <c r="J1358" s="5">
        <f t="shared" si="1273"/>
        <v>0</v>
      </c>
      <c r="K1358" s="5">
        <f t="shared" si="1273"/>
        <v>0</v>
      </c>
      <c r="L1358" s="5">
        <f t="shared" si="1273"/>
        <v>0</v>
      </c>
      <c r="M1358" s="5">
        <f t="shared" si="1250"/>
        <v>208.1</v>
      </c>
      <c r="N1358" s="5">
        <v>65</v>
      </c>
      <c r="O1358" s="5">
        <f>O1359</f>
        <v>131.87950000000001</v>
      </c>
      <c r="P1358" s="5">
        <f t="shared" ref="P1358:V1358" si="1274">P1359</f>
        <v>0</v>
      </c>
      <c r="Q1358" s="5">
        <f t="shared" si="1274"/>
        <v>131.87950000000001</v>
      </c>
      <c r="R1358" s="5">
        <f t="shared" si="1274"/>
        <v>0</v>
      </c>
      <c r="S1358" s="5">
        <f t="shared" si="1274"/>
        <v>0</v>
      </c>
      <c r="T1358" s="5">
        <v>65</v>
      </c>
      <c r="U1358" s="5">
        <f t="shared" si="1274"/>
        <v>0</v>
      </c>
      <c r="V1358" s="36">
        <f t="shared" si="1274"/>
        <v>0</v>
      </c>
      <c r="W1358" s="5">
        <f t="shared" si="1270"/>
        <v>100</v>
      </c>
      <c r="X1358" s="26"/>
    </row>
    <row r="1359" spans="1:24" x14ac:dyDescent="0.25">
      <c r="A1359" s="4" t="s">
        <v>156</v>
      </c>
      <c r="B1359" s="4" t="s">
        <v>1318</v>
      </c>
      <c r="C1359" s="4" t="s">
        <v>44</v>
      </c>
      <c r="D1359" s="4" t="s">
        <v>13</v>
      </c>
      <c r="E1359" s="14" t="s">
        <v>480</v>
      </c>
      <c r="F1359" s="5">
        <f t="shared" ref="F1359:L1359" si="1275">F1360+F1363</f>
        <v>208.1</v>
      </c>
      <c r="G1359" s="5">
        <f t="shared" si="1275"/>
        <v>208.1</v>
      </c>
      <c r="H1359" s="5">
        <f t="shared" si="1275"/>
        <v>208.1</v>
      </c>
      <c r="I1359" s="5">
        <f t="shared" si="1275"/>
        <v>0</v>
      </c>
      <c r="J1359" s="5">
        <f t="shared" si="1275"/>
        <v>0</v>
      </c>
      <c r="K1359" s="5">
        <f t="shared" si="1275"/>
        <v>0</v>
      </c>
      <c r="L1359" s="5">
        <f t="shared" si="1275"/>
        <v>0</v>
      </c>
      <c r="M1359" s="5">
        <f t="shared" si="1250"/>
        <v>208.1</v>
      </c>
      <c r="N1359" s="5">
        <v>65</v>
      </c>
      <c r="O1359" s="5">
        <f>O1360+O1363</f>
        <v>131.87950000000001</v>
      </c>
      <c r="P1359" s="5">
        <f t="shared" ref="P1359:V1359" si="1276">P1360+P1363</f>
        <v>0</v>
      </c>
      <c r="Q1359" s="5">
        <f t="shared" si="1276"/>
        <v>131.87950000000001</v>
      </c>
      <c r="R1359" s="5">
        <f t="shared" si="1276"/>
        <v>0</v>
      </c>
      <c r="S1359" s="5">
        <f t="shared" si="1276"/>
        <v>0</v>
      </c>
      <c r="T1359" s="5">
        <v>65</v>
      </c>
      <c r="U1359" s="5">
        <f t="shared" si="1276"/>
        <v>0</v>
      </c>
      <c r="V1359" s="36">
        <f t="shared" si="1276"/>
        <v>0</v>
      </c>
      <c r="W1359" s="5">
        <f t="shared" si="1270"/>
        <v>100</v>
      </c>
      <c r="X1359" s="26"/>
    </row>
    <row r="1360" spans="1:24" x14ac:dyDescent="0.25">
      <c r="A1360" s="4" t="s">
        <v>156</v>
      </c>
      <c r="B1360" s="4" t="s">
        <v>1318</v>
      </c>
      <c r="C1360" s="4" t="s">
        <v>44</v>
      </c>
      <c r="D1360" s="4" t="s">
        <v>14</v>
      </c>
      <c r="E1360" s="14" t="s">
        <v>482</v>
      </c>
      <c r="F1360" s="5">
        <f t="shared" ref="F1360:L1361" si="1277">F1361</f>
        <v>44.6</v>
      </c>
      <c r="G1360" s="5">
        <f t="shared" si="1277"/>
        <v>44.6</v>
      </c>
      <c r="H1360" s="5">
        <f t="shared" si="1277"/>
        <v>44.6</v>
      </c>
      <c r="I1360" s="5">
        <f t="shared" si="1277"/>
        <v>0</v>
      </c>
      <c r="J1360" s="5">
        <f t="shared" si="1277"/>
        <v>0</v>
      </c>
      <c r="K1360" s="5">
        <f t="shared" si="1277"/>
        <v>0</v>
      </c>
      <c r="L1360" s="5">
        <f t="shared" si="1277"/>
        <v>0</v>
      </c>
      <c r="M1360" s="5">
        <f t="shared" si="1250"/>
        <v>44.6</v>
      </c>
      <c r="N1360" s="5">
        <v>65</v>
      </c>
      <c r="O1360" s="5">
        <f>O1361</f>
        <v>13.1745</v>
      </c>
      <c r="P1360" s="5">
        <f t="shared" ref="P1360:V1361" si="1278">P1361</f>
        <v>0</v>
      </c>
      <c r="Q1360" s="5">
        <f t="shared" si="1278"/>
        <v>13.1745</v>
      </c>
      <c r="R1360" s="5">
        <f t="shared" si="1278"/>
        <v>0</v>
      </c>
      <c r="S1360" s="5">
        <f t="shared" si="1278"/>
        <v>0</v>
      </c>
      <c r="T1360" s="5">
        <v>65</v>
      </c>
      <c r="U1360" s="5">
        <f t="shared" si="1278"/>
        <v>0</v>
      </c>
      <c r="V1360" s="36">
        <f t="shared" si="1278"/>
        <v>0</v>
      </c>
      <c r="W1360" s="5">
        <f t="shared" si="1270"/>
        <v>100</v>
      </c>
      <c r="X1360" s="26"/>
    </row>
    <row r="1361" spans="1:24" ht="31.5" x14ac:dyDescent="0.25">
      <c r="A1361" s="7" t="s">
        <v>156</v>
      </c>
      <c r="B1361" s="7" t="s">
        <v>65</v>
      </c>
      <c r="C1361" s="7"/>
      <c r="D1361" s="7"/>
      <c r="E1361" s="18" t="s">
        <v>426</v>
      </c>
      <c r="F1361" s="5">
        <f t="shared" si="1277"/>
        <v>44.6</v>
      </c>
      <c r="G1361" s="5">
        <f t="shared" si="1277"/>
        <v>44.6</v>
      </c>
      <c r="H1361" s="5">
        <f t="shared" si="1277"/>
        <v>44.6</v>
      </c>
      <c r="I1361" s="5">
        <f t="shared" si="1277"/>
        <v>0</v>
      </c>
      <c r="J1361" s="5">
        <f t="shared" si="1277"/>
        <v>0</v>
      </c>
      <c r="K1361" s="5">
        <f t="shared" si="1277"/>
        <v>0</v>
      </c>
      <c r="L1361" s="5">
        <f t="shared" si="1277"/>
        <v>0</v>
      </c>
      <c r="M1361" s="5">
        <f t="shared" si="1250"/>
        <v>44.6</v>
      </c>
      <c r="N1361" s="8">
        <v>693.221</v>
      </c>
      <c r="O1361" s="5">
        <f>O1362</f>
        <v>13.1745</v>
      </c>
      <c r="P1361" s="5">
        <f t="shared" si="1278"/>
        <v>0</v>
      </c>
      <c r="Q1361" s="5">
        <f t="shared" si="1278"/>
        <v>13.1745</v>
      </c>
      <c r="R1361" s="5">
        <f t="shared" si="1278"/>
        <v>0</v>
      </c>
      <c r="S1361" s="5">
        <f t="shared" si="1278"/>
        <v>0</v>
      </c>
      <c r="T1361" s="8">
        <v>693.15841</v>
      </c>
      <c r="U1361" s="5">
        <f t="shared" si="1278"/>
        <v>0</v>
      </c>
      <c r="V1361" s="36">
        <f t="shared" si="1278"/>
        <v>0</v>
      </c>
      <c r="W1361" s="8">
        <f t="shared" si="1270"/>
        <v>99.990971133303802</v>
      </c>
      <c r="X1361" s="26"/>
    </row>
    <row r="1362" spans="1:24" hidden="1" x14ac:dyDescent="0.25">
      <c r="A1362" s="9" t="s">
        <v>156</v>
      </c>
      <c r="B1362" s="9" t="s">
        <v>1319</v>
      </c>
      <c r="C1362" s="9"/>
      <c r="D1362" s="9"/>
      <c r="E1362" s="13" t="s">
        <v>1185</v>
      </c>
      <c r="F1362" s="5">
        <v>44.6</v>
      </c>
      <c r="G1362" s="5">
        <v>44.6</v>
      </c>
      <c r="H1362" s="5">
        <v>44.6</v>
      </c>
      <c r="I1362" s="5"/>
      <c r="J1362" s="5"/>
      <c r="K1362" s="5"/>
      <c r="L1362" s="5"/>
      <c r="M1362" s="5">
        <f t="shared" si="1250"/>
        <v>44.6</v>
      </c>
      <c r="N1362" s="11">
        <v>0</v>
      </c>
      <c r="O1362" s="5">
        <v>13.1745</v>
      </c>
      <c r="P1362" s="5">
        <f>N1362</f>
        <v>0</v>
      </c>
      <c r="Q1362" s="5">
        <f>O1362</f>
        <v>13.1745</v>
      </c>
      <c r="R1362" s="5">
        <v>0</v>
      </c>
      <c r="S1362" s="5">
        <v>0</v>
      </c>
      <c r="T1362" s="11">
        <v>0</v>
      </c>
      <c r="U1362" s="5">
        <f>T1362</f>
        <v>0</v>
      </c>
      <c r="V1362" s="36">
        <v>0</v>
      </c>
      <c r="W1362" s="11" t="e">
        <f t="shared" si="1270"/>
        <v>#DIV/0!</v>
      </c>
      <c r="X1362" s="24" t="s">
        <v>1214</v>
      </c>
    </row>
    <row r="1363" spans="1:24" hidden="1" x14ac:dyDescent="0.25">
      <c r="A1363" s="4" t="s">
        <v>156</v>
      </c>
      <c r="B1363" s="4" t="s">
        <v>1319</v>
      </c>
      <c r="C1363" s="4" t="s">
        <v>111</v>
      </c>
      <c r="D1363" s="4"/>
      <c r="E1363" s="14" t="s">
        <v>872</v>
      </c>
      <c r="F1363" s="5">
        <f t="shared" ref="F1363:L1363" si="1279">F1366+F1364</f>
        <v>163.5</v>
      </c>
      <c r="G1363" s="5">
        <f t="shared" si="1279"/>
        <v>163.5</v>
      </c>
      <c r="H1363" s="5">
        <f t="shared" si="1279"/>
        <v>163.5</v>
      </c>
      <c r="I1363" s="5">
        <f t="shared" si="1279"/>
        <v>0</v>
      </c>
      <c r="J1363" s="5">
        <f t="shared" si="1279"/>
        <v>0</v>
      </c>
      <c r="K1363" s="5">
        <f t="shared" si="1279"/>
        <v>0</v>
      </c>
      <c r="L1363" s="5">
        <f t="shared" si="1279"/>
        <v>0</v>
      </c>
      <c r="M1363" s="5">
        <f t="shared" si="1250"/>
        <v>163.5</v>
      </c>
      <c r="N1363" s="5">
        <v>0</v>
      </c>
      <c r="O1363" s="5">
        <f>O1366+O1364</f>
        <v>118.705</v>
      </c>
      <c r="P1363" s="5">
        <f t="shared" ref="P1363:V1363" si="1280">P1366+P1364</f>
        <v>0</v>
      </c>
      <c r="Q1363" s="5">
        <f t="shared" si="1280"/>
        <v>118.705</v>
      </c>
      <c r="R1363" s="5">
        <f t="shared" si="1280"/>
        <v>0</v>
      </c>
      <c r="S1363" s="5">
        <f t="shared" si="1280"/>
        <v>0</v>
      </c>
      <c r="T1363" s="5">
        <v>0</v>
      </c>
      <c r="U1363" s="5">
        <f t="shared" si="1280"/>
        <v>0</v>
      </c>
      <c r="V1363" s="36">
        <f t="shared" si="1280"/>
        <v>0</v>
      </c>
      <c r="W1363" s="5" t="e">
        <f t="shared" si="1270"/>
        <v>#DIV/0!</v>
      </c>
      <c r="X1363" s="24" t="s">
        <v>1214</v>
      </c>
    </row>
    <row r="1364" spans="1:24" ht="63" hidden="1" x14ac:dyDescent="0.25">
      <c r="A1364" s="4" t="s">
        <v>156</v>
      </c>
      <c r="B1364" s="4" t="s">
        <v>1319</v>
      </c>
      <c r="C1364" s="4" t="s">
        <v>173</v>
      </c>
      <c r="D1364" s="4"/>
      <c r="E1364" s="14" t="s">
        <v>876</v>
      </c>
      <c r="F1364" s="5">
        <f t="shared" ref="F1364:L1364" si="1281">F1365</f>
        <v>119.3</v>
      </c>
      <c r="G1364" s="5">
        <f t="shared" si="1281"/>
        <v>119.3</v>
      </c>
      <c r="H1364" s="5">
        <f t="shared" si="1281"/>
        <v>119.3</v>
      </c>
      <c r="I1364" s="5">
        <f t="shared" si="1281"/>
        <v>0</v>
      </c>
      <c r="J1364" s="5">
        <f t="shared" si="1281"/>
        <v>0</v>
      </c>
      <c r="K1364" s="5">
        <f t="shared" si="1281"/>
        <v>0</v>
      </c>
      <c r="L1364" s="5">
        <f t="shared" si="1281"/>
        <v>0</v>
      </c>
      <c r="M1364" s="5">
        <f t="shared" si="1250"/>
        <v>119.3</v>
      </c>
      <c r="N1364" s="5">
        <v>0</v>
      </c>
      <c r="O1364" s="5">
        <f>O1365</f>
        <v>89.504999999999995</v>
      </c>
      <c r="P1364" s="5">
        <f t="shared" ref="P1364:V1364" si="1282">P1365</f>
        <v>0</v>
      </c>
      <c r="Q1364" s="5">
        <f t="shared" si="1282"/>
        <v>89.504999999999995</v>
      </c>
      <c r="R1364" s="5">
        <f t="shared" si="1282"/>
        <v>0</v>
      </c>
      <c r="S1364" s="5">
        <f t="shared" si="1282"/>
        <v>0</v>
      </c>
      <c r="T1364" s="5">
        <v>0</v>
      </c>
      <c r="U1364" s="5">
        <f t="shared" si="1282"/>
        <v>0</v>
      </c>
      <c r="V1364" s="36">
        <f t="shared" si="1282"/>
        <v>0</v>
      </c>
      <c r="W1364" s="5" t="e">
        <f t="shared" si="1270"/>
        <v>#DIV/0!</v>
      </c>
      <c r="X1364" s="24" t="s">
        <v>1214</v>
      </c>
    </row>
    <row r="1365" spans="1:24" ht="47.25" hidden="1" x14ac:dyDescent="0.25">
      <c r="A1365" s="4" t="s">
        <v>156</v>
      </c>
      <c r="B1365" s="4" t="s">
        <v>1319</v>
      </c>
      <c r="C1365" s="4" t="s">
        <v>174</v>
      </c>
      <c r="D1365" s="4"/>
      <c r="E1365" s="14" t="s">
        <v>879</v>
      </c>
      <c r="F1365" s="5">
        <v>119.3</v>
      </c>
      <c r="G1365" s="5">
        <v>119.3</v>
      </c>
      <c r="H1365" s="5">
        <v>119.3</v>
      </c>
      <c r="I1365" s="5"/>
      <c r="J1365" s="5"/>
      <c r="K1365" s="5"/>
      <c r="L1365" s="5"/>
      <c r="M1365" s="5">
        <f t="shared" si="1250"/>
        <v>119.3</v>
      </c>
      <c r="N1365" s="5">
        <v>0</v>
      </c>
      <c r="O1365" s="5">
        <v>89.504999999999995</v>
      </c>
      <c r="P1365" s="5">
        <f>N1365</f>
        <v>0</v>
      </c>
      <c r="Q1365" s="5">
        <f>O1365</f>
        <v>89.504999999999995</v>
      </c>
      <c r="R1365" s="5">
        <v>0</v>
      </c>
      <c r="S1365" s="5">
        <v>0</v>
      </c>
      <c r="T1365" s="5">
        <v>0</v>
      </c>
      <c r="U1365" s="5">
        <f>T1365</f>
        <v>0</v>
      </c>
      <c r="V1365" s="36">
        <v>0</v>
      </c>
      <c r="W1365" s="5" t="e">
        <f t="shared" si="1270"/>
        <v>#DIV/0!</v>
      </c>
      <c r="X1365" s="24" t="s">
        <v>1214</v>
      </c>
    </row>
    <row r="1366" spans="1:24" ht="31.5" hidden="1" x14ac:dyDescent="0.25">
      <c r="A1366" s="4" t="s">
        <v>156</v>
      </c>
      <c r="B1366" s="4" t="s">
        <v>1319</v>
      </c>
      <c r="C1366" s="4" t="s">
        <v>172</v>
      </c>
      <c r="D1366" s="4"/>
      <c r="E1366" s="14" t="s">
        <v>502</v>
      </c>
      <c r="F1366" s="5">
        <f t="shared" ref="F1366:L1366" si="1283">F1367</f>
        <v>44.2</v>
      </c>
      <c r="G1366" s="5">
        <f t="shared" si="1283"/>
        <v>44.2</v>
      </c>
      <c r="H1366" s="5">
        <f t="shared" si="1283"/>
        <v>44.2</v>
      </c>
      <c r="I1366" s="5">
        <f t="shared" si="1283"/>
        <v>0</v>
      </c>
      <c r="J1366" s="5">
        <f t="shared" si="1283"/>
        <v>0</v>
      </c>
      <c r="K1366" s="5">
        <f t="shared" si="1283"/>
        <v>0</v>
      </c>
      <c r="L1366" s="5">
        <f t="shared" si="1283"/>
        <v>0</v>
      </c>
      <c r="M1366" s="5">
        <f t="shared" si="1250"/>
        <v>44.2</v>
      </c>
      <c r="N1366" s="5">
        <v>0</v>
      </c>
      <c r="O1366" s="5">
        <f>O1367</f>
        <v>29.2</v>
      </c>
      <c r="P1366" s="5">
        <f t="shared" ref="P1366:V1366" si="1284">P1367</f>
        <v>0</v>
      </c>
      <c r="Q1366" s="5">
        <f t="shared" si="1284"/>
        <v>29.2</v>
      </c>
      <c r="R1366" s="5">
        <f t="shared" si="1284"/>
        <v>0</v>
      </c>
      <c r="S1366" s="5">
        <f t="shared" si="1284"/>
        <v>0</v>
      </c>
      <c r="T1366" s="5">
        <v>0</v>
      </c>
      <c r="U1366" s="5">
        <f t="shared" si="1284"/>
        <v>0</v>
      </c>
      <c r="V1366" s="36">
        <f t="shared" si="1284"/>
        <v>0</v>
      </c>
      <c r="W1366" s="5" t="e">
        <f t="shared" si="1270"/>
        <v>#DIV/0!</v>
      </c>
      <c r="X1366" s="24" t="s">
        <v>1214</v>
      </c>
    </row>
    <row r="1367" spans="1:24" ht="31.5" hidden="1" x14ac:dyDescent="0.25">
      <c r="A1367" s="4" t="s">
        <v>156</v>
      </c>
      <c r="B1367" s="4" t="s">
        <v>1319</v>
      </c>
      <c r="C1367" s="4" t="s">
        <v>172</v>
      </c>
      <c r="D1367" s="4" t="s">
        <v>11</v>
      </c>
      <c r="E1367" s="14" t="s">
        <v>465</v>
      </c>
      <c r="F1367" s="5">
        <v>44.2</v>
      </c>
      <c r="G1367" s="5">
        <v>44.2</v>
      </c>
      <c r="H1367" s="5">
        <v>44.2</v>
      </c>
      <c r="I1367" s="5"/>
      <c r="J1367" s="5"/>
      <c r="K1367" s="5"/>
      <c r="L1367" s="5"/>
      <c r="M1367" s="5">
        <f t="shared" si="1250"/>
        <v>44.2</v>
      </c>
      <c r="N1367" s="5">
        <v>0</v>
      </c>
      <c r="O1367" s="5">
        <v>29.2</v>
      </c>
      <c r="P1367" s="5">
        <f>N1367</f>
        <v>0</v>
      </c>
      <c r="Q1367" s="5">
        <f>O1367</f>
        <v>29.2</v>
      </c>
      <c r="R1367" s="5">
        <v>0</v>
      </c>
      <c r="S1367" s="5">
        <v>0</v>
      </c>
      <c r="T1367" s="5">
        <v>0</v>
      </c>
      <c r="U1367" s="5">
        <f>T1367</f>
        <v>0</v>
      </c>
      <c r="V1367" s="36">
        <v>0</v>
      </c>
      <c r="W1367" s="5" t="e">
        <f t="shared" si="1270"/>
        <v>#DIV/0!</v>
      </c>
      <c r="X1367" s="24" t="s">
        <v>1214</v>
      </c>
    </row>
    <row r="1368" spans="1:24" s="3" customFormat="1" ht="31.5" hidden="1" x14ac:dyDescent="0.25">
      <c r="A1368" s="4" t="s">
        <v>156</v>
      </c>
      <c r="B1368" s="4" t="s">
        <v>1319</v>
      </c>
      <c r="C1368" s="4" t="s">
        <v>172</v>
      </c>
      <c r="D1368" s="4" t="s">
        <v>12</v>
      </c>
      <c r="E1368" s="14" t="s">
        <v>466</v>
      </c>
      <c r="F1368" s="8">
        <f t="shared" ref="F1368:K1368" si="1285">F1381+F1444</f>
        <v>513632.3</v>
      </c>
      <c r="G1368" s="8">
        <f t="shared" si="1285"/>
        <v>364710.99999999994</v>
      </c>
      <c r="H1368" s="8">
        <f t="shared" si="1285"/>
        <v>401572.6</v>
      </c>
      <c r="I1368" s="8">
        <f t="shared" si="1285"/>
        <v>274546.8</v>
      </c>
      <c r="J1368" s="8">
        <f t="shared" si="1285"/>
        <v>269569.2</v>
      </c>
      <c r="K1368" s="8">
        <f t="shared" si="1285"/>
        <v>0</v>
      </c>
      <c r="L1368" s="8">
        <f>L1381+L1444+L1369</f>
        <v>-2135.7540000000004</v>
      </c>
      <c r="M1368" s="8">
        <f t="shared" si="1250"/>
        <v>786043.34600000002</v>
      </c>
      <c r="N1368" s="5">
        <v>0</v>
      </c>
      <c r="O1368" s="8">
        <f>O1381+O1444+O1369</f>
        <v>396464.91819999996</v>
      </c>
      <c r="P1368" s="8">
        <f t="shared" ref="P1368:V1368" si="1286">P1381+P1444</f>
        <v>34281.195510000005</v>
      </c>
      <c r="Q1368" s="8">
        <f t="shared" si="1286"/>
        <v>107448.31608</v>
      </c>
      <c r="R1368" s="8">
        <f t="shared" si="1286"/>
        <v>0</v>
      </c>
      <c r="S1368" s="8">
        <f t="shared" si="1286"/>
        <v>0</v>
      </c>
      <c r="T1368" s="5">
        <v>0</v>
      </c>
      <c r="U1368" s="8">
        <f t="shared" si="1286"/>
        <v>34281.195269999997</v>
      </c>
      <c r="V1368" s="34">
        <f t="shared" si="1286"/>
        <v>0</v>
      </c>
      <c r="W1368" s="5" t="e">
        <f t="shared" si="1270"/>
        <v>#DIV/0!</v>
      </c>
      <c r="X1368" s="24" t="s">
        <v>1214</v>
      </c>
    </row>
    <row r="1369" spans="1:24" s="10" customFormat="1" ht="31.5" hidden="1" x14ac:dyDescent="0.25">
      <c r="A1369" s="4" t="s">
        <v>156</v>
      </c>
      <c r="B1369" s="4" t="s">
        <v>1319</v>
      </c>
      <c r="C1369" s="4" t="s">
        <v>22</v>
      </c>
      <c r="D1369" s="4"/>
      <c r="E1369" s="14" t="s">
        <v>699</v>
      </c>
      <c r="F1369" s="11"/>
      <c r="G1369" s="11"/>
      <c r="H1369" s="11"/>
      <c r="I1369" s="11"/>
      <c r="J1369" s="11"/>
      <c r="K1369" s="11"/>
      <c r="L1369" s="11">
        <f>L1370+L1376</f>
        <v>453.82799999999997</v>
      </c>
      <c r="M1369" s="11">
        <f>M1370+M1376</f>
        <v>453.82799999999997</v>
      </c>
      <c r="N1369" s="5">
        <v>0</v>
      </c>
      <c r="O1369" s="11">
        <f>O1370+O1376</f>
        <v>200.22255000000001</v>
      </c>
      <c r="P1369" s="11">
        <f t="shared" ref="P1369:V1369" si="1287">P1370+P1376</f>
        <v>0</v>
      </c>
      <c r="Q1369" s="11">
        <f t="shared" si="1287"/>
        <v>0</v>
      </c>
      <c r="R1369" s="11">
        <f t="shared" si="1287"/>
        <v>0</v>
      </c>
      <c r="S1369" s="11">
        <f t="shared" si="1287"/>
        <v>0</v>
      </c>
      <c r="T1369" s="5">
        <v>0</v>
      </c>
      <c r="U1369" s="11">
        <f t="shared" si="1287"/>
        <v>0</v>
      </c>
      <c r="V1369" s="35">
        <f t="shared" si="1287"/>
        <v>0</v>
      </c>
      <c r="W1369" s="5" t="e">
        <f t="shared" si="1270"/>
        <v>#DIV/0!</v>
      </c>
      <c r="X1369" s="24" t="s">
        <v>1214</v>
      </c>
    </row>
    <row r="1370" spans="1:24" hidden="1" x14ac:dyDescent="0.25">
      <c r="A1370" s="4" t="s">
        <v>156</v>
      </c>
      <c r="B1370" s="4" t="s">
        <v>1319</v>
      </c>
      <c r="C1370" s="4" t="s">
        <v>23</v>
      </c>
      <c r="D1370" s="4"/>
      <c r="E1370" s="14" t="s">
        <v>705</v>
      </c>
      <c r="F1370" s="5"/>
      <c r="G1370" s="5"/>
      <c r="H1370" s="5"/>
      <c r="I1370" s="5"/>
      <c r="J1370" s="5"/>
      <c r="K1370" s="5"/>
      <c r="L1370" s="5">
        <f t="shared" ref="L1370:M1374" si="1288">L1371</f>
        <v>0</v>
      </c>
      <c r="M1370" s="5">
        <f t="shared" si="1288"/>
        <v>0</v>
      </c>
      <c r="N1370" s="5">
        <v>0</v>
      </c>
      <c r="O1370" s="5">
        <f t="shared" ref="O1370:O1374" si="1289">O1371</f>
        <v>17.5</v>
      </c>
      <c r="P1370" s="5">
        <f t="shared" ref="P1370:V1374" si="1290">P1371</f>
        <v>0</v>
      </c>
      <c r="Q1370" s="5">
        <f t="shared" si="1290"/>
        <v>0</v>
      </c>
      <c r="R1370" s="5">
        <f t="shared" si="1290"/>
        <v>0</v>
      </c>
      <c r="S1370" s="5">
        <f t="shared" si="1290"/>
        <v>0</v>
      </c>
      <c r="T1370" s="5">
        <v>0</v>
      </c>
      <c r="U1370" s="5">
        <f t="shared" si="1290"/>
        <v>0</v>
      </c>
      <c r="V1370" s="36">
        <f t="shared" si="1290"/>
        <v>0</v>
      </c>
      <c r="W1370" s="5" t="e">
        <f t="shared" si="1270"/>
        <v>#DIV/0!</v>
      </c>
      <c r="X1370" s="24" t="s">
        <v>1214</v>
      </c>
    </row>
    <row r="1371" spans="1:24" ht="47.25" hidden="1" x14ac:dyDescent="0.25">
      <c r="A1371" s="4" t="s">
        <v>156</v>
      </c>
      <c r="B1371" s="4" t="s">
        <v>1319</v>
      </c>
      <c r="C1371" s="4" t="s">
        <v>217</v>
      </c>
      <c r="D1371" s="4"/>
      <c r="E1371" s="14" t="s">
        <v>708</v>
      </c>
      <c r="F1371" s="5"/>
      <c r="G1371" s="5"/>
      <c r="H1371" s="5"/>
      <c r="I1371" s="5"/>
      <c r="J1371" s="5"/>
      <c r="K1371" s="5"/>
      <c r="L1371" s="5">
        <f t="shared" si="1288"/>
        <v>0</v>
      </c>
      <c r="M1371" s="5">
        <f t="shared" si="1288"/>
        <v>0</v>
      </c>
      <c r="N1371" s="5">
        <v>0</v>
      </c>
      <c r="O1371" s="5">
        <f t="shared" si="1289"/>
        <v>17.5</v>
      </c>
      <c r="P1371" s="5">
        <f t="shared" si="1290"/>
        <v>0</v>
      </c>
      <c r="Q1371" s="5">
        <f t="shared" si="1290"/>
        <v>0</v>
      </c>
      <c r="R1371" s="5">
        <f t="shared" si="1290"/>
        <v>0</v>
      </c>
      <c r="S1371" s="5">
        <f t="shared" si="1290"/>
        <v>0</v>
      </c>
      <c r="T1371" s="5">
        <v>0</v>
      </c>
      <c r="U1371" s="5">
        <f t="shared" si="1290"/>
        <v>0</v>
      </c>
      <c r="V1371" s="36">
        <f t="shared" si="1290"/>
        <v>0</v>
      </c>
      <c r="W1371" s="5" t="e">
        <f t="shared" si="1270"/>
        <v>#DIV/0!</v>
      </c>
      <c r="X1371" s="24" t="s">
        <v>1214</v>
      </c>
    </row>
    <row r="1372" spans="1:24" ht="31.5" hidden="1" x14ac:dyDescent="0.25">
      <c r="A1372" s="4" t="s">
        <v>156</v>
      </c>
      <c r="B1372" s="4" t="s">
        <v>1319</v>
      </c>
      <c r="C1372" s="4" t="s">
        <v>217</v>
      </c>
      <c r="D1372" s="4" t="s">
        <v>11</v>
      </c>
      <c r="E1372" s="14" t="s">
        <v>465</v>
      </c>
      <c r="F1372" s="5"/>
      <c r="G1372" s="5"/>
      <c r="H1372" s="5"/>
      <c r="I1372" s="5"/>
      <c r="J1372" s="5"/>
      <c r="K1372" s="5"/>
      <c r="L1372" s="5">
        <f t="shared" si="1288"/>
        <v>0</v>
      </c>
      <c r="M1372" s="5">
        <f t="shared" si="1288"/>
        <v>0</v>
      </c>
      <c r="N1372" s="5">
        <v>0</v>
      </c>
      <c r="O1372" s="5">
        <f t="shared" si="1289"/>
        <v>17.5</v>
      </c>
      <c r="P1372" s="5">
        <f t="shared" si="1290"/>
        <v>0</v>
      </c>
      <c r="Q1372" s="5">
        <f t="shared" si="1290"/>
        <v>0</v>
      </c>
      <c r="R1372" s="5">
        <f t="shared" si="1290"/>
        <v>0</v>
      </c>
      <c r="S1372" s="5">
        <f t="shared" si="1290"/>
        <v>0</v>
      </c>
      <c r="T1372" s="5">
        <v>0</v>
      </c>
      <c r="U1372" s="5">
        <f t="shared" si="1290"/>
        <v>0</v>
      </c>
      <c r="V1372" s="36">
        <f t="shared" si="1290"/>
        <v>0</v>
      </c>
      <c r="W1372" s="5" t="e">
        <f t="shared" si="1270"/>
        <v>#DIV/0!</v>
      </c>
      <c r="X1372" s="24" t="s">
        <v>1214</v>
      </c>
    </row>
    <row r="1373" spans="1:24" ht="31.5" hidden="1" x14ac:dyDescent="0.25">
      <c r="A1373" s="4" t="s">
        <v>156</v>
      </c>
      <c r="B1373" s="4" t="s">
        <v>1319</v>
      </c>
      <c r="C1373" s="4" t="s">
        <v>217</v>
      </c>
      <c r="D1373" s="4" t="s">
        <v>12</v>
      </c>
      <c r="E1373" s="14" t="s">
        <v>466</v>
      </c>
      <c r="F1373" s="5"/>
      <c r="G1373" s="5"/>
      <c r="H1373" s="5"/>
      <c r="I1373" s="5"/>
      <c r="J1373" s="5"/>
      <c r="K1373" s="5"/>
      <c r="L1373" s="5">
        <f t="shared" si="1288"/>
        <v>0</v>
      </c>
      <c r="M1373" s="5">
        <f t="shared" si="1288"/>
        <v>0</v>
      </c>
      <c r="N1373" s="5">
        <v>0</v>
      </c>
      <c r="O1373" s="5">
        <f t="shared" si="1289"/>
        <v>17.5</v>
      </c>
      <c r="P1373" s="5">
        <f t="shared" si="1290"/>
        <v>0</v>
      </c>
      <c r="Q1373" s="5">
        <f t="shared" si="1290"/>
        <v>0</v>
      </c>
      <c r="R1373" s="5">
        <f t="shared" si="1290"/>
        <v>0</v>
      </c>
      <c r="S1373" s="5">
        <f t="shared" si="1290"/>
        <v>0</v>
      </c>
      <c r="T1373" s="5">
        <v>0</v>
      </c>
      <c r="U1373" s="5">
        <f t="shared" si="1290"/>
        <v>0</v>
      </c>
      <c r="V1373" s="36">
        <f t="shared" si="1290"/>
        <v>0</v>
      </c>
      <c r="W1373" s="5" t="e">
        <f t="shared" si="1270"/>
        <v>#DIV/0!</v>
      </c>
      <c r="X1373" s="24" t="s">
        <v>1214</v>
      </c>
    </row>
    <row r="1374" spans="1:24" hidden="1" x14ac:dyDescent="0.25">
      <c r="A1374" s="4" t="s">
        <v>156</v>
      </c>
      <c r="B1374" s="4" t="s">
        <v>1319</v>
      </c>
      <c r="C1374" s="4" t="s">
        <v>217</v>
      </c>
      <c r="D1374" s="4" t="s">
        <v>13</v>
      </c>
      <c r="E1374" s="14" t="s">
        <v>480</v>
      </c>
      <c r="F1374" s="5"/>
      <c r="G1374" s="5"/>
      <c r="H1374" s="5"/>
      <c r="I1374" s="5"/>
      <c r="J1374" s="5"/>
      <c r="K1374" s="5"/>
      <c r="L1374" s="5">
        <f t="shared" si="1288"/>
        <v>0</v>
      </c>
      <c r="M1374" s="5">
        <f t="shared" si="1288"/>
        <v>0</v>
      </c>
      <c r="N1374" s="5">
        <v>0</v>
      </c>
      <c r="O1374" s="5">
        <f t="shared" si="1289"/>
        <v>17.5</v>
      </c>
      <c r="P1374" s="5">
        <f t="shared" si="1290"/>
        <v>0</v>
      </c>
      <c r="Q1374" s="5">
        <f t="shared" si="1290"/>
        <v>0</v>
      </c>
      <c r="R1374" s="5">
        <f t="shared" si="1290"/>
        <v>0</v>
      </c>
      <c r="S1374" s="5">
        <f t="shared" si="1290"/>
        <v>0</v>
      </c>
      <c r="T1374" s="5">
        <v>0</v>
      </c>
      <c r="U1374" s="5">
        <f t="shared" si="1290"/>
        <v>0</v>
      </c>
      <c r="V1374" s="36">
        <f t="shared" si="1290"/>
        <v>0</v>
      </c>
      <c r="W1374" s="5" t="e">
        <f t="shared" si="1270"/>
        <v>#DIV/0!</v>
      </c>
      <c r="X1374" s="24" t="s">
        <v>1214</v>
      </c>
    </row>
    <row r="1375" spans="1:24" hidden="1" x14ac:dyDescent="0.25">
      <c r="A1375" s="4" t="s">
        <v>156</v>
      </c>
      <c r="B1375" s="4" t="s">
        <v>1319</v>
      </c>
      <c r="C1375" s="4" t="s">
        <v>217</v>
      </c>
      <c r="D1375" s="4" t="s">
        <v>20</v>
      </c>
      <c r="E1375" s="14" t="s">
        <v>483</v>
      </c>
      <c r="F1375" s="5"/>
      <c r="G1375" s="5"/>
      <c r="H1375" s="5"/>
      <c r="I1375" s="5"/>
      <c r="J1375" s="5"/>
      <c r="K1375" s="5"/>
      <c r="L1375" s="5">
        <v>0</v>
      </c>
      <c r="M1375" s="5">
        <v>0</v>
      </c>
      <c r="N1375" s="5">
        <v>0</v>
      </c>
      <c r="O1375" s="5">
        <v>17.5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0</v>
      </c>
      <c r="V1375" s="36">
        <v>0</v>
      </c>
      <c r="W1375" s="5" t="e">
        <f t="shared" si="1270"/>
        <v>#DIV/0!</v>
      </c>
      <c r="X1375" s="24" t="s">
        <v>1214</v>
      </c>
    </row>
    <row r="1376" spans="1:24" ht="47.25" x14ac:dyDescent="0.25">
      <c r="A1376" s="9" t="s">
        <v>156</v>
      </c>
      <c r="B1376" s="9" t="s">
        <v>1344</v>
      </c>
      <c r="C1376" s="9"/>
      <c r="D1376" s="9"/>
      <c r="E1376" s="13" t="s">
        <v>1186</v>
      </c>
      <c r="F1376" s="5"/>
      <c r="G1376" s="5"/>
      <c r="H1376" s="5"/>
      <c r="I1376" s="5"/>
      <c r="J1376" s="5"/>
      <c r="K1376" s="5"/>
      <c r="L1376" s="5">
        <f>L1377</f>
        <v>453.82799999999997</v>
      </c>
      <c r="M1376" s="5">
        <f>L1376</f>
        <v>453.82799999999997</v>
      </c>
      <c r="N1376" s="11">
        <v>273.12099999999998</v>
      </c>
      <c r="O1376" s="5">
        <f t="shared" ref="O1376:O1379" si="1291">O1377</f>
        <v>182.72255000000001</v>
      </c>
      <c r="P1376" s="5">
        <f t="shared" ref="P1376:V1379" si="1292">P1377</f>
        <v>0</v>
      </c>
      <c r="Q1376" s="5">
        <f t="shared" si="1292"/>
        <v>0</v>
      </c>
      <c r="R1376" s="5">
        <f t="shared" si="1292"/>
        <v>0</v>
      </c>
      <c r="S1376" s="5">
        <f t="shared" si="1292"/>
        <v>0</v>
      </c>
      <c r="T1376" s="11">
        <v>273.12099999999998</v>
      </c>
      <c r="U1376" s="5">
        <f t="shared" si="1292"/>
        <v>0</v>
      </c>
      <c r="V1376" s="36">
        <f t="shared" si="1292"/>
        <v>0</v>
      </c>
      <c r="W1376" s="11">
        <f t="shared" si="1270"/>
        <v>100</v>
      </c>
      <c r="X1376" s="24"/>
    </row>
    <row r="1377" spans="1:24" x14ac:dyDescent="0.25">
      <c r="A1377" s="4" t="s">
        <v>156</v>
      </c>
      <c r="B1377" s="4" t="s">
        <v>1344</v>
      </c>
      <c r="C1377" s="4" t="s">
        <v>111</v>
      </c>
      <c r="D1377" s="4"/>
      <c r="E1377" s="14" t="s">
        <v>872</v>
      </c>
      <c r="F1377" s="5"/>
      <c r="G1377" s="5"/>
      <c r="H1377" s="5"/>
      <c r="I1377" s="5"/>
      <c r="J1377" s="5"/>
      <c r="K1377" s="5"/>
      <c r="L1377" s="5">
        <f>L1378</f>
        <v>453.82799999999997</v>
      </c>
      <c r="M1377" s="5">
        <f>L1377</f>
        <v>453.82799999999997</v>
      </c>
      <c r="N1377" s="5">
        <v>273.12099999999998</v>
      </c>
      <c r="O1377" s="5">
        <f t="shared" si="1291"/>
        <v>182.72255000000001</v>
      </c>
      <c r="P1377" s="5">
        <f t="shared" si="1292"/>
        <v>0</v>
      </c>
      <c r="Q1377" s="5">
        <f t="shared" si="1292"/>
        <v>0</v>
      </c>
      <c r="R1377" s="5">
        <f t="shared" si="1292"/>
        <v>0</v>
      </c>
      <c r="S1377" s="5">
        <f t="shared" si="1292"/>
        <v>0</v>
      </c>
      <c r="T1377" s="5">
        <v>273.12099999999998</v>
      </c>
      <c r="U1377" s="5">
        <f t="shared" si="1292"/>
        <v>0</v>
      </c>
      <c r="V1377" s="36">
        <f t="shared" si="1292"/>
        <v>0</v>
      </c>
      <c r="W1377" s="5">
        <f t="shared" si="1270"/>
        <v>100</v>
      </c>
      <c r="X1377" s="24"/>
    </row>
    <row r="1378" spans="1:24" ht="63" x14ac:dyDescent="0.25">
      <c r="A1378" s="4" t="s">
        <v>156</v>
      </c>
      <c r="B1378" s="4" t="s">
        <v>1344</v>
      </c>
      <c r="C1378" s="4" t="s">
        <v>173</v>
      </c>
      <c r="D1378" s="4"/>
      <c r="E1378" s="14" t="s">
        <v>876</v>
      </c>
      <c r="F1378" s="5"/>
      <c r="G1378" s="5"/>
      <c r="H1378" s="5"/>
      <c r="I1378" s="5"/>
      <c r="J1378" s="5"/>
      <c r="K1378" s="5"/>
      <c r="L1378" s="5">
        <f>L1379</f>
        <v>453.82799999999997</v>
      </c>
      <c r="M1378" s="5">
        <f>L1378</f>
        <v>453.82799999999997</v>
      </c>
      <c r="N1378" s="5">
        <v>23</v>
      </c>
      <c r="O1378" s="5">
        <f t="shared" si="1291"/>
        <v>182.72255000000001</v>
      </c>
      <c r="P1378" s="5">
        <f t="shared" si="1292"/>
        <v>0</v>
      </c>
      <c r="Q1378" s="5">
        <f t="shared" si="1292"/>
        <v>0</v>
      </c>
      <c r="R1378" s="5">
        <f t="shared" si="1292"/>
        <v>0</v>
      </c>
      <c r="S1378" s="5">
        <f t="shared" si="1292"/>
        <v>0</v>
      </c>
      <c r="T1378" s="5">
        <v>23</v>
      </c>
      <c r="U1378" s="5">
        <f t="shared" si="1292"/>
        <v>0</v>
      </c>
      <c r="V1378" s="36">
        <f t="shared" si="1292"/>
        <v>0</v>
      </c>
      <c r="W1378" s="5">
        <f t="shared" si="1270"/>
        <v>100</v>
      </c>
      <c r="X1378" s="24"/>
    </row>
    <row r="1379" spans="1:24" ht="47.25" x14ac:dyDescent="0.25">
      <c r="A1379" s="4" t="s">
        <v>156</v>
      </c>
      <c r="B1379" s="4" t="s">
        <v>1344</v>
      </c>
      <c r="C1379" s="4" t="s">
        <v>174</v>
      </c>
      <c r="D1379" s="4"/>
      <c r="E1379" s="14" t="s">
        <v>879</v>
      </c>
      <c r="F1379" s="5"/>
      <c r="G1379" s="5"/>
      <c r="H1379" s="5"/>
      <c r="I1379" s="5"/>
      <c r="J1379" s="5"/>
      <c r="K1379" s="5"/>
      <c r="L1379" s="5">
        <f>L1380</f>
        <v>453.82799999999997</v>
      </c>
      <c r="M1379" s="5">
        <f>L1379</f>
        <v>453.82799999999997</v>
      </c>
      <c r="N1379" s="5">
        <v>23</v>
      </c>
      <c r="O1379" s="5">
        <f t="shared" si="1291"/>
        <v>182.72255000000001</v>
      </c>
      <c r="P1379" s="5">
        <f t="shared" si="1292"/>
        <v>0</v>
      </c>
      <c r="Q1379" s="5">
        <f t="shared" si="1292"/>
        <v>0</v>
      </c>
      <c r="R1379" s="5">
        <f t="shared" si="1292"/>
        <v>0</v>
      </c>
      <c r="S1379" s="5">
        <f t="shared" si="1292"/>
        <v>0</v>
      </c>
      <c r="T1379" s="5">
        <v>23</v>
      </c>
      <c r="U1379" s="5">
        <f t="shared" si="1292"/>
        <v>0</v>
      </c>
      <c r="V1379" s="36">
        <f t="shared" si="1292"/>
        <v>0</v>
      </c>
      <c r="W1379" s="5">
        <f t="shared" si="1270"/>
        <v>100</v>
      </c>
      <c r="X1379" s="24"/>
    </row>
    <row r="1380" spans="1:24" ht="31.5" x14ac:dyDescent="0.25">
      <c r="A1380" s="4" t="s">
        <v>156</v>
      </c>
      <c r="B1380" s="4" t="s">
        <v>1344</v>
      </c>
      <c r="C1380" s="4" t="s">
        <v>172</v>
      </c>
      <c r="D1380" s="4"/>
      <c r="E1380" s="14" t="s">
        <v>502</v>
      </c>
      <c r="F1380" s="5"/>
      <c r="G1380" s="5"/>
      <c r="H1380" s="5"/>
      <c r="I1380" s="5"/>
      <c r="J1380" s="5"/>
      <c r="K1380" s="5"/>
      <c r="L1380" s="5">
        <v>453.82799999999997</v>
      </c>
      <c r="M1380" s="5">
        <f>L1380</f>
        <v>453.82799999999997</v>
      </c>
      <c r="N1380" s="5">
        <v>23</v>
      </c>
      <c r="O1380" s="5">
        <v>182.72255000000001</v>
      </c>
      <c r="P1380" s="5">
        <v>0</v>
      </c>
      <c r="Q1380" s="5">
        <v>0</v>
      </c>
      <c r="R1380" s="5">
        <v>0</v>
      </c>
      <c r="S1380" s="5">
        <v>0</v>
      </c>
      <c r="T1380" s="5">
        <v>23</v>
      </c>
      <c r="U1380" s="5">
        <v>0</v>
      </c>
      <c r="V1380" s="36">
        <v>0</v>
      </c>
      <c r="W1380" s="5">
        <f t="shared" si="1270"/>
        <v>100</v>
      </c>
      <c r="X1380" s="24"/>
    </row>
    <row r="1381" spans="1:24" s="10" customFormat="1" ht="31.5" x14ac:dyDescent="0.25">
      <c r="A1381" s="4" t="s">
        <v>156</v>
      </c>
      <c r="B1381" s="4" t="s">
        <v>1344</v>
      </c>
      <c r="C1381" s="4" t="s">
        <v>172</v>
      </c>
      <c r="D1381" s="4" t="s">
        <v>11</v>
      </c>
      <c r="E1381" s="14" t="s">
        <v>465</v>
      </c>
      <c r="F1381" s="11">
        <f t="shared" ref="F1381:L1381" si="1293">F1382+F1404+F1410+F1427</f>
        <v>513618.2</v>
      </c>
      <c r="G1381" s="11">
        <f t="shared" si="1293"/>
        <v>364706.49999999994</v>
      </c>
      <c r="H1381" s="11">
        <f t="shared" si="1293"/>
        <v>401569.6</v>
      </c>
      <c r="I1381" s="11">
        <f t="shared" si="1293"/>
        <v>274546.8</v>
      </c>
      <c r="J1381" s="11">
        <f t="shared" si="1293"/>
        <v>269569.2</v>
      </c>
      <c r="K1381" s="11">
        <f t="shared" si="1293"/>
        <v>0</v>
      </c>
      <c r="L1381" s="11">
        <f t="shared" si="1293"/>
        <v>-2589.5820000000003</v>
      </c>
      <c r="M1381" s="11">
        <f t="shared" si="1250"/>
        <v>785575.41799999995</v>
      </c>
      <c r="N1381" s="5">
        <v>23</v>
      </c>
      <c r="O1381" s="11">
        <f t="shared" ref="O1381:V1381" si="1294">O1382+O1404+O1410+O1427+O1440+O1419</f>
        <v>396140.59564999997</v>
      </c>
      <c r="P1381" s="11">
        <f t="shared" si="1294"/>
        <v>34281.195510000005</v>
      </c>
      <c r="Q1381" s="11">
        <f t="shared" si="1294"/>
        <v>107448.31608</v>
      </c>
      <c r="R1381" s="11">
        <f t="shared" si="1294"/>
        <v>0</v>
      </c>
      <c r="S1381" s="11">
        <f t="shared" si="1294"/>
        <v>0</v>
      </c>
      <c r="T1381" s="5">
        <v>23</v>
      </c>
      <c r="U1381" s="11">
        <f t="shared" si="1294"/>
        <v>34281.195269999997</v>
      </c>
      <c r="V1381" s="35">
        <f t="shared" si="1294"/>
        <v>0</v>
      </c>
      <c r="W1381" s="5">
        <f t="shared" si="1270"/>
        <v>100</v>
      </c>
      <c r="X1381" s="25"/>
    </row>
    <row r="1382" spans="1:24" ht="31.5" x14ac:dyDescent="0.25">
      <c r="A1382" s="4" t="s">
        <v>156</v>
      </c>
      <c r="B1382" s="4" t="s">
        <v>1344</v>
      </c>
      <c r="C1382" s="4" t="s">
        <v>172</v>
      </c>
      <c r="D1382" s="4" t="s">
        <v>12</v>
      </c>
      <c r="E1382" s="14" t="s">
        <v>466</v>
      </c>
      <c r="F1382" s="5">
        <f t="shared" ref="F1382:L1382" si="1295">F1383+F1399</f>
        <v>505494.7</v>
      </c>
      <c r="G1382" s="5">
        <f t="shared" si="1295"/>
        <v>357762.8</v>
      </c>
      <c r="H1382" s="5">
        <f t="shared" si="1295"/>
        <v>393446.1</v>
      </c>
      <c r="I1382" s="5">
        <f t="shared" si="1295"/>
        <v>274546.8</v>
      </c>
      <c r="J1382" s="5">
        <f t="shared" si="1295"/>
        <v>269569.2</v>
      </c>
      <c r="K1382" s="5">
        <f t="shared" si="1295"/>
        <v>0</v>
      </c>
      <c r="L1382" s="5">
        <f t="shared" si="1295"/>
        <v>-5464.8150000000005</v>
      </c>
      <c r="M1382" s="5">
        <f t="shared" si="1250"/>
        <v>774576.68500000006</v>
      </c>
      <c r="N1382" s="5">
        <v>23</v>
      </c>
      <c r="O1382" s="5">
        <f>O1383+O1399</f>
        <v>369004.33785999997</v>
      </c>
      <c r="P1382" s="5">
        <f t="shared" ref="P1382:V1382" si="1296">P1383+P1399</f>
        <v>16976.800800000001</v>
      </c>
      <c r="Q1382" s="5">
        <f t="shared" si="1296"/>
        <v>94658.323629999999</v>
      </c>
      <c r="R1382" s="5">
        <f t="shared" si="1296"/>
        <v>0</v>
      </c>
      <c r="S1382" s="5">
        <f t="shared" si="1296"/>
        <v>0</v>
      </c>
      <c r="T1382" s="5">
        <v>23</v>
      </c>
      <c r="U1382" s="5">
        <f t="shared" si="1296"/>
        <v>16976.80056</v>
      </c>
      <c r="V1382" s="36">
        <f t="shared" si="1296"/>
        <v>0</v>
      </c>
      <c r="W1382" s="5">
        <f t="shared" si="1270"/>
        <v>100</v>
      </c>
      <c r="X1382" s="26"/>
    </row>
    <row r="1383" spans="1:24" ht="47.25" x14ac:dyDescent="0.25">
      <c r="A1383" s="4" t="s">
        <v>156</v>
      </c>
      <c r="B1383" s="4" t="s">
        <v>1344</v>
      </c>
      <c r="C1383" s="4" t="s">
        <v>176</v>
      </c>
      <c r="D1383" s="4"/>
      <c r="E1383" s="14" t="s">
        <v>1476</v>
      </c>
      <c r="F1383" s="5">
        <f t="shared" ref="F1383:L1383" si="1297">F1384+F1391+F1395</f>
        <v>476490.8</v>
      </c>
      <c r="G1383" s="5">
        <f t="shared" si="1297"/>
        <v>329013.09999999998</v>
      </c>
      <c r="H1383" s="5">
        <f t="shared" si="1297"/>
        <v>364065.69999999995</v>
      </c>
      <c r="I1383" s="5">
        <f t="shared" si="1297"/>
        <v>274546.8</v>
      </c>
      <c r="J1383" s="5">
        <f t="shared" si="1297"/>
        <v>269569.2</v>
      </c>
      <c r="K1383" s="5">
        <f t="shared" si="1297"/>
        <v>0</v>
      </c>
      <c r="L1383" s="5">
        <f t="shared" si="1297"/>
        <v>-3938.4859999999999</v>
      </c>
      <c r="M1383" s="5">
        <f t="shared" si="1250"/>
        <v>747099.11399999994</v>
      </c>
      <c r="N1383" s="5">
        <v>250.12099999999998</v>
      </c>
      <c r="O1383" s="5">
        <f>O1384+O1391+O1395</f>
        <v>350993.41931999999</v>
      </c>
      <c r="P1383" s="5">
        <f t="shared" ref="P1383:V1383" si="1298">P1384+P1391+P1395</f>
        <v>16976.800800000001</v>
      </c>
      <c r="Q1383" s="5">
        <f t="shared" si="1298"/>
        <v>94658.323629999999</v>
      </c>
      <c r="R1383" s="5">
        <f t="shared" si="1298"/>
        <v>0</v>
      </c>
      <c r="S1383" s="5">
        <f t="shared" si="1298"/>
        <v>0</v>
      </c>
      <c r="T1383" s="5">
        <v>250.12099999999998</v>
      </c>
      <c r="U1383" s="5">
        <f t="shared" si="1298"/>
        <v>16976.80056</v>
      </c>
      <c r="V1383" s="36">
        <f t="shared" si="1298"/>
        <v>0</v>
      </c>
      <c r="W1383" s="5">
        <f t="shared" si="1270"/>
        <v>100</v>
      </c>
      <c r="X1383" s="26"/>
    </row>
    <row r="1384" spans="1:24" ht="31.5" x14ac:dyDescent="0.25">
      <c r="A1384" s="4" t="s">
        <v>156</v>
      </c>
      <c r="B1384" s="4" t="s">
        <v>1344</v>
      </c>
      <c r="C1384" s="4" t="s">
        <v>177</v>
      </c>
      <c r="D1384" s="4"/>
      <c r="E1384" s="14" t="s">
        <v>881</v>
      </c>
      <c r="F1384" s="5">
        <f t="shared" ref="F1384:L1384" si="1299">F1385+F1388</f>
        <v>329013.09999999998</v>
      </c>
      <c r="G1384" s="5">
        <f t="shared" si="1299"/>
        <v>329013.09999999998</v>
      </c>
      <c r="H1384" s="5">
        <f t="shared" si="1299"/>
        <v>329013.09999999998</v>
      </c>
      <c r="I1384" s="5">
        <f t="shared" si="1299"/>
        <v>274546.8</v>
      </c>
      <c r="J1384" s="5">
        <f t="shared" si="1299"/>
        <v>269569.2</v>
      </c>
      <c r="K1384" s="5">
        <f t="shared" si="1299"/>
        <v>0</v>
      </c>
      <c r="L1384" s="5">
        <f t="shared" si="1299"/>
        <v>-3938.4859999999999</v>
      </c>
      <c r="M1384" s="5">
        <f t="shared" si="1250"/>
        <v>599621.41399999987</v>
      </c>
      <c r="N1384" s="5">
        <v>250.12099999999998</v>
      </c>
      <c r="O1384" s="5">
        <f>O1385+O1388</f>
        <v>252123.82048999998</v>
      </c>
      <c r="P1384" s="5">
        <f t="shared" ref="P1384:V1384" si="1300">P1385+P1388</f>
        <v>0</v>
      </c>
      <c r="Q1384" s="5">
        <f t="shared" si="1300"/>
        <v>0</v>
      </c>
      <c r="R1384" s="5">
        <f t="shared" si="1300"/>
        <v>0</v>
      </c>
      <c r="S1384" s="5">
        <f t="shared" si="1300"/>
        <v>0</v>
      </c>
      <c r="T1384" s="5">
        <v>250.12099999999998</v>
      </c>
      <c r="U1384" s="5">
        <f t="shared" si="1300"/>
        <v>0</v>
      </c>
      <c r="V1384" s="36">
        <f t="shared" si="1300"/>
        <v>0</v>
      </c>
      <c r="W1384" s="5">
        <f t="shared" si="1270"/>
        <v>100</v>
      </c>
      <c r="X1384" s="26"/>
    </row>
    <row r="1385" spans="1:24" ht="63" x14ac:dyDescent="0.25">
      <c r="A1385" s="4" t="s">
        <v>156</v>
      </c>
      <c r="B1385" s="4" t="s">
        <v>1344</v>
      </c>
      <c r="C1385" s="4" t="s">
        <v>175</v>
      </c>
      <c r="D1385" s="4"/>
      <c r="E1385" s="14" t="s">
        <v>1477</v>
      </c>
      <c r="F1385" s="5">
        <f t="shared" ref="F1385:L1386" si="1301">F1386</f>
        <v>323855.5</v>
      </c>
      <c r="G1385" s="5">
        <f t="shared" si="1301"/>
        <v>323855.5</v>
      </c>
      <c r="H1385" s="5">
        <f t="shared" si="1301"/>
        <v>323855.5</v>
      </c>
      <c r="I1385" s="5">
        <f t="shared" si="1301"/>
        <v>274546.8</v>
      </c>
      <c r="J1385" s="5">
        <f t="shared" si="1301"/>
        <v>269569.2</v>
      </c>
      <c r="K1385" s="5">
        <f t="shared" si="1301"/>
        <v>0</v>
      </c>
      <c r="L1385" s="5">
        <f t="shared" si="1301"/>
        <v>-2010.75</v>
      </c>
      <c r="M1385" s="5">
        <f t="shared" si="1250"/>
        <v>596391.55000000005</v>
      </c>
      <c r="N1385" s="5">
        <v>250.12099999999998</v>
      </c>
      <c r="O1385" s="5">
        <f>O1386</f>
        <v>249068.20960999999</v>
      </c>
      <c r="P1385" s="5">
        <f t="shared" ref="P1385:V1386" si="1302">P1386</f>
        <v>0</v>
      </c>
      <c r="Q1385" s="5">
        <f t="shared" si="1302"/>
        <v>0</v>
      </c>
      <c r="R1385" s="5">
        <f t="shared" si="1302"/>
        <v>0</v>
      </c>
      <c r="S1385" s="5">
        <f t="shared" si="1302"/>
        <v>0</v>
      </c>
      <c r="T1385" s="5">
        <v>250.12099999999998</v>
      </c>
      <c r="U1385" s="5">
        <f t="shared" si="1302"/>
        <v>0</v>
      </c>
      <c r="V1385" s="36">
        <f t="shared" si="1302"/>
        <v>0</v>
      </c>
      <c r="W1385" s="5">
        <f t="shared" si="1270"/>
        <v>100</v>
      </c>
      <c r="X1385" s="26"/>
    </row>
    <row r="1386" spans="1:24" ht="31.5" x14ac:dyDescent="0.25">
      <c r="A1386" s="4" t="s">
        <v>156</v>
      </c>
      <c r="B1386" s="4" t="s">
        <v>1344</v>
      </c>
      <c r="C1386" s="4" t="s">
        <v>175</v>
      </c>
      <c r="D1386" s="4" t="s">
        <v>11</v>
      </c>
      <c r="E1386" s="14" t="s">
        <v>465</v>
      </c>
      <c r="F1386" s="5">
        <f t="shared" si="1301"/>
        <v>323855.5</v>
      </c>
      <c r="G1386" s="5">
        <f t="shared" si="1301"/>
        <v>323855.5</v>
      </c>
      <c r="H1386" s="5">
        <f t="shared" si="1301"/>
        <v>323855.5</v>
      </c>
      <c r="I1386" s="5">
        <f t="shared" si="1301"/>
        <v>274546.8</v>
      </c>
      <c r="J1386" s="5">
        <f t="shared" si="1301"/>
        <v>269569.2</v>
      </c>
      <c r="K1386" s="5">
        <f t="shared" si="1301"/>
        <v>0</v>
      </c>
      <c r="L1386" s="5">
        <f t="shared" si="1301"/>
        <v>-2010.75</v>
      </c>
      <c r="M1386" s="5">
        <f t="shared" si="1250"/>
        <v>596391.55000000005</v>
      </c>
      <c r="N1386" s="5">
        <v>240.7</v>
      </c>
      <c r="O1386" s="5">
        <f>O1387</f>
        <v>249068.20960999999</v>
      </c>
      <c r="P1386" s="5">
        <f t="shared" si="1302"/>
        <v>0</v>
      </c>
      <c r="Q1386" s="5">
        <f t="shared" si="1302"/>
        <v>0</v>
      </c>
      <c r="R1386" s="5">
        <f t="shared" si="1302"/>
        <v>0</v>
      </c>
      <c r="S1386" s="5">
        <f t="shared" si="1302"/>
        <v>0</v>
      </c>
      <c r="T1386" s="5">
        <v>240.7</v>
      </c>
      <c r="U1386" s="5">
        <f t="shared" si="1302"/>
        <v>0</v>
      </c>
      <c r="V1386" s="36">
        <f t="shared" si="1302"/>
        <v>0</v>
      </c>
      <c r="W1386" s="5">
        <f t="shared" si="1270"/>
        <v>100</v>
      </c>
      <c r="X1386" s="26"/>
    </row>
    <row r="1387" spans="1:24" ht="31.5" x14ac:dyDescent="0.25">
      <c r="A1387" s="4" t="s">
        <v>156</v>
      </c>
      <c r="B1387" s="4" t="s">
        <v>1344</v>
      </c>
      <c r="C1387" s="4" t="s">
        <v>175</v>
      </c>
      <c r="D1387" s="4" t="s">
        <v>12</v>
      </c>
      <c r="E1387" s="14" t="s">
        <v>466</v>
      </c>
      <c r="F1387" s="5">
        <v>323855.5</v>
      </c>
      <c r="G1387" s="5">
        <v>323855.5</v>
      </c>
      <c r="H1387" s="5">
        <v>323855.5</v>
      </c>
      <c r="I1387" s="5">
        <v>274546.8</v>
      </c>
      <c r="J1387" s="5">
        <v>269569.2</v>
      </c>
      <c r="K1387" s="5"/>
      <c r="L1387" s="5">
        <v>-2010.75</v>
      </c>
      <c r="M1387" s="5">
        <f t="shared" si="1250"/>
        <v>596391.55000000005</v>
      </c>
      <c r="N1387" s="5">
        <v>240.7</v>
      </c>
      <c r="O1387" s="5">
        <v>249068.20960999999</v>
      </c>
      <c r="P1387" s="5">
        <v>0</v>
      </c>
      <c r="Q1387" s="5">
        <v>0</v>
      </c>
      <c r="R1387" s="5">
        <v>0</v>
      </c>
      <c r="S1387" s="5">
        <v>0</v>
      </c>
      <c r="T1387" s="5">
        <v>240.7</v>
      </c>
      <c r="U1387" s="5">
        <v>0</v>
      </c>
      <c r="V1387" s="36">
        <v>0</v>
      </c>
      <c r="W1387" s="5">
        <f t="shared" si="1270"/>
        <v>100</v>
      </c>
      <c r="X1387" s="26"/>
    </row>
    <row r="1388" spans="1:24" x14ac:dyDescent="0.25">
      <c r="A1388" s="4" t="s">
        <v>156</v>
      </c>
      <c r="B1388" s="4" t="s">
        <v>1344</v>
      </c>
      <c r="C1388" s="4" t="s">
        <v>175</v>
      </c>
      <c r="D1388" s="4" t="s">
        <v>13</v>
      </c>
      <c r="E1388" s="14" t="s">
        <v>480</v>
      </c>
      <c r="F1388" s="5">
        <f t="shared" ref="F1388:L1389" si="1303">F1389</f>
        <v>5157.6000000000004</v>
      </c>
      <c r="G1388" s="5">
        <f t="shared" si="1303"/>
        <v>5157.6000000000004</v>
      </c>
      <c r="H1388" s="5">
        <f t="shared" si="1303"/>
        <v>5157.6000000000004</v>
      </c>
      <c r="I1388" s="5">
        <f t="shared" si="1303"/>
        <v>0</v>
      </c>
      <c r="J1388" s="5">
        <f t="shared" si="1303"/>
        <v>0</v>
      </c>
      <c r="K1388" s="5">
        <f t="shared" si="1303"/>
        <v>0</v>
      </c>
      <c r="L1388" s="5">
        <f t="shared" si="1303"/>
        <v>-1927.7360000000001</v>
      </c>
      <c r="M1388" s="5">
        <f t="shared" si="1250"/>
        <v>3229.8640000000005</v>
      </c>
      <c r="N1388" s="5">
        <v>9.4209999999999994</v>
      </c>
      <c r="O1388" s="5">
        <f>O1389</f>
        <v>3055.6108800000002</v>
      </c>
      <c r="P1388" s="5">
        <f t="shared" ref="P1388:V1389" si="1304">P1389</f>
        <v>0</v>
      </c>
      <c r="Q1388" s="5">
        <f t="shared" si="1304"/>
        <v>0</v>
      </c>
      <c r="R1388" s="5">
        <f t="shared" si="1304"/>
        <v>0</v>
      </c>
      <c r="S1388" s="5">
        <f t="shared" si="1304"/>
        <v>0</v>
      </c>
      <c r="T1388" s="5">
        <v>9.4209999999999994</v>
      </c>
      <c r="U1388" s="5">
        <f t="shared" si="1304"/>
        <v>0</v>
      </c>
      <c r="V1388" s="36">
        <f t="shared" si="1304"/>
        <v>0</v>
      </c>
      <c r="W1388" s="5">
        <f t="shared" si="1270"/>
        <v>100</v>
      </c>
      <c r="X1388" s="26"/>
    </row>
    <row r="1389" spans="1:24" x14ac:dyDescent="0.25">
      <c r="A1389" s="4" t="s">
        <v>156</v>
      </c>
      <c r="B1389" s="4" t="s">
        <v>1344</v>
      </c>
      <c r="C1389" s="4" t="s">
        <v>175</v>
      </c>
      <c r="D1389" s="4" t="s">
        <v>20</v>
      </c>
      <c r="E1389" s="14" t="s">
        <v>483</v>
      </c>
      <c r="F1389" s="5">
        <f t="shared" si="1303"/>
        <v>5157.6000000000004</v>
      </c>
      <c r="G1389" s="5">
        <f t="shared" si="1303"/>
        <v>5157.6000000000004</v>
      </c>
      <c r="H1389" s="5">
        <f t="shared" si="1303"/>
        <v>5157.6000000000004</v>
      </c>
      <c r="I1389" s="5">
        <f t="shared" si="1303"/>
        <v>0</v>
      </c>
      <c r="J1389" s="5">
        <f t="shared" si="1303"/>
        <v>0</v>
      </c>
      <c r="K1389" s="5">
        <f t="shared" si="1303"/>
        <v>0</v>
      </c>
      <c r="L1389" s="5">
        <f t="shared" si="1303"/>
        <v>-1927.7360000000001</v>
      </c>
      <c r="M1389" s="5">
        <f t="shared" si="1250"/>
        <v>3229.8640000000005</v>
      </c>
      <c r="N1389" s="5">
        <v>9.4209999999999994</v>
      </c>
      <c r="O1389" s="5">
        <f>O1390</f>
        <v>3055.6108800000002</v>
      </c>
      <c r="P1389" s="5">
        <f t="shared" si="1304"/>
        <v>0</v>
      </c>
      <c r="Q1389" s="5">
        <f t="shared" si="1304"/>
        <v>0</v>
      </c>
      <c r="R1389" s="5">
        <f t="shared" si="1304"/>
        <v>0</v>
      </c>
      <c r="S1389" s="5">
        <f t="shared" si="1304"/>
        <v>0</v>
      </c>
      <c r="T1389" s="5">
        <v>9.4209999999999994</v>
      </c>
      <c r="U1389" s="5">
        <f t="shared" si="1304"/>
        <v>0</v>
      </c>
      <c r="V1389" s="36">
        <f t="shared" si="1304"/>
        <v>0</v>
      </c>
      <c r="W1389" s="5">
        <f t="shared" si="1270"/>
        <v>100</v>
      </c>
      <c r="X1389" s="26"/>
    </row>
    <row r="1390" spans="1:24" ht="31.5" x14ac:dyDescent="0.25">
      <c r="A1390" s="9" t="s">
        <v>156</v>
      </c>
      <c r="B1390" s="9" t="s">
        <v>1320</v>
      </c>
      <c r="C1390" s="9"/>
      <c r="D1390" s="9"/>
      <c r="E1390" s="13" t="s">
        <v>441</v>
      </c>
      <c r="F1390" s="5">
        <v>5157.6000000000004</v>
      </c>
      <c r="G1390" s="5">
        <v>5157.6000000000004</v>
      </c>
      <c r="H1390" s="5">
        <v>5157.6000000000004</v>
      </c>
      <c r="I1390" s="5"/>
      <c r="J1390" s="5"/>
      <c r="K1390" s="5"/>
      <c r="L1390" s="5">
        <f>-1888.787-38.949</f>
        <v>-1927.7360000000001</v>
      </c>
      <c r="M1390" s="5">
        <f t="shared" si="1250"/>
        <v>3229.8640000000005</v>
      </c>
      <c r="N1390" s="11">
        <v>420.1</v>
      </c>
      <c r="O1390" s="5">
        <v>3055.6108800000002</v>
      </c>
      <c r="P1390" s="5">
        <v>0</v>
      </c>
      <c r="Q1390" s="5">
        <v>0</v>
      </c>
      <c r="R1390" s="5">
        <v>0</v>
      </c>
      <c r="S1390" s="5">
        <v>0</v>
      </c>
      <c r="T1390" s="11">
        <v>420.03741000000002</v>
      </c>
      <c r="U1390" s="5">
        <v>0</v>
      </c>
      <c r="V1390" s="36">
        <v>0</v>
      </c>
      <c r="W1390" s="11">
        <f t="shared" si="1270"/>
        <v>99.985101166388958</v>
      </c>
      <c r="X1390" s="26"/>
    </row>
    <row r="1391" spans="1:24" ht="31.5" x14ac:dyDescent="0.25">
      <c r="A1391" s="4" t="s">
        <v>156</v>
      </c>
      <c r="B1391" s="4" t="s">
        <v>1320</v>
      </c>
      <c r="C1391" s="4" t="s">
        <v>22</v>
      </c>
      <c r="D1391" s="4"/>
      <c r="E1391" s="14" t="s">
        <v>699</v>
      </c>
      <c r="F1391" s="5">
        <f t="shared" ref="F1391:L1393" si="1305">F1392</f>
        <v>23927.699999999997</v>
      </c>
      <c r="G1391" s="5">
        <f t="shared" si="1305"/>
        <v>0</v>
      </c>
      <c r="H1391" s="5">
        <f t="shared" si="1305"/>
        <v>35052.6</v>
      </c>
      <c r="I1391" s="5">
        <f t="shared" si="1305"/>
        <v>0</v>
      </c>
      <c r="J1391" s="5">
        <f t="shared" si="1305"/>
        <v>0</v>
      </c>
      <c r="K1391" s="5">
        <f t="shared" si="1305"/>
        <v>0</v>
      </c>
      <c r="L1391" s="5">
        <f t="shared" si="1305"/>
        <v>0</v>
      </c>
      <c r="M1391" s="5">
        <f t="shared" si="1250"/>
        <v>23927.699999999997</v>
      </c>
      <c r="N1391" s="5">
        <v>420.1</v>
      </c>
      <c r="O1391" s="5">
        <f t="shared" ref="O1391:O1393" si="1306">O1392</f>
        <v>16002.84576</v>
      </c>
      <c r="P1391" s="5">
        <f t="shared" ref="P1391:V1393" si="1307">P1392</f>
        <v>16845.1008</v>
      </c>
      <c r="Q1391" s="5">
        <f t="shared" si="1307"/>
        <v>11791.57056</v>
      </c>
      <c r="R1391" s="5">
        <f t="shared" si="1307"/>
        <v>0</v>
      </c>
      <c r="S1391" s="5">
        <f t="shared" si="1307"/>
        <v>0</v>
      </c>
      <c r="T1391" s="5">
        <v>420.03741000000002</v>
      </c>
      <c r="U1391" s="5">
        <f t="shared" si="1307"/>
        <v>16845.1008</v>
      </c>
      <c r="V1391" s="36">
        <f t="shared" si="1307"/>
        <v>0</v>
      </c>
      <c r="W1391" s="5">
        <f t="shared" si="1270"/>
        <v>99.985101166388958</v>
      </c>
      <c r="X1391" s="26"/>
    </row>
    <row r="1392" spans="1:24" x14ac:dyDescent="0.25">
      <c r="A1392" s="4" t="s">
        <v>156</v>
      </c>
      <c r="B1392" s="4" t="s">
        <v>1320</v>
      </c>
      <c r="C1392" s="4" t="s">
        <v>23</v>
      </c>
      <c r="D1392" s="4"/>
      <c r="E1392" s="14" t="s">
        <v>705</v>
      </c>
      <c r="F1392" s="5">
        <f t="shared" si="1305"/>
        <v>23927.699999999997</v>
      </c>
      <c r="G1392" s="5">
        <f t="shared" si="1305"/>
        <v>0</v>
      </c>
      <c r="H1392" s="5">
        <f t="shared" si="1305"/>
        <v>35052.6</v>
      </c>
      <c r="I1392" s="5">
        <f t="shared" si="1305"/>
        <v>0</v>
      </c>
      <c r="J1392" s="5">
        <f t="shared" si="1305"/>
        <v>0</v>
      </c>
      <c r="K1392" s="5">
        <f t="shared" si="1305"/>
        <v>0</v>
      </c>
      <c r="L1392" s="5">
        <f t="shared" si="1305"/>
        <v>0</v>
      </c>
      <c r="M1392" s="5">
        <f t="shared" si="1250"/>
        <v>23927.699999999997</v>
      </c>
      <c r="N1392" s="5">
        <v>420.1</v>
      </c>
      <c r="O1392" s="5">
        <f t="shared" si="1306"/>
        <v>16002.84576</v>
      </c>
      <c r="P1392" s="5">
        <f t="shared" si="1307"/>
        <v>16845.1008</v>
      </c>
      <c r="Q1392" s="5">
        <f t="shared" si="1307"/>
        <v>11791.57056</v>
      </c>
      <c r="R1392" s="5">
        <f t="shared" si="1307"/>
        <v>0</v>
      </c>
      <c r="S1392" s="5">
        <f t="shared" si="1307"/>
        <v>0</v>
      </c>
      <c r="T1392" s="5">
        <v>420.03741000000002</v>
      </c>
      <c r="U1392" s="5">
        <f t="shared" si="1307"/>
        <v>16845.1008</v>
      </c>
      <c r="V1392" s="36">
        <f t="shared" si="1307"/>
        <v>0</v>
      </c>
      <c r="W1392" s="5">
        <f t="shared" si="1270"/>
        <v>99.985101166388958</v>
      </c>
      <c r="X1392" s="26"/>
    </row>
    <row r="1393" spans="1:24" ht="31.5" x14ac:dyDescent="0.25">
      <c r="A1393" s="4" t="s">
        <v>156</v>
      </c>
      <c r="B1393" s="4" t="s">
        <v>1320</v>
      </c>
      <c r="C1393" s="4" t="s">
        <v>264</v>
      </c>
      <c r="D1393" s="4"/>
      <c r="E1393" s="14" t="s">
        <v>714</v>
      </c>
      <c r="F1393" s="5">
        <f t="shared" si="1305"/>
        <v>23927.699999999997</v>
      </c>
      <c r="G1393" s="5">
        <f t="shared" si="1305"/>
        <v>0</v>
      </c>
      <c r="H1393" s="5">
        <f t="shared" si="1305"/>
        <v>35052.6</v>
      </c>
      <c r="I1393" s="5">
        <f t="shared" si="1305"/>
        <v>0</v>
      </c>
      <c r="J1393" s="5">
        <f t="shared" si="1305"/>
        <v>0</v>
      </c>
      <c r="K1393" s="5">
        <f t="shared" si="1305"/>
        <v>0</v>
      </c>
      <c r="L1393" s="5">
        <f t="shared" si="1305"/>
        <v>0</v>
      </c>
      <c r="M1393" s="5">
        <f t="shared" si="1250"/>
        <v>23927.699999999997</v>
      </c>
      <c r="N1393" s="5">
        <v>28.1</v>
      </c>
      <c r="O1393" s="5">
        <f t="shared" si="1306"/>
        <v>16002.84576</v>
      </c>
      <c r="P1393" s="5">
        <f t="shared" si="1307"/>
        <v>16845.1008</v>
      </c>
      <c r="Q1393" s="5">
        <f t="shared" si="1307"/>
        <v>11791.57056</v>
      </c>
      <c r="R1393" s="5">
        <f t="shared" si="1307"/>
        <v>0</v>
      </c>
      <c r="S1393" s="5">
        <f t="shared" si="1307"/>
        <v>0</v>
      </c>
      <c r="T1393" s="5">
        <v>28.077000000000002</v>
      </c>
      <c r="U1393" s="5">
        <f t="shared" si="1307"/>
        <v>16845.1008</v>
      </c>
      <c r="V1393" s="36">
        <f t="shared" si="1307"/>
        <v>0</v>
      </c>
      <c r="W1393" s="5">
        <f t="shared" si="1270"/>
        <v>99.918149466192176</v>
      </c>
      <c r="X1393" s="26"/>
    </row>
    <row r="1394" spans="1:24" ht="31.5" x14ac:dyDescent="0.25">
      <c r="A1394" s="4" t="s">
        <v>156</v>
      </c>
      <c r="B1394" s="4" t="s">
        <v>1320</v>
      </c>
      <c r="C1394" s="4" t="s">
        <v>264</v>
      </c>
      <c r="D1394" s="4" t="s">
        <v>11</v>
      </c>
      <c r="E1394" s="14" t="s">
        <v>465</v>
      </c>
      <c r="F1394" s="5">
        <f>4794.4+19133.3</f>
        <v>23927.699999999997</v>
      </c>
      <c r="G1394" s="5"/>
      <c r="H1394" s="5">
        <v>35052.6</v>
      </c>
      <c r="I1394" s="5"/>
      <c r="J1394" s="5"/>
      <c r="K1394" s="5"/>
      <c r="L1394" s="5"/>
      <c r="M1394" s="5">
        <f t="shared" si="1250"/>
        <v>23927.699999999997</v>
      </c>
      <c r="N1394" s="5">
        <v>28.1</v>
      </c>
      <c r="O1394" s="5">
        <f>4211.2752+11791.57056</f>
        <v>16002.84576</v>
      </c>
      <c r="P1394" s="5">
        <v>16845.1008</v>
      </c>
      <c r="Q1394" s="5">
        <v>11791.57056</v>
      </c>
      <c r="R1394" s="5">
        <v>0</v>
      </c>
      <c r="S1394" s="5">
        <v>0</v>
      </c>
      <c r="T1394" s="5">
        <v>28.077000000000002</v>
      </c>
      <c r="U1394" s="5">
        <v>16845.1008</v>
      </c>
      <c r="V1394" s="36">
        <v>0</v>
      </c>
      <c r="W1394" s="5">
        <f t="shared" si="1270"/>
        <v>99.918149466192176</v>
      </c>
      <c r="X1394" s="26"/>
    </row>
    <row r="1395" spans="1:24" ht="31.5" x14ac:dyDescent="0.25">
      <c r="A1395" s="4" t="s">
        <v>156</v>
      </c>
      <c r="B1395" s="4" t="s">
        <v>1320</v>
      </c>
      <c r="C1395" s="4" t="s">
        <v>264</v>
      </c>
      <c r="D1395" s="4" t="s">
        <v>12</v>
      </c>
      <c r="E1395" s="14" t="s">
        <v>466</v>
      </c>
      <c r="F1395" s="5">
        <f t="shared" ref="F1395:L1397" si="1308">F1396</f>
        <v>123550</v>
      </c>
      <c r="G1395" s="5">
        <f t="shared" si="1308"/>
        <v>0</v>
      </c>
      <c r="H1395" s="5">
        <f t="shared" si="1308"/>
        <v>0</v>
      </c>
      <c r="I1395" s="5">
        <f t="shared" si="1308"/>
        <v>0</v>
      </c>
      <c r="J1395" s="5">
        <f t="shared" si="1308"/>
        <v>0</v>
      </c>
      <c r="K1395" s="5">
        <f t="shared" si="1308"/>
        <v>0</v>
      </c>
      <c r="L1395" s="5">
        <f t="shared" si="1308"/>
        <v>0</v>
      </c>
      <c r="M1395" s="5">
        <f t="shared" si="1250"/>
        <v>123550</v>
      </c>
      <c r="N1395" s="5">
        <v>28.1</v>
      </c>
      <c r="O1395" s="5">
        <f t="shared" ref="O1395:O1397" si="1309">O1396</f>
        <v>82866.753070000006</v>
      </c>
      <c r="P1395" s="5">
        <f t="shared" ref="P1395:V1397" si="1310">P1396</f>
        <v>131.69999999999999</v>
      </c>
      <c r="Q1395" s="5">
        <f t="shared" si="1310"/>
        <v>82866.753070000006</v>
      </c>
      <c r="R1395" s="5">
        <f t="shared" si="1310"/>
        <v>0</v>
      </c>
      <c r="S1395" s="5">
        <f t="shared" si="1310"/>
        <v>0</v>
      </c>
      <c r="T1395" s="5">
        <v>28.077000000000002</v>
      </c>
      <c r="U1395" s="5">
        <f t="shared" si="1310"/>
        <v>131.69976</v>
      </c>
      <c r="V1395" s="36">
        <f t="shared" si="1310"/>
        <v>0</v>
      </c>
      <c r="W1395" s="5">
        <f t="shared" si="1270"/>
        <v>99.918149466192176</v>
      </c>
      <c r="X1395" s="26"/>
    </row>
    <row r="1396" spans="1:24" ht="47.25" x14ac:dyDescent="0.25">
      <c r="A1396" s="4" t="s">
        <v>156</v>
      </c>
      <c r="B1396" s="4" t="s">
        <v>1320</v>
      </c>
      <c r="C1396" s="4" t="s">
        <v>265</v>
      </c>
      <c r="D1396" s="4"/>
      <c r="E1396" s="14" t="s">
        <v>715</v>
      </c>
      <c r="F1396" s="5">
        <f t="shared" si="1308"/>
        <v>123550</v>
      </c>
      <c r="G1396" s="5">
        <f t="shared" si="1308"/>
        <v>0</v>
      </c>
      <c r="H1396" s="5">
        <f t="shared" si="1308"/>
        <v>0</v>
      </c>
      <c r="I1396" s="5">
        <f t="shared" si="1308"/>
        <v>0</v>
      </c>
      <c r="J1396" s="5">
        <f t="shared" si="1308"/>
        <v>0</v>
      </c>
      <c r="K1396" s="5">
        <f t="shared" si="1308"/>
        <v>0</v>
      </c>
      <c r="L1396" s="5">
        <f t="shared" si="1308"/>
        <v>0</v>
      </c>
      <c r="M1396" s="5">
        <f t="shared" si="1250"/>
        <v>123550</v>
      </c>
      <c r="N1396" s="5">
        <v>392</v>
      </c>
      <c r="O1396" s="5">
        <f t="shared" si="1309"/>
        <v>82866.753070000006</v>
      </c>
      <c r="P1396" s="5">
        <f t="shared" si="1310"/>
        <v>131.69999999999999</v>
      </c>
      <c r="Q1396" s="5">
        <f t="shared" si="1310"/>
        <v>82866.753070000006</v>
      </c>
      <c r="R1396" s="5">
        <f t="shared" si="1310"/>
        <v>0</v>
      </c>
      <c r="S1396" s="5">
        <f t="shared" si="1310"/>
        <v>0</v>
      </c>
      <c r="T1396" s="5">
        <v>391.96041000000002</v>
      </c>
      <c r="U1396" s="5">
        <f t="shared" si="1310"/>
        <v>131.69976</v>
      </c>
      <c r="V1396" s="36">
        <f t="shared" si="1310"/>
        <v>0</v>
      </c>
      <c r="W1396" s="5">
        <f t="shared" si="1270"/>
        <v>99.989900510204095</v>
      </c>
      <c r="X1396" s="26"/>
    </row>
    <row r="1397" spans="1:24" ht="78.75" x14ac:dyDescent="0.25">
      <c r="A1397" s="4" t="s">
        <v>156</v>
      </c>
      <c r="B1397" s="4" t="s">
        <v>1320</v>
      </c>
      <c r="C1397" s="4" t="s">
        <v>265</v>
      </c>
      <c r="D1397" s="4" t="s">
        <v>18</v>
      </c>
      <c r="E1397" s="14" t="s">
        <v>462</v>
      </c>
      <c r="F1397" s="5">
        <f t="shared" si="1308"/>
        <v>123550</v>
      </c>
      <c r="G1397" s="5">
        <f t="shared" si="1308"/>
        <v>0</v>
      </c>
      <c r="H1397" s="5">
        <f t="shared" si="1308"/>
        <v>0</v>
      </c>
      <c r="I1397" s="5">
        <f t="shared" si="1308"/>
        <v>0</v>
      </c>
      <c r="J1397" s="5">
        <f t="shared" si="1308"/>
        <v>0</v>
      </c>
      <c r="K1397" s="5">
        <f t="shared" si="1308"/>
        <v>0</v>
      </c>
      <c r="L1397" s="5">
        <f t="shared" si="1308"/>
        <v>0</v>
      </c>
      <c r="M1397" s="5">
        <f t="shared" si="1250"/>
        <v>123550</v>
      </c>
      <c r="N1397" s="5">
        <v>131.69999999999999</v>
      </c>
      <c r="O1397" s="5">
        <f t="shared" si="1309"/>
        <v>82866.753070000006</v>
      </c>
      <c r="P1397" s="5">
        <f t="shared" si="1310"/>
        <v>131.69999999999999</v>
      </c>
      <c r="Q1397" s="5">
        <f t="shared" si="1310"/>
        <v>82866.753070000006</v>
      </c>
      <c r="R1397" s="5">
        <f t="shared" si="1310"/>
        <v>0</v>
      </c>
      <c r="S1397" s="5">
        <f t="shared" si="1310"/>
        <v>0</v>
      </c>
      <c r="T1397" s="5">
        <v>131.69976</v>
      </c>
      <c r="U1397" s="5">
        <f t="shared" si="1310"/>
        <v>131.69976</v>
      </c>
      <c r="V1397" s="36">
        <f t="shared" si="1310"/>
        <v>0</v>
      </c>
      <c r="W1397" s="5">
        <f t="shared" si="1270"/>
        <v>99.999817767653767</v>
      </c>
      <c r="X1397" s="26"/>
    </row>
    <row r="1398" spans="1:24" ht="31.5" x14ac:dyDescent="0.25">
      <c r="A1398" s="4" t="s">
        <v>156</v>
      </c>
      <c r="B1398" s="4" t="s">
        <v>1320</v>
      </c>
      <c r="C1398" s="4" t="s">
        <v>265</v>
      </c>
      <c r="D1398" s="4" t="s">
        <v>28</v>
      </c>
      <c r="E1398" s="14" t="s">
        <v>464</v>
      </c>
      <c r="F1398" s="5">
        <v>123550</v>
      </c>
      <c r="G1398" s="5"/>
      <c r="H1398" s="5"/>
      <c r="I1398" s="5"/>
      <c r="J1398" s="5"/>
      <c r="K1398" s="5"/>
      <c r="L1398" s="5"/>
      <c r="M1398" s="5">
        <f t="shared" si="1250"/>
        <v>123550</v>
      </c>
      <c r="N1398" s="5">
        <v>131.69999999999999</v>
      </c>
      <c r="O1398" s="5">
        <v>82866.753070000006</v>
      </c>
      <c r="P1398" s="5">
        <f>N1398</f>
        <v>131.69999999999999</v>
      </c>
      <c r="Q1398" s="5">
        <f>O1398</f>
        <v>82866.753070000006</v>
      </c>
      <c r="R1398" s="5">
        <v>0</v>
      </c>
      <c r="S1398" s="5">
        <v>0</v>
      </c>
      <c r="T1398" s="5">
        <v>131.69976</v>
      </c>
      <c r="U1398" s="5">
        <f>T1398</f>
        <v>131.69976</v>
      </c>
      <c r="V1398" s="36">
        <v>0</v>
      </c>
      <c r="W1398" s="5">
        <f t="shared" si="1270"/>
        <v>99.999817767653767</v>
      </c>
      <c r="X1398" s="26"/>
    </row>
    <row r="1399" spans="1:24" ht="31.5" x14ac:dyDescent="0.25">
      <c r="A1399" s="4" t="s">
        <v>156</v>
      </c>
      <c r="B1399" s="4" t="s">
        <v>1320</v>
      </c>
      <c r="C1399" s="4" t="s">
        <v>265</v>
      </c>
      <c r="D1399" s="4" t="s">
        <v>11</v>
      </c>
      <c r="E1399" s="14" t="s">
        <v>465</v>
      </c>
      <c r="F1399" s="5">
        <f>F1400</f>
        <v>29003.9</v>
      </c>
      <c r="G1399" s="5">
        <f t="shared" ref="G1399:L1402" si="1311">G1400</f>
        <v>28749.7</v>
      </c>
      <c r="H1399" s="5">
        <f t="shared" si="1311"/>
        <v>29380.400000000001</v>
      </c>
      <c r="I1399" s="5">
        <f t="shared" si="1311"/>
        <v>0</v>
      </c>
      <c r="J1399" s="5">
        <f t="shared" si="1311"/>
        <v>0</v>
      </c>
      <c r="K1399" s="5">
        <f t="shared" si="1311"/>
        <v>0</v>
      </c>
      <c r="L1399" s="5">
        <f t="shared" si="1311"/>
        <v>-1526.3290000000002</v>
      </c>
      <c r="M1399" s="5">
        <f t="shared" si="1250"/>
        <v>27477.571</v>
      </c>
      <c r="N1399" s="5">
        <v>260.3</v>
      </c>
      <c r="O1399" s="5">
        <f t="shared" ref="O1399:O1402" si="1312">O1400</f>
        <v>18010.918539999999</v>
      </c>
      <c r="P1399" s="5">
        <f t="shared" ref="P1399:V1402" si="1313">P1400</f>
        <v>0</v>
      </c>
      <c r="Q1399" s="5">
        <f t="shared" si="1313"/>
        <v>0</v>
      </c>
      <c r="R1399" s="5">
        <f t="shared" si="1313"/>
        <v>0</v>
      </c>
      <c r="S1399" s="5">
        <f t="shared" si="1313"/>
        <v>0</v>
      </c>
      <c r="T1399" s="5">
        <v>260.26065</v>
      </c>
      <c r="U1399" s="5">
        <f t="shared" si="1313"/>
        <v>0</v>
      </c>
      <c r="V1399" s="36">
        <f t="shared" si="1313"/>
        <v>0</v>
      </c>
      <c r="W1399" s="5">
        <f t="shared" si="1270"/>
        <v>99.984882827506709</v>
      </c>
      <c r="X1399" s="26"/>
    </row>
    <row r="1400" spans="1:24" ht="31.5" x14ac:dyDescent="0.25">
      <c r="A1400" s="4" t="s">
        <v>156</v>
      </c>
      <c r="B1400" s="4" t="s">
        <v>1320</v>
      </c>
      <c r="C1400" s="4" t="s">
        <v>265</v>
      </c>
      <c r="D1400" s="4" t="s">
        <v>12</v>
      </c>
      <c r="E1400" s="14" t="s">
        <v>466</v>
      </c>
      <c r="F1400" s="5">
        <f>F1401</f>
        <v>29003.9</v>
      </c>
      <c r="G1400" s="5">
        <f t="shared" si="1311"/>
        <v>28749.7</v>
      </c>
      <c r="H1400" s="5">
        <f t="shared" si="1311"/>
        <v>29380.400000000001</v>
      </c>
      <c r="I1400" s="5">
        <f t="shared" si="1311"/>
        <v>0</v>
      </c>
      <c r="J1400" s="5">
        <f t="shared" si="1311"/>
        <v>0</v>
      </c>
      <c r="K1400" s="5">
        <f t="shared" si="1311"/>
        <v>0</v>
      </c>
      <c r="L1400" s="5">
        <f t="shared" si="1311"/>
        <v>-1526.3290000000002</v>
      </c>
      <c r="M1400" s="5">
        <f t="shared" si="1250"/>
        <v>27477.571</v>
      </c>
      <c r="N1400" s="5">
        <v>260.3</v>
      </c>
      <c r="O1400" s="5">
        <f t="shared" si="1312"/>
        <v>18010.918539999999</v>
      </c>
      <c r="P1400" s="5">
        <f t="shared" si="1313"/>
        <v>0</v>
      </c>
      <c r="Q1400" s="5">
        <f t="shared" si="1313"/>
        <v>0</v>
      </c>
      <c r="R1400" s="5">
        <f t="shared" si="1313"/>
        <v>0</v>
      </c>
      <c r="S1400" s="5">
        <f t="shared" si="1313"/>
        <v>0</v>
      </c>
      <c r="T1400" s="5">
        <v>260.26065</v>
      </c>
      <c r="U1400" s="5">
        <f t="shared" si="1313"/>
        <v>0</v>
      </c>
      <c r="V1400" s="36">
        <f t="shared" si="1313"/>
        <v>0</v>
      </c>
      <c r="W1400" s="5">
        <f t="shared" si="1270"/>
        <v>99.984882827506709</v>
      </c>
      <c r="X1400" s="26"/>
    </row>
    <row r="1401" spans="1:24" x14ac:dyDescent="0.25">
      <c r="A1401" s="7" t="s">
        <v>156</v>
      </c>
      <c r="B1401" s="7" t="s">
        <v>30</v>
      </c>
      <c r="C1401" s="7"/>
      <c r="D1401" s="7"/>
      <c r="E1401" s="18" t="s">
        <v>427</v>
      </c>
      <c r="F1401" s="5">
        <f>F1402</f>
        <v>29003.9</v>
      </c>
      <c r="G1401" s="5">
        <f t="shared" si="1311"/>
        <v>28749.7</v>
      </c>
      <c r="H1401" s="5">
        <f t="shared" si="1311"/>
        <v>29380.400000000001</v>
      </c>
      <c r="I1401" s="5">
        <f t="shared" si="1311"/>
        <v>0</v>
      </c>
      <c r="J1401" s="5">
        <f t="shared" si="1311"/>
        <v>0</v>
      </c>
      <c r="K1401" s="5">
        <f t="shared" si="1311"/>
        <v>0</v>
      </c>
      <c r="L1401" s="5">
        <f t="shared" si="1311"/>
        <v>-1526.3290000000002</v>
      </c>
      <c r="M1401" s="5">
        <f t="shared" si="1250"/>
        <v>27477.571</v>
      </c>
      <c r="N1401" s="8">
        <v>1064402.3106499999</v>
      </c>
      <c r="O1401" s="5">
        <f t="shared" si="1312"/>
        <v>18010.918539999999</v>
      </c>
      <c r="P1401" s="5">
        <f t="shared" si="1313"/>
        <v>0</v>
      </c>
      <c r="Q1401" s="5">
        <f t="shared" si="1313"/>
        <v>0</v>
      </c>
      <c r="R1401" s="5">
        <f t="shared" si="1313"/>
        <v>0</v>
      </c>
      <c r="S1401" s="5">
        <f t="shared" si="1313"/>
        <v>0</v>
      </c>
      <c r="T1401" s="8">
        <v>1056445.4724899998</v>
      </c>
      <c r="U1401" s="5">
        <f t="shared" si="1313"/>
        <v>0</v>
      </c>
      <c r="V1401" s="36">
        <f t="shared" si="1313"/>
        <v>0</v>
      </c>
      <c r="W1401" s="8">
        <f t="shared" si="1270"/>
        <v>99.252459518324315</v>
      </c>
      <c r="X1401" s="26"/>
    </row>
    <row r="1402" spans="1:24" x14ac:dyDescent="0.25">
      <c r="A1402" s="9" t="s">
        <v>156</v>
      </c>
      <c r="B1402" s="9" t="s">
        <v>1325</v>
      </c>
      <c r="C1402" s="9"/>
      <c r="D1402" s="9"/>
      <c r="E1402" s="13" t="s">
        <v>1181</v>
      </c>
      <c r="F1402" s="5">
        <f>F1403</f>
        <v>29003.9</v>
      </c>
      <c r="G1402" s="5">
        <f t="shared" si="1311"/>
        <v>28749.7</v>
      </c>
      <c r="H1402" s="5">
        <f t="shared" si="1311"/>
        <v>29380.400000000001</v>
      </c>
      <c r="I1402" s="5">
        <f t="shared" si="1311"/>
        <v>0</v>
      </c>
      <c r="J1402" s="5">
        <f t="shared" si="1311"/>
        <v>0</v>
      </c>
      <c r="K1402" s="5">
        <f t="shared" si="1311"/>
        <v>0</v>
      </c>
      <c r="L1402" s="5">
        <f t="shared" si="1311"/>
        <v>-1526.3290000000002</v>
      </c>
      <c r="M1402" s="5">
        <f t="shared" si="1250"/>
        <v>27477.571</v>
      </c>
      <c r="N1402" s="11">
        <v>8.5</v>
      </c>
      <c r="O1402" s="5">
        <f t="shared" si="1312"/>
        <v>18010.918539999999</v>
      </c>
      <c r="P1402" s="5">
        <f t="shared" si="1313"/>
        <v>0</v>
      </c>
      <c r="Q1402" s="5">
        <f t="shared" si="1313"/>
        <v>0</v>
      </c>
      <c r="R1402" s="5">
        <f t="shared" si="1313"/>
        <v>0</v>
      </c>
      <c r="S1402" s="5">
        <f t="shared" si="1313"/>
        <v>0</v>
      </c>
      <c r="T1402" s="11">
        <v>7.64</v>
      </c>
      <c r="U1402" s="5">
        <f t="shared" si="1313"/>
        <v>0</v>
      </c>
      <c r="V1402" s="36">
        <f t="shared" si="1313"/>
        <v>0</v>
      </c>
      <c r="W1402" s="11">
        <f t="shared" si="1270"/>
        <v>89.882352941176464</v>
      </c>
      <c r="X1402" s="26"/>
    </row>
    <row r="1403" spans="1:24" ht="31.5" x14ac:dyDescent="0.25">
      <c r="A1403" s="4" t="s">
        <v>156</v>
      </c>
      <c r="B1403" s="4" t="s">
        <v>1325</v>
      </c>
      <c r="C1403" s="4" t="s">
        <v>59</v>
      </c>
      <c r="D1403" s="4"/>
      <c r="E1403" s="14" t="s">
        <v>974</v>
      </c>
      <c r="F1403" s="5">
        <v>29003.9</v>
      </c>
      <c r="G1403" s="5">
        <v>28749.7</v>
      </c>
      <c r="H1403" s="5">
        <v>29380.400000000001</v>
      </c>
      <c r="I1403" s="5"/>
      <c r="J1403" s="5"/>
      <c r="K1403" s="5"/>
      <c r="L1403" s="5">
        <f>-804.791-90.483-631.055</f>
        <v>-1526.3290000000002</v>
      </c>
      <c r="M1403" s="5">
        <f t="shared" si="1250"/>
        <v>27477.571</v>
      </c>
      <c r="N1403" s="5">
        <v>8.5</v>
      </c>
      <c r="O1403" s="5">
        <v>18010.918539999999</v>
      </c>
      <c r="P1403" s="5">
        <v>0</v>
      </c>
      <c r="Q1403" s="5">
        <v>0</v>
      </c>
      <c r="R1403" s="5">
        <v>0</v>
      </c>
      <c r="S1403" s="5">
        <v>0</v>
      </c>
      <c r="T1403" s="5">
        <v>7.64</v>
      </c>
      <c r="U1403" s="5">
        <v>0</v>
      </c>
      <c r="V1403" s="36">
        <v>0</v>
      </c>
      <c r="W1403" s="5">
        <f t="shared" si="1270"/>
        <v>89.882352941176464</v>
      </c>
      <c r="X1403" s="26"/>
    </row>
    <row r="1404" spans="1:24" ht="31.5" x14ac:dyDescent="0.25">
      <c r="A1404" s="4" t="s">
        <v>156</v>
      </c>
      <c r="B1404" s="4" t="s">
        <v>1325</v>
      </c>
      <c r="C1404" s="4" t="s">
        <v>66</v>
      </c>
      <c r="D1404" s="4"/>
      <c r="E1404" s="14" t="s">
        <v>975</v>
      </c>
      <c r="F1404" s="5">
        <f t="shared" ref="F1404:L1408" si="1314">F1405</f>
        <v>215.5</v>
      </c>
      <c r="G1404" s="5">
        <f t="shared" si="1314"/>
        <v>215.5</v>
      </c>
      <c r="H1404" s="5">
        <f t="shared" si="1314"/>
        <v>215.5</v>
      </c>
      <c r="I1404" s="5">
        <f t="shared" si="1314"/>
        <v>0</v>
      </c>
      <c r="J1404" s="5">
        <f t="shared" si="1314"/>
        <v>0</v>
      </c>
      <c r="K1404" s="5">
        <f t="shared" si="1314"/>
        <v>0</v>
      </c>
      <c r="L1404" s="5">
        <f t="shared" si="1314"/>
        <v>0</v>
      </c>
      <c r="M1404" s="5">
        <f t="shared" si="1250"/>
        <v>215.5</v>
      </c>
      <c r="N1404" s="5">
        <v>8.5</v>
      </c>
      <c r="O1404" s="5">
        <f t="shared" ref="O1404:O1408" si="1315">O1405</f>
        <v>140.38355000000001</v>
      </c>
      <c r="P1404" s="5">
        <f t="shared" ref="P1404:V1408" si="1316">P1405</f>
        <v>0</v>
      </c>
      <c r="Q1404" s="5">
        <f t="shared" si="1316"/>
        <v>0</v>
      </c>
      <c r="R1404" s="5">
        <f t="shared" si="1316"/>
        <v>0</v>
      </c>
      <c r="S1404" s="5">
        <f t="shared" si="1316"/>
        <v>0</v>
      </c>
      <c r="T1404" s="5">
        <v>7.64</v>
      </c>
      <c r="U1404" s="5">
        <f t="shared" si="1316"/>
        <v>0</v>
      </c>
      <c r="V1404" s="36">
        <f t="shared" si="1316"/>
        <v>0</v>
      </c>
      <c r="W1404" s="5">
        <f t="shared" si="1270"/>
        <v>89.882352941176464</v>
      </c>
      <c r="X1404" s="26"/>
    </row>
    <row r="1405" spans="1:24" ht="31.5" x14ac:dyDescent="0.25">
      <c r="A1405" s="4" t="s">
        <v>156</v>
      </c>
      <c r="B1405" s="4" t="s">
        <v>1325</v>
      </c>
      <c r="C1405" s="4" t="s">
        <v>1398</v>
      </c>
      <c r="D1405" s="4"/>
      <c r="E1405" s="14" t="s">
        <v>840</v>
      </c>
      <c r="F1405" s="5">
        <f t="shared" si="1314"/>
        <v>215.5</v>
      </c>
      <c r="G1405" s="5">
        <f t="shared" si="1314"/>
        <v>215.5</v>
      </c>
      <c r="H1405" s="5">
        <f t="shared" si="1314"/>
        <v>215.5</v>
      </c>
      <c r="I1405" s="5">
        <f t="shared" si="1314"/>
        <v>0</v>
      </c>
      <c r="J1405" s="5">
        <f t="shared" si="1314"/>
        <v>0</v>
      </c>
      <c r="K1405" s="5">
        <f t="shared" si="1314"/>
        <v>0</v>
      </c>
      <c r="L1405" s="5">
        <f t="shared" si="1314"/>
        <v>0</v>
      </c>
      <c r="M1405" s="5">
        <f t="shared" si="1250"/>
        <v>215.5</v>
      </c>
      <c r="N1405" s="5">
        <v>8.5</v>
      </c>
      <c r="O1405" s="5">
        <f t="shared" si="1315"/>
        <v>140.38355000000001</v>
      </c>
      <c r="P1405" s="5">
        <f t="shared" si="1316"/>
        <v>0</v>
      </c>
      <c r="Q1405" s="5">
        <f t="shared" si="1316"/>
        <v>0</v>
      </c>
      <c r="R1405" s="5">
        <f t="shared" si="1316"/>
        <v>0</v>
      </c>
      <c r="S1405" s="5">
        <f t="shared" si="1316"/>
        <v>0</v>
      </c>
      <c r="T1405" s="5">
        <v>7.64</v>
      </c>
      <c r="U1405" s="5">
        <f t="shared" si="1316"/>
        <v>0</v>
      </c>
      <c r="V1405" s="36">
        <f t="shared" si="1316"/>
        <v>0</v>
      </c>
      <c r="W1405" s="5">
        <f t="shared" si="1270"/>
        <v>89.882352941176464</v>
      </c>
      <c r="X1405" s="26"/>
    </row>
    <row r="1406" spans="1:24" ht="63" x14ac:dyDescent="0.25">
      <c r="A1406" s="4" t="s">
        <v>156</v>
      </c>
      <c r="B1406" s="4" t="s">
        <v>1325</v>
      </c>
      <c r="C1406" s="4" t="s">
        <v>1478</v>
      </c>
      <c r="D1406" s="4"/>
      <c r="E1406" s="14" t="s">
        <v>1178</v>
      </c>
      <c r="F1406" s="5">
        <f>F1407</f>
        <v>215.5</v>
      </c>
      <c r="G1406" s="5">
        <f t="shared" si="1314"/>
        <v>215.5</v>
      </c>
      <c r="H1406" s="5">
        <f t="shared" si="1314"/>
        <v>215.5</v>
      </c>
      <c r="I1406" s="5">
        <f t="shared" si="1314"/>
        <v>0</v>
      </c>
      <c r="J1406" s="5">
        <f t="shared" si="1314"/>
        <v>0</v>
      </c>
      <c r="K1406" s="5">
        <f t="shared" si="1314"/>
        <v>0</v>
      </c>
      <c r="L1406" s="5">
        <f t="shared" si="1314"/>
        <v>0</v>
      </c>
      <c r="M1406" s="5">
        <f t="shared" si="1250"/>
        <v>215.5</v>
      </c>
      <c r="N1406" s="5">
        <v>8.5</v>
      </c>
      <c r="O1406" s="5">
        <f t="shared" si="1315"/>
        <v>140.38355000000001</v>
      </c>
      <c r="P1406" s="5">
        <f t="shared" si="1316"/>
        <v>0</v>
      </c>
      <c r="Q1406" s="5">
        <f t="shared" si="1316"/>
        <v>0</v>
      </c>
      <c r="R1406" s="5">
        <f t="shared" si="1316"/>
        <v>0</v>
      </c>
      <c r="S1406" s="5">
        <f t="shared" si="1316"/>
        <v>0</v>
      </c>
      <c r="T1406" s="5">
        <v>7.64</v>
      </c>
      <c r="U1406" s="5">
        <f t="shared" si="1316"/>
        <v>0</v>
      </c>
      <c r="V1406" s="36">
        <f t="shared" si="1316"/>
        <v>0</v>
      </c>
      <c r="W1406" s="5">
        <f t="shared" si="1270"/>
        <v>89.882352941176464</v>
      </c>
      <c r="X1406" s="26"/>
    </row>
    <row r="1407" spans="1:24" ht="31.5" x14ac:dyDescent="0.25">
      <c r="A1407" s="4" t="s">
        <v>156</v>
      </c>
      <c r="B1407" s="4" t="s">
        <v>1325</v>
      </c>
      <c r="C1407" s="4" t="s">
        <v>1478</v>
      </c>
      <c r="D1407" s="4" t="s">
        <v>11</v>
      </c>
      <c r="E1407" s="14" t="s">
        <v>465</v>
      </c>
      <c r="F1407" s="5">
        <f>F1408</f>
        <v>215.5</v>
      </c>
      <c r="G1407" s="5">
        <f t="shared" si="1314"/>
        <v>215.5</v>
      </c>
      <c r="H1407" s="5">
        <f t="shared" si="1314"/>
        <v>215.5</v>
      </c>
      <c r="I1407" s="5">
        <f t="shared" si="1314"/>
        <v>0</v>
      </c>
      <c r="J1407" s="5">
        <f t="shared" si="1314"/>
        <v>0</v>
      </c>
      <c r="K1407" s="5">
        <f t="shared" si="1314"/>
        <v>0</v>
      </c>
      <c r="L1407" s="5">
        <f t="shared" si="1314"/>
        <v>0</v>
      </c>
      <c r="M1407" s="5">
        <f t="shared" si="1250"/>
        <v>215.5</v>
      </c>
      <c r="N1407" s="5">
        <v>8.5</v>
      </c>
      <c r="O1407" s="5">
        <f t="shared" si="1315"/>
        <v>140.38355000000001</v>
      </c>
      <c r="P1407" s="5">
        <f t="shared" si="1316"/>
        <v>0</v>
      </c>
      <c r="Q1407" s="5">
        <f t="shared" si="1316"/>
        <v>0</v>
      </c>
      <c r="R1407" s="5">
        <f t="shared" si="1316"/>
        <v>0</v>
      </c>
      <c r="S1407" s="5">
        <f t="shared" si="1316"/>
        <v>0</v>
      </c>
      <c r="T1407" s="5">
        <v>7.64</v>
      </c>
      <c r="U1407" s="5">
        <f t="shared" si="1316"/>
        <v>0</v>
      </c>
      <c r="V1407" s="36">
        <f t="shared" si="1316"/>
        <v>0</v>
      </c>
      <c r="W1407" s="5">
        <f t="shared" si="1270"/>
        <v>89.882352941176464</v>
      </c>
      <c r="X1407" s="26"/>
    </row>
    <row r="1408" spans="1:24" ht="31.5" x14ac:dyDescent="0.25">
      <c r="A1408" s="4" t="s">
        <v>156</v>
      </c>
      <c r="B1408" s="4" t="s">
        <v>1325</v>
      </c>
      <c r="C1408" s="4" t="s">
        <v>1478</v>
      </c>
      <c r="D1408" s="4" t="s">
        <v>12</v>
      </c>
      <c r="E1408" s="14" t="s">
        <v>466</v>
      </c>
      <c r="F1408" s="5">
        <f>F1409</f>
        <v>215.5</v>
      </c>
      <c r="G1408" s="5">
        <f t="shared" si="1314"/>
        <v>215.5</v>
      </c>
      <c r="H1408" s="5">
        <f t="shared" si="1314"/>
        <v>215.5</v>
      </c>
      <c r="I1408" s="5">
        <f t="shared" si="1314"/>
        <v>0</v>
      </c>
      <c r="J1408" s="5">
        <f t="shared" si="1314"/>
        <v>0</v>
      </c>
      <c r="K1408" s="5">
        <f t="shared" si="1314"/>
        <v>0</v>
      </c>
      <c r="L1408" s="5">
        <f t="shared" si="1314"/>
        <v>0</v>
      </c>
      <c r="M1408" s="5">
        <f t="shared" si="1250"/>
        <v>215.5</v>
      </c>
      <c r="N1408" s="5">
        <v>8.5</v>
      </c>
      <c r="O1408" s="5">
        <f t="shared" si="1315"/>
        <v>140.38355000000001</v>
      </c>
      <c r="P1408" s="5">
        <f t="shared" si="1316"/>
        <v>0</v>
      </c>
      <c r="Q1408" s="5">
        <f t="shared" si="1316"/>
        <v>0</v>
      </c>
      <c r="R1408" s="5">
        <f t="shared" si="1316"/>
        <v>0</v>
      </c>
      <c r="S1408" s="5">
        <f t="shared" si="1316"/>
        <v>0</v>
      </c>
      <c r="T1408" s="5">
        <v>7.64</v>
      </c>
      <c r="U1408" s="5">
        <f t="shared" si="1316"/>
        <v>0</v>
      </c>
      <c r="V1408" s="36">
        <f t="shared" si="1316"/>
        <v>0</v>
      </c>
      <c r="W1408" s="5">
        <f t="shared" si="1270"/>
        <v>89.882352941176464</v>
      </c>
      <c r="X1408" s="26"/>
    </row>
    <row r="1409" spans="1:25" x14ac:dyDescent="0.25">
      <c r="A1409" s="9" t="s">
        <v>156</v>
      </c>
      <c r="B1409" s="9" t="s">
        <v>1345</v>
      </c>
      <c r="C1409" s="9"/>
      <c r="D1409" s="9"/>
      <c r="E1409" s="13" t="s">
        <v>444</v>
      </c>
      <c r="F1409" s="5">
        <v>215.5</v>
      </c>
      <c r="G1409" s="5">
        <v>215.5</v>
      </c>
      <c r="H1409" s="5">
        <v>215.5</v>
      </c>
      <c r="I1409" s="5"/>
      <c r="J1409" s="5"/>
      <c r="K1409" s="5"/>
      <c r="L1409" s="5"/>
      <c r="M1409" s="5">
        <f t="shared" si="1250"/>
        <v>215.5</v>
      </c>
      <c r="N1409" s="11">
        <v>1064202.3106499999</v>
      </c>
      <c r="O1409" s="5">
        <v>140.38355000000001</v>
      </c>
      <c r="P1409" s="5">
        <v>0</v>
      </c>
      <c r="Q1409" s="5">
        <v>0</v>
      </c>
      <c r="R1409" s="5">
        <v>0</v>
      </c>
      <c r="S1409" s="5">
        <v>0</v>
      </c>
      <c r="T1409" s="11">
        <v>1056246.3324899999</v>
      </c>
      <c r="U1409" s="5">
        <v>0</v>
      </c>
      <c r="V1409" s="36">
        <v>0</v>
      </c>
      <c r="W1409" s="11">
        <f t="shared" si="1270"/>
        <v>99.252399841610895</v>
      </c>
      <c r="X1409" s="26"/>
    </row>
    <row r="1410" spans="1:25" ht="31.5" x14ac:dyDescent="0.25">
      <c r="A1410" s="4" t="s">
        <v>156</v>
      </c>
      <c r="B1410" s="4" t="s">
        <v>1345</v>
      </c>
      <c r="C1410" s="4" t="s">
        <v>183</v>
      </c>
      <c r="D1410" s="4"/>
      <c r="E1410" s="14" t="s">
        <v>831</v>
      </c>
      <c r="F1410" s="5">
        <f t="shared" ref="F1410:L1417" si="1317">F1411</f>
        <v>3498.9</v>
      </c>
      <c r="G1410" s="5">
        <f t="shared" si="1317"/>
        <v>2319.1</v>
      </c>
      <c r="H1410" s="5">
        <f t="shared" si="1317"/>
        <v>3498.9</v>
      </c>
      <c r="I1410" s="5">
        <f t="shared" si="1317"/>
        <v>0</v>
      </c>
      <c r="J1410" s="5">
        <f t="shared" si="1317"/>
        <v>0</v>
      </c>
      <c r="K1410" s="5">
        <f t="shared" si="1317"/>
        <v>0</v>
      </c>
      <c r="L1410" s="5">
        <f t="shared" si="1317"/>
        <v>2875.2330000000002</v>
      </c>
      <c r="M1410" s="5">
        <f t="shared" si="1250"/>
        <v>6374.1329999999998</v>
      </c>
      <c r="N1410" s="5">
        <v>1033435.21153</v>
      </c>
      <c r="O1410" s="5">
        <f t="shared" ref="O1410:O1417" si="1318">O1411</f>
        <v>4052.9331099999999</v>
      </c>
      <c r="P1410" s="5">
        <f t="shared" ref="P1410:V1417" si="1319">P1411</f>
        <v>0</v>
      </c>
      <c r="Q1410" s="5">
        <f t="shared" si="1319"/>
        <v>0</v>
      </c>
      <c r="R1410" s="5">
        <f t="shared" si="1319"/>
        <v>0</v>
      </c>
      <c r="S1410" s="5">
        <f t="shared" si="1319"/>
        <v>0</v>
      </c>
      <c r="T1410" s="5">
        <v>1025540.2340799998</v>
      </c>
      <c r="U1410" s="5">
        <f t="shared" si="1319"/>
        <v>0</v>
      </c>
      <c r="V1410" s="36">
        <f t="shared" si="1319"/>
        <v>0</v>
      </c>
      <c r="W1410" s="5">
        <f t="shared" si="1270"/>
        <v>99.236045243870535</v>
      </c>
      <c r="X1410" s="26"/>
    </row>
    <row r="1411" spans="1:25" ht="47.25" x14ac:dyDescent="0.25">
      <c r="A1411" s="4" t="s">
        <v>156</v>
      </c>
      <c r="B1411" s="4" t="s">
        <v>1345</v>
      </c>
      <c r="C1411" s="4" t="s">
        <v>184</v>
      </c>
      <c r="D1411" s="4"/>
      <c r="E1411" s="14" t="s">
        <v>1479</v>
      </c>
      <c r="F1411" s="5">
        <f t="shared" si="1317"/>
        <v>3498.9</v>
      </c>
      <c r="G1411" s="5">
        <f t="shared" si="1317"/>
        <v>2319.1</v>
      </c>
      <c r="H1411" s="5">
        <f t="shared" si="1317"/>
        <v>3498.9</v>
      </c>
      <c r="I1411" s="5">
        <f t="shared" si="1317"/>
        <v>0</v>
      </c>
      <c r="J1411" s="5">
        <f t="shared" si="1317"/>
        <v>0</v>
      </c>
      <c r="K1411" s="5">
        <f t="shared" si="1317"/>
        <v>0</v>
      </c>
      <c r="L1411" s="5">
        <f t="shared" si="1317"/>
        <v>2875.2330000000002</v>
      </c>
      <c r="M1411" s="5">
        <f t="shared" si="1250"/>
        <v>6374.1329999999998</v>
      </c>
      <c r="N1411" s="5">
        <v>1007470.30389</v>
      </c>
      <c r="O1411" s="5">
        <f t="shared" si="1318"/>
        <v>4052.9331099999999</v>
      </c>
      <c r="P1411" s="5">
        <f t="shared" si="1319"/>
        <v>0</v>
      </c>
      <c r="Q1411" s="5">
        <f t="shared" si="1319"/>
        <v>0</v>
      </c>
      <c r="R1411" s="5">
        <f t="shared" si="1319"/>
        <v>0</v>
      </c>
      <c r="S1411" s="5">
        <f t="shared" si="1319"/>
        <v>0</v>
      </c>
      <c r="T1411" s="5">
        <v>999575.32795999991</v>
      </c>
      <c r="U1411" s="5">
        <f t="shared" si="1319"/>
        <v>0</v>
      </c>
      <c r="V1411" s="36">
        <f t="shared" si="1319"/>
        <v>0</v>
      </c>
      <c r="W1411" s="5">
        <f t="shared" si="1270"/>
        <v>99.216356462367543</v>
      </c>
      <c r="X1411" s="26"/>
    </row>
    <row r="1412" spans="1:25" ht="47.25" x14ac:dyDescent="0.25">
      <c r="A1412" s="4" t="s">
        <v>156</v>
      </c>
      <c r="B1412" s="4" t="s">
        <v>1345</v>
      </c>
      <c r="C1412" s="4" t="s">
        <v>185</v>
      </c>
      <c r="D1412" s="4"/>
      <c r="E1412" s="14" t="s">
        <v>954</v>
      </c>
      <c r="F1412" s="5">
        <f t="shared" ref="F1412:L1412" si="1320">F1416+F1413</f>
        <v>3498.9</v>
      </c>
      <c r="G1412" s="5">
        <f t="shared" si="1320"/>
        <v>2319.1</v>
      </c>
      <c r="H1412" s="5">
        <f t="shared" si="1320"/>
        <v>3498.9</v>
      </c>
      <c r="I1412" s="5">
        <f t="shared" si="1320"/>
        <v>0</v>
      </c>
      <c r="J1412" s="5">
        <f t="shared" si="1320"/>
        <v>0</v>
      </c>
      <c r="K1412" s="5">
        <f t="shared" si="1320"/>
        <v>0</v>
      </c>
      <c r="L1412" s="5">
        <f t="shared" si="1320"/>
        <v>2875.2330000000002</v>
      </c>
      <c r="M1412" s="5">
        <f t="shared" si="1250"/>
        <v>6374.1329999999998</v>
      </c>
      <c r="N1412" s="5">
        <v>332768.17699999997</v>
      </c>
      <c r="O1412" s="5">
        <f>O1416+O1413</f>
        <v>4052.9331099999999</v>
      </c>
      <c r="P1412" s="5">
        <f t="shared" ref="P1412:V1412" si="1321">P1416+P1413</f>
        <v>0</v>
      </c>
      <c r="Q1412" s="5">
        <f t="shared" si="1321"/>
        <v>0</v>
      </c>
      <c r="R1412" s="5">
        <f t="shared" si="1321"/>
        <v>0</v>
      </c>
      <c r="S1412" s="5">
        <f t="shared" si="1321"/>
        <v>0</v>
      </c>
      <c r="T1412" s="5">
        <v>324933.15266999998</v>
      </c>
      <c r="U1412" s="5">
        <f t="shared" si="1321"/>
        <v>0</v>
      </c>
      <c r="V1412" s="36">
        <f t="shared" si="1321"/>
        <v>0</v>
      </c>
      <c r="W1412" s="5">
        <f t="shared" si="1270"/>
        <v>97.645500720461015</v>
      </c>
      <c r="X1412" s="26"/>
    </row>
    <row r="1413" spans="1:25" x14ac:dyDescent="0.25">
      <c r="A1413" s="4" t="s">
        <v>156</v>
      </c>
      <c r="B1413" s="4" t="s">
        <v>1345</v>
      </c>
      <c r="C1413" s="4" t="s">
        <v>178</v>
      </c>
      <c r="D1413" s="4"/>
      <c r="E1413" s="14" t="s">
        <v>532</v>
      </c>
      <c r="F1413" s="5">
        <f t="shared" ref="F1413:L1414" si="1322">F1414</f>
        <v>0</v>
      </c>
      <c r="G1413" s="5">
        <f t="shared" si="1322"/>
        <v>0</v>
      </c>
      <c r="H1413" s="5">
        <f t="shared" si="1322"/>
        <v>0</v>
      </c>
      <c r="I1413" s="5">
        <f t="shared" si="1322"/>
        <v>0</v>
      </c>
      <c r="J1413" s="5">
        <f t="shared" si="1322"/>
        <v>0</v>
      </c>
      <c r="K1413" s="5">
        <f t="shared" si="1322"/>
        <v>0</v>
      </c>
      <c r="L1413" s="5">
        <f t="shared" si="1322"/>
        <v>0</v>
      </c>
      <c r="M1413" s="5">
        <f t="shared" si="1250"/>
        <v>0</v>
      </c>
      <c r="N1413" s="5">
        <v>328774.63099999999</v>
      </c>
      <c r="O1413" s="5">
        <f>O1414</f>
        <v>0</v>
      </c>
      <c r="P1413" s="5">
        <f t="shared" ref="P1413:V1414" si="1323">P1414</f>
        <v>0</v>
      </c>
      <c r="Q1413" s="5">
        <f t="shared" si="1323"/>
        <v>0</v>
      </c>
      <c r="R1413" s="5">
        <f t="shared" si="1323"/>
        <v>0</v>
      </c>
      <c r="S1413" s="5">
        <f t="shared" si="1323"/>
        <v>0</v>
      </c>
      <c r="T1413" s="5">
        <v>320939.60756999999</v>
      </c>
      <c r="U1413" s="5">
        <f t="shared" si="1323"/>
        <v>0</v>
      </c>
      <c r="V1413" s="36">
        <f t="shared" si="1323"/>
        <v>0</v>
      </c>
      <c r="W1413" s="5">
        <f t="shared" si="1270"/>
        <v>97.616901460380618</v>
      </c>
      <c r="X1413" s="26"/>
      <c r="Y1413" s="2" t="s">
        <v>1236</v>
      </c>
    </row>
    <row r="1414" spans="1:25" ht="31.5" x14ac:dyDescent="0.25">
      <c r="A1414" s="4" t="s">
        <v>156</v>
      </c>
      <c r="B1414" s="4" t="s">
        <v>1345</v>
      </c>
      <c r="C1414" s="4" t="s">
        <v>178</v>
      </c>
      <c r="D1414" s="4" t="s">
        <v>11</v>
      </c>
      <c r="E1414" s="14" t="s">
        <v>465</v>
      </c>
      <c r="F1414" s="5">
        <f t="shared" si="1322"/>
        <v>0</v>
      </c>
      <c r="G1414" s="5">
        <f t="shared" si="1322"/>
        <v>0</v>
      </c>
      <c r="H1414" s="5">
        <f t="shared" si="1322"/>
        <v>0</v>
      </c>
      <c r="I1414" s="5">
        <f t="shared" si="1322"/>
        <v>0</v>
      </c>
      <c r="J1414" s="5">
        <f t="shared" si="1322"/>
        <v>0</v>
      </c>
      <c r="K1414" s="5">
        <f t="shared" si="1322"/>
        <v>0</v>
      </c>
      <c r="L1414" s="5">
        <f t="shared" si="1322"/>
        <v>0</v>
      </c>
      <c r="M1414" s="5">
        <f t="shared" si="1250"/>
        <v>0</v>
      </c>
      <c r="N1414" s="5">
        <v>328774.63099999999</v>
      </c>
      <c r="O1414" s="5">
        <f>O1415</f>
        <v>0</v>
      </c>
      <c r="P1414" s="5">
        <f t="shared" si="1323"/>
        <v>0</v>
      </c>
      <c r="Q1414" s="5">
        <f t="shared" si="1323"/>
        <v>0</v>
      </c>
      <c r="R1414" s="5">
        <f t="shared" si="1323"/>
        <v>0</v>
      </c>
      <c r="S1414" s="5">
        <f t="shared" si="1323"/>
        <v>0</v>
      </c>
      <c r="T1414" s="5">
        <v>320939.60756999999</v>
      </c>
      <c r="U1414" s="5">
        <f t="shared" si="1323"/>
        <v>0</v>
      </c>
      <c r="V1414" s="36">
        <f t="shared" si="1323"/>
        <v>0</v>
      </c>
      <c r="W1414" s="5">
        <f t="shared" si="1270"/>
        <v>97.616901460380618</v>
      </c>
      <c r="X1414" s="26"/>
      <c r="Y1414" s="2" t="s">
        <v>1236</v>
      </c>
    </row>
    <row r="1415" spans="1:25" ht="31.5" x14ac:dyDescent="0.25">
      <c r="A1415" s="4" t="s">
        <v>156</v>
      </c>
      <c r="B1415" s="4" t="s">
        <v>1345</v>
      </c>
      <c r="C1415" s="4" t="s">
        <v>178</v>
      </c>
      <c r="D1415" s="4" t="s">
        <v>12</v>
      </c>
      <c r="E1415" s="14" t="s">
        <v>466</v>
      </c>
      <c r="F1415" s="5"/>
      <c r="G1415" s="5"/>
      <c r="H1415" s="5"/>
      <c r="I1415" s="5"/>
      <c r="J1415" s="5"/>
      <c r="K1415" s="5"/>
      <c r="L1415" s="5"/>
      <c r="M1415" s="5">
        <f t="shared" ref="M1415:M1516" si="1324">F1415+I1415+L1415</f>
        <v>0</v>
      </c>
      <c r="N1415" s="5">
        <v>328774.63099999999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320939.60756999999</v>
      </c>
      <c r="U1415" s="5">
        <v>0</v>
      </c>
      <c r="V1415" s="36">
        <v>0</v>
      </c>
      <c r="W1415" s="5">
        <f t="shared" si="1270"/>
        <v>97.616901460380618</v>
      </c>
      <c r="X1415" s="26"/>
      <c r="Y1415" s="2" t="s">
        <v>1236</v>
      </c>
    </row>
    <row r="1416" spans="1:25" ht="31.5" x14ac:dyDescent="0.25">
      <c r="A1416" s="4" t="s">
        <v>156</v>
      </c>
      <c r="B1416" s="4" t="s">
        <v>1345</v>
      </c>
      <c r="C1416" s="4" t="s">
        <v>179</v>
      </c>
      <c r="D1416" s="4"/>
      <c r="E1416" s="14" t="s">
        <v>533</v>
      </c>
      <c r="F1416" s="5">
        <f t="shared" si="1317"/>
        <v>3498.9</v>
      </c>
      <c r="G1416" s="5">
        <f t="shared" si="1317"/>
        <v>2319.1</v>
      </c>
      <c r="H1416" s="5">
        <f t="shared" si="1317"/>
        <v>3498.9</v>
      </c>
      <c r="I1416" s="5">
        <f t="shared" si="1317"/>
        <v>0</v>
      </c>
      <c r="J1416" s="5">
        <f t="shared" si="1317"/>
        <v>0</v>
      </c>
      <c r="K1416" s="5">
        <f t="shared" si="1317"/>
        <v>0</v>
      </c>
      <c r="L1416" s="5">
        <f t="shared" si="1317"/>
        <v>2875.2330000000002</v>
      </c>
      <c r="M1416" s="5">
        <f t="shared" si="1324"/>
        <v>6374.1329999999998</v>
      </c>
      <c r="N1416" s="5">
        <v>3993.5459999999998</v>
      </c>
      <c r="O1416" s="5">
        <f t="shared" si="1318"/>
        <v>4052.9331099999999</v>
      </c>
      <c r="P1416" s="5">
        <f t="shared" si="1319"/>
        <v>0</v>
      </c>
      <c r="Q1416" s="5">
        <f t="shared" si="1319"/>
        <v>0</v>
      </c>
      <c r="R1416" s="5">
        <f t="shared" si="1319"/>
        <v>0</v>
      </c>
      <c r="S1416" s="5">
        <f t="shared" si="1319"/>
        <v>0</v>
      </c>
      <c r="T1416" s="5">
        <v>3993.5450999999998</v>
      </c>
      <c r="U1416" s="5">
        <f t="shared" si="1319"/>
        <v>0</v>
      </c>
      <c r="V1416" s="36">
        <f t="shared" si="1319"/>
        <v>0</v>
      </c>
      <c r="W1416" s="5">
        <f t="shared" si="1270"/>
        <v>99.999977463637578</v>
      </c>
      <c r="X1416" s="26"/>
    </row>
    <row r="1417" spans="1:25" ht="31.5" x14ac:dyDescent="0.25">
      <c r="A1417" s="4" t="s">
        <v>156</v>
      </c>
      <c r="B1417" s="4" t="s">
        <v>1345</v>
      </c>
      <c r="C1417" s="4" t="s">
        <v>179</v>
      </c>
      <c r="D1417" s="4" t="s">
        <v>11</v>
      </c>
      <c r="E1417" s="14" t="s">
        <v>465</v>
      </c>
      <c r="F1417" s="5">
        <f t="shared" si="1317"/>
        <v>3498.9</v>
      </c>
      <c r="G1417" s="5">
        <f t="shared" si="1317"/>
        <v>2319.1</v>
      </c>
      <c r="H1417" s="5">
        <f t="shared" si="1317"/>
        <v>3498.9</v>
      </c>
      <c r="I1417" s="5">
        <f t="shared" si="1317"/>
        <v>0</v>
      </c>
      <c r="J1417" s="5">
        <f t="shared" si="1317"/>
        <v>0</v>
      </c>
      <c r="K1417" s="5">
        <f t="shared" si="1317"/>
        <v>0</v>
      </c>
      <c r="L1417" s="5">
        <f t="shared" si="1317"/>
        <v>2875.2330000000002</v>
      </c>
      <c r="M1417" s="5">
        <f t="shared" si="1324"/>
        <v>6374.1329999999998</v>
      </c>
      <c r="N1417" s="5">
        <v>3993.5459999999998</v>
      </c>
      <c r="O1417" s="5">
        <f t="shared" si="1318"/>
        <v>4052.9331099999999</v>
      </c>
      <c r="P1417" s="5">
        <f t="shared" si="1319"/>
        <v>0</v>
      </c>
      <c r="Q1417" s="5">
        <f t="shared" si="1319"/>
        <v>0</v>
      </c>
      <c r="R1417" s="5">
        <f t="shared" si="1319"/>
        <v>0</v>
      </c>
      <c r="S1417" s="5">
        <f t="shared" si="1319"/>
        <v>0</v>
      </c>
      <c r="T1417" s="5">
        <v>3993.5450999999998</v>
      </c>
      <c r="U1417" s="5">
        <f t="shared" si="1319"/>
        <v>0</v>
      </c>
      <c r="V1417" s="36">
        <f t="shared" si="1319"/>
        <v>0</v>
      </c>
      <c r="W1417" s="5">
        <f t="shared" si="1270"/>
        <v>99.999977463637578</v>
      </c>
      <c r="X1417" s="26"/>
    </row>
    <row r="1418" spans="1:25" ht="31.5" x14ac:dyDescent="0.25">
      <c r="A1418" s="4" t="s">
        <v>156</v>
      </c>
      <c r="B1418" s="4" t="s">
        <v>1345</v>
      </c>
      <c r="C1418" s="4" t="s">
        <v>179</v>
      </c>
      <c r="D1418" s="4" t="s">
        <v>12</v>
      </c>
      <c r="E1418" s="14" t="s">
        <v>466</v>
      </c>
      <c r="F1418" s="5">
        <v>3498.9</v>
      </c>
      <c r="G1418" s="5">
        <v>2319.1</v>
      </c>
      <c r="H1418" s="5">
        <v>3498.9</v>
      </c>
      <c r="I1418" s="5"/>
      <c r="J1418" s="5"/>
      <c r="K1418" s="5"/>
      <c r="L1418" s="5">
        <v>2875.2330000000002</v>
      </c>
      <c r="M1418" s="5">
        <f t="shared" si="1324"/>
        <v>6374.1329999999998</v>
      </c>
      <c r="N1418" s="5">
        <v>3993.5459999999998</v>
      </c>
      <c r="O1418" s="5">
        <v>4052.9331099999999</v>
      </c>
      <c r="P1418" s="5">
        <v>0</v>
      </c>
      <c r="Q1418" s="5">
        <v>0</v>
      </c>
      <c r="R1418" s="5">
        <v>0</v>
      </c>
      <c r="S1418" s="5">
        <v>0</v>
      </c>
      <c r="T1418" s="5">
        <v>3993.5450999999998</v>
      </c>
      <c r="U1418" s="5">
        <v>0</v>
      </c>
      <c r="V1418" s="36">
        <v>0</v>
      </c>
      <c r="W1418" s="5">
        <f t="shared" si="1270"/>
        <v>99.999977463637578</v>
      </c>
      <c r="X1418" s="26"/>
    </row>
    <row r="1419" spans="1:25" ht="63" x14ac:dyDescent="0.25">
      <c r="A1419" s="4" t="s">
        <v>156</v>
      </c>
      <c r="B1419" s="4" t="s">
        <v>1345</v>
      </c>
      <c r="C1419" s="4" t="s">
        <v>281</v>
      </c>
      <c r="D1419" s="4"/>
      <c r="E1419" s="14" t="s">
        <v>957</v>
      </c>
      <c r="F1419" s="5"/>
      <c r="G1419" s="5"/>
      <c r="H1419" s="5"/>
      <c r="I1419" s="5"/>
      <c r="J1419" s="5"/>
      <c r="K1419" s="5"/>
      <c r="L1419" s="5"/>
      <c r="M1419" s="5">
        <v>0</v>
      </c>
      <c r="N1419" s="5">
        <v>660513.49737</v>
      </c>
      <c r="O1419" s="5">
        <f t="shared" ref="O1419:V1421" si="1325">O1420</f>
        <v>17116.091130000001</v>
      </c>
      <c r="P1419" s="5">
        <f t="shared" si="1325"/>
        <v>17304.39471</v>
      </c>
      <c r="Q1419" s="5">
        <f t="shared" si="1325"/>
        <v>12789.99245</v>
      </c>
      <c r="R1419" s="5">
        <f t="shared" si="1325"/>
        <v>0</v>
      </c>
      <c r="S1419" s="5">
        <f t="shared" si="1325"/>
        <v>0</v>
      </c>
      <c r="T1419" s="5">
        <v>660453.54576999997</v>
      </c>
      <c r="U1419" s="5">
        <f t="shared" si="1325"/>
        <v>17304.39471</v>
      </c>
      <c r="V1419" s="36">
        <f t="shared" si="1325"/>
        <v>0</v>
      </c>
      <c r="W1419" s="5">
        <f t="shared" ref="W1419:W1482" si="1326">T1419/N1419*100</f>
        <v>99.99092348600918</v>
      </c>
      <c r="X1419" s="26"/>
    </row>
    <row r="1420" spans="1:25" ht="63" x14ac:dyDescent="0.25">
      <c r="A1420" s="4" t="s">
        <v>156</v>
      </c>
      <c r="B1420" s="4" t="s">
        <v>1345</v>
      </c>
      <c r="C1420" s="4" t="s">
        <v>1480</v>
      </c>
      <c r="D1420" s="4"/>
      <c r="E1420" s="14" t="s">
        <v>535</v>
      </c>
      <c r="F1420" s="5"/>
      <c r="G1420" s="5"/>
      <c r="H1420" s="5"/>
      <c r="I1420" s="5"/>
      <c r="J1420" s="5"/>
      <c r="K1420" s="5"/>
      <c r="L1420" s="5"/>
      <c r="M1420" s="5">
        <v>0</v>
      </c>
      <c r="N1420" s="5">
        <v>660513.49737</v>
      </c>
      <c r="O1420" s="5">
        <f t="shared" si="1325"/>
        <v>17116.091130000001</v>
      </c>
      <c r="P1420" s="5">
        <f t="shared" si="1325"/>
        <v>17304.39471</v>
      </c>
      <c r="Q1420" s="5">
        <f t="shared" si="1325"/>
        <v>12789.99245</v>
      </c>
      <c r="R1420" s="5">
        <f t="shared" si="1325"/>
        <v>0</v>
      </c>
      <c r="S1420" s="5">
        <f t="shared" si="1325"/>
        <v>0</v>
      </c>
      <c r="T1420" s="5">
        <v>660453.54576999997</v>
      </c>
      <c r="U1420" s="5">
        <f t="shared" si="1325"/>
        <v>17304.39471</v>
      </c>
      <c r="V1420" s="36">
        <f t="shared" si="1325"/>
        <v>0</v>
      </c>
      <c r="W1420" s="5">
        <f t="shared" si="1326"/>
        <v>99.99092348600918</v>
      </c>
      <c r="X1420" s="26"/>
    </row>
    <row r="1421" spans="1:25" ht="31.5" x14ac:dyDescent="0.25">
      <c r="A1421" s="4" t="s">
        <v>156</v>
      </c>
      <c r="B1421" s="4" t="s">
        <v>1345</v>
      </c>
      <c r="C1421" s="4" t="s">
        <v>1480</v>
      </c>
      <c r="D1421" s="4" t="s">
        <v>11</v>
      </c>
      <c r="E1421" s="14" t="s">
        <v>465</v>
      </c>
      <c r="F1421" s="5"/>
      <c r="G1421" s="5"/>
      <c r="H1421" s="5"/>
      <c r="I1421" s="5"/>
      <c r="J1421" s="5"/>
      <c r="K1421" s="5"/>
      <c r="L1421" s="5"/>
      <c r="M1421" s="5">
        <v>0</v>
      </c>
      <c r="N1421" s="5">
        <v>660513.49737</v>
      </c>
      <c r="O1421" s="5">
        <f t="shared" si="1325"/>
        <v>17116.091130000001</v>
      </c>
      <c r="P1421" s="5">
        <f t="shared" si="1325"/>
        <v>17304.39471</v>
      </c>
      <c r="Q1421" s="5">
        <f t="shared" si="1325"/>
        <v>12789.99245</v>
      </c>
      <c r="R1421" s="5">
        <f t="shared" si="1325"/>
        <v>0</v>
      </c>
      <c r="S1421" s="5">
        <f t="shared" si="1325"/>
        <v>0</v>
      </c>
      <c r="T1421" s="5">
        <v>660453.54576999997</v>
      </c>
      <c r="U1421" s="5">
        <f t="shared" si="1325"/>
        <v>17304.39471</v>
      </c>
      <c r="V1421" s="36">
        <f t="shared" si="1325"/>
        <v>0</v>
      </c>
      <c r="W1421" s="5">
        <f t="shared" si="1326"/>
        <v>99.99092348600918</v>
      </c>
      <c r="X1421" s="26"/>
    </row>
    <row r="1422" spans="1:25" ht="31.5" x14ac:dyDescent="0.25">
      <c r="A1422" s="4" t="s">
        <v>156</v>
      </c>
      <c r="B1422" s="4" t="s">
        <v>1345</v>
      </c>
      <c r="C1422" s="4" t="s">
        <v>1480</v>
      </c>
      <c r="D1422" s="4" t="s">
        <v>12</v>
      </c>
      <c r="E1422" s="14" t="s">
        <v>466</v>
      </c>
      <c r="F1422" s="5"/>
      <c r="G1422" s="5"/>
      <c r="H1422" s="5"/>
      <c r="I1422" s="5"/>
      <c r="J1422" s="5"/>
      <c r="K1422" s="5"/>
      <c r="L1422" s="5"/>
      <c r="M1422" s="5">
        <v>0</v>
      </c>
      <c r="N1422" s="5">
        <v>660513.49737</v>
      </c>
      <c r="O1422" s="5">
        <f t="shared" ref="O1422:V1422" si="1327">O1423+O1425</f>
        <v>17116.091130000001</v>
      </c>
      <c r="P1422" s="5">
        <f t="shared" si="1327"/>
        <v>17304.39471</v>
      </c>
      <c r="Q1422" s="5">
        <f t="shared" si="1327"/>
        <v>12789.99245</v>
      </c>
      <c r="R1422" s="5">
        <f t="shared" si="1327"/>
        <v>0</v>
      </c>
      <c r="S1422" s="5">
        <f t="shared" si="1327"/>
        <v>0</v>
      </c>
      <c r="T1422" s="5">
        <v>660453.54576999997</v>
      </c>
      <c r="U1422" s="5">
        <f t="shared" si="1327"/>
        <v>17304.39471</v>
      </c>
      <c r="V1422" s="36">
        <f t="shared" si="1327"/>
        <v>0</v>
      </c>
      <c r="W1422" s="5">
        <f t="shared" si="1326"/>
        <v>99.99092348600918</v>
      </c>
      <c r="X1422" s="26"/>
    </row>
    <row r="1423" spans="1:25" hidden="1" x14ac:dyDescent="0.25">
      <c r="A1423" s="4" t="s">
        <v>156</v>
      </c>
      <c r="B1423" s="4" t="s">
        <v>1345</v>
      </c>
      <c r="C1423" s="4" t="s">
        <v>832</v>
      </c>
      <c r="D1423" s="4"/>
      <c r="E1423" s="14" t="s">
        <v>857</v>
      </c>
      <c r="F1423" s="5"/>
      <c r="G1423" s="5"/>
      <c r="H1423" s="5"/>
      <c r="I1423" s="5"/>
      <c r="J1423" s="5"/>
      <c r="K1423" s="5"/>
      <c r="L1423" s="5"/>
      <c r="M1423" s="5">
        <v>0</v>
      </c>
      <c r="N1423" s="5">
        <v>0</v>
      </c>
      <c r="O1423" s="5">
        <f t="shared" ref="O1423:V1423" si="1328">O1424</f>
        <v>7704.5859600000003</v>
      </c>
      <c r="P1423" s="5">
        <f t="shared" si="1328"/>
        <v>9775.1905700000007</v>
      </c>
      <c r="Q1423" s="5">
        <f t="shared" si="1328"/>
        <v>5260.7883099999999</v>
      </c>
      <c r="R1423" s="5">
        <f t="shared" si="1328"/>
        <v>0</v>
      </c>
      <c r="S1423" s="5">
        <f t="shared" si="1328"/>
        <v>0</v>
      </c>
      <c r="T1423" s="5">
        <v>0</v>
      </c>
      <c r="U1423" s="5">
        <f t="shared" si="1328"/>
        <v>9775.1905700000007</v>
      </c>
      <c r="V1423" s="36">
        <f t="shared" si="1328"/>
        <v>0</v>
      </c>
      <c r="W1423" s="5" t="e">
        <f t="shared" si="1326"/>
        <v>#DIV/0!</v>
      </c>
      <c r="X1423" s="24" t="s">
        <v>1214</v>
      </c>
    </row>
    <row r="1424" spans="1:25" ht="31.5" hidden="1" x14ac:dyDescent="0.25">
      <c r="A1424" s="4" t="s">
        <v>156</v>
      </c>
      <c r="B1424" s="4" t="s">
        <v>1345</v>
      </c>
      <c r="C1424" s="4" t="s">
        <v>832</v>
      </c>
      <c r="D1424" s="4" t="s">
        <v>11</v>
      </c>
      <c r="E1424" s="14" t="s">
        <v>465</v>
      </c>
      <c r="F1424" s="5"/>
      <c r="G1424" s="5"/>
      <c r="H1424" s="5"/>
      <c r="I1424" s="5"/>
      <c r="J1424" s="5"/>
      <c r="K1424" s="5"/>
      <c r="L1424" s="5"/>
      <c r="M1424" s="5">
        <v>0</v>
      </c>
      <c r="N1424" s="5">
        <v>0</v>
      </c>
      <c r="O1424" s="5">
        <f>2443.79765+5260.78831</f>
        <v>7704.5859600000003</v>
      </c>
      <c r="P1424" s="5">
        <v>9775.1905700000007</v>
      </c>
      <c r="Q1424" s="5">
        <v>5260.7883099999999</v>
      </c>
      <c r="R1424" s="5">
        <v>0</v>
      </c>
      <c r="S1424" s="5">
        <v>0</v>
      </c>
      <c r="T1424" s="5">
        <v>0</v>
      </c>
      <c r="U1424" s="5">
        <v>9775.1905700000007</v>
      </c>
      <c r="V1424" s="36">
        <v>0</v>
      </c>
      <c r="W1424" s="5" t="e">
        <f t="shared" si="1326"/>
        <v>#DIV/0!</v>
      </c>
      <c r="X1424" s="24" t="s">
        <v>1214</v>
      </c>
    </row>
    <row r="1425" spans="1:24" ht="31.5" hidden="1" x14ac:dyDescent="0.25">
      <c r="A1425" s="4" t="s">
        <v>156</v>
      </c>
      <c r="B1425" s="4" t="s">
        <v>1345</v>
      </c>
      <c r="C1425" s="4" t="s">
        <v>832</v>
      </c>
      <c r="D1425" s="4" t="s">
        <v>12</v>
      </c>
      <c r="E1425" s="14" t="s">
        <v>466</v>
      </c>
      <c r="F1425" s="5"/>
      <c r="G1425" s="5"/>
      <c r="H1425" s="5"/>
      <c r="I1425" s="5"/>
      <c r="J1425" s="5"/>
      <c r="K1425" s="5"/>
      <c r="L1425" s="5"/>
      <c r="M1425" s="5">
        <v>0</v>
      </c>
      <c r="N1425" s="5">
        <v>0</v>
      </c>
      <c r="O1425" s="5">
        <f t="shared" ref="O1425:V1425" si="1329">O1426</f>
        <v>9411.5051700000004</v>
      </c>
      <c r="P1425" s="5">
        <f t="shared" si="1329"/>
        <v>7529.2041399999998</v>
      </c>
      <c r="Q1425" s="5">
        <f t="shared" si="1329"/>
        <v>7529.2041399999998</v>
      </c>
      <c r="R1425" s="5">
        <f t="shared" si="1329"/>
        <v>0</v>
      </c>
      <c r="S1425" s="5">
        <f t="shared" si="1329"/>
        <v>0</v>
      </c>
      <c r="T1425" s="5">
        <v>0</v>
      </c>
      <c r="U1425" s="5">
        <f t="shared" si="1329"/>
        <v>7529.2041399999998</v>
      </c>
      <c r="V1425" s="36">
        <f t="shared" si="1329"/>
        <v>0</v>
      </c>
      <c r="W1425" s="5" t="e">
        <f t="shared" si="1326"/>
        <v>#DIV/0!</v>
      </c>
      <c r="X1425" s="24" t="s">
        <v>1214</v>
      </c>
    </row>
    <row r="1426" spans="1:24" ht="94.5" x14ac:dyDescent="0.25">
      <c r="A1426" s="4" t="s">
        <v>156</v>
      </c>
      <c r="B1426" s="4" t="s">
        <v>1345</v>
      </c>
      <c r="C1426" s="4" t="s">
        <v>807</v>
      </c>
      <c r="D1426" s="4"/>
      <c r="E1426" s="14" t="s">
        <v>1481</v>
      </c>
      <c r="F1426" s="5"/>
      <c r="G1426" s="5"/>
      <c r="H1426" s="5"/>
      <c r="I1426" s="5"/>
      <c r="J1426" s="5"/>
      <c r="K1426" s="5"/>
      <c r="L1426" s="5"/>
      <c r="M1426" s="5">
        <v>0</v>
      </c>
      <c r="N1426" s="5">
        <v>14188.62952</v>
      </c>
      <c r="O1426" s="5">
        <f>1882.30103+7529.20414</f>
        <v>9411.5051700000004</v>
      </c>
      <c r="P1426" s="5">
        <v>7529.2041399999998</v>
      </c>
      <c r="Q1426" s="5">
        <v>7529.2041399999998</v>
      </c>
      <c r="R1426" s="5">
        <v>0</v>
      </c>
      <c r="S1426" s="5">
        <v>0</v>
      </c>
      <c r="T1426" s="5">
        <v>14188.62952</v>
      </c>
      <c r="U1426" s="5">
        <v>7529.2041399999998</v>
      </c>
      <c r="V1426" s="36">
        <v>0</v>
      </c>
      <c r="W1426" s="5">
        <f t="shared" si="1326"/>
        <v>100</v>
      </c>
      <c r="X1426" s="26"/>
    </row>
    <row r="1427" spans="1:24" ht="126" x14ac:dyDescent="0.25">
      <c r="A1427" s="4" t="s">
        <v>156</v>
      </c>
      <c r="B1427" s="4" t="s">
        <v>1345</v>
      </c>
      <c r="C1427" s="4" t="s">
        <v>1222</v>
      </c>
      <c r="D1427" s="4"/>
      <c r="E1427" s="14" t="s">
        <v>1128</v>
      </c>
      <c r="F1427" s="5">
        <f t="shared" ref="F1427:L1433" si="1330">F1428</f>
        <v>4409.1000000000004</v>
      </c>
      <c r="G1427" s="5">
        <f t="shared" si="1330"/>
        <v>4409.1000000000004</v>
      </c>
      <c r="H1427" s="5">
        <f t="shared" si="1330"/>
        <v>4409.1000000000004</v>
      </c>
      <c r="I1427" s="5">
        <f t="shared" si="1330"/>
        <v>0</v>
      </c>
      <c r="J1427" s="5">
        <f t="shared" si="1330"/>
        <v>0</v>
      </c>
      <c r="K1427" s="5">
        <f t="shared" si="1330"/>
        <v>0</v>
      </c>
      <c r="L1427" s="5">
        <f t="shared" si="1330"/>
        <v>0</v>
      </c>
      <c r="M1427" s="5">
        <f t="shared" si="1324"/>
        <v>4409.1000000000004</v>
      </c>
      <c r="N1427" s="5">
        <v>14188.62952</v>
      </c>
      <c r="O1427" s="5">
        <f t="shared" ref="O1427:V1427" si="1331">O1428+O1435</f>
        <v>4326.8500000000004</v>
      </c>
      <c r="P1427" s="5">
        <f t="shared" si="1331"/>
        <v>0</v>
      </c>
      <c r="Q1427" s="5">
        <f t="shared" si="1331"/>
        <v>0</v>
      </c>
      <c r="R1427" s="5">
        <f t="shared" si="1331"/>
        <v>0</v>
      </c>
      <c r="S1427" s="5">
        <f t="shared" si="1331"/>
        <v>0</v>
      </c>
      <c r="T1427" s="5">
        <v>14188.62952</v>
      </c>
      <c r="U1427" s="5">
        <f t="shared" si="1331"/>
        <v>0</v>
      </c>
      <c r="V1427" s="36">
        <f t="shared" si="1331"/>
        <v>0</v>
      </c>
      <c r="W1427" s="5">
        <f t="shared" si="1326"/>
        <v>100</v>
      </c>
      <c r="X1427" s="26"/>
    </row>
    <row r="1428" spans="1:24" ht="31.5" x14ac:dyDescent="0.25">
      <c r="A1428" s="4" t="s">
        <v>156</v>
      </c>
      <c r="B1428" s="4" t="s">
        <v>1345</v>
      </c>
      <c r="C1428" s="4" t="s">
        <v>1222</v>
      </c>
      <c r="D1428" s="4" t="s">
        <v>11</v>
      </c>
      <c r="E1428" s="14" t="s">
        <v>465</v>
      </c>
      <c r="F1428" s="5">
        <f t="shared" si="1330"/>
        <v>4409.1000000000004</v>
      </c>
      <c r="G1428" s="5">
        <f t="shared" si="1330"/>
        <v>4409.1000000000004</v>
      </c>
      <c r="H1428" s="5">
        <f t="shared" si="1330"/>
        <v>4409.1000000000004</v>
      </c>
      <c r="I1428" s="5">
        <f t="shared" si="1330"/>
        <v>0</v>
      </c>
      <c r="J1428" s="5">
        <f t="shared" si="1330"/>
        <v>0</v>
      </c>
      <c r="K1428" s="5">
        <f t="shared" si="1330"/>
        <v>0</v>
      </c>
      <c r="L1428" s="5">
        <f t="shared" si="1330"/>
        <v>0</v>
      </c>
      <c r="M1428" s="5">
        <f t="shared" si="1324"/>
        <v>4409.1000000000004</v>
      </c>
      <c r="N1428" s="5">
        <v>14188.62952</v>
      </c>
      <c r="O1428" s="5">
        <f t="shared" ref="O1428:O1433" si="1332">O1429</f>
        <v>800</v>
      </c>
      <c r="P1428" s="5">
        <f t="shared" ref="P1428:V1433" si="1333">P1429</f>
        <v>0</v>
      </c>
      <c r="Q1428" s="5">
        <f t="shared" si="1333"/>
        <v>0</v>
      </c>
      <c r="R1428" s="5">
        <f t="shared" si="1333"/>
        <v>0</v>
      </c>
      <c r="S1428" s="5">
        <f t="shared" si="1333"/>
        <v>0</v>
      </c>
      <c r="T1428" s="5">
        <v>14188.62952</v>
      </c>
      <c r="U1428" s="5">
        <f t="shared" si="1333"/>
        <v>0</v>
      </c>
      <c r="V1428" s="36">
        <f t="shared" si="1333"/>
        <v>0</v>
      </c>
      <c r="W1428" s="5">
        <f t="shared" si="1326"/>
        <v>100</v>
      </c>
      <c r="X1428" s="26"/>
    </row>
    <row r="1429" spans="1:24" ht="31.5" x14ac:dyDescent="0.25">
      <c r="A1429" s="4" t="s">
        <v>156</v>
      </c>
      <c r="B1429" s="4" t="s">
        <v>1345</v>
      </c>
      <c r="C1429" s="4" t="s">
        <v>1222</v>
      </c>
      <c r="D1429" s="4" t="s">
        <v>12</v>
      </c>
      <c r="E1429" s="14" t="s">
        <v>466</v>
      </c>
      <c r="F1429" s="5">
        <f t="shared" si="1330"/>
        <v>4409.1000000000004</v>
      </c>
      <c r="G1429" s="5">
        <f t="shared" si="1330"/>
        <v>4409.1000000000004</v>
      </c>
      <c r="H1429" s="5">
        <f t="shared" si="1330"/>
        <v>4409.1000000000004</v>
      </c>
      <c r="I1429" s="5">
        <f t="shared" si="1330"/>
        <v>0</v>
      </c>
      <c r="J1429" s="5">
        <f t="shared" si="1330"/>
        <v>0</v>
      </c>
      <c r="K1429" s="5">
        <f t="shared" si="1330"/>
        <v>0</v>
      </c>
      <c r="L1429" s="5">
        <f t="shared" si="1330"/>
        <v>0</v>
      </c>
      <c r="M1429" s="5">
        <f t="shared" si="1324"/>
        <v>4409.1000000000004</v>
      </c>
      <c r="N1429" s="5">
        <v>14188.62952</v>
      </c>
      <c r="O1429" s="5">
        <f t="shared" si="1332"/>
        <v>800</v>
      </c>
      <c r="P1429" s="5">
        <f t="shared" si="1333"/>
        <v>0</v>
      </c>
      <c r="Q1429" s="5">
        <f t="shared" si="1333"/>
        <v>0</v>
      </c>
      <c r="R1429" s="5">
        <f t="shared" si="1333"/>
        <v>0</v>
      </c>
      <c r="S1429" s="5">
        <f t="shared" si="1333"/>
        <v>0</v>
      </c>
      <c r="T1429" s="5">
        <v>14188.62952</v>
      </c>
      <c r="U1429" s="5">
        <f t="shared" si="1333"/>
        <v>0</v>
      </c>
      <c r="V1429" s="36">
        <f t="shared" si="1333"/>
        <v>0</v>
      </c>
      <c r="W1429" s="5">
        <f t="shared" si="1326"/>
        <v>100</v>
      </c>
      <c r="X1429" s="26"/>
    </row>
    <row r="1430" spans="1:24" ht="47.25" x14ac:dyDescent="0.25">
      <c r="A1430" s="4" t="s">
        <v>156</v>
      </c>
      <c r="B1430" s="4" t="s">
        <v>1345</v>
      </c>
      <c r="C1430" s="4" t="s">
        <v>208</v>
      </c>
      <c r="D1430" s="4"/>
      <c r="E1430" s="14" t="s">
        <v>861</v>
      </c>
      <c r="F1430" s="5">
        <f t="shared" ref="F1430:L1430" si="1334">F1433</f>
        <v>4409.1000000000004</v>
      </c>
      <c r="G1430" s="5">
        <f t="shared" si="1334"/>
        <v>4409.1000000000004</v>
      </c>
      <c r="H1430" s="5">
        <f t="shared" si="1334"/>
        <v>4409.1000000000004</v>
      </c>
      <c r="I1430" s="5">
        <f t="shared" si="1334"/>
        <v>0</v>
      </c>
      <c r="J1430" s="5">
        <f t="shared" si="1334"/>
        <v>0</v>
      </c>
      <c r="K1430" s="5">
        <f t="shared" si="1334"/>
        <v>0</v>
      </c>
      <c r="L1430" s="5">
        <f t="shared" si="1334"/>
        <v>0</v>
      </c>
      <c r="M1430" s="5">
        <f t="shared" si="1324"/>
        <v>4409.1000000000004</v>
      </c>
      <c r="N1430" s="5">
        <v>25964.907640000001</v>
      </c>
      <c r="O1430" s="5">
        <f t="shared" ref="O1430:V1430" si="1335">O1433+O1431</f>
        <v>800</v>
      </c>
      <c r="P1430" s="5">
        <f t="shared" si="1335"/>
        <v>0</v>
      </c>
      <c r="Q1430" s="5">
        <f t="shared" si="1335"/>
        <v>0</v>
      </c>
      <c r="R1430" s="5">
        <f t="shared" si="1335"/>
        <v>0</v>
      </c>
      <c r="S1430" s="5">
        <f t="shared" si="1335"/>
        <v>0</v>
      </c>
      <c r="T1430" s="5">
        <v>25964.90612</v>
      </c>
      <c r="U1430" s="5">
        <f t="shared" si="1335"/>
        <v>0</v>
      </c>
      <c r="V1430" s="36">
        <f t="shared" si="1335"/>
        <v>0</v>
      </c>
      <c r="W1430" s="5">
        <f t="shared" si="1326"/>
        <v>99.999994145944896</v>
      </c>
      <c r="X1430" s="26"/>
    </row>
    <row r="1431" spans="1:24" ht="63" x14ac:dyDescent="0.25">
      <c r="A1431" s="4" t="s">
        <v>156</v>
      </c>
      <c r="B1431" s="4" t="s">
        <v>1345</v>
      </c>
      <c r="C1431" s="4" t="s">
        <v>209</v>
      </c>
      <c r="D1431" s="4"/>
      <c r="E1431" s="14" t="s">
        <v>862</v>
      </c>
      <c r="F1431" s="5"/>
      <c r="G1431" s="5"/>
      <c r="H1431" s="5"/>
      <c r="I1431" s="5"/>
      <c r="J1431" s="5"/>
      <c r="K1431" s="5"/>
      <c r="L1431" s="5"/>
      <c r="M1431" s="5">
        <v>0</v>
      </c>
      <c r="N1431" s="5">
        <v>25873.207640000001</v>
      </c>
      <c r="O1431" s="5">
        <f t="shared" ref="O1431:V1431" si="1336">O1432</f>
        <v>800</v>
      </c>
      <c r="P1431" s="5">
        <f t="shared" si="1336"/>
        <v>0</v>
      </c>
      <c r="Q1431" s="5">
        <f t="shared" si="1336"/>
        <v>0</v>
      </c>
      <c r="R1431" s="5">
        <f t="shared" si="1336"/>
        <v>0</v>
      </c>
      <c r="S1431" s="5">
        <f t="shared" si="1336"/>
        <v>0</v>
      </c>
      <c r="T1431" s="5">
        <v>25873.206119999999</v>
      </c>
      <c r="U1431" s="5">
        <f t="shared" si="1336"/>
        <v>0</v>
      </c>
      <c r="V1431" s="36">
        <f t="shared" si="1336"/>
        <v>0</v>
      </c>
      <c r="W1431" s="5">
        <f t="shared" si="1326"/>
        <v>99.999994125196906</v>
      </c>
      <c r="X1431" s="26"/>
    </row>
    <row r="1432" spans="1:24" ht="47.25" x14ac:dyDescent="0.25">
      <c r="A1432" s="4" t="s">
        <v>156</v>
      </c>
      <c r="B1432" s="4" t="s">
        <v>1345</v>
      </c>
      <c r="C1432" s="4" t="s">
        <v>1482</v>
      </c>
      <c r="D1432" s="4"/>
      <c r="E1432" s="14" t="s">
        <v>863</v>
      </c>
      <c r="F1432" s="5"/>
      <c r="G1432" s="5"/>
      <c r="H1432" s="5"/>
      <c r="I1432" s="5"/>
      <c r="J1432" s="5"/>
      <c r="K1432" s="5"/>
      <c r="L1432" s="5"/>
      <c r="M1432" s="5">
        <v>0</v>
      </c>
      <c r="N1432" s="5">
        <v>25873.207640000001</v>
      </c>
      <c r="O1432" s="5">
        <v>800</v>
      </c>
      <c r="P1432" s="5">
        <v>0</v>
      </c>
      <c r="Q1432" s="5">
        <v>0</v>
      </c>
      <c r="R1432" s="5">
        <v>0</v>
      </c>
      <c r="S1432" s="5">
        <v>0</v>
      </c>
      <c r="T1432" s="5">
        <v>25873.206119999999</v>
      </c>
      <c r="U1432" s="5">
        <v>0</v>
      </c>
      <c r="V1432" s="36">
        <v>0</v>
      </c>
      <c r="W1432" s="5">
        <f t="shared" si="1326"/>
        <v>99.999994125196906</v>
      </c>
      <c r="X1432" s="26"/>
    </row>
    <row r="1433" spans="1:24" ht="31.5" x14ac:dyDescent="0.25">
      <c r="A1433" s="4" t="s">
        <v>156</v>
      </c>
      <c r="B1433" s="4" t="s">
        <v>1345</v>
      </c>
      <c r="C1433" s="4" t="s">
        <v>1482</v>
      </c>
      <c r="D1433" s="4" t="s">
        <v>11</v>
      </c>
      <c r="E1433" s="14" t="s">
        <v>465</v>
      </c>
      <c r="F1433" s="5">
        <f t="shared" si="1330"/>
        <v>4409.1000000000004</v>
      </c>
      <c r="G1433" s="5">
        <f t="shared" si="1330"/>
        <v>4409.1000000000004</v>
      </c>
      <c r="H1433" s="5">
        <f t="shared" si="1330"/>
        <v>4409.1000000000004</v>
      </c>
      <c r="I1433" s="5">
        <f t="shared" si="1330"/>
        <v>0</v>
      </c>
      <c r="J1433" s="5">
        <f t="shared" si="1330"/>
        <v>0</v>
      </c>
      <c r="K1433" s="5">
        <f t="shared" si="1330"/>
        <v>0</v>
      </c>
      <c r="L1433" s="5">
        <f t="shared" si="1330"/>
        <v>0</v>
      </c>
      <c r="M1433" s="5">
        <f t="shared" si="1324"/>
        <v>4409.1000000000004</v>
      </c>
      <c r="N1433" s="5">
        <v>25873.207640000001</v>
      </c>
      <c r="O1433" s="5">
        <f t="shared" si="1332"/>
        <v>0</v>
      </c>
      <c r="P1433" s="5">
        <f t="shared" si="1333"/>
        <v>0</v>
      </c>
      <c r="Q1433" s="5">
        <f t="shared" si="1333"/>
        <v>0</v>
      </c>
      <c r="R1433" s="5">
        <f t="shared" si="1333"/>
        <v>0</v>
      </c>
      <c r="S1433" s="5">
        <f t="shared" si="1333"/>
        <v>0</v>
      </c>
      <c r="T1433" s="5">
        <v>25873.206119999999</v>
      </c>
      <c r="U1433" s="5">
        <f t="shared" si="1333"/>
        <v>0</v>
      </c>
      <c r="V1433" s="36">
        <f t="shared" si="1333"/>
        <v>0</v>
      </c>
      <c r="W1433" s="5">
        <f t="shared" si="1326"/>
        <v>99.999994125196906</v>
      </c>
      <c r="X1433" s="26"/>
    </row>
    <row r="1434" spans="1:24" ht="31.5" x14ac:dyDescent="0.25">
      <c r="A1434" s="4" t="s">
        <v>156</v>
      </c>
      <c r="B1434" s="4" t="s">
        <v>1345</v>
      </c>
      <c r="C1434" s="4" t="s">
        <v>1482</v>
      </c>
      <c r="D1434" s="4" t="s">
        <v>12</v>
      </c>
      <c r="E1434" s="14" t="s">
        <v>466</v>
      </c>
      <c r="F1434" s="5">
        <v>4409.1000000000004</v>
      </c>
      <c r="G1434" s="5">
        <v>4409.1000000000004</v>
      </c>
      <c r="H1434" s="5">
        <v>4409.1000000000004</v>
      </c>
      <c r="I1434" s="5"/>
      <c r="J1434" s="5"/>
      <c r="K1434" s="5"/>
      <c r="L1434" s="5"/>
      <c r="M1434" s="5">
        <f t="shared" si="1324"/>
        <v>4409.1000000000004</v>
      </c>
      <c r="N1434" s="5">
        <v>25873.207640000001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25873.206119999999</v>
      </c>
      <c r="U1434" s="5">
        <v>0</v>
      </c>
      <c r="V1434" s="36">
        <v>0</v>
      </c>
      <c r="W1434" s="5">
        <f t="shared" si="1326"/>
        <v>99.999994125196906</v>
      </c>
      <c r="X1434" s="26"/>
    </row>
    <row r="1435" spans="1:24" ht="63" x14ac:dyDescent="0.25">
      <c r="A1435" s="4" t="s">
        <v>156</v>
      </c>
      <c r="B1435" s="4" t="s">
        <v>1345</v>
      </c>
      <c r="C1435" s="4" t="s">
        <v>1483</v>
      </c>
      <c r="D1435" s="4"/>
      <c r="E1435" s="14" t="s">
        <v>1484</v>
      </c>
      <c r="F1435" s="5"/>
      <c r="G1435" s="5"/>
      <c r="H1435" s="5"/>
      <c r="I1435" s="5"/>
      <c r="J1435" s="5"/>
      <c r="K1435" s="5"/>
      <c r="L1435" s="5"/>
      <c r="M1435" s="5">
        <v>0</v>
      </c>
      <c r="N1435" s="5">
        <v>91.7</v>
      </c>
      <c r="O1435" s="5">
        <f t="shared" ref="O1435:V1438" si="1337">O1436</f>
        <v>3526.85</v>
      </c>
      <c r="P1435" s="5">
        <f t="shared" si="1337"/>
        <v>0</v>
      </c>
      <c r="Q1435" s="5">
        <f t="shared" si="1337"/>
        <v>0</v>
      </c>
      <c r="R1435" s="5">
        <f t="shared" si="1337"/>
        <v>0</v>
      </c>
      <c r="S1435" s="5">
        <f t="shared" si="1337"/>
        <v>0</v>
      </c>
      <c r="T1435" s="5">
        <v>91.7</v>
      </c>
      <c r="U1435" s="5">
        <f t="shared" si="1337"/>
        <v>0</v>
      </c>
      <c r="V1435" s="36">
        <f t="shared" si="1337"/>
        <v>0</v>
      </c>
      <c r="W1435" s="5">
        <f t="shared" si="1326"/>
        <v>100</v>
      </c>
      <c r="X1435" s="26"/>
    </row>
    <row r="1436" spans="1:24" ht="47.25" x14ac:dyDescent="0.25">
      <c r="A1436" s="4" t="s">
        <v>156</v>
      </c>
      <c r="B1436" s="4" t="s">
        <v>1345</v>
      </c>
      <c r="C1436" s="4" t="s">
        <v>1485</v>
      </c>
      <c r="D1436" s="4"/>
      <c r="E1436" s="14" t="s">
        <v>1486</v>
      </c>
      <c r="F1436" s="5"/>
      <c r="G1436" s="5"/>
      <c r="H1436" s="5"/>
      <c r="I1436" s="5"/>
      <c r="J1436" s="5"/>
      <c r="K1436" s="5"/>
      <c r="L1436" s="5"/>
      <c r="M1436" s="5">
        <v>0</v>
      </c>
      <c r="N1436" s="5">
        <v>91.7</v>
      </c>
      <c r="O1436" s="5">
        <f t="shared" si="1337"/>
        <v>3526.85</v>
      </c>
      <c r="P1436" s="5">
        <f t="shared" si="1337"/>
        <v>0</v>
      </c>
      <c r="Q1436" s="5">
        <f t="shared" si="1337"/>
        <v>0</v>
      </c>
      <c r="R1436" s="5">
        <f t="shared" si="1337"/>
        <v>0</v>
      </c>
      <c r="S1436" s="5">
        <f t="shared" si="1337"/>
        <v>0</v>
      </c>
      <c r="T1436" s="5">
        <v>91.7</v>
      </c>
      <c r="U1436" s="5">
        <f t="shared" si="1337"/>
        <v>0</v>
      </c>
      <c r="V1436" s="36">
        <f t="shared" si="1337"/>
        <v>0</v>
      </c>
      <c r="W1436" s="5">
        <f t="shared" si="1326"/>
        <v>100</v>
      </c>
      <c r="X1436" s="26"/>
    </row>
    <row r="1437" spans="1:24" ht="31.5" x14ac:dyDescent="0.25">
      <c r="A1437" s="4" t="s">
        <v>156</v>
      </c>
      <c r="B1437" s="4" t="s">
        <v>1345</v>
      </c>
      <c r="C1437" s="4" t="s">
        <v>1485</v>
      </c>
      <c r="D1437" s="4" t="s">
        <v>11</v>
      </c>
      <c r="E1437" s="14" t="s">
        <v>465</v>
      </c>
      <c r="F1437" s="5"/>
      <c r="G1437" s="5"/>
      <c r="H1437" s="5"/>
      <c r="I1437" s="5"/>
      <c r="J1437" s="5"/>
      <c r="K1437" s="5"/>
      <c r="L1437" s="5"/>
      <c r="M1437" s="5">
        <v>0</v>
      </c>
      <c r="N1437" s="5">
        <v>91.7</v>
      </c>
      <c r="O1437" s="5">
        <f t="shared" si="1337"/>
        <v>3526.85</v>
      </c>
      <c r="P1437" s="5">
        <f t="shared" si="1337"/>
        <v>0</v>
      </c>
      <c r="Q1437" s="5">
        <f t="shared" si="1337"/>
        <v>0</v>
      </c>
      <c r="R1437" s="5">
        <f t="shared" si="1337"/>
        <v>0</v>
      </c>
      <c r="S1437" s="5">
        <f t="shared" si="1337"/>
        <v>0</v>
      </c>
      <c r="T1437" s="5">
        <v>91.7</v>
      </c>
      <c r="U1437" s="5">
        <f t="shared" si="1337"/>
        <v>0</v>
      </c>
      <c r="V1437" s="36">
        <f t="shared" si="1337"/>
        <v>0</v>
      </c>
      <c r="W1437" s="5">
        <f t="shared" si="1326"/>
        <v>100</v>
      </c>
      <c r="X1437" s="26"/>
    </row>
    <row r="1438" spans="1:24" ht="31.5" x14ac:dyDescent="0.25">
      <c r="A1438" s="4" t="s">
        <v>156</v>
      </c>
      <c r="B1438" s="4" t="s">
        <v>1345</v>
      </c>
      <c r="C1438" s="4" t="s">
        <v>1485</v>
      </c>
      <c r="D1438" s="4" t="s">
        <v>12</v>
      </c>
      <c r="E1438" s="14" t="s">
        <v>466</v>
      </c>
      <c r="F1438" s="5"/>
      <c r="G1438" s="5"/>
      <c r="H1438" s="5"/>
      <c r="I1438" s="5"/>
      <c r="J1438" s="5"/>
      <c r="K1438" s="5"/>
      <c r="L1438" s="5"/>
      <c r="M1438" s="5">
        <v>0</v>
      </c>
      <c r="N1438" s="5">
        <v>91.7</v>
      </c>
      <c r="O1438" s="5">
        <f t="shared" si="1337"/>
        <v>3526.85</v>
      </c>
      <c r="P1438" s="5">
        <f t="shared" si="1337"/>
        <v>0</v>
      </c>
      <c r="Q1438" s="5">
        <f t="shared" si="1337"/>
        <v>0</v>
      </c>
      <c r="R1438" s="5">
        <f t="shared" si="1337"/>
        <v>0</v>
      </c>
      <c r="S1438" s="5">
        <f t="shared" si="1337"/>
        <v>0</v>
      </c>
      <c r="T1438" s="5">
        <v>91.7</v>
      </c>
      <c r="U1438" s="5">
        <f t="shared" si="1337"/>
        <v>0</v>
      </c>
      <c r="V1438" s="36">
        <f t="shared" si="1337"/>
        <v>0</v>
      </c>
      <c r="W1438" s="5">
        <f t="shared" si="1326"/>
        <v>100</v>
      </c>
      <c r="X1438" s="26"/>
    </row>
    <row r="1439" spans="1:24" ht="31.5" x14ac:dyDescent="0.25">
      <c r="A1439" s="4" t="s">
        <v>156</v>
      </c>
      <c r="B1439" s="4" t="s">
        <v>1345</v>
      </c>
      <c r="C1439" s="4" t="s">
        <v>186</v>
      </c>
      <c r="D1439" s="4"/>
      <c r="E1439" s="14" t="s">
        <v>959</v>
      </c>
      <c r="F1439" s="5"/>
      <c r="G1439" s="5"/>
      <c r="H1439" s="5"/>
      <c r="I1439" s="5"/>
      <c r="J1439" s="5"/>
      <c r="K1439" s="5"/>
      <c r="L1439" s="5"/>
      <c r="M1439" s="5">
        <v>0</v>
      </c>
      <c r="N1439" s="5">
        <v>2556.7550000000001</v>
      </c>
      <c r="O1439" s="5">
        <v>3526.85</v>
      </c>
      <c r="P1439" s="5">
        <v>0</v>
      </c>
      <c r="Q1439" s="5">
        <v>0</v>
      </c>
      <c r="R1439" s="5">
        <v>0</v>
      </c>
      <c r="S1439" s="5">
        <v>0</v>
      </c>
      <c r="T1439" s="5">
        <v>2556.7545</v>
      </c>
      <c r="U1439" s="5">
        <v>0</v>
      </c>
      <c r="V1439" s="36">
        <v>0</v>
      </c>
      <c r="W1439" s="5">
        <f t="shared" si="1326"/>
        <v>99.999980443961192</v>
      </c>
      <c r="X1439" s="26"/>
    </row>
    <row r="1440" spans="1:24" ht="47.25" hidden="1" x14ac:dyDescent="0.25">
      <c r="A1440" s="4" t="s">
        <v>156</v>
      </c>
      <c r="B1440" s="4" t="s">
        <v>1345</v>
      </c>
      <c r="C1440" s="4" t="s">
        <v>187</v>
      </c>
      <c r="D1440" s="4"/>
      <c r="E1440" s="14" t="s">
        <v>1487</v>
      </c>
      <c r="F1440" s="5"/>
      <c r="G1440" s="5"/>
      <c r="H1440" s="5"/>
      <c r="I1440" s="5"/>
      <c r="J1440" s="5"/>
      <c r="K1440" s="5"/>
      <c r="L1440" s="5"/>
      <c r="M1440" s="5">
        <f t="shared" si="1324"/>
        <v>0</v>
      </c>
      <c r="N1440" s="5">
        <v>0</v>
      </c>
      <c r="O1440" s="5">
        <f t="shared" ref="O1440:O1442" si="1338">O1441</f>
        <v>1500</v>
      </c>
      <c r="P1440" s="5">
        <f t="shared" ref="P1440:V1442" si="1339">P1441</f>
        <v>0</v>
      </c>
      <c r="Q1440" s="5">
        <f t="shared" si="1339"/>
        <v>0</v>
      </c>
      <c r="R1440" s="5">
        <f t="shared" si="1339"/>
        <v>0</v>
      </c>
      <c r="S1440" s="5">
        <f t="shared" si="1339"/>
        <v>0</v>
      </c>
      <c r="T1440" s="5">
        <v>0</v>
      </c>
      <c r="U1440" s="5">
        <f t="shared" si="1339"/>
        <v>0</v>
      </c>
      <c r="V1440" s="36">
        <f t="shared" si="1339"/>
        <v>0</v>
      </c>
      <c r="W1440" s="5" t="e">
        <f t="shared" si="1326"/>
        <v>#DIV/0!</v>
      </c>
      <c r="X1440" s="24" t="s">
        <v>1214</v>
      </c>
    </row>
    <row r="1441" spans="1:24" ht="47.25" hidden="1" x14ac:dyDescent="0.25">
      <c r="A1441" s="4" t="s">
        <v>156</v>
      </c>
      <c r="B1441" s="4" t="s">
        <v>1345</v>
      </c>
      <c r="C1441" s="4" t="s">
        <v>180</v>
      </c>
      <c r="D1441" s="4"/>
      <c r="E1441" s="14" t="s">
        <v>965</v>
      </c>
      <c r="F1441" s="5"/>
      <c r="G1441" s="5"/>
      <c r="H1441" s="5"/>
      <c r="I1441" s="5"/>
      <c r="J1441" s="5"/>
      <c r="K1441" s="5"/>
      <c r="L1441" s="5"/>
      <c r="M1441" s="5">
        <f t="shared" si="1324"/>
        <v>0</v>
      </c>
      <c r="N1441" s="5">
        <v>0</v>
      </c>
      <c r="O1441" s="5">
        <f t="shared" si="1338"/>
        <v>1500</v>
      </c>
      <c r="P1441" s="5">
        <f t="shared" si="1339"/>
        <v>0</v>
      </c>
      <c r="Q1441" s="5">
        <f t="shared" si="1339"/>
        <v>0</v>
      </c>
      <c r="R1441" s="5">
        <f t="shared" si="1339"/>
        <v>0</v>
      </c>
      <c r="S1441" s="5">
        <f t="shared" si="1339"/>
        <v>0</v>
      </c>
      <c r="T1441" s="5">
        <v>0</v>
      </c>
      <c r="U1441" s="5">
        <f t="shared" si="1339"/>
        <v>0</v>
      </c>
      <c r="V1441" s="36">
        <f t="shared" si="1339"/>
        <v>0</v>
      </c>
      <c r="W1441" s="5" t="e">
        <f t="shared" si="1326"/>
        <v>#DIV/0!</v>
      </c>
      <c r="X1441" s="24" t="s">
        <v>1214</v>
      </c>
    </row>
    <row r="1442" spans="1:24" ht="47.25" hidden="1" x14ac:dyDescent="0.25">
      <c r="A1442" s="4" t="s">
        <v>156</v>
      </c>
      <c r="B1442" s="4" t="s">
        <v>1345</v>
      </c>
      <c r="C1442" s="4" t="s">
        <v>1139</v>
      </c>
      <c r="D1442" s="4"/>
      <c r="E1442" s="14" t="s">
        <v>1140</v>
      </c>
      <c r="F1442" s="5"/>
      <c r="G1442" s="5"/>
      <c r="H1442" s="5"/>
      <c r="I1442" s="5"/>
      <c r="J1442" s="5"/>
      <c r="K1442" s="5"/>
      <c r="L1442" s="5"/>
      <c r="M1442" s="5">
        <f t="shared" si="1324"/>
        <v>0</v>
      </c>
      <c r="N1442" s="5">
        <v>0</v>
      </c>
      <c r="O1442" s="5">
        <f t="shared" si="1338"/>
        <v>1500</v>
      </c>
      <c r="P1442" s="5">
        <f t="shared" si="1339"/>
        <v>0</v>
      </c>
      <c r="Q1442" s="5">
        <f t="shared" si="1339"/>
        <v>0</v>
      </c>
      <c r="R1442" s="5">
        <f t="shared" si="1339"/>
        <v>0</v>
      </c>
      <c r="S1442" s="5">
        <f t="shared" si="1339"/>
        <v>0</v>
      </c>
      <c r="T1442" s="5">
        <v>0</v>
      </c>
      <c r="U1442" s="5">
        <f t="shared" si="1339"/>
        <v>0</v>
      </c>
      <c r="V1442" s="36">
        <f t="shared" si="1339"/>
        <v>0</v>
      </c>
      <c r="W1442" s="5" t="e">
        <f t="shared" si="1326"/>
        <v>#DIV/0!</v>
      </c>
      <c r="X1442" s="24" t="s">
        <v>1214</v>
      </c>
    </row>
    <row r="1443" spans="1:24" ht="31.5" hidden="1" x14ac:dyDescent="0.25">
      <c r="A1443" s="4" t="s">
        <v>156</v>
      </c>
      <c r="B1443" s="4" t="s">
        <v>1345</v>
      </c>
      <c r="C1443" s="4" t="s">
        <v>1139</v>
      </c>
      <c r="D1443" s="4" t="s">
        <v>11</v>
      </c>
      <c r="E1443" s="14" t="s">
        <v>465</v>
      </c>
      <c r="F1443" s="5"/>
      <c r="G1443" s="5"/>
      <c r="H1443" s="5"/>
      <c r="I1443" s="5"/>
      <c r="J1443" s="5"/>
      <c r="K1443" s="5"/>
      <c r="L1443" s="5"/>
      <c r="M1443" s="5">
        <f t="shared" si="1324"/>
        <v>0</v>
      </c>
      <c r="N1443" s="5">
        <v>0</v>
      </c>
      <c r="O1443" s="5">
        <v>1500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36">
        <v>0</v>
      </c>
      <c r="W1443" s="5" t="e">
        <f t="shared" si="1326"/>
        <v>#DIV/0!</v>
      </c>
      <c r="X1443" s="24" t="s">
        <v>1214</v>
      </c>
    </row>
    <row r="1444" spans="1:24" s="10" customFormat="1" ht="31.5" hidden="1" x14ac:dyDescent="0.25">
      <c r="A1444" s="4" t="s">
        <v>156</v>
      </c>
      <c r="B1444" s="4" t="s">
        <v>1345</v>
      </c>
      <c r="C1444" s="4" t="s">
        <v>1139</v>
      </c>
      <c r="D1444" s="4" t="s">
        <v>12</v>
      </c>
      <c r="E1444" s="14" t="s">
        <v>466</v>
      </c>
      <c r="F1444" s="11">
        <f t="shared" ref="F1444:L1449" si="1340">F1445</f>
        <v>14.1</v>
      </c>
      <c r="G1444" s="11">
        <f t="shared" si="1340"/>
        <v>4.5</v>
      </c>
      <c r="H1444" s="11">
        <f t="shared" si="1340"/>
        <v>3</v>
      </c>
      <c r="I1444" s="11">
        <f t="shared" si="1340"/>
        <v>0</v>
      </c>
      <c r="J1444" s="11">
        <f t="shared" si="1340"/>
        <v>0</v>
      </c>
      <c r="K1444" s="11">
        <f t="shared" si="1340"/>
        <v>0</v>
      </c>
      <c r="L1444" s="11">
        <f t="shared" si="1340"/>
        <v>0</v>
      </c>
      <c r="M1444" s="11">
        <f t="shared" si="1324"/>
        <v>14.1</v>
      </c>
      <c r="N1444" s="5">
        <v>0</v>
      </c>
      <c r="O1444" s="11">
        <f t="shared" ref="O1444:V1444" si="1341">O1445+O1451</f>
        <v>124.1</v>
      </c>
      <c r="P1444" s="11">
        <f t="shared" si="1341"/>
        <v>0</v>
      </c>
      <c r="Q1444" s="11">
        <f t="shared" si="1341"/>
        <v>0</v>
      </c>
      <c r="R1444" s="11">
        <f t="shared" si="1341"/>
        <v>0</v>
      </c>
      <c r="S1444" s="11">
        <f t="shared" si="1341"/>
        <v>0</v>
      </c>
      <c r="T1444" s="5">
        <v>0</v>
      </c>
      <c r="U1444" s="11">
        <f t="shared" si="1341"/>
        <v>0</v>
      </c>
      <c r="V1444" s="35">
        <f t="shared" si="1341"/>
        <v>0</v>
      </c>
      <c r="W1444" s="5" t="e">
        <f t="shared" si="1326"/>
        <v>#DIV/0!</v>
      </c>
      <c r="X1444" s="24" t="s">
        <v>1214</v>
      </c>
    </row>
    <row r="1445" spans="1:24" ht="47.25" x14ac:dyDescent="0.25">
      <c r="A1445" s="4" t="s">
        <v>156</v>
      </c>
      <c r="B1445" s="4" t="s">
        <v>1345</v>
      </c>
      <c r="C1445" s="4" t="s">
        <v>1488</v>
      </c>
      <c r="D1445" s="4"/>
      <c r="E1445" s="14" t="s">
        <v>1014</v>
      </c>
      <c r="F1445" s="5">
        <f t="shared" si="1340"/>
        <v>14.1</v>
      </c>
      <c r="G1445" s="5">
        <f t="shared" si="1340"/>
        <v>4.5</v>
      </c>
      <c r="H1445" s="5">
        <f t="shared" si="1340"/>
        <v>3</v>
      </c>
      <c r="I1445" s="5">
        <f t="shared" si="1340"/>
        <v>0</v>
      </c>
      <c r="J1445" s="5">
        <f t="shared" si="1340"/>
        <v>0</v>
      </c>
      <c r="K1445" s="5">
        <f t="shared" si="1340"/>
        <v>0</v>
      </c>
      <c r="L1445" s="5">
        <f t="shared" si="1340"/>
        <v>0</v>
      </c>
      <c r="M1445" s="5">
        <f t="shared" si="1324"/>
        <v>14.1</v>
      </c>
      <c r="N1445" s="5">
        <v>2556.7550000000001</v>
      </c>
      <c r="O1445" s="5">
        <f t="shared" ref="O1445:O1449" si="1342">O1446</f>
        <v>14.1</v>
      </c>
      <c r="P1445" s="5">
        <f t="shared" ref="P1445:V1449" si="1343">P1446</f>
        <v>0</v>
      </c>
      <c r="Q1445" s="5">
        <f t="shared" si="1343"/>
        <v>0</v>
      </c>
      <c r="R1445" s="5">
        <f t="shared" si="1343"/>
        <v>0</v>
      </c>
      <c r="S1445" s="5">
        <f t="shared" si="1343"/>
        <v>0</v>
      </c>
      <c r="T1445" s="5">
        <v>2556.7545</v>
      </c>
      <c r="U1445" s="5">
        <f t="shared" si="1343"/>
        <v>0</v>
      </c>
      <c r="V1445" s="36">
        <f t="shared" si="1343"/>
        <v>0</v>
      </c>
      <c r="W1445" s="5">
        <f t="shared" si="1326"/>
        <v>99.999980443961192</v>
      </c>
      <c r="X1445" s="26"/>
    </row>
    <row r="1446" spans="1:24" ht="63" x14ac:dyDescent="0.25">
      <c r="A1446" s="4" t="s">
        <v>156</v>
      </c>
      <c r="B1446" s="4" t="s">
        <v>1345</v>
      </c>
      <c r="C1446" s="4" t="s">
        <v>1489</v>
      </c>
      <c r="D1446" s="4"/>
      <c r="E1446" s="14" t="s">
        <v>1015</v>
      </c>
      <c r="F1446" s="5">
        <f t="shared" si="1340"/>
        <v>14.1</v>
      </c>
      <c r="G1446" s="5">
        <f t="shared" si="1340"/>
        <v>4.5</v>
      </c>
      <c r="H1446" s="5">
        <f t="shared" si="1340"/>
        <v>3</v>
      </c>
      <c r="I1446" s="5">
        <f t="shared" si="1340"/>
        <v>0</v>
      </c>
      <c r="J1446" s="5">
        <f t="shared" si="1340"/>
        <v>0</v>
      </c>
      <c r="K1446" s="5">
        <f t="shared" si="1340"/>
        <v>0</v>
      </c>
      <c r="L1446" s="5">
        <f t="shared" si="1340"/>
        <v>0</v>
      </c>
      <c r="M1446" s="5">
        <f t="shared" si="1324"/>
        <v>14.1</v>
      </c>
      <c r="N1446" s="5">
        <v>2556.7550000000001</v>
      </c>
      <c r="O1446" s="5">
        <f t="shared" si="1342"/>
        <v>14.1</v>
      </c>
      <c r="P1446" s="5">
        <f t="shared" si="1343"/>
        <v>0</v>
      </c>
      <c r="Q1446" s="5">
        <f t="shared" si="1343"/>
        <v>0</v>
      </c>
      <c r="R1446" s="5">
        <f t="shared" si="1343"/>
        <v>0</v>
      </c>
      <c r="S1446" s="5">
        <f t="shared" si="1343"/>
        <v>0</v>
      </c>
      <c r="T1446" s="5">
        <v>2556.7545</v>
      </c>
      <c r="U1446" s="5">
        <f t="shared" si="1343"/>
        <v>0</v>
      </c>
      <c r="V1446" s="36">
        <f t="shared" si="1343"/>
        <v>0</v>
      </c>
      <c r="W1446" s="5">
        <f t="shared" si="1326"/>
        <v>99.999980443961192</v>
      </c>
      <c r="X1446" s="26"/>
    </row>
    <row r="1447" spans="1:24" ht="31.5" x14ac:dyDescent="0.25">
      <c r="A1447" s="4" t="s">
        <v>156</v>
      </c>
      <c r="B1447" s="4" t="s">
        <v>1345</v>
      </c>
      <c r="C1447" s="4" t="s">
        <v>1490</v>
      </c>
      <c r="D1447" s="4"/>
      <c r="E1447" s="14" t="s">
        <v>751</v>
      </c>
      <c r="F1447" s="5">
        <f>F1448</f>
        <v>14.1</v>
      </c>
      <c r="G1447" s="5">
        <f t="shared" si="1340"/>
        <v>4.5</v>
      </c>
      <c r="H1447" s="5">
        <f t="shared" si="1340"/>
        <v>3</v>
      </c>
      <c r="I1447" s="5">
        <f t="shared" si="1340"/>
        <v>0</v>
      </c>
      <c r="J1447" s="5">
        <f t="shared" si="1340"/>
        <v>0</v>
      </c>
      <c r="K1447" s="5">
        <f t="shared" si="1340"/>
        <v>0</v>
      </c>
      <c r="L1447" s="5">
        <f t="shared" si="1340"/>
        <v>0</v>
      </c>
      <c r="M1447" s="5">
        <f t="shared" si="1324"/>
        <v>14.1</v>
      </c>
      <c r="N1447" s="5">
        <v>2556.7550000000001</v>
      </c>
      <c r="O1447" s="5">
        <f t="shared" si="1342"/>
        <v>14.1</v>
      </c>
      <c r="P1447" s="5">
        <f t="shared" si="1343"/>
        <v>0</v>
      </c>
      <c r="Q1447" s="5">
        <f t="shared" si="1343"/>
        <v>0</v>
      </c>
      <c r="R1447" s="5">
        <f t="shared" si="1343"/>
        <v>0</v>
      </c>
      <c r="S1447" s="5">
        <f t="shared" si="1343"/>
        <v>0</v>
      </c>
      <c r="T1447" s="5">
        <v>2556.7545</v>
      </c>
      <c r="U1447" s="5">
        <f t="shared" si="1343"/>
        <v>0</v>
      </c>
      <c r="V1447" s="36">
        <f t="shared" si="1343"/>
        <v>0</v>
      </c>
      <c r="W1447" s="5">
        <f t="shared" si="1326"/>
        <v>99.999980443961192</v>
      </c>
      <c r="X1447" s="26"/>
    </row>
    <row r="1448" spans="1:24" ht="31.5" x14ac:dyDescent="0.25">
      <c r="A1448" s="4" t="s">
        <v>156</v>
      </c>
      <c r="B1448" s="4" t="s">
        <v>1345</v>
      </c>
      <c r="C1448" s="4" t="s">
        <v>1490</v>
      </c>
      <c r="D1448" s="4" t="s">
        <v>11</v>
      </c>
      <c r="E1448" s="14" t="s">
        <v>465</v>
      </c>
      <c r="F1448" s="5">
        <f>F1449</f>
        <v>14.1</v>
      </c>
      <c r="G1448" s="5">
        <f t="shared" si="1340"/>
        <v>4.5</v>
      </c>
      <c r="H1448" s="5">
        <f t="shared" si="1340"/>
        <v>3</v>
      </c>
      <c r="I1448" s="5">
        <f t="shared" si="1340"/>
        <v>0</v>
      </c>
      <c r="J1448" s="5">
        <f t="shared" si="1340"/>
        <v>0</v>
      </c>
      <c r="K1448" s="5">
        <f t="shared" si="1340"/>
        <v>0</v>
      </c>
      <c r="L1448" s="5">
        <f t="shared" si="1340"/>
        <v>0</v>
      </c>
      <c r="M1448" s="5">
        <f t="shared" si="1324"/>
        <v>14.1</v>
      </c>
      <c r="N1448" s="5">
        <v>2556.7550000000001</v>
      </c>
      <c r="O1448" s="5">
        <f t="shared" si="1342"/>
        <v>14.1</v>
      </c>
      <c r="P1448" s="5">
        <f t="shared" si="1343"/>
        <v>0</v>
      </c>
      <c r="Q1448" s="5">
        <f t="shared" si="1343"/>
        <v>0</v>
      </c>
      <c r="R1448" s="5">
        <f t="shared" si="1343"/>
        <v>0</v>
      </c>
      <c r="S1448" s="5">
        <f t="shared" si="1343"/>
        <v>0</v>
      </c>
      <c r="T1448" s="5">
        <v>2556.7545</v>
      </c>
      <c r="U1448" s="5">
        <f t="shared" si="1343"/>
        <v>0</v>
      </c>
      <c r="V1448" s="36">
        <f t="shared" si="1343"/>
        <v>0</v>
      </c>
      <c r="W1448" s="5">
        <f t="shared" si="1326"/>
        <v>99.999980443961192</v>
      </c>
      <c r="X1448" s="26"/>
    </row>
    <row r="1449" spans="1:24" ht="31.5" x14ac:dyDescent="0.25">
      <c r="A1449" s="4" t="s">
        <v>156</v>
      </c>
      <c r="B1449" s="4" t="s">
        <v>1345</v>
      </c>
      <c r="C1449" s="4" t="s">
        <v>1490</v>
      </c>
      <c r="D1449" s="4" t="s">
        <v>12</v>
      </c>
      <c r="E1449" s="14" t="s">
        <v>466</v>
      </c>
      <c r="F1449" s="5">
        <f>F1450</f>
        <v>14.1</v>
      </c>
      <c r="G1449" s="5">
        <f t="shared" si="1340"/>
        <v>4.5</v>
      </c>
      <c r="H1449" s="5">
        <f t="shared" si="1340"/>
        <v>3</v>
      </c>
      <c r="I1449" s="5">
        <f t="shared" si="1340"/>
        <v>0</v>
      </c>
      <c r="J1449" s="5">
        <f t="shared" si="1340"/>
        <v>0</v>
      </c>
      <c r="K1449" s="5">
        <f t="shared" si="1340"/>
        <v>0</v>
      </c>
      <c r="L1449" s="5">
        <f t="shared" si="1340"/>
        <v>0</v>
      </c>
      <c r="M1449" s="5">
        <f t="shared" si="1324"/>
        <v>14.1</v>
      </c>
      <c r="N1449" s="5">
        <v>2556.7550000000001</v>
      </c>
      <c r="O1449" s="5">
        <f t="shared" si="1342"/>
        <v>14.1</v>
      </c>
      <c r="P1449" s="5">
        <f t="shared" si="1343"/>
        <v>0</v>
      </c>
      <c r="Q1449" s="5">
        <f t="shared" si="1343"/>
        <v>0</v>
      </c>
      <c r="R1449" s="5">
        <f t="shared" si="1343"/>
        <v>0</v>
      </c>
      <c r="S1449" s="5">
        <f t="shared" si="1343"/>
        <v>0</v>
      </c>
      <c r="T1449" s="5">
        <v>2556.7545</v>
      </c>
      <c r="U1449" s="5">
        <f t="shared" si="1343"/>
        <v>0</v>
      </c>
      <c r="V1449" s="36">
        <f t="shared" si="1343"/>
        <v>0</v>
      </c>
      <c r="W1449" s="5">
        <f t="shared" si="1326"/>
        <v>99.999980443961192</v>
      </c>
      <c r="X1449" s="26"/>
    </row>
    <row r="1450" spans="1:24" ht="47.25" x14ac:dyDescent="0.25">
      <c r="A1450" s="4" t="s">
        <v>156</v>
      </c>
      <c r="B1450" s="4" t="s">
        <v>1345</v>
      </c>
      <c r="C1450" s="4" t="s">
        <v>32</v>
      </c>
      <c r="D1450" s="4"/>
      <c r="E1450" s="14" t="s">
        <v>969</v>
      </c>
      <c r="F1450" s="5">
        <v>14.1</v>
      </c>
      <c r="G1450" s="5">
        <v>4.5</v>
      </c>
      <c r="H1450" s="5">
        <v>3</v>
      </c>
      <c r="I1450" s="5"/>
      <c r="J1450" s="5"/>
      <c r="K1450" s="5"/>
      <c r="L1450" s="5"/>
      <c r="M1450" s="5">
        <f t="shared" si="1324"/>
        <v>14.1</v>
      </c>
      <c r="N1450" s="5">
        <v>6934.0609999999997</v>
      </c>
      <c r="O1450" s="5">
        <v>14.1</v>
      </c>
      <c r="P1450" s="5">
        <v>0</v>
      </c>
      <c r="Q1450" s="5">
        <v>0</v>
      </c>
      <c r="R1450" s="5">
        <v>0</v>
      </c>
      <c r="S1450" s="5">
        <v>0</v>
      </c>
      <c r="T1450" s="5">
        <v>6934.0607900000005</v>
      </c>
      <c r="U1450" s="5">
        <v>0</v>
      </c>
      <c r="V1450" s="36">
        <v>0</v>
      </c>
      <c r="W1450" s="5">
        <f t="shared" si="1326"/>
        <v>99.999996971471703</v>
      </c>
      <c r="X1450" s="26"/>
    </row>
    <row r="1451" spans="1:24" ht="31.5" x14ac:dyDescent="0.25">
      <c r="A1451" s="4" t="s">
        <v>156</v>
      </c>
      <c r="B1451" s="4" t="s">
        <v>1345</v>
      </c>
      <c r="C1451" s="4" t="s">
        <v>1491</v>
      </c>
      <c r="D1451" s="4"/>
      <c r="E1451" s="14" t="s">
        <v>1492</v>
      </c>
      <c r="F1451" s="5"/>
      <c r="G1451" s="5"/>
      <c r="H1451" s="5"/>
      <c r="I1451" s="5"/>
      <c r="J1451" s="5"/>
      <c r="K1451" s="5"/>
      <c r="L1451" s="5"/>
      <c r="M1451" s="5">
        <v>0</v>
      </c>
      <c r="N1451" s="5">
        <v>6934.0609999999997</v>
      </c>
      <c r="O1451" s="5">
        <f t="shared" ref="O1451:V1454" si="1344">O1452</f>
        <v>110</v>
      </c>
      <c r="P1451" s="5">
        <f t="shared" si="1344"/>
        <v>0</v>
      </c>
      <c r="Q1451" s="5">
        <f t="shared" si="1344"/>
        <v>0</v>
      </c>
      <c r="R1451" s="5">
        <f t="shared" si="1344"/>
        <v>0</v>
      </c>
      <c r="S1451" s="5">
        <f t="shared" si="1344"/>
        <v>0</v>
      </c>
      <c r="T1451" s="5">
        <v>6934.0607900000005</v>
      </c>
      <c r="U1451" s="5">
        <f t="shared" si="1344"/>
        <v>0</v>
      </c>
      <c r="V1451" s="36">
        <f t="shared" si="1344"/>
        <v>0</v>
      </c>
      <c r="W1451" s="5">
        <f t="shared" si="1326"/>
        <v>99.999996971471703</v>
      </c>
      <c r="X1451" s="26"/>
    </row>
    <row r="1452" spans="1:24" ht="31.5" x14ac:dyDescent="0.25">
      <c r="A1452" s="4" t="s">
        <v>156</v>
      </c>
      <c r="B1452" s="4" t="s">
        <v>1345</v>
      </c>
      <c r="C1452" s="4" t="s">
        <v>1493</v>
      </c>
      <c r="D1452" s="4"/>
      <c r="E1452" s="14" t="s">
        <v>1494</v>
      </c>
      <c r="F1452" s="5"/>
      <c r="G1452" s="5"/>
      <c r="H1452" s="5"/>
      <c r="I1452" s="5"/>
      <c r="J1452" s="5"/>
      <c r="K1452" s="5"/>
      <c r="L1452" s="5"/>
      <c r="M1452" s="5">
        <v>0</v>
      </c>
      <c r="N1452" s="5">
        <v>6934.0609999999997</v>
      </c>
      <c r="O1452" s="5">
        <f t="shared" si="1344"/>
        <v>110</v>
      </c>
      <c r="P1452" s="5">
        <f t="shared" si="1344"/>
        <v>0</v>
      </c>
      <c r="Q1452" s="5">
        <f t="shared" si="1344"/>
        <v>0</v>
      </c>
      <c r="R1452" s="5">
        <f t="shared" si="1344"/>
        <v>0</v>
      </c>
      <c r="S1452" s="5">
        <f t="shared" si="1344"/>
        <v>0</v>
      </c>
      <c r="T1452" s="5">
        <v>6934.0607900000005</v>
      </c>
      <c r="U1452" s="5">
        <f t="shared" si="1344"/>
        <v>0</v>
      </c>
      <c r="V1452" s="36">
        <f t="shared" si="1344"/>
        <v>0</v>
      </c>
      <c r="W1452" s="5">
        <f t="shared" si="1326"/>
        <v>99.999996971471703</v>
      </c>
      <c r="X1452" s="26"/>
    </row>
    <row r="1453" spans="1:24" x14ac:dyDescent="0.25">
      <c r="A1453" s="4" t="s">
        <v>156</v>
      </c>
      <c r="B1453" s="4" t="s">
        <v>1345</v>
      </c>
      <c r="C1453" s="4" t="s">
        <v>1495</v>
      </c>
      <c r="D1453" s="4"/>
      <c r="E1453" s="14" t="s">
        <v>543</v>
      </c>
      <c r="F1453" s="5"/>
      <c r="G1453" s="5"/>
      <c r="H1453" s="5"/>
      <c r="I1453" s="5"/>
      <c r="J1453" s="5"/>
      <c r="K1453" s="5"/>
      <c r="L1453" s="5"/>
      <c r="M1453" s="5">
        <v>0</v>
      </c>
      <c r="N1453" s="5">
        <v>6934.0609999999997</v>
      </c>
      <c r="O1453" s="5">
        <f t="shared" si="1344"/>
        <v>110</v>
      </c>
      <c r="P1453" s="5">
        <f t="shared" si="1344"/>
        <v>0</v>
      </c>
      <c r="Q1453" s="5">
        <f t="shared" si="1344"/>
        <v>0</v>
      </c>
      <c r="R1453" s="5">
        <f t="shared" si="1344"/>
        <v>0</v>
      </c>
      <c r="S1453" s="5">
        <f t="shared" si="1344"/>
        <v>0</v>
      </c>
      <c r="T1453" s="5">
        <v>6934.0607900000005</v>
      </c>
      <c r="U1453" s="5">
        <f t="shared" si="1344"/>
        <v>0</v>
      </c>
      <c r="V1453" s="36">
        <f t="shared" si="1344"/>
        <v>0</v>
      </c>
      <c r="W1453" s="5">
        <f t="shared" si="1326"/>
        <v>99.999996971471703</v>
      </c>
      <c r="X1453" s="26"/>
    </row>
    <row r="1454" spans="1:24" ht="31.5" x14ac:dyDescent="0.25">
      <c r="A1454" s="4" t="s">
        <v>156</v>
      </c>
      <c r="B1454" s="4" t="s">
        <v>1345</v>
      </c>
      <c r="C1454" s="4" t="s">
        <v>1495</v>
      </c>
      <c r="D1454" s="4" t="s">
        <v>11</v>
      </c>
      <c r="E1454" s="14" t="s">
        <v>465</v>
      </c>
      <c r="F1454" s="5"/>
      <c r="G1454" s="5"/>
      <c r="H1454" s="5"/>
      <c r="I1454" s="5"/>
      <c r="J1454" s="5"/>
      <c r="K1454" s="5"/>
      <c r="L1454" s="5"/>
      <c r="M1454" s="5">
        <v>0</v>
      </c>
      <c r="N1454" s="5">
        <v>6934.0609999999997</v>
      </c>
      <c r="O1454" s="5">
        <f t="shared" si="1344"/>
        <v>110</v>
      </c>
      <c r="P1454" s="5">
        <f t="shared" si="1344"/>
        <v>0</v>
      </c>
      <c r="Q1454" s="5">
        <f t="shared" si="1344"/>
        <v>0</v>
      </c>
      <c r="R1454" s="5">
        <f t="shared" si="1344"/>
        <v>0</v>
      </c>
      <c r="S1454" s="5">
        <f t="shared" si="1344"/>
        <v>0</v>
      </c>
      <c r="T1454" s="5">
        <v>6934.0607900000005</v>
      </c>
      <c r="U1454" s="5">
        <f t="shared" si="1344"/>
        <v>0</v>
      </c>
      <c r="V1454" s="36">
        <f t="shared" si="1344"/>
        <v>0</v>
      </c>
      <c r="W1454" s="5">
        <f t="shared" si="1326"/>
        <v>99.999996971471703</v>
      </c>
      <c r="X1454" s="26"/>
    </row>
    <row r="1455" spans="1:24" ht="31.5" x14ac:dyDescent="0.25">
      <c r="A1455" s="4" t="s">
        <v>156</v>
      </c>
      <c r="B1455" s="4" t="s">
        <v>1345</v>
      </c>
      <c r="C1455" s="4" t="s">
        <v>1495</v>
      </c>
      <c r="D1455" s="4" t="s">
        <v>12</v>
      </c>
      <c r="E1455" s="14" t="s">
        <v>466</v>
      </c>
      <c r="F1455" s="5"/>
      <c r="G1455" s="5"/>
      <c r="H1455" s="5"/>
      <c r="I1455" s="5"/>
      <c r="J1455" s="5"/>
      <c r="K1455" s="5"/>
      <c r="L1455" s="5"/>
      <c r="M1455" s="5">
        <v>0</v>
      </c>
      <c r="N1455" s="5">
        <v>6934.0609999999997</v>
      </c>
      <c r="O1455" s="5">
        <v>110</v>
      </c>
      <c r="P1455" s="5">
        <v>0</v>
      </c>
      <c r="Q1455" s="5">
        <v>0</v>
      </c>
      <c r="R1455" s="5">
        <v>0</v>
      </c>
      <c r="S1455" s="5">
        <v>0</v>
      </c>
      <c r="T1455" s="5">
        <v>6934.0607900000005</v>
      </c>
      <c r="U1455" s="5">
        <v>0</v>
      </c>
      <c r="V1455" s="36">
        <v>0</v>
      </c>
      <c r="W1455" s="5">
        <f t="shared" si="1326"/>
        <v>99.999996971471703</v>
      </c>
      <c r="X1455" s="26"/>
    </row>
    <row r="1456" spans="1:24" s="3" customFormat="1" ht="31.5" x14ac:dyDescent="0.25">
      <c r="A1456" s="4" t="s">
        <v>156</v>
      </c>
      <c r="B1456" s="4" t="s">
        <v>1345</v>
      </c>
      <c r="C1456" s="4" t="s">
        <v>204</v>
      </c>
      <c r="D1456" s="4"/>
      <c r="E1456" s="14" t="s">
        <v>970</v>
      </c>
      <c r="F1456" s="8">
        <f t="shared" ref="F1456:L1456" si="1345">F1464+F1524+F1457</f>
        <v>87389.499999999985</v>
      </c>
      <c r="G1456" s="8">
        <f t="shared" si="1345"/>
        <v>95789.199999999983</v>
      </c>
      <c r="H1456" s="8">
        <f t="shared" si="1345"/>
        <v>104674.09999999998</v>
      </c>
      <c r="I1456" s="8">
        <f t="shared" si="1345"/>
        <v>-1946.5</v>
      </c>
      <c r="J1456" s="8">
        <f t="shared" si="1345"/>
        <v>-4007.5</v>
      </c>
      <c r="K1456" s="8">
        <f t="shared" si="1345"/>
        <v>-12175.4</v>
      </c>
      <c r="L1456" s="8">
        <f t="shared" si="1345"/>
        <v>73569.540999999997</v>
      </c>
      <c r="M1456" s="8">
        <f t="shared" si="1324"/>
        <v>159012.54099999997</v>
      </c>
      <c r="N1456" s="5">
        <v>18563.041120000002</v>
      </c>
      <c r="O1456" s="8">
        <f t="shared" ref="O1456:V1456" si="1346">O1464+O1524+O1457</f>
        <v>62324.834959999993</v>
      </c>
      <c r="P1456" s="8">
        <f t="shared" si="1346"/>
        <v>55543.974909999997</v>
      </c>
      <c r="Q1456" s="8">
        <f t="shared" si="1346"/>
        <v>697.93973000000005</v>
      </c>
      <c r="R1456" s="8">
        <f t="shared" si="1346"/>
        <v>0</v>
      </c>
      <c r="S1456" s="8">
        <f t="shared" si="1346"/>
        <v>0</v>
      </c>
      <c r="T1456" s="5">
        <v>18563.041120000002</v>
      </c>
      <c r="U1456" s="8">
        <f t="shared" si="1346"/>
        <v>849.47491000000002</v>
      </c>
      <c r="V1456" s="34">
        <f t="shared" si="1346"/>
        <v>0</v>
      </c>
      <c r="W1456" s="5">
        <f t="shared" si="1326"/>
        <v>100</v>
      </c>
      <c r="X1456" s="21"/>
    </row>
    <row r="1457" spans="1:24" s="10" customFormat="1" ht="47.25" x14ac:dyDescent="0.25">
      <c r="A1457" s="4" t="s">
        <v>156</v>
      </c>
      <c r="B1457" s="4" t="s">
        <v>1345</v>
      </c>
      <c r="C1457" s="4" t="s">
        <v>205</v>
      </c>
      <c r="D1457" s="4"/>
      <c r="E1457" s="14" t="s">
        <v>971</v>
      </c>
      <c r="F1457" s="11">
        <f t="shared" ref="F1457:L1462" si="1347">F1458</f>
        <v>0</v>
      </c>
      <c r="G1457" s="11">
        <f t="shared" si="1347"/>
        <v>0</v>
      </c>
      <c r="H1457" s="11">
        <f t="shared" si="1347"/>
        <v>0</v>
      </c>
      <c r="I1457" s="11">
        <f t="shared" si="1347"/>
        <v>0</v>
      </c>
      <c r="J1457" s="11">
        <f t="shared" si="1347"/>
        <v>0</v>
      </c>
      <c r="K1457" s="11">
        <f t="shared" si="1347"/>
        <v>0</v>
      </c>
      <c r="L1457" s="11">
        <f t="shared" si="1347"/>
        <v>129.86800000000002</v>
      </c>
      <c r="M1457" s="11">
        <f t="shared" si="1324"/>
        <v>129.86800000000002</v>
      </c>
      <c r="N1457" s="5">
        <v>18563.041120000002</v>
      </c>
      <c r="O1457" s="11">
        <f t="shared" ref="O1457:O1462" si="1348">O1458</f>
        <v>0</v>
      </c>
      <c r="P1457" s="11">
        <f t="shared" ref="P1457:V1462" si="1349">P1458</f>
        <v>0</v>
      </c>
      <c r="Q1457" s="11">
        <f t="shared" si="1349"/>
        <v>0</v>
      </c>
      <c r="R1457" s="11">
        <f t="shared" si="1349"/>
        <v>0</v>
      </c>
      <c r="S1457" s="11">
        <f t="shared" si="1349"/>
        <v>0</v>
      </c>
      <c r="T1457" s="5">
        <v>18563.041120000002</v>
      </c>
      <c r="U1457" s="11">
        <f t="shared" si="1349"/>
        <v>0</v>
      </c>
      <c r="V1457" s="35">
        <f t="shared" si="1349"/>
        <v>0</v>
      </c>
      <c r="W1457" s="5">
        <f t="shared" si="1326"/>
        <v>100</v>
      </c>
      <c r="X1457" s="26"/>
    </row>
    <row r="1458" spans="1:24" ht="31.5" x14ac:dyDescent="0.25">
      <c r="A1458" s="4" t="s">
        <v>156</v>
      </c>
      <c r="B1458" s="4" t="s">
        <v>1345</v>
      </c>
      <c r="C1458" s="4" t="s">
        <v>808</v>
      </c>
      <c r="D1458" s="4"/>
      <c r="E1458" s="14" t="s">
        <v>1496</v>
      </c>
      <c r="F1458" s="5">
        <f t="shared" si="1347"/>
        <v>0</v>
      </c>
      <c r="G1458" s="5">
        <f t="shared" si="1347"/>
        <v>0</v>
      </c>
      <c r="H1458" s="5">
        <f t="shared" si="1347"/>
        <v>0</v>
      </c>
      <c r="I1458" s="5">
        <f t="shared" si="1347"/>
        <v>0</v>
      </c>
      <c r="J1458" s="5">
        <f t="shared" si="1347"/>
        <v>0</v>
      </c>
      <c r="K1458" s="5">
        <f t="shared" si="1347"/>
        <v>0</v>
      </c>
      <c r="L1458" s="5">
        <f t="shared" si="1347"/>
        <v>129.86800000000002</v>
      </c>
      <c r="M1458" s="5">
        <f t="shared" si="1324"/>
        <v>129.86800000000002</v>
      </c>
      <c r="N1458" s="5">
        <v>18563.041120000002</v>
      </c>
      <c r="O1458" s="5">
        <f t="shared" si="1348"/>
        <v>0</v>
      </c>
      <c r="P1458" s="5">
        <f t="shared" si="1349"/>
        <v>0</v>
      </c>
      <c r="Q1458" s="5">
        <f t="shared" si="1349"/>
        <v>0</v>
      </c>
      <c r="R1458" s="5">
        <f t="shared" si="1349"/>
        <v>0</v>
      </c>
      <c r="S1458" s="5">
        <f t="shared" si="1349"/>
        <v>0</v>
      </c>
      <c r="T1458" s="5">
        <v>18563.041120000002</v>
      </c>
      <c r="U1458" s="5">
        <f t="shared" si="1349"/>
        <v>0</v>
      </c>
      <c r="V1458" s="36">
        <f t="shared" si="1349"/>
        <v>0</v>
      </c>
      <c r="W1458" s="5">
        <f t="shared" si="1326"/>
        <v>100</v>
      </c>
      <c r="X1458" s="26"/>
    </row>
    <row r="1459" spans="1:24" ht="31.5" x14ac:dyDescent="0.25">
      <c r="A1459" s="4" t="s">
        <v>156</v>
      </c>
      <c r="B1459" s="4" t="s">
        <v>1345</v>
      </c>
      <c r="C1459" s="4" t="s">
        <v>810</v>
      </c>
      <c r="D1459" s="4"/>
      <c r="E1459" s="14" t="s">
        <v>809</v>
      </c>
      <c r="F1459" s="5">
        <f t="shared" si="1347"/>
        <v>0</v>
      </c>
      <c r="G1459" s="5">
        <f t="shared" si="1347"/>
        <v>0</v>
      </c>
      <c r="H1459" s="5">
        <f t="shared" si="1347"/>
        <v>0</v>
      </c>
      <c r="I1459" s="5">
        <f t="shared" si="1347"/>
        <v>0</v>
      </c>
      <c r="J1459" s="5">
        <f t="shared" si="1347"/>
        <v>0</v>
      </c>
      <c r="K1459" s="5">
        <f t="shared" si="1347"/>
        <v>0</v>
      </c>
      <c r="L1459" s="5">
        <f t="shared" si="1347"/>
        <v>129.86800000000002</v>
      </c>
      <c r="M1459" s="5">
        <f t="shared" si="1324"/>
        <v>129.86800000000002</v>
      </c>
      <c r="N1459" s="5">
        <v>18563.041120000002</v>
      </c>
      <c r="O1459" s="5">
        <f t="shared" si="1348"/>
        <v>0</v>
      </c>
      <c r="P1459" s="5">
        <f t="shared" si="1349"/>
        <v>0</v>
      </c>
      <c r="Q1459" s="5">
        <f t="shared" si="1349"/>
        <v>0</v>
      </c>
      <c r="R1459" s="5">
        <f t="shared" si="1349"/>
        <v>0</v>
      </c>
      <c r="S1459" s="5">
        <f t="shared" si="1349"/>
        <v>0</v>
      </c>
      <c r="T1459" s="5">
        <v>18563.041120000002</v>
      </c>
      <c r="U1459" s="5">
        <f t="shared" si="1349"/>
        <v>0</v>
      </c>
      <c r="V1459" s="36">
        <f t="shared" si="1349"/>
        <v>0</v>
      </c>
      <c r="W1459" s="5">
        <f t="shared" si="1326"/>
        <v>100</v>
      </c>
      <c r="X1459" s="26"/>
    </row>
    <row r="1460" spans="1:24" ht="31.5" x14ac:dyDescent="0.25">
      <c r="A1460" s="4" t="s">
        <v>156</v>
      </c>
      <c r="B1460" s="4" t="s">
        <v>1345</v>
      </c>
      <c r="C1460" s="4" t="s">
        <v>810</v>
      </c>
      <c r="D1460" s="4" t="s">
        <v>73</v>
      </c>
      <c r="E1460" s="14" t="s">
        <v>475</v>
      </c>
      <c r="F1460" s="5">
        <f t="shared" si="1347"/>
        <v>0</v>
      </c>
      <c r="G1460" s="5">
        <f t="shared" si="1347"/>
        <v>0</v>
      </c>
      <c r="H1460" s="5">
        <f t="shared" si="1347"/>
        <v>0</v>
      </c>
      <c r="I1460" s="5">
        <f t="shared" si="1347"/>
        <v>0</v>
      </c>
      <c r="J1460" s="5">
        <f t="shared" si="1347"/>
        <v>0</v>
      </c>
      <c r="K1460" s="5">
        <f t="shared" si="1347"/>
        <v>0</v>
      </c>
      <c r="L1460" s="5">
        <f t="shared" si="1347"/>
        <v>129.86800000000002</v>
      </c>
      <c r="M1460" s="5">
        <f t="shared" si="1324"/>
        <v>129.86800000000002</v>
      </c>
      <c r="N1460" s="5">
        <v>10745.11578</v>
      </c>
      <c r="O1460" s="5">
        <f t="shared" si="1348"/>
        <v>0</v>
      </c>
      <c r="P1460" s="5">
        <f t="shared" si="1349"/>
        <v>0</v>
      </c>
      <c r="Q1460" s="5">
        <f t="shared" si="1349"/>
        <v>0</v>
      </c>
      <c r="R1460" s="5">
        <f t="shared" si="1349"/>
        <v>0</v>
      </c>
      <c r="S1460" s="5">
        <f t="shared" si="1349"/>
        <v>0</v>
      </c>
      <c r="T1460" s="5">
        <v>10745.11578</v>
      </c>
      <c r="U1460" s="5">
        <f t="shared" si="1349"/>
        <v>0</v>
      </c>
      <c r="V1460" s="36">
        <f t="shared" si="1349"/>
        <v>0</v>
      </c>
      <c r="W1460" s="5">
        <f t="shared" si="1326"/>
        <v>100</v>
      </c>
      <c r="X1460" s="26"/>
    </row>
    <row r="1461" spans="1:24" ht="63" x14ac:dyDescent="0.25">
      <c r="A1461" s="4" t="s">
        <v>156</v>
      </c>
      <c r="B1461" s="4" t="s">
        <v>1345</v>
      </c>
      <c r="C1461" s="4" t="s">
        <v>810</v>
      </c>
      <c r="D1461" s="4" t="s">
        <v>72</v>
      </c>
      <c r="E1461" s="14" t="s">
        <v>1187</v>
      </c>
      <c r="F1461" s="5">
        <f t="shared" si="1347"/>
        <v>0</v>
      </c>
      <c r="G1461" s="5">
        <f t="shared" si="1347"/>
        <v>0</v>
      </c>
      <c r="H1461" s="5">
        <f t="shared" si="1347"/>
        <v>0</v>
      </c>
      <c r="I1461" s="5">
        <f t="shared" si="1347"/>
        <v>0</v>
      </c>
      <c r="J1461" s="5">
        <f t="shared" si="1347"/>
        <v>0</v>
      </c>
      <c r="K1461" s="5">
        <f t="shared" si="1347"/>
        <v>0</v>
      </c>
      <c r="L1461" s="5">
        <f t="shared" si="1347"/>
        <v>129.86800000000002</v>
      </c>
      <c r="M1461" s="5">
        <f t="shared" si="1324"/>
        <v>129.86800000000002</v>
      </c>
      <c r="N1461" s="5">
        <v>10745.11578</v>
      </c>
      <c r="O1461" s="5">
        <f t="shared" si="1348"/>
        <v>0</v>
      </c>
      <c r="P1461" s="5">
        <f t="shared" si="1349"/>
        <v>0</v>
      </c>
      <c r="Q1461" s="5">
        <f t="shared" si="1349"/>
        <v>0</v>
      </c>
      <c r="R1461" s="5">
        <f t="shared" si="1349"/>
        <v>0</v>
      </c>
      <c r="S1461" s="5">
        <f t="shared" si="1349"/>
        <v>0</v>
      </c>
      <c r="T1461" s="5">
        <v>10745.11578</v>
      </c>
      <c r="U1461" s="5">
        <f t="shared" si="1349"/>
        <v>0</v>
      </c>
      <c r="V1461" s="36">
        <f t="shared" si="1349"/>
        <v>0</v>
      </c>
      <c r="W1461" s="5">
        <f t="shared" si="1326"/>
        <v>100</v>
      </c>
      <c r="X1461" s="26"/>
    </row>
    <row r="1462" spans="1:24" x14ac:dyDescent="0.25">
      <c r="A1462" s="4" t="s">
        <v>156</v>
      </c>
      <c r="B1462" s="4" t="s">
        <v>1345</v>
      </c>
      <c r="C1462" s="4" t="s">
        <v>810</v>
      </c>
      <c r="D1462" s="4" t="s">
        <v>13</v>
      </c>
      <c r="E1462" s="14" t="s">
        <v>480</v>
      </c>
      <c r="F1462" s="5">
        <f t="shared" si="1347"/>
        <v>0</v>
      </c>
      <c r="G1462" s="5">
        <f t="shared" si="1347"/>
        <v>0</v>
      </c>
      <c r="H1462" s="5">
        <f t="shared" si="1347"/>
        <v>0</v>
      </c>
      <c r="I1462" s="5">
        <f t="shared" si="1347"/>
        <v>0</v>
      </c>
      <c r="J1462" s="5">
        <f t="shared" si="1347"/>
        <v>0</v>
      </c>
      <c r="K1462" s="5">
        <f t="shared" si="1347"/>
        <v>0</v>
      </c>
      <c r="L1462" s="5">
        <f t="shared" si="1347"/>
        <v>129.86800000000002</v>
      </c>
      <c r="M1462" s="5">
        <f t="shared" si="1324"/>
        <v>129.86800000000002</v>
      </c>
      <c r="N1462" s="5">
        <v>7817.9253399999998</v>
      </c>
      <c r="O1462" s="5">
        <f t="shared" si="1348"/>
        <v>0</v>
      </c>
      <c r="P1462" s="5">
        <f t="shared" si="1349"/>
        <v>0</v>
      </c>
      <c r="Q1462" s="5">
        <f t="shared" si="1349"/>
        <v>0</v>
      </c>
      <c r="R1462" s="5">
        <f t="shared" si="1349"/>
        <v>0</v>
      </c>
      <c r="S1462" s="5">
        <f t="shared" si="1349"/>
        <v>0</v>
      </c>
      <c r="T1462" s="5">
        <v>7817.9253399999998</v>
      </c>
      <c r="U1462" s="5">
        <f t="shared" si="1349"/>
        <v>0</v>
      </c>
      <c r="V1462" s="36">
        <f t="shared" si="1349"/>
        <v>0</v>
      </c>
      <c r="W1462" s="5">
        <f t="shared" si="1326"/>
        <v>100</v>
      </c>
      <c r="X1462" s="26"/>
    </row>
    <row r="1463" spans="1:24" ht="63" x14ac:dyDescent="0.25">
      <c r="A1463" s="4" t="s">
        <v>156</v>
      </c>
      <c r="B1463" s="4" t="s">
        <v>1345</v>
      </c>
      <c r="C1463" s="4" t="s">
        <v>810</v>
      </c>
      <c r="D1463" s="4" t="s">
        <v>182</v>
      </c>
      <c r="E1463" s="14" t="s">
        <v>481</v>
      </c>
      <c r="F1463" s="5"/>
      <c r="G1463" s="5"/>
      <c r="H1463" s="5"/>
      <c r="I1463" s="5"/>
      <c r="J1463" s="5"/>
      <c r="K1463" s="5"/>
      <c r="L1463" s="5">
        <f>296.333-166.465</f>
        <v>129.86800000000002</v>
      </c>
      <c r="M1463" s="5">
        <f t="shared" si="1324"/>
        <v>129.86800000000002</v>
      </c>
      <c r="N1463" s="5">
        <v>7817.9253399999998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7817.9253399999998</v>
      </c>
      <c r="U1463" s="5">
        <v>0</v>
      </c>
      <c r="V1463" s="36">
        <v>0</v>
      </c>
      <c r="W1463" s="5">
        <f t="shared" si="1326"/>
        <v>100</v>
      </c>
      <c r="X1463" s="26"/>
    </row>
    <row r="1464" spans="1:24" s="10" customFormat="1" ht="31.5" x14ac:dyDescent="0.25">
      <c r="A1464" s="4" t="s">
        <v>156</v>
      </c>
      <c r="B1464" s="4" t="s">
        <v>1345</v>
      </c>
      <c r="C1464" s="4" t="s">
        <v>188</v>
      </c>
      <c r="D1464" s="4"/>
      <c r="E1464" s="14" t="s">
        <v>994</v>
      </c>
      <c r="F1464" s="11">
        <f t="shared" ref="F1464:L1464" si="1350">F1471+F1477+F1490+F1498</f>
        <v>77983.299999999988</v>
      </c>
      <c r="G1464" s="11">
        <f t="shared" si="1350"/>
        <v>86382.999999999985</v>
      </c>
      <c r="H1464" s="11">
        <f t="shared" si="1350"/>
        <v>95267.89999999998</v>
      </c>
      <c r="I1464" s="11">
        <f t="shared" si="1350"/>
        <v>-1946.5</v>
      </c>
      <c r="J1464" s="11">
        <f t="shared" si="1350"/>
        <v>-4007.5</v>
      </c>
      <c r="K1464" s="11">
        <f t="shared" si="1350"/>
        <v>-12175.4</v>
      </c>
      <c r="L1464" s="11">
        <f t="shared" si="1350"/>
        <v>72557.881999999998</v>
      </c>
      <c r="M1464" s="11">
        <f t="shared" si="1324"/>
        <v>148594.68199999997</v>
      </c>
      <c r="N1464" s="5">
        <v>1213.242</v>
      </c>
      <c r="O1464" s="11">
        <f t="shared" ref="O1464:V1464" si="1351">O1471+O1477+O1490+O1498+O1465+O1520</f>
        <v>54661.862509999992</v>
      </c>
      <c r="P1464" s="11">
        <f t="shared" si="1351"/>
        <v>55543.974909999997</v>
      </c>
      <c r="Q1464" s="11">
        <f t="shared" si="1351"/>
        <v>697.93973000000005</v>
      </c>
      <c r="R1464" s="11">
        <f t="shared" si="1351"/>
        <v>0</v>
      </c>
      <c r="S1464" s="11">
        <f t="shared" si="1351"/>
        <v>0</v>
      </c>
      <c r="T1464" s="5">
        <v>1213.242</v>
      </c>
      <c r="U1464" s="11">
        <f t="shared" si="1351"/>
        <v>849.47491000000002</v>
      </c>
      <c r="V1464" s="35">
        <f t="shared" si="1351"/>
        <v>0</v>
      </c>
      <c r="W1464" s="5">
        <f t="shared" si="1326"/>
        <v>100</v>
      </c>
      <c r="X1464" s="25"/>
    </row>
    <row r="1465" spans="1:24" ht="47.25" x14ac:dyDescent="0.25">
      <c r="A1465" s="4" t="s">
        <v>156</v>
      </c>
      <c r="B1465" s="4" t="s">
        <v>1345</v>
      </c>
      <c r="C1465" s="4" t="s">
        <v>189</v>
      </c>
      <c r="D1465" s="4"/>
      <c r="E1465" s="14" t="s">
        <v>1005</v>
      </c>
      <c r="F1465" s="11"/>
      <c r="G1465" s="11"/>
      <c r="H1465" s="11"/>
      <c r="I1465" s="11"/>
      <c r="J1465" s="11"/>
      <c r="K1465" s="11"/>
      <c r="L1465" s="11"/>
      <c r="M1465" s="5">
        <v>0</v>
      </c>
      <c r="N1465" s="5">
        <v>1213.242</v>
      </c>
      <c r="O1465" s="5">
        <f t="shared" ref="O1465:V1469" si="1352">O1466</f>
        <v>2247.5</v>
      </c>
      <c r="P1465" s="5">
        <f t="shared" si="1352"/>
        <v>0</v>
      </c>
      <c r="Q1465" s="5">
        <f t="shared" si="1352"/>
        <v>0</v>
      </c>
      <c r="R1465" s="5">
        <f t="shared" si="1352"/>
        <v>0</v>
      </c>
      <c r="S1465" s="5">
        <f t="shared" si="1352"/>
        <v>0</v>
      </c>
      <c r="T1465" s="5">
        <v>1213.242</v>
      </c>
      <c r="U1465" s="5">
        <f t="shared" si="1352"/>
        <v>0</v>
      </c>
      <c r="V1465" s="36">
        <f t="shared" si="1352"/>
        <v>0</v>
      </c>
      <c r="W1465" s="5">
        <f t="shared" si="1326"/>
        <v>100</v>
      </c>
      <c r="X1465" s="26"/>
    </row>
    <row r="1466" spans="1:24" ht="47.25" x14ac:dyDescent="0.25">
      <c r="A1466" s="4" t="s">
        <v>156</v>
      </c>
      <c r="B1466" s="4" t="s">
        <v>1345</v>
      </c>
      <c r="C1466" s="4" t="s">
        <v>190</v>
      </c>
      <c r="D1466" s="4"/>
      <c r="E1466" s="14" t="s">
        <v>1008</v>
      </c>
      <c r="F1466" s="11"/>
      <c r="G1466" s="11"/>
      <c r="H1466" s="11"/>
      <c r="I1466" s="11"/>
      <c r="J1466" s="11"/>
      <c r="K1466" s="11"/>
      <c r="L1466" s="11"/>
      <c r="M1466" s="5">
        <v>0</v>
      </c>
      <c r="N1466" s="5">
        <v>1213.242</v>
      </c>
      <c r="O1466" s="5">
        <f t="shared" si="1352"/>
        <v>2247.5</v>
      </c>
      <c r="P1466" s="5">
        <f t="shared" si="1352"/>
        <v>0</v>
      </c>
      <c r="Q1466" s="5">
        <f t="shared" si="1352"/>
        <v>0</v>
      </c>
      <c r="R1466" s="5">
        <f t="shared" si="1352"/>
        <v>0</v>
      </c>
      <c r="S1466" s="5">
        <f t="shared" si="1352"/>
        <v>0</v>
      </c>
      <c r="T1466" s="5">
        <v>1213.242</v>
      </c>
      <c r="U1466" s="5">
        <f t="shared" si="1352"/>
        <v>0</v>
      </c>
      <c r="V1466" s="36">
        <f t="shared" si="1352"/>
        <v>0</v>
      </c>
      <c r="W1466" s="5">
        <f t="shared" si="1326"/>
        <v>100</v>
      </c>
      <c r="X1466" s="26"/>
    </row>
    <row r="1467" spans="1:24" ht="31.5" x14ac:dyDescent="0.25">
      <c r="A1467" s="4" t="s">
        <v>156</v>
      </c>
      <c r="B1467" s="4" t="s">
        <v>1345</v>
      </c>
      <c r="C1467" s="4" t="s">
        <v>181</v>
      </c>
      <c r="D1467" s="4"/>
      <c r="E1467" s="14" t="s">
        <v>789</v>
      </c>
      <c r="F1467" s="11"/>
      <c r="G1467" s="11"/>
      <c r="H1467" s="11"/>
      <c r="I1467" s="11"/>
      <c r="J1467" s="11"/>
      <c r="K1467" s="11"/>
      <c r="L1467" s="11"/>
      <c r="M1467" s="5">
        <v>0</v>
      </c>
      <c r="N1467" s="5">
        <v>1213.242</v>
      </c>
      <c r="O1467" s="5">
        <f t="shared" si="1352"/>
        <v>2247.5</v>
      </c>
      <c r="P1467" s="5">
        <f t="shared" si="1352"/>
        <v>0</v>
      </c>
      <c r="Q1467" s="5">
        <f t="shared" si="1352"/>
        <v>0</v>
      </c>
      <c r="R1467" s="5">
        <f t="shared" si="1352"/>
        <v>0</v>
      </c>
      <c r="S1467" s="5">
        <f t="shared" si="1352"/>
        <v>0</v>
      </c>
      <c r="T1467" s="5">
        <v>1213.242</v>
      </c>
      <c r="U1467" s="5">
        <f t="shared" si="1352"/>
        <v>0</v>
      </c>
      <c r="V1467" s="36">
        <f t="shared" si="1352"/>
        <v>0</v>
      </c>
      <c r="W1467" s="5">
        <f t="shared" si="1326"/>
        <v>100</v>
      </c>
      <c r="X1467" s="26"/>
    </row>
    <row r="1468" spans="1:24" ht="31.5" x14ac:dyDescent="0.25">
      <c r="A1468" s="4" t="s">
        <v>156</v>
      </c>
      <c r="B1468" s="4" t="s">
        <v>1345</v>
      </c>
      <c r="C1468" s="4" t="s">
        <v>181</v>
      </c>
      <c r="D1468" s="4" t="s">
        <v>73</v>
      </c>
      <c r="E1468" s="14" t="s">
        <v>475</v>
      </c>
      <c r="F1468" s="11"/>
      <c r="G1468" s="11"/>
      <c r="H1468" s="11"/>
      <c r="I1468" s="11"/>
      <c r="J1468" s="11"/>
      <c r="K1468" s="11"/>
      <c r="L1468" s="11"/>
      <c r="M1468" s="5">
        <v>0</v>
      </c>
      <c r="N1468" s="5">
        <v>1213.242</v>
      </c>
      <c r="O1468" s="5">
        <f t="shared" si="1352"/>
        <v>2247.5</v>
      </c>
      <c r="P1468" s="5">
        <f t="shared" si="1352"/>
        <v>0</v>
      </c>
      <c r="Q1468" s="5">
        <f t="shared" si="1352"/>
        <v>0</v>
      </c>
      <c r="R1468" s="5">
        <f t="shared" si="1352"/>
        <v>0</v>
      </c>
      <c r="S1468" s="5">
        <f t="shared" si="1352"/>
        <v>0</v>
      </c>
      <c r="T1468" s="5">
        <v>1213.242</v>
      </c>
      <c r="U1468" s="5">
        <f t="shared" si="1352"/>
        <v>0</v>
      </c>
      <c r="V1468" s="36">
        <f t="shared" si="1352"/>
        <v>0</v>
      </c>
      <c r="W1468" s="5">
        <f t="shared" si="1326"/>
        <v>100</v>
      </c>
      <c r="X1468" s="26"/>
    </row>
    <row r="1469" spans="1:24" ht="63" x14ac:dyDescent="0.25">
      <c r="A1469" s="4" t="s">
        <v>156</v>
      </c>
      <c r="B1469" s="4" t="s">
        <v>1345</v>
      </c>
      <c r="C1469" s="4" t="s">
        <v>181</v>
      </c>
      <c r="D1469" s="4" t="s">
        <v>72</v>
      </c>
      <c r="E1469" s="14" t="s">
        <v>1187</v>
      </c>
      <c r="F1469" s="11"/>
      <c r="G1469" s="11"/>
      <c r="H1469" s="11"/>
      <c r="I1469" s="11"/>
      <c r="J1469" s="11"/>
      <c r="K1469" s="11"/>
      <c r="L1469" s="11"/>
      <c r="M1469" s="5">
        <v>0</v>
      </c>
      <c r="N1469" s="5">
        <v>1213.242</v>
      </c>
      <c r="O1469" s="5">
        <f t="shared" si="1352"/>
        <v>2247.5</v>
      </c>
      <c r="P1469" s="5">
        <f t="shared" si="1352"/>
        <v>0</v>
      </c>
      <c r="Q1469" s="5">
        <f t="shared" si="1352"/>
        <v>0</v>
      </c>
      <c r="R1469" s="5">
        <f t="shared" si="1352"/>
        <v>0</v>
      </c>
      <c r="S1469" s="5">
        <f t="shared" si="1352"/>
        <v>0</v>
      </c>
      <c r="T1469" s="5">
        <v>1213.242</v>
      </c>
      <c r="U1469" s="5">
        <f t="shared" si="1352"/>
        <v>0</v>
      </c>
      <c r="V1469" s="36">
        <f t="shared" si="1352"/>
        <v>0</v>
      </c>
      <c r="W1469" s="5">
        <f t="shared" si="1326"/>
        <v>100</v>
      </c>
      <c r="X1469" s="26"/>
    </row>
    <row r="1470" spans="1:24" hidden="1" x14ac:dyDescent="0.25">
      <c r="A1470" s="4" t="s">
        <v>156</v>
      </c>
      <c r="B1470" s="4" t="s">
        <v>1345</v>
      </c>
      <c r="C1470" s="4" t="s">
        <v>181</v>
      </c>
      <c r="D1470" s="4" t="s">
        <v>13</v>
      </c>
      <c r="E1470" s="14" t="s">
        <v>480</v>
      </c>
      <c r="F1470" s="11"/>
      <c r="G1470" s="11"/>
      <c r="H1470" s="11"/>
      <c r="I1470" s="11"/>
      <c r="J1470" s="11"/>
      <c r="K1470" s="11"/>
      <c r="L1470" s="11"/>
      <c r="M1470" s="5">
        <v>0</v>
      </c>
      <c r="N1470" s="5">
        <v>0</v>
      </c>
      <c r="O1470" s="5">
        <v>2247.5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36">
        <v>0</v>
      </c>
      <c r="W1470" s="5" t="e">
        <f t="shared" si="1326"/>
        <v>#DIV/0!</v>
      </c>
      <c r="X1470" s="24" t="s">
        <v>1214</v>
      </c>
    </row>
    <row r="1471" spans="1:24" ht="63" hidden="1" x14ac:dyDescent="0.25">
      <c r="A1471" s="4" t="s">
        <v>156</v>
      </c>
      <c r="B1471" s="4" t="s">
        <v>1345</v>
      </c>
      <c r="C1471" s="4" t="s">
        <v>181</v>
      </c>
      <c r="D1471" s="4" t="s">
        <v>182</v>
      </c>
      <c r="E1471" s="14" t="s">
        <v>481</v>
      </c>
      <c r="F1471" s="5">
        <f t="shared" ref="F1471:L1475" si="1353">F1472</f>
        <v>1254.2</v>
      </c>
      <c r="G1471" s="5">
        <f t="shared" si="1353"/>
        <v>1254.2</v>
      </c>
      <c r="H1471" s="5">
        <f t="shared" si="1353"/>
        <v>1254.2</v>
      </c>
      <c r="I1471" s="5">
        <f t="shared" si="1353"/>
        <v>0</v>
      </c>
      <c r="J1471" s="5">
        <f t="shared" si="1353"/>
        <v>0</v>
      </c>
      <c r="K1471" s="5">
        <f t="shared" si="1353"/>
        <v>0</v>
      </c>
      <c r="L1471" s="5">
        <f t="shared" si="1353"/>
        <v>54.993000000000002</v>
      </c>
      <c r="M1471" s="5">
        <f t="shared" si="1324"/>
        <v>1309.193</v>
      </c>
      <c r="N1471" s="5">
        <v>0</v>
      </c>
      <c r="O1471" s="5">
        <f t="shared" ref="O1471:O1475" si="1354">O1472</f>
        <v>1161.6663100000001</v>
      </c>
      <c r="P1471" s="5">
        <f t="shared" ref="P1471:V1475" si="1355">P1472</f>
        <v>0</v>
      </c>
      <c r="Q1471" s="5">
        <f t="shared" si="1355"/>
        <v>0</v>
      </c>
      <c r="R1471" s="5">
        <f t="shared" si="1355"/>
        <v>0</v>
      </c>
      <c r="S1471" s="5">
        <f t="shared" si="1355"/>
        <v>0</v>
      </c>
      <c r="T1471" s="5">
        <v>0</v>
      </c>
      <c r="U1471" s="5">
        <f t="shared" si="1355"/>
        <v>0</v>
      </c>
      <c r="V1471" s="36">
        <f t="shared" si="1355"/>
        <v>0</v>
      </c>
      <c r="W1471" s="5" t="e">
        <f t="shared" si="1326"/>
        <v>#DIV/0!</v>
      </c>
      <c r="X1471" s="24" t="s">
        <v>1214</v>
      </c>
    </row>
    <row r="1472" spans="1:24" ht="31.5" x14ac:dyDescent="0.25">
      <c r="A1472" s="4" t="s">
        <v>156</v>
      </c>
      <c r="B1472" s="4" t="s">
        <v>1345</v>
      </c>
      <c r="C1472" s="4" t="s">
        <v>22</v>
      </c>
      <c r="D1472" s="4"/>
      <c r="E1472" s="14" t="s">
        <v>699</v>
      </c>
      <c r="F1472" s="5">
        <f t="shared" si="1353"/>
        <v>1254.2</v>
      </c>
      <c r="G1472" s="5">
        <f t="shared" si="1353"/>
        <v>1254.2</v>
      </c>
      <c r="H1472" s="5">
        <f t="shared" si="1353"/>
        <v>1254.2</v>
      </c>
      <c r="I1472" s="5">
        <f t="shared" si="1353"/>
        <v>0</v>
      </c>
      <c r="J1472" s="5">
        <f t="shared" si="1353"/>
        <v>0</v>
      </c>
      <c r="K1472" s="5">
        <f t="shared" si="1353"/>
        <v>0</v>
      </c>
      <c r="L1472" s="5">
        <f t="shared" si="1353"/>
        <v>54.993000000000002</v>
      </c>
      <c r="M1472" s="5">
        <f t="shared" si="1324"/>
        <v>1309.193</v>
      </c>
      <c r="N1472" s="5">
        <v>1500</v>
      </c>
      <c r="O1472" s="5">
        <f t="shared" si="1354"/>
        <v>1161.6663100000001</v>
      </c>
      <c r="P1472" s="5">
        <f t="shared" si="1355"/>
        <v>0</v>
      </c>
      <c r="Q1472" s="5">
        <f t="shared" si="1355"/>
        <v>0</v>
      </c>
      <c r="R1472" s="5">
        <f t="shared" si="1355"/>
        <v>0</v>
      </c>
      <c r="S1472" s="5">
        <f t="shared" si="1355"/>
        <v>0</v>
      </c>
      <c r="T1472" s="5">
        <v>1439</v>
      </c>
      <c r="U1472" s="5">
        <f t="shared" si="1355"/>
        <v>0</v>
      </c>
      <c r="V1472" s="36">
        <f t="shared" si="1355"/>
        <v>0</v>
      </c>
      <c r="W1472" s="5">
        <f t="shared" si="1326"/>
        <v>95.933333333333337</v>
      </c>
      <c r="X1472" s="26"/>
    </row>
    <row r="1473" spans="1:24" ht="47.25" x14ac:dyDescent="0.25">
      <c r="A1473" s="4" t="s">
        <v>156</v>
      </c>
      <c r="B1473" s="4" t="s">
        <v>1345</v>
      </c>
      <c r="C1473" s="4" t="s">
        <v>345</v>
      </c>
      <c r="D1473" s="4"/>
      <c r="E1473" s="14" t="s">
        <v>704</v>
      </c>
      <c r="F1473" s="5">
        <f t="shared" si="1353"/>
        <v>1254.2</v>
      </c>
      <c r="G1473" s="5">
        <f t="shared" si="1353"/>
        <v>1254.2</v>
      </c>
      <c r="H1473" s="5">
        <f t="shared" si="1353"/>
        <v>1254.2</v>
      </c>
      <c r="I1473" s="5">
        <f t="shared" si="1353"/>
        <v>0</v>
      </c>
      <c r="J1473" s="5">
        <f t="shared" si="1353"/>
        <v>0</v>
      </c>
      <c r="K1473" s="5">
        <f t="shared" si="1353"/>
        <v>0</v>
      </c>
      <c r="L1473" s="5">
        <f t="shared" si="1353"/>
        <v>54.993000000000002</v>
      </c>
      <c r="M1473" s="5">
        <f t="shared" si="1324"/>
        <v>1309.193</v>
      </c>
      <c r="N1473" s="5">
        <v>1500</v>
      </c>
      <c r="O1473" s="5">
        <f t="shared" si="1354"/>
        <v>1161.6663100000001</v>
      </c>
      <c r="P1473" s="5">
        <f t="shared" si="1355"/>
        <v>0</v>
      </c>
      <c r="Q1473" s="5">
        <f t="shared" si="1355"/>
        <v>0</v>
      </c>
      <c r="R1473" s="5">
        <f t="shared" si="1355"/>
        <v>0</v>
      </c>
      <c r="S1473" s="5">
        <f t="shared" si="1355"/>
        <v>0</v>
      </c>
      <c r="T1473" s="5">
        <v>1439</v>
      </c>
      <c r="U1473" s="5">
        <f t="shared" si="1355"/>
        <v>0</v>
      </c>
      <c r="V1473" s="36">
        <f t="shared" si="1355"/>
        <v>0</v>
      </c>
      <c r="W1473" s="5">
        <f t="shared" si="1326"/>
        <v>95.933333333333337</v>
      </c>
      <c r="X1473" s="26"/>
    </row>
    <row r="1474" spans="1:24" ht="31.5" x14ac:dyDescent="0.25">
      <c r="A1474" s="4" t="s">
        <v>156</v>
      </c>
      <c r="B1474" s="4" t="s">
        <v>1345</v>
      </c>
      <c r="C1474" s="4" t="s">
        <v>345</v>
      </c>
      <c r="D1474" s="4" t="s">
        <v>11</v>
      </c>
      <c r="E1474" s="14" t="s">
        <v>465</v>
      </c>
      <c r="F1474" s="5">
        <f t="shared" si="1353"/>
        <v>1254.2</v>
      </c>
      <c r="G1474" s="5">
        <f t="shared" si="1353"/>
        <v>1254.2</v>
      </c>
      <c r="H1474" s="5">
        <f t="shared" si="1353"/>
        <v>1254.2</v>
      </c>
      <c r="I1474" s="5">
        <f t="shared" si="1353"/>
        <v>0</v>
      </c>
      <c r="J1474" s="5">
        <f t="shared" si="1353"/>
        <v>0</v>
      </c>
      <c r="K1474" s="5">
        <f t="shared" si="1353"/>
        <v>0</v>
      </c>
      <c r="L1474" s="5">
        <f t="shared" si="1353"/>
        <v>54.993000000000002</v>
      </c>
      <c r="M1474" s="5">
        <f t="shared" si="1324"/>
        <v>1309.193</v>
      </c>
      <c r="N1474" s="5">
        <v>1500</v>
      </c>
      <c r="O1474" s="5">
        <f t="shared" si="1354"/>
        <v>1161.6663100000001</v>
      </c>
      <c r="P1474" s="5">
        <f t="shared" si="1355"/>
        <v>0</v>
      </c>
      <c r="Q1474" s="5">
        <f t="shared" si="1355"/>
        <v>0</v>
      </c>
      <c r="R1474" s="5">
        <f t="shared" si="1355"/>
        <v>0</v>
      </c>
      <c r="S1474" s="5">
        <f t="shared" si="1355"/>
        <v>0</v>
      </c>
      <c r="T1474" s="5">
        <v>1439</v>
      </c>
      <c r="U1474" s="5">
        <f t="shared" si="1355"/>
        <v>0</v>
      </c>
      <c r="V1474" s="36">
        <f t="shared" si="1355"/>
        <v>0</v>
      </c>
      <c r="W1474" s="5">
        <f t="shared" si="1326"/>
        <v>95.933333333333337</v>
      </c>
      <c r="X1474" s="26"/>
    </row>
    <row r="1475" spans="1:24" ht="31.5" x14ac:dyDescent="0.25">
      <c r="A1475" s="4" t="s">
        <v>156</v>
      </c>
      <c r="B1475" s="4" t="s">
        <v>1345</v>
      </c>
      <c r="C1475" s="4" t="s">
        <v>345</v>
      </c>
      <c r="D1475" s="4" t="s">
        <v>12</v>
      </c>
      <c r="E1475" s="14" t="s">
        <v>466</v>
      </c>
      <c r="F1475" s="5">
        <f t="shared" si="1353"/>
        <v>1254.2</v>
      </c>
      <c r="G1475" s="5">
        <f t="shared" si="1353"/>
        <v>1254.2</v>
      </c>
      <c r="H1475" s="5">
        <f t="shared" si="1353"/>
        <v>1254.2</v>
      </c>
      <c r="I1475" s="5">
        <f t="shared" si="1353"/>
        <v>0</v>
      </c>
      <c r="J1475" s="5">
        <f t="shared" si="1353"/>
        <v>0</v>
      </c>
      <c r="K1475" s="5">
        <f t="shared" si="1353"/>
        <v>0</v>
      </c>
      <c r="L1475" s="5">
        <f t="shared" si="1353"/>
        <v>54.993000000000002</v>
      </c>
      <c r="M1475" s="5">
        <f t="shared" si="1324"/>
        <v>1309.193</v>
      </c>
      <c r="N1475" s="5">
        <v>1500</v>
      </c>
      <c r="O1475" s="5">
        <f t="shared" si="1354"/>
        <v>1161.6663100000001</v>
      </c>
      <c r="P1475" s="5">
        <f t="shared" si="1355"/>
        <v>0</v>
      </c>
      <c r="Q1475" s="5">
        <f t="shared" si="1355"/>
        <v>0</v>
      </c>
      <c r="R1475" s="5">
        <f t="shared" si="1355"/>
        <v>0</v>
      </c>
      <c r="S1475" s="5">
        <f t="shared" si="1355"/>
        <v>0</v>
      </c>
      <c r="T1475" s="5">
        <v>1439</v>
      </c>
      <c r="U1475" s="5">
        <f t="shared" si="1355"/>
        <v>0</v>
      </c>
      <c r="V1475" s="36">
        <f t="shared" si="1355"/>
        <v>0</v>
      </c>
      <c r="W1475" s="5">
        <f t="shared" si="1326"/>
        <v>95.933333333333337</v>
      </c>
      <c r="X1475" s="26"/>
    </row>
    <row r="1476" spans="1:24" x14ac:dyDescent="0.25">
      <c r="A1476" s="9" t="s">
        <v>156</v>
      </c>
      <c r="B1476" s="9" t="s">
        <v>1324</v>
      </c>
      <c r="C1476" s="9"/>
      <c r="D1476" s="9"/>
      <c r="E1476" s="13" t="s">
        <v>445</v>
      </c>
      <c r="F1476" s="5">
        <v>1254.2</v>
      </c>
      <c r="G1476" s="5">
        <v>1254.2</v>
      </c>
      <c r="H1476" s="5">
        <v>1254.2</v>
      </c>
      <c r="I1476" s="5"/>
      <c r="J1476" s="5"/>
      <c r="K1476" s="5"/>
      <c r="L1476" s="5">
        <v>54.993000000000002</v>
      </c>
      <c r="M1476" s="5">
        <f t="shared" si="1324"/>
        <v>1309.193</v>
      </c>
      <c r="N1476" s="11">
        <v>191.5</v>
      </c>
      <c r="O1476" s="5">
        <v>1161.6663100000001</v>
      </c>
      <c r="P1476" s="5">
        <v>0</v>
      </c>
      <c r="Q1476" s="5">
        <v>0</v>
      </c>
      <c r="R1476" s="5">
        <v>0</v>
      </c>
      <c r="S1476" s="5">
        <v>0</v>
      </c>
      <c r="T1476" s="11">
        <v>191.5</v>
      </c>
      <c r="U1476" s="5">
        <v>0</v>
      </c>
      <c r="V1476" s="36">
        <v>0</v>
      </c>
      <c r="W1476" s="11">
        <f t="shared" si="1326"/>
        <v>100</v>
      </c>
      <c r="X1476" s="26"/>
    </row>
    <row r="1477" spans="1:24" ht="31.5" x14ac:dyDescent="0.25">
      <c r="A1477" s="4" t="s">
        <v>156</v>
      </c>
      <c r="B1477" s="4" t="s">
        <v>1324</v>
      </c>
      <c r="C1477" s="4" t="s">
        <v>186</v>
      </c>
      <c r="D1477" s="4"/>
      <c r="E1477" s="14" t="s">
        <v>959</v>
      </c>
      <c r="F1477" s="5">
        <f t="shared" ref="F1477:L1477" si="1356">F1478</f>
        <v>49012.399999999994</v>
      </c>
      <c r="G1477" s="5">
        <f t="shared" si="1356"/>
        <v>69125</v>
      </c>
      <c r="H1477" s="5">
        <f t="shared" si="1356"/>
        <v>78009.899999999994</v>
      </c>
      <c r="I1477" s="5">
        <f t="shared" si="1356"/>
        <v>-1946.5</v>
      </c>
      <c r="J1477" s="5">
        <f t="shared" si="1356"/>
        <v>-4007.5</v>
      </c>
      <c r="K1477" s="5">
        <f t="shared" si="1356"/>
        <v>-12175.4</v>
      </c>
      <c r="L1477" s="5">
        <f t="shared" si="1356"/>
        <v>72691.331999999995</v>
      </c>
      <c r="M1477" s="5">
        <f t="shared" si="1324"/>
        <v>119757.23199999999</v>
      </c>
      <c r="N1477" s="5">
        <v>5.0999999999999996</v>
      </c>
      <c r="O1477" s="5">
        <f>O1478</f>
        <v>47681.727979999996</v>
      </c>
      <c r="P1477" s="5">
        <f t="shared" ref="P1477:V1477" si="1357">P1478</f>
        <v>54694.5</v>
      </c>
      <c r="Q1477" s="5">
        <f t="shared" si="1357"/>
        <v>0</v>
      </c>
      <c r="R1477" s="5">
        <f t="shared" si="1357"/>
        <v>0</v>
      </c>
      <c r="S1477" s="5">
        <f t="shared" si="1357"/>
        <v>0</v>
      </c>
      <c r="T1477" s="5">
        <v>5.0999999999999996</v>
      </c>
      <c r="U1477" s="5">
        <f t="shared" si="1357"/>
        <v>0</v>
      </c>
      <c r="V1477" s="36">
        <f t="shared" si="1357"/>
        <v>0</v>
      </c>
      <c r="W1477" s="5">
        <f t="shared" si="1326"/>
        <v>100</v>
      </c>
      <c r="X1477" s="26"/>
    </row>
    <row r="1478" spans="1:24" ht="47.25" x14ac:dyDescent="0.25">
      <c r="A1478" s="4" t="s">
        <v>156</v>
      </c>
      <c r="B1478" s="4" t="s">
        <v>1324</v>
      </c>
      <c r="C1478" s="4" t="s">
        <v>187</v>
      </c>
      <c r="D1478" s="4"/>
      <c r="E1478" s="14" t="s">
        <v>1487</v>
      </c>
      <c r="F1478" s="5">
        <f t="shared" ref="F1478:L1478" si="1358">F1479+F1486</f>
        <v>49012.399999999994</v>
      </c>
      <c r="G1478" s="5">
        <f t="shared" si="1358"/>
        <v>69125</v>
      </c>
      <c r="H1478" s="5">
        <f t="shared" si="1358"/>
        <v>78009.899999999994</v>
      </c>
      <c r="I1478" s="5">
        <f t="shared" si="1358"/>
        <v>-1946.5</v>
      </c>
      <c r="J1478" s="5">
        <f t="shared" si="1358"/>
        <v>-4007.5</v>
      </c>
      <c r="K1478" s="5">
        <f t="shared" si="1358"/>
        <v>-12175.4</v>
      </c>
      <c r="L1478" s="5">
        <f t="shared" si="1358"/>
        <v>72691.331999999995</v>
      </c>
      <c r="M1478" s="5">
        <f t="shared" si="1324"/>
        <v>119757.23199999999</v>
      </c>
      <c r="N1478" s="5">
        <v>5.0999999999999996</v>
      </c>
      <c r="O1478" s="5">
        <f t="shared" ref="O1478:V1478" si="1359">O1479+O1486</f>
        <v>47681.727979999996</v>
      </c>
      <c r="P1478" s="5">
        <f t="shared" si="1359"/>
        <v>54694.5</v>
      </c>
      <c r="Q1478" s="5">
        <f t="shared" si="1359"/>
        <v>0</v>
      </c>
      <c r="R1478" s="5">
        <f t="shared" si="1359"/>
        <v>0</v>
      </c>
      <c r="S1478" s="5">
        <f t="shared" si="1359"/>
        <v>0</v>
      </c>
      <c r="T1478" s="5">
        <v>5.0999999999999996</v>
      </c>
      <c r="U1478" s="5">
        <f t="shared" si="1359"/>
        <v>0</v>
      </c>
      <c r="V1478" s="36">
        <f t="shared" si="1359"/>
        <v>0</v>
      </c>
      <c r="W1478" s="5">
        <f t="shared" si="1326"/>
        <v>100</v>
      </c>
      <c r="X1478" s="26"/>
    </row>
    <row r="1479" spans="1:24" ht="47.25" x14ac:dyDescent="0.25">
      <c r="A1479" s="4" t="s">
        <v>156</v>
      </c>
      <c r="B1479" s="4" t="s">
        <v>1324</v>
      </c>
      <c r="C1479" s="4" t="s">
        <v>1497</v>
      </c>
      <c r="D1479" s="4"/>
      <c r="E1479" s="14" t="s">
        <v>966</v>
      </c>
      <c r="F1479" s="5">
        <f>F1480</f>
        <v>48237.7</v>
      </c>
      <c r="G1479" s="5">
        <f t="shared" ref="G1479:L1481" si="1360">G1480</f>
        <v>68350.3</v>
      </c>
      <c r="H1479" s="5">
        <f t="shared" si="1360"/>
        <v>77235.199999999997</v>
      </c>
      <c r="I1479" s="5">
        <f t="shared" si="1360"/>
        <v>-1946.5</v>
      </c>
      <c r="J1479" s="5">
        <f t="shared" si="1360"/>
        <v>-4007.5</v>
      </c>
      <c r="K1479" s="5">
        <f t="shared" si="1360"/>
        <v>-12175.4</v>
      </c>
      <c r="L1479" s="5">
        <f>L1480+L1483</f>
        <v>72691.331999999995</v>
      </c>
      <c r="M1479" s="5">
        <f t="shared" si="1324"/>
        <v>118982.53199999999</v>
      </c>
      <c r="N1479" s="5">
        <v>5.0999999999999996</v>
      </c>
      <c r="O1479" s="5">
        <f t="shared" ref="O1479:V1479" si="1361">O1480+O1483</f>
        <v>46983.946949999998</v>
      </c>
      <c r="P1479" s="5">
        <f t="shared" si="1361"/>
        <v>54694.5</v>
      </c>
      <c r="Q1479" s="5">
        <f t="shared" si="1361"/>
        <v>0</v>
      </c>
      <c r="R1479" s="5">
        <f t="shared" si="1361"/>
        <v>0</v>
      </c>
      <c r="S1479" s="5">
        <f t="shared" si="1361"/>
        <v>0</v>
      </c>
      <c r="T1479" s="5">
        <v>5.0999999999999996</v>
      </c>
      <c r="U1479" s="5">
        <f t="shared" si="1361"/>
        <v>0</v>
      </c>
      <c r="V1479" s="36">
        <f t="shared" si="1361"/>
        <v>0</v>
      </c>
      <c r="W1479" s="5">
        <f t="shared" si="1326"/>
        <v>100</v>
      </c>
      <c r="X1479" s="26"/>
    </row>
    <row r="1480" spans="1:24" ht="63" x14ac:dyDescent="0.25">
      <c r="A1480" s="4" t="s">
        <v>156</v>
      </c>
      <c r="B1480" s="4" t="s">
        <v>1324</v>
      </c>
      <c r="C1480" s="4" t="s">
        <v>1498</v>
      </c>
      <c r="D1480" s="4"/>
      <c r="E1480" s="14" t="s">
        <v>1141</v>
      </c>
      <c r="F1480" s="5">
        <f>F1481</f>
        <v>48237.7</v>
      </c>
      <c r="G1480" s="5">
        <f t="shared" si="1360"/>
        <v>68350.3</v>
      </c>
      <c r="H1480" s="5">
        <f t="shared" si="1360"/>
        <v>77235.199999999997</v>
      </c>
      <c r="I1480" s="5">
        <f t="shared" si="1360"/>
        <v>-1946.5</v>
      </c>
      <c r="J1480" s="5">
        <f t="shared" si="1360"/>
        <v>-4007.5</v>
      </c>
      <c r="K1480" s="5">
        <f t="shared" si="1360"/>
        <v>-12175.4</v>
      </c>
      <c r="L1480" s="5">
        <f t="shared" si="1360"/>
        <v>-5303.1679999999997</v>
      </c>
      <c r="M1480" s="5">
        <f t="shared" si="1324"/>
        <v>40988.031999999999</v>
      </c>
      <c r="N1480" s="5">
        <v>5.0999999999999996</v>
      </c>
      <c r="O1480" s="5">
        <f>O1481</f>
        <v>36983.946949999998</v>
      </c>
      <c r="P1480" s="5">
        <f t="shared" ref="P1480:V1481" si="1362">P1481</f>
        <v>0</v>
      </c>
      <c r="Q1480" s="5">
        <f t="shared" si="1362"/>
        <v>0</v>
      </c>
      <c r="R1480" s="5">
        <f t="shared" si="1362"/>
        <v>0</v>
      </c>
      <c r="S1480" s="5">
        <f t="shared" si="1362"/>
        <v>0</v>
      </c>
      <c r="T1480" s="5">
        <v>5.0999999999999996</v>
      </c>
      <c r="U1480" s="5">
        <f t="shared" si="1362"/>
        <v>0</v>
      </c>
      <c r="V1480" s="36">
        <f t="shared" si="1362"/>
        <v>0</v>
      </c>
      <c r="W1480" s="5">
        <f t="shared" si="1326"/>
        <v>100</v>
      </c>
      <c r="X1480" s="26"/>
    </row>
    <row r="1481" spans="1:24" ht="31.5" x14ac:dyDescent="0.25">
      <c r="A1481" s="4" t="s">
        <v>156</v>
      </c>
      <c r="B1481" s="4" t="s">
        <v>1324</v>
      </c>
      <c r="C1481" s="4" t="s">
        <v>1498</v>
      </c>
      <c r="D1481" s="4" t="s">
        <v>11</v>
      </c>
      <c r="E1481" s="14" t="s">
        <v>465</v>
      </c>
      <c r="F1481" s="5">
        <f>F1482</f>
        <v>48237.7</v>
      </c>
      <c r="G1481" s="5">
        <f t="shared" si="1360"/>
        <v>68350.3</v>
      </c>
      <c r="H1481" s="5">
        <f t="shared" si="1360"/>
        <v>77235.199999999997</v>
      </c>
      <c r="I1481" s="5">
        <f t="shared" si="1360"/>
        <v>-1946.5</v>
      </c>
      <c r="J1481" s="5">
        <f t="shared" si="1360"/>
        <v>-4007.5</v>
      </c>
      <c r="K1481" s="5">
        <f t="shared" si="1360"/>
        <v>-12175.4</v>
      </c>
      <c r="L1481" s="5">
        <f t="shared" si="1360"/>
        <v>-5303.1679999999997</v>
      </c>
      <c r="M1481" s="5">
        <f t="shared" si="1324"/>
        <v>40988.031999999999</v>
      </c>
      <c r="N1481" s="5">
        <v>5.0999999999999996</v>
      </c>
      <c r="O1481" s="5">
        <f>O1482</f>
        <v>36983.946949999998</v>
      </c>
      <c r="P1481" s="5">
        <f t="shared" si="1362"/>
        <v>0</v>
      </c>
      <c r="Q1481" s="5">
        <f t="shared" si="1362"/>
        <v>0</v>
      </c>
      <c r="R1481" s="5">
        <f t="shared" si="1362"/>
        <v>0</v>
      </c>
      <c r="S1481" s="5">
        <f t="shared" si="1362"/>
        <v>0</v>
      </c>
      <c r="T1481" s="5">
        <v>5.0999999999999996</v>
      </c>
      <c r="U1481" s="5">
        <f t="shared" si="1362"/>
        <v>0</v>
      </c>
      <c r="V1481" s="36">
        <f t="shared" si="1362"/>
        <v>0</v>
      </c>
      <c r="W1481" s="5">
        <f t="shared" si="1326"/>
        <v>100</v>
      </c>
      <c r="X1481" s="26"/>
    </row>
    <row r="1482" spans="1:24" ht="31.5" x14ac:dyDescent="0.25">
      <c r="A1482" s="4" t="s">
        <v>156</v>
      </c>
      <c r="B1482" s="4" t="s">
        <v>1324</v>
      </c>
      <c r="C1482" s="4" t="s">
        <v>1498</v>
      </c>
      <c r="D1482" s="4" t="s">
        <v>12</v>
      </c>
      <c r="E1482" s="14" t="s">
        <v>466</v>
      </c>
      <c r="F1482" s="5">
        <v>48237.7</v>
      </c>
      <c r="G1482" s="5">
        <v>68350.3</v>
      </c>
      <c r="H1482" s="5">
        <v>77235.199999999997</v>
      </c>
      <c r="I1482" s="5">
        <v>-1946.5</v>
      </c>
      <c r="J1482" s="5">
        <v>-4007.5</v>
      </c>
      <c r="K1482" s="5">
        <v>-12175.4</v>
      </c>
      <c r="L1482" s="5">
        <f>-2651.584-2651.584</f>
        <v>-5303.1679999999997</v>
      </c>
      <c r="M1482" s="5">
        <f t="shared" si="1324"/>
        <v>40988.031999999999</v>
      </c>
      <c r="N1482" s="5">
        <v>5.0999999999999996</v>
      </c>
      <c r="O1482" s="5">
        <v>36983.946949999998</v>
      </c>
      <c r="P1482" s="5">
        <v>0</v>
      </c>
      <c r="Q1482" s="5">
        <v>0</v>
      </c>
      <c r="R1482" s="5">
        <v>0</v>
      </c>
      <c r="S1482" s="5">
        <v>0</v>
      </c>
      <c r="T1482" s="5">
        <v>5.0999999999999996</v>
      </c>
      <c r="U1482" s="5">
        <v>0</v>
      </c>
      <c r="V1482" s="36">
        <v>0</v>
      </c>
      <c r="W1482" s="5">
        <f t="shared" si="1326"/>
        <v>100</v>
      </c>
      <c r="X1482" s="26"/>
    </row>
    <row r="1483" spans="1:24" ht="47.25" x14ac:dyDescent="0.25">
      <c r="A1483" s="4" t="s">
        <v>156</v>
      </c>
      <c r="B1483" s="4" t="s">
        <v>1324</v>
      </c>
      <c r="C1483" s="4" t="s">
        <v>36</v>
      </c>
      <c r="D1483" s="4"/>
      <c r="E1483" s="14" t="s">
        <v>732</v>
      </c>
      <c r="F1483" s="5"/>
      <c r="G1483" s="5"/>
      <c r="H1483" s="5"/>
      <c r="I1483" s="5"/>
      <c r="J1483" s="5"/>
      <c r="K1483" s="5"/>
      <c r="L1483" s="5">
        <f>L1484</f>
        <v>77994.5</v>
      </c>
      <c r="M1483" s="5">
        <f>L1483</f>
        <v>77994.5</v>
      </c>
      <c r="N1483" s="5">
        <v>186.4</v>
      </c>
      <c r="O1483" s="5">
        <f t="shared" ref="O1483:V1484" si="1363">O1484</f>
        <v>10000</v>
      </c>
      <c r="P1483" s="5">
        <f t="shared" si="1363"/>
        <v>54694.5</v>
      </c>
      <c r="Q1483" s="5">
        <f t="shared" si="1363"/>
        <v>0</v>
      </c>
      <c r="R1483" s="5">
        <f t="shared" si="1363"/>
        <v>0</v>
      </c>
      <c r="S1483" s="5">
        <f t="shared" si="1363"/>
        <v>0</v>
      </c>
      <c r="T1483" s="5">
        <v>186.4</v>
      </c>
      <c r="U1483" s="5">
        <f t="shared" si="1363"/>
        <v>0</v>
      </c>
      <c r="V1483" s="36">
        <f t="shared" si="1363"/>
        <v>0</v>
      </c>
      <c r="W1483" s="5">
        <f t="shared" ref="W1483:W1546" si="1364">T1483/N1483*100</f>
        <v>100</v>
      </c>
      <c r="X1483" s="26"/>
    </row>
    <row r="1484" spans="1:24" ht="31.5" x14ac:dyDescent="0.25">
      <c r="A1484" s="4" t="s">
        <v>156</v>
      </c>
      <c r="B1484" s="4" t="s">
        <v>1324</v>
      </c>
      <c r="C1484" s="4" t="s">
        <v>43</v>
      </c>
      <c r="D1484" s="4"/>
      <c r="E1484" s="14" t="s">
        <v>733</v>
      </c>
      <c r="F1484" s="5"/>
      <c r="G1484" s="5"/>
      <c r="H1484" s="5"/>
      <c r="I1484" s="5"/>
      <c r="J1484" s="5"/>
      <c r="K1484" s="5"/>
      <c r="L1484" s="5">
        <f>L1485</f>
        <v>77994.5</v>
      </c>
      <c r="M1484" s="5">
        <f>L1484</f>
        <v>77994.5</v>
      </c>
      <c r="N1484" s="5">
        <v>186.4</v>
      </c>
      <c r="O1484" s="5">
        <f t="shared" si="1363"/>
        <v>10000</v>
      </c>
      <c r="P1484" s="5">
        <f t="shared" si="1363"/>
        <v>54694.5</v>
      </c>
      <c r="Q1484" s="5">
        <f t="shared" si="1363"/>
        <v>0</v>
      </c>
      <c r="R1484" s="5">
        <f t="shared" si="1363"/>
        <v>0</v>
      </c>
      <c r="S1484" s="5">
        <f t="shared" si="1363"/>
        <v>0</v>
      </c>
      <c r="T1484" s="5">
        <v>186.4</v>
      </c>
      <c r="U1484" s="5">
        <f t="shared" si="1363"/>
        <v>0</v>
      </c>
      <c r="V1484" s="36">
        <f t="shared" si="1363"/>
        <v>0</v>
      </c>
      <c r="W1484" s="5">
        <f t="shared" si="1364"/>
        <v>100</v>
      </c>
      <c r="X1484" s="26"/>
    </row>
    <row r="1485" spans="1:24" ht="31.5" x14ac:dyDescent="0.25">
      <c r="A1485" s="4" t="s">
        <v>156</v>
      </c>
      <c r="B1485" s="4" t="s">
        <v>1324</v>
      </c>
      <c r="C1485" s="4" t="s">
        <v>44</v>
      </c>
      <c r="D1485" s="4"/>
      <c r="E1485" s="14" t="s">
        <v>734</v>
      </c>
      <c r="F1485" s="5"/>
      <c r="G1485" s="5"/>
      <c r="H1485" s="5"/>
      <c r="I1485" s="5"/>
      <c r="J1485" s="5"/>
      <c r="K1485" s="5"/>
      <c r="L1485" s="5">
        <f>23300+54694.5</f>
        <v>77994.5</v>
      </c>
      <c r="M1485" s="5">
        <f>L1485</f>
        <v>77994.5</v>
      </c>
      <c r="N1485" s="5">
        <v>186.4</v>
      </c>
      <c r="O1485" s="5">
        <v>10000</v>
      </c>
      <c r="P1485" s="5">
        <v>54694.5</v>
      </c>
      <c r="Q1485" s="5">
        <v>0</v>
      </c>
      <c r="R1485" s="5">
        <v>0</v>
      </c>
      <c r="S1485" s="5">
        <v>0</v>
      </c>
      <c r="T1485" s="5">
        <v>186.4</v>
      </c>
      <c r="U1485" s="5">
        <v>0</v>
      </c>
      <c r="V1485" s="36">
        <v>0</v>
      </c>
      <c r="W1485" s="5">
        <f t="shared" si="1364"/>
        <v>100</v>
      </c>
      <c r="X1485" s="26"/>
    </row>
    <row r="1486" spans="1:24" x14ac:dyDescent="0.25">
      <c r="A1486" s="4" t="s">
        <v>156</v>
      </c>
      <c r="B1486" s="4" t="s">
        <v>1324</v>
      </c>
      <c r="C1486" s="4" t="s">
        <v>44</v>
      </c>
      <c r="D1486" s="4" t="s">
        <v>13</v>
      </c>
      <c r="E1486" s="14" t="s">
        <v>480</v>
      </c>
      <c r="F1486" s="5">
        <f>F1487</f>
        <v>774.7</v>
      </c>
      <c r="G1486" s="5">
        <f t="shared" ref="G1486:L1488" si="1365">G1487</f>
        <v>774.7</v>
      </c>
      <c r="H1486" s="5">
        <f t="shared" si="1365"/>
        <v>774.7</v>
      </c>
      <c r="I1486" s="5">
        <f t="shared" si="1365"/>
        <v>0</v>
      </c>
      <c r="J1486" s="5">
        <f t="shared" si="1365"/>
        <v>0</v>
      </c>
      <c r="K1486" s="5">
        <f t="shared" si="1365"/>
        <v>0</v>
      </c>
      <c r="L1486" s="5">
        <f t="shared" si="1365"/>
        <v>0</v>
      </c>
      <c r="M1486" s="5">
        <f t="shared" si="1324"/>
        <v>774.7</v>
      </c>
      <c r="N1486" s="5">
        <v>186.4</v>
      </c>
      <c r="O1486" s="5">
        <f t="shared" ref="O1486:O1488" si="1366">O1487</f>
        <v>697.78102999999999</v>
      </c>
      <c r="P1486" s="5">
        <f t="shared" ref="P1486:V1488" si="1367">P1487</f>
        <v>0</v>
      </c>
      <c r="Q1486" s="5">
        <f t="shared" si="1367"/>
        <v>0</v>
      </c>
      <c r="R1486" s="5">
        <f t="shared" si="1367"/>
        <v>0</v>
      </c>
      <c r="S1486" s="5">
        <f t="shared" si="1367"/>
        <v>0</v>
      </c>
      <c r="T1486" s="5">
        <v>186.4</v>
      </c>
      <c r="U1486" s="5">
        <f t="shared" si="1367"/>
        <v>0</v>
      </c>
      <c r="V1486" s="36">
        <f t="shared" si="1367"/>
        <v>0</v>
      </c>
      <c r="W1486" s="5">
        <f t="shared" si="1364"/>
        <v>100</v>
      </c>
      <c r="X1486" s="26"/>
    </row>
    <row r="1487" spans="1:24" x14ac:dyDescent="0.25">
      <c r="A1487" s="4" t="s">
        <v>156</v>
      </c>
      <c r="B1487" s="4" t="s">
        <v>1324</v>
      </c>
      <c r="C1487" s="4" t="s">
        <v>44</v>
      </c>
      <c r="D1487" s="4" t="s">
        <v>14</v>
      </c>
      <c r="E1487" s="14" t="s">
        <v>482</v>
      </c>
      <c r="F1487" s="5">
        <f>F1488</f>
        <v>774.7</v>
      </c>
      <c r="G1487" s="5">
        <f t="shared" si="1365"/>
        <v>774.7</v>
      </c>
      <c r="H1487" s="5">
        <f t="shared" si="1365"/>
        <v>774.7</v>
      </c>
      <c r="I1487" s="5">
        <f t="shared" si="1365"/>
        <v>0</v>
      </c>
      <c r="J1487" s="5">
        <f t="shared" si="1365"/>
        <v>0</v>
      </c>
      <c r="K1487" s="5">
        <f t="shared" si="1365"/>
        <v>0</v>
      </c>
      <c r="L1487" s="5">
        <f t="shared" si="1365"/>
        <v>0</v>
      </c>
      <c r="M1487" s="5">
        <f t="shared" si="1324"/>
        <v>774.7</v>
      </c>
      <c r="N1487" s="5">
        <v>186.4</v>
      </c>
      <c r="O1487" s="5">
        <f t="shared" si="1366"/>
        <v>697.78102999999999</v>
      </c>
      <c r="P1487" s="5">
        <f t="shared" si="1367"/>
        <v>0</v>
      </c>
      <c r="Q1487" s="5">
        <f t="shared" si="1367"/>
        <v>0</v>
      </c>
      <c r="R1487" s="5">
        <f t="shared" si="1367"/>
        <v>0</v>
      </c>
      <c r="S1487" s="5">
        <f t="shared" si="1367"/>
        <v>0</v>
      </c>
      <c r="T1487" s="5">
        <v>186.4</v>
      </c>
      <c r="U1487" s="5">
        <f t="shared" si="1367"/>
        <v>0</v>
      </c>
      <c r="V1487" s="36">
        <f t="shared" si="1367"/>
        <v>0</v>
      </c>
      <c r="W1487" s="5">
        <f t="shared" si="1364"/>
        <v>100</v>
      </c>
      <c r="X1487" s="26"/>
    </row>
    <row r="1488" spans="1:24" x14ac:dyDescent="0.25">
      <c r="A1488" s="7" t="s">
        <v>156</v>
      </c>
      <c r="B1488" s="7" t="s">
        <v>77</v>
      </c>
      <c r="C1488" s="7"/>
      <c r="D1488" s="7"/>
      <c r="E1488" s="18" t="s">
        <v>428</v>
      </c>
      <c r="F1488" s="5">
        <f>F1489</f>
        <v>774.7</v>
      </c>
      <c r="G1488" s="5">
        <f t="shared" si="1365"/>
        <v>774.7</v>
      </c>
      <c r="H1488" s="5">
        <f t="shared" si="1365"/>
        <v>774.7</v>
      </c>
      <c r="I1488" s="5">
        <f t="shared" si="1365"/>
        <v>0</v>
      </c>
      <c r="J1488" s="5">
        <f t="shared" si="1365"/>
        <v>0</v>
      </c>
      <c r="K1488" s="5">
        <f t="shared" si="1365"/>
        <v>0</v>
      </c>
      <c r="L1488" s="5">
        <f t="shared" si="1365"/>
        <v>0</v>
      </c>
      <c r="M1488" s="5">
        <f t="shared" si="1324"/>
        <v>774.7</v>
      </c>
      <c r="N1488" s="8">
        <v>401951.76390000002</v>
      </c>
      <c r="O1488" s="5">
        <f t="shared" si="1366"/>
        <v>697.78102999999999</v>
      </c>
      <c r="P1488" s="5">
        <f t="shared" si="1367"/>
        <v>0</v>
      </c>
      <c r="Q1488" s="5">
        <f t="shared" si="1367"/>
        <v>0</v>
      </c>
      <c r="R1488" s="5">
        <f t="shared" si="1367"/>
        <v>0</v>
      </c>
      <c r="S1488" s="5">
        <f t="shared" si="1367"/>
        <v>0</v>
      </c>
      <c r="T1488" s="8">
        <v>349469.42777000001</v>
      </c>
      <c r="U1488" s="5">
        <f t="shared" si="1367"/>
        <v>0</v>
      </c>
      <c r="V1488" s="36">
        <f t="shared" si="1367"/>
        <v>0</v>
      </c>
      <c r="W1488" s="8">
        <f t="shared" si="1364"/>
        <v>86.943125806743097</v>
      </c>
      <c r="X1488" s="26"/>
    </row>
    <row r="1489" spans="1:24" x14ac:dyDescent="0.25">
      <c r="A1489" s="9" t="s">
        <v>156</v>
      </c>
      <c r="B1489" s="9" t="s">
        <v>1346</v>
      </c>
      <c r="C1489" s="9"/>
      <c r="D1489" s="9"/>
      <c r="E1489" s="13" t="s">
        <v>447</v>
      </c>
      <c r="F1489" s="5">
        <v>774.7</v>
      </c>
      <c r="G1489" s="5">
        <v>774.7</v>
      </c>
      <c r="H1489" s="5">
        <v>774.7</v>
      </c>
      <c r="I1489" s="5"/>
      <c r="J1489" s="5"/>
      <c r="K1489" s="5"/>
      <c r="L1489" s="5"/>
      <c r="M1489" s="5">
        <f t="shared" si="1324"/>
        <v>774.7</v>
      </c>
      <c r="N1489" s="11">
        <v>80.849000000000004</v>
      </c>
      <c r="O1489" s="5">
        <v>697.78102999999999</v>
      </c>
      <c r="P1489" s="5">
        <v>0</v>
      </c>
      <c r="Q1489" s="5">
        <v>0</v>
      </c>
      <c r="R1489" s="5">
        <v>0</v>
      </c>
      <c r="S1489" s="5">
        <v>0</v>
      </c>
      <c r="T1489" s="11">
        <v>80.295000000000002</v>
      </c>
      <c r="U1489" s="5">
        <v>0</v>
      </c>
      <c r="V1489" s="36">
        <v>0</v>
      </c>
      <c r="W1489" s="11">
        <f t="shared" si="1364"/>
        <v>99.314771982337447</v>
      </c>
      <c r="X1489" s="26"/>
    </row>
    <row r="1490" spans="1:24" ht="31.5" x14ac:dyDescent="0.25">
      <c r="A1490" s="4" t="s">
        <v>156</v>
      </c>
      <c r="B1490" s="4" t="s">
        <v>1346</v>
      </c>
      <c r="C1490" s="4" t="s">
        <v>188</v>
      </c>
      <c r="D1490" s="4"/>
      <c r="E1490" s="14" t="s">
        <v>994</v>
      </c>
      <c r="F1490" s="5">
        <f t="shared" ref="F1490:L1496" si="1368">F1491</f>
        <v>22692.3</v>
      </c>
      <c r="G1490" s="5">
        <f t="shared" si="1368"/>
        <v>14689.4</v>
      </c>
      <c r="H1490" s="5">
        <f t="shared" si="1368"/>
        <v>14689.4</v>
      </c>
      <c r="I1490" s="5">
        <f t="shared" si="1368"/>
        <v>0</v>
      </c>
      <c r="J1490" s="5">
        <f t="shared" si="1368"/>
        <v>0</v>
      </c>
      <c r="K1490" s="5">
        <f t="shared" si="1368"/>
        <v>0</v>
      </c>
      <c r="L1490" s="5">
        <f t="shared" si="1368"/>
        <v>0</v>
      </c>
      <c r="M1490" s="5">
        <f t="shared" si="1324"/>
        <v>22692.3</v>
      </c>
      <c r="N1490" s="5">
        <v>80.849000000000004</v>
      </c>
      <c r="O1490" s="5">
        <f t="shared" ref="O1490:O1496" si="1369">O1491</f>
        <v>910.30844999999999</v>
      </c>
      <c r="P1490" s="5">
        <f t="shared" ref="P1490:V1496" si="1370">P1491</f>
        <v>849.47491000000002</v>
      </c>
      <c r="Q1490" s="5">
        <f t="shared" si="1370"/>
        <v>697.93973000000005</v>
      </c>
      <c r="R1490" s="5">
        <f t="shared" si="1370"/>
        <v>0</v>
      </c>
      <c r="S1490" s="5">
        <f t="shared" si="1370"/>
        <v>0</v>
      </c>
      <c r="T1490" s="5">
        <v>80.295000000000002</v>
      </c>
      <c r="U1490" s="5">
        <f t="shared" si="1370"/>
        <v>849.47491000000002</v>
      </c>
      <c r="V1490" s="36">
        <f t="shared" si="1370"/>
        <v>0</v>
      </c>
      <c r="W1490" s="5">
        <f t="shared" si="1364"/>
        <v>99.314771982337447</v>
      </c>
      <c r="X1490" s="26"/>
    </row>
    <row r="1491" spans="1:24" ht="31.5" x14ac:dyDescent="0.25">
      <c r="A1491" s="4" t="s">
        <v>156</v>
      </c>
      <c r="B1491" s="4" t="s">
        <v>1346</v>
      </c>
      <c r="C1491" s="4" t="s">
        <v>232</v>
      </c>
      <c r="D1491" s="4"/>
      <c r="E1491" s="14" t="s">
        <v>1009</v>
      </c>
      <c r="F1491" s="5">
        <f t="shared" si="1368"/>
        <v>22692.3</v>
      </c>
      <c r="G1491" s="5">
        <f t="shared" si="1368"/>
        <v>14689.4</v>
      </c>
      <c r="H1491" s="5">
        <f t="shared" si="1368"/>
        <v>14689.4</v>
      </c>
      <c r="I1491" s="5">
        <f t="shared" si="1368"/>
        <v>0</v>
      </c>
      <c r="J1491" s="5">
        <f t="shared" si="1368"/>
        <v>0</v>
      </c>
      <c r="K1491" s="5">
        <f t="shared" si="1368"/>
        <v>0</v>
      </c>
      <c r="L1491" s="5">
        <f t="shared" si="1368"/>
        <v>0</v>
      </c>
      <c r="M1491" s="5">
        <f t="shared" si="1324"/>
        <v>22692.3</v>
      </c>
      <c r="N1491" s="5">
        <v>80.849000000000004</v>
      </c>
      <c r="O1491" s="5">
        <f t="shared" si="1369"/>
        <v>910.30844999999999</v>
      </c>
      <c r="P1491" s="5">
        <f t="shared" si="1370"/>
        <v>849.47491000000002</v>
      </c>
      <c r="Q1491" s="5">
        <f t="shared" si="1370"/>
        <v>697.93973000000005</v>
      </c>
      <c r="R1491" s="5">
        <f t="shared" si="1370"/>
        <v>0</v>
      </c>
      <c r="S1491" s="5">
        <f t="shared" si="1370"/>
        <v>0</v>
      </c>
      <c r="T1491" s="5">
        <v>80.295000000000002</v>
      </c>
      <c r="U1491" s="5">
        <f t="shared" si="1370"/>
        <v>849.47491000000002</v>
      </c>
      <c r="V1491" s="36">
        <f t="shared" si="1370"/>
        <v>0</v>
      </c>
      <c r="W1491" s="5">
        <f t="shared" si="1364"/>
        <v>99.314771982337447</v>
      </c>
      <c r="X1491" s="26"/>
    </row>
    <row r="1492" spans="1:24" ht="63" x14ac:dyDescent="0.25">
      <c r="A1492" s="4" t="s">
        <v>156</v>
      </c>
      <c r="B1492" s="4" t="s">
        <v>1346</v>
      </c>
      <c r="C1492" s="4" t="s">
        <v>233</v>
      </c>
      <c r="D1492" s="4"/>
      <c r="E1492" s="14" t="s">
        <v>1010</v>
      </c>
      <c r="F1492" s="5">
        <f t="shared" si="1368"/>
        <v>22692.3</v>
      </c>
      <c r="G1492" s="5">
        <f t="shared" si="1368"/>
        <v>14689.4</v>
      </c>
      <c r="H1492" s="5">
        <f t="shared" si="1368"/>
        <v>14689.4</v>
      </c>
      <c r="I1492" s="5">
        <f t="shared" si="1368"/>
        <v>0</v>
      </c>
      <c r="J1492" s="5">
        <f t="shared" si="1368"/>
        <v>0</v>
      </c>
      <c r="K1492" s="5">
        <f t="shared" si="1368"/>
        <v>0</v>
      </c>
      <c r="L1492" s="5">
        <f t="shared" si="1368"/>
        <v>0</v>
      </c>
      <c r="M1492" s="5">
        <f t="shared" si="1324"/>
        <v>22692.3</v>
      </c>
      <c r="N1492" s="5">
        <v>80.849000000000004</v>
      </c>
      <c r="O1492" s="5">
        <f t="shared" si="1369"/>
        <v>910.30844999999999</v>
      </c>
      <c r="P1492" s="5">
        <f t="shared" si="1370"/>
        <v>849.47491000000002</v>
      </c>
      <c r="Q1492" s="5">
        <f t="shared" si="1370"/>
        <v>697.93973000000005</v>
      </c>
      <c r="R1492" s="5">
        <f t="shared" si="1370"/>
        <v>0</v>
      </c>
      <c r="S1492" s="5">
        <f t="shared" si="1370"/>
        <v>0</v>
      </c>
      <c r="T1492" s="5">
        <v>80.295000000000002</v>
      </c>
      <c r="U1492" s="5">
        <f t="shared" si="1370"/>
        <v>849.47491000000002</v>
      </c>
      <c r="V1492" s="36">
        <f t="shared" si="1370"/>
        <v>0</v>
      </c>
      <c r="W1492" s="5">
        <f t="shared" si="1364"/>
        <v>99.314771982337447</v>
      </c>
      <c r="X1492" s="26"/>
    </row>
    <row r="1493" spans="1:24" ht="31.5" x14ac:dyDescent="0.25">
      <c r="A1493" s="4" t="s">
        <v>156</v>
      </c>
      <c r="B1493" s="4" t="s">
        <v>1346</v>
      </c>
      <c r="C1493" s="4" t="s">
        <v>1057</v>
      </c>
      <c r="D1493" s="4"/>
      <c r="E1493" s="14" t="s">
        <v>1058</v>
      </c>
      <c r="F1493" s="5">
        <f t="shared" ref="F1493:L1493" si="1371">F1496</f>
        <v>22692.3</v>
      </c>
      <c r="G1493" s="5">
        <f t="shared" si="1371"/>
        <v>14689.4</v>
      </c>
      <c r="H1493" s="5">
        <f t="shared" si="1371"/>
        <v>14689.4</v>
      </c>
      <c r="I1493" s="5">
        <f t="shared" si="1371"/>
        <v>0</v>
      </c>
      <c r="J1493" s="5">
        <f t="shared" si="1371"/>
        <v>0</v>
      </c>
      <c r="K1493" s="5">
        <f t="shared" si="1371"/>
        <v>0</v>
      </c>
      <c r="L1493" s="5">
        <f t="shared" si="1371"/>
        <v>0</v>
      </c>
      <c r="M1493" s="5">
        <f t="shared" si="1324"/>
        <v>22692.3</v>
      </c>
      <c r="N1493" s="5">
        <v>80.849000000000004</v>
      </c>
      <c r="O1493" s="5">
        <f t="shared" ref="O1493:V1493" si="1372">O1496+O1494</f>
        <v>910.30844999999999</v>
      </c>
      <c r="P1493" s="5">
        <f t="shared" si="1372"/>
        <v>849.47491000000002</v>
      </c>
      <c r="Q1493" s="5">
        <f t="shared" si="1372"/>
        <v>697.93973000000005</v>
      </c>
      <c r="R1493" s="5">
        <f t="shared" si="1372"/>
        <v>0</v>
      </c>
      <c r="S1493" s="5">
        <f t="shared" si="1372"/>
        <v>0</v>
      </c>
      <c r="T1493" s="5">
        <v>80.295000000000002</v>
      </c>
      <c r="U1493" s="5">
        <f t="shared" si="1372"/>
        <v>849.47491000000002</v>
      </c>
      <c r="V1493" s="36">
        <f t="shared" si="1372"/>
        <v>0</v>
      </c>
      <c r="W1493" s="5">
        <f t="shared" si="1364"/>
        <v>99.314771982337447</v>
      </c>
      <c r="X1493" s="26"/>
    </row>
    <row r="1494" spans="1:24" ht="31.5" x14ac:dyDescent="0.25">
      <c r="A1494" s="4" t="s">
        <v>156</v>
      </c>
      <c r="B1494" s="4" t="s">
        <v>1346</v>
      </c>
      <c r="C1494" s="4" t="s">
        <v>1057</v>
      </c>
      <c r="D1494" s="4" t="s">
        <v>11</v>
      </c>
      <c r="E1494" s="14" t="s">
        <v>465</v>
      </c>
      <c r="F1494" s="5"/>
      <c r="G1494" s="5"/>
      <c r="H1494" s="5"/>
      <c r="I1494" s="5"/>
      <c r="J1494" s="5"/>
      <c r="K1494" s="5"/>
      <c r="L1494" s="5"/>
      <c r="M1494" s="5">
        <v>0</v>
      </c>
      <c r="N1494" s="5">
        <v>80.849000000000004</v>
      </c>
      <c r="O1494" s="5">
        <f t="shared" ref="O1494:V1494" si="1373">O1495</f>
        <v>490.4665</v>
      </c>
      <c r="P1494" s="5">
        <f t="shared" si="1373"/>
        <v>513.60135000000002</v>
      </c>
      <c r="Q1494" s="5">
        <f t="shared" si="1373"/>
        <v>362.06617</v>
      </c>
      <c r="R1494" s="5">
        <f t="shared" si="1373"/>
        <v>0</v>
      </c>
      <c r="S1494" s="5">
        <f t="shared" si="1373"/>
        <v>0</v>
      </c>
      <c r="T1494" s="5">
        <v>80.295000000000002</v>
      </c>
      <c r="U1494" s="5">
        <f t="shared" si="1373"/>
        <v>513.60135000000002</v>
      </c>
      <c r="V1494" s="36">
        <f t="shared" si="1373"/>
        <v>0</v>
      </c>
      <c r="W1494" s="5">
        <f t="shared" si="1364"/>
        <v>99.314771982337447</v>
      </c>
      <c r="X1494" s="26"/>
    </row>
    <row r="1495" spans="1:24" ht="31.5" x14ac:dyDescent="0.25">
      <c r="A1495" s="4" t="s">
        <v>156</v>
      </c>
      <c r="B1495" s="4" t="s">
        <v>1346</v>
      </c>
      <c r="C1495" s="4" t="s">
        <v>1057</v>
      </c>
      <c r="D1495" s="4" t="s">
        <v>12</v>
      </c>
      <c r="E1495" s="14" t="s">
        <v>466</v>
      </c>
      <c r="F1495" s="5"/>
      <c r="G1495" s="5"/>
      <c r="H1495" s="5"/>
      <c r="I1495" s="5"/>
      <c r="J1495" s="5"/>
      <c r="K1495" s="5"/>
      <c r="L1495" s="5"/>
      <c r="M1495" s="5">
        <v>0</v>
      </c>
      <c r="N1495" s="5">
        <v>80.849000000000004</v>
      </c>
      <c r="O1495" s="5">
        <f>128.40033+362.06617</f>
        <v>490.4665</v>
      </c>
      <c r="P1495" s="5">
        <v>513.60135000000002</v>
      </c>
      <c r="Q1495" s="5">
        <v>362.06617</v>
      </c>
      <c r="R1495" s="5">
        <v>0</v>
      </c>
      <c r="S1495" s="5">
        <v>0</v>
      </c>
      <c r="T1495" s="5">
        <v>80.295000000000002</v>
      </c>
      <c r="U1495" s="5">
        <v>513.60135000000002</v>
      </c>
      <c r="V1495" s="36">
        <v>0</v>
      </c>
      <c r="W1495" s="5">
        <f t="shared" si="1364"/>
        <v>99.314771982337447</v>
      </c>
      <c r="X1495" s="26"/>
    </row>
    <row r="1496" spans="1:24" x14ac:dyDescent="0.25">
      <c r="A1496" s="9" t="s">
        <v>156</v>
      </c>
      <c r="B1496" s="9" t="s">
        <v>1347</v>
      </c>
      <c r="C1496" s="9"/>
      <c r="D1496" s="9"/>
      <c r="E1496" s="13" t="s">
        <v>448</v>
      </c>
      <c r="F1496" s="5">
        <f t="shared" si="1368"/>
        <v>22692.3</v>
      </c>
      <c r="G1496" s="5">
        <f t="shared" si="1368"/>
        <v>14689.4</v>
      </c>
      <c r="H1496" s="5">
        <f t="shared" si="1368"/>
        <v>14689.4</v>
      </c>
      <c r="I1496" s="5">
        <f t="shared" si="1368"/>
        <v>0</v>
      </c>
      <c r="J1496" s="5">
        <f t="shared" si="1368"/>
        <v>0</v>
      </c>
      <c r="K1496" s="5">
        <f t="shared" si="1368"/>
        <v>0</v>
      </c>
      <c r="L1496" s="5">
        <f t="shared" si="1368"/>
        <v>0</v>
      </c>
      <c r="M1496" s="5">
        <f t="shared" si="1324"/>
        <v>22692.3</v>
      </c>
      <c r="N1496" s="11">
        <v>391608.01490000001</v>
      </c>
      <c r="O1496" s="5">
        <f t="shared" si="1369"/>
        <v>419.84195</v>
      </c>
      <c r="P1496" s="5">
        <f t="shared" si="1370"/>
        <v>335.87356</v>
      </c>
      <c r="Q1496" s="5">
        <f t="shared" si="1370"/>
        <v>335.87356</v>
      </c>
      <c r="R1496" s="5">
        <f t="shared" si="1370"/>
        <v>0</v>
      </c>
      <c r="S1496" s="5">
        <f t="shared" si="1370"/>
        <v>0</v>
      </c>
      <c r="T1496" s="11">
        <v>339126.23278000002</v>
      </c>
      <c r="U1496" s="5">
        <f t="shared" si="1370"/>
        <v>335.87356</v>
      </c>
      <c r="V1496" s="36">
        <f t="shared" si="1370"/>
        <v>0</v>
      </c>
      <c r="W1496" s="11">
        <f t="shared" si="1364"/>
        <v>86.598389174082243</v>
      </c>
      <c r="X1496" s="26"/>
    </row>
    <row r="1497" spans="1:24" x14ac:dyDescent="0.25">
      <c r="A1497" s="4" t="s">
        <v>156</v>
      </c>
      <c r="B1497" s="4" t="s">
        <v>1347</v>
      </c>
      <c r="C1497" s="4" t="s">
        <v>108</v>
      </c>
      <c r="D1497" s="4"/>
      <c r="E1497" s="14" t="s">
        <v>868</v>
      </c>
      <c r="F1497" s="5">
        <v>22692.3</v>
      </c>
      <c r="G1497" s="5">
        <v>14689.4</v>
      </c>
      <c r="H1497" s="5">
        <v>14689.4</v>
      </c>
      <c r="I1497" s="5"/>
      <c r="J1497" s="5"/>
      <c r="K1497" s="5"/>
      <c r="L1497" s="5"/>
      <c r="M1497" s="5">
        <f t="shared" si="1324"/>
        <v>22692.3</v>
      </c>
      <c r="N1497" s="5">
        <v>2520</v>
      </c>
      <c r="O1497" s="5">
        <f>83.96839+335.87356</f>
        <v>419.84195</v>
      </c>
      <c r="P1497" s="5">
        <v>335.87356</v>
      </c>
      <c r="Q1497" s="5">
        <v>335.87356</v>
      </c>
      <c r="R1497" s="5">
        <v>0</v>
      </c>
      <c r="S1497" s="5">
        <v>0</v>
      </c>
      <c r="T1497" s="5">
        <v>2488.5</v>
      </c>
      <c r="U1497" s="5">
        <v>335.87356</v>
      </c>
      <c r="V1497" s="36">
        <v>0</v>
      </c>
      <c r="W1497" s="5">
        <f t="shared" si="1364"/>
        <v>98.75</v>
      </c>
      <c r="X1497" s="26"/>
    </row>
    <row r="1498" spans="1:24" ht="31.5" x14ac:dyDescent="0.25">
      <c r="A1498" s="4" t="s">
        <v>156</v>
      </c>
      <c r="B1498" s="4" t="s">
        <v>1347</v>
      </c>
      <c r="C1498" s="4" t="s">
        <v>168</v>
      </c>
      <c r="D1498" s="4"/>
      <c r="E1498" s="14" t="s">
        <v>1417</v>
      </c>
      <c r="F1498" s="5">
        <f t="shared" ref="F1498:L1498" si="1374">F1499+F1515</f>
        <v>5024.3999999999996</v>
      </c>
      <c r="G1498" s="5">
        <f t="shared" si="1374"/>
        <v>1314.4</v>
      </c>
      <c r="H1498" s="5">
        <f t="shared" si="1374"/>
        <v>1314.4</v>
      </c>
      <c r="I1498" s="5">
        <f t="shared" si="1374"/>
        <v>0</v>
      </c>
      <c r="J1498" s="5">
        <f t="shared" si="1374"/>
        <v>0</v>
      </c>
      <c r="K1498" s="5">
        <f t="shared" si="1374"/>
        <v>0</v>
      </c>
      <c r="L1498" s="5">
        <f t="shared" si="1374"/>
        <v>-188.44300000000001</v>
      </c>
      <c r="M1498" s="5">
        <f t="shared" si="1324"/>
        <v>4835.9569999999994</v>
      </c>
      <c r="N1498" s="5">
        <v>2520</v>
      </c>
      <c r="O1498" s="5">
        <f t="shared" ref="O1498:V1498" si="1375">O1499+O1515+O1508</f>
        <v>2453.6177699999998</v>
      </c>
      <c r="P1498" s="5">
        <f t="shared" si="1375"/>
        <v>0</v>
      </c>
      <c r="Q1498" s="5">
        <f t="shared" si="1375"/>
        <v>0</v>
      </c>
      <c r="R1498" s="5">
        <f t="shared" si="1375"/>
        <v>0</v>
      </c>
      <c r="S1498" s="5">
        <f t="shared" si="1375"/>
        <v>0</v>
      </c>
      <c r="T1498" s="5">
        <v>2488.5</v>
      </c>
      <c r="U1498" s="5">
        <f t="shared" si="1375"/>
        <v>0</v>
      </c>
      <c r="V1498" s="36">
        <f t="shared" si="1375"/>
        <v>0</v>
      </c>
      <c r="W1498" s="5">
        <f t="shared" si="1364"/>
        <v>98.75</v>
      </c>
      <c r="X1498" s="26"/>
    </row>
    <row r="1499" spans="1:24" ht="63" x14ac:dyDescent="0.25">
      <c r="A1499" s="4" t="s">
        <v>156</v>
      </c>
      <c r="B1499" s="4" t="s">
        <v>1347</v>
      </c>
      <c r="C1499" s="4" t="s">
        <v>169</v>
      </c>
      <c r="D1499" s="4"/>
      <c r="E1499" s="14" t="s">
        <v>1418</v>
      </c>
      <c r="F1499" s="5">
        <f t="shared" ref="F1499:L1499" si="1376">F1500+F1504</f>
        <v>1314.4</v>
      </c>
      <c r="G1499" s="5">
        <f t="shared" si="1376"/>
        <v>1314.4</v>
      </c>
      <c r="H1499" s="5">
        <f t="shared" si="1376"/>
        <v>1314.4</v>
      </c>
      <c r="I1499" s="5">
        <f t="shared" si="1376"/>
        <v>0</v>
      </c>
      <c r="J1499" s="5">
        <f t="shared" si="1376"/>
        <v>0</v>
      </c>
      <c r="K1499" s="5">
        <f t="shared" si="1376"/>
        <v>0</v>
      </c>
      <c r="L1499" s="5">
        <f t="shared" si="1376"/>
        <v>-5.2930000000000001</v>
      </c>
      <c r="M1499" s="5">
        <f t="shared" si="1324"/>
        <v>1309.1070000000002</v>
      </c>
      <c r="N1499" s="5">
        <v>2520</v>
      </c>
      <c r="O1499" s="5">
        <f>O1500+O1504</f>
        <v>1253.6177699999998</v>
      </c>
      <c r="P1499" s="5">
        <f t="shared" ref="P1499:V1499" si="1377">P1500+P1504</f>
        <v>0</v>
      </c>
      <c r="Q1499" s="5">
        <f t="shared" si="1377"/>
        <v>0</v>
      </c>
      <c r="R1499" s="5">
        <f t="shared" si="1377"/>
        <v>0</v>
      </c>
      <c r="S1499" s="5">
        <f t="shared" si="1377"/>
        <v>0</v>
      </c>
      <c r="T1499" s="5">
        <v>2488.5</v>
      </c>
      <c r="U1499" s="5">
        <f t="shared" si="1377"/>
        <v>0</v>
      </c>
      <c r="V1499" s="36">
        <f t="shared" si="1377"/>
        <v>0</v>
      </c>
      <c r="W1499" s="5">
        <f t="shared" si="1364"/>
        <v>98.75</v>
      </c>
      <c r="X1499" s="26"/>
    </row>
    <row r="1500" spans="1:24" ht="31.5" x14ac:dyDescent="0.25">
      <c r="A1500" s="4" t="s">
        <v>156</v>
      </c>
      <c r="B1500" s="4" t="s">
        <v>1347</v>
      </c>
      <c r="C1500" s="4" t="s">
        <v>1106</v>
      </c>
      <c r="D1500" s="4"/>
      <c r="E1500" s="14" t="s">
        <v>1107</v>
      </c>
      <c r="F1500" s="5">
        <f t="shared" ref="F1500:L1502" si="1378">F1501</f>
        <v>1058.7</v>
      </c>
      <c r="G1500" s="5">
        <f t="shared" si="1378"/>
        <v>1058.7</v>
      </c>
      <c r="H1500" s="5">
        <f t="shared" si="1378"/>
        <v>1058.7</v>
      </c>
      <c r="I1500" s="5">
        <f t="shared" si="1378"/>
        <v>0</v>
      </c>
      <c r="J1500" s="5">
        <f t="shared" si="1378"/>
        <v>0</v>
      </c>
      <c r="K1500" s="5">
        <f t="shared" si="1378"/>
        <v>0</v>
      </c>
      <c r="L1500" s="5">
        <f t="shared" si="1378"/>
        <v>-5.2930000000000001</v>
      </c>
      <c r="M1500" s="5">
        <f t="shared" si="1324"/>
        <v>1053.4070000000002</v>
      </c>
      <c r="N1500" s="5">
        <v>2520</v>
      </c>
      <c r="O1500" s="5">
        <f t="shared" ref="O1500:O1502" si="1379">O1501</f>
        <v>1053.4069999999999</v>
      </c>
      <c r="P1500" s="5">
        <f t="shared" ref="P1500:V1502" si="1380">P1501</f>
        <v>0</v>
      </c>
      <c r="Q1500" s="5">
        <f t="shared" si="1380"/>
        <v>0</v>
      </c>
      <c r="R1500" s="5">
        <f t="shared" si="1380"/>
        <v>0</v>
      </c>
      <c r="S1500" s="5">
        <f t="shared" si="1380"/>
        <v>0</v>
      </c>
      <c r="T1500" s="5">
        <v>2488.5</v>
      </c>
      <c r="U1500" s="5">
        <f t="shared" si="1380"/>
        <v>0</v>
      </c>
      <c r="V1500" s="36">
        <f t="shared" si="1380"/>
        <v>0</v>
      </c>
      <c r="W1500" s="5">
        <f t="shared" si="1364"/>
        <v>98.75</v>
      </c>
      <c r="X1500" s="26"/>
    </row>
    <row r="1501" spans="1:24" ht="31.5" x14ac:dyDescent="0.25">
      <c r="A1501" s="4" t="s">
        <v>156</v>
      </c>
      <c r="B1501" s="4" t="s">
        <v>1347</v>
      </c>
      <c r="C1501" s="4" t="s">
        <v>1106</v>
      </c>
      <c r="D1501" s="4" t="s">
        <v>11</v>
      </c>
      <c r="E1501" s="14" t="s">
        <v>465</v>
      </c>
      <c r="F1501" s="5">
        <f t="shared" si="1378"/>
        <v>1058.7</v>
      </c>
      <c r="G1501" s="5">
        <f t="shared" si="1378"/>
        <v>1058.7</v>
      </c>
      <c r="H1501" s="5">
        <f t="shared" si="1378"/>
        <v>1058.7</v>
      </c>
      <c r="I1501" s="5">
        <f t="shared" si="1378"/>
        <v>0</v>
      </c>
      <c r="J1501" s="5">
        <f t="shared" si="1378"/>
        <v>0</v>
      </c>
      <c r="K1501" s="5">
        <f t="shared" si="1378"/>
        <v>0</v>
      </c>
      <c r="L1501" s="5">
        <f t="shared" si="1378"/>
        <v>-5.2930000000000001</v>
      </c>
      <c r="M1501" s="5">
        <f t="shared" si="1324"/>
        <v>1053.4070000000002</v>
      </c>
      <c r="N1501" s="5">
        <v>2520</v>
      </c>
      <c r="O1501" s="5">
        <f t="shared" si="1379"/>
        <v>1053.4069999999999</v>
      </c>
      <c r="P1501" s="5">
        <f t="shared" si="1380"/>
        <v>0</v>
      </c>
      <c r="Q1501" s="5">
        <f t="shared" si="1380"/>
        <v>0</v>
      </c>
      <c r="R1501" s="5">
        <f t="shared" si="1380"/>
        <v>0</v>
      </c>
      <c r="S1501" s="5">
        <f t="shared" si="1380"/>
        <v>0</v>
      </c>
      <c r="T1501" s="5">
        <v>2488.5</v>
      </c>
      <c r="U1501" s="5">
        <f t="shared" si="1380"/>
        <v>0</v>
      </c>
      <c r="V1501" s="36">
        <f t="shared" si="1380"/>
        <v>0</v>
      </c>
      <c r="W1501" s="5">
        <f t="shared" si="1364"/>
        <v>98.75</v>
      </c>
      <c r="X1501" s="26"/>
    </row>
    <row r="1502" spans="1:24" ht="31.5" x14ac:dyDescent="0.25">
      <c r="A1502" s="4" t="s">
        <v>156</v>
      </c>
      <c r="B1502" s="4" t="s">
        <v>1347</v>
      </c>
      <c r="C1502" s="4" t="s">
        <v>1106</v>
      </c>
      <c r="D1502" s="4" t="s">
        <v>12</v>
      </c>
      <c r="E1502" s="14" t="s">
        <v>466</v>
      </c>
      <c r="F1502" s="5">
        <f t="shared" si="1378"/>
        <v>1058.7</v>
      </c>
      <c r="G1502" s="5">
        <f t="shared" si="1378"/>
        <v>1058.7</v>
      </c>
      <c r="H1502" s="5">
        <f t="shared" si="1378"/>
        <v>1058.7</v>
      </c>
      <c r="I1502" s="5">
        <f t="shared" si="1378"/>
        <v>0</v>
      </c>
      <c r="J1502" s="5">
        <f t="shared" si="1378"/>
        <v>0</v>
      </c>
      <c r="K1502" s="5">
        <f t="shared" si="1378"/>
        <v>0</v>
      </c>
      <c r="L1502" s="5">
        <f t="shared" si="1378"/>
        <v>-5.2930000000000001</v>
      </c>
      <c r="M1502" s="5">
        <f t="shared" si="1324"/>
        <v>1053.4070000000002</v>
      </c>
      <c r="N1502" s="5">
        <v>2520</v>
      </c>
      <c r="O1502" s="5">
        <f t="shared" si="1379"/>
        <v>1053.4069999999999</v>
      </c>
      <c r="P1502" s="5">
        <f t="shared" si="1380"/>
        <v>0</v>
      </c>
      <c r="Q1502" s="5">
        <f t="shared" si="1380"/>
        <v>0</v>
      </c>
      <c r="R1502" s="5">
        <f t="shared" si="1380"/>
        <v>0</v>
      </c>
      <c r="S1502" s="5">
        <f t="shared" si="1380"/>
        <v>0</v>
      </c>
      <c r="T1502" s="5">
        <v>2488.5</v>
      </c>
      <c r="U1502" s="5">
        <f t="shared" si="1380"/>
        <v>0</v>
      </c>
      <c r="V1502" s="36">
        <f t="shared" si="1380"/>
        <v>0</v>
      </c>
      <c r="W1502" s="5">
        <f t="shared" si="1364"/>
        <v>98.75</v>
      </c>
      <c r="X1502" s="26"/>
    </row>
    <row r="1503" spans="1:24" ht="31.5" x14ac:dyDescent="0.25">
      <c r="A1503" s="4" t="s">
        <v>156</v>
      </c>
      <c r="B1503" s="4" t="s">
        <v>1347</v>
      </c>
      <c r="C1503" s="4" t="s">
        <v>194</v>
      </c>
      <c r="D1503" s="4"/>
      <c r="E1503" s="14" t="s">
        <v>948</v>
      </c>
      <c r="F1503" s="5">
        <v>1058.7</v>
      </c>
      <c r="G1503" s="5">
        <v>1058.7</v>
      </c>
      <c r="H1503" s="5">
        <v>1058.7</v>
      </c>
      <c r="I1503" s="5"/>
      <c r="J1503" s="5"/>
      <c r="K1503" s="5"/>
      <c r="L1503" s="5">
        <v>-5.2930000000000001</v>
      </c>
      <c r="M1503" s="5">
        <f t="shared" si="1324"/>
        <v>1053.4070000000002</v>
      </c>
      <c r="N1503" s="5">
        <v>1762.7049999999999</v>
      </c>
      <c r="O1503" s="5">
        <v>1053.4069999999999</v>
      </c>
      <c r="P1503" s="5">
        <v>0</v>
      </c>
      <c r="Q1503" s="5">
        <v>0</v>
      </c>
      <c r="R1503" s="5">
        <v>0</v>
      </c>
      <c r="S1503" s="5">
        <v>0</v>
      </c>
      <c r="T1503" s="5">
        <v>1762.70409</v>
      </c>
      <c r="U1503" s="5">
        <v>0</v>
      </c>
      <c r="V1503" s="36">
        <v>0</v>
      </c>
      <c r="W1503" s="5">
        <f t="shared" si="1364"/>
        <v>99.999948374798961</v>
      </c>
      <c r="X1503" s="26"/>
    </row>
    <row r="1504" spans="1:24" x14ac:dyDescent="0.25">
      <c r="A1504" s="4" t="s">
        <v>156</v>
      </c>
      <c r="B1504" s="4" t="s">
        <v>1347</v>
      </c>
      <c r="C1504" s="4" t="s">
        <v>1499</v>
      </c>
      <c r="D1504" s="4"/>
      <c r="E1504" s="14" t="s">
        <v>951</v>
      </c>
      <c r="F1504" s="5">
        <f t="shared" ref="F1504:L1506" si="1381">F1505</f>
        <v>255.7</v>
      </c>
      <c r="G1504" s="5">
        <f t="shared" si="1381"/>
        <v>255.7</v>
      </c>
      <c r="H1504" s="5">
        <f t="shared" si="1381"/>
        <v>255.7</v>
      </c>
      <c r="I1504" s="5">
        <f t="shared" si="1381"/>
        <v>0</v>
      </c>
      <c r="J1504" s="5">
        <f t="shared" si="1381"/>
        <v>0</v>
      </c>
      <c r="K1504" s="5">
        <f t="shared" si="1381"/>
        <v>0</v>
      </c>
      <c r="L1504" s="5">
        <f t="shared" si="1381"/>
        <v>0</v>
      </c>
      <c r="M1504" s="5">
        <f t="shared" si="1324"/>
        <v>255.7</v>
      </c>
      <c r="N1504" s="5">
        <v>1762.7049999999999</v>
      </c>
      <c r="O1504" s="5">
        <f t="shared" ref="O1504:O1506" si="1382">O1505</f>
        <v>200.21077</v>
      </c>
      <c r="P1504" s="5">
        <f t="shared" ref="P1504:V1506" si="1383">P1505</f>
        <v>0</v>
      </c>
      <c r="Q1504" s="5">
        <f t="shared" si="1383"/>
        <v>0</v>
      </c>
      <c r="R1504" s="5">
        <f t="shared" si="1383"/>
        <v>0</v>
      </c>
      <c r="S1504" s="5">
        <f t="shared" si="1383"/>
        <v>0</v>
      </c>
      <c r="T1504" s="5">
        <v>1762.70409</v>
      </c>
      <c r="U1504" s="5">
        <f t="shared" si="1383"/>
        <v>0</v>
      </c>
      <c r="V1504" s="36">
        <f t="shared" si="1383"/>
        <v>0</v>
      </c>
      <c r="W1504" s="5">
        <f t="shared" si="1364"/>
        <v>99.999948374798961</v>
      </c>
      <c r="X1504" s="26"/>
    </row>
    <row r="1505" spans="1:24" ht="31.5" x14ac:dyDescent="0.25">
      <c r="A1505" s="4" t="s">
        <v>156</v>
      </c>
      <c r="B1505" s="4" t="s">
        <v>1347</v>
      </c>
      <c r="C1505" s="4" t="s">
        <v>1500</v>
      </c>
      <c r="D1505" s="4"/>
      <c r="E1505" s="14" t="s">
        <v>952</v>
      </c>
      <c r="F1505" s="5">
        <f t="shared" si="1381"/>
        <v>255.7</v>
      </c>
      <c r="G1505" s="5">
        <f t="shared" si="1381"/>
        <v>255.7</v>
      </c>
      <c r="H1505" s="5">
        <f t="shared" si="1381"/>
        <v>255.7</v>
      </c>
      <c r="I1505" s="5">
        <f t="shared" si="1381"/>
        <v>0</v>
      </c>
      <c r="J1505" s="5">
        <f t="shared" si="1381"/>
        <v>0</v>
      </c>
      <c r="K1505" s="5">
        <f t="shared" si="1381"/>
        <v>0</v>
      </c>
      <c r="L1505" s="5">
        <f t="shared" si="1381"/>
        <v>0</v>
      </c>
      <c r="M1505" s="5">
        <f t="shared" si="1324"/>
        <v>255.7</v>
      </c>
      <c r="N1505" s="5">
        <v>1762.7049999999999</v>
      </c>
      <c r="O1505" s="5">
        <f t="shared" si="1382"/>
        <v>200.21077</v>
      </c>
      <c r="P1505" s="5">
        <f t="shared" si="1383"/>
        <v>0</v>
      </c>
      <c r="Q1505" s="5">
        <f t="shared" si="1383"/>
        <v>0</v>
      </c>
      <c r="R1505" s="5">
        <f t="shared" si="1383"/>
        <v>0</v>
      </c>
      <c r="S1505" s="5">
        <f t="shared" si="1383"/>
        <v>0</v>
      </c>
      <c r="T1505" s="5">
        <v>1762.70409</v>
      </c>
      <c r="U1505" s="5">
        <f t="shared" si="1383"/>
        <v>0</v>
      </c>
      <c r="V1505" s="36">
        <f t="shared" si="1383"/>
        <v>0</v>
      </c>
      <c r="W1505" s="5">
        <f t="shared" si="1364"/>
        <v>99.999948374798961</v>
      </c>
      <c r="X1505" s="26"/>
    </row>
    <row r="1506" spans="1:24" ht="31.5" x14ac:dyDescent="0.25">
      <c r="A1506" s="4" t="s">
        <v>156</v>
      </c>
      <c r="B1506" s="4" t="s">
        <v>1347</v>
      </c>
      <c r="C1506" s="4" t="s">
        <v>1501</v>
      </c>
      <c r="D1506" s="4"/>
      <c r="E1506" s="14" t="s">
        <v>1502</v>
      </c>
      <c r="F1506" s="5">
        <f t="shared" si="1381"/>
        <v>255.7</v>
      </c>
      <c r="G1506" s="5">
        <f t="shared" si="1381"/>
        <v>255.7</v>
      </c>
      <c r="H1506" s="5">
        <f t="shared" si="1381"/>
        <v>255.7</v>
      </c>
      <c r="I1506" s="5">
        <f t="shared" si="1381"/>
        <v>0</v>
      </c>
      <c r="J1506" s="5">
        <f t="shared" si="1381"/>
        <v>0</v>
      </c>
      <c r="K1506" s="5">
        <f t="shared" si="1381"/>
        <v>0</v>
      </c>
      <c r="L1506" s="5">
        <f t="shared" si="1381"/>
        <v>0</v>
      </c>
      <c r="M1506" s="5">
        <f t="shared" si="1324"/>
        <v>255.7</v>
      </c>
      <c r="N1506" s="5">
        <v>1762.7049999999999</v>
      </c>
      <c r="O1506" s="5">
        <f t="shared" si="1382"/>
        <v>200.21077</v>
      </c>
      <c r="P1506" s="5">
        <f t="shared" si="1383"/>
        <v>0</v>
      </c>
      <c r="Q1506" s="5">
        <f t="shared" si="1383"/>
        <v>0</v>
      </c>
      <c r="R1506" s="5">
        <f t="shared" si="1383"/>
        <v>0</v>
      </c>
      <c r="S1506" s="5">
        <f t="shared" si="1383"/>
        <v>0</v>
      </c>
      <c r="T1506" s="5">
        <v>1762.70409</v>
      </c>
      <c r="U1506" s="5">
        <f t="shared" si="1383"/>
        <v>0</v>
      </c>
      <c r="V1506" s="36">
        <f t="shared" si="1383"/>
        <v>0</v>
      </c>
      <c r="W1506" s="5">
        <f t="shared" si="1364"/>
        <v>99.999948374798961</v>
      </c>
      <c r="X1506" s="26"/>
    </row>
    <row r="1507" spans="1:24" ht="31.5" x14ac:dyDescent="0.25">
      <c r="A1507" s="4" t="s">
        <v>156</v>
      </c>
      <c r="B1507" s="4" t="s">
        <v>1347</v>
      </c>
      <c r="C1507" s="4" t="s">
        <v>1501</v>
      </c>
      <c r="D1507" s="4" t="s">
        <v>11</v>
      </c>
      <c r="E1507" s="14" t="s">
        <v>465</v>
      </c>
      <c r="F1507" s="5">
        <v>255.7</v>
      </c>
      <c r="G1507" s="5">
        <v>255.7</v>
      </c>
      <c r="H1507" s="5">
        <v>255.7</v>
      </c>
      <c r="I1507" s="5"/>
      <c r="J1507" s="5"/>
      <c r="K1507" s="5"/>
      <c r="L1507" s="5"/>
      <c r="M1507" s="5">
        <f t="shared" si="1324"/>
        <v>255.7</v>
      </c>
      <c r="N1507" s="5">
        <v>1762.7049999999999</v>
      </c>
      <c r="O1507" s="5">
        <v>200.21077</v>
      </c>
      <c r="P1507" s="5">
        <v>0</v>
      </c>
      <c r="Q1507" s="5">
        <v>0</v>
      </c>
      <c r="R1507" s="5">
        <v>0</v>
      </c>
      <c r="S1507" s="5">
        <v>0</v>
      </c>
      <c r="T1507" s="5">
        <v>1762.70409</v>
      </c>
      <c r="U1507" s="5">
        <v>0</v>
      </c>
      <c r="V1507" s="36">
        <v>0</v>
      </c>
      <c r="W1507" s="5">
        <f t="shared" si="1364"/>
        <v>99.999948374798961</v>
      </c>
      <c r="X1507" s="26"/>
    </row>
    <row r="1508" spans="1:24" ht="31.5" x14ac:dyDescent="0.25">
      <c r="A1508" s="4" t="s">
        <v>156</v>
      </c>
      <c r="B1508" s="4" t="s">
        <v>1347</v>
      </c>
      <c r="C1508" s="4" t="s">
        <v>1501</v>
      </c>
      <c r="D1508" s="4" t="s">
        <v>12</v>
      </c>
      <c r="E1508" s="14" t="s">
        <v>466</v>
      </c>
      <c r="F1508" s="5"/>
      <c r="G1508" s="5"/>
      <c r="H1508" s="5"/>
      <c r="I1508" s="5"/>
      <c r="J1508" s="5"/>
      <c r="K1508" s="5"/>
      <c r="L1508" s="5"/>
      <c r="M1508" s="5">
        <v>0</v>
      </c>
      <c r="N1508" s="5">
        <v>1762.7049999999999</v>
      </c>
      <c r="O1508" s="5">
        <f t="shared" ref="O1508:V1509" si="1384">O1509</f>
        <v>1200</v>
      </c>
      <c r="P1508" s="5">
        <f t="shared" si="1384"/>
        <v>0</v>
      </c>
      <c r="Q1508" s="5">
        <f t="shared" si="1384"/>
        <v>0</v>
      </c>
      <c r="R1508" s="5">
        <f t="shared" si="1384"/>
        <v>0</v>
      </c>
      <c r="S1508" s="5">
        <f t="shared" si="1384"/>
        <v>0</v>
      </c>
      <c r="T1508" s="5">
        <v>1762.70409</v>
      </c>
      <c r="U1508" s="5">
        <f t="shared" si="1384"/>
        <v>0</v>
      </c>
      <c r="V1508" s="36">
        <f t="shared" si="1384"/>
        <v>0</v>
      </c>
      <c r="W1508" s="5">
        <f t="shared" si="1364"/>
        <v>99.999948374798961</v>
      </c>
      <c r="X1508" s="26"/>
    </row>
    <row r="1509" spans="1:24" ht="31.5" x14ac:dyDescent="0.25">
      <c r="A1509" s="4" t="s">
        <v>156</v>
      </c>
      <c r="B1509" s="4" t="s">
        <v>1347</v>
      </c>
      <c r="C1509" s="4" t="s">
        <v>186</v>
      </c>
      <c r="D1509" s="4"/>
      <c r="E1509" s="14" t="s">
        <v>959</v>
      </c>
      <c r="F1509" s="5"/>
      <c r="G1509" s="5"/>
      <c r="H1509" s="5"/>
      <c r="I1509" s="5"/>
      <c r="J1509" s="5"/>
      <c r="K1509" s="5"/>
      <c r="L1509" s="5"/>
      <c r="M1509" s="5">
        <v>0</v>
      </c>
      <c r="N1509" s="5">
        <v>377389.38365999999</v>
      </c>
      <c r="O1509" s="5">
        <f t="shared" si="1384"/>
        <v>1200</v>
      </c>
      <c r="P1509" s="5">
        <f t="shared" si="1384"/>
        <v>0</v>
      </c>
      <c r="Q1509" s="5">
        <f t="shared" si="1384"/>
        <v>0</v>
      </c>
      <c r="R1509" s="5">
        <f t="shared" si="1384"/>
        <v>0</v>
      </c>
      <c r="S1509" s="5">
        <f t="shared" si="1384"/>
        <v>0</v>
      </c>
      <c r="T1509" s="5">
        <v>324939.40405000001</v>
      </c>
      <c r="U1509" s="5">
        <f t="shared" si="1384"/>
        <v>0</v>
      </c>
      <c r="V1509" s="36">
        <f t="shared" si="1384"/>
        <v>0</v>
      </c>
      <c r="W1509" s="5">
        <f t="shared" si="1364"/>
        <v>86.101893195476435</v>
      </c>
      <c r="X1509" s="26"/>
    </row>
    <row r="1510" spans="1:24" ht="47.25" x14ac:dyDescent="0.25">
      <c r="A1510" s="4" t="s">
        <v>156</v>
      </c>
      <c r="B1510" s="4" t="s">
        <v>1347</v>
      </c>
      <c r="C1510" s="4" t="s">
        <v>187</v>
      </c>
      <c r="D1510" s="4"/>
      <c r="E1510" s="14" t="s">
        <v>1487</v>
      </c>
      <c r="F1510" s="5"/>
      <c r="G1510" s="5"/>
      <c r="H1510" s="5"/>
      <c r="I1510" s="5"/>
      <c r="J1510" s="5"/>
      <c r="K1510" s="5"/>
      <c r="L1510" s="5"/>
      <c r="M1510" s="5">
        <v>0</v>
      </c>
      <c r="N1510" s="5">
        <v>377389.38365999999</v>
      </c>
      <c r="O1510" s="5">
        <f t="shared" ref="O1510:V1510" si="1385">O1511+O1513</f>
        <v>1200</v>
      </c>
      <c r="P1510" s="5">
        <f t="shared" si="1385"/>
        <v>0</v>
      </c>
      <c r="Q1510" s="5">
        <f t="shared" si="1385"/>
        <v>0</v>
      </c>
      <c r="R1510" s="5">
        <f t="shared" si="1385"/>
        <v>0</v>
      </c>
      <c r="S1510" s="5">
        <f t="shared" si="1385"/>
        <v>0</v>
      </c>
      <c r="T1510" s="5">
        <v>324939.40405000001</v>
      </c>
      <c r="U1510" s="5">
        <f t="shared" si="1385"/>
        <v>0</v>
      </c>
      <c r="V1510" s="36">
        <f t="shared" si="1385"/>
        <v>0</v>
      </c>
      <c r="W1510" s="5">
        <f t="shared" si="1364"/>
        <v>86.101893195476435</v>
      </c>
      <c r="X1510" s="26"/>
    </row>
    <row r="1511" spans="1:24" ht="31.5" x14ac:dyDescent="0.25">
      <c r="A1511" s="4" t="s">
        <v>156</v>
      </c>
      <c r="B1511" s="4" t="s">
        <v>1347</v>
      </c>
      <c r="C1511" s="4" t="s">
        <v>200</v>
      </c>
      <c r="D1511" s="4"/>
      <c r="E1511" s="14" t="s">
        <v>960</v>
      </c>
      <c r="F1511" s="5"/>
      <c r="G1511" s="5"/>
      <c r="H1511" s="5"/>
      <c r="I1511" s="5"/>
      <c r="J1511" s="5"/>
      <c r="K1511" s="5"/>
      <c r="L1511" s="5"/>
      <c r="M1511" s="5">
        <v>0</v>
      </c>
      <c r="N1511" s="5">
        <v>376399.18365999998</v>
      </c>
      <c r="O1511" s="5">
        <f t="shared" ref="O1511:V1511" si="1386">O1512</f>
        <v>367.81545</v>
      </c>
      <c r="P1511" s="5">
        <f t="shared" si="1386"/>
        <v>0</v>
      </c>
      <c r="Q1511" s="5">
        <f t="shared" si="1386"/>
        <v>0</v>
      </c>
      <c r="R1511" s="5">
        <f t="shared" si="1386"/>
        <v>0</v>
      </c>
      <c r="S1511" s="5">
        <f t="shared" si="1386"/>
        <v>0</v>
      </c>
      <c r="T1511" s="5">
        <v>323949.20405</v>
      </c>
      <c r="U1511" s="5">
        <f t="shared" si="1386"/>
        <v>0</v>
      </c>
      <c r="V1511" s="36">
        <f t="shared" si="1386"/>
        <v>0</v>
      </c>
      <c r="W1511" s="5">
        <f t="shared" si="1364"/>
        <v>86.065331199714322</v>
      </c>
      <c r="X1511" s="26"/>
    </row>
    <row r="1512" spans="1:24" ht="31.5" x14ac:dyDescent="0.25">
      <c r="A1512" s="4" t="s">
        <v>156</v>
      </c>
      <c r="B1512" s="4" t="s">
        <v>1347</v>
      </c>
      <c r="C1512" s="4" t="s">
        <v>1130</v>
      </c>
      <c r="D1512" s="4"/>
      <c r="E1512" s="14" t="s">
        <v>1131</v>
      </c>
      <c r="F1512" s="5"/>
      <c r="G1512" s="5"/>
      <c r="H1512" s="5"/>
      <c r="I1512" s="5"/>
      <c r="J1512" s="5"/>
      <c r="K1512" s="5"/>
      <c r="L1512" s="5"/>
      <c r="M1512" s="5">
        <v>0</v>
      </c>
      <c r="N1512" s="5">
        <v>173506.10799999998</v>
      </c>
      <c r="O1512" s="5">
        <v>367.81545</v>
      </c>
      <c r="P1512" s="5">
        <v>0</v>
      </c>
      <c r="Q1512" s="5">
        <v>0</v>
      </c>
      <c r="R1512" s="5">
        <v>0</v>
      </c>
      <c r="S1512" s="5">
        <v>0</v>
      </c>
      <c r="T1512" s="5">
        <v>157718.78808</v>
      </c>
      <c r="U1512" s="5">
        <v>0</v>
      </c>
      <c r="V1512" s="36">
        <v>0</v>
      </c>
      <c r="W1512" s="5">
        <f t="shared" si="1364"/>
        <v>90.901000488121156</v>
      </c>
      <c r="X1512" s="26"/>
    </row>
    <row r="1513" spans="1:24" ht="31.5" x14ac:dyDescent="0.25">
      <c r="A1513" s="4" t="s">
        <v>156</v>
      </c>
      <c r="B1513" s="4" t="s">
        <v>1347</v>
      </c>
      <c r="C1513" s="4" t="s">
        <v>1130</v>
      </c>
      <c r="D1513" s="4" t="s">
        <v>11</v>
      </c>
      <c r="E1513" s="14" t="s">
        <v>465</v>
      </c>
      <c r="F1513" s="5"/>
      <c r="G1513" s="5"/>
      <c r="H1513" s="5"/>
      <c r="I1513" s="5"/>
      <c r="J1513" s="5"/>
      <c r="K1513" s="5"/>
      <c r="L1513" s="5"/>
      <c r="M1513" s="5">
        <v>0</v>
      </c>
      <c r="N1513" s="5">
        <v>173241.59099999999</v>
      </c>
      <c r="O1513" s="5">
        <f t="shared" ref="O1513:V1513" si="1387">O1514</f>
        <v>832.18454999999994</v>
      </c>
      <c r="P1513" s="5">
        <f t="shared" si="1387"/>
        <v>0</v>
      </c>
      <c r="Q1513" s="5">
        <f t="shared" si="1387"/>
        <v>0</v>
      </c>
      <c r="R1513" s="5">
        <f t="shared" si="1387"/>
        <v>0</v>
      </c>
      <c r="S1513" s="5">
        <f t="shared" si="1387"/>
        <v>0</v>
      </c>
      <c r="T1513" s="5">
        <v>157454.27108000001</v>
      </c>
      <c r="U1513" s="5">
        <f t="shared" si="1387"/>
        <v>0</v>
      </c>
      <c r="V1513" s="36">
        <f t="shared" si="1387"/>
        <v>0</v>
      </c>
      <c r="W1513" s="5">
        <f t="shared" si="1364"/>
        <v>90.887107519117635</v>
      </c>
      <c r="X1513" s="26"/>
    </row>
    <row r="1514" spans="1:24" ht="31.5" x14ac:dyDescent="0.25">
      <c r="A1514" s="4" t="s">
        <v>156</v>
      </c>
      <c r="B1514" s="4" t="s">
        <v>1347</v>
      </c>
      <c r="C1514" s="4" t="s">
        <v>1130</v>
      </c>
      <c r="D1514" s="4" t="s">
        <v>12</v>
      </c>
      <c r="E1514" s="14" t="s">
        <v>466</v>
      </c>
      <c r="F1514" s="5"/>
      <c r="G1514" s="5"/>
      <c r="H1514" s="5"/>
      <c r="I1514" s="5"/>
      <c r="J1514" s="5"/>
      <c r="K1514" s="5"/>
      <c r="L1514" s="5"/>
      <c r="M1514" s="5">
        <v>0</v>
      </c>
      <c r="N1514" s="5">
        <v>173241.59099999999</v>
      </c>
      <c r="O1514" s="5">
        <v>832.18454999999994</v>
      </c>
      <c r="P1514" s="5">
        <v>0</v>
      </c>
      <c r="Q1514" s="5">
        <v>0</v>
      </c>
      <c r="R1514" s="5">
        <v>0</v>
      </c>
      <c r="S1514" s="5">
        <v>0</v>
      </c>
      <c r="T1514" s="5">
        <v>157454.27108000001</v>
      </c>
      <c r="U1514" s="5">
        <v>0</v>
      </c>
      <c r="V1514" s="36">
        <v>0</v>
      </c>
      <c r="W1514" s="5">
        <f t="shared" si="1364"/>
        <v>90.887107519117635</v>
      </c>
      <c r="X1514" s="26"/>
    </row>
    <row r="1515" spans="1:24" x14ac:dyDescent="0.25">
      <c r="A1515" s="4" t="s">
        <v>156</v>
      </c>
      <c r="B1515" s="4" t="s">
        <v>1347</v>
      </c>
      <c r="C1515" s="4" t="s">
        <v>1130</v>
      </c>
      <c r="D1515" s="4" t="s">
        <v>13</v>
      </c>
      <c r="E1515" s="14" t="s">
        <v>480</v>
      </c>
      <c r="F1515" s="5">
        <f>F1516</f>
        <v>3710</v>
      </c>
      <c r="G1515" s="5">
        <f t="shared" ref="G1515:L1518" si="1388">G1516</f>
        <v>0</v>
      </c>
      <c r="H1515" s="5">
        <f t="shared" si="1388"/>
        <v>0</v>
      </c>
      <c r="I1515" s="5">
        <f t="shared" si="1388"/>
        <v>0</v>
      </c>
      <c r="J1515" s="5">
        <f t="shared" si="1388"/>
        <v>0</v>
      </c>
      <c r="K1515" s="5">
        <f t="shared" si="1388"/>
        <v>0</v>
      </c>
      <c r="L1515" s="5">
        <f t="shared" si="1388"/>
        <v>-183.15</v>
      </c>
      <c r="M1515" s="5">
        <f t="shared" si="1324"/>
        <v>3526.85</v>
      </c>
      <c r="N1515" s="5">
        <v>264.517</v>
      </c>
      <c r="O1515" s="5">
        <f t="shared" ref="O1515:O1518" si="1389">O1516</f>
        <v>0</v>
      </c>
      <c r="P1515" s="5">
        <f t="shared" ref="P1515:V1518" si="1390">P1516</f>
        <v>0</v>
      </c>
      <c r="Q1515" s="5">
        <f t="shared" si="1390"/>
        <v>0</v>
      </c>
      <c r="R1515" s="5">
        <f t="shared" si="1390"/>
        <v>0</v>
      </c>
      <c r="S1515" s="5">
        <f t="shared" si="1390"/>
        <v>0</v>
      </c>
      <c r="T1515" s="5">
        <v>264.517</v>
      </c>
      <c r="U1515" s="5">
        <f t="shared" si="1390"/>
        <v>0</v>
      </c>
      <c r="V1515" s="36">
        <f t="shared" si="1390"/>
        <v>0</v>
      </c>
      <c r="W1515" s="5">
        <f t="shared" si="1364"/>
        <v>100</v>
      </c>
      <c r="X1515" s="24"/>
    </row>
    <row r="1516" spans="1:24" x14ac:dyDescent="0.25">
      <c r="A1516" s="4" t="s">
        <v>156</v>
      </c>
      <c r="B1516" s="4" t="s">
        <v>1347</v>
      </c>
      <c r="C1516" s="4" t="s">
        <v>1130</v>
      </c>
      <c r="D1516" s="4" t="s">
        <v>20</v>
      </c>
      <c r="E1516" s="14" t="s">
        <v>483</v>
      </c>
      <c r="F1516" s="5">
        <f>F1517</f>
        <v>3710</v>
      </c>
      <c r="G1516" s="5">
        <f t="shared" si="1388"/>
        <v>0</v>
      </c>
      <c r="H1516" s="5">
        <f t="shared" si="1388"/>
        <v>0</v>
      </c>
      <c r="I1516" s="5">
        <f t="shared" si="1388"/>
        <v>0</v>
      </c>
      <c r="J1516" s="5">
        <f t="shared" si="1388"/>
        <v>0</v>
      </c>
      <c r="K1516" s="5">
        <f t="shared" si="1388"/>
        <v>0</v>
      </c>
      <c r="L1516" s="5">
        <f t="shared" si="1388"/>
        <v>-183.15</v>
      </c>
      <c r="M1516" s="5">
        <f t="shared" si="1324"/>
        <v>3526.85</v>
      </c>
      <c r="N1516" s="5">
        <v>264.517</v>
      </c>
      <c r="O1516" s="5">
        <f t="shared" si="1389"/>
        <v>0</v>
      </c>
      <c r="P1516" s="5">
        <f t="shared" si="1390"/>
        <v>0</v>
      </c>
      <c r="Q1516" s="5">
        <f t="shared" si="1390"/>
        <v>0</v>
      </c>
      <c r="R1516" s="5">
        <f t="shared" si="1390"/>
        <v>0</v>
      </c>
      <c r="S1516" s="5">
        <f t="shared" si="1390"/>
        <v>0</v>
      </c>
      <c r="T1516" s="5">
        <v>264.517</v>
      </c>
      <c r="U1516" s="5">
        <f t="shared" si="1390"/>
        <v>0</v>
      </c>
      <c r="V1516" s="36">
        <f t="shared" si="1390"/>
        <v>0</v>
      </c>
      <c r="W1516" s="5">
        <f t="shared" si="1364"/>
        <v>100</v>
      </c>
      <c r="X1516" s="24"/>
    </row>
    <row r="1517" spans="1:24" x14ac:dyDescent="0.25">
      <c r="A1517" s="4" t="s">
        <v>156</v>
      </c>
      <c r="B1517" s="4" t="s">
        <v>1347</v>
      </c>
      <c r="C1517" s="4" t="s">
        <v>1262</v>
      </c>
      <c r="D1517" s="4"/>
      <c r="E1517" s="14" t="s">
        <v>857</v>
      </c>
      <c r="F1517" s="5">
        <f>F1518</f>
        <v>3710</v>
      </c>
      <c r="G1517" s="5">
        <f t="shared" si="1388"/>
        <v>0</v>
      </c>
      <c r="H1517" s="5">
        <f t="shared" si="1388"/>
        <v>0</v>
      </c>
      <c r="I1517" s="5">
        <f t="shared" si="1388"/>
        <v>0</v>
      </c>
      <c r="J1517" s="5">
        <f t="shared" si="1388"/>
        <v>0</v>
      </c>
      <c r="K1517" s="5">
        <f t="shared" si="1388"/>
        <v>0</v>
      </c>
      <c r="L1517" s="5">
        <f t="shared" si="1388"/>
        <v>-183.15</v>
      </c>
      <c r="M1517" s="5">
        <f t="shared" ref="M1517:M1589" si="1391">F1517+I1517+L1517</f>
        <v>3526.85</v>
      </c>
      <c r="N1517" s="5">
        <v>202893.07566</v>
      </c>
      <c r="O1517" s="5">
        <f t="shared" si="1389"/>
        <v>0</v>
      </c>
      <c r="P1517" s="5">
        <f t="shared" si="1390"/>
        <v>0</v>
      </c>
      <c r="Q1517" s="5">
        <f t="shared" si="1390"/>
        <v>0</v>
      </c>
      <c r="R1517" s="5">
        <f t="shared" si="1390"/>
        <v>0</v>
      </c>
      <c r="S1517" s="5">
        <f t="shared" si="1390"/>
        <v>0</v>
      </c>
      <c r="T1517" s="5">
        <v>166230.41597</v>
      </c>
      <c r="U1517" s="5">
        <f t="shared" si="1390"/>
        <v>0</v>
      </c>
      <c r="V1517" s="36">
        <f t="shared" si="1390"/>
        <v>0</v>
      </c>
      <c r="W1517" s="5">
        <f t="shared" si="1364"/>
        <v>81.930058691880745</v>
      </c>
      <c r="X1517" s="24"/>
    </row>
    <row r="1518" spans="1:24" ht="31.5" x14ac:dyDescent="0.25">
      <c r="A1518" s="4" t="s">
        <v>156</v>
      </c>
      <c r="B1518" s="4" t="s">
        <v>1347</v>
      </c>
      <c r="C1518" s="4" t="s">
        <v>1262</v>
      </c>
      <c r="D1518" s="4" t="s">
        <v>11</v>
      </c>
      <c r="E1518" s="14" t="s">
        <v>465</v>
      </c>
      <c r="F1518" s="5">
        <f>F1519</f>
        <v>3710</v>
      </c>
      <c r="G1518" s="5">
        <f t="shared" si="1388"/>
        <v>0</v>
      </c>
      <c r="H1518" s="5">
        <f t="shared" si="1388"/>
        <v>0</v>
      </c>
      <c r="I1518" s="5">
        <f t="shared" si="1388"/>
        <v>0</v>
      </c>
      <c r="J1518" s="5">
        <f t="shared" si="1388"/>
        <v>0</v>
      </c>
      <c r="K1518" s="5">
        <f t="shared" si="1388"/>
        <v>0</v>
      </c>
      <c r="L1518" s="5">
        <f t="shared" si="1388"/>
        <v>-183.15</v>
      </c>
      <c r="M1518" s="5">
        <f t="shared" si="1391"/>
        <v>3526.85</v>
      </c>
      <c r="N1518" s="5">
        <v>202893.07566</v>
      </c>
      <c r="O1518" s="5">
        <f t="shared" si="1389"/>
        <v>0</v>
      </c>
      <c r="P1518" s="5">
        <f t="shared" si="1390"/>
        <v>0</v>
      </c>
      <c r="Q1518" s="5">
        <f t="shared" si="1390"/>
        <v>0</v>
      </c>
      <c r="R1518" s="5">
        <f t="shared" si="1390"/>
        <v>0</v>
      </c>
      <c r="S1518" s="5">
        <f t="shared" si="1390"/>
        <v>0</v>
      </c>
      <c r="T1518" s="5">
        <v>166230.41597</v>
      </c>
      <c r="U1518" s="5">
        <f t="shared" si="1390"/>
        <v>0</v>
      </c>
      <c r="V1518" s="36">
        <f t="shared" si="1390"/>
        <v>0</v>
      </c>
      <c r="W1518" s="5">
        <f t="shared" si="1364"/>
        <v>81.930058691880745</v>
      </c>
      <c r="X1518" s="24"/>
    </row>
    <row r="1519" spans="1:24" ht="31.5" x14ac:dyDescent="0.25">
      <c r="A1519" s="4" t="s">
        <v>156</v>
      </c>
      <c r="B1519" s="4" t="s">
        <v>1347</v>
      </c>
      <c r="C1519" s="4" t="s">
        <v>1262</v>
      </c>
      <c r="D1519" s="4" t="s">
        <v>12</v>
      </c>
      <c r="E1519" s="14" t="s">
        <v>466</v>
      </c>
      <c r="F1519" s="5">
        <v>3710</v>
      </c>
      <c r="G1519" s="5"/>
      <c r="H1519" s="5"/>
      <c r="I1519" s="5"/>
      <c r="J1519" s="5"/>
      <c r="K1519" s="5"/>
      <c r="L1519" s="5">
        <v>-183.15</v>
      </c>
      <c r="M1519" s="5">
        <f t="shared" si="1391"/>
        <v>3526.85</v>
      </c>
      <c r="N1519" s="5">
        <v>202893.07566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166230.41597</v>
      </c>
      <c r="U1519" s="5">
        <v>0</v>
      </c>
      <c r="V1519" s="36">
        <v>0</v>
      </c>
      <c r="W1519" s="5">
        <f t="shared" si="1364"/>
        <v>81.930058691880745</v>
      </c>
      <c r="X1519" s="24"/>
    </row>
    <row r="1520" spans="1:24" ht="31.5" x14ac:dyDescent="0.25">
      <c r="A1520" s="4" t="s">
        <v>156</v>
      </c>
      <c r="B1520" s="4" t="s">
        <v>1347</v>
      </c>
      <c r="C1520" s="4" t="s">
        <v>201</v>
      </c>
      <c r="D1520" s="4"/>
      <c r="E1520" s="14" t="s">
        <v>961</v>
      </c>
      <c r="F1520" s="5"/>
      <c r="G1520" s="5"/>
      <c r="H1520" s="5"/>
      <c r="I1520" s="5"/>
      <c r="J1520" s="5"/>
      <c r="K1520" s="5"/>
      <c r="L1520" s="5"/>
      <c r="M1520" s="5">
        <f>M1521</f>
        <v>0</v>
      </c>
      <c r="N1520" s="5">
        <v>774.7</v>
      </c>
      <c r="O1520" s="5">
        <f t="shared" ref="O1520:V1522" si="1392">O1521</f>
        <v>207.042</v>
      </c>
      <c r="P1520" s="5">
        <f t="shared" si="1392"/>
        <v>0</v>
      </c>
      <c r="Q1520" s="5">
        <f t="shared" si="1392"/>
        <v>0</v>
      </c>
      <c r="R1520" s="5">
        <f t="shared" si="1392"/>
        <v>0</v>
      </c>
      <c r="S1520" s="5">
        <f t="shared" si="1392"/>
        <v>0</v>
      </c>
      <c r="T1520" s="5">
        <v>774.7</v>
      </c>
      <c r="U1520" s="5">
        <f t="shared" si="1392"/>
        <v>0</v>
      </c>
      <c r="V1520" s="36">
        <f t="shared" si="1392"/>
        <v>0</v>
      </c>
      <c r="W1520" s="5">
        <f t="shared" si="1364"/>
        <v>100</v>
      </c>
      <c r="X1520" s="26"/>
    </row>
    <row r="1521" spans="1:24" x14ac:dyDescent="0.25">
      <c r="A1521" s="4" t="s">
        <v>156</v>
      </c>
      <c r="B1521" s="4" t="s">
        <v>1347</v>
      </c>
      <c r="C1521" s="4" t="s">
        <v>1132</v>
      </c>
      <c r="D1521" s="4"/>
      <c r="E1521" s="14" t="s">
        <v>1133</v>
      </c>
      <c r="F1521" s="5"/>
      <c r="G1521" s="5"/>
      <c r="H1521" s="5"/>
      <c r="I1521" s="5"/>
      <c r="J1521" s="5"/>
      <c r="K1521" s="5"/>
      <c r="L1521" s="5"/>
      <c r="M1521" s="5">
        <f>M1522</f>
        <v>0</v>
      </c>
      <c r="N1521" s="5">
        <v>774.7</v>
      </c>
      <c r="O1521" s="5">
        <f t="shared" si="1392"/>
        <v>207.042</v>
      </c>
      <c r="P1521" s="5">
        <f t="shared" si="1392"/>
        <v>0</v>
      </c>
      <c r="Q1521" s="5">
        <f t="shared" si="1392"/>
        <v>0</v>
      </c>
      <c r="R1521" s="5">
        <f t="shared" si="1392"/>
        <v>0</v>
      </c>
      <c r="S1521" s="5">
        <f t="shared" si="1392"/>
        <v>0</v>
      </c>
      <c r="T1521" s="5">
        <v>774.7</v>
      </c>
      <c r="U1521" s="5">
        <f t="shared" si="1392"/>
        <v>0</v>
      </c>
      <c r="V1521" s="36">
        <f t="shared" si="1392"/>
        <v>0</v>
      </c>
      <c r="W1521" s="5">
        <f t="shared" si="1364"/>
        <v>100</v>
      </c>
      <c r="X1521" s="26"/>
    </row>
    <row r="1522" spans="1:24" ht="31.5" x14ac:dyDescent="0.25">
      <c r="A1522" s="4" t="s">
        <v>156</v>
      </c>
      <c r="B1522" s="4" t="s">
        <v>1347</v>
      </c>
      <c r="C1522" s="4" t="s">
        <v>1132</v>
      </c>
      <c r="D1522" s="4" t="s">
        <v>11</v>
      </c>
      <c r="E1522" s="14" t="s">
        <v>465</v>
      </c>
      <c r="F1522" s="5"/>
      <c r="G1522" s="5"/>
      <c r="H1522" s="5"/>
      <c r="I1522" s="5"/>
      <c r="J1522" s="5"/>
      <c r="K1522" s="5"/>
      <c r="L1522" s="5"/>
      <c r="M1522" s="5">
        <f>M1523</f>
        <v>0</v>
      </c>
      <c r="N1522" s="5">
        <v>774.7</v>
      </c>
      <c r="O1522" s="5">
        <f t="shared" si="1392"/>
        <v>207.042</v>
      </c>
      <c r="P1522" s="5">
        <f t="shared" si="1392"/>
        <v>0</v>
      </c>
      <c r="Q1522" s="5">
        <f t="shared" si="1392"/>
        <v>0</v>
      </c>
      <c r="R1522" s="5">
        <f t="shared" si="1392"/>
        <v>0</v>
      </c>
      <c r="S1522" s="5">
        <f t="shared" si="1392"/>
        <v>0</v>
      </c>
      <c r="T1522" s="5">
        <v>774.7</v>
      </c>
      <c r="U1522" s="5">
        <f t="shared" si="1392"/>
        <v>0</v>
      </c>
      <c r="V1522" s="36">
        <f t="shared" si="1392"/>
        <v>0</v>
      </c>
      <c r="W1522" s="5">
        <f t="shared" si="1364"/>
        <v>100</v>
      </c>
      <c r="X1522" s="26"/>
    </row>
    <row r="1523" spans="1:24" ht="31.5" x14ac:dyDescent="0.25">
      <c r="A1523" s="4" t="s">
        <v>156</v>
      </c>
      <c r="B1523" s="4" t="s">
        <v>1347</v>
      </c>
      <c r="C1523" s="4" t="s">
        <v>1132</v>
      </c>
      <c r="D1523" s="4" t="s">
        <v>12</v>
      </c>
      <c r="E1523" s="14" t="s">
        <v>466</v>
      </c>
      <c r="F1523" s="5"/>
      <c r="G1523" s="5"/>
      <c r="H1523" s="5"/>
      <c r="I1523" s="5"/>
      <c r="J1523" s="5"/>
      <c r="K1523" s="5"/>
      <c r="L1523" s="5"/>
      <c r="M1523" s="5">
        <v>0</v>
      </c>
      <c r="N1523" s="5">
        <v>774.7</v>
      </c>
      <c r="O1523" s="5">
        <v>207.042</v>
      </c>
      <c r="P1523" s="5">
        <v>0</v>
      </c>
      <c r="Q1523" s="5">
        <v>0</v>
      </c>
      <c r="R1523" s="5">
        <v>0</v>
      </c>
      <c r="S1523" s="5">
        <v>0</v>
      </c>
      <c r="T1523" s="5">
        <v>774.7</v>
      </c>
      <c r="U1523" s="5">
        <v>0</v>
      </c>
      <c r="V1523" s="36">
        <v>0</v>
      </c>
      <c r="W1523" s="5">
        <f t="shared" si="1364"/>
        <v>100</v>
      </c>
      <c r="X1523" s="26"/>
    </row>
    <row r="1524" spans="1:24" s="10" customFormat="1" ht="47.25" x14ac:dyDescent="0.25">
      <c r="A1524" s="4" t="s">
        <v>156</v>
      </c>
      <c r="B1524" s="4" t="s">
        <v>1347</v>
      </c>
      <c r="C1524" s="4" t="s">
        <v>180</v>
      </c>
      <c r="D1524" s="4"/>
      <c r="E1524" s="14" t="s">
        <v>965</v>
      </c>
      <c r="F1524" s="11">
        <f t="shared" ref="F1524:L1527" si="1393">F1525</f>
        <v>9406.2000000000007</v>
      </c>
      <c r="G1524" s="11">
        <f t="shared" si="1393"/>
        <v>9406.2000000000007</v>
      </c>
      <c r="H1524" s="11">
        <f t="shared" si="1393"/>
        <v>9406.2000000000007</v>
      </c>
      <c r="I1524" s="11">
        <f t="shared" si="1393"/>
        <v>0</v>
      </c>
      <c r="J1524" s="11">
        <f t="shared" si="1393"/>
        <v>0</v>
      </c>
      <c r="K1524" s="11">
        <f t="shared" si="1393"/>
        <v>0</v>
      </c>
      <c r="L1524" s="11">
        <f t="shared" si="1393"/>
        <v>881.79100000000005</v>
      </c>
      <c r="M1524" s="11">
        <f t="shared" si="1391"/>
        <v>10287.991</v>
      </c>
      <c r="N1524" s="5">
        <v>215.5</v>
      </c>
      <c r="O1524" s="11">
        <f t="shared" ref="O1524:V1524" si="1394">O1525+O1535</f>
        <v>7662.9724500000002</v>
      </c>
      <c r="P1524" s="11">
        <f t="shared" si="1394"/>
        <v>0</v>
      </c>
      <c r="Q1524" s="11">
        <f t="shared" si="1394"/>
        <v>0</v>
      </c>
      <c r="R1524" s="11">
        <f t="shared" si="1394"/>
        <v>0</v>
      </c>
      <c r="S1524" s="11">
        <f t="shared" si="1394"/>
        <v>0</v>
      </c>
      <c r="T1524" s="5">
        <v>215.5</v>
      </c>
      <c r="U1524" s="11">
        <f t="shared" si="1394"/>
        <v>0</v>
      </c>
      <c r="V1524" s="35">
        <f t="shared" si="1394"/>
        <v>0</v>
      </c>
      <c r="W1524" s="5">
        <f t="shared" si="1364"/>
        <v>100</v>
      </c>
      <c r="X1524" s="25"/>
    </row>
    <row r="1525" spans="1:24" ht="47.25" x14ac:dyDescent="0.25">
      <c r="A1525" s="4" t="s">
        <v>156</v>
      </c>
      <c r="B1525" s="4" t="s">
        <v>1347</v>
      </c>
      <c r="C1525" s="4" t="s">
        <v>1139</v>
      </c>
      <c r="D1525" s="4"/>
      <c r="E1525" s="14" t="s">
        <v>1140</v>
      </c>
      <c r="F1525" s="5">
        <f t="shared" si="1393"/>
        <v>9406.2000000000007</v>
      </c>
      <c r="G1525" s="5">
        <f t="shared" si="1393"/>
        <v>9406.2000000000007</v>
      </c>
      <c r="H1525" s="5">
        <f t="shared" si="1393"/>
        <v>9406.2000000000007</v>
      </c>
      <c r="I1525" s="5">
        <f t="shared" si="1393"/>
        <v>0</v>
      </c>
      <c r="J1525" s="5">
        <f t="shared" si="1393"/>
        <v>0</v>
      </c>
      <c r="K1525" s="5">
        <f t="shared" si="1393"/>
        <v>0</v>
      </c>
      <c r="L1525" s="5">
        <f t="shared" si="1393"/>
        <v>881.79100000000005</v>
      </c>
      <c r="M1525" s="5">
        <f t="shared" si="1391"/>
        <v>10287.991</v>
      </c>
      <c r="N1525" s="5">
        <v>215.5</v>
      </c>
      <c r="O1525" s="5">
        <f t="shared" ref="O1525:O1527" si="1395">O1526</f>
        <v>7397.9684500000003</v>
      </c>
      <c r="P1525" s="5">
        <f t="shared" ref="P1525:V1527" si="1396">P1526</f>
        <v>0</v>
      </c>
      <c r="Q1525" s="5">
        <f t="shared" si="1396"/>
        <v>0</v>
      </c>
      <c r="R1525" s="5">
        <f t="shared" si="1396"/>
        <v>0</v>
      </c>
      <c r="S1525" s="5">
        <f t="shared" si="1396"/>
        <v>0</v>
      </c>
      <c r="T1525" s="5">
        <v>215.5</v>
      </c>
      <c r="U1525" s="5">
        <f t="shared" si="1396"/>
        <v>0</v>
      </c>
      <c r="V1525" s="36">
        <f t="shared" si="1396"/>
        <v>0</v>
      </c>
      <c r="W1525" s="5">
        <f t="shared" si="1364"/>
        <v>100</v>
      </c>
      <c r="X1525" s="26"/>
    </row>
    <row r="1526" spans="1:24" ht="31.5" x14ac:dyDescent="0.25">
      <c r="A1526" s="4" t="s">
        <v>156</v>
      </c>
      <c r="B1526" s="4" t="s">
        <v>1347</v>
      </c>
      <c r="C1526" s="4" t="s">
        <v>1139</v>
      </c>
      <c r="D1526" s="4" t="s">
        <v>11</v>
      </c>
      <c r="E1526" s="14" t="s">
        <v>465</v>
      </c>
      <c r="F1526" s="5">
        <f t="shared" si="1393"/>
        <v>9406.2000000000007</v>
      </c>
      <c r="G1526" s="5">
        <f t="shared" si="1393"/>
        <v>9406.2000000000007</v>
      </c>
      <c r="H1526" s="5">
        <f t="shared" si="1393"/>
        <v>9406.2000000000007</v>
      </c>
      <c r="I1526" s="5">
        <f t="shared" si="1393"/>
        <v>0</v>
      </c>
      <c r="J1526" s="5">
        <f t="shared" si="1393"/>
        <v>0</v>
      </c>
      <c r="K1526" s="5">
        <f t="shared" si="1393"/>
        <v>0</v>
      </c>
      <c r="L1526" s="5">
        <f t="shared" si="1393"/>
        <v>881.79100000000005</v>
      </c>
      <c r="M1526" s="5">
        <f t="shared" si="1391"/>
        <v>10287.991</v>
      </c>
      <c r="N1526" s="5">
        <v>215.5</v>
      </c>
      <c r="O1526" s="5">
        <f t="shared" si="1395"/>
        <v>7397.9684500000003</v>
      </c>
      <c r="P1526" s="5">
        <f t="shared" si="1396"/>
        <v>0</v>
      </c>
      <c r="Q1526" s="5">
        <f t="shared" si="1396"/>
        <v>0</v>
      </c>
      <c r="R1526" s="5">
        <f t="shared" si="1396"/>
        <v>0</v>
      </c>
      <c r="S1526" s="5">
        <f t="shared" si="1396"/>
        <v>0</v>
      </c>
      <c r="T1526" s="5">
        <v>215.5</v>
      </c>
      <c r="U1526" s="5">
        <f t="shared" si="1396"/>
        <v>0</v>
      </c>
      <c r="V1526" s="36">
        <f t="shared" si="1396"/>
        <v>0</v>
      </c>
      <c r="W1526" s="5">
        <f t="shared" si="1364"/>
        <v>100</v>
      </c>
      <c r="X1526" s="26"/>
    </row>
    <row r="1527" spans="1:24" ht="31.5" x14ac:dyDescent="0.25">
      <c r="A1527" s="4" t="s">
        <v>156</v>
      </c>
      <c r="B1527" s="4" t="s">
        <v>1347</v>
      </c>
      <c r="C1527" s="4" t="s">
        <v>1139</v>
      </c>
      <c r="D1527" s="4" t="s">
        <v>12</v>
      </c>
      <c r="E1527" s="14" t="s">
        <v>466</v>
      </c>
      <c r="F1527" s="5">
        <f t="shared" si="1393"/>
        <v>9406.2000000000007</v>
      </c>
      <c r="G1527" s="5">
        <f t="shared" si="1393"/>
        <v>9406.2000000000007</v>
      </c>
      <c r="H1527" s="5">
        <f t="shared" si="1393"/>
        <v>9406.2000000000007</v>
      </c>
      <c r="I1527" s="5">
        <f t="shared" si="1393"/>
        <v>0</v>
      </c>
      <c r="J1527" s="5">
        <f t="shared" si="1393"/>
        <v>0</v>
      </c>
      <c r="K1527" s="5">
        <f t="shared" si="1393"/>
        <v>0</v>
      </c>
      <c r="L1527" s="5">
        <f t="shared" si="1393"/>
        <v>881.79100000000005</v>
      </c>
      <c r="M1527" s="5">
        <f t="shared" si="1391"/>
        <v>10287.991</v>
      </c>
      <c r="N1527" s="5">
        <v>215.5</v>
      </c>
      <c r="O1527" s="5">
        <f t="shared" si="1395"/>
        <v>7397.9684500000003</v>
      </c>
      <c r="P1527" s="5">
        <f t="shared" si="1396"/>
        <v>0</v>
      </c>
      <c r="Q1527" s="5">
        <f t="shared" si="1396"/>
        <v>0</v>
      </c>
      <c r="R1527" s="5">
        <f t="shared" si="1396"/>
        <v>0</v>
      </c>
      <c r="S1527" s="5">
        <f t="shared" si="1396"/>
        <v>0</v>
      </c>
      <c r="T1527" s="5">
        <v>215.5</v>
      </c>
      <c r="U1527" s="5">
        <f t="shared" si="1396"/>
        <v>0</v>
      </c>
      <c r="V1527" s="36">
        <f t="shared" si="1396"/>
        <v>0</v>
      </c>
      <c r="W1527" s="5">
        <f t="shared" si="1364"/>
        <v>100</v>
      </c>
      <c r="X1527" s="26"/>
    </row>
    <row r="1528" spans="1:24" ht="31.5" x14ac:dyDescent="0.25">
      <c r="A1528" s="4" t="s">
        <v>156</v>
      </c>
      <c r="B1528" s="4" t="s">
        <v>1347</v>
      </c>
      <c r="C1528" s="4" t="s">
        <v>204</v>
      </c>
      <c r="D1528" s="4"/>
      <c r="E1528" s="14" t="s">
        <v>970</v>
      </c>
      <c r="F1528" s="5">
        <f t="shared" ref="F1528:L1528" si="1397">F1529+F1531+F1533</f>
        <v>9406.2000000000007</v>
      </c>
      <c r="G1528" s="5">
        <f t="shared" si="1397"/>
        <v>9406.2000000000007</v>
      </c>
      <c r="H1528" s="5">
        <f t="shared" si="1397"/>
        <v>9406.2000000000007</v>
      </c>
      <c r="I1528" s="5">
        <f t="shared" si="1397"/>
        <v>0</v>
      </c>
      <c r="J1528" s="5">
        <f t="shared" si="1397"/>
        <v>0</v>
      </c>
      <c r="K1528" s="5">
        <f t="shared" si="1397"/>
        <v>0</v>
      </c>
      <c r="L1528" s="5">
        <f t="shared" si="1397"/>
        <v>881.79100000000005</v>
      </c>
      <c r="M1528" s="5">
        <f t="shared" si="1391"/>
        <v>10287.991</v>
      </c>
      <c r="N1528" s="5">
        <v>3646.7182499999999</v>
      </c>
      <c r="O1528" s="5">
        <f>O1529+O1531+O1533</f>
        <v>7397.9684500000003</v>
      </c>
      <c r="P1528" s="5">
        <f t="shared" ref="P1528:V1528" si="1398">P1529+P1531+P1533</f>
        <v>0</v>
      </c>
      <c r="Q1528" s="5">
        <f t="shared" si="1398"/>
        <v>0</v>
      </c>
      <c r="R1528" s="5">
        <f t="shared" si="1398"/>
        <v>0</v>
      </c>
      <c r="S1528" s="5">
        <f t="shared" si="1398"/>
        <v>0</v>
      </c>
      <c r="T1528" s="5">
        <v>3646.7182499999999</v>
      </c>
      <c r="U1528" s="5">
        <f t="shared" si="1398"/>
        <v>0</v>
      </c>
      <c r="V1528" s="36">
        <f t="shared" si="1398"/>
        <v>0</v>
      </c>
      <c r="W1528" s="5">
        <f t="shared" si="1364"/>
        <v>100</v>
      </c>
      <c r="X1528" s="26"/>
    </row>
    <row r="1529" spans="1:24" ht="47.25" x14ac:dyDescent="0.25">
      <c r="A1529" s="4" t="s">
        <v>156</v>
      </c>
      <c r="B1529" s="4" t="s">
        <v>1347</v>
      </c>
      <c r="C1529" s="4" t="s">
        <v>205</v>
      </c>
      <c r="D1529" s="4"/>
      <c r="E1529" s="14" t="s">
        <v>971</v>
      </c>
      <c r="F1529" s="5">
        <f t="shared" ref="F1529:L1529" si="1399">F1530</f>
        <v>7333.4</v>
      </c>
      <c r="G1529" s="5">
        <f t="shared" si="1399"/>
        <v>7333.4</v>
      </c>
      <c r="H1529" s="5">
        <f t="shared" si="1399"/>
        <v>7333.4</v>
      </c>
      <c r="I1529" s="5">
        <f t="shared" si="1399"/>
        <v>0</v>
      </c>
      <c r="J1529" s="5">
        <f t="shared" si="1399"/>
        <v>0</v>
      </c>
      <c r="K1529" s="5">
        <f t="shared" si="1399"/>
        <v>0</v>
      </c>
      <c r="L1529" s="5">
        <f t="shared" si="1399"/>
        <v>77</v>
      </c>
      <c r="M1529" s="5">
        <f t="shared" si="1391"/>
        <v>7410.4</v>
      </c>
      <c r="N1529" s="5">
        <v>3646.7182499999999</v>
      </c>
      <c r="O1529" s="5">
        <f>O1530</f>
        <v>5152.76</v>
      </c>
      <c r="P1529" s="5">
        <f t="shared" ref="P1529:V1529" si="1400">P1530</f>
        <v>0</v>
      </c>
      <c r="Q1529" s="5">
        <f t="shared" si="1400"/>
        <v>0</v>
      </c>
      <c r="R1529" s="5">
        <f t="shared" si="1400"/>
        <v>0</v>
      </c>
      <c r="S1529" s="5">
        <f t="shared" si="1400"/>
        <v>0</v>
      </c>
      <c r="T1529" s="5">
        <v>3646.7182499999999</v>
      </c>
      <c r="U1529" s="5">
        <f t="shared" si="1400"/>
        <v>0</v>
      </c>
      <c r="V1529" s="36">
        <f t="shared" si="1400"/>
        <v>0</v>
      </c>
      <c r="W1529" s="5">
        <f t="shared" si="1364"/>
        <v>100</v>
      </c>
      <c r="X1529" s="26"/>
    </row>
    <row r="1530" spans="1:24" ht="31.5" x14ac:dyDescent="0.25">
      <c r="A1530" s="4" t="s">
        <v>156</v>
      </c>
      <c r="B1530" s="4" t="s">
        <v>1347</v>
      </c>
      <c r="C1530" s="4" t="s">
        <v>1044</v>
      </c>
      <c r="D1530" s="4"/>
      <c r="E1530" s="14" t="s">
        <v>1043</v>
      </c>
      <c r="F1530" s="5">
        <v>7333.4</v>
      </c>
      <c r="G1530" s="5">
        <v>7333.4</v>
      </c>
      <c r="H1530" s="5">
        <v>7333.4</v>
      </c>
      <c r="I1530" s="5"/>
      <c r="J1530" s="5"/>
      <c r="K1530" s="5"/>
      <c r="L1530" s="5">
        <v>77</v>
      </c>
      <c r="M1530" s="5">
        <f t="shared" si="1391"/>
        <v>7410.4</v>
      </c>
      <c r="N1530" s="5">
        <v>3369.6251999999999</v>
      </c>
      <c r="O1530" s="5">
        <v>5152.76</v>
      </c>
      <c r="P1530" s="5">
        <v>0</v>
      </c>
      <c r="Q1530" s="5">
        <v>0</v>
      </c>
      <c r="R1530" s="5">
        <v>0</v>
      </c>
      <c r="S1530" s="5">
        <v>0</v>
      </c>
      <c r="T1530" s="5">
        <v>3369.6251999999999</v>
      </c>
      <c r="U1530" s="5">
        <v>0</v>
      </c>
      <c r="V1530" s="36">
        <v>0</v>
      </c>
      <c r="W1530" s="5">
        <f t="shared" si="1364"/>
        <v>100</v>
      </c>
      <c r="X1530" s="26"/>
    </row>
    <row r="1531" spans="1:24" ht="47.25" x14ac:dyDescent="0.25">
      <c r="A1531" s="4" t="s">
        <v>156</v>
      </c>
      <c r="B1531" s="4" t="s">
        <v>1347</v>
      </c>
      <c r="C1531" s="4" t="s">
        <v>1046</v>
      </c>
      <c r="D1531" s="4"/>
      <c r="E1531" s="14" t="s">
        <v>1045</v>
      </c>
      <c r="F1531" s="5">
        <f t="shared" ref="F1531:L1531" si="1401">F1532</f>
        <v>2072.8000000000002</v>
      </c>
      <c r="G1531" s="5">
        <f t="shared" si="1401"/>
        <v>2072.8000000000002</v>
      </c>
      <c r="H1531" s="5">
        <f t="shared" si="1401"/>
        <v>2072.8000000000002</v>
      </c>
      <c r="I1531" s="5">
        <f t="shared" si="1401"/>
        <v>0</v>
      </c>
      <c r="J1531" s="5">
        <f t="shared" si="1401"/>
        <v>0</v>
      </c>
      <c r="K1531" s="5">
        <f t="shared" si="1401"/>
        <v>0</v>
      </c>
      <c r="L1531" s="5">
        <f t="shared" si="1401"/>
        <v>804.79100000000005</v>
      </c>
      <c r="M1531" s="5">
        <f t="shared" si="1391"/>
        <v>2877.5910000000003</v>
      </c>
      <c r="N1531" s="5">
        <v>3369.6251999999999</v>
      </c>
      <c r="O1531" s="5">
        <f>O1532</f>
        <v>2195.2084500000001</v>
      </c>
      <c r="P1531" s="5">
        <f t="shared" ref="P1531:V1531" si="1402">P1532</f>
        <v>0</v>
      </c>
      <c r="Q1531" s="5">
        <f t="shared" si="1402"/>
        <v>0</v>
      </c>
      <c r="R1531" s="5">
        <f t="shared" si="1402"/>
        <v>0</v>
      </c>
      <c r="S1531" s="5">
        <f t="shared" si="1402"/>
        <v>0</v>
      </c>
      <c r="T1531" s="5">
        <v>3369.6251999999999</v>
      </c>
      <c r="U1531" s="5">
        <f t="shared" si="1402"/>
        <v>0</v>
      </c>
      <c r="V1531" s="36">
        <f t="shared" si="1402"/>
        <v>0</v>
      </c>
      <c r="W1531" s="5">
        <f t="shared" si="1364"/>
        <v>100</v>
      </c>
      <c r="X1531" s="26"/>
    </row>
    <row r="1532" spans="1:24" x14ac:dyDescent="0.25">
      <c r="A1532" s="4" t="s">
        <v>156</v>
      </c>
      <c r="B1532" s="4" t="s">
        <v>1347</v>
      </c>
      <c r="C1532" s="4" t="s">
        <v>1046</v>
      </c>
      <c r="D1532" s="4" t="s">
        <v>13</v>
      </c>
      <c r="E1532" s="14" t="s">
        <v>480</v>
      </c>
      <c r="F1532" s="5">
        <v>2072.8000000000002</v>
      </c>
      <c r="G1532" s="5">
        <v>2072.8000000000002</v>
      </c>
      <c r="H1532" s="5">
        <v>2072.8000000000002</v>
      </c>
      <c r="I1532" s="5"/>
      <c r="J1532" s="5"/>
      <c r="K1532" s="5"/>
      <c r="L1532" s="5">
        <v>804.79100000000005</v>
      </c>
      <c r="M1532" s="5">
        <f t="shared" si="1391"/>
        <v>2877.5910000000003</v>
      </c>
      <c r="N1532" s="5">
        <v>3369.6251999999999</v>
      </c>
      <c r="O1532" s="5">
        <v>2195.2084500000001</v>
      </c>
      <c r="P1532" s="5">
        <v>0</v>
      </c>
      <c r="Q1532" s="5">
        <v>0</v>
      </c>
      <c r="R1532" s="5">
        <v>0</v>
      </c>
      <c r="S1532" s="5">
        <v>0</v>
      </c>
      <c r="T1532" s="5">
        <v>3369.6251999999999</v>
      </c>
      <c r="U1532" s="5">
        <v>0</v>
      </c>
      <c r="V1532" s="36">
        <v>0</v>
      </c>
      <c r="W1532" s="5">
        <f t="shared" si="1364"/>
        <v>100</v>
      </c>
      <c r="X1532" s="26"/>
    </row>
    <row r="1533" spans="1:24" ht="63" x14ac:dyDescent="0.25">
      <c r="A1533" s="4" t="s">
        <v>156</v>
      </c>
      <c r="B1533" s="4" t="s">
        <v>1347</v>
      </c>
      <c r="C1533" s="4" t="s">
        <v>1046</v>
      </c>
      <c r="D1533" s="4" t="s">
        <v>182</v>
      </c>
      <c r="E1533" s="14" t="s">
        <v>481</v>
      </c>
      <c r="F1533" s="5">
        <f t="shared" ref="F1533:L1533" si="1403">F1534</f>
        <v>0</v>
      </c>
      <c r="G1533" s="5">
        <f t="shared" si="1403"/>
        <v>0</v>
      </c>
      <c r="H1533" s="5">
        <f t="shared" si="1403"/>
        <v>0</v>
      </c>
      <c r="I1533" s="5">
        <f t="shared" si="1403"/>
        <v>0</v>
      </c>
      <c r="J1533" s="5">
        <f t="shared" si="1403"/>
        <v>0</v>
      </c>
      <c r="K1533" s="5">
        <f t="shared" si="1403"/>
        <v>0</v>
      </c>
      <c r="L1533" s="5">
        <f t="shared" si="1403"/>
        <v>0</v>
      </c>
      <c r="M1533" s="5">
        <f t="shared" si="1391"/>
        <v>0</v>
      </c>
      <c r="N1533" s="5">
        <v>3369.6251999999999</v>
      </c>
      <c r="O1533" s="5">
        <f>O1534</f>
        <v>50</v>
      </c>
      <c r="P1533" s="5">
        <f t="shared" ref="P1533:V1533" si="1404">P1534</f>
        <v>0</v>
      </c>
      <c r="Q1533" s="5">
        <f t="shared" si="1404"/>
        <v>0</v>
      </c>
      <c r="R1533" s="5">
        <f t="shared" si="1404"/>
        <v>0</v>
      </c>
      <c r="S1533" s="5">
        <f t="shared" si="1404"/>
        <v>0</v>
      </c>
      <c r="T1533" s="5">
        <v>3369.6251999999999</v>
      </c>
      <c r="U1533" s="5">
        <f t="shared" si="1404"/>
        <v>0</v>
      </c>
      <c r="V1533" s="36">
        <f t="shared" si="1404"/>
        <v>0</v>
      </c>
      <c r="W1533" s="5">
        <f t="shared" si="1364"/>
        <v>100</v>
      </c>
      <c r="X1533" s="26"/>
    </row>
    <row r="1534" spans="1:24" ht="31.5" x14ac:dyDescent="0.25">
      <c r="A1534" s="4" t="s">
        <v>156</v>
      </c>
      <c r="B1534" s="4" t="s">
        <v>1347</v>
      </c>
      <c r="C1534" s="4" t="s">
        <v>808</v>
      </c>
      <c r="D1534" s="4"/>
      <c r="E1534" s="14" t="s">
        <v>1496</v>
      </c>
      <c r="F1534" s="5"/>
      <c r="G1534" s="5"/>
      <c r="H1534" s="5"/>
      <c r="I1534" s="5"/>
      <c r="J1534" s="5"/>
      <c r="K1534" s="5"/>
      <c r="L1534" s="5"/>
      <c r="M1534" s="5">
        <f t="shared" si="1391"/>
        <v>0</v>
      </c>
      <c r="N1534" s="5">
        <v>277.09305000000001</v>
      </c>
      <c r="O1534" s="5">
        <v>50</v>
      </c>
      <c r="P1534" s="5">
        <v>0</v>
      </c>
      <c r="Q1534" s="5">
        <v>0</v>
      </c>
      <c r="R1534" s="5">
        <v>0</v>
      </c>
      <c r="S1534" s="5">
        <v>0</v>
      </c>
      <c r="T1534" s="5">
        <v>277.09305000000001</v>
      </c>
      <c r="U1534" s="5">
        <v>0</v>
      </c>
      <c r="V1534" s="36">
        <v>0</v>
      </c>
      <c r="W1534" s="5">
        <f t="shared" si="1364"/>
        <v>100</v>
      </c>
      <c r="X1534" s="26"/>
    </row>
    <row r="1535" spans="1:24" ht="31.5" x14ac:dyDescent="0.25">
      <c r="A1535" s="4" t="s">
        <v>156</v>
      </c>
      <c r="B1535" s="4" t="s">
        <v>1347</v>
      </c>
      <c r="C1535" s="4" t="s">
        <v>810</v>
      </c>
      <c r="D1535" s="4"/>
      <c r="E1535" s="14" t="s">
        <v>809</v>
      </c>
      <c r="F1535" s="5"/>
      <c r="G1535" s="5"/>
      <c r="H1535" s="5"/>
      <c r="I1535" s="5"/>
      <c r="J1535" s="5"/>
      <c r="K1535" s="5"/>
      <c r="L1535" s="5"/>
      <c r="M1535" s="5">
        <v>0</v>
      </c>
      <c r="N1535" s="5">
        <v>277.09305000000001</v>
      </c>
      <c r="O1535" s="5">
        <f t="shared" ref="O1535:V1538" si="1405">O1536</f>
        <v>265.00400000000002</v>
      </c>
      <c r="P1535" s="5">
        <f t="shared" si="1405"/>
        <v>0</v>
      </c>
      <c r="Q1535" s="5">
        <f t="shared" si="1405"/>
        <v>0</v>
      </c>
      <c r="R1535" s="5">
        <f t="shared" si="1405"/>
        <v>0</v>
      </c>
      <c r="S1535" s="5">
        <f t="shared" si="1405"/>
        <v>0</v>
      </c>
      <c r="T1535" s="5">
        <v>277.09305000000001</v>
      </c>
      <c r="U1535" s="5">
        <f t="shared" si="1405"/>
        <v>0</v>
      </c>
      <c r="V1535" s="36">
        <f t="shared" si="1405"/>
        <v>0</v>
      </c>
      <c r="W1535" s="5">
        <f t="shared" si="1364"/>
        <v>100</v>
      </c>
      <c r="X1535" s="26"/>
    </row>
    <row r="1536" spans="1:24" ht="31.5" x14ac:dyDescent="0.25">
      <c r="A1536" s="4" t="s">
        <v>156</v>
      </c>
      <c r="B1536" s="4" t="s">
        <v>1347</v>
      </c>
      <c r="C1536" s="4" t="s">
        <v>810</v>
      </c>
      <c r="D1536" s="4" t="s">
        <v>73</v>
      </c>
      <c r="E1536" s="14" t="s">
        <v>475</v>
      </c>
      <c r="F1536" s="5"/>
      <c r="G1536" s="5"/>
      <c r="H1536" s="5"/>
      <c r="I1536" s="5"/>
      <c r="J1536" s="5"/>
      <c r="K1536" s="5"/>
      <c r="L1536" s="5"/>
      <c r="M1536" s="5">
        <v>0</v>
      </c>
      <c r="N1536" s="5">
        <v>133.67182</v>
      </c>
      <c r="O1536" s="5">
        <f t="shared" si="1405"/>
        <v>265.00400000000002</v>
      </c>
      <c r="P1536" s="5">
        <f t="shared" si="1405"/>
        <v>0</v>
      </c>
      <c r="Q1536" s="5">
        <f t="shared" si="1405"/>
        <v>0</v>
      </c>
      <c r="R1536" s="5">
        <f t="shared" si="1405"/>
        <v>0</v>
      </c>
      <c r="S1536" s="5">
        <f t="shared" si="1405"/>
        <v>0</v>
      </c>
      <c r="T1536" s="5">
        <v>133.67182</v>
      </c>
      <c r="U1536" s="5">
        <f t="shared" si="1405"/>
        <v>0</v>
      </c>
      <c r="V1536" s="36">
        <f t="shared" si="1405"/>
        <v>0</v>
      </c>
      <c r="W1536" s="5">
        <f t="shared" si="1364"/>
        <v>100</v>
      </c>
      <c r="X1536" s="26"/>
    </row>
    <row r="1537" spans="1:24" ht="63" x14ac:dyDescent="0.25">
      <c r="A1537" s="4" t="s">
        <v>156</v>
      </c>
      <c r="B1537" s="4" t="s">
        <v>1347</v>
      </c>
      <c r="C1537" s="4" t="s">
        <v>810</v>
      </c>
      <c r="D1537" s="4" t="s">
        <v>72</v>
      </c>
      <c r="E1537" s="14" t="s">
        <v>1187</v>
      </c>
      <c r="F1537" s="5"/>
      <c r="G1537" s="5"/>
      <c r="H1537" s="5"/>
      <c r="I1537" s="5"/>
      <c r="J1537" s="5"/>
      <c r="K1537" s="5"/>
      <c r="L1537" s="5"/>
      <c r="M1537" s="5">
        <v>0</v>
      </c>
      <c r="N1537" s="5">
        <v>133.67182</v>
      </c>
      <c r="O1537" s="5">
        <f t="shared" si="1405"/>
        <v>265.00400000000002</v>
      </c>
      <c r="P1537" s="5">
        <f t="shared" si="1405"/>
        <v>0</v>
      </c>
      <c r="Q1537" s="5">
        <f t="shared" si="1405"/>
        <v>0</v>
      </c>
      <c r="R1537" s="5">
        <f t="shared" si="1405"/>
        <v>0</v>
      </c>
      <c r="S1537" s="5">
        <f t="shared" si="1405"/>
        <v>0</v>
      </c>
      <c r="T1537" s="5">
        <v>133.67182</v>
      </c>
      <c r="U1537" s="5">
        <f t="shared" si="1405"/>
        <v>0</v>
      </c>
      <c r="V1537" s="36">
        <f t="shared" si="1405"/>
        <v>0</v>
      </c>
      <c r="W1537" s="5">
        <f t="shared" si="1364"/>
        <v>100</v>
      </c>
      <c r="X1537" s="26"/>
    </row>
    <row r="1538" spans="1:24" x14ac:dyDescent="0.25">
      <c r="A1538" s="4" t="s">
        <v>156</v>
      </c>
      <c r="B1538" s="4" t="s">
        <v>1347</v>
      </c>
      <c r="C1538" s="4" t="s">
        <v>810</v>
      </c>
      <c r="D1538" s="4" t="s">
        <v>13</v>
      </c>
      <c r="E1538" s="14" t="s">
        <v>480</v>
      </c>
      <c r="F1538" s="5"/>
      <c r="G1538" s="5"/>
      <c r="H1538" s="5"/>
      <c r="I1538" s="5"/>
      <c r="J1538" s="5"/>
      <c r="K1538" s="5"/>
      <c r="L1538" s="5"/>
      <c r="M1538" s="5">
        <v>0</v>
      </c>
      <c r="N1538" s="5">
        <v>143.42123000000001</v>
      </c>
      <c r="O1538" s="5">
        <f t="shared" si="1405"/>
        <v>265.00400000000002</v>
      </c>
      <c r="P1538" s="5">
        <f t="shared" si="1405"/>
        <v>0</v>
      </c>
      <c r="Q1538" s="5">
        <f t="shared" si="1405"/>
        <v>0</v>
      </c>
      <c r="R1538" s="5">
        <f t="shared" si="1405"/>
        <v>0</v>
      </c>
      <c r="S1538" s="5">
        <f t="shared" si="1405"/>
        <v>0</v>
      </c>
      <c r="T1538" s="5">
        <v>143.42123000000001</v>
      </c>
      <c r="U1538" s="5">
        <f t="shared" si="1405"/>
        <v>0</v>
      </c>
      <c r="V1538" s="36">
        <f t="shared" si="1405"/>
        <v>0</v>
      </c>
      <c r="W1538" s="5">
        <f t="shared" si="1364"/>
        <v>100</v>
      </c>
      <c r="X1538" s="26"/>
    </row>
    <row r="1539" spans="1:24" ht="63" x14ac:dyDescent="0.25">
      <c r="A1539" s="4" t="s">
        <v>156</v>
      </c>
      <c r="B1539" s="4" t="s">
        <v>1347</v>
      </c>
      <c r="C1539" s="4" t="s">
        <v>810</v>
      </c>
      <c r="D1539" s="4" t="s">
        <v>182</v>
      </c>
      <c r="E1539" s="14" t="s">
        <v>481</v>
      </c>
      <c r="F1539" s="5"/>
      <c r="G1539" s="5"/>
      <c r="H1539" s="5"/>
      <c r="I1539" s="5"/>
      <c r="J1539" s="5"/>
      <c r="K1539" s="5"/>
      <c r="L1539" s="5"/>
      <c r="M1539" s="5">
        <v>0</v>
      </c>
      <c r="N1539" s="5">
        <v>143.42123000000001</v>
      </c>
      <c r="O1539" s="5">
        <v>265.00400000000002</v>
      </c>
      <c r="P1539" s="5">
        <v>0</v>
      </c>
      <c r="Q1539" s="5">
        <v>0</v>
      </c>
      <c r="R1539" s="5">
        <v>0</v>
      </c>
      <c r="S1539" s="5">
        <v>0</v>
      </c>
      <c r="T1539" s="5">
        <v>143.42123000000001</v>
      </c>
      <c r="U1539" s="5">
        <v>0</v>
      </c>
      <c r="V1539" s="36">
        <v>0</v>
      </c>
      <c r="W1539" s="5">
        <f t="shared" si="1364"/>
        <v>100</v>
      </c>
      <c r="X1539" s="26"/>
    </row>
    <row r="1540" spans="1:24" s="3" customFormat="1" ht="31.5" x14ac:dyDescent="0.25">
      <c r="A1540" s="4" t="s">
        <v>156</v>
      </c>
      <c r="B1540" s="4" t="s">
        <v>1347</v>
      </c>
      <c r="C1540" s="4" t="s">
        <v>188</v>
      </c>
      <c r="D1540" s="4"/>
      <c r="E1540" s="14" t="s">
        <v>994</v>
      </c>
      <c r="F1540" s="8">
        <f t="shared" ref="F1540:L1542" si="1406">F1541</f>
        <v>6880</v>
      </c>
      <c r="G1540" s="8">
        <f t="shared" si="1406"/>
        <v>966</v>
      </c>
      <c r="H1540" s="8">
        <f t="shared" si="1406"/>
        <v>966</v>
      </c>
      <c r="I1540" s="8">
        <f t="shared" si="1406"/>
        <v>0</v>
      </c>
      <c r="J1540" s="8">
        <f t="shared" si="1406"/>
        <v>0</v>
      </c>
      <c r="K1540" s="8">
        <f t="shared" si="1406"/>
        <v>0</v>
      </c>
      <c r="L1540" s="8">
        <f t="shared" si="1406"/>
        <v>-5075</v>
      </c>
      <c r="M1540" s="8">
        <f t="shared" si="1391"/>
        <v>1805</v>
      </c>
      <c r="N1540" s="5">
        <v>5620.1179900000006</v>
      </c>
      <c r="O1540" s="8">
        <f t="shared" ref="O1540:O1542" si="1407">O1541</f>
        <v>0</v>
      </c>
      <c r="P1540" s="8">
        <f t="shared" ref="P1540:V1542" si="1408">P1541</f>
        <v>0</v>
      </c>
      <c r="Q1540" s="8">
        <f t="shared" si="1408"/>
        <v>0</v>
      </c>
      <c r="R1540" s="8">
        <f t="shared" si="1408"/>
        <v>0</v>
      </c>
      <c r="S1540" s="8">
        <f t="shared" si="1408"/>
        <v>0</v>
      </c>
      <c r="T1540" s="5">
        <v>5619.81639</v>
      </c>
      <c r="U1540" s="8">
        <f t="shared" si="1408"/>
        <v>0</v>
      </c>
      <c r="V1540" s="34">
        <f t="shared" si="1408"/>
        <v>0</v>
      </c>
      <c r="W1540" s="5">
        <f t="shared" si="1364"/>
        <v>99.994633564623783</v>
      </c>
      <c r="X1540" s="21"/>
    </row>
    <row r="1541" spans="1:24" s="10" customFormat="1" ht="31.5" x14ac:dyDescent="0.25">
      <c r="A1541" s="4" t="s">
        <v>156</v>
      </c>
      <c r="B1541" s="4" t="s">
        <v>1347</v>
      </c>
      <c r="C1541" s="4" t="s">
        <v>206</v>
      </c>
      <c r="D1541" s="4"/>
      <c r="E1541" s="14" t="s">
        <v>1003</v>
      </c>
      <c r="F1541" s="11">
        <f t="shared" si="1406"/>
        <v>6880</v>
      </c>
      <c r="G1541" s="11">
        <f t="shared" si="1406"/>
        <v>966</v>
      </c>
      <c r="H1541" s="11">
        <f t="shared" si="1406"/>
        <v>966</v>
      </c>
      <c r="I1541" s="11">
        <f t="shared" si="1406"/>
        <v>0</v>
      </c>
      <c r="J1541" s="11">
        <f t="shared" si="1406"/>
        <v>0</v>
      </c>
      <c r="K1541" s="11">
        <f t="shared" si="1406"/>
        <v>0</v>
      </c>
      <c r="L1541" s="11">
        <f t="shared" si="1406"/>
        <v>-5075</v>
      </c>
      <c r="M1541" s="11">
        <f t="shared" si="1391"/>
        <v>1805</v>
      </c>
      <c r="N1541" s="5">
        <v>2424.25999</v>
      </c>
      <c r="O1541" s="11">
        <f t="shared" si="1407"/>
        <v>0</v>
      </c>
      <c r="P1541" s="11">
        <f t="shared" si="1408"/>
        <v>0</v>
      </c>
      <c r="Q1541" s="11">
        <f t="shared" si="1408"/>
        <v>0</v>
      </c>
      <c r="R1541" s="11">
        <f t="shared" si="1408"/>
        <v>0</v>
      </c>
      <c r="S1541" s="11">
        <f t="shared" si="1408"/>
        <v>0</v>
      </c>
      <c r="T1541" s="5">
        <v>2423.9583899999998</v>
      </c>
      <c r="U1541" s="11">
        <f t="shared" si="1408"/>
        <v>0</v>
      </c>
      <c r="V1541" s="35">
        <f t="shared" si="1408"/>
        <v>0</v>
      </c>
      <c r="W1541" s="5">
        <f t="shared" si="1364"/>
        <v>99.987559090145268</v>
      </c>
      <c r="X1541" s="25"/>
    </row>
    <row r="1542" spans="1:24" ht="47.25" x14ac:dyDescent="0.25">
      <c r="A1542" s="4" t="s">
        <v>156</v>
      </c>
      <c r="B1542" s="4" t="s">
        <v>1347</v>
      </c>
      <c r="C1542" s="4" t="s">
        <v>207</v>
      </c>
      <c r="D1542" s="4"/>
      <c r="E1542" s="14" t="s">
        <v>1004</v>
      </c>
      <c r="F1542" s="5">
        <f t="shared" si="1406"/>
        <v>6880</v>
      </c>
      <c r="G1542" s="5">
        <f t="shared" si="1406"/>
        <v>966</v>
      </c>
      <c r="H1542" s="5">
        <f t="shared" si="1406"/>
        <v>966</v>
      </c>
      <c r="I1542" s="5">
        <f t="shared" si="1406"/>
        <v>0</v>
      </c>
      <c r="J1542" s="5">
        <f t="shared" si="1406"/>
        <v>0</v>
      </c>
      <c r="K1542" s="5">
        <f t="shared" si="1406"/>
        <v>0</v>
      </c>
      <c r="L1542" s="5">
        <f t="shared" si="1406"/>
        <v>-5075</v>
      </c>
      <c r="M1542" s="5">
        <f t="shared" si="1391"/>
        <v>1805</v>
      </c>
      <c r="N1542" s="5">
        <v>1196.6589899999999</v>
      </c>
      <c r="O1542" s="5">
        <f t="shared" si="1407"/>
        <v>0</v>
      </c>
      <c r="P1542" s="5">
        <f t="shared" si="1408"/>
        <v>0</v>
      </c>
      <c r="Q1542" s="5">
        <f t="shared" si="1408"/>
        <v>0</v>
      </c>
      <c r="R1542" s="5">
        <f t="shared" si="1408"/>
        <v>0</v>
      </c>
      <c r="S1542" s="5">
        <f t="shared" si="1408"/>
        <v>0</v>
      </c>
      <c r="T1542" s="5">
        <v>1196.35787</v>
      </c>
      <c r="U1542" s="5">
        <f t="shared" si="1408"/>
        <v>0</v>
      </c>
      <c r="V1542" s="36">
        <f t="shared" si="1408"/>
        <v>0</v>
      </c>
      <c r="W1542" s="5">
        <f t="shared" si="1364"/>
        <v>99.974836607378023</v>
      </c>
      <c r="X1542" s="26"/>
    </row>
    <row r="1543" spans="1:24" ht="31.5" x14ac:dyDescent="0.25">
      <c r="A1543" s="4" t="s">
        <v>156</v>
      </c>
      <c r="B1543" s="4" t="s">
        <v>1347</v>
      </c>
      <c r="C1543" s="4" t="s">
        <v>202</v>
      </c>
      <c r="D1543" s="4"/>
      <c r="E1543" s="14" t="s">
        <v>689</v>
      </c>
      <c r="F1543" s="5">
        <f t="shared" ref="F1543:L1543" si="1409">F1548+F1544</f>
        <v>6880</v>
      </c>
      <c r="G1543" s="5">
        <f t="shared" si="1409"/>
        <v>966</v>
      </c>
      <c r="H1543" s="5">
        <f t="shared" si="1409"/>
        <v>966</v>
      </c>
      <c r="I1543" s="5">
        <f t="shared" si="1409"/>
        <v>0</v>
      </c>
      <c r="J1543" s="5">
        <f t="shared" si="1409"/>
        <v>0</v>
      </c>
      <c r="K1543" s="5">
        <f t="shared" si="1409"/>
        <v>0</v>
      </c>
      <c r="L1543" s="5">
        <f t="shared" si="1409"/>
        <v>-5075</v>
      </c>
      <c r="M1543" s="5">
        <f t="shared" si="1391"/>
        <v>1805</v>
      </c>
      <c r="N1543" s="5">
        <v>1005.972</v>
      </c>
      <c r="O1543" s="5">
        <f>O1548+O1544</f>
        <v>0</v>
      </c>
      <c r="P1543" s="5">
        <f t="shared" ref="P1543:V1543" si="1410">P1548+P1544</f>
        <v>0</v>
      </c>
      <c r="Q1543" s="5">
        <f t="shared" si="1410"/>
        <v>0</v>
      </c>
      <c r="R1543" s="5">
        <f t="shared" si="1410"/>
        <v>0</v>
      </c>
      <c r="S1543" s="5">
        <f t="shared" si="1410"/>
        <v>0</v>
      </c>
      <c r="T1543" s="5">
        <v>1005.67089</v>
      </c>
      <c r="U1543" s="5">
        <f t="shared" si="1410"/>
        <v>0</v>
      </c>
      <c r="V1543" s="36">
        <f t="shared" si="1410"/>
        <v>0</v>
      </c>
      <c r="W1543" s="5">
        <f t="shared" si="1364"/>
        <v>99.970067755364965</v>
      </c>
      <c r="X1543" s="26"/>
    </row>
    <row r="1544" spans="1:24" ht="31.5" x14ac:dyDescent="0.25">
      <c r="A1544" s="4" t="s">
        <v>156</v>
      </c>
      <c r="B1544" s="4" t="s">
        <v>1347</v>
      </c>
      <c r="C1544" s="4" t="s">
        <v>202</v>
      </c>
      <c r="D1544" s="4" t="s">
        <v>11</v>
      </c>
      <c r="E1544" s="14" t="s">
        <v>465</v>
      </c>
      <c r="F1544" s="5">
        <f t="shared" ref="F1544:L1546" si="1411">F1545</f>
        <v>17.5</v>
      </c>
      <c r="G1544" s="5">
        <f t="shared" si="1411"/>
        <v>0</v>
      </c>
      <c r="H1544" s="5">
        <f t="shared" si="1411"/>
        <v>0</v>
      </c>
      <c r="I1544" s="5">
        <f t="shared" si="1411"/>
        <v>0</v>
      </c>
      <c r="J1544" s="5">
        <f t="shared" si="1411"/>
        <v>0</v>
      </c>
      <c r="K1544" s="5">
        <f t="shared" si="1411"/>
        <v>0</v>
      </c>
      <c r="L1544" s="5">
        <f t="shared" si="1411"/>
        <v>0</v>
      </c>
      <c r="M1544" s="5">
        <f t="shared" si="1391"/>
        <v>17.5</v>
      </c>
      <c r="N1544" s="5">
        <v>1005.972</v>
      </c>
      <c r="O1544" s="5">
        <f t="shared" ref="O1544:O1546" si="1412">O1545</f>
        <v>0</v>
      </c>
      <c r="P1544" s="5">
        <f t="shared" ref="P1544:V1546" si="1413">P1545</f>
        <v>0</v>
      </c>
      <c r="Q1544" s="5">
        <f t="shared" si="1413"/>
        <v>0</v>
      </c>
      <c r="R1544" s="5">
        <f t="shared" si="1413"/>
        <v>0</v>
      </c>
      <c r="S1544" s="5">
        <f t="shared" si="1413"/>
        <v>0</v>
      </c>
      <c r="T1544" s="5">
        <v>1005.67089</v>
      </c>
      <c r="U1544" s="5">
        <f t="shared" si="1413"/>
        <v>0</v>
      </c>
      <c r="V1544" s="36">
        <f t="shared" si="1413"/>
        <v>0</v>
      </c>
      <c r="W1544" s="5">
        <f t="shared" si="1364"/>
        <v>99.970067755364965</v>
      </c>
      <c r="X1544" s="24"/>
    </row>
    <row r="1545" spans="1:24" ht="31.5" x14ac:dyDescent="0.25">
      <c r="A1545" s="4" t="s">
        <v>156</v>
      </c>
      <c r="B1545" s="4" t="s">
        <v>1347</v>
      </c>
      <c r="C1545" s="4" t="s">
        <v>202</v>
      </c>
      <c r="D1545" s="4" t="s">
        <v>12</v>
      </c>
      <c r="E1545" s="14" t="s">
        <v>466</v>
      </c>
      <c r="F1545" s="5">
        <f t="shared" si="1411"/>
        <v>17.5</v>
      </c>
      <c r="G1545" s="5">
        <f t="shared" si="1411"/>
        <v>0</v>
      </c>
      <c r="H1545" s="5">
        <f t="shared" si="1411"/>
        <v>0</v>
      </c>
      <c r="I1545" s="5">
        <f t="shared" si="1411"/>
        <v>0</v>
      </c>
      <c r="J1545" s="5">
        <f t="shared" si="1411"/>
        <v>0</v>
      </c>
      <c r="K1545" s="5">
        <f t="shared" si="1411"/>
        <v>0</v>
      </c>
      <c r="L1545" s="5">
        <f t="shared" si="1411"/>
        <v>0</v>
      </c>
      <c r="M1545" s="5">
        <f t="shared" si="1391"/>
        <v>17.5</v>
      </c>
      <c r="N1545" s="5">
        <v>1005.972</v>
      </c>
      <c r="O1545" s="5">
        <f t="shared" si="1412"/>
        <v>0</v>
      </c>
      <c r="P1545" s="5">
        <f t="shared" si="1413"/>
        <v>0</v>
      </c>
      <c r="Q1545" s="5">
        <f t="shared" si="1413"/>
        <v>0</v>
      </c>
      <c r="R1545" s="5">
        <f t="shared" si="1413"/>
        <v>0</v>
      </c>
      <c r="S1545" s="5">
        <f t="shared" si="1413"/>
        <v>0</v>
      </c>
      <c r="T1545" s="5">
        <v>1005.67089</v>
      </c>
      <c r="U1545" s="5">
        <f t="shared" si="1413"/>
        <v>0</v>
      </c>
      <c r="V1545" s="36">
        <f t="shared" si="1413"/>
        <v>0</v>
      </c>
      <c r="W1545" s="5">
        <f t="shared" si="1364"/>
        <v>99.970067755364965</v>
      </c>
      <c r="X1545" s="24"/>
    </row>
    <row r="1546" spans="1:24" ht="63" x14ac:dyDescent="0.25">
      <c r="A1546" s="4" t="s">
        <v>156</v>
      </c>
      <c r="B1546" s="4" t="s">
        <v>1347</v>
      </c>
      <c r="C1546" s="4" t="s">
        <v>1503</v>
      </c>
      <c r="D1546" s="4"/>
      <c r="E1546" s="14" t="s">
        <v>1504</v>
      </c>
      <c r="F1546" s="5">
        <f t="shared" si="1411"/>
        <v>17.5</v>
      </c>
      <c r="G1546" s="5">
        <f t="shared" si="1411"/>
        <v>0</v>
      </c>
      <c r="H1546" s="5">
        <f t="shared" si="1411"/>
        <v>0</v>
      </c>
      <c r="I1546" s="5">
        <f t="shared" si="1411"/>
        <v>0</v>
      </c>
      <c r="J1546" s="5">
        <f t="shared" si="1411"/>
        <v>0</v>
      </c>
      <c r="K1546" s="5">
        <f t="shared" si="1411"/>
        <v>0</v>
      </c>
      <c r="L1546" s="5">
        <f t="shared" si="1411"/>
        <v>0</v>
      </c>
      <c r="M1546" s="5">
        <f t="shared" si="1391"/>
        <v>17.5</v>
      </c>
      <c r="N1546" s="5">
        <v>190.68699000000001</v>
      </c>
      <c r="O1546" s="5">
        <f t="shared" si="1412"/>
        <v>0</v>
      </c>
      <c r="P1546" s="5">
        <f t="shared" si="1413"/>
        <v>0</v>
      </c>
      <c r="Q1546" s="5">
        <f t="shared" si="1413"/>
        <v>0</v>
      </c>
      <c r="R1546" s="5">
        <f t="shared" si="1413"/>
        <v>0</v>
      </c>
      <c r="S1546" s="5">
        <f t="shared" si="1413"/>
        <v>0</v>
      </c>
      <c r="T1546" s="5">
        <v>190.68698000000001</v>
      </c>
      <c r="U1546" s="5">
        <f t="shared" si="1413"/>
        <v>0</v>
      </c>
      <c r="V1546" s="36">
        <f t="shared" si="1413"/>
        <v>0</v>
      </c>
      <c r="W1546" s="5">
        <f t="shared" si="1364"/>
        <v>99.999994755803741</v>
      </c>
      <c r="X1546" s="24"/>
    </row>
    <row r="1547" spans="1:24" ht="31.5" x14ac:dyDescent="0.25">
      <c r="A1547" s="4" t="s">
        <v>156</v>
      </c>
      <c r="B1547" s="4" t="s">
        <v>1347</v>
      </c>
      <c r="C1547" s="4" t="s">
        <v>1503</v>
      </c>
      <c r="D1547" s="4" t="s">
        <v>11</v>
      </c>
      <c r="E1547" s="14" t="s">
        <v>465</v>
      </c>
      <c r="F1547" s="5">
        <v>17.5</v>
      </c>
      <c r="G1547" s="5"/>
      <c r="H1547" s="5"/>
      <c r="I1547" s="5"/>
      <c r="J1547" s="5"/>
      <c r="K1547" s="5"/>
      <c r="L1547" s="5"/>
      <c r="M1547" s="5">
        <f t="shared" si="1391"/>
        <v>17.5</v>
      </c>
      <c r="N1547" s="5">
        <v>190.68699000000001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190.68698000000001</v>
      </c>
      <c r="U1547" s="5">
        <v>0</v>
      </c>
      <c r="V1547" s="36">
        <v>0</v>
      </c>
      <c r="W1547" s="5">
        <f t="shared" ref="W1547:W1610" si="1414">T1547/N1547*100</f>
        <v>99.999994755803741</v>
      </c>
      <c r="X1547" s="24"/>
    </row>
    <row r="1548" spans="1:24" ht="31.5" x14ac:dyDescent="0.25">
      <c r="A1548" s="4" t="s">
        <v>156</v>
      </c>
      <c r="B1548" s="4" t="s">
        <v>1347</v>
      </c>
      <c r="C1548" s="4" t="s">
        <v>1503</v>
      </c>
      <c r="D1548" s="4" t="s">
        <v>12</v>
      </c>
      <c r="E1548" s="14" t="s">
        <v>466</v>
      </c>
      <c r="F1548" s="5">
        <f t="shared" ref="F1548:L1550" si="1415">F1549</f>
        <v>6862.5</v>
      </c>
      <c r="G1548" s="5">
        <f t="shared" si="1415"/>
        <v>966</v>
      </c>
      <c r="H1548" s="5">
        <f t="shared" si="1415"/>
        <v>966</v>
      </c>
      <c r="I1548" s="5">
        <f t="shared" si="1415"/>
        <v>0</v>
      </c>
      <c r="J1548" s="5">
        <f t="shared" si="1415"/>
        <v>0</v>
      </c>
      <c r="K1548" s="5">
        <f t="shared" si="1415"/>
        <v>0</v>
      </c>
      <c r="L1548" s="5">
        <f t="shared" si="1415"/>
        <v>-5075</v>
      </c>
      <c r="M1548" s="5">
        <f t="shared" si="1391"/>
        <v>1787.5</v>
      </c>
      <c r="N1548" s="5">
        <v>190.68699000000001</v>
      </c>
      <c r="O1548" s="5">
        <f t="shared" ref="O1548:O1550" si="1416">O1549</f>
        <v>0</v>
      </c>
      <c r="P1548" s="5">
        <f t="shared" ref="P1548:V1550" si="1417">P1549</f>
        <v>0</v>
      </c>
      <c r="Q1548" s="5">
        <f t="shared" si="1417"/>
        <v>0</v>
      </c>
      <c r="R1548" s="5">
        <f t="shared" si="1417"/>
        <v>0</v>
      </c>
      <c r="S1548" s="5">
        <f t="shared" si="1417"/>
        <v>0</v>
      </c>
      <c r="T1548" s="5">
        <v>190.68698000000001</v>
      </c>
      <c r="U1548" s="5">
        <f t="shared" si="1417"/>
        <v>0</v>
      </c>
      <c r="V1548" s="36">
        <f t="shared" si="1417"/>
        <v>0</v>
      </c>
      <c r="W1548" s="5">
        <f t="shared" si="1414"/>
        <v>99.999994755803741</v>
      </c>
      <c r="X1548" s="26"/>
    </row>
    <row r="1549" spans="1:24" ht="47.25" x14ac:dyDescent="0.25">
      <c r="A1549" s="4" t="s">
        <v>156</v>
      </c>
      <c r="B1549" s="4" t="s">
        <v>1347</v>
      </c>
      <c r="C1549" s="4" t="s">
        <v>777</v>
      </c>
      <c r="D1549" s="4"/>
      <c r="E1549" s="14" t="s">
        <v>815</v>
      </c>
      <c r="F1549" s="5">
        <f t="shared" si="1415"/>
        <v>6862.5</v>
      </c>
      <c r="G1549" s="5">
        <f t="shared" si="1415"/>
        <v>966</v>
      </c>
      <c r="H1549" s="5">
        <f t="shared" si="1415"/>
        <v>966</v>
      </c>
      <c r="I1549" s="5">
        <f t="shared" si="1415"/>
        <v>0</v>
      </c>
      <c r="J1549" s="5">
        <f t="shared" si="1415"/>
        <v>0</v>
      </c>
      <c r="K1549" s="5">
        <f t="shared" si="1415"/>
        <v>0</v>
      </c>
      <c r="L1549" s="5">
        <f t="shared" si="1415"/>
        <v>-5075</v>
      </c>
      <c r="M1549" s="5">
        <f t="shared" si="1391"/>
        <v>1787.5</v>
      </c>
      <c r="N1549" s="5">
        <v>1227.6010000000001</v>
      </c>
      <c r="O1549" s="5">
        <f t="shared" si="1416"/>
        <v>0</v>
      </c>
      <c r="P1549" s="5">
        <f t="shared" si="1417"/>
        <v>0</v>
      </c>
      <c r="Q1549" s="5">
        <f t="shared" si="1417"/>
        <v>0</v>
      </c>
      <c r="R1549" s="5">
        <f t="shared" si="1417"/>
        <v>0</v>
      </c>
      <c r="S1549" s="5">
        <f t="shared" si="1417"/>
        <v>0</v>
      </c>
      <c r="T1549" s="5">
        <v>1227.60052</v>
      </c>
      <c r="U1549" s="5">
        <f t="shared" si="1417"/>
        <v>0</v>
      </c>
      <c r="V1549" s="36">
        <f t="shared" si="1417"/>
        <v>0</v>
      </c>
      <c r="W1549" s="5">
        <f t="shared" si="1414"/>
        <v>99.99996089934757</v>
      </c>
      <c r="X1549" s="26"/>
    </row>
    <row r="1550" spans="1:24" ht="31.5" x14ac:dyDescent="0.25">
      <c r="A1550" s="4" t="s">
        <v>156</v>
      </c>
      <c r="B1550" s="4" t="s">
        <v>1347</v>
      </c>
      <c r="C1550" s="4" t="s">
        <v>1263</v>
      </c>
      <c r="D1550" s="4"/>
      <c r="E1550" s="14" t="s">
        <v>1264</v>
      </c>
      <c r="F1550" s="5">
        <f t="shared" si="1415"/>
        <v>6862.5</v>
      </c>
      <c r="G1550" s="5">
        <f t="shared" si="1415"/>
        <v>966</v>
      </c>
      <c r="H1550" s="5">
        <f t="shared" si="1415"/>
        <v>966</v>
      </c>
      <c r="I1550" s="5">
        <f t="shared" si="1415"/>
        <v>0</v>
      </c>
      <c r="J1550" s="5">
        <f t="shared" si="1415"/>
        <v>0</v>
      </c>
      <c r="K1550" s="5">
        <f t="shared" si="1415"/>
        <v>0</v>
      </c>
      <c r="L1550" s="5">
        <f t="shared" si="1415"/>
        <v>-5075</v>
      </c>
      <c r="M1550" s="5">
        <f t="shared" si="1391"/>
        <v>1787.5</v>
      </c>
      <c r="N1550" s="5">
        <v>1018</v>
      </c>
      <c r="O1550" s="5">
        <f t="shared" si="1416"/>
        <v>0</v>
      </c>
      <c r="P1550" s="5">
        <f t="shared" si="1417"/>
        <v>0</v>
      </c>
      <c r="Q1550" s="5">
        <f t="shared" si="1417"/>
        <v>0</v>
      </c>
      <c r="R1550" s="5">
        <f t="shared" si="1417"/>
        <v>0</v>
      </c>
      <c r="S1550" s="5">
        <f t="shared" si="1417"/>
        <v>0</v>
      </c>
      <c r="T1550" s="5">
        <v>1018</v>
      </c>
      <c r="U1550" s="5">
        <f t="shared" si="1417"/>
        <v>0</v>
      </c>
      <c r="V1550" s="36">
        <f t="shared" si="1417"/>
        <v>0</v>
      </c>
      <c r="W1550" s="5">
        <f t="shared" si="1414"/>
        <v>100</v>
      </c>
      <c r="X1550" s="26"/>
    </row>
    <row r="1551" spans="1:24" ht="31.5" x14ac:dyDescent="0.25">
      <c r="A1551" s="4" t="s">
        <v>156</v>
      </c>
      <c r="B1551" s="4" t="s">
        <v>1347</v>
      </c>
      <c r="C1551" s="4" t="s">
        <v>1263</v>
      </c>
      <c r="D1551" s="4" t="s">
        <v>11</v>
      </c>
      <c r="E1551" s="14" t="s">
        <v>465</v>
      </c>
      <c r="F1551" s="5">
        <v>6862.5</v>
      </c>
      <c r="G1551" s="5">
        <v>966</v>
      </c>
      <c r="H1551" s="5">
        <v>966</v>
      </c>
      <c r="I1551" s="5"/>
      <c r="J1551" s="5"/>
      <c r="K1551" s="5"/>
      <c r="L1551" s="5">
        <f>-4362.5-712.5</f>
        <v>-5075</v>
      </c>
      <c r="M1551" s="5">
        <f t="shared" si="1391"/>
        <v>1787.5</v>
      </c>
      <c r="N1551" s="5">
        <v>1018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1018</v>
      </c>
      <c r="U1551" s="5">
        <v>0</v>
      </c>
      <c r="V1551" s="36">
        <v>0</v>
      </c>
      <c r="W1551" s="5">
        <f t="shared" si="1414"/>
        <v>100</v>
      </c>
      <c r="X1551" s="26"/>
    </row>
    <row r="1552" spans="1:24" s="3" customFormat="1" ht="31.5" x14ac:dyDescent="0.25">
      <c r="A1552" s="4" t="s">
        <v>156</v>
      </c>
      <c r="B1552" s="4" t="s">
        <v>1347</v>
      </c>
      <c r="C1552" s="4" t="s">
        <v>1263</v>
      </c>
      <c r="D1552" s="4" t="s">
        <v>12</v>
      </c>
      <c r="E1552" s="14" t="s">
        <v>466</v>
      </c>
      <c r="F1552" s="8">
        <f t="shared" ref="F1552:L1552" si="1418">F1553</f>
        <v>936.7</v>
      </c>
      <c r="G1552" s="8">
        <f t="shared" si="1418"/>
        <v>936.7</v>
      </c>
      <c r="H1552" s="8">
        <f t="shared" si="1418"/>
        <v>936.7</v>
      </c>
      <c r="I1552" s="8">
        <f t="shared" si="1418"/>
        <v>0</v>
      </c>
      <c r="J1552" s="8">
        <f t="shared" si="1418"/>
        <v>0</v>
      </c>
      <c r="K1552" s="8">
        <f t="shared" si="1418"/>
        <v>0</v>
      </c>
      <c r="L1552" s="8">
        <f t="shared" si="1418"/>
        <v>0</v>
      </c>
      <c r="M1552" s="8">
        <f t="shared" si="1391"/>
        <v>936.7</v>
      </c>
      <c r="N1552" s="5">
        <v>1018</v>
      </c>
      <c r="O1552" s="8">
        <f>O1553</f>
        <v>936.7</v>
      </c>
      <c r="P1552" s="8">
        <f t="shared" ref="P1552:V1552" si="1419">P1553</f>
        <v>0</v>
      </c>
      <c r="Q1552" s="8">
        <f t="shared" si="1419"/>
        <v>0</v>
      </c>
      <c r="R1552" s="8">
        <f t="shared" si="1419"/>
        <v>0</v>
      </c>
      <c r="S1552" s="8">
        <f t="shared" si="1419"/>
        <v>0</v>
      </c>
      <c r="T1552" s="5">
        <v>1018</v>
      </c>
      <c r="U1552" s="8">
        <f t="shared" si="1419"/>
        <v>0</v>
      </c>
      <c r="V1552" s="34">
        <f t="shared" si="1419"/>
        <v>0</v>
      </c>
      <c r="W1552" s="5">
        <f t="shared" si="1414"/>
        <v>100</v>
      </c>
      <c r="X1552" s="21"/>
    </row>
    <row r="1553" spans="1:24" s="10" customFormat="1" ht="31.5" x14ac:dyDescent="0.25">
      <c r="A1553" s="4" t="s">
        <v>156</v>
      </c>
      <c r="B1553" s="4" t="s">
        <v>1347</v>
      </c>
      <c r="C1553" s="4" t="s">
        <v>778</v>
      </c>
      <c r="D1553" s="4"/>
      <c r="E1553" s="14" t="s">
        <v>1254</v>
      </c>
      <c r="F1553" s="11">
        <f t="shared" ref="F1553:L1553" si="1420">F1554+F1560</f>
        <v>936.7</v>
      </c>
      <c r="G1553" s="11">
        <f t="shared" si="1420"/>
        <v>936.7</v>
      </c>
      <c r="H1553" s="11">
        <f t="shared" si="1420"/>
        <v>936.7</v>
      </c>
      <c r="I1553" s="11">
        <f t="shared" si="1420"/>
        <v>0</v>
      </c>
      <c r="J1553" s="11">
        <f t="shared" si="1420"/>
        <v>0</v>
      </c>
      <c r="K1553" s="11">
        <f t="shared" si="1420"/>
        <v>0</v>
      </c>
      <c r="L1553" s="11">
        <f t="shared" si="1420"/>
        <v>0</v>
      </c>
      <c r="M1553" s="11">
        <f t="shared" si="1391"/>
        <v>936.7</v>
      </c>
      <c r="N1553" s="5">
        <v>209.601</v>
      </c>
      <c r="O1553" s="11">
        <f>O1554+O1560</f>
        <v>936.7</v>
      </c>
      <c r="P1553" s="11">
        <f t="shared" ref="P1553:V1553" si="1421">P1554+P1560</f>
        <v>0</v>
      </c>
      <c r="Q1553" s="11">
        <f t="shared" si="1421"/>
        <v>0</v>
      </c>
      <c r="R1553" s="11">
        <f t="shared" si="1421"/>
        <v>0</v>
      </c>
      <c r="S1553" s="11">
        <f t="shared" si="1421"/>
        <v>0</v>
      </c>
      <c r="T1553" s="5">
        <v>209.60051999999999</v>
      </c>
      <c r="U1553" s="11">
        <f t="shared" si="1421"/>
        <v>0</v>
      </c>
      <c r="V1553" s="35">
        <f t="shared" si="1421"/>
        <v>0</v>
      </c>
      <c r="W1553" s="5">
        <f t="shared" si="1414"/>
        <v>99.999770993458995</v>
      </c>
      <c r="X1553" s="25"/>
    </row>
    <row r="1554" spans="1:24" ht="31.5" x14ac:dyDescent="0.25">
      <c r="A1554" s="4" t="s">
        <v>156</v>
      </c>
      <c r="B1554" s="4" t="s">
        <v>1347</v>
      </c>
      <c r="C1554" s="4" t="s">
        <v>778</v>
      </c>
      <c r="D1554" s="4" t="s">
        <v>11</v>
      </c>
      <c r="E1554" s="14" t="s">
        <v>465</v>
      </c>
      <c r="F1554" s="5">
        <f t="shared" ref="F1554:L1558" si="1422">F1555</f>
        <v>836.7</v>
      </c>
      <c r="G1554" s="5">
        <f t="shared" si="1422"/>
        <v>836.7</v>
      </c>
      <c r="H1554" s="5">
        <f t="shared" si="1422"/>
        <v>836.7</v>
      </c>
      <c r="I1554" s="5">
        <f t="shared" si="1422"/>
        <v>0</v>
      </c>
      <c r="J1554" s="5">
        <f t="shared" si="1422"/>
        <v>0</v>
      </c>
      <c r="K1554" s="5">
        <f t="shared" si="1422"/>
        <v>0</v>
      </c>
      <c r="L1554" s="5">
        <f t="shared" si="1422"/>
        <v>0</v>
      </c>
      <c r="M1554" s="5">
        <f t="shared" si="1391"/>
        <v>836.7</v>
      </c>
      <c r="N1554" s="5">
        <v>209.601</v>
      </c>
      <c r="O1554" s="5">
        <f t="shared" ref="O1554:O1558" si="1423">O1555</f>
        <v>836.7</v>
      </c>
      <c r="P1554" s="5">
        <f t="shared" ref="P1554:V1558" si="1424">P1555</f>
        <v>0</v>
      </c>
      <c r="Q1554" s="5">
        <f t="shared" si="1424"/>
        <v>0</v>
      </c>
      <c r="R1554" s="5">
        <f t="shared" si="1424"/>
        <v>0</v>
      </c>
      <c r="S1554" s="5">
        <f t="shared" si="1424"/>
        <v>0</v>
      </c>
      <c r="T1554" s="5">
        <v>209.60051999999999</v>
      </c>
      <c r="U1554" s="5">
        <f t="shared" si="1424"/>
        <v>0</v>
      </c>
      <c r="V1554" s="36">
        <f t="shared" si="1424"/>
        <v>0</v>
      </c>
      <c r="W1554" s="5">
        <f t="shared" si="1414"/>
        <v>99.999770993458995</v>
      </c>
      <c r="X1554" s="26"/>
    </row>
    <row r="1555" spans="1:24" ht="31.5" x14ac:dyDescent="0.25">
      <c r="A1555" s="4" t="s">
        <v>156</v>
      </c>
      <c r="B1555" s="4" t="s">
        <v>1347</v>
      </c>
      <c r="C1555" s="4" t="s">
        <v>778</v>
      </c>
      <c r="D1555" s="4" t="s">
        <v>12</v>
      </c>
      <c r="E1555" s="14" t="s">
        <v>466</v>
      </c>
      <c r="F1555" s="5">
        <f t="shared" si="1422"/>
        <v>836.7</v>
      </c>
      <c r="G1555" s="5">
        <f t="shared" si="1422"/>
        <v>836.7</v>
      </c>
      <c r="H1555" s="5">
        <f t="shared" si="1422"/>
        <v>836.7</v>
      </c>
      <c r="I1555" s="5">
        <f t="shared" si="1422"/>
        <v>0</v>
      </c>
      <c r="J1555" s="5">
        <f t="shared" si="1422"/>
        <v>0</v>
      </c>
      <c r="K1555" s="5">
        <f t="shared" si="1422"/>
        <v>0</v>
      </c>
      <c r="L1555" s="5">
        <f t="shared" si="1422"/>
        <v>0</v>
      </c>
      <c r="M1555" s="5">
        <f t="shared" si="1391"/>
        <v>836.7</v>
      </c>
      <c r="N1555" s="5">
        <v>209.601</v>
      </c>
      <c r="O1555" s="5">
        <f t="shared" si="1423"/>
        <v>836.7</v>
      </c>
      <c r="P1555" s="5">
        <f t="shared" si="1424"/>
        <v>0</v>
      </c>
      <c r="Q1555" s="5">
        <f t="shared" si="1424"/>
        <v>0</v>
      </c>
      <c r="R1555" s="5">
        <f t="shared" si="1424"/>
        <v>0</v>
      </c>
      <c r="S1555" s="5">
        <f t="shared" si="1424"/>
        <v>0</v>
      </c>
      <c r="T1555" s="5">
        <v>209.60051999999999</v>
      </c>
      <c r="U1555" s="5">
        <f t="shared" si="1424"/>
        <v>0</v>
      </c>
      <c r="V1555" s="36">
        <f t="shared" si="1424"/>
        <v>0</v>
      </c>
      <c r="W1555" s="5">
        <f t="shared" si="1414"/>
        <v>99.999770993458995</v>
      </c>
      <c r="X1555" s="26"/>
    </row>
    <row r="1556" spans="1:24" ht="47.25" x14ac:dyDescent="0.25">
      <c r="A1556" s="4" t="s">
        <v>156</v>
      </c>
      <c r="B1556" s="4" t="s">
        <v>1347</v>
      </c>
      <c r="C1556" s="4" t="s">
        <v>189</v>
      </c>
      <c r="D1556" s="4"/>
      <c r="E1556" s="14" t="s">
        <v>1005</v>
      </c>
      <c r="F1556" s="5">
        <f t="shared" si="1422"/>
        <v>836.7</v>
      </c>
      <c r="G1556" s="5">
        <f t="shared" si="1422"/>
        <v>836.7</v>
      </c>
      <c r="H1556" s="5">
        <f t="shared" si="1422"/>
        <v>836.7</v>
      </c>
      <c r="I1556" s="5">
        <f t="shared" si="1422"/>
        <v>0</v>
      </c>
      <c r="J1556" s="5">
        <f t="shared" si="1422"/>
        <v>0</v>
      </c>
      <c r="K1556" s="5">
        <f t="shared" si="1422"/>
        <v>0</v>
      </c>
      <c r="L1556" s="5">
        <f t="shared" si="1422"/>
        <v>0</v>
      </c>
      <c r="M1556" s="5">
        <f t="shared" si="1391"/>
        <v>836.7</v>
      </c>
      <c r="N1556" s="5">
        <v>3195.8580000000002</v>
      </c>
      <c r="O1556" s="5">
        <f t="shared" si="1423"/>
        <v>836.7</v>
      </c>
      <c r="P1556" s="5">
        <f t="shared" si="1424"/>
        <v>0</v>
      </c>
      <c r="Q1556" s="5">
        <f t="shared" si="1424"/>
        <v>0</v>
      </c>
      <c r="R1556" s="5">
        <f t="shared" si="1424"/>
        <v>0</v>
      </c>
      <c r="S1556" s="5">
        <f t="shared" si="1424"/>
        <v>0</v>
      </c>
      <c r="T1556" s="5">
        <v>3195.8580000000002</v>
      </c>
      <c r="U1556" s="5">
        <f t="shared" si="1424"/>
        <v>0</v>
      </c>
      <c r="V1556" s="36">
        <f t="shared" si="1424"/>
        <v>0</v>
      </c>
      <c r="W1556" s="5">
        <f t="shared" si="1414"/>
        <v>100</v>
      </c>
      <c r="X1556" s="26"/>
    </row>
    <row r="1557" spans="1:24" ht="47.25" x14ac:dyDescent="0.25">
      <c r="A1557" s="4" t="s">
        <v>156</v>
      </c>
      <c r="B1557" s="4" t="s">
        <v>1347</v>
      </c>
      <c r="C1557" s="4" t="s">
        <v>190</v>
      </c>
      <c r="D1557" s="4"/>
      <c r="E1557" s="14" t="s">
        <v>1008</v>
      </c>
      <c r="F1557" s="5">
        <f t="shared" si="1422"/>
        <v>836.7</v>
      </c>
      <c r="G1557" s="5">
        <f t="shared" si="1422"/>
        <v>836.7</v>
      </c>
      <c r="H1557" s="5">
        <f t="shared" si="1422"/>
        <v>836.7</v>
      </c>
      <c r="I1557" s="5">
        <f t="shared" si="1422"/>
        <v>0</v>
      </c>
      <c r="J1557" s="5">
        <f t="shared" si="1422"/>
        <v>0</v>
      </c>
      <c r="K1557" s="5">
        <f t="shared" si="1422"/>
        <v>0</v>
      </c>
      <c r="L1557" s="5">
        <f t="shared" si="1422"/>
        <v>0</v>
      </c>
      <c r="M1557" s="5">
        <f t="shared" si="1391"/>
        <v>836.7</v>
      </c>
      <c r="N1557" s="5">
        <v>3195.8580000000002</v>
      </c>
      <c r="O1557" s="5">
        <f t="shared" si="1423"/>
        <v>836.7</v>
      </c>
      <c r="P1557" s="5">
        <f t="shared" si="1424"/>
        <v>0</v>
      </c>
      <c r="Q1557" s="5">
        <f t="shared" si="1424"/>
        <v>0</v>
      </c>
      <c r="R1557" s="5">
        <f t="shared" si="1424"/>
        <v>0</v>
      </c>
      <c r="S1557" s="5">
        <f t="shared" si="1424"/>
        <v>0</v>
      </c>
      <c r="T1557" s="5">
        <v>3195.8580000000002</v>
      </c>
      <c r="U1557" s="5">
        <f t="shared" si="1424"/>
        <v>0</v>
      </c>
      <c r="V1557" s="36">
        <f t="shared" si="1424"/>
        <v>0</v>
      </c>
      <c r="W1557" s="5">
        <f t="shared" si="1414"/>
        <v>100</v>
      </c>
      <c r="X1557" s="26"/>
    </row>
    <row r="1558" spans="1:24" ht="31.5" x14ac:dyDescent="0.25">
      <c r="A1558" s="4" t="s">
        <v>156</v>
      </c>
      <c r="B1558" s="4" t="s">
        <v>1347</v>
      </c>
      <c r="C1558" s="4" t="s">
        <v>181</v>
      </c>
      <c r="D1558" s="4"/>
      <c r="E1558" s="14" t="s">
        <v>789</v>
      </c>
      <c r="F1558" s="5">
        <f t="shared" si="1422"/>
        <v>836.7</v>
      </c>
      <c r="G1558" s="5">
        <f t="shared" si="1422"/>
        <v>836.7</v>
      </c>
      <c r="H1558" s="5">
        <f t="shared" si="1422"/>
        <v>836.7</v>
      </c>
      <c r="I1558" s="5">
        <f t="shared" si="1422"/>
        <v>0</v>
      </c>
      <c r="J1558" s="5">
        <f t="shared" si="1422"/>
        <v>0</v>
      </c>
      <c r="K1558" s="5">
        <f t="shared" si="1422"/>
        <v>0</v>
      </c>
      <c r="L1558" s="5">
        <f t="shared" si="1422"/>
        <v>0</v>
      </c>
      <c r="M1558" s="5">
        <f t="shared" si="1391"/>
        <v>836.7</v>
      </c>
      <c r="N1558" s="5">
        <v>3195.8580000000002</v>
      </c>
      <c r="O1558" s="5">
        <f t="shared" si="1423"/>
        <v>836.7</v>
      </c>
      <c r="P1558" s="5">
        <f t="shared" si="1424"/>
        <v>0</v>
      </c>
      <c r="Q1558" s="5">
        <f t="shared" si="1424"/>
        <v>0</v>
      </c>
      <c r="R1558" s="5">
        <f t="shared" si="1424"/>
        <v>0</v>
      </c>
      <c r="S1558" s="5">
        <f t="shared" si="1424"/>
        <v>0</v>
      </c>
      <c r="T1558" s="5">
        <v>3195.8580000000002</v>
      </c>
      <c r="U1558" s="5">
        <f t="shared" si="1424"/>
        <v>0</v>
      </c>
      <c r="V1558" s="36">
        <f t="shared" si="1424"/>
        <v>0</v>
      </c>
      <c r="W1558" s="5">
        <f t="shared" si="1414"/>
        <v>100</v>
      </c>
      <c r="X1558" s="26"/>
    </row>
    <row r="1559" spans="1:24" ht="31.5" x14ac:dyDescent="0.25">
      <c r="A1559" s="4" t="s">
        <v>156</v>
      </c>
      <c r="B1559" s="4" t="s">
        <v>1347</v>
      </c>
      <c r="C1559" s="4" t="s">
        <v>181</v>
      </c>
      <c r="D1559" s="4" t="s">
        <v>73</v>
      </c>
      <c r="E1559" s="14" t="s">
        <v>475</v>
      </c>
      <c r="F1559" s="5">
        <v>836.7</v>
      </c>
      <c r="G1559" s="5">
        <v>836.7</v>
      </c>
      <c r="H1559" s="5">
        <v>836.7</v>
      </c>
      <c r="I1559" s="5"/>
      <c r="J1559" s="5"/>
      <c r="K1559" s="5"/>
      <c r="L1559" s="5"/>
      <c r="M1559" s="5">
        <f t="shared" si="1391"/>
        <v>836.7</v>
      </c>
      <c r="N1559" s="5">
        <v>1678.8432</v>
      </c>
      <c r="O1559" s="5">
        <v>836.7</v>
      </c>
      <c r="P1559" s="5">
        <v>0</v>
      </c>
      <c r="Q1559" s="5">
        <v>0</v>
      </c>
      <c r="R1559" s="5">
        <v>0</v>
      </c>
      <c r="S1559" s="5">
        <v>0</v>
      </c>
      <c r="T1559" s="5">
        <v>1678.8432</v>
      </c>
      <c r="U1559" s="5">
        <v>0</v>
      </c>
      <c r="V1559" s="36">
        <v>0</v>
      </c>
      <c r="W1559" s="5">
        <f t="shared" si="1414"/>
        <v>100</v>
      </c>
      <c r="X1559" s="26"/>
    </row>
    <row r="1560" spans="1:24" ht="63" x14ac:dyDescent="0.25">
      <c r="A1560" s="4" t="s">
        <v>156</v>
      </c>
      <c r="B1560" s="4" t="s">
        <v>1347</v>
      </c>
      <c r="C1560" s="4" t="s">
        <v>181</v>
      </c>
      <c r="D1560" s="4" t="s">
        <v>72</v>
      </c>
      <c r="E1560" s="14" t="s">
        <v>1187</v>
      </c>
      <c r="F1560" s="5">
        <f t="shared" ref="F1560:L1564" si="1425">F1561</f>
        <v>100</v>
      </c>
      <c r="G1560" s="5">
        <f t="shared" si="1425"/>
        <v>100</v>
      </c>
      <c r="H1560" s="5">
        <f t="shared" si="1425"/>
        <v>100</v>
      </c>
      <c r="I1560" s="5">
        <f t="shared" si="1425"/>
        <v>0</v>
      </c>
      <c r="J1560" s="5">
        <f t="shared" si="1425"/>
        <v>0</v>
      </c>
      <c r="K1560" s="5">
        <f t="shared" si="1425"/>
        <v>0</v>
      </c>
      <c r="L1560" s="5">
        <f t="shared" si="1425"/>
        <v>0</v>
      </c>
      <c r="M1560" s="5">
        <f t="shared" si="1391"/>
        <v>100</v>
      </c>
      <c r="N1560" s="5">
        <v>1678.8432</v>
      </c>
      <c r="O1560" s="5">
        <f t="shared" ref="O1560:O1564" si="1426">O1561</f>
        <v>100</v>
      </c>
      <c r="P1560" s="5">
        <f t="shared" ref="P1560:V1564" si="1427">P1561</f>
        <v>0</v>
      </c>
      <c r="Q1560" s="5">
        <f t="shared" si="1427"/>
        <v>0</v>
      </c>
      <c r="R1560" s="5">
        <f t="shared" si="1427"/>
        <v>0</v>
      </c>
      <c r="S1560" s="5">
        <f t="shared" si="1427"/>
        <v>0</v>
      </c>
      <c r="T1560" s="5">
        <v>1678.8432</v>
      </c>
      <c r="U1560" s="5">
        <f t="shared" si="1427"/>
        <v>0</v>
      </c>
      <c r="V1560" s="36">
        <f t="shared" si="1427"/>
        <v>0</v>
      </c>
      <c r="W1560" s="5">
        <f t="shared" si="1414"/>
        <v>100</v>
      </c>
      <c r="X1560" s="26"/>
    </row>
    <row r="1561" spans="1:24" x14ac:dyDescent="0.25">
      <c r="A1561" s="4" t="s">
        <v>156</v>
      </c>
      <c r="B1561" s="4" t="s">
        <v>1347</v>
      </c>
      <c r="C1561" s="4" t="s">
        <v>181</v>
      </c>
      <c r="D1561" s="4" t="s">
        <v>13</v>
      </c>
      <c r="E1561" s="14" t="s">
        <v>480</v>
      </c>
      <c r="F1561" s="5">
        <f t="shared" si="1425"/>
        <v>100</v>
      </c>
      <c r="G1561" s="5">
        <f t="shared" si="1425"/>
        <v>100</v>
      </c>
      <c r="H1561" s="5">
        <f t="shared" si="1425"/>
        <v>100</v>
      </c>
      <c r="I1561" s="5">
        <f t="shared" si="1425"/>
        <v>0</v>
      </c>
      <c r="J1561" s="5">
        <f t="shared" si="1425"/>
        <v>0</v>
      </c>
      <c r="K1561" s="5">
        <f t="shared" si="1425"/>
        <v>0</v>
      </c>
      <c r="L1561" s="5">
        <f t="shared" si="1425"/>
        <v>0</v>
      </c>
      <c r="M1561" s="5">
        <f t="shared" si="1391"/>
        <v>100</v>
      </c>
      <c r="N1561" s="5">
        <v>1517.0147999999999</v>
      </c>
      <c r="O1561" s="5">
        <f t="shared" si="1426"/>
        <v>100</v>
      </c>
      <c r="P1561" s="5">
        <f t="shared" si="1427"/>
        <v>0</v>
      </c>
      <c r="Q1561" s="5">
        <f t="shared" si="1427"/>
        <v>0</v>
      </c>
      <c r="R1561" s="5">
        <f t="shared" si="1427"/>
        <v>0</v>
      </c>
      <c r="S1561" s="5">
        <f t="shared" si="1427"/>
        <v>0</v>
      </c>
      <c r="T1561" s="5">
        <v>1517.0147999999999</v>
      </c>
      <c r="U1561" s="5">
        <f t="shared" si="1427"/>
        <v>0</v>
      </c>
      <c r="V1561" s="36">
        <f t="shared" si="1427"/>
        <v>0</v>
      </c>
      <c r="W1561" s="5">
        <f t="shared" si="1414"/>
        <v>100</v>
      </c>
      <c r="X1561" s="26"/>
    </row>
    <row r="1562" spans="1:24" ht="63" x14ac:dyDescent="0.25">
      <c r="A1562" s="4" t="s">
        <v>156</v>
      </c>
      <c r="B1562" s="4" t="s">
        <v>1347</v>
      </c>
      <c r="C1562" s="4" t="s">
        <v>181</v>
      </c>
      <c r="D1562" s="4" t="s">
        <v>182</v>
      </c>
      <c r="E1562" s="14" t="s">
        <v>481</v>
      </c>
      <c r="F1562" s="5">
        <f t="shared" si="1425"/>
        <v>100</v>
      </c>
      <c r="G1562" s="5">
        <f t="shared" si="1425"/>
        <v>100</v>
      </c>
      <c r="H1562" s="5">
        <f t="shared" si="1425"/>
        <v>100</v>
      </c>
      <c r="I1562" s="5">
        <f t="shared" si="1425"/>
        <v>0</v>
      </c>
      <c r="J1562" s="5">
        <f t="shared" si="1425"/>
        <v>0</v>
      </c>
      <c r="K1562" s="5">
        <f t="shared" si="1425"/>
        <v>0</v>
      </c>
      <c r="L1562" s="5">
        <f t="shared" si="1425"/>
        <v>0</v>
      </c>
      <c r="M1562" s="5">
        <f t="shared" si="1391"/>
        <v>100</v>
      </c>
      <c r="N1562" s="5">
        <v>1517.0147999999999</v>
      </c>
      <c r="O1562" s="5">
        <f t="shared" si="1426"/>
        <v>100</v>
      </c>
      <c r="P1562" s="5">
        <f t="shared" si="1427"/>
        <v>0</v>
      </c>
      <c r="Q1562" s="5">
        <f t="shared" si="1427"/>
        <v>0</v>
      </c>
      <c r="R1562" s="5">
        <f t="shared" si="1427"/>
        <v>0</v>
      </c>
      <c r="S1562" s="5">
        <f t="shared" si="1427"/>
        <v>0</v>
      </c>
      <c r="T1562" s="5">
        <v>1517.0147999999999</v>
      </c>
      <c r="U1562" s="5">
        <f t="shared" si="1427"/>
        <v>0</v>
      </c>
      <c r="V1562" s="36">
        <f t="shared" si="1427"/>
        <v>0</v>
      </c>
      <c r="W1562" s="5">
        <f t="shared" si="1414"/>
        <v>100</v>
      </c>
      <c r="X1562" s="26"/>
    </row>
    <row r="1563" spans="1:24" ht="31.5" x14ac:dyDescent="0.25">
      <c r="A1563" s="4" t="s">
        <v>156</v>
      </c>
      <c r="B1563" s="4" t="s">
        <v>1347</v>
      </c>
      <c r="C1563" s="4" t="s">
        <v>22</v>
      </c>
      <c r="D1563" s="4"/>
      <c r="E1563" s="14" t="s">
        <v>699</v>
      </c>
      <c r="F1563" s="5">
        <f t="shared" si="1425"/>
        <v>100</v>
      </c>
      <c r="G1563" s="5">
        <f t="shared" si="1425"/>
        <v>100</v>
      </c>
      <c r="H1563" s="5">
        <f t="shared" si="1425"/>
        <v>100</v>
      </c>
      <c r="I1563" s="5">
        <f t="shared" si="1425"/>
        <v>0</v>
      </c>
      <c r="J1563" s="5">
        <f t="shared" si="1425"/>
        <v>0</v>
      </c>
      <c r="K1563" s="5">
        <f t="shared" si="1425"/>
        <v>0</v>
      </c>
      <c r="L1563" s="5">
        <f t="shared" si="1425"/>
        <v>0</v>
      </c>
      <c r="M1563" s="5">
        <f t="shared" si="1391"/>
        <v>100</v>
      </c>
      <c r="N1563" s="5">
        <v>669.09</v>
      </c>
      <c r="O1563" s="5">
        <f t="shared" si="1426"/>
        <v>100</v>
      </c>
      <c r="P1563" s="5">
        <f t="shared" si="1427"/>
        <v>0</v>
      </c>
      <c r="Q1563" s="5">
        <f t="shared" si="1427"/>
        <v>0</v>
      </c>
      <c r="R1563" s="5">
        <f t="shared" si="1427"/>
        <v>0</v>
      </c>
      <c r="S1563" s="5">
        <f t="shared" si="1427"/>
        <v>0</v>
      </c>
      <c r="T1563" s="5">
        <v>669.09</v>
      </c>
      <c r="U1563" s="5">
        <f t="shared" si="1427"/>
        <v>0</v>
      </c>
      <c r="V1563" s="36">
        <f t="shared" si="1427"/>
        <v>0</v>
      </c>
      <c r="W1563" s="5">
        <f t="shared" si="1414"/>
        <v>100</v>
      </c>
      <c r="X1563" s="26"/>
    </row>
    <row r="1564" spans="1:24" ht="47.25" x14ac:dyDescent="0.25">
      <c r="A1564" s="4" t="s">
        <v>156</v>
      </c>
      <c r="B1564" s="4" t="s">
        <v>1347</v>
      </c>
      <c r="C1564" s="4" t="s">
        <v>345</v>
      </c>
      <c r="D1564" s="4"/>
      <c r="E1564" s="14" t="s">
        <v>704</v>
      </c>
      <c r="F1564" s="5">
        <f t="shared" si="1425"/>
        <v>100</v>
      </c>
      <c r="G1564" s="5">
        <f t="shared" si="1425"/>
        <v>100</v>
      </c>
      <c r="H1564" s="5">
        <f t="shared" si="1425"/>
        <v>100</v>
      </c>
      <c r="I1564" s="5">
        <f t="shared" si="1425"/>
        <v>0</v>
      </c>
      <c r="J1564" s="5">
        <f t="shared" si="1425"/>
        <v>0</v>
      </c>
      <c r="K1564" s="5">
        <f t="shared" si="1425"/>
        <v>0</v>
      </c>
      <c r="L1564" s="5">
        <f t="shared" si="1425"/>
        <v>0</v>
      </c>
      <c r="M1564" s="5">
        <f t="shared" si="1391"/>
        <v>100</v>
      </c>
      <c r="N1564" s="5">
        <v>669.09</v>
      </c>
      <c r="O1564" s="5">
        <f t="shared" si="1426"/>
        <v>100</v>
      </c>
      <c r="P1564" s="5">
        <f t="shared" si="1427"/>
        <v>0</v>
      </c>
      <c r="Q1564" s="5">
        <f t="shared" si="1427"/>
        <v>0</v>
      </c>
      <c r="R1564" s="5">
        <f t="shared" si="1427"/>
        <v>0</v>
      </c>
      <c r="S1564" s="5">
        <f t="shared" si="1427"/>
        <v>0</v>
      </c>
      <c r="T1564" s="5">
        <v>669.09</v>
      </c>
      <c r="U1564" s="5">
        <f t="shared" si="1427"/>
        <v>0</v>
      </c>
      <c r="V1564" s="36">
        <f t="shared" si="1427"/>
        <v>0</v>
      </c>
      <c r="W1564" s="5">
        <f t="shared" si="1414"/>
        <v>100</v>
      </c>
      <c r="X1564" s="26"/>
    </row>
    <row r="1565" spans="1:24" ht="31.5" x14ac:dyDescent="0.25">
      <c r="A1565" s="4" t="s">
        <v>156</v>
      </c>
      <c r="B1565" s="4" t="s">
        <v>1347</v>
      </c>
      <c r="C1565" s="4" t="s">
        <v>345</v>
      </c>
      <c r="D1565" s="4" t="s">
        <v>73</v>
      </c>
      <c r="E1565" s="14" t="s">
        <v>475</v>
      </c>
      <c r="F1565" s="5">
        <v>100</v>
      </c>
      <c r="G1565" s="5">
        <v>100</v>
      </c>
      <c r="H1565" s="5">
        <v>100</v>
      </c>
      <c r="I1565" s="5"/>
      <c r="J1565" s="5"/>
      <c r="K1565" s="5"/>
      <c r="L1565" s="5"/>
      <c r="M1565" s="5">
        <f t="shared" si="1391"/>
        <v>100</v>
      </c>
      <c r="N1565" s="5">
        <v>100</v>
      </c>
      <c r="O1565" s="5">
        <v>100</v>
      </c>
      <c r="P1565" s="5">
        <v>0</v>
      </c>
      <c r="Q1565" s="5">
        <v>0</v>
      </c>
      <c r="R1565" s="5">
        <v>0</v>
      </c>
      <c r="S1565" s="5">
        <v>0</v>
      </c>
      <c r="T1565" s="5">
        <v>100</v>
      </c>
      <c r="U1565" s="5">
        <v>0</v>
      </c>
      <c r="V1565" s="36">
        <v>0</v>
      </c>
      <c r="W1565" s="5">
        <f t="shared" si="1414"/>
        <v>100</v>
      </c>
      <c r="X1565" s="26"/>
    </row>
    <row r="1566" spans="1:24" s="3" customFormat="1" ht="63" x14ac:dyDescent="0.25">
      <c r="A1566" s="4" t="s">
        <v>156</v>
      </c>
      <c r="B1566" s="4" t="s">
        <v>1347</v>
      </c>
      <c r="C1566" s="4" t="s">
        <v>345</v>
      </c>
      <c r="D1566" s="4" t="s">
        <v>72</v>
      </c>
      <c r="E1566" s="14" t="s">
        <v>1187</v>
      </c>
      <c r="F1566" s="8">
        <f t="shared" ref="F1566:L1572" si="1428">F1567</f>
        <v>157.80000000000001</v>
      </c>
      <c r="G1566" s="8">
        <f t="shared" si="1428"/>
        <v>157.80000000000001</v>
      </c>
      <c r="H1566" s="8">
        <f t="shared" si="1428"/>
        <v>157.80000000000001</v>
      </c>
      <c r="I1566" s="8">
        <f t="shared" si="1428"/>
        <v>0</v>
      </c>
      <c r="J1566" s="8">
        <f t="shared" si="1428"/>
        <v>0</v>
      </c>
      <c r="K1566" s="8">
        <f t="shared" si="1428"/>
        <v>0</v>
      </c>
      <c r="L1566" s="8">
        <f t="shared" si="1428"/>
        <v>600.02700000000004</v>
      </c>
      <c r="M1566" s="8">
        <f t="shared" si="1391"/>
        <v>757.827</v>
      </c>
      <c r="N1566" s="5">
        <v>100</v>
      </c>
      <c r="O1566" s="8">
        <f t="shared" ref="O1566:O1572" si="1429">O1567</f>
        <v>1519.57474</v>
      </c>
      <c r="P1566" s="8">
        <f t="shared" ref="P1566:V1572" si="1430">P1567</f>
        <v>0</v>
      </c>
      <c r="Q1566" s="8">
        <f t="shared" si="1430"/>
        <v>0</v>
      </c>
      <c r="R1566" s="8">
        <f t="shared" si="1430"/>
        <v>0</v>
      </c>
      <c r="S1566" s="8">
        <f t="shared" si="1430"/>
        <v>0</v>
      </c>
      <c r="T1566" s="5">
        <v>100</v>
      </c>
      <c r="U1566" s="8">
        <f t="shared" si="1430"/>
        <v>0</v>
      </c>
      <c r="V1566" s="34">
        <f t="shared" si="1430"/>
        <v>0</v>
      </c>
      <c r="W1566" s="5">
        <f t="shared" si="1414"/>
        <v>100</v>
      </c>
      <c r="X1566" s="21"/>
    </row>
    <row r="1567" spans="1:24" s="10" customFormat="1" x14ac:dyDescent="0.25">
      <c r="A1567" s="4" t="s">
        <v>156</v>
      </c>
      <c r="B1567" s="4" t="s">
        <v>1347</v>
      </c>
      <c r="C1567" s="4" t="s">
        <v>345</v>
      </c>
      <c r="D1567" s="4" t="s">
        <v>13</v>
      </c>
      <c r="E1567" s="14" t="s">
        <v>480</v>
      </c>
      <c r="F1567" s="11">
        <f t="shared" si="1428"/>
        <v>157.80000000000001</v>
      </c>
      <c r="G1567" s="11">
        <f t="shared" si="1428"/>
        <v>157.80000000000001</v>
      </c>
      <c r="H1567" s="11">
        <f t="shared" si="1428"/>
        <v>157.80000000000001</v>
      </c>
      <c r="I1567" s="11">
        <f t="shared" si="1428"/>
        <v>0</v>
      </c>
      <c r="J1567" s="11">
        <f t="shared" si="1428"/>
        <v>0</v>
      </c>
      <c r="K1567" s="11">
        <f t="shared" si="1428"/>
        <v>0</v>
      </c>
      <c r="L1567" s="11">
        <f>L1568+L1574</f>
        <v>600.02700000000004</v>
      </c>
      <c r="M1567" s="11">
        <f t="shared" si="1391"/>
        <v>757.827</v>
      </c>
      <c r="N1567" s="5">
        <v>569.09</v>
      </c>
      <c r="O1567" s="11">
        <f>O1568+O1574</f>
        <v>1519.57474</v>
      </c>
      <c r="P1567" s="11">
        <f t="shared" si="1430"/>
        <v>0</v>
      </c>
      <c r="Q1567" s="11">
        <f t="shared" si="1430"/>
        <v>0</v>
      </c>
      <c r="R1567" s="11">
        <f t="shared" si="1430"/>
        <v>0</v>
      </c>
      <c r="S1567" s="11">
        <f t="shared" si="1430"/>
        <v>0</v>
      </c>
      <c r="T1567" s="5">
        <v>569.09</v>
      </c>
      <c r="U1567" s="11">
        <f t="shared" si="1430"/>
        <v>0</v>
      </c>
      <c r="V1567" s="35">
        <f t="shared" si="1430"/>
        <v>0</v>
      </c>
      <c r="W1567" s="5">
        <f t="shared" si="1414"/>
        <v>100</v>
      </c>
      <c r="X1567" s="25"/>
    </row>
    <row r="1568" spans="1:24" ht="63" x14ac:dyDescent="0.25">
      <c r="A1568" s="4" t="s">
        <v>156</v>
      </c>
      <c r="B1568" s="4" t="s">
        <v>1347</v>
      </c>
      <c r="C1568" s="4" t="s">
        <v>345</v>
      </c>
      <c r="D1568" s="4" t="s">
        <v>182</v>
      </c>
      <c r="E1568" s="14" t="s">
        <v>481</v>
      </c>
      <c r="F1568" s="5">
        <f t="shared" si="1428"/>
        <v>157.80000000000001</v>
      </c>
      <c r="G1568" s="5">
        <f t="shared" si="1428"/>
        <v>157.80000000000001</v>
      </c>
      <c r="H1568" s="5">
        <f t="shared" si="1428"/>
        <v>157.80000000000001</v>
      </c>
      <c r="I1568" s="5">
        <f t="shared" si="1428"/>
        <v>0</v>
      </c>
      <c r="J1568" s="5">
        <f t="shared" si="1428"/>
        <v>0</v>
      </c>
      <c r="K1568" s="5">
        <f t="shared" si="1428"/>
        <v>0</v>
      </c>
      <c r="L1568" s="5">
        <f t="shared" si="1428"/>
        <v>600</v>
      </c>
      <c r="M1568" s="5">
        <f t="shared" si="1391"/>
        <v>757.8</v>
      </c>
      <c r="N1568" s="5">
        <v>569.09</v>
      </c>
      <c r="O1568" s="5">
        <f t="shared" si="1429"/>
        <v>797.5</v>
      </c>
      <c r="P1568" s="5">
        <f t="shared" si="1430"/>
        <v>0</v>
      </c>
      <c r="Q1568" s="5">
        <f t="shared" si="1430"/>
        <v>0</v>
      </c>
      <c r="R1568" s="5">
        <f t="shared" si="1430"/>
        <v>0</v>
      </c>
      <c r="S1568" s="5">
        <f t="shared" si="1430"/>
        <v>0</v>
      </c>
      <c r="T1568" s="5">
        <v>569.09</v>
      </c>
      <c r="U1568" s="5">
        <f t="shared" si="1430"/>
        <v>0</v>
      </c>
      <c r="V1568" s="36">
        <f t="shared" si="1430"/>
        <v>0</v>
      </c>
      <c r="W1568" s="5">
        <f t="shared" si="1414"/>
        <v>100</v>
      </c>
      <c r="X1568" s="26"/>
    </row>
    <row r="1569" spans="1:24" ht="31.5" x14ac:dyDescent="0.25">
      <c r="A1569" s="9" t="s">
        <v>156</v>
      </c>
      <c r="B1569" s="9" t="s">
        <v>1348</v>
      </c>
      <c r="C1569" s="9"/>
      <c r="D1569" s="9"/>
      <c r="E1569" s="13" t="s">
        <v>449</v>
      </c>
      <c r="F1569" s="5">
        <f t="shared" si="1428"/>
        <v>157.80000000000001</v>
      </c>
      <c r="G1569" s="5">
        <f t="shared" si="1428"/>
        <v>157.80000000000001</v>
      </c>
      <c r="H1569" s="5">
        <f t="shared" si="1428"/>
        <v>157.80000000000001</v>
      </c>
      <c r="I1569" s="5">
        <f t="shared" si="1428"/>
        <v>0</v>
      </c>
      <c r="J1569" s="5">
        <f t="shared" si="1428"/>
        <v>0</v>
      </c>
      <c r="K1569" s="5">
        <f t="shared" si="1428"/>
        <v>0</v>
      </c>
      <c r="L1569" s="5">
        <f t="shared" si="1428"/>
        <v>600</v>
      </c>
      <c r="M1569" s="5">
        <f t="shared" si="1391"/>
        <v>757.8</v>
      </c>
      <c r="N1569" s="11">
        <v>10262.9</v>
      </c>
      <c r="O1569" s="5">
        <f t="shared" si="1429"/>
        <v>797.5</v>
      </c>
      <c r="P1569" s="5">
        <f t="shared" si="1430"/>
        <v>0</v>
      </c>
      <c r="Q1569" s="5">
        <f t="shared" si="1430"/>
        <v>0</v>
      </c>
      <c r="R1569" s="5">
        <f t="shared" si="1430"/>
        <v>0</v>
      </c>
      <c r="S1569" s="5">
        <f t="shared" si="1430"/>
        <v>0</v>
      </c>
      <c r="T1569" s="11">
        <v>10262.89999</v>
      </c>
      <c r="U1569" s="5">
        <f t="shared" si="1430"/>
        <v>0</v>
      </c>
      <c r="V1569" s="36">
        <f t="shared" si="1430"/>
        <v>0</v>
      </c>
      <c r="W1569" s="11">
        <f t="shared" si="1414"/>
        <v>99.999999902561655</v>
      </c>
      <c r="X1569" s="26"/>
    </row>
    <row r="1570" spans="1:24" ht="31.5" x14ac:dyDescent="0.25">
      <c r="A1570" s="4" t="s">
        <v>156</v>
      </c>
      <c r="B1570" s="4" t="s">
        <v>1348</v>
      </c>
      <c r="C1570" s="4" t="s">
        <v>183</v>
      </c>
      <c r="D1570" s="4"/>
      <c r="E1570" s="14" t="s">
        <v>831</v>
      </c>
      <c r="F1570" s="5">
        <f t="shared" si="1428"/>
        <v>157.80000000000001</v>
      </c>
      <c r="G1570" s="5">
        <f t="shared" si="1428"/>
        <v>157.80000000000001</v>
      </c>
      <c r="H1570" s="5">
        <f t="shared" si="1428"/>
        <v>157.80000000000001</v>
      </c>
      <c r="I1570" s="5">
        <f t="shared" si="1428"/>
        <v>0</v>
      </c>
      <c r="J1570" s="5">
        <f t="shared" si="1428"/>
        <v>0</v>
      </c>
      <c r="K1570" s="5">
        <f t="shared" si="1428"/>
        <v>0</v>
      </c>
      <c r="L1570" s="5">
        <f t="shared" si="1428"/>
        <v>600</v>
      </c>
      <c r="M1570" s="5">
        <f t="shared" si="1391"/>
        <v>757.8</v>
      </c>
      <c r="N1570" s="5">
        <v>10237.9</v>
      </c>
      <c r="O1570" s="5">
        <f t="shared" si="1429"/>
        <v>797.5</v>
      </c>
      <c r="P1570" s="5">
        <f t="shared" si="1430"/>
        <v>0</v>
      </c>
      <c r="Q1570" s="5">
        <f t="shared" si="1430"/>
        <v>0</v>
      </c>
      <c r="R1570" s="5">
        <f t="shared" si="1430"/>
        <v>0</v>
      </c>
      <c r="S1570" s="5">
        <f t="shared" si="1430"/>
        <v>0</v>
      </c>
      <c r="T1570" s="5">
        <v>10237.89999</v>
      </c>
      <c r="U1570" s="5">
        <f t="shared" si="1430"/>
        <v>0</v>
      </c>
      <c r="V1570" s="36">
        <f t="shared" si="1430"/>
        <v>0</v>
      </c>
      <c r="W1570" s="5">
        <f t="shared" si="1414"/>
        <v>99.999999902323722</v>
      </c>
      <c r="X1570" s="26"/>
    </row>
    <row r="1571" spans="1:24" ht="31.5" x14ac:dyDescent="0.25">
      <c r="A1571" s="4" t="s">
        <v>156</v>
      </c>
      <c r="B1571" s="4" t="s">
        <v>1348</v>
      </c>
      <c r="C1571" s="4" t="s">
        <v>269</v>
      </c>
      <c r="D1571" s="4"/>
      <c r="E1571" s="14" t="s">
        <v>1028</v>
      </c>
      <c r="F1571" s="5">
        <f t="shared" si="1428"/>
        <v>157.80000000000001</v>
      </c>
      <c r="G1571" s="5">
        <f t="shared" si="1428"/>
        <v>157.80000000000001</v>
      </c>
      <c r="H1571" s="5">
        <f t="shared" si="1428"/>
        <v>157.80000000000001</v>
      </c>
      <c r="I1571" s="5">
        <f t="shared" si="1428"/>
        <v>0</v>
      </c>
      <c r="J1571" s="5">
        <f t="shared" si="1428"/>
        <v>0</v>
      </c>
      <c r="K1571" s="5">
        <f t="shared" si="1428"/>
        <v>0</v>
      </c>
      <c r="L1571" s="5">
        <f t="shared" si="1428"/>
        <v>600</v>
      </c>
      <c r="M1571" s="5">
        <f t="shared" si="1391"/>
        <v>757.8</v>
      </c>
      <c r="N1571" s="5">
        <v>10237.9</v>
      </c>
      <c r="O1571" s="5">
        <f t="shared" si="1429"/>
        <v>797.5</v>
      </c>
      <c r="P1571" s="5">
        <f t="shared" si="1430"/>
        <v>0</v>
      </c>
      <c r="Q1571" s="5">
        <f t="shared" si="1430"/>
        <v>0</v>
      </c>
      <c r="R1571" s="5">
        <f t="shared" si="1430"/>
        <v>0</v>
      </c>
      <c r="S1571" s="5">
        <f t="shared" si="1430"/>
        <v>0</v>
      </c>
      <c r="T1571" s="5">
        <v>10237.89999</v>
      </c>
      <c r="U1571" s="5">
        <f t="shared" si="1430"/>
        <v>0</v>
      </c>
      <c r="V1571" s="36">
        <f t="shared" si="1430"/>
        <v>0</v>
      </c>
      <c r="W1571" s="5">
        <f t="shared" si="1414"/>
        <v>99.999999902323722</v>
      </c>
      <c r="X1571" s="26"/>
    </row>
    <row r="1572" spans="1:24" ht="31.5" x14ac:dyDescent="0.25">
      <c r="A1572" s="4" t="s">
        <v>156</v>
      </c>
      <c r="B1572" s="4" t="s">
        <v>1348</v>
      </c>
      <c r="C1572" s="4" t="s">
        <v>268</v>
      </c>
      <c r="D1572" s="4"/>
      <c r="E1572" s="14" t="s">
        <v>1029</v>
      </c>
      <c r="F1572" s="5">
        <f t="shared" si="1428"/>
        <v>157.80000000000001</v>
      </c>
      <c r="G1572" s="5">
        <f t="shared" si="1428"/>
        <v>157.80000000000001</v>
      </c>
      <c r="H1572" s="5">
        <f t="shared" si="1428"/>
        <v>157.80000000000001</v>
      </c>
      <c r="I1572" s="5">
        <f t="shared" si="1428"/>
        <v>0</v>
      </c>
      <c r="J1572" s="5">
        <f t="shared" si="1428"/>
        <v>0</v>
      </c>
      <c r="K1572" s="5">
        <f t="shared" si="1428"/>
        <v>0</v>
      </c>
      <c r="L1572" s="5">
        <f t="shared" si="1428"/>
        <v>600</v>
      </c>
      <c r="M1572" s="5">
        <f t="shared" si="1391"/>
        <v>757.8</v>
      </c>
      <c r="N1572" s="5">
        <v>10237.9</v>
      </c>
      <c r="O1572" s="5">
        <f t="shared" si="1429"/>
        <v>797.5</v>
      </c>
      <c r="P1572" s="5">
        <f t="shared" si="1430"/>
        <v>0</v>
      </c>
      <c r="Q1572" s="5">
        <f t="shared" si="1430"/>
        <v>0</v>
      </c>
      <c r="R1572" s="5">
        <f t="shared" si="1430"/>
        <v>0</v>
      </c>
      <c r="S1572" s="5">
        <f t="shared" si="1430"/>
        <v>0</v>
      </c>
      <c r="T1572" s="5">
        <v>10237.89999</v>
      </c>
      <c r="U1572" s="5">
        <f t="shared" si="1430"/>
        <v>0</v>
      </c>
      <c r="V1572" s="36">
        <f t="shared" si="1430"/>
        <v>0</v>
      </c>
      <c r="W1572" s="5">
        <f t="shared" si="1414"/>
        <v>99.999999902323722</v>
      </c>
      <c r="X1572" s="26"/>
    </row>
    <row r="1573" spans="1:24" ht="47.25" x14ac:dyDescent="0.25">
      <c r="A1573" s="4" t="s">
        <v>156</v>
      </c>
      <c r="B1573" s="4" t="s">
        <v>1348</v>
      </c>
      <c r="C1573" s="4" t="s">
        <v>1505</v>
      </c>
      <c r="D1573" s="4"/>
      <c r="E1573" s="14" t="s">
        <v>497</v>
      </c>
      <c r="F1573" s="5">
        <v>157.80000000000001</v>
      </c>
      <c r="G1573" s="5">
        <v>157.80000000000001</v>
      </c>
      <c r="H1573" s="5">
        <v>157.80000000000001</v>
      </c>
      <c r="I1573" s="5"/>
      <c r="J1573" s="5"/>
      <c r="K1573" s="5"/>
      <c r="L1573" s="5">
        <f>700-100</f>
        <v>600</v>
      </c>
      <c r="M1573" s="5">
        <f t="shared" si="1391"/>
        <v>757.8</v>
      </c>
      <c r="N1573" s="5">
        <v>10237.9</v>
      </c>
      <c r="O1573" s="5">
        <v>797.5</v>
      </c>
      <c r="P1573" s="5">
        <v>0</v>
      </c>
      <c r="Q1573" s="5">
        <v>0</v>
      </c>
      <c r="R1573" s="5">
        <v>0</v>
      </c>
      <c r="S1573" s="5">
        <v>0</v>
      </c>
      <c r="T1573" s="5">
        <v>10237.89999</v>
      </c>
      <c r="U1573" s="5">
        <v>0</v>
      </c>
      <c r="V1573" s="36">
        <v>0</v>
      </c>
      <c r="W1573" s="5">
        <f t="shared" si="1414"/>
        <v>99.999999902323722</v>
      </c>
      <c r="X1573" s="26"/>
    </row>
    <row r="1574" spans="1:24" ht="78.75" x14ac:dyDescent="0.25">
      <c r="A1574" s="4" t="s">
        <v>156</v>
      </c>
      <c r="B1574" s="4" t="s">
        <v>1348</v>
      </c>
      <c r="C1574" s="4" t="s">
        <v>1505</v>
      </c>
      <c r="D1574" s="4" t="s">
        <v>18</v>
      </c>
      <c r="E1574" s="14" t="s">
        <v>462</v>
      </c>
      <c r="F1574" s="5"/>
      <c r="G1574" s="5"/>
      <c r="H1574" s="5"/>
      <c r="I1574" s="5"/>
      <c r="J1574" s="5"/>
      <c r="K1574" s="5"/>
      <c r="L1574" s="5">
        <f>L1575</f>
        <v>2.7E-2</v>
      </c>
      <c r="M1574" s="5">
        <f t="shared" si="1391"/>
        <v>2.7E-2</v>
      </c>
      <c r="N1574" s="5">
        <v>8298.6832300000005</v>
      </c>
      <c r="O1574" s="5">
        <f>O1575</f>
        <v>722.07474000000002</v>
      </c>
      <c r="P1574" s="5">
        <f t="shared" ref="P1574:V1574" si="1431">P1575</f>
        <v>0</v>
      </c>
      <c r="Q1574" s="5">
        <f t="shared" si="1431"/>
        <v>0</v>
      </c>
      <c r="R1574" s="5">
        <f t="shared" si="1431"/>
        <v>0</v>
      </c>
      <c r="S1574" s="5">
        <f t="shared" si="1431"/>
        <v>0</v>
      </c>
      <c r="T1574" s="5">
        <v>8298.6832200000008</v>
      </c>
      <c r="U1574" s="5">
        <f t="shared" si="1431"/>
        <v>0</v>
      </c>
      <c r="V1574" s="36">
        <f t="shared" si="1431"/>
        <v>0</v>
      </c>
      <c r="W1574" s="5">
        <f t="shared" si="1414"/>
        <v>99.999999879498958</v>
      </c>
      <c r="X1574" s="26"/>
    </row>
    <row r="1575" spans="1:24" x14ac:dyDescent="0.25">
      <c r="A1575" s="4" t="s">
        <v>156</v>
      </c>
      <c r="B1575" s="4" t="s">
        <v>1348</v>
      </c>
      <c r="C1575" s="4" t="s">
        <v>1505</v>
      </c>
      <c r="D1575" s="4" t="s">
        <v>19</v>
      </c>
      <c r="E1575" s="14" t="s">
        <v>463</v>
      </c>
      <c r="F1575" s="5"/>
      <c r="G1575" s="5"/>
      <c r="H1575" s="5"/>
      <c r="I1575" s="5"/>
      <c r="J1575" s="5"/>
      <c r="K1575" s="5"/>
      <c r="L1575" s="5">
        <f>L1578</f>
        <v>2.7E-2</v>
      </c>
      <c r="M1575" s="5">
        <f t="shared" si="1391"/>
        <v>2.7E-2</v>
      </c>
      <c r="N1575" s="5">
        <v>8298.6832300000005</v>
      </c>
      <c r="O1575" s="5">
        <f>O1578+O1576</f>
        <v>722.07474000000002</v>
      </c>
      <c r="P1575" s="5">
        <f t="shared" ref="P1575:V1575" si="1432">P1578+P1576</f>
        <v>0</v>
      </c>
      <c r="Q1575" s="5">
        <f t="shared" si="1432"/>
        <v>0</v>
      </c>
      <c r="R1575" s="5">
        <f t="shared" si="1432"/>
        <v>0</v>
      </c>
      <c r="S1575" s="5">
        <f t="shared" si="1432"/>
        <v>0</v>
      </c>
      <c r="T1575" s="5">
        <v>8298.6832200000008</v>
      </c>
      <c r="U1575" s="5">
        <f t="shared" si="1432"/>
        <v>0</v>
      </c>
      <c r="V1575" s="36">
        <f t="shared" si="1432"/>
        <v>0</v>
      </c>
      <c r="W1575" s="5">
        <f t="shared" si="1414"/>
        <v>99.999999879498958</v>
      </c>
      <c r="X1575" s="26"/>
    </row>
    <row r="1576" spans="1:24" ht="31.5" x14ac:dyDescent="0.25">
      <c r="A1576" s="4" t="s">
        <v>156</v>
      </c>
      <c r="B1576" s="4" t="s">
        <v>1348</v>
      </c>
      <c r="C1576" s="4" t="s">
        <v>1505</v>
      </c>
      <c r="D1576" s="4" t="s">
        <v>11</v>
      </c>
      <c r="E1576" s="14" t="s">
        <v>465</v>
      </c>
      <c r="F1576" s="5"/>
      <c r="G1576" s="5"/>
      <c r="H1576" s="5"/>
      <c r="I1576" s="5"/>
      <c r="J1576" s="5"/>
      <c r="K1576" s="5"/>
      <c r="L1576" s="5"/>
      <c r="M1576" s="5">
        <f t="shared" si="1391"/>
        <v>0</v>
      </c>
      <c r="N1576" s="5">
        <v>1811.63877</v>
      </c>
      <c r="O1576" s="5">
        <f>O1577</f>
        <v>378.29045000000002</v>
      </c>
      <c r="P1576" s="5">
        <f t="shared" ref="P1576:V1576" si="1433">P1577</f>
        <v>0</v>
      </c>
      <c r="Q1576" s="5">
        <f t="shared" si="1433"/>
        <v>0</v>
      </c>
      <c r="R1576" s="5">
        <f t="shared" si="1433"/>
        <v>0</v>
      </c>
      <c r="S1576" s="5">
        <f t="shared" si="1433"/>
        <v>0</v>
      </c>
      <c r="T1576" s="5">
        <v>1811.63877</v>
      </c>
      <c r="U1576" s="5">
        <f t="shared" si="1433"/>
        <v>0</v>
      </c>
      <c r="V1576" s="36">
        <f t="shared" si="1433"/>
        <v>0</v>
      </c>
      <c r="W1576" s="5">
        <f t="shared" si="1414"/>
        <v>100</v>
      </c>
      <c r="X1576" s="26"/>
    </row>
    <row r="1577" spans="1:24" ht="31.5" x14ac:dyDescent="0.25">
      <c r="A1577" s="4" t="s">
        <v>156</v>
      </c>
      <c r="B1577" s="4" t="s">
        <v>1348</v>
      </c>
      <c r="C1577" s="4" t="s">
        <v>1505</v>
      </c>
      <c r="D1577" s="4" t="s">
        <v>12</v>
      </c>
      <c r="E1577" s="14" t="s">
        <v>466</v>
      </c>
      <c r="F1577" s="5"/>
      <c r="G1577" s="5"/>
      <c r="H1577" s="5"/>
      <c r="I1577" s="5"/>
      <c r="J1577" s="5"/>
      <c r="K1577" s="5"/>
      <c r="L1577" s="5"/>
      <c r="M1577" s="5">
        <f t="shared" si="1391"/>
        <v>0</v>
      </c>
      <c r="N1577" s="5">
        <v>1811.63877</v>
      </c>
      <c r="O1577" s="5">
        <v>378.29045000000002</v>
      </c>
      <c r="P1577" s="5">
        <v>0</v>
      </c>
      <c r="Q1577" s="5">
        <v>0</v>
      </c>
      <c r="R1577" s="5">
        <v>0</v>
      </c>
      <c r="S1577" s="5">
        <v>0</v>
      </c>
      <c r="T1577" s="5">
        <v>1811.63877</v>
      </c>
      <c r="U1577" s="5">
        <v>0</v>
      </c>
      <c r="V1577" s="36">
        <v>0</v>
      </c>
      <c r="W1577" s="5">
        <f t="shared" si="1414"/>
        <v>100</v>
      </c>
      <c r="X1577" s="26"/>
    </row>
    <row r="1578" spans="1:24" x14ac:dyDescent="0.25">
      <c r="A1578" s="4" t="s">
        <v>156</v>
      </c>
      <c r="B1578" s="4" t="s">
        <v>1348</v>
      </c>
      <c r="C1578" s="4" t="s">
        <v>1505</v>
      </c>
      <c r="D1578" s="4" t="s">
        <v>13</v>
      </c>
      <c r="E1578" s="14" t="s">
        <v>480</v>
      </c>
      <c r="F1578" s="5"/>
      <c r="G1578" s="5"/>
      <c r="H1578" s="5"/>
      <c r="I1578" s="5"/>
      <c r="J1578" s="5"/>
      <c r="K1578" s="5"/>
      <c r="L1578" s="5">
        <f>L1579</f>
        <v>2.7E-2</v>
      </c>
      <c r="M1578" s="5">
        <f t="shared" si="1391"/>
        <v>2.7E-2</v>
      </c>
      <c r="N1578" s="5">
        <v>127.578</v>
      </c>
      <c r="O1578" s="5">
        <f>O1579</f>
        <v>343.78429</v>
      </c>
      <c r="P1578" s="5">
        <f t="shared" ref="P1578:V1578" si="1434">P1579</f>
        <v>0</v>
      </c>
      <c r="Q1578" s="5">
        <f t="shared" si="1434"/>
        <v>0</v>
      </c>
      <c r="R1578" s="5">
        <f t="shared" si="1434"/>
        <v>0</v>
      </c>
      <c r="S1578" s="5">
        <f t="shared" si="1434"/>
        <v>0</v>
      </c>
      <c r="T1578" s="5">
        <v>127.578</v>
      </c>
      <c r="U1578" s="5">
        <f t="shared" si="1434"/>
        <v>0</v>
      </c>
      <c r="V1578" s="36">
        <f t="shared" si="1434"/>
        <v>0</v>
      </c>
      <c r="W1578" s="5">
        <f t="shared" si="1414"/>
        <v>100</v>
      </c>
      <c r="X1578" s="26"/>
    </row>
    <row r="1579" spans="1:24" x14ac:dyDescent="0.25">
      <c r="A1579" s="4" t="s">
        <v>156</v>
      </c>
      <c r="B1579" s="4" t="s">
        <v>1348</v>
      </c>
      <c r="C1579" s="4" t="s">
        <v>1505</v>
      </c>
      <c r="D1579" s="4" t="s">
        <v>20</v>
      </c>
      <c r="E1579" s="14" t="s">
        <v>483</v>
      </c>
      <c r="F1579" s="5"/>
      <c r="G1579" s="5"/>
      <c r="H1579" s="5"/>
      <c r="I1579" s="5"/>
      <c r="J1579" s="5"/>
      <c r="K1579" s="5"/>
      <c r="L1579" s="5">
        <v>2.7E-2</v>
      </c>
      <c r="M1579" s="5">
        <f t="shared" si="1391"/>
        <v>2.7E-2</v>
      </c>
      <c r="N1579" s="5">
        <v>127.578</v>
      </c>
      <c r="O1579" s="5">
        <v>343.78429</v>
      </c>
      <c r="P1579" s="5">
        <v>0</v>
      </c>
      <c r="Q1579" s="5">
        <v>0</v>
      </c>
      <c r="R1579" s="5">
        <v>0</v>
      </c>
      <c r="S1579" s="5">
        <v>0</v>
      </c>
      <c r="T1579" s="5">
        <v>127.578</v>
      </c>
      <c r="U1579" s="5">
        <v>0</v>
      </c>
      <c r="V1579" s="36">
        <v>0</v>
      </c>
      <c r="W1579" s="5">
        <f t="shared" si="1414"/>
        <v>100</v>
      </c>
      <c r="X1579" s="26"/>
    </row>
    <row r="1580" spans="1:24" s="3" customFormat="1" ht="47.25" x14ac:dyDescent="0.25">
      <c r="A1580" s="4" t="s">
        <v>156</v>
      </c>
      <c r="B1580" s="4" t="s">
        <v>1348</v>
      </c>
      <c r="C1580" s="4" t="s">
        <v>36</v>
      </c>
      <c r="D1580" s="4"/>
      <c r="E1580" s="46" t="s">
        <v>732</v>
      </c>
      <c r="F1580" s="8">
        <f t="shared" ref="F1580:L1586" si="1435">F1581</f>
        <v>2392.8000000000002</v>
      </c>
      <c r="G1580" s="8">
        <f t="shared" si="1435"/>
        <v>0</v>
      </c>
      <c r="H1580" s="8">
        <f t="shared" si="1435"/>
        <v>0</v>
      </c>
      <c r="I1580" s="8">
        <f t="shared" si="1435"/>
        <v>-2160</v>
      </c>
      <c r="J1580" s="8">
        <f t="shared" si="1435"/>
        <v>0</v>
      </c>
      <c r="K1580" s="8">
        <f t="shared" si="1435"/>
        <v>0</v>
      </c>
      <c r="L1580" s="8">
        <f t="shared" si="1435"/>
        <v>-1.92</v>
      </c>
      <c r="M1580" s="8">
        <f t="shared" si="1391"/>
        <v>230.88000000000019</v>
      </c>
      <c r="N1580" s="5">
        <v>25</v>
      </c>
      <c r="O1580" s="8">
        <f t="shared" ref="O1580:O1586" si="1436">O1581</f>
        <v>230.88</v>
      </c>
      <c r="P1580" s="8">
        <f t="shared" ref="P1580:V1586" si="1437">P1581</f>
        <v>0</v>
      </c>
      <c r="Q1580" s="8">
        <f t="shared" si="1437"/>
        <v>0</v>
      </c>
      <c r="R1580" s="8">
        <f t="shared" si="1437"/>
        <v>0</v>
      </c>
      <c r="S1580" s="8">
        <f t="shared" si="1437"/>
        <v>0</v>
      </c>
      <c r="T1580" s="5">
        <v>25</v>
      </c>
      <c r="U1580" s="8">
        <f t="shared" si="1437"/>
        <v>0</v>
      </c>
      <c r="V1580" s="34">
        <f t="shared" si="1437"/>
        <v>0</v>
      </c>
      <c r="W1580" s="5">
        <f t="shared" si="1414"/>
        <v>100</v>
      </c>
      <c r="X1580" s="21"/>
    </row>
    <row r="1581" spans="1:24" s="10" customFormat="1" ht="31.5" x14ac:dyDescent="0.25">
      <c r="A1581" s="4" t="s">
        <v>156</v>
      </c>
      <c r="B1581" s="4" t="s">
        <v>1348</v>
      </c>
      <c r="C1581" s="4" t="s">
        <v>43</v>
      </c>
      <c r="D1581" s="4"/>
      <c r="E1581" s="14" t="s">
        <v>733</v>
      </c>
      <c r="F1581" s="11">
        <f t="shared" ref="F1581:L1581" si="1438">F1582+F1588</f>
        <v>2392.8000000000002</v>
      </c>
      <c r="G1581" s="11">
        <f t="shared" si="1438"/>
        <v>0</v>
      </c>
      <c r="H1581" s="11">
        <f t="shared" si="1438"/>
        <v>0</v>
      </c>
      <c r="I1581" s="11">
        <f t="shared" si="1438"/>
        <v>-2160</v>
      </c>
      <c r="J1581" s="11">
        <f t="shared" si="1438"/>
        <v>0</v>
      </c>
      <c r="K1581" s="11">
        <f t="shared" si="1438"/>
        <v>0</v>
      </c>
      <c r="L1581" s="11">
        <f t="shared" si="1438"/>
        <v>-1.92</v>
      </c>
      <c r="M1581" s="11">
        <f t="shared" si="1391"/>
        <v>230.88000000000019</v>
      </c>
      <c r="N1581" s="5">
        <v>25</v>
      </c>
      <c r="O1581" s="11">
        <f>O1582+O1588</f>
        <v>230.88</v>
      </c>
      <c r="P1581" s="11">
        <f t="shared" ref="P1581:V1581" si="1439">P1582+P1588</f>
        <v>0</v>
      </c>
      <c r="Q1581" s="11">
        <f t="shared" si="1439"/>
        <v>0</v>
      </c>
      <c r="R1581" s="11">
        <f t="shared" si="1439"/>
        <v>0</v>
      </c>
      <c r="S1581" s="11">
        <f t="shared" si="1439"/>
        <v>0</v>
      </c>
      <c r="T1581" s="5">
        <v>25</v>
      </c>
      <c r="U1581" s="11">
        <f t="shared" si="1439"/>
        <v>0</v>
      </c>
      <c r="V1581" s="35">
        <f t="shared" si="1439"/>
        <v>0</v>
      </c>
      <c r="W1581" s="5">
        <f t="shared" si="1414"/>
        <v>100</v>
      </c>
      <c r="X1581" s="25"/>
    </row>
    <row r="1582" spans="1:24" ht="31.5" x14ac:dyDescent="0.25">
      <c r="A1582" s="4" t="s">
        <v>156</v>
      </c>
      <c r="B1582" s="4" t="s">
        <v>1348</v>
      </c>
      <c r="C1582" s="4" t="s">
        <v>44</v>
      </c>
      <c r="D1582" s="4"/>
      <c r="E1582" s="14" t="s">
        <v>734</v>
      </c>
      <c r="F1582" s="5">
        <f t="shared" si="1435"/>
        <v>2392.8000000000002</v>
      </c>
      <c r="G1582" s="5">
        <f t="shared" si="1435"/>
        <v>0</v>
      </c>
      <c r="H1582" s="5">
        <f t="shared" si="1435"/>
        <v>0</v>
      </c>
      <c r="I1582" s="5">
        <f t="shared" si="1435"/>
        <v>-2160</v>
      </c>
      <c r="J1582" s="5">
        <f t="shared" si="1435"/>
        <v>0</v>
      </c>
      <c r="K1582" s="5">
        <f t="shared" si="1435"/>
        <v>0</v>
      </c>
      <c r="L1582" s="5">
        <f t="shared" si="1435"/>
        <v>-1.92</v>
      </c>
      <c r="M1582" s="5">
        <f t="shared" si="1391"/>
        <v>230.88000000000019</v>
      </c>
      <c r="N1582" s="5">
        <v>25</v>
      </c>
      <c r="O1582" s="5">
        <f t="shared" si="1436"/>
        <v>230.88</v>
      </c>
      <c r="P1582" s="5">
        <f t="shared" si="1437"/>
        <v>0</v>
      </c>
      <c r="Q1582" s="5">
        <f t="shared" si="1437"/>
        <v>0</v>
      </c>
      <c r="R1582" s="5">
        <f t="shared" si="1437"/>
        <v>0</v>
      </c>
      <c r="S1582" s="5">
        <f t="shared" si="1437"/>
        <v>0</v>
      </c>
      <c r="T1582" s="5">
        <v>25</v>
      </c>
      <c r="U1582" s="5">
        <f t="shared" si="1437"/>
        <v>0</v>
      </c>
      <c r="V1582" s="36">
        <f t="shared" si="1437"/>
        <v>0</v>
      </c>
      <c r="W1582" s="5">
        <f t="shared" si="1414"/>
        <v>100</v>
      </c>
      <c r="X1582" s="26"/>
    </row>
    <row r="1583" spans="1:24" x14ac:dyDescent="0.25">
      <c r="A1583" s="4" t="s">
        <v>156</v>
      </c>
      <c r="B1583" s="4" t="s">
        <v>1348</v>
      </c>
      <c r="C1583" s="4" t="s">
        <v>44</v>
      </c>
      <c r="D1583" s="4" t="s">
        <v>13</v>
      </c>
      <c r="E1583" s="14" t="s">
        <v>480</v>
      </c>
      <c r="F1583" s="5">
        <f t="shared" si="1435"/>
        <v>2392.8000000000002</v>
      </c>
      <c r="G1583" s="5">
        <f t="shared" si="1435"/>
        <v>0</v>
      </c>
      <c r="H1583" s="5">
        <f t="shared" si="1435"/>
        <v>0</v>
      </c>
      <c r="I1583" s="5">
        <f t="shared" si="1435"/>
        <v>-2160</v>
      </c>
      <c r="J1583" s="5">
        <f t="shared" si="1435"/>
        <v>0</v>
      </c>
      <c r="K1583" s="5">
        <f t="shared" si="1435"/>
        <v>0</v>
      </c>
      <c r="L1583" s="5">
        <f t="shared" si="1435"/>
        <v>-1.92</v>
      </c>
      <c r="M1583" s="5">
        <f t="shared" si="1391"/>
        <v>230.88000000000019</v>
      </c>
      <c r="N1583" s="5">
        <v>25</v>
      </c>
      <c r="O1583" s="5">
        <f t="shared" si="1436"/>
        <v>230.88</v>
      </c>
      <c r="P1583" s="5">
        <f t="shared" si="1437"/>
        <v>0</v>
      </c>
      <c r="Q1583" s="5">
        <f t="shared" si="1437"/>
        <v>0</v>
      </c>
      <c r="R1583" s="5">
        <f t="shared" si="1437"/>
        <v>0</v>
      </c>
      <c r="S1583" s="5">
        <f t="shared" si="1437"/>
        <v>0</v>
      </c>
      <c r="T1583" s="5">
        <v>25</v>
      </c>
      <c r="U1583" s="5">
        <f t="shared" si="1437"/>
        <v>0</v>
      </c>
      <c r="V1583" s="36">
        <f t="shared" si="1437"/>
        <v>0</v>
      </c>
      <c r="W1583" s="5">
        <f t="shared" si="1414"/>
        <v>100</v>
      </c>
      <c r="X1583" s="26"/>
    </row>
    <row r="1584" spans="1:24" x14ac:dyDescent="0.25">
      <c r="A1584" s="4" t="s">
        <v>156</v>
      </c>
      <c r="B1584" s="4" t="s">
        <v>1348</v>
      </c>
      <c r="C1584" s="4" t="s">
        <v>44</v>
      </c>
      <c r="D1584" s="4" t="s">
        <v>14</v>
      </c>
      <c r="E1584" s="14" t="s">
        <v>482</v>
      </c>
      <c r="F1584" s="5">
        <f t="shared" si="1435"/>
        <v>2392.8000000000002</v>
      </c>
      <c r="G1584" s="5">
        <f t="shared" si="1435"/>
        <v>0</v>
      </c>
      <c r="H1584" s="5">
        <f t="shared" si="1435"/>
        <v>0</v>
      </c>
      <c r="I1584" s="5">
        <f t="shared" si="1435"/>
        <v>-2160</v>
      </c>
      <c r="J1584" s="5">
        <f t="shared" si="1435"/>
        <v>0</v>
      </c>
      <c r="K1584" s="5">
        <f t="shared" si="1435"/>
        <v>0</v>
      </c>
      <c r="L1584" s="5">
        <f t="shared" si="1435"/>
        <v>-1.92</v>
      </c>
      <c r="M1584" s="5">
        <f t="shared" si="1391"/>
        <v>230.88000000000019</v>
      </c>
      <c r="N1584" s="5">
        <v>25</v>
      </c>
      <c r="O1584" s="5">
        <f t="shared" si="1436"/>
        <v>230.88</v>
      </c>
      <c r="P1584" s="5">
        <f t="shared" si="1437"/>
        <v>0</v>
      </c>
      <c r="Q1584" s="5">
        <f t="shared" si="1437"/>
        <v>0</v>
      </c>
      <c r="R1584" s="5">
        <f t="shared" si="1437"/>
        <v>0</v>
      </c>
      <c r="S1584" s="5">
        <f t="shared" si="1437"/>
        <v>0</v>
      </c>
      <c r="T1584" s="5">
        <v>25</v>
      </c>
      <c r="U1584" s="5">
        <f t="shared" si="1437"/>
        <v>0</v>
      </c>
      <c r="V1584" s="36">
        <f t="shared" si="1437"/>
        <v>0</v>
      </c>
      <c r="W1584" s="5">
        <f t="shared" si="1414"/>
        <v>100</v>
      </c>
      <c r="X1584" s="26"/>
    </row>
    <row r="1585" spans="1:25" hidden="1" x14ac:dyDescent="0.25">
      <c r="A1585" s="7" t="s">
        <v>156</v>
      </c>
      <c r="B1585" s="7" t="s">
        <v>34</v>
      </c>
      <c r="C1585" s="7"/>
      <c r="D1585" s="7"/>
      <c r="E1585" s="18" t="s">
        <v>429</v>
      </c>
      <c r="F1585" s="5">
        <f t="shared" si="1435"/>
        <v>2392.8000000000002</v>
      </c>
      <c r="G1585" s="5">
        <f t="shared" si="1435"/>
        <v>0</v>
      </c>
      <c r="H1585" s="5">
        <f t="shared" si="1435"/>
        <v>0</v>
      </c>
      <c r="I1585" s="5">
        <f t="shared" si="1435"/>
        <v>-2160</v>
      </c>
      <c r="J1585" s="5">
        <f t="shared" si="1435"/>
        <v>0</v>
      </c>
      <c r="K1585" s="5">
        <f t="shared" si="1435"/>
        <v>0</v>
      </c>
      <c r="L1585" s="5">
        <f t="shared" si="1435"/>
        <v>-1.92</v>
      </c>
      <c r="M1585" s="5">
        <f t="shared" si="1391"/>
        <v>230.88000000000019</v>
      </c>
      <c r="N1585" s="8">
        <v>0</v>
      </c>
      <c r="O1585" s="5">
        <f t="shared" si="1436"/>
        <v>230.88</v>
      </c>
      <c r="P1585" s="5">
        <f t="shared" si="1437"/>
        <v>0</v>
      </c>
      <c r="Q1585" s="5">
        <f t="shared" si="1437"/>
        <v>0</v>
      </c>
      <c r="R1585" s="5">
        <f t="shared" si="1437"/>
        <v>0</v>
      </c>
      <c r="S1585" s="5">
        <f t="shared" si="1437"/>
        <v>0</v>
      </c>
      <c r="T1585" s="8">
        <v>0</v>
      </c>
      <c r="U1585" s="5">
        <f t="shared" si="1437"/>
        <v>0</v>
      </c>
      <c r="V1585" s="36">
        <f t="shared" si="1437"/>
        <v>0</v>
      </c>
      <c r="W1585" s="8" t="e">
        <f t="shared" si="1414"/>
        <v>#DIV/0!</v>
      </c>
      <c r="X1585" s="24" t="s">
        <v>1214</v>
      </c>
    </row>
    <row r="1586" spans="1:25" ht="31.5" hidden="1" x14ac:dyDescent="0.25">
      <c r="A1586" s="9" t="s">
        <v>156</v>
      </c>
      <c r="B1586" s="9" t="s">
        <v>1327</v>
      </c>
      <c r="C1586" s="9"/>
      <c r="D1586" s="9"/>
      <c r="E1586" s="13" t="s">
        <v>450</v>
      </c>
      <c r="F1586" s="5">
        <f t="shared" si="1435"/>
        <v>2392.8000000000002</v>
      </c>
      <c r="G1586" s="5">
        <f t="shared" si="1435"/>
        <v>0</v>
      </c>
      <c r="H1586" s="5">
        <f t="shared" si="1435"/>
        <v>0</v>
      </c>
      <c r="I1586" s="5">
        <f t="shared" si="1435"/>
        <v>-2160</v>
      </c>
      <c r="J1586" s="5">
        <f t="shared" si="1435"/>
        <v>0</v>
      </c>
      <c r="K1586" s="5">
        <f t="shared" si="1435"/>
        <v>0</v>
      </c>
      <c r="L1586" s="5">
        <f t="shared" si="1435"/>
        <v>-1.92</v>
      </c>
      <c r="M1586" s="5">
        <f t="shared" si="1391"/>
        <v>230.88000000000019</v>
      </c>
      <c r="N1586" s="11">
        <v>0</v>
      </c>
      <c r="O1586" s="5">
        <f t="shared" si="1436"/>
        <v>230.88</v>
      </c>
      <c r="P1586" s="5">
        <f t="shared" si="1437"/>
        <v>0</v>
      </c>
      <c r="Q1586" s="5">
        <f t="shared" si="1437"/>
        <v>0</v>
      </c>
      <c r="R1586" s="5">
        <f t="shared" si="1437"/>
        <v>0</v>
      </c>
      <c r="S1586" s="5">
        <f t="shared" si="1437"/>
        <v>0</v>
      </c>
      <c r="T1586" s="11">
        <v>0</v>
      </c>
      <c r="U1586" s="5">
        <f t="shared" si="1437"/>
        <v>0</v>
      </c>
      <c r="V1586" s="36">
        <f t="shared" si="1437"/>
        <v>0</v>
      </c>
      <c r="W1586" s="11" t="e">
        <f t="shared" si="1414"/>
        <v>#DIV/0!</v>
      </c>
      <c r="X1586" s="24" t="s">
        <v>1214</v>
      </c>
    </row>
    <row r="1587" spans="1:25" ht="31.5" hidden="1" x14ac:dyDescent="0.25">
      <c r="A1587" s="4" t="s">
        <v>156</v>
      </c>
      <c r="B1587" s="4" t="s">
        <v>1327</v>
      </c>
      <c r="C1587" s="4" t="s">
        <v>59</v>
      </c>
      <c r="D1587" s="4"/>
      <c r="E1587" s="14" t="s">
        <v>974</v>
      </c>
      <c r="F1587" s="5">
        <v>2392.8000000000002</v>
      </c>
      <c r="G1587" s="5"/>
      <c r="H1587" s="5"/>
      <c r="I1587" s="5">
        <v>-2160</v>
      </c>
      <c r="J1587" s="5"/>
      <c r="K1587" s="5"/>
      <c r="L1587" s="5">
        <v>-1.92</v>
      </c>
      <c r="M1587" s="5">
        <f t="shared" si="1391"/>
        <v>230.88000000000019</v>
      </c>
      <c r="N1587" s="5">
        <v>0</v>
      </c>
      <c r="O1587" s="5">
        <v>230.88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36">
        <v>0</v>
      </c>
      <c r="W1587" s="5" t="e">
        <f t="shared" si="1414"/>
        <v>#DIV/0!</v>
      </c>
      <c r="X1587" s="24" t="s">
        <v>1214</v>
      </c>
    </row>
    <row r="1588" spans="1:25" ht="31.5" hidden="1" x14ac:dyDescent="0.25">
      <c r="A1588" s="4" t="s">
        <v>156</v>
      </c>
      <c r="B1588" s="4" t="s">
        <v>1327</v>
      </c>
      <c r="C1588" s="4" t="s">
        <v>66</v>
      </c>
      <c r="D1588" s="4"/>
      <c r="E1588" s="14" t="s">
        <v>975</v>
      </c>
      <c r="F1588" s="5">
        <f t="shared" ref="F1588:L1591" si="1440">F1589</f>
        <v>0</v>
      </c>
      <c r="G1588" s="5">
        <f t="shared" si="1440"/>
        <v>0</v>
      </c>
      <c r="H1588" s="5">
        <f t="shared" si="1440"/>
        <v>0</v>
      </c>
      <c r="I1588" s="5">
        <f t="shared" si="1440"/>
        <v>0</v>
      </c>
      <c r="J1588" s="5">
        <f t="shared" si="1440"/>
        <v>0</v>
      </c>
      <c r="K1588" s="5">
        <f t="shared" si="1440"/>
        <v>0</v>
      </c>
      <c r="L1588" s="5">
        <f t="shared" si="1440"/>
        <v>0</v>
      </c>
      <c r="M1588" s="5">
        <f t="shared" si="1391"/>
        <v>0</v>
      </c>
      <c r="N1588" s="5">
        <v>0</v>
      </c>
      <c r="O1588" s="5">
        <f t="shared" ref="O1588:O1591" si="1441">O1589</f>
        <v>0</v>
      </c>
      <c r="P1588" s="5">
        <f t="shared" ref="P1588:V1591" si="1442">P1589</f>
        <v>0</v>
      </c>
      <c r="Q1588" s="5">
        <f t="shared" si="1442"/>
        <v>0</v>
      </c>
      <c r="R1588" s="5">
        <f t="shared" si="1442"/>
        <v>0</v>
      </c>
      <c r="S1588" s="5">
        <f t="shared" si="1442"/>
        <v>0</v>
      </c>
      <c r="T1588" s="5">
        <v>0</v>
      </c>
      <c r="U1588" s="5">
        <f t="shared" si="1442"/>
        <v>0</v>
      </c>
      <c r="V1588" s="36">
        <f t="shared" si="1442"/>
        <v>0</v>
      </c>
      <c r="W1588" s="5" t="e">
        <f t="shared" si="1414"/>
        <v>#DIV/0!</v>
      </c>
      <c r="X1588" s="24" t="s">
        <v>1214</v>
      </c>
      <c r="Y1588" s="2" t="s">
        <v>1236</v>
      </c>
    </row>
    <row r="1589" spans="1:25" ht="31.5" hidden="1" x14ac:dyDescent="0.25">
      <c r="A1589" s="4" t="s">
        <v>156</v>
      </c>
      <c r="B1589" s="4" t="s">
        <v>1327</v>
      </c>
      <c r="C1589" s="4" t="s">
        <v>1405</v>
      </c>
      <c r="D1589" s="4"/>
      <c r="E1589" s="14" t="s">
        <v>1406</v>
      </c>
      <c r="F1589" s="5">
        <f t="shared" ref="F1589:L1589" si="1443">F1590+F1593</f>
        <v>0</v>
      </c>
      <c r="G1589" s="5">
        <f t="shared" si="1443"/>
        <v>0</v>
      </c>
      <c r="H1589" s="5">
        <f t="shared" si="1443"/>
        <v>0</v>
      </c>
      <c r="I1589" s="5">
        <f t="shared" si="1443"/>
        <v>0</v>
      </c>
      <c r="J1589" s="5">
        <f t="shared" si="1443"/>
        <v>0</v>
      </c>
      <c r="K1589" s="5">
        <f t="shared" si="1443"/>
        <v>0</v>
      </c>
      <c r="L1589" s="5">
        <f t="shared" si="1443"/>
        <v>0</v>
      </c>
      <c r="M1589" s="5">
        <f t="shared" si="1391"/>
        <v>0</v>
      </c>
      <c r="N1589" s="5">
        <v>0</v>
      </c>
      <c r="O1589" s="5">
        <f>O1590+O1593</f>
        <v>0</v>
      </c>
      <c r="P1589" s="5">
        <f t="shared" ref="P1589:V1589" si="1444">P1590+P1593</f>
        <v>0</v>
      </c>
      <c r="Q1589" s="5">
        <f t="shared" si="1444"/>
        <v>0</v>
      </c>
      <c r="R1589" s="5">
        <f t="shared" si="1444"/>
        <v>0</v>
      </c>
      <c r="S1589" s="5">
        <f t="shared" si="1444"/>
        <v>0</v>
      </c>
      <c r="T1589" s="5">
        <v>0</v>
      </c>
      <c r="U1589" s="5">
        <f t="shared" si="1444"/>
        <v>0</v>
      </c>
      <c r="V1589" s="36">
        <f t="shared" si="1444"/>
        <v>0</v>
      </c>
      <c r="W1589" s="5" t="e">
        <f t="shared" si="1414"/>
        <v>#DIV/0!</v>
      </c>
      <c r="X1589" s="24" t="s">
        <v>1214</v>
      </c>
      <c r="Y1589" s="2" t="s">
        <v>1236</v>
      </c>
    </row>
    <row r="1590" spans="1:25" ht="31.5" hidden="1" x14ac:dyDescent="0.25">
      <c r="A1590" s="4" t="s">
        <v>156</v>
      </c>
      <c r="B1590" s="4" t="s">
        <v>1327</v>
      </c>
      <c r="C1590" s="4" t="s">
        <v>1407</v>
      </c>
      <c r="D1590" s="4"/>
      <c r="E1590" s="14" t="s">
        <v>546</v>
      </c>
      <c r="F1590" s="5">
        <f t="shared" si="1440"/>
        <v>0</v>
      </c>
      <c r="G1590" s="5">
        <f t="shared" si="1440"/>
        <v>0</v>
      </c>
      <c r="H1590" s="5">
        <f t="shared" si="1440"/>
        <v>0</v>
      </c>
      <c r="I1590" s="5">
        <f t="shared" si="1440"/>
        <v>0</v>
      </c>
      <c r="J1590" s="5">
        <f t="shared" si="1440"/>
        <v>0</v>
      </c>
      <c r="K1590" s="5">
        <f t="shared" si="1440"/>
        <v>0</v>
      </c>
      <c r="L1590" s="5">
        <f t="shared" si="1440"/>
        <v>0</v>
      </c>
      <c r="M1590" s="5">
        <f t="shared" ref="M1590:M1655" si="1445">F1590+I1590+L1590</f>
        <v>0</v>
      </c>
      <c r="N1590" s="5">
        <v>0</v>
      </c>
      <c r="O1590" s="5">
        <f t="shared" si="1441"/>
        <v>0</v>
      </c>
      <c r="P1590" s="5">
        <f t="shared" si="1442"/>
        <v>0</v>
      </c>
      <c r="Q1590" s="5">
        <f t="shared" si="1442"/>
        <v>0</v>
      </c>
      <c r="R1590" s="5">
        <f t="shared" si="1442"/>
        <v>0</v>
      </c>
      <c r="S1590" s="5">
        <f t="shared" si="1442"/>
        <v>0</v>
      </c>
      <c r="T1590" s="5">
        <v>0</v>
      </c>
      <c r="U1590" s="5">
        <f t="shared" si="1442"/>
        <v>0</v>
      </c>
      <c r="V1590" s="36">
        <f t="shared" si="1442"/>
        <v>0</v>
      </c>
      <c r="W1590" s="5" t="e">
        <f t="shared" si="1414"/>
        <v>#DIV/0!</v>
      </c>
      <c r="X1590" s="24" t="s">
        <v>1214</v>
      </c>
      <c r="Y1590" s="2" t="s">
        <v>1236</v>
      </c>
    </row>
    <row r="1591" spans="1:25" ht="31.5" hidden="1" x14ac:dyDescent="0.25">
      <c r="A1591" s="4" t="s">
        <v>156</v>
      </c>
      <c r="B1591" s="4" t="s">
        <v>1327</v>
      </c>
      <c r="C1591" s="4" t="s">
        <v>1407</v>
      </c>
      <c r="D1591" s="4" t="s">
        <v>11</v>
      </c>
      <c r="E1591" s="14" t="s">
        <v>465</v>
      </c>
      <c r="F1591" s="5">
        <f t="shared" si="1440"/>
        <v>0</v>
      </c>
      <c r="G1591" s="5">
        <f t="shared" si="1440"/>
        <v>0</v>
      </c>
      <c r="H1591" s="5">
        <f t="shared" si="1440"/>
        <v>0</v>
      </c>
      <c r="I1591" s="5">
        <f t="shared" si="1440"/>
        <v>0</v>
      </c>
      <c r="J1591" s="5">
        <f t="shared" si="1440"/>
        <v>0</v>
      </c>
      <c r="K1591" s="5">
        <f t="shared" si="1440"/>
        <v>0</v>
      </c>
      <c r="L1591" s="5">
        <f t="shared" si="1440"/>
        <v>0</v>
      </c>
      <c r="M1591" s="5">
        <f t="shared" si="1445"/>
        <v>0</v>
      </c>
      <c r="N1591" s="5">
        <v>0</v>
      </c>
      <c r="O1591" s="5">
        <f t="shared" si="1441"/>
        <v>0</v>
      </c>
      <c r="P1591" s="5">
        <f t="shared" si="1442"/>
        <v>0</v>
      </c>
      <c r="Q1591" s="5">
        <f t="shared" si="1442"/>
        <v>0</v>
      </c>
      <c r="R1591" s="5">
        <f t="shared" si="1442"/>
        <v>0</v>
      </c>
      <c r="S1591" s="5">
        <f t="shared" si="1442"/>
        <v>0</v>
      </c>
      <c r="T1591" s="5">
        <v>0</v>
      </c>
      <c r="U1591" s="5">
        <f t="shared" si="1442"/>
        <v>0</v>
      </c>
      <c r="V1591" s="36">
        <f t="shared" si="1442"/>
        <v>0</v>
      </c>
      <c r="W1591" s="5" t="e">
        <f t="shared" si="1414"/>
        <v>#DIV/0!</v>
      </c>
      <c r="X1591" s="24" t="s">
        <v>1214</v>
      </c>
      <c r="Y1591" s="2" t="s">
        <v>1236</v>
      </c>
    </row>
    <row r="1592" spans="1:25" ht="31.5" hidden="1" x14ac:dyDescent="0.25">
      <c r="A1592" s="4" t="s">
        <v>156</v>
      </c>
      <c r="B1592" s="4" t="s">
        <v>1327</v>
      </c>
      <c r="C1592" s="4" t="s">
        <v>1407</v>
      </c>
      <c r="D1592" s="4" t="s">
        <v>12</v>
      </c>
      <c r="E1592" s="14" t="s">
        <v>466</v>
      </c>
      <c r="F1592" s="5"/>
      <c r="G1592" s="5"/>
      <c r="H1592" s="5"/>
      <c r="I1592" s="5"/>
      <c r="J1592" s="5"/>
      <c r="K1592" s="5"/>
      <c r="L1592" s="5"/>
      <c r="M1592" s="5">
        <f t="shared" si="1445"/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36">
        <v>0</v>
      </c>
      <c r="W1592" s="5" t="e">
        <f t="shared" si="1414"/>
        <v>#DIV/0!</v>
      </c>
      <c r="X1592" s="24" t="s">
        <v>1214</v>
      </c>
      <c r="Y1592" s="2" t="s">
        <v>1236</v>
      </c>
    </row>
    <row r="1593" spans="1:25" x14ac:dyDescent="0.25">
      <c r="A1593" s="7" t="s">
        <v>156</v>
      </c>
      <c r="B1593" s="7" t="s">
        <v>58</v>
      </c>
      <c r="C1593" s="7"/>
      <c r="D1593" s="7"/>
      <c r="E1593" s="18" t="s">
        <v>430</v>
      </c>
      <c r="F1593" s="5">
        <f t="shared" ref="F1593:L1594" si="1446">F1594</f>
        <v>0</v>
      </c>
      <c r="G1593" s="5">
        <f t="shared" si="1446"/>
        <v>0</v>
      </c>
      <c r="H1593" s="5">
        <f t="shared" si="1446"/>
        <v>0</v>
      </c>
      <c r="I1593" s="5">
        <f t="shared" si="1446"/>
        <v>0</v>
      </c>
      <c r="J1593" s="5">
        <f t="shared" si="1446"/>
        <v>0</v>
      </c>
      <c r="K1593" s="5">
        <f t="shared" si="1446"/>
        <v>0</v>
      </c>
      <c r="L1593" s="5">
        <f t="shared" si="1446"/>
        <v>0</v>
      </c>
      <c r="M1593" s="5">
        <f t="shared" si="1445"/>
        <v>0</v>
      </c>
      <c r="N1593" s="8">
        <v>1098.278</v>
      </c>
      <c r="O1593" s="5">
        <f>O1594</f>
        <v>0</v>
      </c>
      <c r="P1593" s="5">
        <f t="shared" ref="P1593:V1594" si="1447">P1594</f>
        <v>0</v>
      </c>
      <c r="Q1593" s="5">
        <f t="shared" si="1447"/>
        <v>0</v>
      </c>
      <c r="R1593" s="5">
        <f t="shared" si="1447"/>
        <v>0</v>
      </c>
      <c r="S1593" s="5">
        <f t="shared" si="1447"/>
        <v>0</v>
      </c>
      <c r="T1593" s="8">
        <v>1098.278</v>
      </c>
      <c r="U1593" s="5">
        <f t="shared" si="1447"/>
        <v>0</v>
      </c>
      <c r="V1593" s="36">
        <f t="shared" si="1447"/>
        <v>0</v>
      </c>
      <c r="W1593" s="8">
        <f t="shared" si="1414"/>
        <v>100</v>
      </c>
      <c r="X1593" s="26"/>
      <c r="Y1593" s="2" t="s">
        <v>1236</v>
      </c>
    </row>
    <row r="1594" spans="1:25" x14ac:dyDescent="0.25">
      <c r="A1594" s="9" t="s">
        <v>156</v>
      </c>
      <c r="B1594" s="9" t="s">
        <v>1331</v>
      </c>
      <c r="C1594" s="9"/>
      <c r="D1594" s="9"/>
      <c r="E1594" s="13" t="s">
        <v>453</v>
      </c>
      <c r="F1594" s="5">
        <f t="shared" si="1446"/>
        <v>0</v>
      </c>
      <c r="G1594" s="5">
        <f t="shared" si="1446"/>
        <v>0</v>
      </c>
      <c r="H1594" s="5">
        <f t="shared" si="1446"/>
        <v>0</v>
      </c>
      <c r="I1594" s="5">
        <f t="shared" si="1446"/>
        <v>0</v>
      </c>
      <c r="J1594" s="5">
        <f t="shared" si="1446"/>
        <v>0</v>
      </c>
      <c r="K1594" s="5">
        <f t="shared" si="1446"/>
        <v>0</v>
      </c>
      <c r="L1594" s="5">
        <f t="shared" si="1446"/>
        <v>0</v>
      </c>
      <c r="M1594" s="5">
        <f t="shared" si="1445"/>
        <v>0</v>
      </c>
      <c r="N1594" s="11">
        <v>1098.278</v>
      </c>
      <c r="O1594" s="5">
        <f>O1595</f>
        <v>0</v>
      </c>
      <c r="P1594" s="5">
        <f t="shared" si="1447"/>
        <v>0</v>
      </c>
      <c r="Q1594" s="5">
        <f t="shared" si="1447"/>
        <v>0</v>
      </c>
      <c r="R1594" s="5">
        <f t="shared" si="1447"/>
        <v>0</v>
      </c>
      <c r="S1594" s="5">
        <f t="shared" si="1447"/>
        <v>0</v>
      </c>
      <c r="T1594" s="11">
        <v>1098.278</v>
      </c>
      <c r="U1594" s="5">
        <f t="shared" si="1447"/>
        <v>0</v>
      </c>
      <c r="V1594" s="36">
        <f t="shared" si="1447"/>
        <v>0</v>
      </c>
      <c r="W1594" s="11">
        <f t="shared" si="1414"/>
        <v>100</v>
      </c>
      <c r="X1594" s="26"/>
      <c r="Y1594" s="2" t="s">
        <v>1236</v>
      </c>
    </row>
    <row r="1595" spans="1:25" x14ac:dyDescent="0.25">
      <c r="A1595" s="4" t="s">
        <v>156</v>
      </c>
      <c r="B1595" s="4" t="s">
        <v>1331</v>
      </c>
      <c r="C1595" s="4" t="s">
        <v>114</v>
      </c>
      <c r="D1595" s="4"/>
      <c r="E1595" s="14" t="s">
        <v>892</v>
      </c>
      <c r="F1595" s="5"/>
      <c r="G1595" s="5"/>
      <c r="H1595" s="5"/>
      <c r="I1595" s="5"/>
      <c r="J1595" s="5"/>
      <c r="K1595" s="5"/>
      <c r="L1595" s="5"/>
      <c r="M1595" s="5">
        <f t="shared" si="1445"/>
        <v>0</v>
      </c>
      <c r="N1595" s="5">
        <v>998.27800000000002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998.27800000000002</v>
      </c>
      <c r="U1595" s="5">
        <v>0</v>
      </c>
      <c r="V1595" s="36">
        <v>0</v>
      </c>
      <c r="W1595" s="5">
        <f t="shared" si="1414"/>
        <v>100</v>
      </c>
      <c r="X1595" s="26"/>
      <c r="Y1595" s="2" t="s">
        <v>1236</v>
      </c>
    </row>
    <row r="1596" spans="1:25" s="3" customFormat="1" ht="47.25" x14ac:dyDescent="0.25">
      <c r="A1596" s="4" t="s">
        <v>156</v>
      </c>
      <c r="B1596" s="4" t="s">
        <v>1331</v>
      </c>
      <c r="C1596" s="4" t="s">
        <v>118</v>
      </c>
      <c r="D1596" s="4"/>
      <c r="E1596" s="14" t="s">
        <v>1111</v>
      </c>
      <c r="F1596" s="8">
        <f t="shared" ref="F1596:L1602" si="1448">F1597</f>
        <v>527.4</v>
      </c>
      <c r="G1596" s="8">
        <f t="shared" si="1448"/>
        <v>527.4</v>
      </c>
      <c r="H1596" s="8">
        <f t="shared" si="1448"/>
        <v>527.4</v>
      </c>
      <c r="I1596" s="8">
        <f t="shared" si="1448"/>
        <v>0</v>
      </c>
      <c r="J1596" s="8">
        <f t="shared" si="1448"/>
        <v>0</v>
      </c>
      <c r="K1596" s="8">
        <f t="shared" si="1448"/>
        <v>0</v>
      </c>
      <c r="L1596" s="8">
        <f t="shared" si="1448"/>
        <v>0</v>
      </c>
      <c r="M1596" s="8">
        <f t="shared" si="1445"/>
        <v>527.4</v>
      </c>
      <c r="N1596" s="5">
        <v>998.27800000000002</v>
      </c>
      <c r="O1596" s="8">
        <f t="shared" ref="O1596:O1602" si="1449">O1597</f>
        <v>390.8</v>
      </c>
      <c r="P1596" s="8">
        <f t="shared" ref="P1596:V1602" si="1450">P1597</f>
        <v>0</v>
      </c>
      <c r="Q1596" s="8">
        <f t="shared" si="1450"/>
        <v>0</v>
      </c>
      <c r="R1596" s="8">
        <f t="shared" si="1450"/>
        <v>0</v>
      </c>
      <c r="S1596" s="8">
        <f t="shared" si="1450"/>
        <v>0</v>
      </c>
      <c r="T1596" s="5">
        <v>998.27800000000002</v>
      </c>
      <c r="U1596" s="8">
        <f t="shared" si="1450"/>
        <v>0</v>
      </c>
      <c r="V1596" s="34">
        <f t="shared" si="1450"/>
        <v>0</v>
      </c>
      <c r="W1596" s="5">
        <f t="shared" si="1414"/>
        <v>100</v>
      </c>
      <c r="X1596" s="21"/>
    </row>
    <row r="1597" spans="1:25" s="10" customFormat="1" ht="31.5" x14ac:dyDescent="0.25">
      <c r="A1597" s="4" t="s">
        <v>156</v>
      </c>
      <c r="B1597" s="4" t="s">
        <v>1331</v>
      </c>
      <c r="C1597" s="4" t="s">
        <v>119</v>
      </c>
      <c r="D1597" s="4"/>
      <c r="E1597" s="14" t="s">
        <v>897</v>
      </c>
      <c r="F1597" s="11">
        <f t="shared" si="1448"/>
        <v>527.4</v>
      </c>
      <c r="G1597" s="11">
        <f t="shared" si="1448"/>
        <v>527.4</v>
      </c>
      <c r="H1597" s="11">
        <f t="shared" si="1448"/>
        <v>527.4</v>
      </c>
      <c r="I1597" s="11">
        <f t="shared" si="1448"/>
        <v>0</v>
      </c>
      <c r="J1597" s="11">
        <f t="shared" si="1448"/>
        <v>0</v>
      </c>
      <c r="K1597" s="11">
        <f t="shared" si="1448"/>
        <v>0</v>
      </c>
      <c r="L1597" s="11">
        <f t="shared" si="1448"/>
        <v>0</v>
      </c>
      <c r="M1597" s="11">
        <f t="shared" si="1445"/>
        <v>527.4</v>
      </c>
      <c r="N1597" s="5">
        <v>998.27800000000002</v>
      </c>
      <c r="O1597" s="11">
        <f t="shared" si="1449"/>
        <v>390.8</v>
      </c>
      <c r="P1597" s="11">
        <f t="shared" si="1450"/>
        <v>0</v>
      </c>
      <c r="Q1597" s="11">
        <f t="shared" si="1450"/>
        <v>0</v>
      </c>
      <c r="R1597" s="11">
        <f t="shared" si="1450"/>
        <v>0</v>
      </c>
      <c r="S1597" s="11">
        <f t="shared" si="1450"/>
        <v>0</v>
      </c>
      <c r="T1597" s="5">
        <v>998.27800000000002</v>
      </c>
      <c r="U1597" s="11">
        <f t="shared" si="1450"/>
        <v>0</v>
      </c>
      <c r="V1597" s="35">
        <f t="shared" si="1450"/>
        <v>0</v>
      </c>
      <c r="W1597" s="5">
        <f t="shared" si="1414"/>
        <v>100</v>
      </c>
      <c r="X1597" s="25"/>
    </row>
    <row r="1598" spans="1:25" ht="63" x14ac:dyDescent="0.25">
      <c r="A1598" s="4" t="s">
        <v>156</v>
      </c>
      <c r="B1598" s="4" t="s">
        <v>1331</v>
      </c>
      <c r="C1598" s="4" t="s">
        <v>211</v>
      </c>
      <c r="D1598" s="4"/>
      <c r="E1598" s="14" t="s">
        <v>518</v>
      </c>
      <c r="F1598" s="5">
        <f t="shared" si="1448"/>
        <v>527.4</v>
      </c>
      <c r="G1598" s="5">
        <f t="shared" si="1448"/>
        <v>527.4</v>
      </c>
      <c r="H1598" s="5">
        <f t="shared" si="1448"/>
        <v>527.4</v>
      </c>
      <c r="I1598" s="5">
        <f t="shared" si="1448"/>
        <v>0</v>
      </c>
      <c r="J1598" s="5">
        <f t="shared" si="1448"/>
        <v>0</v>
      </c>
      <c r="K1598" s="5">
        <f t="shared" si="1448"/>
        <v>0</v>
      </c>
      <c r="L1598" s="5">
        <f t="shared" si="1448"/>
        <v>0</v>
      </c>
      <c r="M1598" s="5">
        <f t="shared" si="1445"/>
        <v>527.4</v>
      </c>
      <c r="N1598" s="5">
        <v>998.27800000000002</v>
      </c>
      <c r="O1598" s="5">
        <f t="shared" si="1449"/>
        <v>390.8</v>
      </c>
      <c r="P1598" s="5">
        <f t="shared" si="1450"/>
        <v>0</v>
      </c>
      <c r="Q1598" s="5">
        <f t="shared" si="1450"/>
        <v>0</v>
      </c>
      <c r="R1598" s="5">
        <f t="shared" si="1450"/>
        <v>0</v>
      </c>
      <c r="S1598" s="5">
        <f t="shared" si="1450"/>
        <v>0</v>
      </c>
      <c r="T1598" s="5">
        <v>998.27800000000002</v>
      </c>
      <c r="U1598" s="5">
        <f t="shared" si="1450"/>
        <v>0</v>
      </c>
      <c r="V1598" s="36">
        <f t="shared" si="1450"/>
        <v>0</v>
      </c>
      <c r="W1598" s="5">
        <f t="shared" si="1414"/>
        <v>100</v>
      </c>
      <c r="X1598" s="26"/>
    </row>
    <row r="1599" spans="1:25" ht="31.5" x14ac:dyDescent="0.25">
      <c r="A1599" s="4" t="s">
        <v>156</v>
      </c>
      <c r="B1599" s="4" t="s">
        <v>1331</v>
      </c>
      <c r="C1599" s="4" t="s">
        <v>211</v>
      </c>
      <c r="D1599" s="4" t="s">
        <v>73</v>
      </c>
      <c r="E1599" s="14" t="s">
        <v>475</v>
      </c>
      <c r="F1599" s="5">
        <f t="shared" si="1448"/>
        <v>527.4</v>
      </c>
      <c r="G1599" s="5">
        <f t="shared" si="1448"/>
        <v>527.4</v>
      </c>
      <c r="H1599" s="5">
        <f t="shared" si="1448"/>
        <v>527.4</v>
      </c>
      <c r="I1599" s="5">
        <f t="shared" si="1448"/>
        <v>0</v>
      </c>
      <c r="J1599" s="5">
        <f t="shared" si="1448"/>
        <v>0</v>
      </c>
      <c r="K1599" s="5">
        <f t="shared" si="1448"/>
        <v>0</v>
      </c>
      <c r="L1599" s="5">
        <f t="shared" si="1448"/>
        <v>0</v>
      </c>
      <c r="M1599" s="5">
        <f t="shared" si="1445"/>
        <v>527.4</v>
      </c>
      <c r="N1599" s="5">
        <v>998.27800000000002</v>
      </c>
      <c r="O1599" s="5">
        <f t="shared" si="1449"/>
        <v>390.8</v>
      </c>
      <c r="P1599" s="5">
        <f t="shared" si="1450"/>
        <v>0</v>
      </c>
      <c r="Q1599" s="5">
        <f t="shared" si="1450"/>
        <v>0</v>
      </c>
      <c r="R1599" s="5">
        <f t="shared" si="1450"/>
        <v>0</v>
      </c>
      <c r="S1599" s="5">
        <f t="shared" si="1450"/>
        <v>0</v>
      </c>
      <c r="T1599" s="5">
        <v>998.27800000000002</v>
      </c>
      <c r="U1599" s="5">
        <f t="shared" si="1450"/>
        <v>0</v>
      </c>
      <c r="V1599" s="36">
        <f t="shared" si="1450"/>
        <v>0</v>
      </c>
      <c r="W1599" s="5">
        <f t="shared" si="1414"/>
        <v>100</v>
      </c>
      <c r="X1599" s="26"/>
    </row>
    <row r="1600" spans="1:25" ht="63" x14ac:dyDescent="0.25">
      <c r="A1600" s="4" t="s">
        <v>156</v>
      </c>
      <c r="B1600" s="4" t="s">
        <v>1331</v>
      </c>
      <c r="C1600" s="4" t="s">
        <v>211</v>
      </c>
      <c r="D1600" s="4" t="s">
        <v>72</v>
      </c>
      <c r="E1600" s="14" t="s">
        <v>1187</v>
      </c>
      <c r="F1600" s="5">
        <f t="shared" si="1448"/>
        <v>527.4</v>
      </c>
      <c r="G1600" s="5">
        <f t="shared" si="1448"/>
        <v>527.4</v>
      </c>
      <c r="H1600" s="5">
        <f t="shared" si="1448"/>
        <v>527.4</v>
      </c>
      <c r="I1600" s="5">
        <f t="shared" si="1448"/>
        <v>0</v>
      </c>
      <c r="J1600" s="5">
        <f t="shared" si="1448"/>
        <v>0</v>
      </c>
      <c r="K1600" s="5">
        <f t="shared" si="1448"/>
        <v>0</v>
      </c>
      <c r="L1600" s="5">
        <f t="shared" si="1448"/>
        <v>0</v>
      </c>
      <c r="M1600" s="5">
        <f t="shared" si="1445"/>
        <v>527.4</v>
      </c>
      <c r="N1600" s="5">
        <v>998.27800000000002</v>
      </c>
      <c r="O1600" s="5">
        <f t="shared" si="1449"/>
        <v>390.8</v>
      </c>
      <c r="P1600" s="5">
        <f t="shared" si="1450"/>
        <v>0</v>
      </c>
      <c r="Q1600" s="5">
        <f t="shared" si="1450"/>
        <v>0</v>
      </c>
      <c r="R1600" s="5">
        <f t="shared" si="1450"/>
        <v>0</v>
      </c>
      <c r="S1600" s="5">
        <f t="shared" si="1450"/>
        <v>0</v>
      </c>
      <c r="T1600" s="5">
        <v>998.27800000000002</v>
      </c>
      <c r="U1600" s="5">
        <f t="shared" si="1450"/>
        <v>0</v>
      </c>
      <c r="V1600" s="36">
        <f t="shared" si="1450"/>
        <v>0</v>
      </c>
      <c r="W1600" s="5">
        <f t="shared" si="1414"/>
        <v>100</v>
      </c>
      <c r="X1600" s="26"/>
    </row>
    <row r="1601" spans="1:24" ht="47.25" x14ac:dyDescent="0.25">
      <c r="A1601" s="4" t="s">
        <v>156</v>
      </c>
      <c r="B1601" s="4" t="s">
        <v>1331</v>
      </c>
      <c r="C1601" s="4" t="s">
        <v>96</v>
      </c>
      <c r="D1601" s="4"/>
      <c r="E1601" s="14" t="s">
        <v>908</v>
      </c>
      <c r="F1601" s="5">
        <f t="shared" si="1448"/>
        <v>527.4</v>
      </c>
      <c r="G1601" s="5">
        <f t="shared" si="1448"/>
        <v>527.4</v>
      </c>
      <c r="H1601" s="5">
        <f t="shared" si="1448"/>
        <v>527.4</v>
      </c>
      <c r="I1601" s="5">
        <f t="shared" si="1448"/>
        <v>0</v>
      </c>
      <c r="J1601" s="5">
        <f t="shared" si="1448"/>
        <v>0</v>
      </c>
      <c r="K1601" s="5">
        <f t="shared" si="1448"/>
        <v>0</v>
      </c>
      <c r="L1601" s="5">
        <f t="shared" si="1448"/>
        <v>0</v>
      </c>
      <c r="M1601" s="5">
        <f t="shared" si="1445"/>
        <v>527.4</v>
      </c>
      <c r="N1601" s="5">
        <v>100</v>
      </c>
      <c r="O1601" s="5">
        <f t="shared" si="1449"/>
        <v>390.8</v>
      </c>
      <c r="P1601" s="5">
        <f t="shared" si="1450"/>
        <v>0</v>
      </c>
      <c r="Q1601" s="5">
        <f t="shared" si="1450"/>
        <v>0</v>
      </c>
      <c r="R1601" s="5">
        <f t="shared" si="1450"/>
        <v>0</v>
      </c>
      <c r="S1601" s="5">
        <f t="shared" si="1450"/>
        <v>0</v>
      </c>
      <c r="T1601" s="5">
        <v>100</v>
      </c>
      <c r="U1601" s="5">
        <f t="shared" si="1450"/>
        <v>0</v>
      </c>
      <c r="V1601" s="36">
        <f t="shared" si="1450"/>
        <v>0</v>
      </c>
      <c r="W1601" s="5">
        <f t="shared" si="1414"/>
        <v>100</v>
      </c>
      <c r="X1601" s="26"/>
    </row>
    <row r="1602" spans="1:24" ht="31.5" x14ac:dyDescent="0.25">
      <c r="A1602" s="4" t="s">
        <v>156</v>
      </c>
      <c r="B1602" s="4" t="s">
        <v>1331</v>
      </c>
      <c r="C1602" s="4" t="s">
        <v>120</v>
      </c>
      <c r="D1602" s="4"/>
      <c r="E1602" s="14" t="s">
        <v>918</v>
      </c>
      <c r="F1602" s="5">
        <f t="shared" si="1448"/>
        <v>527.4</v>
      </c>
      <c r="G1602" s="5">
        <f t="shared" si="1448"/>
        <v>527.4</v>
      </c>
      <c r="H1602" s="5">
        <f t="shared" si="1448"/>
        <v>527.4</v>
      </c>
      <c r="I1602" s="5">
        <f t="shared" si="1448"/>
        <v>0</v>
      </c>
      <c r="J1602" s="5">
        <f t="shared" si="1448"/>
        <v>0</v>
      </c>
      <c r="K1602" s="5">
        <f t="shared" si="1448"/>
        <v>0</v>
      </c>
      <c r="L1602" s="5">
        <f t="shared" si="1448"/>
        <v>0</v>
      </c>
      <c r="M1602" s="5">
        <f t="shared" si="1445"/>
        <v>527.4</v>
      </c>
      <c r="N1602" s="5">
        <v>100</v>
      </c>
      <c r="O1602" s="5">
        <f t="shared" si="1449"/>
        <v>390.8</v>
      </c>
      <c r="P1602" s="5">
        <f t="shared" si="1450"/>
        <v>0</v>
      </c>
      <c r="Q1602" s="5">
        <f t="shared" si="1450"/>
        <v>0</v>
      </c>
      <c r="R1602" s="5">
        <f t="shared" si="1450"/>
        <v>0</v>
      </c>
      <c r="S1602" s="5">
        <f t="shared" si="1450"/>
        <v>0</v>
      </c>
      <c r="T1602" s="5">
        <v>100</v>
      </c>
      <c r="U1602" s="5">
        <f t="shared" si="1450"/>
        <v>0</v>
      </c>
      <c r="V1602" s="36">
        <f t="shared" si="1450"/>
        <v>0</v>
      </c>
      <c r="W1602" s="5">
        <f t="shared" si="1414"/>
        <v>100</v>
      </c>
      <c r="X1602" s="26"/>
    </row>
    <row r="1603" spans="1:24" ht="47.25" x14ac:dyDescent="0.25">
      <c r="A1603" s="4" t="s">
        <v>156</v>
      </c>
      <c r="B1603" s="4" t="s">
        <v>1331</v>
      </c>
      <c r="C1603" s="4" t="s">
        <v>213</v>
      </c>
      <c r="D1603" s="4"/>
      <c r="E1603" s="14" t="s">
        <v>920</v>
      </c>
      <c r="F1603" s="5">
        <v>527.4</v>
      </c>
      <c r="G1603" s="5">
        <v>527.4</v>
      </c>
      <c r="H1603" s="5">
        <v>527.4</v>
      </c>
      <c r="I1603" s="5"/>
      <c r="J1603" s="5"/>
      <c r="K1603" s="5"/>
      <c r="L1603" s="5"/>
      <c r="M1603" s="5">
        <f t="shared" si="1445"/>
        <v>527.4</v>
      </c>
      <c r="N1603" s="5">
        <v>100</v>
      </c>
      <c r="O1603" s="5">
        <v>390.8</v>
      </c>
      <c r="P1603" s="5">
        <v>0</v>
      </c>
      <c r="Q1603" s="5">
        <v>0</v>
      </c>
      <c r="R1603" s="5">
        <v>0</v>
      </c>
      <c r="S1603" s="5">
        <v>0</v>
      </c>
      <c r="T1603" s="5">
        <v>100</v>
      </c>
      <c r="U1603" s="5">
        <v>0</v>
      </c>
      <c r="V1603" s="36">
        <v>0</v>
      </c>
      <c r="W1603" s="5">
        <f t="shared" si="1414"/>
        <v>100</v>
      </c>
      <c r="X1603" s="26"/>
    </row>
    <row r="1604" spans="1:24" s="3" customFormat="1" ht="31.5" x14ac:dyDescent="0.25">
      <c r="A1604" s="4" t="s">
        <v>156</v>
      </c>
      <c r="B1604" s="4" t="s">
        <v>1331</v>
      </c>
      <c r="C1604" s="4" t="s">
        <v>212</v>
      </c>
      <c r="D1604" s="4"/>
      <c r="E1604" s="14" t="s">
        <v>529</v>
      </c>
      <c r="F1604" s="8">
        <f t="shared" ref="F1604:V1604" si="1451">F1605+F1682+F1733+F1835+F1935+F1951+F1965+F1989+F1979</f>
        <v>710487.59999999986</v>
      </c>
      <c r="G1604" s="8">
        <f t="shared" si="1451"/>
        <v>660480.6</v>
      </c>
      <c r="H1604" s="8">
        <f t="shared" si="1451"/>
        <v>648838.39999999991</v>
      </c>
      <c r="I1604" s="8">
        <f t="shared" si="1451"/>
        <v>4988.3</v>
      </c>
      <c r="J1604" s="8">
        <f t="shared" si="1451"/>
        <v>-1279.9000000000001</v>
      </c>
      <c r="K1604" s="8">
        <f t="shared" si="1451"/>
        <v>6434.4</v>
      </c>
      <c r="L1604" s="8">
        <f t="shared" si="1451"/>
        <v>4532.5250000000015</v>
      </c>
      <c r="M1604" s="8">
        <f t="shared" si="1451"/>
        <v>719579.42500000005</v>
      </c>
      <c r="N1604" s="5">
        <v>100</v>
      </c>
      <c r="O1604" s="8">
        <f t="shared" si="1451"/>
        <v>512889.30200999998</v>
      </c>
      <c r="P1604" s="8">
        <f t="shared" si="1451"/>
        <v>60121.661750000007</v>
      </c>
      <c r="Q1604" s="8">
        <f t="shared" si="1451"/>
        <v>84131.134019999998</v>
      </c>
      <c r="R1604" s="8">
        <f t="shared" si="1451"/>
        <v>0</v>
      </c>
      <c r="S1604" s="8">
        <f t="shared" si="1451"/>
        <v>0</v>
      </c>
      <c r="T1604" s="5">
        <v>100</v>
      </c>
      <c r="U1604" s="8">
        <f t="shared" si="1451"/>
        <v>60116.261250000003</v>
      </c>
      <c r="V1604" s="34">
        <f t="shared" si="1451"/>
        <v>0</v>
      </c>
      <c r="W1604" s="5">
        <f t="shared" si="1414"/>
        <v>100</v>
      </c>
      <c r="X1604" s="21"/>
    </row>
    <row r="1605" spans="1:24" s="3" customFormat="1" ht="31.5" x14ac:dyDescent="0.25">
      <c r="A1605" s="4" t="s">
        <v>156</v>
      </c>
      <c r="B1605" s="4" t="s">
        <v>1331</v>
      </c>
      <c r="C1605" s="4" t="s">
        <v>212</v>
      </c>
      <c r="D1605" s="4" t="s">
        <v>11</v>
      </c>
      <c r="E1605" s="14" t="s">
        <v>465</v>
      </c>
      <c r="F1605" s="8">
        <f t="shared" ref="F1605:L1605" si="1452">F1606+F1629</f>
        <v>76465.799999999988</v>
      </c>
      <c r="G1605" s="8">
        <f t="shared" si="1452"/>
        <v>72963.7</v>
      </c>
      <c r="H1605" s="8">
        <f t="shared" si="1452"/>
        <v>75211.5</v>
      </c>
      <c r="I1605" s="8">
        <f t="shared" si="1452"/>
        <v>0</v>
      </c>
      <c r="J1605" s="8">
        <f t="shared" si="1452"/>
        <v>0</v>
      </c>
      <c r="K1605" s="8">
        <f t="shared" si="1452"/>
        <v>0</v>
      </c>
      <c r="L1605" s="8">
        <f t="shared" si="1452"/>
        <v>4896.3960000000015</v>
      </c>
      <c r="M1605" s="8">
        <f t="shared" si="1445"/>
        <v>81362.195999999996</v>
      </c>
      <c r="N1605" s="5">
        <v>100</v>
      </c>
      <c r="O1605" s="8">
        <f>O1606+O1629</f>
        <v>58284.230230000001</v>
      </c>
      <c r="P1605" s="8">
        <f t="shared" ref="P1605:V1605" si="1453">P1606+P1629</f>
        <v>6368.8430000000008</v>
      </c>
      <c r="Q1605" s="8">
        <f t="shared" si="1453"/>
        <v>5121.8999999999996</v>
      </c>
      <c r="R1605" s="8">
        <f t="shared" si="1453"/>
        <v>0</v>
      </c>
      <c r="S1605" s="8">
        <f t="shared" si="1453"/>
        <v>0</v>
      </c>
      <c r="T1605" s="5">
        <v>100</v>
      </c>
      <c r="U1605" s="8">
        <f t="shared" si="1453"/>
        <v>6368.8425000000007</v>
      </c>
      <c r="V1605" s="34">
        <f t="shared" si="1453"/>
        <v>0</v>
      </c>
      <c r="W1605" s="5">
        <f t="shared" si="1414"/>
        <v>100</v>
      </c>
      <c r="X1605" s="21"/>
    </row>
    <row r="1606" spans="1:24" s="10" customFormat="1" ht="31.5" x14ac:dyDescent="0.25">
      <c r="A1606" s="4" t="s">
        <v>156</v>
      </c>
      <c r="B1606" s="4" t="s">
        <v>1331</v>
      </c>
      <c r="C1606" s="4" t="s">
        <v>212</v>
      </c>
      <c r="D1606" s="4" t="s">
        <v>12</v>
      </c>
      <c r="E1606" s="14" t="s">
        <v>466</v>
      </c>
      <c r="F1606" s="11">
        <f t="shared" ref="F1606:L1606" si="1454">F1607+F1615</f>
        <v>56890.299999999996</v>
      </c>
      <c r="G1606" s="11">
        <f t="shared" si="1454"/>
        <v>56890.299999999996</v>
      </c>
      <c r="H1606" s="11">
        <f t="shared" si="1454"/>
        <v>56890.299999999996</v>
      </c>
      <c r="I1606" s="11">
        <f t="shared" si="1454"/>
        <v>0</v>
      </c>
      <c r="J1606" s="11">
        <f t="shared" si="1454"/>
        <v>0</v>
      </c>
      <c r="K1606" s="11">
        <f t="shared" si="1454"/>
        <v>0</v>
      </c>
      <c r="L1606" s="11">
        <f t="shared" si="1454"/>
        <v>732.78399999999999</v>
      </c>
      <c r="M1606" s="11">
        <f t="shared" si="1445"/>
        <v>57623.083999999995</v>
      </c>
      <c r="N1606" s="5">
        <v>100</v>
      </c>
      <c r="O1606" s="11">
        <f>O1607+O1615</f>
        <v>40805.842490000003</v>
      </c>
      <c r="P1606" s="11">
        <f t="shared" ref="P1606:V1606" si="1455">P1607+P1615</f>
        <v>315.60000000000002</v>
      </c>
      <c r="Q1606" s="11">
        <f t="shared" si="1455"/>
        <v>5121.8999999999996</v>
      </c>
      <c r="R1606" s="11">
        <f t="shared" si="1455"/>
        <v>0</v>
      </c>
      <c r="S1606" s="11">
        <f t="shared" si="1455"/>
        <v>0</v>
      </c>
      <c r="T1606" s="5">
        <v>100</v>
      </c>
      <c r="U1606" s="11">
        <f t="shared" si="1455"/>
        <v>315.60000000000002</v>
      </c>
      <c r="V1606" s="35">
        <f t="shared" si="1455"/>
        <v>0</v>
      </c>
      <c r="W1606" s="5">
        <f t="shared" si="1414"/>
        <v>100</v>
      </c>
      <c r="X1606" s="25"/>
    </row>
    <row r="1607" spans="1:24" x14ac:dyDescent="0.25">
      <c r="A1607" s="7" t="s">
        <v>156</v>
      </c>
      <c r="B1607" s="7" t="s">
        <v>31</v>
      </c>
      <c r="C1607" s="7"/>
      <c r="D1607" s="7"/>
      <c r="E1607" s="18" t="s">
        <v>431</v>
      </c>
      <c r="F1607" s="5">
        <f t="shared" ref="F1607:L1609" si="1456">F1608</f>
        <v>7119.2</v>
      </c>
      <c r="G1607" s="5">
        <f t="shared" si="1456"/>
        <v>7119.2</v>
      </c>
      <c r="H1607" s="5">
        <f t="shared" si="1456"/>
        <v>7119.2</v>
      </c>
      <c r="I1607" s="5">
        <f t="shared" si="1456"/>
        <v>0</v>
      </c>
      <c r="J1607" s="5">
        <f t="shared" si="1456"/>
        <v>0</v>
      </c>
      <c r="K1607" s="5">
        <f t="shared" si="1456"/>
        <v>0</v>
      </c>
      <c r="L1607" s="5">
        <f t="shared" si="1456"/>
        <v>0</v>
      </c>
      <c r="M1607" s="5">
        <f t="shared" si="1445"/>
        <v>7119.2</v>
      </c>
      <c r="N1607" s="8">
        <v>1197.8</v>
      </c>
      <c r="O1607" s="5">
        <f t="shared" ref="O1607:O1609" si="1457">O1608</f>
        <v>5121.8999999999996</v>
      </c>
      <c r="P1607" s="5">
        <f t="shared" ref="P1607:V1609" si="1458">P1608</f>
        <v>315.60000000000002</v>
      </c>
      <c r="Q1607" s="5">
        <f t="shared" si="1458"/>
        <v>5121.8999999999996</v>
      </c>
      <c r="R1607" s="5">
        <f t="shared" si="1458"/>
        <v>0</v>
      </c>
      <c r="S1607" s="5">
        <f t="shared" si="1458"/>
        <v>0</v>
      </c>
      <c r="T1607" s="8">
        <v>1197.8</v>
      </c>
      <c r="U1607" s="5">
        <f t="shared" si="1458"/>
        <v>315.60000000000002</v>
      </c>
      <c r="V1607" s="36">
        <f t="shared" si="1458"/>
        <v>0</v>
      </c>
      <c r="W1607" s="8">
        <f t="shared" si="1414"/>
        <v>100</v>
      </c>
      <c r="X1607" s="26"/>
    </row>
    <row r="1608" spans="1:24" x14ac:dyDescent="0.25">
      <c r="A1608" s="9" t="s">
        <v>156</v>
      </c>
      <c r="B1608" s="9" t="s">
        <v>1333</v>
      </c>
      <c r="C1608" s="9"/>
      <c r="D1608" s="9"/>
      <c r="E1608" s="13" t="s">
        <v>455</v>
      </c>
      <c r="F1608" s="5">
        <f t="shared" si="1456"/>
        <v>7119.2</v>
      </c>
      <c r="G1608" s="5">
        <f t="shared" si="1456"/>
        <v>7119.2</v>
      </c>
      <c r="H1608" s="5">
        <f t="shared" si="1456"/>
        <v>7119.2</v>
      </c>
      <c r="I1608" s="5">
        <f t="shared" si="1456"/>
        <v>0</v>
      </c>
      <c r="J1608" s="5">
        <f t="shared" si="1456"/>
        <v>0</v>
      </c>
      <c r="K1608" s="5">
        <f t="shared" si="1456"/>
        <v>0</v>
      </c>
      <c r="L1608" s="5">
        <f t="shared" si="1456"/>
        <v>0</v>
      </c>
      <c r="M1608" s="5">
        <f t="shared" si="1445"/>
        <v>7119.2</v>
      </c>
      <c r="N1608" s="11">
        <v>1197.8</v>
      </c>
      <c r="O1608" s="5">
        <f t="shared" si="1457"/>
        <v>5121.8999999999996</v>
      </c>
      <c r="P1608" s="5">
        <f t="shared" si="1458"/>
        <v>315.60000000000002</v>
      </c>
      <c r="Q1608" s="5">
        <f t="shared" si="1458"/>
        <v>5121.8999999999996</v>
      </c>
      <c r="R1608" s="5">
        <f t="shared" si="1458"/>
        <v>0</v>
      </c>
      <c r="S1608" s="5">
        <f t="shared" si="1458"/>
        <v>0</v>
      </c>
      <c r="T1608" s="11">
        <v>1197.8</v>
      </c>
      <c r="U1608" s="5">
        <f t="shared" si="1458"/>
        <v>315.60000000000002</v>
      </c>
      <c r="V1608" s="36">
        <f t="shared" si="1458"/>
        <v>0</v>
      </c>
      <c r="W1608" s="11">
        <f t="shared" si="1414"/>
        <v>100</v>
      </c>
      <c r="X1608" s="26"/>
    </row>
    <row r="1609" spans="1:24" x14ac:dyDescent="0.25">
      <c r="A1609" s="4" t="s">
        <v>156</v>
      </c>
      <c r="B1609" s="4" t="s">
        <v>1333</v>
      </c>
      <c r="C1609" s="4" t="s">
        <v>91</v>
      </c>
      <c r="D1609" s="4"/>
      <c r="E1609" s="14" t="s">
        <v>883</v>
      </c>
      <c r="F1609" s="5">
        <f t="shared" si="1456"/>
        <v>7119.2</v>
      </c>
      <c r="G1609" s="5">
        <f t="shared" si="1456"/>
        <v>7119.2</v>
      </c>
      <c r="H1609" s="5">
        <f t="shared" si="1456"/>
        <v>7119.2</v>
      </c>
      <c r="I1609" s="5">
        <f t="shared" si="1456"/>
        <v>0</v>
      </c>
      <c r="J1609" s="5">
        <f t="shared" si="1456"/>
        <v>0</v>
      </c>
      <c r="K1609" s="5">
        <f t="shared" si="1456"/>
        <v>0</v>
      </c>
      <c r="L1609" s="5">
        <f t="shared" si="1456"/>
        <v>0</v>
      </c>
      <c r="M1609" s="5">
        <f t="shared" si="1445"/>
        <v>7119.2</v>
      </c>
      <c r="N1609" s="5">
        <v>157.80000000000001</v>
      </c>
      <c r="O1609" s="5">
        <f t="shared" si="1457"/>
        <v>5121.8999999999996</v>
      </c>
      <c r="P1609" s="5">
        <f t="shared" si="1458"/>
        <v>315.60000000000002</v>
      </c>
      <c r="Q1609" s="5">
        <f t="shared" si="1458"/>
        <v>5121.8999999999996</v>
      </c>
      <c r="R1609" s="5">
        <f t="shared" si="1458"/>
        <v>0</v>
      </c>
      <c r="S1609" s="5">
        <f t="shared" si="1458"/>
        <v>0</v>
      </c>
      <c r="T1609" s="5">
        <v>157.80000000000001</v>
      </c>
      <c r="U1609" s="5">
        <f t="shared" si="1458"/>
        <v>315.60000000000002</v>
      </c>
      <c r="V1609" s="36">
        <f t="shared" si="1458"/>
        <v>0</v>
      </c>
      <c r="W1609" s="5">
        <f t="shared" si="1414"/>
        <v>100</v>
      </c>
      <c r="X1609" s="26"/>
    </row>
    <row r="1610" spans="1:24" ht="31.5" x14ac:dyDescent="0.25">
      <c r="A1610" s="4" t="s">
        <v>156</v>
      </c>
      <c r="B1610" s="4" t="s">
        <v>1333</v>
      </c>
      <c r="C1610" s="4" t="s">
        <v>136</v>
      </c>
      <c r="D1610" s="4"/>
      <c r="E1610" s="14" t="s">
        <v>884</v>
      </c>
      <c r="F1610" s="5">
        <f t="shared" ref="F1610:L1610" si="1459">F1611+F1613</f>
        <v>7119.2</v>
      </c>
      <c r="G1610" s="5">
        <f t="shared" si="1459"/>
        <v>7119.2</v>
      </c>
      <c r="H1610" s="5">
        <f t="shared" si="1459"/>
        <v>7119.2</v>
      </c>
      <c r="I1610" s="5">
        <f t="shared" si="1459"/>
        <v>0</v>
      </c>
      <c r="J1610" s="5">
        <f t="shared" si="1459"/>
        <v>0</v>
      </c>
      <c r="K1610" s="5">
        <f t="shared" si="1459"/>
        <v>0</v>
      </c>
      <c r="L1610" s="5">
        <f t="shared" si="1459"/>
        <v>0</v>
      </c>
      <c r="M1610" s="5">
        <f t="shared" si="1445"/>
        <v>7119.2</v>
      </c>
      <c r="N1610" s="5">
        <v>157.80000000000001</v>
      </c>
      <c r="O1610" s="5">
        <f>O1611+O1613</f>
        <v>5121.8999999999996</v>
      </c>
      <c r="P1610" s="5">
        <f t="shared" ref="P1610:V1610" si="1460">P1611+P1613</f>
        <v>315.60000000000002</v>
      </c>
      <c r="Q1610" s="5">
        <f t="shared" si="1460"/>
        <v>5121.8999999999996</v>
      </c>
      <c r="R1610" s="5">
        <f t="shared" si="1460"/>
        <v>0</v>
      </c>
      <c r="S1610" s="5">
        <f t="shared" si="1460"/>
        <v>0</v>
      </c>
      <c r="T1610" s="5">
        <v>157.80000000000001</v>
      </c>
      <c r="U1610" s="5">
        <f t="shared" si="1460"/>
        <v>315.60000000000002</v>
      </c>
      <c r="V1610" s="36">
        <f t="shared" si="1460"/>
        <v>0</v>
      </c>
      <c r="W1610" s="5">
        <f t="shared" si="1414"/>
        <v>100</v>
      </c>
      <c r="X1610" s="26"/>
    </row>
    <row r="1611" spans="1:24" ht="31.5" x14ac:dyDescent="0.25">
      <c r="A1611" s="4" t="s">
        <v>156</v>
      </c>
      <c r="B1611" s="4" t="s">
        <v>1333</v>
      </c>
      <c r="C1611" s="4" t="s">
        <v>137</v>
      </c>
      <c r="D1611" s="4"/>
      <c r="E1611" s="14" t="s">
        <v>885</v>
      </c>
      <c r="F1611" s="5">
        <f t="shared" ref="F1611:L1611" si="1461">F1612</f>
        <v>6563.7</v>
      </c>
      <c r="G1611" s="5">
        <f t="shared" si="1461"/>
        <v>6563.7</v>
      </c>
      <c r="H1611" s="5">
        <f t="shared" si="1461"/>
        <v>6563.7</v>
      </c>
      <c r="I1611" s="5">
        <f t="shared" si="1461"/>
        <v>0</v>
      </c>
      <c r="J1611" s="5">
        <f t="shared" si="1461"/>
        <v>0</v>
      </c>
      <c r="K1611" s="5">
        <f t="shared" si="1461"/>
        <v>0</v>
      </c>
      <c r="L1611" s="5">
        <f t="shared" si="1461"/>
        <v>0</v>
      </c>
      <c r="M1611" s="5">
        <f t="shared" si="1445"/>
        <v>6563.7</v>
      </c>
      <c r="N1611" s="5">
        <v>157.80000000000001</v>
      </c>
      <c r="O1611" s="5">
        <f>O1612</f>
        <v>4666.1578300000001</v>
      </c>
      <c r="P1611" s="5">
        <f t="shared" ref="P1611:V1611" si="1462">P1612</f>
        <v>157.80000000000001</v>
      </c>
      <c r="Q1611" s="5">
        <f t="shared" si="1462"/>
        <v>4666.1578300000001</v>
      </c>
      <c r="R1611" s="5">
        <f t="shared" si="1462"/>
        <v>0</v>
      </c>
      <c r="S1611" s="5">
        <f t="shared" si="1462"/>
        <v>0</v>
      </c>
      <c r="T1611" s="5">
        <v>157.80000000000001</v>
      </c>
      <c r="U1611" s="5">
        <f t="shared" si="1462"/>
        <v>157.80000000000001</v>
      </c>
      <c r="V1611" s="36">
        <f t="shared" si="1462"/>
        <v>0</v>
      </c>
      <c r="W1611" s="5">
        <f t="shared" ref="W1611:W1674" si="1463">T1611/N1611*100</f>
        <v>100</v>
      </c>
      <c r="X1611" s="26"/>
    </row>
    <row r="1612" spans="1:24" ht="47.25" x14ac:dyDescent="0.25">
      <c r="A1612" s="4" t="s">
        <v>156</v>
      </c>
      <c r="B1612" s="4" t="s">
        <v>1333</v>
      </c>
      <c r="C1612" s="4" t="s">
        <v>128</v>
      </c>
      <c r="D1612" s="4"/>
      <c r="E1612" s="14" t="s">
        <v>506</v>
      </c>
      <c r="F1612" s="5">
        <v>6563.7</v>
      </c>
      <c r="G1612" s="5">
        <v>6563.7</v>
      </c>
      <c r="H1612" s="5">
        <v>6563.7</v>
      </c>
      <c r="I1612" s="5"/>
      <c r="J1612" s="5"/>
      <c r="K1612" s="5"/>
      <c r="L1612" s="5"/>
      <c r="M1612" s="5">
        <f t="shared" si="1445"/>
        <v>6563.7</v>
      </c>
      <c r="N1612" s="5">
        <v>157.80000000000001</v>
      </c>
      <c r="O1612" s="5">
        <v>4666.1578300000001</v>
      </c>
      <c r="P1612" s="5">
        <f>N1612</f>
        <v>157.80000000000001</v>
      </c>
      <c r="Q1612" s="5">
        <f>O1612</f>
        <v>4666.1578300000001</v>
      </c>
      <c r="R1612" s="5">
        <v>0</v>
      </c>
      <c r="S1612" s="5">
        <v>0</v>
      </c>
      <c r="T1612" s="5">
        <v>157.80000000000001</v>
      </c>
      <c r="U1612" s="5">
        <f>T1612</f>
        <v>157.80000000000001</v>
      </c>
      <c r="V1612" s="36">
        <v>0</v>
      </c>
      <c r="W1612" s="5">
        <f t="shared" si="1463"/>
        <v>100</v>
      </c>
      <c r="X1612" s="26"/>
    </row>
    <row r="1613" spans="1:24" ht="31.5" x14ac:dyDescent="0.25">
      <c r="A1613" s="4" t="s">
        <v>156</v>
      </c>
      <c r="B1613" s="4" t="s">
        <v>1333</v>
      </c>
      <c r="C1613" s="4" t="s">
        <v>128</v>
      </c>
      <c r="D1613" s="4" t="s">
        <v>11</v>
      </c>
      <c r="E1613" s="14" t="s">
        <v>465</v>
      </c>
      <c r="F1613" s="5">
        <f t="shared" ref="F1613:L1613" si="1464">F1614</f>
        <v>555.5</v>
      </c>
      <c r="G1613" s="5">
        <f t="shared" si="1464"/>
        <v>555.5</v>
      </c>
      <c r="H1613" s="5">
        <f t="shared" si="1464"/>
        <v>555.5</v>
      </c>
      <c r="I1613" s="5">
        <f t="shared" si="1464"/>
        <v>0</v>
      </c>
      <c r="J1613" s="5">
        <f t="shared" si="1464"/>
        <v>0</v>
      </c>
      <c r="K1613" s="5">
        <f t="shared" si="1464"/>
        <v>0</v>
      </c>
      <c r="L1613" s="5">
        <f t="shared" si="1464"/>
        <v>0</v>
      </c>
      <c r="M1613" s="5">
        <f t="shared" si="1445"/>
        <v>555.5</v>
      </c>
      <c r="N1613" s="5">
        <v>157.80000000000001</v>
      </c>
      <c r="O1613" s="5">
        <f>O1614</f>
        <v>455.74216999999999</v>
      </c>
      <c r="P1613" s="5">
        <f t="shared" ref="P1613:V1613" si="1465">P1614</f>
        <v>157.80000000000001</v>
      </c>
      <c r="Q1613" s="5">
        <f t="shared" si="1465"/>
        <v>455.74216999999999</v>
      </c>
      <c r="R1613" s="5">
        <f t="shared" si="1465"/>
        <v>0</v>
      </c>
      <c r="S1613" s="5">
        <f t="shared" si="1465"/>
        <v>0</v>
      </c>
      <c r="T1613" s="5">
        <v>157.80000000000001</v>
      </c>
      <c r="U1613" s="5">
        <f t="shared" si="1465"/>
        <v>157.80000000000001</v>
      </c>
      <c r="V1613" s="36">
        <f t="shared" si="1465"/>
        <v>0</v>
      </c>
      <c r="W1613" s="5">
        <f t="shared" si="1463"/>
        <v>100</v>
      </c>
      <c r="X1613" s="26"/>
    </row>
    <row r="1614" spans="1:24" ht="31.5" x14ac:dyDescent="0.25">
      <c r="A1614" s="4" t="s">
        <v>156</v>
      </c>
      <c r="B1614" s="4" t="s">
        <v>1333</v>
      </c>
      <c r="C1614" s="4" t="s">
        <v>128</v>
      </c>
      <c r="D1614" s="4" t="s">
        <v>12</v>
      </c>
      <c r="E1614" s="14" t="s">
        <v>466</v>
      </c>
      <c r="F1614" s="5">
        <v>555.5</v>
      </c>
      <c r="G1614" s="5">
        <v>555.5</v>
      </c>
      <c r="H1614" s="5">
        <v>555.5</v>
      </c>
      <c r="I1614" s="5"/>
      <c r="J1614" s="5"/>
      <c r="K1614" s="5"/>
      <c r="L1614" s="5"/>
      <c r="M1614" s="5">
        <f t="shared" si="1445"/>
        <v>555.5</v>
      </c>
      <c r="N1614" s="5">
        <v>157.80000000000001</v>
      </c>
      <c r="O1614" s="5">
        <v>455.74216999999999</v>
      </c>
      <c r="P1614" s="5">
        <f>N1614</f>
        <v>157.80000000000001</v>
      </c>
      <c r="Q1614" s="5">
        <f>O1614</f>
        <v>455.74216999999999</v>
      </c>
      <c r="R1614" s="5">
        <v>0</v>
      </c>
      <c r="S1614" s="5">
        <v>0</v>
      </c>
      <c r="T1614" s="5">
        <v>157.80000000000001</v>
      </c>
      <c r="U1614" s="5">
        <f>T1614</f>
        <v>157.80000000000001</v>
      </c>
      <c r="V1614" s="36">
        <v>0</v>
      </c>
      <c r="W1614" s="5">
        <f t="shared" si="1463"/>
        <v>100</v>
      </c>
      <c r="X1614" s="26"/>
    </row>
    <row r="1615" spans="1:24" ht="31.5" x14ac:dyDescent="0.25">
      <c r="A1615" s="4" t="s">
        <v>156</v>
      </c>
      <c r="B1615" s="4" t="s">
        <v>1333</v>
      </c>
      <c r="C1615" s="4" t="s">
        <v>22</v>
      </c>
      <c r="D1615" s="4"/>
      <c r="E1615" s="14" t="s">
        <v>699</v>
      </c>
      <c r="F1615" s="5">
        <f t="shared" ref="F1615:L1615" si="1466">F1616</f>
        <v>49771.1</v>
      </c>
      <c r="G1615" s="5">
        <f t="shared" si="1466"/>
        <v>49771.1</v>
      </c>
      <c r="H1615" s="5">
        <f t="shared" si="1466"/>
        <v>49771.1</v>
      </c>
      <c r="I1615" s="5">
        <f t="shared" si="1466"/>
        <v>0</v>
      </c>
      <c r="J1615" s="5">
        <f t="shared" si="1466"/>
        <v>0</v>
      </c>
      <c r="K1615" s="5">
        <f t="shared" si="1466"/>
        <v>0</v>
      </c>
      <c r="L1615" s="5">
        <f t="shared" si="1466"/>
        <v>732.78399999999999</v>
      </c>
      <c r="M1615" s="5">
        <f t="shared" si="1445"/>
        <v>50503.883999999998</v>
      </c>
      <c r="N1615" s="5">
        <v>1040</v>
      </c>
      <c r="O1615" s="5">
        <f>O1616</f>
        <v>35683.942490000001</v>
      </c>
      <c r="P1615" s="5">
        <f t="shared" ref="P1615:V1615" si="1467">P1616</f>
        <v>0</v>
      </c>
      <c r="Q1615" s="5">
        <f t="shared" si="1467"/>
        <v>0</v>
      </c>
      <c r="R1615" s="5">
        <f t="shared" si="1467"/>
        <v>0</v>
      </c>
      <c r="S1615" s="5">
        <f t="shared" si="1467"/>
        <v>0</v>
      </c>
      <c r="T1615" s="5">
        <v>1040</v>
      </c>
      <c r="U1615" s="5">
        <f t="shared" si="1467"/>
        <v>0</v>
      </c>
      <c r="V1615" s="36">
        <f t="shared" si="1467"/>
        <v>0</v>
      </c>
      <c r="W1615" s="5">
        <f t="shared" si="1463"/>
        <v>100</v>
      </c>
      <c r="X1615" s="26"/>
    </row>
    <row r="1616" spans="1:24" ht="47.25" x14ac:dyDescent="0.25">
      <c r="A1616" s="4" t="s">
        <v>156</v>
      </c>
      <c r="B1616" s="4" t="s">
        <v>1333</v>
      </c>
      <c r="C1616" s="4" t="s">
        <v>345</v>
      </c>
      <c r="D1616" s="4"/>
      <c r="E1616" s="14" t="s">
        <v>704</v>
      </c>
      <c r="F1616" s="5">
        <f t="shared" ref="F1616:L1616" si="1468">F1617+F1622</f>
        <v>49771.1</v>
      </c>
      <c r="G1616" s="5">
        <f t="shared" si="1468"/>
        <v>49771.1</v>
      </c>
      <c r="H1616" s="5">
        <f t="shared" si="1468"/>
        <v>49771.1</v>
      </c>
      <c r="I1616" s="5">
        <f t="shared" si="1468"/>
        <v>0</v>
      </c>
      <c r="J1616" s="5">
        <f t="shared" si="1468"/>
        <v>0</v>
      </c>
      <c r="K1616" s="5">
        <f t="shared" si="1468"/>
        <v>0</v>
      </c>
      <c r="L1616" s="5">
        <f t="shared" si="1468"/>
        <v>732.78399999999999</v>
      </c>
      <c r="M1616" s="5">
        <f t="shared" si="1445"/>
        <v>50503.883999999998</v>
      </c>
      <c r="N1616" s="5">
        <v>1040</v>
      </c>
      <c r="O1616" s="5">
        <f>O1617+O1622</f>
        <v>35683.942490000001</v>
      </c>
      <c r="P1616" s="5">
        <f t="shared" ref="P1616:V1616" si="1469">P1617+P1622</f>
        <v>0</v>
      </c>
      <c r="Q1616" s="5">
        <f t="shared" si="1469"/>
        <v>0</v>
      </c>
      <c r="R1616" s="5">
        <f t="shared" si="1469"/>
        <v>0</v>
      </c>
      <c r="S1616" s="5">
        <f t="shared" si="1469"/>
        <v>0</v>
      </c>
      <c r="T1616" s="5">
        <v>1040</v>
      </c>
      <c r="U1616" s="5">
        <f t="shared" si="1469"/>
        <v>0</v>
      </c>
      <c r="V1616" s="36">
        <f t="shared" si="1469"/>
        <v>0</v>
      </c>
      <c r="W1616" s="5">
        <f t="shared" si="1463"/>
        <v>100</v>
      </c>
      <c r="X1616" s="26"/>
    </row>
    <row r="1617" spans="1:24" ht="31.5" x14ac:dyDescent="0.25">
      <c r="A1617" s="4" t="s">
        <v>156</v>
      </c>
      <c r="B1617" s="4" t="s">
        <v>1333</v>
      </c>
      <c r="C1617" s="4" t="s">
        <v>345</v>
      </c>
      <c r="D1617" s="4" t="s">
        <v>11</v>
      </c>
      <c r="E1617" s="14" t="s">
        <v>465</v>
      </c>
      <c r="F1617" s="5">
        <f t="shared" ref="F1617:L1618" si="1470">F1618</f>
        <v>42670.1</v>
      </c>
      <c r="G1617" s="5">
        <f t="shared" si="1470"/>
        <v>42670.1</v>
      </c>
      <c r="H1617" s="5">
        <f t="shared" si="1470"/>
        <v>42670.1</v>
      </c>
      <c r="I1617" s="5">
        <f t="shared" si="1470"/>
        <v>0</v>
      </c>
      <c r="J1617" s="5">
        <f t="shared" si="1470"/>
        <v>0</v>
      </c>
      <c r="K1617" s="5">
        <f t="shared" si="1470"/>
        <v>0</v>
      </c>
      <c r="L1617" s="5">
        <f t="shared" si="1470"/>
        <v>447.8</v>
      </c>
      <c r="M1617" s="5">
        <f t="shared" si="1445"/>
        <v>43117.9</v>
      </c>
      <c r="N1617" s="5">
        <v>774.2</v>
      </c>
      <c r="O1617" s="5">
        <f t="shared" ref="O1617:V1617" si="1471">O1618+O1620</f>
        <v>30412.415969999998</v>
      </c>
      <c r="P1617" s="5">
        <f t="shared" si="1471"/>
        <v>0</v>
      </c>
      <c r="Q1617" s="5">
        <f t="shared" si="1471"/>
        <v>0</v>
      </c>
      <c r="R1617" s="5">
        <f t="shared" si="1471"/>
        <v>0</v>
      </c>
      <c r="S1617" s="5">
        <f t="shared" si="1471"/>
        <v>0</v>
      </c>
      <c r="T1617" s="5">
        <v>774.2</v>
      </c>
      <c r="U1617" s="5">
        <f t="shared" si="1471"/>
        <v>0</v>
      </c>
      <c r="V1617" s="5">
        <f t="shared" si="1471"/>
        <v>0</v>
      </c>
      <c r="W1617" s="5">
        <f t="shared" si="1463"/>
        <v>100</v>
      </c>
      <c r="X1617" s="26"/>
    </row>
    <row r="1618" spans="1:24" ht="31.5" x14ac:dyDescent="0.25">
      <c r="A1618" s="4" t="s">
        <v>156</v>
      </c>
      <c r="B1618" s="4" t="s">
        <v>1333</v>
      </c>
      <c r="C1618" s="4" t="s">
        <v>345</v>
      </c>
      <c r="D1618" s="4" t="s">
        <v>12</v>
      </c>
      <c r="E1618" s="14" t="s">
        <v>466</v>
      </c>
      <c r="F1618" s="5">
        <f t="shared" si="1470"/>
        <v>42670.1</v>
      </c>
      <c r="G1618" s="5">
        <f t="shared" si="1470"/>
        <v>42670.1</v>
      </c>
      <c r="H1618" s="5">
        <f t="shared" si="1470"/>
        <v>42670.1</v>
      </c>
      <c r="I1618" s="5">
        <f t="shared" si="1470"/>
        <v>0</v>
      </c>
      <c r="J1618" s="5">
        <f t="shared" si="1470"/>
        <v>0</v>
      </c>
      <c r="K1618" s="5">
        <f t="shared" si="1470"/>
        <v>0</v>
      </c>
      <c r="L1618" s="5">
        <f t="shared" si="1470"/>
        <v>447.8</v>
      </c>
      <c r="M1618" s="5">
        <f t="shared" si="1445"/>
        <v>43117.9</v>
      </c>
      <c r="N1618" s="5">
        <v>774.2</v>
      </c>
      <c r="O1618" s="5">
        <f>O1619</f>
        <v>30412.415969999998</v>
      </c>
      <c r="P1618" s="5">
        <f t="shared" ref="P1618:V1618" si="1472">P1619</f>
        <v>0</v>
      </c>
      <c r="Q1618" s="5">
        <f t="shared" si="1472"/>
        <v>0</v>
      </c>
      <c r="R1618" s="5">
        <f t="shared" si="1472"/>
        <v>0</v>
      </c>
      <c r="S1618" s="5">
        <f t="shared" si="1472"/>
        <v>0</v>
      </c>
      <c r="T1618" s="5">
        <v>774.2</v>
      </c>
      <c r="U1618" s="5">
        <f t="shared" si="1472"/>
        <v>0</v>
      </c>
      <c r="V1618" s="36">
        <f t="shared" si="1472"/>
        <v>0</v>
      </c>
      <c r="W1618" s="5">
        <f t="shared" si="1463"/>
        <v>100</v>
      </c>
      <c r="X1618" s="26"/>
    </row>
    <row r="1619" spans="1:24" ht="31.5" x14ac:dyDescent="0.25">
      <c r="A1619" s="4" t="s">
        <v>156</v>
      </c>
      <c r="B1619" s="4" t="s">
        <v>1333</v>
      </c>
      <c r="C1619" s="4" t="s">
        <v>345</v>
      </c>
      <c r="D1619" s="4" t="s">
        <v>73</v>
      </c>
      <c r="E1619" s="14" t="s">
        <v>475</v>
      </c>
      <c r="F1619" s="5">
        <v>42670.1</v>
      </c>
      <c r="G1619" s="5">
        <v>42670.1</v>
      </c>
      <c r="H1619" s="5">
        <v>42670.1</v>
      </c>
      <c r="I1619" s="5"/>
      <c r="J1619" s="5"/>
      <c r="K1619" s="5"/>
      <c r="L1619" s="5">
        <v>447.8</v>
      </c>
      <c r="M1619" s="5">
        <f t="shared" si="1445"/>
        <v>43117.9</v>
      </c>
      <c r="N1619" s="5">
        <v>265.8</v>
      </c>
      <c r="O1619" s="5">
        <v>30412.415969999998</v>
      </c>
      <c r="P1619" s="5">
        <v>0</v>
      </c>
      <c r="Q1619" s="5">
        <v>0</v>
      </c>
      <c r="R1619" s="5">
        <v>0</v>
      </c>
      <c r="S1619" s="5">
        <v>0</v>
      </c>
      <c r="T1619" s="5">
        <v>265.8</v>
      </c>
      <c r="U1619" s="5">
        <v>0</v>
      </c>
      <c r="V1619" s="36">
        <v>0</v>
      </c>
      <c r="W1619" s="5">
        <f t="shared" si="1463"/>
        <v>100</v>
      </c>
      <c r="X1619" s="26"/>
    </row>
    <row r="1620" spans="1:24" ht="63" x14ac:dyDescent="0.25">
      <c r="A1620" s="4" t="s">
        <v>156</v>
      </c>
      <c r="B1620" s="4" t="s">
        <v>1333</v>
      </c>
      <c r="C1620" s="4" t="s">
        <v>345</v>
      </c>
      <c r="D1620" s="4" t="s">
        <v>72</v>
      </c>
      <c r="E1620" s="14" t="s">
        <v>1187</v>
      </c>
      <c r="F1620" s="5"/>
      <c r="G1620" s="5"/>
      <c r="H1620" s="5"/>
      <c r="I1620" s="5"/>
      <c r="J1620" s="5"/>
      <c r="K1620" s="5"/>
      <c r="L1620" s="5"/>
      <c r="M1620" s="5">
        <f>M1621</f>
        <v>0</v>
      </c>
      <c r="N1620" s="5">
        <v>265.8</v>
      </c>
      <c r="O1620" s="5">
        <f t="shared" ref="O1620:V1620" si="1473">O1621</f>
        <v>0</v>
      </c>
      <c r="P1620" s="5">
        <f t="shared" si="1473"/>
        <v>0</v>
      </c>
      <c r="Q1620" s="5">
        <f t="shared" si="1473"/>
        <v>0</v>
      </c>
      <c r="R1620" s="5">
        <f t="shared" si="1473"/>
        <v>0</v>
      </c>
      <c r="S1620" s="5">
        <f t="shared" si="1473"/>
        <v>0</v>
      </c>
      <c r="T1620" s="5">
        <v>265.8</v>
      </c>
      <c r="U1620" s="5">
        <f t="shared" si="1473"/>
        <v>0</v>
      </c>
      <c r="V1620" s="5">
        <f t="shared" si="1473"/>
        <v>0</v>
      </c>
      <c r="W1620" s="5">
        <f t="shared" si="1463"/>
        <v>100</v>
      </c>
      <c r="X1620" s="26"/>
    </row>
    <row r="1621" spans="1:24" hidden="1" x14ac:dyDescent="0.25">
      <c r="A1621" s="7" t="s">
        <v>156</v>
      </c>
      <c r="B1621" s="7" t="s">
        <v>78</v>
      </c>
      <c r="C1621" s="7"/>
      <c r="D1621" s="7"/>
      <c r="E1621" s="18" t="s">
        <v>432</v>
      </c>
      <c r="F1621" s="5"/>
      <c r="G1621" s="5"/>
      <c r="H1621" s="5"/>
      <c r="I1621" s="5"/>
      <c r="J1621" s="5"/>
      <c r="K1621" s="5"/>
      <c r="L1621" s="5"/>
      <c r="M1621" s="5">
        <v>0</v>
      </c>
      <c r="N1621" s="8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8">
        <v>0</v>
      </c>
      <c r="U1621" s="5">
        <v>0</v>
      </c>
      <c r="V1621" s="5">
        <v>0</v>
      </c>
      <c r="W1621" s="8" t="e">
        <f t="shared" si="1463"/>
        <v>#DIV/0!</v>
      </c>
      <c r="X1621" s="24" t="s">
        <v>1214</v>
      </c>
    </row>
    <row r="1622" spans="1:24" hidden="1" x14ac:dyDescent="0.25">
      <c r="A1622" s="9" t="s">
        <v>156</v>
      </c>
      <c r="B1622" s="9" t="s">
        <v>1349</v>
      </c>
      <c r="C1622" s="9"/>
      <c r="D1622" s="9"/>
      <c r="E1622" s="13" t="s">
        <v>457</v>
      </c>
      <c r="F1622" s="5">
        <f t="shared" ref="F1622:L1622" si="1474">F1623+F1625+F1627</f>
        <v>7101.0000000000009</v>
      </c>
      <c r="G1622" s="5">
        <f t="shared" si="1474"/>
        <v>7101.0000000000009</v>
      </c>
      <c r="H1622" s="5">
        <f t="shared" si="1474"/>
        <v>7101.0000000000009</v>
      </c>
      <c r="I1622" s="5">
        <f t="shared" si="1474"/>
        <v>0</v>
      </c>
      <c r="J1622" s="5">
        <f t="shared" si="1474"/>
        <v>0</v>
      </c>
      <c r="K1622" s="5">
        <f t="shared" si="1474"/>
        <v>0</v>
      </c>
      <c r="L1622" s="5">
        <f t="shared" si="1474"/>
        <v>284.98399999999998</v>
      </c>
      <c r="M1622" s="5">
        <f t="shared" si="1445"/>
        <v>7385.9840000000013</v>
      </c>
      <c r="N1622" s="11">
        <v>0</v>
      </c>
      <c r="O1622" s="5">
        <f>O1623+O1625+O1627</f>
        <v>5271.5265200000003</v>
      </c>
      <c r="P1622" s="5">
        <f t="shared" ref="P1622:V1622" si="1475">P1623+P1625+P1627</f>
        <v>0</v>
      </c>
      <c r="Q1622" s="5">
        <f t="shared" si="1475"/>
        <v>0</v>
      </c>
      <c r="R1622" s="5">
        <f t="shared" si="1475"/>
        <v>0</v>
      </c>
      <c r="S1622" s="5">
        <f t="shared" si="1475"/>
        <v>0</v>
      </c>
      <c r="T1622" s="11">
        <v>0</v>
      </c>
      <c r="U1622" s="5">
        <f t="shared" si="1475"/>
        <v>0</v>
      </c>
      <c r="V1622" s="36">
        <f t="shared" si="1475"/>
        <v>0</v>
      </c>
      <c r="W1622" s="11" t="e">
        <f t="shared" si="1463"/>
        <v>#DIV/0!</v>
      </c>
      <c r="X1622" s="24" t="s">
        <v>1214</v>
      </c>
    </row>
    <row r="1623" spans="1:24" ht="31.5" hidden="1" x14ac:dyDescent="0.25">
      <c r="A1623" s="4" t="s">
        <v>156</v>
      </c>
      <c r="B1623" s="4" t="s">
        <v>1349</v>
      </c>
      <c r="C1623" s="4" t="s">
        <v>22</v>
      </c>
      <c r="D1623" s="4"/>
      <c r="E1623" s="14" t="s">
        <v>699</v>
      </c>
      <c r="F1623" s="5">
        <f t="shared" ref="F1623:L1623" si="1476">F1624</f>
        <v>5.6</v>
      </c>
      <c r="G1623" s="5">
        <f t="shared" si="1476"/>
        <v>5.6</v>
      </c>
      <c r="H1623" s="5">
        <f t="shared" si="1476"/>
        <v>5.6</v>
      </c>
      <c r="I1623" s="5">
        <f t="shared" si="1476"/>
        <v>0</v>
      </c>
      <c r="J1623" s="5">
        <f t="shared" si="1476"/>
        <v>0</v>
      </c>
      <c r="K1623" s="5">
        <f t="shared" si="1476"/>
        <v>0</v>
      </c>
      <c r="L1623" s="5">
        <f t="shared" si="1476"/>
        <v>0</v>
      </c>
      <c r="M1623" s="5">
        <f t="shared" si="1445"/>
        <v>5.6</v>
      </c>
      <c r="N1623" s="5">
        <v>0</v>
      </c>
      <c r="O1623" s="5">
        <f>O1624</f>
        <v>2.25</v>
      </c>
      <c r="P1623" s="5">
        <f t="shared" ref="P1623:V1623" si="1477">P1624</f>
        <v>0</v>
      </c>
      <c r="Q1623" s="5">
        <f t="shared" si="1477"/>
        <v>0</v>
      </c>
      <c r="R1623" s="5">
        <f t="shared" si="1477"/>
        <v>0</v>
      </c>
      <c r="S1623" s="5">
        <f t="shared" si="1477"/>
        <v>0</v>
      </c>
      <c r="T1623" s="5">
        <v>0</v>
      </c>
      <c r="U1623" s="5">
        <f t="shared" si="1477"/>
        <v>0</v>
      </c>
      <c r="V1623" s="36">
        <f t="shared" si="1477"/>
        <v>0</v>
      </c>
      <c r="W1623" s="5" t="e">
        <f t="shared" si="1463"/>
        <v>#DIV/0!</v>
      </c>
      <c r="X1623" s="24" t="s">
        <v>1214</v>
      </c>
    </row>
    <row r="1624" spans="1:24" ht="47.25" hidden="1" x14ac:dyDescent="0.25">
      <c r="A1624" s="4" t="s">
        <v>156</v>
      </c>
      <c r="B1624" s="4" t="s">
        <v>1349</v>
      </c>
      <c r="C1624" s="4" t="s">
        <v>82</v>
      </c>
      <c r="D1624" s="4"/>
      <c r="E1624" s="14" t="s">
        <v>867</v>
      </c>
      <c r="F1624" s="5">
        <v>5.6</v>
      </c>
      <c r="G1624" s="5">
        <v>5.6</v>
      </c>
      <c r="H1624" s="5">
        <v>5.6</v>
      </c>
      <c r="I1624" s="5"/>
      <c r="J1624" s="5"/>
      <c r="K1624" s="5"/>
      <c r="L1624" s="5"/>
      <c r="M1624" s="5">
        <f t="shared" si="1445"/>
        <v>5.6</v>
      </c>
      <c r="N1624" s="5">
        <v>0</v>
      </c>
      <c r="O1624" s="5">
        <v>2.25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36">
        <v>0</v>
      </c>
      <c r="W1624" s="5" t="e">
        <f t="shared" si="1463"/>
        <v>#DIV/0!</v>
      </c>
      <c r="X1624" s="24" t="s">
        <v>1214</v>
      </c>
    </row>
    <row r="1625" spans="1:24" ht="47.25" hidden="1" x14ac:dyDescent="0.25">
      <c r="A1625" s="4" t="s">
        <v>156</v>
      </c>
      <c r="B1625" s="4" t="s">
        <v>1349</v>
      </c>
      <c r="C1625" s="4" t="s">
        <v>79</v>
      </c>
      <c r="D1625" s="4"/>
      <c r="E1625" s="14" t="s">
        <v>497</v>
      </c>
      <c r="F1625" s="5">
        <f t="shared" ref="F1625:L1625" si="1478">F1626</f>
        <v>6761.2000000000007</v>
      </c>
      <c r="G1625" s="5">
        <f t="shared" si="1478"/>
        <v>6761.2000000000007</v>
      </c>
      <c r="H1625" s="5">
        <f t="shared" si="1478"/>
        <v>6761.2000000000007</v>
      </c>
      <c r="I1625" s="5">
        <f t="shared" si="1478"/>
        <v>0</v>
      </c>
      <c r="J1625" s="5">
        <f t="shared" si="1478"/>
        <v>0</v>
      </c>
      <c r="K1625" s="5">
        <f t="shared" si="1478"/>
        <v>0</v>
      </c>
      <c r="L1625" s="5">
        <f t="shared" si="1478"/>
        <v>284.98399999999998</v>
      </c>
      <c r="M1625" s="5">
        <f t="shared" si="1445"/>
        <v>7046.1840000000011</v>
      </c>
      <c r="N1625" s="5">
        <v>0</v>
      </c>
      <c r="O1625" s="5">
        <f>O1626</f>
        <v>4918.7005200000003</v>
      </c>
      <c r="P1625" s="5">
        <f t="shared" ref="P1625:V1625" si="1479">P1626</f>
        <v>0</v>
      </c>
      <c r="Q1625" s="5">
        <f t="shared" si="1479"/>
        <v>0</v>
      </c>
      <c r="R1625" s="5">
        <f t="shared" si="1479"/>
        <v>0</v>
      </c>
      <c r="S1625" s="5">
        <f t="shared" si="1479"/>
        <v>0</v>
      </c>
      <c r="T1625" s="5">
        <v>0</v>
      </c>
      <c r="U1625" s="5">
        <f t="shared" si="1479"/>
        <v>0</v>
      </c>
      <c r="V1625" s="36">
        <f t="shared" si="1479"/>
        <v>0</v>
      </c>
      <c r="W1625" s="5" t="e">
        <f t="shared" si="1463"/>
        <v>#DIV/0!</v>
      </c>
      <c r="X1625" s="24" t="s">
        <v>1214</v>
      </c>
    </row>
    <row r="1626" spans="1:24" ht="31.5" hidden="1" x14ac:dyDescent="0.25">
      <c r="A1626" s="4" t="s">
        <v>156</v>
      </c>
      <c r="B1626" s="4" t="s">
        <v>1349</v>
      </c>
      <c r="C1626" s="4" t="s">
        <v>79</v>
      </c>
      <c r="D1626" s="4" t="s">
        <v>11</v>
      </c>
      <c r="E1626" s="14" t="s">
        <v>465</v>
      </c>
      <c r="F1626" s="5">
        <v>6761.2000000000007</v>
      </c>
      <c r="G1626" s="5">
        <v>6761.2000000000007</v>
      </c>
      <c r="H1626" s="5">
        <v>6761.2000000000007</v>
      </c>
      <c r="I1626" s="5"/>
      <c r="J1626" s="5"/>
      <c r="K1626" s="5"/>
      <c r="L1626" s="5">
        <v>284.98399999999998</v>
      </c>
      <c r="M1626" s="5">
        <f t="shared" si="1445"/>
        <v>7046.1840000000011</v>
      </c>
      <c r="N1626" s="5">
        <v>0</v>
      </c>
      <c r="O1626" s="5">
        <v>4918.7005200000003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36">
        <v>0</v>
      </c>
      <c r="W1626" s="5" t="e">
        <f t="shared" si="1463"/>
        <v>#DIV/0!</v>
      </c>
      <c r="X1626" s="24" t="s">
        <v>1214</v>
      </c>
    </row>
    <row r="1627" spans="1:24" ht="31.5" hidden="1" x14ac:dyDescent="0.25">
      <c r="A1627" s="4" t="s">
        <v>156</v>
      </c>
      <c r="B1627" s="4" t="s">
        <v>1349</v>
      </c>
      <c r="C1627" s="4" t="s">
        <v>79</v>
      </c>
      <c r="D1627" s="4" t="s">
        <v>12</v>
      </c>
      <c r="E1627" s="14" t="s">
        <v>466</v>
      </c>
      <c r="F1627" s="5">
        <f t="shared" ref="F1627:L1627" si="1480">F1628</f>
        <v>334.2</v>
      </c>
      <c r="G1627" s="5">
        <f t="shared" si="1480"/>
        <v>334.2</v>
      </c>
      <c r="H1627" s="5">
        <f t="shared" si="1480"/>
        <v>334.2</v>
      </c>
      <c r="I1627" s="5">
        <f t="shared" si="1480"/>
        <v>0</v>
      </c>
      <c r="J1627" s="5">
        <f t="shared" si="1480"/>
        <v>0</v>
      </c>
      <c r="K1627" s="5">
        <f t="shared" si="1480"/>
        <v>0</v>
      </c>
      <c r="L1627" s="5">
        <f t="shared" si="1480"/>
        <v>0</v>
      </c>
      <c r="M1627" s="5">
        <f t="shared" si="1445"/>
        <v>334.2</v>
      </c>
      <c r="N1627" s="5">
        <v>0</v>
      </c>
      <c r="O1627" s="5">
        <f>O1628</f>
        <v>350.57600000000002</v>
      </c>
      <c r="P1627" s="5">
        <f t="shared" ref="P1627:V1627" si="1481">P1628</f>
        <v>0</v>
      </c>
      <c r="Q1627" s="5">
        <f t="shared" si="1481"/>
        <v>0</v>
      </c>
      <c r="R1627" s="5">
        <f t="shared" si="1481"/>
        <v>0</v>
      </c>
      <c r="S1627" s="5">
        <f t="shared" si="1481"/>
        <v>0</v>
      </c>
      <c r="T1627" s="5">
        <v>0</v>
      </c>
      <c r="U1627" s="5">
        <f t="shared" si="1481"/>
        <v>0</v>
      </c>
      <c r="V1627" s="36">
        <f t="shared" si="1481"/>
        <v>0</v>
      </c>
      <c r="W1627" s="5" t="e">
        <f t="shared" si="1463"/>
        <v>#DIV/0!</v>
      </c>
      <c r="X1627" s="24" t="s">
        <v>1214</v>
      </c>
    </row>
    <row r="1628" spans="1:24" x14ac:dyDescent="0.25">
      <c r="A1628" s="7" t="s">
        <v>156</v>
      </c>
      <c r="B1628" s="7" t="s">
        <v>35</v>
      </c>
      <c r="C1628" s="7"/>
      <c r="D1628" s="7"/>
      <c r="E1628" s="18" t="s">
        <v>770</v>
      </c>
      <c r="F1628" s="5">
        <v>334.2</v>
      </c>
      <c r="G1628" s="5">
        <v>334.2</v>
      </c>
      <c r="H1628" s="5">
        <v>334.2</v>
      </c>
      <c r="I1628" s="5"/>
      <c r="J1628" s="5"/>
      <c r="K1628" s="5"/>
      <c r="L1628" s="5"/>
      <c r="M1628" s="5">
        <f t="shared" si="1445"/>
        <v>334.2</v>
      </c>
      <c r="N1628" s="8">
        <v>527.4</v>
      </c>
      <c r="O1628" s="5">
        <v>350.57600000000002</v>
      </c>
      <c r="P1628" s="5">
        <v>0</v>
      </c>
      <c r="Q1628" s="5">
        <v>0</v>
      </c>
      <c r="R1628" s="5">
        <v>0</v>
      </c>
      <c r="S1628" s="5">
        <v>0</v>
      </c>
      <c r="T1628" s="8">
        <v>526.61586</v>
      </c>
      <c r="U1628" s="5">
        <v>0</v>
      </c>
      <c r="V1628" s="36">
        <v>0</v>
      </c>
      <c r="W1628" s="8">
        <f t="shared" si="1463"/>
        <v>99.851319681456204</v>
      </c>
      <c r="X1628" s="26"/>
    </row>
    <row r="1629" spans="1:24" s="10" customFormat="1" x14ac:dyDescent="0.25">
      <c r="A1629" s="9" t="s">
        <v>156</v>
      </c>
      <c r="B1629" s="9" t="s">
        <v>1341</v>
      </c>
      <c r="C1629" s="9"/>
      <c r="D1629" s="9"/>
      <c r="E1629" s="13" t="s">
        <v>650</v>
      </c>
      <c r="F1629" s="11">
        <f t="shared" ref="F1629:K1629" si="1482">F1630</f>
        <v>19575.5</v>
      </c>
      <c r="G1629" s="11">
        <f t="shared" si="1482"/>
        <v>16073.4</v>
      </c>
      <c r="H1629" s="11">
        <f t="shared" si="1482"/>
        <v>18321.2</v>
      </c>
      <c r="I1629" s="11">
        <f t="shared" si="1482"/>
        <v>0</v>
      </c>
      <c r="J1629" s="11">
        <f t="shared" si="1482"/>
        <v>0</v>
      </c>
      <c r="K1629" s="11">
        <f t="shared" si="1482"/>
        <v>0</v>
      </c>
      <c r="L1629" s="11">
        <f>L1630+L1669</f>
        <v>4163.6120000000019</v>
      </c>
      <c r="M1629" s="11">
        <f t="shared" si="1445"/>
        <v>23739.112000000001</v>
      </c>
      <c r="N1629" s="11">
        <v>527.4</v>
      </c>
      <c r="O1629" s="11">
        <f t="shared" ref="O1629:V1629" si="1483">O1630+O1669+O1677</f>
        <v>17478.387739999998</v>
      </c>
      <c r="P1629" s="11">
        <f t="shared" si="1483"/>
        <v>6053.2430000000004</v>
      </c>
      <c r="Q1629" s="11">
        <f t="shared" si="1483"/>
        <v>0</v>
      </c>
      <c r="R1629" s="11">
        <f t="shared" si="1483"/>
        <v>0</v>
      </c>
      <c r="S1629" s="11">
        <f t="shared" si="1483"/>
        <v>0</v>
      </c>
      <c r="T1629" s="11">
        <v>526.61586</v>
      </c>
      <c r="U1629" s="11">
        <f t="shared" si="1483"/>
        <v>6053.2425000000003</v>
      </c>
      <c r="V1629" s="35">
        <f t="shared" si="1483"/>
        <v>0</v>
      </c>
      <c r="W1629" s="11">
        <f t="shared" si="1463"/>
        <v>99.851319681456204</v>
      </c>
      <c r="X1629" s="25"/>
    </row>
    <row r="1630" spans="1:24" ht="31.5" x14ac:dyDescent="0.25">
      <c r="A1630" s="4" t="s">
        <v>156</v>
      </c>
      <c r="B1630" s="4" t="s">
        <v>1341</v>
      </c>
      <c r="C1630" s="4" t="s">
        <v>553</v>
      </c>
      <c r="D1630" s="4"/>
      <c r="E1630" s="14" t="s">
        <v>898</v>
      </c>
      <c r="F1630" s="5">
        <f t="shared" ref="F1630:L1630" si="1484">F1631+F1661</f>
        <v>19575.5</v>
      </c>
      <c r="G1630" s="5">
        <f t="shared" si="1484"/>
        <v>16073.4</v>
      </c>
      <c r="H1630" s="5">
        <f t="shared" si="1484"/>
        <v>18321.2</v>
      </c>
      <c r="I1630" s="5">
        <f t="shared" si="1484"/>
        <v>0</v>
      </c>
      <c r="J1630" s="5">
        <f t="shared" si="1484"/>
        <v>0</v>
      </c>
      <c r="K1630" s="5">
        <f t="shared" si="1484"/>
        <v>0</v>
      </c>
      <c r="L1630" s="5">
        <f t="shared" si="1484"/>
        <v>4140.2120000000023</v>
      </c>
      <c r="M1630" s="5">
        <f t="shared" si="1445"/>
        <v>23715.712000000003</v>
      </c>
      <c r="N1630" s="5">
        <v>527.4</v>
      </c>
      <c r="O1630" s="5">
        <f>O1631+O1661</f>
        <v>16633.137739999998</v>
      </c>
      <c r="P1630" s="5">
        <f t="shared" ref="P1630:V1630" si="1485">P1631+P1661</f>
        <v>0</v>
      </c>
      <c r="Q1630" s="5">
        <f t="shared" si="1485"/>
        <v>0</v>
      </c>
      <c r="R1630" s="5">
        <f t="shared" si="1485"/>
        <v>0</v>
      </c>
      <c r="S1630" s="5">
        <f t="shared" si="1485"/>
        <v>0</v>
      </c>
      <c r="T1630" s="5">
        <v>526.61586</v>
      </c>
      <c r="U1630" s="5">
        <f t="shared" si="1485"/>
        <v>0</v>
      </c>
      <c r="V1630" s="36">
        <f t="shared" si="1485"/>
        <v>0</v>
      </c>
      <c r="W1630" s="5">
        <f t="shared" si="1463"/>
        <v>99.851319681456204</v>
      </c>
      <c r="X1630" s="26"/>
    </row>
    <row r="1631" spans="1:24" ht="31.5" x14ac:dyDescent="0.25">
      <c r="A1631" s="4" t="s">
        <v>156</v>
      </c>
      <c r="B1631" s="4" t="s">
        <v>1341</v>
      </c>
      <c r="C1631" s="4" t="s">
        <v>557</v>
      </c>
      <c r="D1631" s="4"/>
      <c r="E1631" s="14" t="s">
        <v>904</v>
      </c>
      <c r="F1631" s="5">
        <f t="shared" ref="F1631:L1631" si="1486">F1632+F1648+F1655</f>
        <v>19455.5</v>
      </c>
      <c r="G1631" s="5">
        <f t="shared" si="1486"/>
        <v>15953.4</v>
      </c>
      <c r="H1631" s="5">
        <f t="shared" si="1486"/>
        <v>18201.2</v>
      </c>
      <c r="I1631" s="5">
        <f t="shared" si="1486"/>
        <v>0</v>
      </c>
      <c r="J1631" s="5">
        <f t="shared" si="1486"/>
        <v>0</v>
      </c>
      <c r="K1631" s="5">
        <f t="shared" si="1486"/>
        <v>0</v>
      </c>
      <c r="L1631" s="5">
        <f t="shared" si="1486"/>
        <v>4140.2120000000023</v>
      </c>
      <c r="M1631" s="5">
        <f t="shared" si="1445"/>
        <v>23595.712000000003</v>
      </c>
      <c r="N1631" s="5">
        <v>527.4</v>
      </c>
      <c r="O1631" s="5">
        <f>O1632+O1648+O1655</f>
        <v>16513.137739999998</v>
      </c>
      <c r="P1631" s="5">
        <f t="shared" ref="P1631:V1631" si="1487">P1632+P1648+P1655</f>
        <v>0</v>
      </c>
      <c r="Q1631" s="5">
        <f t="shared" si="1487"/>
        <v>0</v>
      </c>
      <c r="R1631" s="5">
        <f t="shared" si="1487"/>
        <v>0</v>
      </c>
      <c r="S1631" s="5">
        <f t="shared" si="1487"/>
        <v>0</v>
      </c>
      <c r="T1631" s="5">
        <v>526.61586</v>
      </c>
      <c r="U1631" s="5">
        <f t="shared" si="1487"/>
        <v>0</v>
      </c>
      <c r="V1631" s="36">
        <f t="shared" si="1487"/>
        <v>0</v>
      </c>
      <c r="W1631" s="5">
        <f t="shared" si="1463"/>
        <v>99.851319681456204</v>
      </c>
      <c r="X1631" s="26"/>
    </row>
    <row r="1632" spans="1:24" ht="63" x14ac:dyDescent="0.25">
      <c r="A1632" s="4" t="s">
        <v>156</v>
      </c>
      <c r="B1632" s="4" t="s">
        <v>1341</v>
      </c>
      <c r="C1632" s="4" t="s">
        <v>558</v>
      </c>
      <c r="D1632" s="4"/>
      <c r="E1632" s="14" t="s">
        <v>905</v>
      </c>
      <c r="F1632" s="5">
        <f t="shared" ref="F1632:L1632" si="1488">F1633+F1642+F1645+F1636</f>
        <v>4509.2</v>
      </c>
      <c r="G1632" s="5">
        <f t="shared" si="1488"/>
        <v>1009.2</v>
      </c>
      <c r="H1632" s="5">
        <f t="shared" si="1488"/>
        <v>1009.2</v>
      </c>
      <c r="I1632" s="5">
        <f t="shared" si="1488"/>
        <v>0</v>
      </c>
      <c r="J1632" s="5">
        <f t="shared" si="1488"/>
        <v>0</v>
      </c>
      <c r="K1632" s="5">
        <f t="shared" si="1488"/>
        <v>0</v>
      </c>
      <c r="L1632" s="5">
        <f t="shared" si="1488"/>
        <v>-892.35500000000002</v>
      </c>
      <c r="M1632" s="5">
        <f t="shared" si="1445"/>
        <v>3616.8449999999998</v>
      </c>
      <c r="N1632" s="5">
        <v>527.4</v>
      </c>
      <c r="O1632" s="5">
        <f>O1633+O1642+O1645+O1636+O1639</f>
        <v>1735.63528</v>
      </c>
      <c r="P1632" s="5">
        <f>P1633+P1642+P1645+P1636+P1639</f>
        <v>0</v>
      </c>
      <c r="Q1632" s="5">
        <f t="shared" ref="Q1632:V1632" si="1489">Q1633+Q1642+Q1645+Q1636</f>
        <v>0</v>
      </c>
      <c r="R1632" s="5">
        <f t="shared" si="1489"/>
        <v>0</v>
      </c>
      <c r="S1632" s="5">
        <f t="shared" si="1489"/>
        <v>0</v>
      </c>
      <c r="T1632" s="5">
        <v>526.61586</v>
      </c>
      <c r="U1632" s="5">
        <f t="shared" si="1489"/>
        <v>0</v>
      </c>
      <c r="V1632" s="36">
        <f t="shared" si="1489"/>
        <v>0</v>
      </c>
      <c r="W1632" s="5">
        <f t="shared" si="1463"/>
        <v>99.851319681456204</v>
      </c>
      <c r="X1632" s="26"/>
    </row>
    <row r="1633" spans="1:24" ht="31.5" x14ac:dyDescent="0.25">
      <c r="A1633" s="4" t="s">
        <v>156</v>
      </c>
      <c r="B1633" s="4" t="s">
        <v>1341</v>
      </c>
      <c r="C1633" s="4" t="s">
        <v>556</v>
      </c>
      <c r="D1633" s="4"/>
      <c r="E1633" s="14" t="s">
        <v>658</v>
      </c>
      <c r="F1633" s="5">
        <f t="shared" ref="F1633:L1634" si="1490">F1634</f>
        <v>221.5</v>
      </c>
      <c r="G1633" s="5">
        <f t="shared" si="1490"/>
        <v>221.5</v>
      </c>
      <c r="H1633" s="5">
        <f t="shared" si="1490"/>
        <v>221.5</v>
      </c>
      <c r="I1633" s="5">
        <f t="shared" si="1490"/>
        <v>0</v>
      </c>
      <c r="J1633" s="5">
        <f t="shared" si="1490"/>
        <v>0</v>
      </c>
      <c r="K1633" s="5">
        <f t="shared" si="1490"/>
        <v>0</v>
      </c>
      <c r="L1633" s="5">
        <f t="shared" si="1490"/>
        <v>0</v>
      </c>
      <c r="M1633" s="5">
        <f t="shared" si="1445"/>
        <v>221.5</v>
      </c>
      <c r="N1633" s="5">
        <v>527.4</v>
      </c>
      <c r="O1633" s="5">
        <f>O1634</f>
        <v>114.33328</v>
      </c>
      <c r="P1633" s="5">
        <f t="shared" ref="P1633:V1634" si="1491">P1634</f>
        <v>0</v>
      </c>
      <c r="Q1633" s="5">
        <f t="shared" si="1491"/>
        <v>0</v>
      </c>
      <c r="R1633" s="5">
        <f t="shared" si="1491"/>
        <v>0</v>
      </c>
      <c r="S1633" s="5">
        <f t="shared" si="1491"/>
        <v>0</v>
      </c>
      <c r="T1633" s="5">
        <v>526.61586</v>
      </c>
      <c r="U1633" s="5">
        <f t="shared" si="1491"/>
        <v>0</v>
      </c>
      <c r="V1633" s="36">
        <f t="shared" si="1491"/>
        <v>0</v>
      </c>
      <c r="W1633" s="5">
        <f t="shared" si="1463"/>
        <v>99.851319681456204</v>
      </c>
      <c r="X1633" s="26"/>
    </row>
    <row r="1634" spans="1:24" ht="31.5" x14ac:dyDescent="0.25">
      <c r="A1634" s="4" t="s">
        <v>156</v>
      </c>
      <c r="B1634" s="4" t="s">
        <v>1341</v>
      </c>
      <c r="C1634" s="4" t="s">
        <v>556</v>
      </c>
      <c r="D1634" s="4" t="s">
        <v>11</v>
      </c>
      <c r="E1634" s="14" t="s">
        <v>465</v>
      </c>
      <c r="F1634" s="5">
        <f t="shared" si="1490"/>
        <v>221.5</v>
      </c>
      <c r="G1634" s="5">
        <f t="shared" si="1490"/>
        <v>221.5</v>
      </c>
      <c r="H1634" s="5">
        <f t="shared" si="1490"/>
        <v>221.5</v>
      </c>
      <c r="I1634" s="5">
        <f t="shared" si="1490"/>
        <v>0</v>
      </c>
      <c r="J1634" s="5">
        <f t="shared" si="1490"/>
        <v>0</v>
      </c>
      <c r="K1634" s="5">
        <f t="shared" si="1490"/>
        <v>0</v>
      </c>
      <c r="L1634" s="5">
        <f t="shared" si="1490"/>
        <v>0</v>
      </c>
      <c r="M1634" s="5">
        <f t="shared" si="1445"/>
        <v>221.5</v>
      </c>
      <c r="N1634" s="5">
        <v>527.4</v>
      </c>
      <c r="O1634" s="5">
        <f>O1635</f>
        <v>114.33328</v>
      </c>
      <c r="P1634" s="5">
        <f t="shared" si="1491"/>
        <v>0</v>
      </c>
      <c r="Q1634" s="5">
        <f t="shared" si="1491"/>
        <v>0</v>
      </c>
      <c r="R1634" s="5">
        <f t="shared" si="1491"/>
        <v>0</v>
      </c>
      <c r="S1634" s="5">
        <f t="shared" si="1491"/>
        <v>0</v>
      </c>
      <c r="T1634" s="5">
        <v>526.61586</v>
      </c>
      <c r="U1634" s="5">
        <f t="shared" si="1491"/>
        <v>0</v>
      </c>
      <c r="V1634" s="36">
        <f t="shared" si="1491"/>
        <v>0</v>
      </c>
      <c r="W1634" s="5">
        <f t="shared" si="1463"/>
        <v>99.851319681456204</v>
      </c>
      <c r="X1634" s="26"/>
    </row>
    <row r="1635" spans="1:24" ht="31.5" x14ac:dyDescent="0.25">
      <c r="A1635" s="4" t="s">
        <v>156</v>
      </c>
      <c r="B1635" s="4" t="s">
        <v>1341</v>
      </c>
      <c r="C1635" s="4" t="s">
        <v>556</v>
      </c>
      <c r="D1635" s="4" t="s">
        <v>12</v>
      </c>
      <c r="E1635" s="14" t="s">
        <v>466</v>
      </c>
      <c r="F1635" s="5">
        <v>221.5</v>
      </c>
      <c r="G1635" s="5">
        <v>221.5</v>
      </c>
      <c r="H1635" s="5">
        <v>221.5</v>
      </c>
      <c r="I1635" s="5"/>
      <c r="J1635" s="5"/>
      <c r="K1635" s="5"/>
      <c r="L1635" s="5"/>
      <c r="M1635" s="5">
        <f t="shared" si="1445"/>
        <v>221.5</v>
      </c>
      <c r="N1635" s="5">
        <v>527.4</v>
      </c>
      <c r="O1635" s="5">
        <v>114.33328</v>
      </c>
      <c r="P1635" s="5">
        <v>0</v>
      </c>
      <c r="Q1635" s="5">
        <v>0</v>
      </c>
      <c r="R1635" s="5">
        <v>0</v>
      </c>
      <c r="S1635" s="5">
        <v>0</v>
      </c>
      <c r="T1635" s="5">
        <v>526.61586</v>
      </c>
      <c r="U1635" s="5">
        <v>0</v>
      </c>
      <c r="V1635" s="36">
        <v>0</v>
      </c>
      <c r="W1635" s="5">
        <f t="shared" si="1463"/>
        <v>99.851319681456204</v>
      </c>
      <c r="X1635" s="26"/>
    </row>
    <row r="1636" spans="1:24" ht="31.5" x14ac:dyDescent="0.25">
      <c r="A1636" s="7" t="s">
        <v>214</v>
      </c>
      <c r="B1636" s="7" t="s">
        <v>1317</v>
      </c>
      <c r="C1636" s="7"/>
      <c r="D1636" s="7"/>
      <c r="E1636" s="18" t="s">
        <v>408</v>
      </c>
      <c r="F1636" s="5">
        <f>F1637</f>
        <v>3500</v>
      </c>
      <c r="G1636" s="5">
        <f t="shared" ref="G1636:L1637" si="1492">G1637</f>
        <v>0</v>
      </c>
      <c r="H1636" s="5">
        <f t="shared" si="1492"/>
        <v>0</v>
      </c>
      <c r="I1636" s="5">
        <f t="shared" si="1492"/>
        <v>0</v>
      </c>
      <c r="J1636" s="5">
        <f t="shared" si="1492"/>
        <v>0</v>
      </c>
      <c r="K1636" s="5">
        <f t="shared" si="1492"/>
        <v>0</v>
      </c>
      <c r="L1636" s="5">
        <f t="shared" si="1492"/>
        <v>-907.35500000000002</v>
      </c>
      <c r="M1636" s="5">
        <f t="shared" si="1445"/>
        <v>2592.645</v>
      </c>
      <c r="N1636" s="8">
        <v>1013244.14975</v>
      </c>
      <c r="O1636" s="5">
        <f>O1637</f>
        <v>998</v>
      </c>
      <c r="P1636" s="5">
        <f t="shared" ref="P1636:V1637" si="1493">P1637</f>
        <v>0</v>
      </c>
      <c r="Q1636" s="5">
        <f t="shared" si="1493"/>
        <v>0</v>
      </c>
      <c r="R1636" s="5">
        <f t="shared" si="1493"/>
        <v>0</v>
      </c>
      <c r="S1636" s="5">
        <f t="shared" si="1493"/>
        <v>0</v>
      </c>
      <c r="T1636" s="8">
        <v>1005853.46636</v>
      </c>
      <c r="U1636" s="5">
        <f t="shared" si="1493"/>
        <v>0</v>
      </c>
      <c r="V1636" s="36">
        <f t="shared" si="1493"/>
        <v>0</v>
      </c>
      <c r="W1636" s="8">
        <f t="shared" si="1463"/>
        <v>99.270592049130158</v>
      </c>
      <c r="X1636" s="26"/>
    </row>
    <row r="1637" spans="1:24" x14ac:dyDescent="0.25">
      <c r="A1637" s="7" t="s">
        <v>214</v>
      </c>
      <c r="B1637" s="7" t="s">
        <v>5</v>
      </c>
      <c r="C1637" s="7"/>
      <c r="D1637" s="7"/>
      <c r="E1637" s="18" t="s">
        <v>425</v>
      </c>
      <c r="F1637" s="5">
        <f>F1638</f>
        <v>3500</v>
      </c>
      <c r="G1637" s="5">
        <f t="shared" si="1492"/>
        <v>0</v>
      </c>
      <c r="H1637" s="5">
        <f t="shared" si="1492"/>
        <v>0</v>
      </c>
      <c r="I1637" s="5">
        <f t="shared" si="1492"/>
        <v>0</v>
      </c>
      <c r="J1637" s="5">
        <f t="shared" si="1492"/>
        <v>0</v>
      </c>
      <c r="K1637" s="5">
        <f t="shared" si="1492"/>
        <v>0</v>
      </c>
      <c r="L1637" s="5">
        <f t="shared" si="1492"/>
        <v>-907.35500000000002</v>
      </c>
      <c r="M1637" s="5">
        <f t="shared" si="1445"/>
        <v>2592.645</v>
      </c>
      <c r="N1637" s="8">
        <v>87957.599500000011</v>
      </c>
      <c r="O1637" s="5">
        <f>O1638</f>
        <v>998</v>
      </c>
      <c r="P1637" s="5">
        <f t="shared" si="1493"/>
        <v>0</v>
      </c>
      <c r="Q1637" s="5">
        <f t="shared" si="1493"/>
        <v>0</v>
      </c>
      <c r="R1637" s="5">
        <f t="shared" si="1493"/>
        <v>0</v>
      </c>
      <c r="S1637" s="5">
        <f t="shared" si="1493"/>
        <v>0</v>
      </c>
      <c r="T1637" s="8">
        <v>84248.831190000012</v>
      </c>
      <c r="U1637" s="5">
        <f t="shared" si="1493"/>
        <v>0</v>
      </c>
      <c r="V1637" s="36">
        <f t="shared" si="1493"/>
        <v>0</v>
      </c>
      <c r="W1637" s="8">
        <f t="shared" si="1463"/>
        <v>95.78345892670707</v>
      </c>
      <c r="X1637" s="26"/>
    </row>
    <row r="1638" spans="1:24" ht="63" x14ac:dyDescent="0.25">
      <c r="A1638" s="9" t="s">
        <v>214</v>
      </c>
      <c r="B1638" s="9" t="s">
        <v>1343</v>
      </c>
      <c r="C1638" s="9"/>
      <c r="D1638" s="9"/>
      <c r="E1638" s="13" t="s">
        <v>436</v>
      </c>
      <c r="F1638" s="5">
        <v>3500</v>
      </c>
      <c r="G1638" s="5"/>
      <c r="H1638" s="5"/>
      <c r="I1638" s="5"/>
      <c r="J1638" s="5"/>
      <c r="K1638" s="5"/>
      <c r="L1638" s="5">
        <f>-679.667-218.943-8.745</f>
        <v>-907.35500000000002</v>
      </c>
      <c r="M1638" s="5">
        <f t="shared" si="1445"/>
        <v>2592.645</v>
      </c>
      <c r="N1638" s="11">
        <v>70531.345000000001</v>
      </c>
      <c r="O1638" s="5">
        <v>998</v>
      </c>
      <c r="P1638" s="5">
        <v>0</v>
      </c>
      <c r="Q1638" s="5">
        <v>0</v>
      </c>
      <c r="R1638" s="5">
        <v>0</v>
      </c>
      <c r="S1638" s="5">
        <v>0</v>
      </c>
      <c r="T1638" s="11">
        <v>66939.789610000007</v>
      </c>
      <c r="U1638" s="5">
        <v>0</v>
      </c>
      <c r="V1638" s="36">
        <v>0</v>
      </c>
      <c r="W1638" s="11">
        <f t="shared" si="1463"/>
        <v>94.907859207845817</v>
      </c>
      <c r="X1638" s="26"/>
    </row>
    <row r="1639" spans="1:24" ht="47.25" x14ac:dyDescent="0.25">
      <c r="A1639" s="4" t="s">
        <v>214</v>
      </c>
      <c r="B1639" s="4" t="s">
        <v>1343</v>
      </c>
      <c r="C1639" s="4" t="s">
        <v>96</v>
      </c>
      <c r="D1639" s="4"/>
      <c r="E1639" s="14" t="s">
        <v>908</v>
      </c>
      <c r="F1639" s="5"/>
      <c r="G1639" s="5"/>
      <c r="H1639" s="5"/>
      <c r="I1639" s="5"/>
      <c r="J1639" s="5"/>
      <c r="K1639" s="5"/>
      <c r="L1639" s="5"/>
      <c r="M1639" s="5">
        <f t="shared" si="1445"/>
        <v>0</v>
      </c>
      <c r="N1639" s="5">
        <v>8095.7</v>
      </c>
      <c r="O1639" s="5">
        <f>O1640</f>
        <v>0</v>
      </c>
      <c r="P1639" s="5">
        <f t="shared" ref="P1639:V1640" si="1494">P1640</f>
        <v>0</v>
      </c>
      <c r="Q1639" s="5">
        <f t="shared" si="1494"/>
        <v>0</v>
      </c>
      <c r="R1639" s="5">
        <f t="shared" si="1494"/>
        <v>0</v>
      </c>
      <c r="S1639" s="5">
        <f t="shared" si="1494"/>
        <v>0</v>
      </c>
      <c r="T1639" s="5">
        <v>8083.1786400000001</v>
      </c>
      <c r="U1639" s="5">
        <f t="shared" si="1494"/>
        <v>0</v>
      </c>
      <c r="V1639" s="36">
        <f t="shared" si="1494"/>
        <v>0</v>
      </c>
      <c r="W1639" s="5">
        <f t="shared" si="1463"/>
        <v>99.845333201576153</v>
      </c>
      <c r="X1639" s="26"/>
    </row>
    <row r="1640" spans="1:24" ht="31.5" x14ac:dyDescent="0.25">
      <c r="A1640" s="4" t="s">
        <v>214</v>
      </c>
      <c r="B1640" s="4" t="s">
        <v>1343</v>
      </c>
      <c r="C1640" s="4" t="s">
        <v>151</v>
      </c>
      <c r="D1640" s="4"/>
      <c r="E1640" s="14" t="s">
        <v>916</v>
      </c>
      <c r="F1640" s="5"/>
      <c r="G1640" s="5"/>
      <c r="H1640" s="5"/>
      <c r="I1640" s="5"/>
      <c r="J1640" s="5"/>
      <c r="K1640" s="5"/>
      <c r="L1640" s="5"/>
      <c r="M1640" s="5">
        <f t="shared" si="1445"/>
        <v>0</v>
      </c>
      <c r="N1640" s="5">
        <v>8095.7</v>
      </c>
      <c r="O1640" s="5">
        <f>O1641</f>
        <v>0</v>
      </c>
      <c r="P1640" s="5">
        <f t="shared" si="1494"/>
        <v>0</v>
      </c>
      <c r="Q1640" s="5">
        <f t="shared" si="1494"/>
        <v>0</v>
      </c>
      <c r="R1640" s="5">
        <f t="shared" si="1494"/>
        <v>0</v>
      </c>
      <c r="S1640" s="5">
        <f t="shared" si="1494"/>
        <v>0</v>
      </c>
      <c r="T1640" s="5">
        <v>8083.1786400000001</v>
      </c>
      <c r="U1640" s="5">
        <f t="shared" si="1494"/>
        <v>0</v>
      </c>
      <c r="V1640" s="36">
        <f t="shared" si="1494"/>
        <v>0</v>
      </c>
      <c r="W1640" s="5">
        <f t="shared" si="1463"/>
        <v>99.845333201576153</v>
      </c>
      <c r="X1640" s="26"/>
    </row>
    <row r="1641" spans="1:24" ht="63" x14ac:dyDescent="0.25">
      <c r="A1641" s="4" t="s">
        <v>214</v>
      </c>
      <c r="B1641" s="4" t="s">
        <v>1343</v>
      </c>
      <c r="C1641" s="4" t="s">
        <v>160</v>
      </c>
      <c r="D1641" s="4"/>
      <c r="E1641" s="14" t="s">
        <v>817</v>
      </c>
      <c r="F1641" s="5"/>
      <c r="G1641" s="5"/>
      <c r="H1641" s="5"/>
      <c r="I1641" s="5"/>
      <c r="J1641" s="5"/>
      <c r="K1641" s="5"/>
      <c r="L1641" s="5"/>
      <c r="M1641" s="5">
        <f t="shared" si="1445"/>
        <v>0</v>
      </c>
      <c r="N1641" s="5">
        <v>8095.7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8083.1786400000001</v>
      </c>
      <c r="U1641" s="5">
        <v>0</v>
      </c>
      <c r="V1641" s="36">
        <v>0</v>
      </c>
      <c r="W1641" s="5">
        <f t="shared" si="1463"/>
        <v>99.845333201576153</v>
      </c>
      <c r="X1641" s="26"/>
    </row>
    <row r="1642" spans="1:24" ht="31.5" x14ac:dyDescent="0.25">
      <c r="A1642" s="4" t="s">
        <v>214</v>
      </c>
      <c r="B1642" s="4" t="s">
        <v>1343</v>
      </c>
      <c r="C1642" s="4" t="s">
        <v>157</v>
      </c>
      <c r="D1642" s="4"/>
      <c r="E1642" s="14" t="s">
        <v>526</v>
      </c>
      <c r="F1642" s="5">
        <f t="shared" ref="F1642:L1643" si="1495">F1643</f>
        <v>627.70000000000005</v>
      </c>
      <c r="G1642" s="5">
        <f t="shared" si="1495"/>
        <v>627.70000000000005</v>
      </c>
      <c r="H1642" s="5">
        <f t="shared" si="1495"/>
        <v>627.70000000000005</v>
      </c>
      <c r="I1642" s="5">
        <f t="shared" si="1495"/>
        <v>0</v>
      </c>
      <c r="J1642" s="5">
        <f t="shared" si="1495"/>
        <v>0</v>
      </c>
      <c r="K1642" s="5">
        <f t="shared" si="1495"/>
        <v>0</v>
      </c>
      <c r="L1642" s="5">
        <f t="shared" si="1495"/>
        <v>15</v>
      </c>
      <c r="M1642" s="5">
        <f t="shared" si="1445"/>
        <v>642.70000000000005</v>
      </c>
      <c r="N1642" s="5">
        <v>8095.7</v>
      </c>
      <c r="O1642" s="5">
        <f>O1643</f>
        <v>463.30200000000002</v>
      </c>
      <c r="P1642" s="5">
        <f t="shared" ref="P1642:V1643" si="1496">P1643</f>
        <v>0</v>
      </c>
      <c r="Q1642" s="5">
        <f t="shared" si="1496"/>
        <v>0</v>
      </c>
      <c r="R1642" s="5">
        <f t="shared" si="1496"/>
        <v>0</v>
      </c>
      <c r="S1642" s="5">
        <f t="shared" si="1496"/>
        <v>0</v>
      </c>
      <c r="T1642" s="5">
        <v>8083.1786400000001</v>
      </c>
      <c r="U1642" s="5">
        <f t="shared" si="1496"/>
        <v>0</v>
      </c>
      <c r="V1642" s="36">
        <f t="shared" si="1496"/>
        <v>0</v>
      </c>
      <c r="W1642" s="5">
        <f t="shared" si="1463"/>
        <v>99.845333201576153</v>
      </c>
      <c r="X1642" s="26"/>
    </row>
    <row r="1643" spans="1:24" ht="78.75" x14ac:dyDescent="0.25">
      <c r="A1643" s="4" t="s">
        <v>214</v>
      </c>
      <c r="B1643" s="4" t="s">
        <v>1343</v>
      </c>
      <c r="C1643" s="4" t="s">
        <v>157</v>
      </c>
      <c r="D1643" s="4" t="s">
        <v>18</v>
      </c>
      <c r="E1643" s="14" t="s">
        <v>462</v>
      </c>
      <c r="F1643" s="5">
        <f t="shared" si="1495"/>
        <v>627.70000000000005</v>
      </c>
      <c r="G1643" s="5">
        <f t="shared" si="1495"/>
        <v>627.70000000000005</v>
      </c>
      <c r="H1643" s="5">
        <f t="shared" si="1495"/>
        <v>627.70000000000005</v>
      </c>
      <c r="I1643" s="5">
        <f t="shared" si="1495"/>
        <v>0</v>
      </c>
      <c r="J1643" s="5">
        <f t="shared" si="1495"/>
        <v>0</v>
      </c>
      <c r="K1643" s="5">
        <f t="shared" si="1495"/>
        <v>0</v>
      </c>
      <c r="L1643" s="5">
        <f t="shared" si="1495"/>
        <v>15</v>
      </c>
      <c r="M1643" s="5">
        <f t="shared" si="1445"/>
        <v>642.70000000000005</v>
      </c>
      <c r="N1643" s="5">
        <v>7672.6566499999999</v>
      </c>
      <c r="O1643" s="5">
        <f>O1644</f>
        <v>463.30200000000002</v>
      </c>
      <c r="P1643" s="5">
        <f t="shared" si="1496"/>
        <v>0</v>
      </c>
      <c r="Q1643" s="5">
        <f t="shared" si="1496"/>
        <v>0</v>
      </c>
      <c r="R1643" s="5">
        <f t="shared" si="1496"/>
        <v>0</v>
      </c>
      <c r="S1643" s="5">
        <f t="shared" si="1496"/>
        <v>0</v>
      </c>
      <c r="T1643" s="5">
        <v>7662.75137</v>
      </c>
      <c r="U1643" s="5">
        <f t="shared" si="1496"/>
        <v>0</v>
      </c>
      <c r="V1643" s="36">
        <f t="shared" si="1496"/>
        <v>0</v>
      </c>
      <c r="W1643" s="5">
        <f t="shared" si="1463"/>
        <v>99.870901560543572</v>
      </c>
      <c r="X1643" s="26"/>
    </row>
    <row r="1644" spans="1:24" ht="31.5" x14ac:dyDescent="0.25">
      <c r="A1644" s="4" t="s">
        <v>214</v>
      </c>
      <c r="B1644" s="4" t="s">
        <v>1343</v>
      </c>
      <c r="C1644" s="4" t="s">
        <v>157</v>
      </c>
      <c r="D1644" s="4" t="s">
        <v>28</v>
      </c>
      <c r="E1644" s="14" t="s">
        <v>464</v>
      </c>
      <c r="F1644" s="5">
        <v>627.70000000000005</v>
      </c>
      <c r="G1644" s="5">
        <v>627.70000000000005</v>
      </c>
      <c r="H1644" s="5">
        <v>627.70000000000005</v>
      </c>
      <c r="I1644" s="5"/>
      <c r="J1644" s="5"/>
      <c r="K1644" s="5"/>
      <c r="L1644" s="5">
        <v>15</v>
      </c>
      <c r="M1644" s="5">
        <f t="shared" si="1445"/>
        <v>642.70000000000005</v>
      </c>
      <c r="N1644" s="5">
        <v>7672.6566499999999</v>
      </c>
      <c r="O1644" s="5">
        <v>463.30200000000002</v>
      </c>
      <c r="P1644" s="5">
        <v>0</v>
      </c>
      <c r="Q1644" s="5">
        <v>0</v>
      </c>
      <c r="R1644" s="5">
        <v>0</v>
      </c>
      <c r="S1644" s="5">
        <v>0</v>
      </c>
      <c r="T1644" s="5">
        <v>7662.75137</v>
      </c>
      <c r="U1644" s="5">
        <v>0</v>
      </c>
      <c r="V1644" s="36">
        <v>0</v>
      </c>
      <c r="W1644" s="5">
        <f t="shared" si="1463"/>
        <v>99.870901560543572</v>
      </c>
      <c r="X1644" s="26"/>
    </row>
    <row r="1645" spans="1:24" ht="31.5" x14ac:dyDescent="0.25">
      <c r="A1645" s="4" t="s">
        <v>214</v>
      </c>
      <c r="B1645" s="4" t="s">
        <v>1343</v>
      </c>
      <c r="C1645" s="4" t="s">
        <v>157</v>
      </c>
      <c r="D1645" s="4" t="s">
        <v>11</v>
      </c>
      <c r="E1645" s="14" t="s">
        <v>465</v>
      </c>
      <c r="F1645" s="5">
        <f t="shared" ref="F1645:L1646" si="1497">F1646</f>
        <v>160</v>
      </c>
      <c r="G1645" s="5">
        <f t="shared" si="1497"/>
        <v>160</v>
      </c>
      <c r="H1645" s="5">
        <f t="shared" si="1497"/>
        <v>160</v>
      </c>
      <c r="I1645" s="5">
        <f t="shared" si="1497"/>
        <v>0</v>
      </c>
      <c r="J1645" s="5">
        <f t="shared" si="1497"/>
        <v>0</v>
      </c>
      <c r="K1645" s="5">
        <f t="shared" si="1497"/>
        <v>0</v>
      </c>
      <c r="L1645" s="5">
        <f t="shared" si="1497"/>
        <v>0</v>
      </c>
      <c r="M1645" s="5">
        <f t="shared" si="1445"/>
        <v>160</v>
      </c>
      <c r="N1645" s="5">
        <v>423.04334999999998</v>
      </c>
      <c r="O1645" s="5">
        <f>O1646</f>
        <v>160</v>
      </c>
      <c r="P1645" s="5">
        <f t="shared" ref="P1645:V1646" si="1498">P1646</f>
        <v>0</v>
      </c>
      <c r="Q1645" s="5">
        <f t="shared" si="1498"/>
        <v>0</v>
      </c>
      <c r="R1645" s="5">
        <f t="shared" si="1498"/>
        <v>0</v>
      </c>
      <c r="S1645" s="5">
        <f t="shared" si="1498"/>
        <v>0</v>
      </c>
      <c r="T1645" s="5">
        <v>420.42727000000002</v>
      </c>
      <c r="U1645" s="5">
        <f t="shared" si="1498"/>
        <v>0</v>
      </c>
      <c r="V1645" s="36">
        <f t="shared" si="1498"/>
        <v>0</v>
      </c>
      <c r="W1645" s="5">
        <f t="shared" si="1463"/>
        <v>99.381604745707506</v>
      </c>
      <c r="X1645" s="26"/>
    </row>
    <row r="1646" spans="1:24" ht="31.5" x14ac:dyDescent="0.25">
      <c r="A1646" s="4" t="s">
        <v>214</v>
      </c>
      <c r="B1646" s="4" t="s">
        <v>1343</v>
      </c>
      <c r="C1646" s="4" t="s">
        <v>157</v>
      </c>
      <c r="D1646" s="4" t="s">
        <v>12</v>
      </c>
      <c r="E1646" s="14" t="s">
        <v>466</v>
      </c>
      <c r="F1646" s="5">
        <f t="shared" si="1497"/>
        <v>160</v>
      </c>
      <c r="G1646" s="5">
        <f t="shared" si="1497"/>
        <v>160</v>
      </c>
      <c r="H1646" s="5">
        <f t="shared" si="1497"/>
        <v>160</v>
      </c>
      <c r="I1646" s="5">
        <f t="shared" si="1497"/>
        <v>0</v>
      </c>
      <c r="J1646" s="5">
        <f t="shared" si="1497"/>
        <v>0</v>
      </c>
      <c r="K1646" s="5">
        <f t="shared" si="1497"/>
        <v>0</v>
      </c>
      <c r="L1646" s="5">
        <f t="shared" si="1497"/>
        <v>0</v>
      </c>
      <c r="M1646" s="5">
        <f t="shared" si="1445"/>
        <v>160</v>
      </c>
      <c r="N1646" s="5">
        <v>423.04334999999998</v>
      </c>
      <c r="O1646" s="5">
        <f>O1647</f>
        <v>160</v>
      </c>
      <c r="P1646" s="5">
        <f t="shared" si="1498"/>
        <v>0</v>
      </c>
      <c r="Q1646" s="5">
        <f t="shared" si="1498"/>
        <v>0</v>
      </c>
      <c r="R1646" s="5">
        <f t="shared" si="1498"/>
        <v>0</v>
      </c>
      <c r="S1646" s="5">
        <f t="shared" si="1498"/>
        <v>0</v>
      </c>
      <c r="T1646" s="5">
        <v>420.42727000000002</v>
      </c>
      <c r="U1646" s="5">
        <f t="shared" si="1498"/>
        <v>0</v>
      </c>
      <c r="V1646" s="36">
        <f t="shared" si="1498"/>
        <v>0</v>
      </c>
      <c r="W1646" s="5">
        <f t="shared" si="1463"/>
        <v>99.381604745707506</v>
      </c>
      <c r="X1646" s="26"/>
    </row>
    <row r="1647" spans="1:24" ht="31.5" x14ac:dyDescent="0.25">
      <c r="A1647" s="4" t="s">
        <v>214</v>
      </c>
      <c r="B1647" s="4" t="s">
        <v>1343</v>
      </c>
      <c r="C1647" s="4" t="s">
        <v>25</v>
      </c>
      <c r="D1647" s="4"/>
      <c r="E1647" s="14" t="s">
        <v>728</v>
      </c>
      <c r="F1647" s="5">
        <v>160</v>
      </c>
      <c r="G1647" s="5">
        <v>160</v>
      </c>
      <c r="H1647" s="5">
        <v>160</v>
      </c>
      <c r="I1647" s="5"/>
      <c r="J1647" s="5"/>
      <c r="K1647" s="5"/>
      <c r="L1647" s="5"/>
      <c r="M1647" s="5">
        <f t="shared" si="1445"/>
        <v>160</v>
      </c>
      <c r="N1647" s="5">
        <v>62435.645000000004</v>
      </c>
      <c r="O1647" s="5">
        <v>160</v>
      </c>
      <c r="P1647" s="5">
        <v>0</v>
      </c>
      <c r="Q1647" s="5">
        <v>0</v>
      </c>
      <c r="R1647" s="5">
        <v>0</v>
      </c>
      <c r="S1647" s="5">
        <v>0</v>
      </c>
      <c r="T1647" s="5">
        <v>58856.610970000002</v>
      </c>
      <c r="U1647" s="5">
        <v>0</v>
      </c>
      <c r="V1647" s="36">
        <v>0</v>
      </c>
      <c r="W1647" s="5">
        <f t="shared" si="1463"/>
        <v>94.267643058704692</v>
      </c>
      <c r="X1647" s="26"/>
    </row>
    <row r="1648" spans="1:24" ht="31.5" x14ac:dyDescent="0.25">
      <c r="A1648" s="4" t="s">
        <v>214</v>
      </c>
      <c r="B1648" s="4" t="s">
        <v>1343</v>
      </c>
      <c r="C1648" s="4" t="s">
        <v>161</v>
      </c>
      <c r="D1648" s="4"/>
      <c r="E1648" s="14" t="s">
        <v>730</v>
      </c>
      <c r="F1648" s="5">
        <f t="shared" ref="F1648:L1648" si="1499">F1649+F1652</f>
        <v>6656.6</v>
      </c>
      <c r="G1648" s="5">
        <f t="shared" si="1499"/>
        <v>6908.6</v>
      </c>
      <c r="H1648" s="5">
        <f t="shared" si="1499"/>
        <v>6908.6</v>
      </c>
      <c r="I1648" s="5">
        <f t="shared" si="1499"/>
        <v>0</v>
      </c>
      <c r="J1648" s="5">
        <f t="shared" si="1499"/>
        <v>0</v>
      </c>
      <c r="K1648" s="5">
        <f t="shared" si="1499"/>
        <v>0</v>
      </c>
      <c r="L1648" s="5">
        <f t="shared" si="1499"/>
        <v>-174.53200000000001</v>
      </c>
      <c r="M1648" s="5">
        <f t="shared" si="1445"/>
        <v>6482.0680000000002</v>
      </c>
      <c r="N1648" s="5">
        <v>62435.645000000004</v>
      </c>
      <c r="O1648" s="5">
        <f>O1649+O1652</f>
        <v>4880.4805999999999</v>
      </c>
      <c r="P1648" s="5">
        <f t="shared" ref="P1648:V1648" si="1500">P1649+P1652</f>
        <v>0</v>
      </c>
      <c r="Q1648" s="5">
        <f t="shared" si="1500"/>
        <v>0</v>
      </c>
      <c r="R1648" s="5">
        <f t="shared" si="1500"/>
        <v>0</v>
      </c>
      <c r="S1648" s="5">
        <f t="shared" si="1500"/>
        <v>0</v>
      </c>
      <c r="T1648" s="5">
        <v>58856.610970000002</v>
      </c>
      <c r="U1648" s="5">
        <f t="shared" si="1500"/>
        <v>0</v>
      </c>
      <c r="V1648" s="36">
        <f t="shared" si="1500"/>
        <v>0</v>
      </c>
      <c r="W1648" s="5">
        <f t="shared" si="1463"/>
        <v>94.267643058704692</v>
      </c>
      <c r="X1648" s="26"/>
    </row>
    <row r="1649" spans="1:25" ht="31.5" x14ac:dyDescent="0.25">
      <c r="A1649" s="4" t="s">
        <v>214</v>
      </c>
      <c r="B1649" s="4" t="s">
        <v>1343</v>
      </c>
      <c r="C1649" s="4" t="s">
        <v>158</v>
      </c>
      <c r="D1649" s="4"/>
      <c r="E1649" s="14" t="s">
        <v>722</v>
      </c>
      <c r="F1649" s="5">
        <f t="shared" ref="F1649:L1650" si="1501">F1650</f>
        <v>6656.6</v>
      </c>
      <c r="G1649" s="5">
        <f t="shared" si="1501"/>
        <v>6656.6</v>
      </c>
      <c r="H1649" s="5">
        <f t="shared" si="1501"/>
        <v>6656.6</v>
      </c>
      <c r="I1649" s="5">
        <f t="shared" si="1501"/>
        <v>0</v>
      </c>
      <c r="J1649" s="5">
        <f t="shared" si="1501"/>
        <v>0</v>
      </c>
      <c r="K1649" s="5">
        <f t="shared" si="1501"/>
        <v>0</v>
      </c>
      <c r="L1649" s="5">
        <f t="shared" si="1501"/>
        <v>-174.53200000000001</v>
      </c>
      <c r="M1649" s="5">
        <f t="shared" si="1445"/>
        <v>6482.0680000000002</v>
      </c>
      <c r="N1649" s="5">
        <v>50746.3</v>
      </c>
      <c r="O1649" s="5">
        <f>O1650</f>
        <v>4880.4805999999999</v>
      </c>
      <c r="P1649" s="5">
        <f t="shared" ref="P1649:V1650" si="1502">P1650</f>
        <v>0</v>
      </c>
      <c r="Q1649" s="5">
        <f t="shared" si="1502"/>
        <v>0</v>
      </c>
      <c r="R1649" s="5">
        <f t="shared" si="1502"/>
        <v>0</v>
      </c>
      <c r="S1649" s="5">
        <f t="shared" si="1502"/>
        <v>0</v>
      </c>
      <c r="T1649" s="5">
        <v>50708.442510000001</v>
      </c>
      <c r="U1649" s="5">
        <f t="shared" si="1502"/>
        <v>0</v>
      </c>
      <c r="V1649" s="36">
        <f t="shared" si="1502"/>
        <v>0</v>
      </c>
      <c r="W1649" s="5">
        <f t="shared" si="1463"/>
        <v>99.925398521665613</v>
      </c>
      <c r="X1649" s="26"/>
    </row>
    <row r="1650" spans="1:25" ht="78.75" x14ac:dyDescent="0.25">
      <c r="A1650" s="4" t="s">
        <v>214</v>
      </c>
      <c r="B1650" s="4" t="s">
        <v>1343</v>
      </c>
      <c r="C1650" s="4" t="s">
        <v>158</v>
      </c>
      <c r="D1650" s="4" t="s">
        <v>18</v>
      </c>
      <c r="E1650" s="14" t="s">
        <v>462</v>
      </c>
      <c r="F1650" s="5">
        <f t="shared" si="1501"/>
        <v>6656.6</v>
      </c>
      <c r="G1650" s="5">
        <f t="shared" si="1501"/>
        <v>6656.6</v>
      </c>
      <c r="H1650" s="5">
        <f t="shared" si="1501"/>
        <v>6656.6</v>
      </c>
      <c r="I1650" s="5">
        <f t="shared" si="1501"/>
        <v>0</v>
      </c>
      <c r="J1650" s="5">
        <f t="shared" si="1501"/>
        <v>0</v>
      </c>
      <c r="K1650" s="5">
        <f t="shared" si="1501"/>
        <v>0</v>
      </c>
      <c r="L1650" s="5">
        <f t="shared" si="1501"/>
        <v>-174.53200000000001</v>
      </c>
      <c r="M1650" s="5">
        <f t="shared" si="1445"/>
        <v>6482.0680000000002</v>
      </c>
      <c r="N1650" s="5">
        <v>50746.3</v>
      </c>
      <c r="O1650" s="5">
        <f>O1651</f>
        <v>4880.4805999999999</v>
      </c>
      <c r="P1650" s="5">
        <f t="shared" si="1502"/>
        <v>0</v>
      </c>
      <c r="Q1650" s="5">
        <f t="shared" si="1502"/>
        <v>0</v>
      </c>
      <c r="R1650" s="5">
        <f t="shared" si="1502"/>
        <v>0</v>
      </c>
      <c r="S1650" s="5">
        <f t="shared" si="1502"/>
        <v>0</v>
      </c>
      <c r="T1650" s="5">
        <v>50708.442510000001</v>
      </c>
      <c r="U1650" s="5">
        <f t="shared" si="1502"/>
        <v>0</v>
      </c>
      <c r="V1650" s="36">
        <f t="shared" si="1502"/>
        <v>0</v>
      </c>
      <c r="W1650" s="5">
        <f t="shared" si="1463"/>
        <v>99.925398521665613</v>
      </c>
      <c r="X1650" s="26"/>
    </row>
    <row r="1651" spans="1:25" ht="31.5" x14ac:dyDescent="0.25">
      <c r="A1651" s="4" t="s">
        <v>214</v>
      </c>
      <c r="B1651" s="4" t="s">
        <v>1343</v>
      </c>
      <c r="C1651" s="4" t="s">
        <v>158</v>
      </c>
      <c r="D1651" s="4" t="s">
        <v>28</v>
      </c>
      <c r="E1651" s="14" t="s">
        <v>464</v>
      </c>
      <c r="F1651" s="5">
        <v>6656.6</v>
      </c>
      <c r="G1651" s="5">
        <v>6656.6</v>
      </c>
      <c r="H1651" s="5">
        <v>6656.6</v>
      </c>
      <c r="I1651" s="5"/>
      <c r="J1651" s="5"/>
      <c r="K1651" s="5"/>
      <c r="L1651" s="5">
        <v>-174.53200000000001</v>
      </c>
      <c r="M1651" s="5">
        <f t="shared" si="1445"/>
        <v>6482.0680000000002</v>
      </c>
      <c r="N1651" s="5">
        <v>50746.3</v>
      </c>
      <c r="O1651" s="5">
        <v>4880.4805999999999</v>
      </c>
      <c r="P1651" s="5">
        <v>0</v>
      </c>
      <c r="Q1651" s="5">
        <v>0</v>
      </c>
      <c r="R1651" s="5">
        <v>0</v>
      </c>
      <c r="S1651" s="5">
        <v>0</v>
      </c>
      <c r="T1651" s="5">
        <v>50708.442510000001</v>
      </c>
      <c r="U1651" s="5">
        <v>0</v>
      </c>
      <c r="V1651" s="36">
        <v>0</v>
      </c>
      <c r="W1651" s="5">
        <f t="shared" si="1463"/>
        <v>99.925398521665613</v>
      </c>
      <c r="X1651" s="26"/>
    </row>
    <row r="1652" spans="1:25" ht="31.5" x14ac:dyDescent="0.25">
      <c r="A1652" s="4" t="s">
        <v>214</v>
      </c>
      <c r="B1652" s="4" t="s">
        <v>1343</v>
      </c>
      <c r="C1652" s="4" t="s">
        <v>159</v>
      </c>
      <c r="D1652" s="4"/>
      <c r="E1652" s="14" t="s">
        <v>723</v>
      </c>
      <c r="F1652" s="5">
        <f t="shared" ref="F1652:L1653" si="1503">F1653</f>
        <v>0</v>
      </c>
      <c r="G1652" s="5">
        <f t="shared" si="1503"/>
        <v>252</v>
      </c>
      <c r="H1652" s="5">
        <f t="shared" si="1503"/>
        <v>252</v>
      </c>
      <c r="I1652" s="5">
        <f t="shared" si="1503"/>
        <v>0</v>
      </c>
      <c r="J1652" s="5">
        <f t="shared" si="1503"/>
        <v>0</v>
      </c>
      <c r="K1652" s="5">
        <f t="shared" si="1503"/>
        <v>0</v>
      </c>
      <c r="L1652" s="5">
        <f t="shared" si="1503"/>
        <v>0</v>
      </c>
      <c r="M1652" s="5">
        <f t="shared" si="1445"/>
        <v>0</v>
      </c>
      <c r="N1652" s="5">
        <v>11689.345000000001</v>
      </c>
      <c r="O1652" s="5">
        <f>O1653</f>
        <v>0</v>
      </c>
      <c r="P1652" s="5">
        <f t="shared" ref="P1652:V1653" si="1504">P1653</f>
        <v>0</v>
      </c>
      <c r="Q1652" s="5">
        <f t="shared" si="1504"/>
        <v>0</v>
      </c>
      <c r="R1652" s="5">
        <f t="shared" si="1504"/>
        <v>0</v>
      </c>
      <c r="S1652" s="5">
        <f t="shared" si="1504"/>
        <v>0</v>
      </c>
      <c r="T1652" s="5">
        <v>8148.1684599999999</v>
      </c>
      <c r="U1652" s="5">
        <f t="shared" si="1504"/>
        <v>0</v>
      </c>
      <c r="V1652" s="36">
        <f t="shared" si="1504"/>
        <v>0</v>
      </c>
      <c r="W1652" s="5">
        <f t="shared" si="1463"/>
        <v>69.705945542714318</v>
      </c>
      <c r="X1652" s="24"/>
      <c r="Y1652" s="2" t="s">
        <v>1236</v>
      </c>
    </row>
    <row r="1653" spans="1:25" ht="78.75" hidden="1" x14ac:dyDescent="0.25">
      <c r="A1653" s="4" t="s">
        <v>214</v>
      </c>
      <c r="B1653" s="4" t="s">
        <v>1343</v>
      </c>
      <c r="C1653" s="4" t="s">
        <v>159</v>
      </c>
      <c r="D1653" s="4" t="s">
        <v>18</v>
      </c>
      <c r="E1653" s="14" t="s">
        <v>462</v>
      </c>
      <c r="F1653" s="5">
        <f t="shared" si="1503"/>
        <v>0</v>
      </c>
      <c r="G1653" s="5">
        <f t="shared" si="1503"/>
        <v>252</v>
      </c>
      <c r="H1653" s="5">
        <f t="shared" si="1503"/>
        <v>252</v>
      </c>
      <c r="I1653" s="5">
        <f t="shared" si="1503"/>
        <v>0</v>
      </c>
      <c r="J1653" s="5">
        <f t="shared" si="1503"/>
        <v>0</v>
      </c>
      <c r="K1653" s="5">
        <f t="shared" si="1503"/>
        <v>0</v>
      </c>
      <c r="L1653" s="5">
        <f t="shared" si="1503"/>
        <v>0</v>
      </c>
      <c r="M1653" s="5">
        <f t="shared" si="1445"/>
        <v>0</v>
      </c>
      <c r="N1653" s="5">
        <v>0</v>
      </c>
      <c r="O1653" s="5">
        <f>O1654</f>
        <v>0</v>
      </c>
      <c r="P1653" s="5">
        <f t="shared" si="1504"/>
        <v>0</v>
      </c>
      <c r="Q1653" s="5">
        <f t="shared" si="1504"/>
        <v>0</v>
      </c>
      <c r="R1653" s="5">
        <f t="shared" si="1504"/>
        <v>0</v>
      </c>
      <c r="S1653" s="5">
        <f t="shared" si="1504"/>
        <v>0</v>
      </c>
      <c r="T1653" s="5">
        <v>0</v>
      </c>
      <c r="U1653" s="5">
        <f t="shared" si="1504"/>
        <v>0</v>
      </c>
      <c r="V1653" s="36">
        <f t="shared" si="1504"/>
        <v>0</v>
      </c>
      <c r="W1653" s="5" t="e">
        <f t="shared" si="1463"/>
        <v>#DIV/0!</v>
      </c>
      <c r="X1653" s="24" t="s">
        <v>1214</v>
      </c>
      <c r="Y1653" s="2" t="s">
        <v>1236</v>
      </c>
    </row>
    <row r="1654" spans="1:25" ht="31.5" hidden="1" x14ac:dyDescent="0.25">
      <c r="A1654" s="4" t="s">
        <v>214</v>
      </c>
      <c r="B1654" s="4" t="s">
        <v>1343</v>
      </c>
      <c r="C1654" s="4" t="s">
        <v>159</v>
      </c>
      <c r="D1654" s="4" t="s">
        <v>28</v>
      </c>
      <c r="E1654" s="14" t="s">
        <v>464</v>
      </c>
      <c r="F1654" s="5"/>
      <c r="G1654" s="5">
        <v>252</v>
      </c>
      <c r="H1654" s="5">
        <v>252</v>
      </c>
      <c r="I1654" s="5"/>
      <c r="J1654" s="5"/>
      <c r="K1654" s="5"/>
      <c r="L1654" s="5"/>
      <c r="M1654" s="5">
        <f t="shared" si="1445"/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36">
        <v>0</v>
      </c>
      <c r="W1654" s="5" t="e">
        <f t="shared" si="1463"/>
        <v>#DIV/0!</v>
      </c>
      <c r="X1654" s="24" t="s">
        <v>1214</v>
      </c>
      <c r="Y1654" s="2" t="s">
        <v>1236</v>
      </c>
    </row>
    <row r="1655" spans="1:25" ht="31.5" x14ac:dyDescent="0.25">
      <c r="A1655" s="4" t="s">
        <v>214</v>
      </c>
      <c r="B1655" s="4" t="s">
        <v>1343</v>
      </c>
      <c r="C1655" s="4" t="s">
        <v>159</v>
      </c>
      <c r="D1655" s="4" t="s">
        <v>11</v>
      </c>
      <c r="E1655" s="14" t="s">
        <v>465</v>
      </c>
      <c r="F1655" s="5">
        <f t="shared" ref="F1655:L1655" si="1505">F1656</f>
        <v>8289.7000000000007</v>
      </c>
      <c r="G1655" s="5">
        <f t="shared" si="1505"/>
        <v>8035.5999999999995</v>
      </c>
      <c r="H1655" s="5">
        <f t="shared" si="1505"/>
        <v>10283.400000000001</v>
      </c>
      <c r="I1655" s="5">
        <f t="shared" si="1505"/>
        <v>0</v>
      </c>
      <c r="J1655" s="5">
        <f t="shared" si="1505"/>
        <v>0</v>
      </c>
      <c r="K1655" s="5">
        <f t="shared" si="1505"/>
        <v>0</v>
      </c>
      <c r="L1655" s="5">
        <f t="shared" si="1505"/>
        <v>5207.099000000002</v>
      </c>
      <c r="M1655" s="5">
        <f t="shared" si="1445"/>
        <v>13496.799000000003</v>
      </c>
      <c r="N1655" s="5">
        <v>10855.145</v>
      </c>
      <c r="O1655" s="5">
        <f>O1656</f>
        <v>9897.0218600000007</v>
      </c>
      <c r="P1655" s="5">
        <f t="shared" ref="P1655:V1655" si="1506">P1656</f>
        <v>0</v>
      </c>
      <c r="Q1655" s="5">
        <f t="shared" si="1506"/>
        <v>0</v>
      </c>
      <c r="R1655" s="5">
        <f t="shared" si="1506"/>
        <v>0</v>
      </c>
      <c r="S1655" s="5">
        <f t="shared" si="1506"/>
        <v>0</v>
      </c>
      <c r="T1655" s="5">
        <v>7314.06646</v>
      </c>
      <c r="U1655" s="5">
        <f t="shared" si="1506"/>
        <v>0</v>
      </c>
      <c r="V1655" s="36">
        <f t="shared" si="1506"/>
        <v>0</v>
      </c>
      <c r="W1655" s="5">
        <f t="shared" si="1463"/>
        <v>67.378800191061472</v>
      </c>
      <c r="X1655" s="26"/>
    </row>
    <row r="1656" spans="1:25" ht="31.5" x14ac:dyDescent="0.25">
      <c r="A1656" s="4" t="s">
        <v>214</v>
      </c>
      <c r="B1656" s="4" t="s">
        <v>1343</v>
      </c>
      <c r="C1656" s="4" t="s">
        <v>159</v>
      </c>
      <c r="D1656" s="4" t="s">
        <v>12</v>
      </c>
      <c r="E1656" s="14" t="s">
        <v>466</v>
      </c>
      <c r="F1656" s="5">
        <f t="shared" ref="F1656:L1656" si="1507">F1657+F1659</f>
        <v>8289.7000000000007</v>
      </c>
      <c r="G1656" s="5">
        <f t="shared" si="1507"/>
        <v>8035.5999999999995</v>
      </c>
      <c r="H1656" s="5">
        <f t="shared" si="1507"/>
        <v>10283.400000000001</v>
      </c>
      <c r="I1656" s="5">
        <f t="shared" si="1507"/>
        <v>0</v>
      </c>
      <c r="J1656" s="5">
        <f t="shared" si="1507"/>
        <v>0</v>
      </c>
      <c r="K1656" s="5">
        <f t="shared" si="1507"/>
        <v>0</v>
      </c>
      <c r="L1656" s="5">
        <f t="shared" si="1507"/>
        <v>5207.099000000002</v>
      </c>
      <c r="M1656" s="5">
        <f t="shared" ref="M1656:M1759" si="1508">F1656+I1656+L1656</f>
        <v>13496.799000000003</v>
      </c>
      <c r="N1656" s="5">
        <v>10855.145</v>
      </c>
      <c r="O1656" s="5">
        <f>O1657+O1659</f>
        <v>9897.0218600000007</v>
      </c>
      <c r="P1656" s="5">
        <f t="shared" ref="P1656:V1656" si="1509">P1657+P1659</f>
        <v>0</v>
      </c>
      <c r="Q1656" s="5">
        <f t="shared" si="1509"/>
        <v>0</v>
      </c>
      <c r="R1656" s="5">
        <f t="shared" si="1509"/>
        <v>0</v>
      </c>
      <c r="S1656" s="5">
        <f t="shared" si="1509"/>
        <v>0</v>
      </c>
      <c r="T1656" s="5">
        <v>7314.06646</v>
      </c>
      <c r="U1656" s="5">
        <f t="shared" si="1509"/>
        <v>0</v>
      </c>
      <c r="V1656" s="36">
        <f t="shared" si="1509"/>
        <v>0</v>
      </c>
      <c r="W1656" s="5">
        <f t="shared" si="1463"/>
        <v>67.378800191061472</v>
      </c>
      <c r="X1656" s="26"/>
    </row>
    <row r="1657" spans="1:25" x14ac:dyDescent="0.25">
      <c r="A1657" s="4" t="s">
        <v>214</v>
      </c>
      <c r="B1657" s="4" t="s">
        <v>1343</v>
      </c>
      <c r="C1657" s="4" t="s">
        <v>159</v>
      </c>
      <c r="D1657" s="4" t="s">
        <v>13</v>
      </c>
      <c r="E1657" s="14" t="s">
        <v>480</v>
      </c>
      <c r="F1657" s="5">
        <f t="shared" ref="F1657:L1657" si="1510">F1658</f>
        <v>7952.5</v>
      </c>
      <c r="G1657" s="5">
        <f t="shared" si="1510"/>
        <v>7698.4</v>
      </c>
      <c r="H1657" s="5">
        <f t="shared" si="1510"/>
        <v>9946.2000000000007</v>
      </c>
      <c r="I1657" s="5">
        <f t="shared" si="1510"/>
        <v>0</v>
      </c>
      <c r="J1657" s="5">
        <f t="shared" si="1510"/>
        <v>0</v>
      </c>
      <c r="K1657" s="5">
        <f t="shared" si="1510"/>
        <v>0</v>
      </c>
      <c r="L1657" s="5">
        <f t="shared" si="1510"/>
        <v>5207.099000000002</v>
      </c>
      <c r="M1657" s="5">
        <f t="shared" si="1508"/>
        <v>13159.599000000002</v>
      </c>
      <c r="N1657" s="5">
        <v>834.2</v>
      </c>
      <c r="O1657" s="5">
        <f>O1658</f>
        <v>9738.5088599999999</v>
      </c>
      <c r="P1657" s="5">
        <f t="shared" ref="P1657:V1657" si="1511">P1658</f>
        <v>0</v>
      </c>
      <c r="Q1657" s="5">
        <f t="shared" si="1511"/>
        <v>0</v>
      </c>
      <c r="R1657" s="5">
        <f t="shared" si="1511"/>
        <v>0</v>
      </c>
      <c r="S1657" s="5">
        <f t="shared" si="1511"/>
        <v>0</v>
      </c>
      <c r="T1657" s="5">
        <v>834.10199999999998</v>
      </c>
      <c r="U1657" s="5">
        <f t="shared" si="1511"/>
        <v>0</v>
      </c>
      <c r="V1657" s="36">
        <f t="shared" si="1511"/>
        <v>0</v>
      </c>
      <c r="W1657" s="5">
        <f t="shared" si="1463"/>
        <v>99.988252217693585</v>
      </c>
      <c r="X1657" s="26"/>
    </row>
    <row r="1658" spans="1:25" x14ac:dyDescent="0.25">
      <c r="A1658" s="4" t="s">
        <v>214</v>
      </c>
      <c r="B1658" s="4" t="s">
        <v>1343</v>
      </c>
      <c r="C1658" s="4" t="s">
        <v>159</v>
      </c>
      <c r="D1658" s="4" t="s">
        <v>20</v>
      </c>
      <c r="E1658" s="14" t="s">
        <v>483</v>
      </c>
      <c r="F1658" s="5">
        <v>7952.5</v>
      </c>
      <c r="G1658" s="5">
        <v>7698.4</v>
      </c>
      <c r="H1658" s="5">
        <v>9946.2000000000007</v>
      </c>
      <c r="I1658" s="5"/>
      <c r="J1658" s="5"/>
      <c r="K1658" s="5"/>
      <c r="L1658" s="5">
        <f>4856.497+310.716-26.575+359.618-27.173-0.021-265.963</f>
        <v>5207.099000000002</v>
      </c>
      <c r="M1658" s="5">
        <f t="shared" si="1508"/>
        <v>13159.599000000002</v>
      </c>
      <c r="N1658" s="5">
        <v>834.2</v>
      </c>
      <c r="O1658" s="5">
        <v>9738.5088599999999</v>
      </c>
      <c r="P1658" s="5">
        <v>0</v>
      </c>
      <c r="Q1658" s="5">
        <v>0</v>
      </c>
      <c r="R1658" s="5">
        <v>0</v>
      </c>
      <c r="S1658" s="5">
        <v>0</v>
      </c>
      <c r="T1658" s="5">
        <v>834.10199999999998</v>
      </c>
      <c r="U1658" s="5">
        <v>0</v>
      </c>
      <c r="V1658" s="36">
        <v>0</v>
      </c>
      <c r="W1658" s="5">
        <f t="shared" si="1463"/>
        <v>99.988252217693585</v>
      </c>
      <c r="X1658" s="26"/>
    </row>
    <row r="1659" spans="1:25" x14ac:dyDescent="0.25">
      <c r="A1659" s="9" t="s">
        <v>214</v>
      </c>
      <c r="B1659" s="9" t="s">
        <v>1318</v>
      </c>
      <c r="C1659" s="9"/>
      <c r="D1659" s="9"/>
      <c r="E1659" s="13" t="s">
        <v>440</v>
      </c>
      <c r="F1659" s="5">
        <f t="shared" ref="F1659:L1659" si="1512">F1660</f>
        <v>337.2</v>
      </c>
      <c r="G1659" s="5">
        <f t="shared" si="1512"/>
        <v>337.2</v>
      </c>
      <c r="H1659" s="5">
        <f t="shared" si="1512"/>
        <v>337.2</v>
      </c>
      <c r="I1659" s="5">
        <f t="shared" si="1512"/>
        <v>0</v>
      </c>
      <c r="J1659" s="5">
        <f t="shared" si="1512"/>
        <v>0</v>
      </c>
      <c r="K1659" s="5">
        <f t="shared" si="1512"/>
        <v>0</v>
      </c>
      <c r="L1659" s="5">
        <f t="shared" si="1512"/>
        <v>0</v>
      </c>
      <c r="M1659" s="5">
        <f t="shared" si="1508"/>
        <v>337.2</v>
      </c>
      <c r="N1659" s="11">
        <v>17426.254500000003</v>
      </c>
      <c r="O1659" s="5">
        <f>O1660</f>
        <v>158.51300000000001</v>
      </c>
      <c r="P1659" s="5">
        <f t="shared" ref="P1659:V1659" si="1513">P1660</f>
        <v>0</v>
      </c>
      <c r="Q1659" s="5">
        <f t="shared" si="1513"/>
        <v>0</v>
      </c>
      <c r="R1659" s="5">
        <f t="shared" si="1513"/>
        <v>0</v>
      </c>
      <c r="S1659" s="5">
        <f t="shared" si="1513"/>
        <v>0</v>
      </c>
      <c r="T1659" s="11">
        <v>17309.041580000001</v>
      </c>
      <c r="U1659" s="5">
        <f t="shared" si="1513"/>
        <v>0</v>
      </c>
      <c r="V1659" s="36">
        <f t="shared" si="1513"/>
        <v>0</v>
      </c>
      <c r="W1659" s="11">
        <f t="shared" si="1463"/>
        <v>99.32737743500762</v>
      </c>
      <c r="X1659" s="26"/>
    </row>
    <row r="1660" spans="1:25" x14ac:dyDescent="0.25">
      <c r="A1660" s="4" t="s">
        <v>214</v>
      </c>
      <c r="B1660" s="4" t="s">
        <v>1318</v>
      </c>
      <c r="C1660" s="4" t="s">
        <v>108</v>
      </c>
      <c r="D1660" s="4"/>
      <c r="E1660" s="14" t="s">
        <v>868</v>
      </c>
      <c r="F1660" s="5">
        <v>337.2</v>
      </c>
      <c r="G1660" s="5">
        <v>337.2</v>
      </c>
      <c r="H1660" s="5">
        <v>337.2</v>
      </c>
      <c r="I1660" s="5"/>
      <c r="J1660" s="5"/>
      <c r="K1660" s="5"/>
      <c r="L1660" s="5"/>
      <c r="M1660" s="5">
        <f t="shared" si="1508"/>
        <v>337.2</v>
      </c>
      <c r="N1660" s="5">
        <v>16955.173000000003</v>
      </c>
      <c r="O1660" s="5">
        <v>158.51300000000001</v>
      </c>
      <c r="P1660" s="5">
        <v>0</v>
      </c>
      <c r="Q1660" s="5">
        <v>0</v>
      </c>
      <c r="R1660" s="5">
        <v>0</v>
      </c>
      <c r="S1660" s="5">
        <v>0</v>
      </c>
      <c r="T1660" s="5">
        <v>16837.960080000001</v>
      </c>
      <c r="U1660" s="5">
        <v>0</v>
      </c>
      <c r="V1660" s="36">
        <v>0</v>
      </c>
      <c r="W1660" s="5">
        <f t="shared" si="1463"/>
        <v>99.308689330389015</v>
      </c>
      <c r="X1660" s="26"/>
    </row>
    <row r="1661" spans="1:25" ht="31.5" x14ac:dyDescent="0.25">
      <c r="A1661" s="4" t="s">
        <v>214</v>
      </c>
      <c r="B1661" s="4" t="s">
        <v>1318</v>
      </c>
      <c r="C1661" s="4" t="s">
        <v>168</v>
      </c>
      <c r="D1661" s="4"/>
      <c r="E1661" s="14" t="s">
        <v>1417</v>
      </c>
      <c r="F1661" s="5">
        <f t="shared" ref="F1661:L1661" si="1514">F1662</f>
        <v>120</v>
      </c>
      <c r="G1661" s="5">
        <f t="shared" si="1514"/>
        <v>120</v>
      </c>
      <c r="H1661" s="5">
        <f t="shared" si="1514"/>
        <v>120</v>
      </c>
      <c r="I1661" s="5">
        <f t="shared" si="1514"/>
        <v>0</v>
      </c>
      <c r="J1661" s="5">
        <f t="shared" si="1514"/>
        <v>0</v>
      </c>
      <c r="K1661" s="5">
        <f t="shared" si="1514"/>
        <v>0</v>
      </c>
      <c r="L1661" s="5">
        <f t="shared" si="1514"/>
        <v>0</v>
      </c>
      <c r="M1661" s="5">
        <f t="shared" si="1508"/>
        <v>120</v>
      </c>
      <c r="N1661" s="5">
        <v>16835.173000000003</v>
      </c>
      <c r="O1661" s="5">
        <f>O1662</f>
        <v>120</v>
      </c>
      <c r="P1661" s="5">
        <f t="shared" ref="P1661:V1661" si="1515">P1662</f>
        <v>0</v>
      </c>
      <c r="Q1661" s="5">
        <f t="shared" si="1515"/>
        <v>0</v>
      </c>
      <c r="R1661" s="5">
        <f t="shared" si="1515"/>
        <v>0</v>
      </c>
      <c r="S1661" s="5">
        <f t="shared" si="1515"/>
        <v>0</v>
      </c>
      <c r="T1661" s="5">
        <v>16717.960080000001</v>
      </c>
      <c r="U1661" s="5">
        <f t="shared" si="1515"/>
        <v>0</v>
      </c>
      <c r="V1661" s="36">
        <f t="shared" si="1515"/>
        <v>0</v>
      </c>
      <c r="W1661" s="5">
        <f t="shared" si="1463"/>
        <v>99.303761713645571</v>
      </c>
      <c r="X1661" s="26"/>
    </row>
    <row r="1662" spans="1:25" ht="63" x14ac:dyDescent="0.25">
      <c r="A1662" s="4" t="s">
        <v>214</v>
      </c>
      <c r="B1662" s="4" t="s">
        <v>1318</v>
      </c>
      <c r="C1662" s="4" t="s">
        <v>169</v>
      </c>
      <c r="D1662" s="4"/>
      <c r="E1662" s="14" t="s">
        <v>1418</v>
      </c>
      <c r="F1662" s="5">
        <f t="shared" ref="F1662:L1662" si="1516">F1663+F1666</f>
        <v>120</v>
      </c>
      <c r="G1662" s="5">
        <f t="shared" si="1516"/>
        <v>120</v>
      </c>
      <c r="H1662" s="5">
        <f t="shared" si="1516"/>
        <v>120</v>
      </c>
      <c r="I1662" s="5">
        <f t="shared" si="1516"/>
        <v>0</v>
      </c>
      <c r="J1662" s="5">
        <f t="shared" si="1516"/>
        <v>0</v>
      </c>
      <c r="K1662" s="5">
        <f t="shared" si="1516"/>
        <v>0</v>
      </c>
      <c r="L1662" s="5">
        <f t="shared" si="1516"/>
        <v>0</v>
      </c>
      <c r="M1662" s="5">
        <f t="shared" si="1508"/>
        <v>120</v>
      </c>
      <c r="N1662" s="5">
        <v>1203.5999999999999</v>
      </c>
      <c r="O1662" s="5">
        <f>O1663+O1666</f>
        <v>120</v>
      </c>
      <c r="P1662" s="5">
        <f t="shared" ref="P1662:V1662" si="1517">P1663+P1666</f>
        <v>0</v>
      </c>
      <c r="Q1662" s="5">
        <f t="shared" si="1517"/>
        <v>0</v>
      </c>
      <c r="R1662" s="5">
        <f t="shared" si="1517"/>
        <v>0</v>
      </c>
      <c r="S1662" s="5">
        <f t="shared" si="1517"/>
        <v>0</v>
      </c>
      <c r="T1662" s="5">
        <v>1203.5999999999999</v>
      </c>
      <c r="U1662" s="5">
        <f t="shared" si="1517"/>
        <v>0</v>
      </c>
      <c r="V1662" s="36">
        <f t="shared" si="1517"/>
        <v>0</v>
      </c>
      <c r="W1662" s="5">
        <f t="shared" si="1463"/>
        <v>100</v>
      </c>
      <c r="X1662" s="26"/>
    </row>
    <row r="1663" spans="1:25" ht="63" x14ac:dyDescent="0.25">
      <c r="A1663" s="4" t="s">
        <v>214</v>
      </c>
      <c r="B1663" s="4" t="s">
        <v>1318</v>
      </c>
      <c r="C1663" s="4" t="s">
        <v>162</v>
      </c>
      <c r="D1663" s="4"/>
      <c r="E1663" s="14" t="s">
        <v>1419</v>
      </c>
      <c r="F1663" s="5">
        <f t="shared" ref="F1663:L1664" si="1518">F1664</f>
        <v>25</v>
      </c>
      <c r="G1663" s="5">
        <f t="shared" si="1518"/>
        <v>25</v>
      </c>
      <c r="H1663" s="5">
        <f t="shared" si="1518"/>
        <v>25</v>
      </c>
      <c r="I1663" s="5">
        <f t="shared" si="1518"/>
        <v>0</v>
      </c>
      <c r="J1663" s="5">
        <f t="shared" si="1518"/>
        <v>0</v>
      </c>
      <c r="K1663" s="5">
        <f t="shared" si="1518"/>
        <v>0</v>
      </c>
      <c r="L1663" s="5">
        <f t="shared" si="1518"/>
        <v>0</v>
      </c>
      <c r="M1663" s="5">
        <f t="shared" si="1508"/>
        <v>25</v>
      </c>
      <c r="N1663" s="5">
        <v>221.5</v>
      </c>
      <c r="O1663" s="5">
        <f>O1664</f>
        <v>25</v>
      </c>
      <c r="P1663" s="5">
        <f t="shared" ref="P1663:V1664" si="1519">P1664</f>
        <v>0</v>
      </c>
      <c r="Q1663" s="5">
        <f t="shared" si="1519"/>
        <v>0</v>
      </c>
      <c r="R1663" s="5">
        <f t="shared" si="1519"/>
        <v>0</v>
      </c>
      <c r="S1663" s="5">
        <f t="shared" si="1519"/>
        <v>0</v>
      </c>
      <c r="T1663" s="5">
        <v>221.5</v>
      </c>
      <c r="U1663" s="5">
        <f t="shared" si="1519"/>
        <v>0</v>
      </c>
      <c r="V1663" s="36">
        <f t="shared" si="1519"/>
        <v>0</v>
      </c>
      <c r="W1663" s="5">
        <f t="shared" si="1463"/>
        <v>100</v>
      </c>
      <c r="X1663" s="26"/>
    </row>
    <row r="1664" spans="1:25" ht="31.5" x14ac:dyDescent="0.25">
      <c r="A1664" s="4" t="s">
        <v>214</v>
      </c>
      <c r="B1664" s="4" t="s">
        <v>1318</v>
      </c>
      <c r="C1664" s="4" t="s">
        <v>162</v>
      </c>
      <c r="D1664" s="4" t="s">
        <v>11</v>
      </c>
      <c r="E1664" s="14" t="s">
        <v>465</v>
      </c>
      <c r="F1664" s="5">
        <f t="shared" si="1518"/>
        <v>25</v>
      </c>
      <c r="G1664" s="5">
        <f t="shared" si="1518"/>
        <v>25</v>
      </c>
      <c r="H1664" s="5">
        <f t="shared" si="1518"/>
        <v>25</v>
      </c>
      <c r="I1664" s="5">
        <f t="shared" si="1518"/>
        <v>0</v>
      </c>
      <c r="J1664" s="5">
        <f t="shared" si="1518"/>
        <v>0</v>
      </c>
      <c r="K1664" s="5">
        <f t="shared" si="1518"/>
        <v>0</v>
      </c>
      <c r="L1664" s="5">
        <f t="shared" si="1518"/>
        <v>0</v>
      </c>
      <c r="M1664" s="5">
        <f t="shared" si="1508"/>
        <v>25</v>
      </c>
      <c r="N1664" s="5">
        <v>221.5</v>
      </c>
      <c r="O1664" s="5">
        <f>O1665</f>
        <v>25</v>
      </c>
      <c r="P1664" s="5">
        <f t="shared" si="1519"/>
        <v>0</v>
      </c>
      <c r="Q1664" s="5">
        <f t="shared" si="1519"/>
        <v>0</v>
      </c>
      <c r="R1664" s="5">
        <f t="shared" si="1519"/>
        <v>0</v>
      </c>
      <c r="S1664" s="5">
        <f t="shared" si="1519"/>
        <v>0</v>
      </c>
      <c r="T1664" s="5">
        <v>221.5</v>
      </c>
      <c r="U1664" s="5">
        <f t="shared" si="1519"/>
        <v>0</v>
      </c>
      <c r="V1664" s="36">
        <f t="shared" si="1519"/>
        <v>0</v>
      </c>
      <c r="W1664" s="5">
        <f t="shared" si="1463"/>
        <v>100</v>
      </c>
      <c r="X1664" s="26"/>
    </row>
    <row r="1665" spans="1:24" ht="31.5" x14ac:dyDescent="0.25">
      <c r="A1665" s="4" t="s">
        <v>214</v>
      </c>
      <c r="B1665" s="4" t="s">
        <v>1318</v>
      </c>
      <c r="C1665" s="4" t="s">
        <v>162</v>
      </c>
      <c r="D1665" s="4" t="s">
        <v>12</v>
      </c>
      <c r="E1665" s="14" t="s">
        <v>466</v>
      </c>
      <c r="F1665" s="5">
        <v>25</v>
      </c>
      <c r="G1665" s="5">
        <v>25</v>
      </c>
      <c r="H1665" s="5">
        <v>25</v>
      </c>
      <c r="I1665" s="5"/>
      <c r="J1665" s="5"/>
      <c r="K1665" s="5"/>
      <c r="L1665" s="5"/>
      <c r="M1665" s="5">
        <f t="shared" si="1508"/>
        <v>25</v>
      </c>
      <c r="N1665" s="5">
        <v>221.5</v>
      </c>
      <c r="O1665" s="5">
        <v>25</v>
      </c>
      <c r="P1665" s="5">
        <v>0</v>
      </c>
      <c r="Q1665" s="5">
        <v>0</v>
      </c>
      <c r="R1665" s="5">
        <v>0</v>
      </c>
      <c r="S1665" s="5">
        <v>0</v>
      </c>
      <c r="T1665" s="5">
        <v>221.5</v>
      </c>
      <c r="U1665" s="5">
        <v>0</v>
      </c>
      <c r="V1665" s="36">
        <v>0</v>
      </c>
      <c r="W1665" s="5">
        <f t="shared" si="1463"/>
        <v>100</v>
      </c>
      <c r="X1665" s="26"/>
    </row>
    <row r="1666" spans="1:24" ht="31.5" hidden="1" x14ac:dyDescent="0.25">
      <c r="A1666" s="4" t="s">
        <v>214</v>
      </c>
      <c r="B1666" s="4" t="s">
        <v>1318</v>
      </c>
      <c r="C1666" s="4" t="s">
        <v>1106</v>
      </c>
      <c r="D1666" s="4"/>
      <c r="E1666" s="14" t="s">
        <v>1107</v>
      </c>
      <c r="F1666" s="5">
        <f t="shared" ref="F1666:L1667" si="1520">F1667</f>
        <v>95</v>
      </c>
      <c r="G1666" s="5">
        <f t="shared" si="1520"/>
        <v>95</v>
      </c>
      <c r="H1666" s="5">
        <f t="shared" si="1520"/>
        <v>95</v>
      </c>
      <c r="I1666" s="5">
        <f t="shared" si="1520"/>
        <v>0</v>
      </c>
      <c r="J1666" s="5">
        <f t="shared" si="1520"/>
        <v>0</v>
      </c>
      <c r="K1666" s="5">
        <f t="shared" si="1520"/>
        <v>0</v>
      </c>
      <c r="L1666" s="5">
        <f t="shared" si="1520"/>
        <v>0</v>
      </c>
      <c r="M1666" s="5">
        <f t="shared" si="1508"/>
        <v>95</v>
      </c>
      <c r="N1666" s="5">
        <v>0</v>
      </c>
      <c r="O1666" s="5">
        <f>O1667</f>
        <v>95</v>
      </c>
      <c r="P1666" s="5">
        <f t="shared" ref="P1666:V1667" si="1521">P1667</f>
        <v>0</v>
      </c>
      <c r="Q1666" s="5">
        <f t="shared" si="1521"/>
        <v>0</v>
      </c>
      <c r="R1666" s="5">
        <f t="shared" si="1521"/>
        <v>0</v>
      </c>
      <c r="S1666" s="5">
        <f t="shared" si="1521"/>
        <v>0</v>
      </c>
      <c r="T1666" s="5">
        <v>0</v>
      </c>
      <c r="U1666" s="5">
        <f t="shared" si="1521"/>
        <v>0</v>
      </c>
      <c r="V1666" s="36">
        <f t="shared" si="1521"/>
        <v>0</v>
      </c>
      <c r="W1666" s="5" t="e">
        <f t="shared" si="1463"/>
        <v>#DIV/0!</v>
      </c>
      <c r="X1666" s="24" t="s">
        <v>1214</v>
      </c>
    </row>
    <row r="1667" spans="1:24" ht="31.5" hidden="1" x14ac:dyDescent="0.25">
      <c r="A1667" s="4" t="s">
        <v>214</v>
      </c>
      <c r="B1667" s="4" t="s">
        <v>1318</v>
      </c>
      <c r="C1667" s="4" t="s">
        <v>1106</v>
      </c>
      <c r="D1667" s="4" t="s">
        <v>11</v>
      </c>
      <c r="E1667" s="14" t="s">
        <v>465</v>
      </c>
      <c r="F1667" s="5">
        <f t="shared" si="1520"/>
        <v>95</v>
      </c>
      <c r="G1667" s="5">
        <f t="shared" si="1520"/>
        <v>95</v>
      </c>
      <c r="H1667" s="5">
        <f t="shared" si="1520"/>
        <v>95</v>
      </c>
      <c r="I1667" s="5">
        <f t="shared" si="1520"/>
        <v>0</v>
      </c>
      <c r="J1667" s="5">
        <f t="shared" si="1520"/>
        <v>0</v>
      </c>
      <c r="K1667" s="5">
        <f t="shared" si="1520"/>
        <v>0</v>
      </c>
      <c r="L1667" s="5">
        <f t="shared" si="1520"/>
        <v>0</v>
      </c>
      <c r="M1667" s="5">
        <f t="shared" si="1508"/>
        <v>95</v>
      </c>
      <c r="N1667" s="5">
        <v>0</v>
      </c>
      <c r="O1667" s="5">
        <f>O1668</f>
        <v>95</v>
      </c>
      <c r="P1667" s="5">
        <f t="shared" si="1521"/>
        <v>0</v>
      </c>
      <c r="Q1667" s="5">
        <f t="shared" si="1521"/>
        <v>0</v>
      </c>
      <c r="R1667" s="5">
        <f t="shared" si="1521"/>
        <v>0</v>
      </c>
      <c r="S1667" s="5">
        <f t="shared" si="1521"/>
        <v>0</v>
      </c>
      <c r="T1667" s="5">
        <v>0</v>
      </c>
      <c r="U1667" s="5">
        <f t="shared" si="1521"/>
        <v>0</v>
      </c>
      <c r="V1667" s="36">
        <f t="shared" si="1521"/>
        <v>0</v>
      </c>
      <c r="W1667" s="5" t="e">
        <f t="shared" si="1463"/>
        <v>#DIV/0!</v>
      </c>
      <c r="X1667" s="24" t="s">
        <v>1214</v>
      </c>
    </row>
    <row r="1668" spans="1:24" ht="31.5" hidden="1" x14ac:dyDescent="0.25">
      <c r="A1668" s="4" t="s">
        <v>214</v>
      </c>
      <c r="B1668" s="4" t="s">
        <v>1318</v>
      </c>
      <c r="C1668" s="4" t="s">
        <v>1106</v>
      </c>
      <c r="D1668" s="4" t="s">
        <v>12</v>
      </c>
      <c r="E1668" s="14" t="s">
        <v>466</v>
      </c>
      <c r="F1668" s="5">
        <v>95</v>
      </c>
      <c r="G1668" s="5">
        <v>95</v>
      </c>
      <c r="H1668" s="5">
        <v>95</v>
      </c>
      <c r="I1668" s="5"/>
      <c r="J1668" s="5"/>
      <c r="K1668" s="5"/>
      <c r="L1668" s="5"/>
      <c r="M1668" s="5">
        <f t="shared" si="1508"/>
        <v>95</v>
      </c>
      <c r="N1668" s="5">
        <v>0</v>
      </c>
      <c r="O1668" s="5">
        <v>95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36">
        <v>0</v>
      </c>
      <c r="W1668" s="5" t="e">
        <f t="shared" si="1463"/>
        <v>#DIV/0!</v>
      </c>
      <c r="X1668" s="24" t="s">
        <v>1214</v>
      </c>
    </row>
    <row r="1669" spans="1:24" ht="47.25" x14ac:dyDescent="0.25">
      <c r="A1669" s="4" t="s">
        <v>214</v>
      </c>
      <c r="B1669" s="4" t="s">
        <v>1318</v>
      </c>
      <c r="C1669" s="4" t="s">
        <v>163</v>
      </c>
      <c r="D1669" s="4"/>
      <c r="E1669" s="14" t="s">
        <v>487</v>
      </c>
      <c r="F1669" s="5"/>
      <c r="G1669" s="5"/>
      <c r="H1669" s="5"/>
      <c r="I1669" s="5"/>
      <c r="J1669" s="5"/>
      <c r="K1669" s="5"/>
      <c r="L1669" s="5">
        <f>L1670</f>
        <v>23.4</v>
      </c>
      <c r="M1669" s="5">
        <f t="shared" si="1508"/>
        <v>23.4</v>
      </c>
      <c r="N1669" s="5">
        <v>822.1</v>
      </c>
      <c r="O1669" s="5">
        <f t="shared" ref="O1669:V1669" si="1522">O1670+O1673</f>
        <v>765</v>
      </c>
      <c r="P1669" s="5">
        <f t="shared" si="1522"/>
        <v>6053.2430000000004</v>
      </c>
      <c r="Q1669" s="5">
        <f t="shared" si="1522"/>
        <v>0</v>
      </c>
      <c r="R1669" s="5">
        <f t="shared" si="1522"/>
        <v>0</v>
      </c>
      <c r="S1669" s="5">
        <f t="shared" si="1522"/>
        <v>0</v>
      </c>
      <c r="T1669" s="5">
        <v>822.1</v>
      </c>
      <c r="U1669" s="5">
        <f t="shared" si="1522"/>
        <v>6053.2425000000003</v>
      </c>
      <c r="V1669" s="36">
        <f t="shared" si="1522"/>
        <v>0</v>
      </c>
      <c r="W1669" s="5">
        <f t="shared" si="1463"/>
        <v>100</v>
      </c>
      <c r="X1669" s="26"/>
    </row>
    <row r="1670" spans="1:24" ht="31.5" x14ac:dyDescent="0.25">
      <c r="A1670" s="4" t="s">
        <v>214</v>
      </c>
      <c r="B1670" s="4" t="s">
        <v>1318</v>
      </c>
      <c r="C1670" s="4" t="s">
        <v>163</v>
      </c>
      <c r="D1670" s="4" t="s">
        <v>73</v>
      </c>
      <c r="E1670" s="14" t="s">
        <v>475</v>
      </c>
      <c r="F1670" s="5"/>
      <c r="G1670" s="5"/>
      <c r="H1670" s="5"/>
      <c r="I1670" s="5"/>
      <c r="J1670" s="5"/>
      <c r="K1670" s="5"/>
      <c r="L1670" s="5">
        <f>L1671</f>
        <v>23.4</v>
      </c>
      <c r="M1670" s="5">
        <f t="shared" si="1508"/>
        <v>23.4</v>
      </c>
      <c r="N1670" s="5">
        <v>822.1</v>
      </c>
      <c r="O1670" s="5">
        <f>O1671</f>
        <v>765</v>
      </c>
      <c r="P1670" s="5">
        <f t="shared" ref="P1670:V1671" si="1523">P1671</f>
        <v>0</v>
      </c>
      <c r="Q1670" s="5">
        <f t="shared" si="1523"/>
        <v>0</v>
      </c>
      <c r="R1670" s="5">
        <f t="shared" si="1523"/>
        <v>0</v>
      </c>
      <c r="S1670" s="5">
        <f t="shared" si="1523"/>
        <v>0</v>
      </c>
      <c r="T1670" s="5">
        <v>822.1</v>
      </c>
      <c r="U1670" s="5">
        <f t="shared" si="1523"/>
        <v>0</v>
      </c>
      <c r="V1670" s="36">
        <f t="shared" si="1523"/>
        <v>0</v>
      </c>
      <c r="W1670" s="5">
        <f t="shared" si="1463"/>
        <v>100</v>
      </c>
      <c r="X1670" s="26"/>
    </row>
    <row r="1671" spans="1:24" ht="63" x14ac:dyDescent="0.25">
      <c r="A1671" s="4" t="s">
        <v>214</v>
      </c>
      <c r="B1671" s="4" t="s">
        <v>1318</v>
      </c>
      <c r="C1671" s="4" t="s">
        <v>163</v>
      </c>
      <c r="D1671" s="4" t="s">
        <v>72</v>
      </c>
      <c r="E1671" s="14" t="s">
        <v>1187</v>
      </c>
      <c r="F1671" s="5"/>
      <c r="G1671" s="5"/>
      <c r="H1671" s="5"/>
      <c r="I1671" s="5"/>
      <c r="J1671" s="5"/>
      <c r="K1671" s="5"/>
      <c r="L1671" s="5">
        <f>L1672</f>
        <v>23.4</v>
      </c>
      <c r="M1671" s="5">
        <f t="shared" si="1508"/>
        <v>23.4</v>
      </c>
      <c r="N1671" s="5">
        <v>822.1</v>
      </c>
      <c r="O1671" s="5">
        <f>O1672</f>
        <v>765</v>
      </c>
      <c r="P1671" s="5">
        <f t="shared" si="1523"/>
        <v>0</v>
      </c>
      <c r="Q1671" s="5">
        <f t="shared" si="1523"/>
        <v>0</v>
      </c>
      <c r="R1671" s="5">
        <f t="shared" si="1523"/>
        <v>0</v>
      </c>
      <c r="S1671" s="5">
        <f t="shared" si="1523"/>
        <v>0</v>
      </c>
      <c r="T1671" s="5">
        <v>822.1</v>
      </c>
      <c r="U1671" s="5">
        <f t="shared" si="1523"/>
        <v>0</v>
      </c>
      <c r="V1671" s="36">
        <f t="shared" si="1523"/>
        <v>0</v>
      </c>
      <c r="W1671" s="5">
        <f t="shared" si="1463"/>
        <v>100</v>
      </c>
      <c r="X1671" s="26"/>
    </row>
    <row r="1672" spans="1:24" ht="63" x14ac:dyDescent="0.25">
      <c r="A1672" s="4" t="s">
        <v>214</v>
      </c>
      <c r="B1672" s="4" t="s">
        <v>1318</v>
      </c>
      <c r="C1672" s="4" t="s">
        <v>164</v>
      </c>
      <c r="D1672" s="4"/>
      <c r="E1672" s="14" t="s">
        <v>488</v>
      </c>
      <c r="F1672" s="5"/>
      <c r="G1672" s="5"/>
      <c r="H1672" s="5"/>
      <c r="I1672" s="5"/>
      <c r="J1672" s="5"/>
      <c r="K1672" s="5"/>
      <c r="L1672" s="5">
        <v>23.4</v>
      </c>
      <c r="M1672" s="5">
        <f t="shared" si="1508"/>
        <v>23.4</v>
      </c>
      <c r="N1672" s="5">
        <v>160</v>
      </c>
      <c r="O1672" s="5">
        <v>765</v>
      </c>
      <c r="P1672" s="5">
        <v>0</v>
      </c>
      <c r="Q1672" s="5">
        <v>0</v>
      </c>
      <c r="R1672" s="5">
        <v>0</v>
      </c>
      <c r="S1672" s="5">
        <v>0</v>
      </c>
      <c r="T1672" s="5">
        <v>160</v>
      </c>
      <c r="U1672" s="5">
        <v>0</v>
      </c>
      <c r="V1672" s="36">
        <v>0</v>
      </c>
      <c r="W1672" s="5">
        <f t="shared" si="1463"/>
        <v>100</v>
      </c>
      <c r="X1672" s="26"/>
    </row>
    <row r="1673" spans="1:24" ht="31.5" x14ac:dyDescent="0.25">
      <c r="A1673" s="4" t="s">
        <v>214</v>
      </c>
      <c r="B1673" s="4" t="s">
        <v>1318</v>
      </c>
      <c r="C1673" s="4" t="s">
        <v>164</v>
      </c>
      <c r="D1673" s="4" t="s">
        <v>73</v>
      </c>
      <c r="E1673" s="14" t="s">
        <v>475</v>
      </c>
      <c r="F1673" s="5"/>
      <c r="G1673" s="5"/>
      <c r="H1673" s="5"/>
      <c r="I1673" s="5"/>
      <c r="J1673" s="5"/>
      <c r="K1673" s="5"/>
      <c r="L1673" s="5"/>
      <c r="M1673" s="5">
        <v>0</v>
      </c>
      <c r="N1673" s="5">
        <v>160</v>
      </c>
      <c r="O1673" s="5">
        <f t="shared" ref="O1673:V1675" si="1524">O1674</f>
        <v>0</v>
      </c>
      <c r="P1673" s="5">
        <f t="shared" si="1524"/>
        <v>6053.2430000000004</v>
      </c>
      <c r="Q1673" s="5">
        <f t="shared" si="1524"/>
        <v>0</v>
      </c>
      <c r="R1673" s="5">
        <f t="shared" si="1524"/>
        <v>0</v>
      </c>
      <c r="S1673" s="5">
        <f t="shared" si="1524"/>
        <v>0</v>
      </c>
      <c r="T1673" s="5">
        <v>160</v>
      </c>
      <c r="U1673" s="5">
        <f t="shared" si="1524"/>
        <v>6053.2425000000003</v>
      </c>
      <c r="V1673" s="36">
        <f t="shared" si="1524"/>
        <v>0</v>
      </c>
      <c r="W1673" s="5">
        <f t="shared" si="1463"/>
        <v>100</v>
      </c>
      <c r="X1673" s="26"/>
    </row>
    <row r="1674" spans="1:24" ht="63" x14ac:dyDescent="0.25">
      <c r="A1674" s="4" t="s">
        <v>214</v>
      </c>
      <c r="B1674" s="4" t="s">
        <v>1318</v>
      </c>
      <c r="C1674" s="4" t="s">
        <v>164</v>
      </c>
      <c r="D1674" s="4" t="s">
        <v>72</v>
      </c>
      <c r="E1674" s="28" t="s">
        <v>1187</v>
      </c>
      <c r="F1674" s="5"/>
      <c r="G1674" s="5"/>
      <c r="H1674" s="5"/>
      <c r="I1674" s="5"/>
      <c r="J1674" s="5"/>
      <c r="K1674" s="5"/>
      <c r="L1674" s="5"/>
      <c r="M1674" s="5">
        <v>0</v>
      </c>
      <c r="N1674" s="5">
        <v>160</v>
      </c>
      <c r="O1674" s="5">
        <f t="shared" si="1524"/>
        <v>0</v>
      </c>
      <c r="P1674" s="5">
        <f t="shared" si="1524"/>
        <v>6053.2430000000004</v>
      </c>
      <c r="Q1674" s="5">
        <f t="shared" si="1524"/>
        <v>0</v>
      </c>
      <c r="R1674" s="5">
        <f t="shared" si="1524"/>
        <v>0</v>
      </c>
      <c r="S1674" s="5">
        <f t="shared" si="1524"/>
        <v>0</v>
      </c>
      <c r="T1674" s="5">
        <v>160</v>
      </c>
      <c r="U1674" s="5">
        <f t="shared" si="1524"/>
        <v>6053.2425000000003</v>
      </c>
      <c r="V1674" s="36">
        <f t="shared" si="1524"/>
        <v>0</v>
      </c>
      <c r="W1674" s="5">
        <f t="shared" si="1463"/>
        <v>100</v>
      </c>
      <c r="X1674" s="26"/>
    </row>
    <row r="1675" spans="1:24" ht="63" x14ac:dyDescent="0.25">
      <c r="A1675" s="4" t="s">
        <v>214</v>
      </c>
      <c r="B1675" s="4" t="s">
        <v>1318</v>
      </c>
      <c r="C1675" s="4" t="s">
        <v>170</v>
      </c>
      <c r="D1675" s="4"/>
      <c r="E1675" s="14" t="s">
        <v>869</v>
      </c>
      <c r="F1675" s="5"/>
      <c r="G1675" s="5"/>
      <c r="H1675" s="5"/>
      <c r="I1675" s="5"/>
      <c r="J1675" s="5"/>
      <c r="K1675" s="5"/>
      <c r="L1675" s="5"/>
      <c r="M1675" s="5">
        <v>0</v>
      </c>
      <c r="N1675" s="5">
        <v>6317.2430000000004</v>
      </c>
      <c r="O1675" s="5">
        <f t="shared" si="1524"/>
        <v>0</v>
      </c>
      <c r="P1675" s="5">
        <f t="shared" si="1524"/>
        <v>6053.2430000000004</v>
      </c>
      <c r="Q1675" s="5">
        <f t="shared" si="1524"/>
        <v>0</v>
      </c>
      <c r="R1675" s="5">
        <f t="shared" si="1524"/>
        <v>0</v>
      </c>
      <c r="S1675" s="5">
        <f t="shared" si="1524"/>
        <v>0</v>
      </c>
      <c r="T1675" s="5">
        <v>6317.2425000000003</v>
      </c>
      <c r="U1675" s="5">
        <f t="shared" si="1524"/>
        <v>6053.2425000000003</v>
      </c>
      <c r="V1675" s="36">
        <f t="shared" si="1524"/>
        <v>0</v>
      </c>
      <c r="W1675" s="5">
        <f t="shared" ref="W1675:W1738" si="1525">T1675/N1675*100</f>
        <v>99.999992085154872</v>
      </c>
      <c r="X1675" s="26"/>
    </row>
    <row r="1676" spans="1:24" ht="31.5" x14ac:dyDescent="0.25">
      <c r="A1676" s="4" t="s">
        <v>214</v>
      </c>
      <c r="B1676" s="4" t="s">
        <v>1318</v>
      </c>
      <c r="C1676" s="4" t="s">
        <v>165</v>
      </c>
      <c r="D1676" s="4"/>
      <c r="E1676" s="14" t="s">
        <v>490</v>
      </c>
      <c r="F1676" s="5"/>
      <c r="G1676" s="5"/>
      <c r="H1676" s="5"/>
      <c r="I1676" s="5"/>
      <c r="J1676" s="5"/>
      <c r="K1676" s="5"/>
      <c r="L1676" s="5"/>
      <c r="M1676" s="5">
        <v>0</v>
      </c>
      <c r="N1676" s="5">
        <v>6053.2430000000004</v>
      </c>
      <c r="O1676" s="5">
        <v>0</v>
      </c>
      <c r="P1676" s="5">
        <f>N1676</f>
        <v>6053.2430000000004</v>
      </c>
      <c r="Q1676" s="5">
        <v>0</v>
      </c>
      <c r="R1676" s="5">
        <v>0</v>
      </c>
      <c r="S1676" s="5">
        <v>0</v>
      </c>
      <c r="T1676" s="5">
        <v>6053.2425000000003</v>
      </c>
      <c r="U1676" s="5">
        <f>T1676</f>
        <v>6053.2425000000003</v>
      </c>
      <c r="V1676" s="36">
        <v>0</v>
      </c>
      <c r="W1676" s="5">
        <f t="shared" si="1525"/>
        <v>99.999991739964841</v>
      </c>
      <c r="X1676" s="26"/>
    </row>
    <row r="1677" spans="1:24" ht="31.5" x14ac:dyDescent="0.25">
      <c r="A1677" s="4" t="s">
        <v>214</v>
      </c>
      <c r="B1677" s="4" t="s">
        <v>1318</v>
      </c>
      <c r="C1677" s="4" t="s">
        <v>165</v>
      </c>
      <c r="D1677" s="4" t="s">
        <v>73</v>
      </c>
      <c r="E1677" s="14" t="s">
        <v>475</v>
      </c>
      <c r="F1677" s="5"/>
      <c r="G1677" s="5"/>
      <c r="H1677" s="5"/>
      <c r="I1677" s="5"/>
      <c r="J1677" s="5"/>
      <c r="K1677" s="5"/>
      <c r="L1677" s="5"/>
      <c r="M1677" s="5">
        <v>0</v>
      </c>
      <c r="N1677" s="5">
        <v>6053.2430000000004</v>
      </c>
      <c r="O1677" s="5">
        <f t="shared" ref="O1677:V1680" si="1526">O1678</f>
        <v>80.25</v>
      </c>
      <c r="P1677" s="5">
        <f t="shared" si="1526"/>
        <v>0</v>
      </c>
      <c r="Q1677" s="5">
        <f t="shared" si="1526"/>
        <v>0</v>
      </c>
      <c r="R1677" s="5">
        <f t="shared" si="1526"/>
        <v>0</v>
      </c>
      <c r="S1677" s="5">
        <f t="shared" si="1526"/>
        <v>0</v>
      </c>
      <c r="T1677" s="5">
        <v>6053.2425000000003</v>
      </c>
      <c r="U1677" s="5">
        <f t="shared" si="1526"/>
        <v>0</v>
      </c>
      <c r="V1677" s="36">
        <f t="shared" si="1526"/>
        <v>0</v>
      </c>
      <c r="W1677" s="5">
        <f t="shared" si="1525"/>
        <v>99.999991739964841</v>
      </c>
      <c r="X1677" s="26"/>
    </row>
    <row r="1678" spans="1:24" ht="63" x14ac:dyDescent="0.25">
      <c r="A1678" s="4" t="s">
        <v>214</v>
      </c>
      <c r="B1678" s="4" t="s">
        <v>1318</v>
      </c>
      <c r="C1678" s="4" t="s">
        <v>165</v>
      </c>
      <c r="D1678" s="4" t="s">
        <v>72</v>
      </c>
      <c r="E1678" s="14" t="s">
        <v>1187</v>
      </c>
      <c r="F1678" s="5"/>
      <c r="G1678" s="5"/>
      <c r="H1678" s="5"/>
      <c r="I1678" s="5"/>
      <c r="J1678" s="5"/>
      <c r="K1678" s="5"/>
      <c r="L1678" s="5"/>
      <c r="M1678" s="5">
        <v>0</v>
      </c>
      <c r="N1678" s="5">
        <v>6053.2430000000004</v>
      </c>
      <c r="O1678" s="5">
        <f t="shared" si="1526"/>
        <v>80.25</v>
      </c>
      <c r="P1678" s="5">
        <f t="shared" si="1526"/>
        <v>0</v>
      </c>
      <c r="Q1678" s="5">
        <f t="shared" si="1526"/>
        <v>0</v>
      </c>
      <c r="R1678" s="5">
        <f t="shared" si="1526"/>
        <v>0</v>
      </c>
      <c r="S1678" s="5">
        <f t="shared" si="1526"/>
        <v>0</v>
      </c>
      <c r="T1678" s="5">
        <v>6053.2425000000003</v>
      </c>
      <c r="U1678" s="5">
        <f t="shared" si="1526"/>
        <v>0</v>
      </c>
      <c r="V1678" s="36">
        <f t="shared" si="1526"/>
        <v>0</v>
      </c>
      <c r="W1678" s="5">
        <f t="shared" si="1525"/>
        <v>99.999991739964841</v>
      </c>
      <c r="X1678" s="26"/>
    </row>
    <row r="1679" spans="1:24" ht="31.5" x14ac:dyDescent="0.25">
      <c r="A1679" s="4" t="s">
        <v>214</v>
      </c>
      <c r="B1679" s="4" t="s">
        <v>1318</v>
      </c>
      <c r="C1679" s="4" t="s">
        <v>166</v>
      </c>
      <c r="D1679" s="4"/>
      <c r="E1679" s="14" t="s">
        <v>782</v>
      </c>
      <c r="F1679" s="5"/>
      <c r="G1679" s="5"/>
      <c r="H1679" s="5"/>
      <c r="I1679" s="5"/>
      <c r="J1679" s="5"/>
      <c r="K1679" s="5"/>
      <c r="L1679" s="5"/>
      <c r="M1679" s="5">
        <v>0</v>
      </c>
      <c r="N1679" s="5">
        <v>264</v>
      </c>
      <c r="O1679" s="5">
        <f t="shared" si="1526"/>
        <v>80.25</v>
      </c>
      <c r="P1679" s="5">
        <f t="shared" si="1526"/>
        <v>0</v>
      </c>
      <c r="Q1679" s="5">
        <f t="shared" si="1526"/>
        <v>0</v>
      </c>
      <c r="R1679" s="5">
        <f t="shared" si="1526"/>
        <v>0</v>
      </c>
      <c r="S1679" s="5">
        <f t="shared" si="1526"/>
        <v>0</v>
      </c>
      <c r="T1679" s="5">
        <v>264</v>
      </c>
      <c r="U1679" s="5">
        <f t="shared" si="1526"/>
        <v>0</v>
      </c>
      <c r="V1679" s="36">
        <f t="shared" si="1526"/>
        <v>0</v>
      </c>
      <c r="W1679" s="5">
        <f t="shared" si="1525"/>
        <v>100</v>
      </c>
      <c r="X1679" s="26"/>
    </row>
    <row r="1680" spans="1:24" ht="31.5" x14ac:dyDescent="0.25">
      <c r="A1680" s="4" t="s">
        <v>214</v>
      </c>
      <c r="B1680" s="4" t="s">
        <v>1318</v>
      </c>
      <c r="C1680" s="4" t="s">
        <v>166</v>
      </c>
      <c r="D1680" s="4" t="s">
        <v>73</v>
      </c>
      <c r="E1680" s="14" t="s">
        <v>475</v>
      </c>
      <c r="F1680" s="5"/>
      <c r="G1680" s="5"/>
      <c r="H1680" s="5"/>
      <c r="I1680" s="5"/>
      <c r="J1680" s="5"/>
      <c r="K1680" s="5"/>
      <c r="L1680" s="5"/>
      <c r="M1680" s="5">
        <v>0</v>
      </c>
      <c r="N1680" s="5">
        <v>264</v>
      </c>
      <c r="O1680" s="5">
        <f t="shared" si="1526"/>
        <v>80.25</v>
      </c>
      <c r="P1680" s="5">
        <f t="shared" si="1526"/>
        <v>0</v>
      </c>
      <c r="Q1680" s="5">
        <f t="shared" si="1526"/>
        <v>0</v>
      </c>
      <c r="R1680" s="5">
        <f t="shared" si="1526"/>
        <v>0</v>
      </c>
      <c r="S1680" s="5">
        <f t="shared" si="1526"/>
        <v>0</v>
      </c>
      <c r="T1680" s="5">
        <v>264</v>
      </c>
      <c r="U1680" s="5">
        <f t="shared" si="1526"/>
        <v>0</v>
      </c>
      <c r="V1680" s="36">
        <f t="shared" si="1526"/>
        <v>0</v>
      </c>
      <c r="W1680" s="5">
        <f t="shared" si="1525"/>
        <v>100</v>
      </c>
      <c r="X1680" s="26"/>
    </row>
    <row r="1681" spans="1:25" ht="63" x14ac:dyDescent="0.25">
      <c r="A1681" s="4" t="s">
        <v>214</v>
      </c>
      <c r="B1681" s="4" t="s">
        <v>1318</v>
      </c>
      <c r="C1681" s="4" t="s">
        <v>166</v>
      </c>
      <c r="D1681" s="4" t="s">
        <v>72</v>
      </c>
      <c r="E1681" s="14" t="s">
        <v>1187</v>
      </c>
      <c r="F1681" s="5"/>
      <c r="G1681" s="5"/>
      <c r="H1681" s="5"/>
      <c r="I1681" s="5"/>
      <c r="J1681" s="5"/>
      <c r="K1681" s="5"/>
      <c r="L1681" s="5"/>
      <c r="M1681" s="5">
        <v>0</v>
      </c>
      <c r="N1681" s="5">
        <v>264</v>
      </c>
      <c r="O1681" s="5">
        <v>80.25</v>
      </c>
      <c r="P1681" s="5">
        <v>0</v>
      </c>
      <c r="Q1681" s="5">
        <v>0</v>
      </c>
      <c r="R1681" s="5">
        <v>0</v>
      </c>
      <c r="S1681" s="5">
        <v>0</v>
      </c>
      <c r="T1681" s="5">
        <v>264</v>
      </c>
      <c r="U1681" s="5">
        <v>0</v>
      </c>
      <c r="V1681" s="36">
        <v>0</v>
      </c>
      <c r="W1681" s="5">
        <f t="shared" si="1525"/>
        <v>100</v>
      </c>
      <c r="X1681" s="26"/>
    </row>
    <row r="1682" spans="1:25" s="3" customFormat="1" ht="47.25" x14ac:dyDescent="0.25">
      <c r="A1682" s="4" t="s">
        <v>214</v>
      </c>
      <c r="B1682" s="4" t="s">
        <v>1318</v>
      </c>
      <c r="C1682" s="4" t="s">
        <v>171</v>
      </c>
      <c r="D1682" s="4"/>
      <c r="E1682" s="14" t="s">
        <v>870</v>
      </c>
      <c r="F1682" s="8">
        <f t="shared" ref="F1682:L1682" si="1527">F1683+F1714</f>
        <v>424.5</v>
      </c>
      <c r="G1682" s="8">
        <f t="shared" si="1527"/>
        <v>424.5</v>
      </c>
      <c r="H1682" s="8">
        <f t="shared" si="1527"/>
        <v>918.9</v>
      </c>
      <c r="I1682" s="8">
        <f t="shared" si="1527"/>
        <v>0</v>
      </c>
      <c r="J1682" s="8">
        <f t="shared" si="1527"/>
        <v>0</v>
      </c>
      <c r="K1682" s="8">
        <f t="shared" si="1527"/>
        <v>0</v>
      </c>
      <c r="L1682" s="8">
        <f t="shared" si="1527"/>
        <v>366.19</v>
      </c>
      <c r="M1682" s="8">
        <f t="shared" si="1508"/>
        <v>790.69</v>
      </c>
      <c r="N1682" s="5">
        <v>9314.33</v>
      </c>
      <c r="O1682" s="8">
        <f t="shared" ref="O1682:V1682" si="1528">O1683+O1714+O1700</f>
        <v>1022.02804</v>
      </c>
      <c r="P1682" s="8">
        <f t="shared" si="1528"/>
        <v>404.54399999999998</v>
      </c>
      <c r="Q1682" s="8">
        <f t="shared" si="1528"/>
        <v>230.03692000000001</v>
      </c>
      <c r="R1682" s="8">
        <f t="shared" si="1528"/>
        <v>0</v>
      </c>
      <c r="S1682" s="8">
        <f t="shared" si="1528"/>
        <v>0</v>
      </c>
      <c r="T1682" s="5">
        <v>9197.1175800000001</v>
      </c>
      <c r="U1682" s="8">
        <f t="shared" si="1528"/>
        <v>399.14400000000001</v>
      </c>
      <c r="V1682" s="8">
        <f t="shared" si="1528"/>
        <v>0</v>
      </c>
      <c r="W1682" s="5">
        <f t="shared" si="1525"/>
        <v>98.74159043108844</v>
      </c>
      <c r="X1682" s="21"/>
    </row>
    <row r="1683" spans="1:25" s="10" customFormat="1" ht="31.5" x14ac:dyDescent="0.25">
      <c r="A1683" s="4" t="s">
        <v>214</v>
      </c>
      <c r="B1683" s="4" t="s">
        <v>1318</v>
      </c>
      <c r="C1683" s="4" t="s">
        <v>167</v>
      </c>
      <c r="D1683" s="4"/>
      <c r="E1683" s="14" t="s">
        <v>491</v>
      </c>
      <c r="F1683" s="11">
        <f t="shared" ref="F1683:L1683" si="1529">F1684+F1690</f>
        <v>4.5999999999999996</v>
      </c>
      <c r="G1683" s="11">
        <f t="shared" si="1529"/>
        <v>4.5999999999999996</v>
      </c>
      <c r="H1683" s="11">
        <f t="shared" si="1529"/>
        <v>499</v>
      </c>
      <c r="I1683" s="11">
        <f t="shared" si="1529"/>
        <v>0</v>
      </c>
      <c r="J1683" s="11">
        <f t="shared" si="1529"/>
        <v>0</v>
      </c>
      <c r="K1683" s="11">
        <f t="shared" si="1529"/>
        <v>0</v>
      </c>
      <c r="L1683" s="11">
        <f t="shared" si="1529"/>
        <v>0</v>
      </c>
      <c r="M1683" s="11">
        <f t="shared" si="1508"/>
        <v>4.5999999999999996</v>
      </c>
      <c r="N1683" s="5">
        <v>9314.33</v>
      </c>
      <c r="O1683" s="11">
        <f>O1684+O1690+O1695</f>
        <v>727.35044000000005</v>
      </c>
      <c r="P1683" s="11">
        <f t="shared" ref="P1683:V1683" si="1530">P1684+P1690+P1695</f>
        <v>0</v>
      </c>
      <c r="Q1683" s="11">
        <f t="shared" si="1530"/>
        <v>0</v>
      </c>
      <c r="R1683" s="11">
        <f t="shared" si="1530"/>
        <v>0</v>
      </c>
      <c r="S1683" s="11">
        <f t="shared" si="1530"/>
        <v>0</v>
      </c>
      <c r="T1683" s="5">
        <v>9197.1175800000001</v>
      </c>
      <c r="U1683" s="11">
        <f t="shared" si="1530"/>
        <v>0</v>
      </c>
      <c r="V1683" s="35">
        <f t="shared" si="1530"/>
        <v>0</v>
      </c>
      <c r="W1683" s="5">
        <f t="shared" si="1525"/>
        <v>98.74159043108844</v>
      </c>
      <c r="X1683" s="25"/>
    </row>
    <row r="1684" spans="1:25" ht="31.5" x14ac:dyDescent="0.25">
      <c r="A1684" s="4" t="s">
        <v>214</v>
      </c>
      <c r="B1684" s="4" t="s">
        <v>1318</v>
      </c>
      <c r="C1684" s="4" t="s">
        <v>167</v>
      </c>
      <c r="D1684" s="4" t="s">
        <v>11</v>
      </c>
      <c r="E1684" s="14" t="s">
        <v>465</v>
      </c>
      <c r="F1684" s="5">
        <f t="shared" ref="F1684:L1688" si="1531">F1685</f>
        <v>4.5999999999999996</v>
      </c>
      <c r="G1684" s="5">
        <f t="shared" si="1531"/>
        <v>4.5999999999999996</v>
      </c>
      <c r="H1684" s="5">
        <f t="shared" si="1531"/>
        <v>4.5999999999999996</v>
      </c>
      <c r="I1684" s="5">
        <f t="shared" si="1531"/>
        <v>0</v>
      </c>
      <c r="J1684" s="5">
        <f t="shared" si="1531"/>
        <v>0</v>
      </c>
      <c r="K1684" s="5">
        <f t="shared" si="1531"/>
        <v>0</v>
      </c>
      <c r="L1684" s="5">
        <f t="shared" si="1531"/>
        <v>0</v>
      </c>
      <c r="M1684" s="5">
        <f t="shared" si="1508"/>
        <v>4.5999999999999996</v>
      </c>
      <c r="N1684" s="5">
        <v>9111.18</v>
      </c>
      <c r="O1684" s="5">
        <f t="shared" ref="O1684:O1688" si="1532">O1685</f>
        <v>4.5999999999999996</v>
      </c>
      <c r="P1684" s="5">
        <f t="shared" ref="P1684:V1688" si="1533">P1685</f>
        <v>0</v>
      </c>
      <c r="Q1684" s="5">
        <f t="shared" si="1533"/>
        <v>0</v>
      </c>
      <c r="R1684" s="5">
        <f t="shared" si="1533"/>
        <v>0</v>
      </c>
      <c r="S1684" s="5">
        <f t="shared" si="1533"/>
        <v>0</v>
      </c>
      <c r="T1684" s="5">
        <v>8993.9675800000005</v>
      </c>
      <c r="U1684" s="5">
        <f t="shared" si="1533"/>
        <v>0</v>
      </c>
      <c r="V1684" s="36">
        <f t="shared" si="1533"/>
        <v>0</v>
      </c>
      <c r="W1684" s="5">
        <f t="shared" si="1525"/>
        <v>98.713531946465764</v>
      </c>
      <c r="X1684" s="24"/>
    </row>
    <row r="1685" spans="1:25" ht="31.5" x14ac:dyDescent="0.25">
      <c r="A1685" s="4" t="s">
        <v>214</v>
      </c>
      <c r="B1685" s="4" t="s">
        <v>1318</v>
      </c>
      <c r="C1685" s="4" t="s">
        <v>167</v>
      </c>
      <c r="D1685" s="4" t="s">
        <v>12</v>
      </c>
      <c r="E1685" s="14" t="s">
        <v>466</v>
      </c>
      <c r="F1685" s="5">
        <f t="shared" si="1531"/>
        <v>4.5999999999999996</v>
      </c>
      <c r="G1685" s="5">
        <f t="shared" si="1531"/>
        <v>4.5999999999999996</v>
      </c>
      <c r="H1685" s="5">
        <f t="shared" si="1531"/>
        <v>4.5999999999999996</v>
      </c>
      <c r="I1685" s="5">
        <f t="shared" si="1531"/>
        <v>0</v>
      </c>
      <c r="J1685" s="5">
        <f t="shared" si="1531"/>
        <v>0</v>
      </c>
      <c r="K1685" s="5">
        <f t="shared" si="1531"/>
        <v>0</v>
      </c>
      <c r="L1685" s="5">
        <f t="shared" si="1531"/>
        <v>0</v>
      </c>
      <c r="M1685" s="5">
        <f t="shared" si="1508"/>
        <v>4.5999999999999996</v>
      </c>
      <c r="N1685" s="5">
        <v>9111.18</v>
      </c>
      <c r="O1685" s="5">
        <f t="shared" si="1532"/>
        <v>4.5999999999999996</v>
      </c>
      <c r="P1685" s="5">
        <f t="shared" si="1533"/>
        <v>0</v>
      </c>
      <c r="Q1685" s="5">
        <f t="shared" si="1533"/>
        <v>0</v>
      </c>
      <c r="R1685" s="5">
        <f t="shared" si="1533"/>
        <v>0</v>
      </c>
      <c r="S1685" s="5">
        <f t="shared" si="1533"/>
        <v>0</v>
      </c>
      <c r="T1685" s="5">
        <v>8993.9675800000005</v>
      </c>
      <c r="U1685" s="5">
        <f t="shared" si="1533"/>
        <v>0</v>
      </c>
      <c r="V1685" s="36">
        <f t="shared" si="1533"/>
        <v>0</v>
      </c>
      <c r="W1685" s="5">
        <f t="shared" si="1525"/>
        <v>98.713531946465764</v>
      </c>
      <c r="X1685" s="24"/>
    </row>
    <row r="1686" spans="1:25" x14ac:dyDescent="0.25">
      <c r="A1686" s="4" t="s">
        <v>214</v>
      </c>
      <c r="B1686" s="4" t="s">
        <v>1318</v>
      </c>
      <c r="C1686" s="4" t="s">
        <v>167</v>
      </c>
      <c r="D1686" s="4" t="s">
        <v>13</v>
      </c>
      <c r="E1686" s="14" t="s">
        <v>480</v>
      </c>
      <c r="F1686" s="5">
        <f t="shared" si="1531"/>
        <v>4.5999999999999996</v>
      </c>
      <c r="G1686" s="5">
        <f t="shared" si="1531"/>
        <v>4.5999999999999996</v>
      </c>
      <c r="H1686" s="5">
        <f t="shared" si="1531"/>
        <v>4.5999999999999996</v>
      </c>
      <c r="I1686" s="5">
        <f t="shared" si="1531"/>
        <v>0</v>
      </c>
      <c r="J1686" s="5">
        <f t="shared" si="1531"/>
        <v>0</v>
      </c>
      <c r="K1686" s="5">
        <f t="shared" si="1531"/>
        <v>0</v>
      </c>
      <c r="L1686" s="5">
        <f t="shared" si="1531"/>
        <v>0</v>
      </c>
      <c r="M1686" s="5">
        <f t="shared" si="1508"/>
        <v>4.5999999999999996</v>
      </c>
      <c r="N1686" s="5">
        <v>203.15</v>
      </c>
      <c r="O1686" s="5">
        <f t="shared" si="1532"/>
        <v>4.5999999999999996</v>
      </c>
      <c r="P1686" s="5">
        <f t="shared" si="1533"/>
        <v>0</v>
      </c>
      <c r="Q1686" s="5">
        <f t="shared" si="1533"/>
        <v>0</v>
      </c>
      <c r="R1686" s="5">
        <f t="shared" si="1533"/>
        <v>0</v>
      </c>
      <c r="S1686" s="5">
        <f t="shared" si="1533"/>
        <v>0</v>
      </c>
      <c r="T1686" s="5">
        <v>203.15</v>
      </c>
      <c r="U1686" s="5">
        <f t="shared" si="1533"/>
        <v>0</v>
      </c>
      <c r="V1686" s="36">
        <f t="shared" si="1533"/>
        <v>0</v>
      </c>
      <c r="W1686" s="5">
        <f t="shared" si="1525"/>
        <v>100</v>
      </c>
      <c r="X1686" s="24"/>
    </row>
    <row r="1687" spans="1:25" x14ac:dyDescent="0.25">
      <c r="A1687" s="4" t="s">
        <v>214</v>
      </c>
      <c r="B1687" s="4" t="s">
        <v>1318</v>
      </c>
      <c r="C1687" s="4" t="s">
        <v>167</v>
      </c>
      <c r="D1687" s="4" t="s">
        <v>20</v>
      </c>
      <c r="E1687" s="14" t="s">
        <v>483</v>
      </c>
      <c r="F1687" s="5">
        <f t="shared" si="1531"/>
        <v>4.5999999999999996</v>
      </c>
      <c r="G1687" s="5">
        <f t="shared" si="1531"/>
        <v>4.5999999999999996</v>
      </c>
      <c r="H1687" s="5">
        <f t="shared" si="1531"/>
        <v>4.5999999999999996</v>
      </c>
      <c r="I1687" s="5">
        <f t="shared" si="1531"/>
        <v>0</v>
      </c>
      <c r="J1687" s="5">
        <f t="shared" si="1531"/>
        <v>0</v>
      </c>
      <c r="K1687" s="5">
        <f t="shared" si="1531"/>
        <v>0</v>
      </c>
      <c r="L1687" s="5">
        <f t="shared" si="1531"/>
        <v>0</v>
      </c>
      <c r="M1687" s="5">
        <f t="shared" si="1508"/>
        <v>4.5999999999999996</v>
      </c>
      <c r="N1687" s="5">
        <v>203.15</v>
      </c>
      <c r="O1687" s="5">
        <f t="shared" si="1532"/>
        <v>4.5999999999999996</v>
      </c>
      <c r="P1687" s="5">
        <f t="shared" si="1533"/>
        <v>0</v>
      </c>
      <c r="Q1687" s="5">
        <f t="shared" si="1533"/>
        <v>0</v>
      </c>
      <c r="R1687" s="5">
        <f t="shared" si="1533"/>
        <v>0</v>
      </c>
      <c r="S1687" s="5">
        <f t="shared" si="1533"/>
        <v>0</v>
      </c>
      <c r="T1687" s="5">
        <v>203.15</v>
      </c>
      <c r="U1687" s="5">
        <f t="shared" si="1533"/>
        <v>0</v>
      </c>
      <c r="V1687" s="36">
        <f t="shared" si="1533"/>
        <v>0</v>
      </c>
      <c r="W1687" s="5">
        <f t="shared" si="1525"/>
        <v>100</v>
      </c>
      <c r="X1687" s="24"/>
    </row>
    <row r="1688" spans="1:25" ht="31.5" x14ac:dyDescent="0.25">
      <c r="A1688" s="4" t="s">
        <v>214</v>
      </c>
      <c r="B1688" s="4" t="s">
        <v>1318</v>
      </c>
      <c r="C1688" s="4" t="s">
        <v>109</v>
      </c>
      <c r="D1688" s="4"/>
      <c r="E1688" s="14" t="s">
        <v>871</v>
      </c>
      <c r="F1688" s="5">
        <f t="shared" si="1531"/>
        <v>4.5999999999999996</v>
      </c>
      <c r="G1688" s="5">
        <f t="shared" si="1531"/>
        <v>4.5999999999999996</v>
      </c>
      <c r="H1688" s="5">
        <f t="shared" si="1531"/>
        <v>4.5999999999999996</v>
      </c>
      <c r="I1688" s="5">
        <f t="shared" si="1531"/>
        <v>0</v>
      </c>
      <c r="J1688" s="5">
        <f t="shared" si="1531"/>
        <v>0</v>
      </c>
      <c r="K1688" s="5">
        <f t="shared" si="1531"/>
        <v>0</v>
      </c>
      <c r="L1688" s="5">
        <f t="shared" si="1531"/>
        <v>0</v>
      </c>
      <c r="M1688" s="5">
        <f t="shared" si="1508"/>
        <v>4.5999999999999996</v>
      </c>
      <c r="N1688" s="5">
        <v>120</v>
      </c>
      <c r="O1688" s="5">
        <f t="shared" si="1532"/>
        <v>4.5999999999999996</v>
      </c>
      <c r="P1688" s="5">
        <f t="shared" si="1533"/>
        <v>0</v>
      </c>
      <c r="Q1688" s="5">
        <f t="shared" si="1533"/>
        <v>0</v>
      </c>
      <c r="R1688" s="5">
        <f t="shared" si="1533"/>
        <v>0</v>
      </c>
      <c r="S1688" s="5">
        <f t="shared" si="1533"/>
        <v>0</v>
      </c>
      <c r="T1688" s="5">
        <v>120</v>
      </c>
      <c r="U1688" s="5">
        <f t="shared" si="1533"/>
        <v>0</v>
      </c>
      <c r="V1688" s="36">
        <f t="shared" si="1533"/>
        <v>0</v>
      </c>
      <c r="W1688" s="5">
        <f t="shared" si="1525"/>
        <v>100</v>
      </c>
      <c r="X1688" s="24"/>
    </row>
    <row r="1689" spans="1:25" ht="63" x14ac:dyDescent="0.25">
      <c r="A1689" s="4" t="s">
        <v>214</v>
      </c>
      <c r="B1689" s="4" t="s">
        <v>1318</v>
      </c>
      <c r="C1689" s="4" t="s">
        <v>110</v>
      </c>
      <c r="D1689" s="4"/>
      <c r="E1689" s="14" t="s">
        <v>1420</v>
      </c>
      <c r="F1689" s="5">
        <v>4.5999999999999996</v>
      </c>
      <c r="G1689" s="5">
        <v>4.5999999999999996</v>
      </c>
      <c r="H1689" s="5">
        <v>4.5999999999999996</v>
      </c>
      <c r="I1689" s="5"/>
      <c r="J1689" s="5"/>
      <c r="K1689" s="5"/>
      <c r="L1689" s="5"/>
      <c r="M1689" s="5">
        <f t="shared" si="1508"/>
        <v>4.5999999999999996</v>
      </c>
      <c r="N1689" s="5">
        <v>120</v>
      </c>
      <c r="O1689" s="5">
        <v>4.5999999999999996</v>
      </c>
      <c r="P1689" s="5">
        <v>0</v>
      </c>
      <c r="Q1689" s="5">
        <v>0</v>
      </c>
      <c r="R1689" s="5">
        <v>0</v>
      </c>
      <c r="S1689" s="5">
        <v>0</v>
      </c>
      <c r="T1689" s="5">
        <v>120</v>
      </c>
      <c r="U1689" s="5">
        <v>0</v>
      </c>
      <c r="V1689" s="36">
        <v>0</v>
      </c>
      <c r="W1689" s="5">
        <f t="shared" si="1525"/>
        <v>100</v>
      </c>
      <c r="X1689" s="24"/>
    </row>
    <row r="1690" spans="1:25" ht="78.75" x14ac:dyDescent="0.25">
      <c r="A1690" s="4" t="s">
        <v>214</v>
      </c>
      <c r="B1690" s="4" t="s">
        <v>1318</v>
      </c>
      <c r="C1690" s="4" t="s">
        <v>125</v>
      </c>
      <c r="D1690" s="4"/>
      <c r="E1690" s="14" t="s">
        <v>492</v>
      </c>
      <c r="F1690" s="5">
        <f>F1691</f>
        <v>0</v>
      </c>
      <c r="G1690" s="5">
        <f t="shared" ref="G1690:L1693" si="1534">G1691</f>
        <v>0</v>
      </c>
      <c r="H1690" s="5">
        <f t="shared" si="1534"/>
        <v>494.4</v>
      </c>
      <c r="I1690" s="5">
        <f t="shared" si="1534"/>
        <v>0</v>
      </c>
      <c r="J1690" s="5">
        <f t="shared" si="1534"/>
        <v>0</v>
      </c>
      <c r="K1690" s="5">
        <f t="shared" si="1534"/>
        <v>0</v>
      </c>
      <c r="L1690" s="5">
        <f t="shared" si="1534"/>
        <v>0</v>
      </c>
      <c r="M1690" s="5">
        <f t="shared" si="1508"/>
        <v>0</v>
      </c>
      <c r="N1690" s="5">
        <v>25</v>
      </c>
      <c r="O1690" s="5">
        <f t="shared" ref="O1690:O1693" si="1535">O1691</f>
        <v>0</v>
      </c>
      <c r="P1690" s="5">
        <f t="shared" ref="P1690:V1693" si="1536">P1691</f>
        <v>0</v>
      </c>
      <c r="Q1690" s="5">
        <f t="shared" si="1536"/>
        <v>0</v>
      </c>
      <c r="R1690" s="5">
        <f t="shared" si="1536"/>
        <v>0</v>
      </c>
      <c r="S1690" s="5">
        <f t="shared" si="1536"/>
        <v>0</v>
      </c>
      <c r="T1690" s="5">
        <v>25</v>
      </c>
      <c r="U1690" s="5">
        <f t="shared" si="1536"/>
        <v>0</v>
      </c>
      <c r="V1690" s="36">
        <f t="shared" si="1536"/>
        <v>0</v>
      </c>
      <c r="W1690" s="5">
        <f t="shared" si="1525"/>
        <v>100</v>
      </c>
      <c r="X1690" s="24"/>
      <c r="Y1690" s="2" t="s">
        <v>1236</v>
      </c>
    </row>
    <row r="1691" spans="1:25" ht="31.5" x14ac:dyDescent="0.25">
      <c r="A1691" s="4" t="s">
        <v>214</v>
      </c>
      <c r="B1691" s="4" t="s">
        <v>1318</v>
      </c>
      <c r="C1691" s="4" t="s">
        <v>125</v>
      </c>
      <c r="D1691" s="4" t="s">
        <v>73</v>
      </c>
      <c r="E1691" s="14" t="s">
        <v>475</v>
      </c>
      <c r="F1691" s="5">
        <f>F1692</f>
        <v>0</v>
      </c>
      <c r="G1691" s="5">
        <f t="shared" si="1534"/>
        <v>0</v>
      </c>
      <c r="H1691" s="5">
        <f t="shared" si="1534"/>
        <v>494.4</v>
      </c>
      <c r="I1691" s="5">
        <f t="shared" si="1534"/>
        <v>0</v>
      </c>
      <c r="J1691" s="5">
        <f t="shared" si="1534"/>
        <v>0</v>
      </c>
      <c r="K1691" s="5">
        <f t="shared" si="1534"/>
        <v>0</v>
      </c>
      <c r="L1691" s="5">
        <f t="shared" si="1534"/>
        <v>0</v>
      </c>
      <c r="M1691" s="5">
        <f t="shared" si="1508"/>
        <v>0</v>
      </c>
      <c r="N1691" s="5">
        <v>25</v>
      </c>
      <c r="O1691" s="5">
        <f t="shared" si="1535"/>
        <v>0</v>
      </c>
      <c r="P1691" s="5">
        <f t="shared" si="1536"/>
        <v>0</v>
      </c>
      <c r="Q1691" s="5">
        <f t="shared" si="1536"/>
        <v>0</v>
      </c>
      <c r="R1691" s="5">
        <f t="shared" si="1536"/>
        <v>0</v>
      </c>
      <c r="S1691" s="5">
        <f t="shared" si="1536"/>
        <v>0</v>
      </c>
      <c r="T1691" s="5">
        <v>25</v>
      </c>
      <c r="U1691" s="5">
        <f t="shared" si="1536"/>
        <v>0</v>
      </c>
      <c r="V1691" s="36">
        <f t="shared" si="1536"/>
        <v>0</v>
      </c>
      <c r="W1691" s="5">
        <f t="shared" si="1525"/>
        <v>100</v>
      </c>
      <c r="X1691" s="24"/>
      <c r="Y1691" s="2" t="s">
        <v>1236</v>
      </c>
    </row>
    <row r="1692" spans="1:25" ht="63" x14ac:dyDescent="0.25">
      <c r="A1692" s="4" t="s">
        <v>214</v>
      </c>
      <c r="B1692" s="4" t="s">
        <v>1318</v>
      </c>
      <c r="C1692" s="4" t="s">
        <v>125</v>
      </c>
      <c r="D1692" s="4" t="s">
        <v>72</v>
      </c>
      <c r="E1692" s="14" t="s">
        <v>1187</v>
      </c>
      <c r="F1692" s="5">
        <f>F1693</f>
        <v>0</v>
      </c>
      <c r="G1692" s="5">
        <f t="shared" si="1534"/>
        <v>0</v>
      </c>
      <c r="H1692" s="5">
        <f t="shared" si="1534"/>
        <v>494.4</v>
      </c>
      <c r="I1692" s="5">
        <f t="shared" si="1534"/>
        <v>0</v>
      </c>
      <c r="J1692" s="5">
        <f t="shared" si="1534"/>
        <v>0</v>
      </c>
      <c r="K1692" s="5">
        <f t="shared" si="1534"/>
        <v>0</v>
      </c>
      <c r="L1692" s="5">
        <f t="shared" si="1534"/>
        <v>0</v>
      </c>
      <c r="M1692" s="5">
        <f t="shared" si="1508"/>
        <v>0</v>
      </c>
      <c r="N1692" s="5">
        <v>25</v>
      </c>
      <c r="O1692" s="5">
        <f t="shared" si="1535"/>
        <v>0</v>
      </c>
      <c r="P1692" s="5">
        <f t="shared" si="1536"/>
        <v>0</v>
      </c>
      <c r="Q1692" s="5">
        <f t="shared" si="1536"/>
        <v>0</v>
      </c>
      <c r="R1692" s="5">
        <f t="shared" si="1536"/>
        <v>0</v>
      </c>
      <c r="S1692" s="5">
        <f t="shared" si="1536"/>
        <v>0</v>
      </c>
      <c r="T1692" s="5">
        <v>25</v>
      </c>
      <c r="U1692" s="5">
        <f t="shared" si="1536"/>
        <v>0</v>
      </c>
      <c r="V1692" s="36">
        <f t="shared" si="1536"/>
        <v>0</v>
      </c>
      <c r="W1692" s="5">
        <f t="shared" si="1525"/>
        <v>100</v>
      </c>
      <c r="X1692" s="24"/>
      <c r="Y1692" s="2" t="s">
        <v>1236</v>
      </c>
    </row>
    <row r="1693" spans="1:25" ht="63" x14ac:dyDescent="0.25">
      <c r="A1693" s="4" t="s">
        <v>214</v>
      </c>
      <c r="B1693" s="4" t="s">
        <v>1318</v>
      </c>
      <c r="C1693" s="4" t="s">
        <v>99</v>
      </c>
      <c r="D1693" s="4"/>
      <c r="E1693" s="14" t="s">
        <v>493</v>
      </c>
      <c r="F1693" s="5">
        <f>F1694</f>
        <v>0</v>
      </c>
      <c r="G1693" s="5">
        <f t="shared" si="1534"/>
        <v>0</v>
      </c>
      <c r="H1693" s="5">
        <f t="shared" si="1534"/>
        <v>494.4</v>
      </c>
      <c r="I1693" s="5">
        <f t="shared" si="1534"/>
        <v>0</v>
      </c>
      <c r="J1693" s="5">
        <f t="shared" si="1534"/>
        <v>0</v>
      </c>
      <c r="K1693" s="5">
        <f t="shared" si="1534"/>
        <v>0</v>
      </c>
      <c r="L1693" s="5">
        <f t="shared" si="1534"/>
        <v>0</v>
      </c>
      <c r="M1693" s="5">
        <f t="shared" si="1508"/>
        <v>0</v>
      </c>
      <c r="N1693" s="5">
        <v>95</v>
      </c>
      <c r="O1693" s="5">
        <f t="shared" si="1535"/>
        <v>0</v>
      </c>
      <c r="P1693" s="5">
        <f t="shared" si="1536"/>
        <v>0</v>
      </c>
      <c r="Q1693" s="5">
        <f t="shared" si="1536"/>
        <v>0</v>
      </c>
      <c r="R1693" s="5">
        <f t="shared" si="1536"/>
        <v>0</v>
      </c>
      <c r="S1693" s="5">
        <f t="shared" si="1536"/>
        <v>0</v>
      </c>
      <c r="T1693" s="5">
        <v>95</v>
      </c>
      <c r="U1693" s="5">
        <f t="shared" si="1536"/>
        <v>0</v>
      </c>
      <c r="V1693" s="36">
        <f t="shared" si="1536"/>
        <v>0</v>
      </c>
      <c r="W1693" s="5">
        <f t="shared" si="1525"/>
        <v>100</v>
      </c>
      <c r="X1693" s="24"/>
      <c r="Y1693" s="2" t="s">
        <v>1236</v>
      </c>
    </row>
    <row r="1694" spans="1:25" ht="31.5" x14ac:dyDescent="0.25">
      <c r="A1694" s="4" t="s">
        <v>214</v>
      </c>
      <c r="B1694" s="4" t="s">
        <v>1318</v>
      </c>
      <c r="C1694" s="4" t="s">
        <v>99</v>
      </c>
      <c r="D1694" s="4" t="s">
        <v>73</v>
      </c>
      <c r="E1694" s="14" t="s">
        <v>475</v>
      </c>
      <c r="F1694" s="5"/>
      <c r="G1694" s="5"/>
      <c r="H1694" s="5">
        <v>494.4</v>
      </c>
      <c r="I1694" s="5"/>
      <c r="J1694" s="5"/>
      <c r="K1694" s="5"/>
      <c r="L1694" s="5"/>
      <c r="M1694" s="5">
        <f t="shared" si="1508"/>
        <v>0</v>
      </c>
      <c r="N1694" s="5">
        <v>95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95</v>
      </c>
      <c r="U1694" s="5">
        <v>0</v>
      </c>
      <c r="V1694" s="36">
        <v>0</v>
      </c>
      <c r="W1694" s="5">
        <f t="shared" si="1525"/>
        <v>100</v>
      </c>
      <c r="X1694" s="24"/>
      <c r="Y1694" s="2" t="s">
        <v>1236</v>
      </c>
    </row>
    <row r="1695" spans="1:25" ht="63" x14ac:dyDescent="0.25">
      <c r="A1695" s="4" t="s">
        <v>214</v>
      </c>
      <c r="B1695" s="4" t="s">
        <v>1318</v>
      </c>
      <c r="C1695" s="4" t="s">
        <v>99</v>
      </c>
      <c r="D1695" s="4" t="s">
        <v>72</v>
      </c>
      <c r="E1695" s="14" t="s">
        <v>1187</v>
      </c>
      <c r="F1695" s="5"/>
      <c r="G1695" s="5"/>
      <c r="H1695" s="5"/>
      <c r="I1695" s="5"/>
      <c r="J1695" s="5"/>
      <c r="K1695" s="5"/>
      <c r="L1695" s="5"/>
      <c r="M1695" s="5">
        <f>M1696</f>
        <v>0</v>
      </c>
      <c r="N1695" s="5">
        <v>95</v>
      </c>
      <c r="O1695" s="5">
        <f t="shared" ref="O1695:V1695" si="1537">O1696</f>
        <v>722.75044000000003</v>
      </c>
      <c r="P1695" s="5">
        <f t="shared" si="1537"/>
        <v>0</v>
      </c>
      <c r="Q1695" s="5">
        <f t="shared" si="1537"/>
        <v>0</v>
      </c>
      <c r="R1695" s="5">
        <f t="shared" si="1537"/>
        <v>0</v>
      </c>
      <c r="S1695" s="5">
        <f t="shared" si="1537"/>
        <v>0</v>
      </c>
      <c r="T1695" s="5">
        <v>95</v>
      </c>
      <c r="U1695" s="5">
        <f t="shared" si="1537"/>
        <v>0</v>
      </c>
      <c r="V1695" s="36">
        <f t="shared" si="1537"/>
        <v>0</v>
      </c>
      <c r="W1695" s="5">
        <f t="shared" si="1525"/>
        <v>100</v>
      </c>
      <c r="X1695" s="26"/>
    </row>
    <row r="1696" spans="1:25" ht="31.5" x14ac:dyDescent="0.25">
      <c r="A1696" s="4" t="s">
        <v>214</v>
      </c>
      <c r="B1696" s="4" t="s">
        <v>1318</v>
      </c>
      <c r="C1696" s="4" t="s">
        <v>22</v>
      </c>
      <c r="D1696" s="4"/>
      <c r="E1696" s="14" t="s">
        <v>699</v>
      </c>
      <c r="F1696" s="5"/>
      <c r="G1696" s="5"/>
      <c r="H1696" s="5"/>
      <c r="I1696" s="5"/>
      <c r="J1696" s="5"/>
      <c r="K1696" s="5"/>
      <c r="L1696" s="5"/>
      <c r="M1696" s="5">
        <f>M1697</f>
        <v>0</v>
      </c>
      <c r="N1696" s="5">
        <v>80</v>
      </c>
      <c r="O1696" s="5">
        <f t="shared" ref="O1696:O1698" si="1538">O1697</f>
        <v>722.75044000000003</v>
      </c>
      <c r="P1696" s="5">
        <f t="shared" ref="P1696:V1698" si="1539">P1697</f>
        <v>0</v>
      </c>
      <c r="Q1696" s="5">
        <f t="shared" si="1539"/>
        <v>0</v>
      </c>
      <c r="R1696" s="5">
        <f t="shared" si="1539"/>
        <v>0</v>
      </c>
      <c r="S1696" s="5">
        <f t="shared" si="1539"/>
        <v>0</v>
      </c>
      <c r="T1696" s="5">
        <v>80</v>
      </c>
      <c r="U1696" s="5">
        <f t="shared" si="1539"/>
        <v>0</v>
      </c>
      <c r="V1696" s="36">
        <f t="shared" si="1539"/>
        <v>0</v>
      </c>
      <c r="W1696" s="5">
        <f t="shared" si="1525"/>
        <v>100</v>
      </c>
      <c r="X1696" s="26"/>
    </row>
    <row r="1697" spans="1:24" ht="47.25" x14ac:dyDescent="0.25">
      <c r="A1697" s="4" t="s">
        <v>214</v>
      </c>
      <c r="B1697" s="4" t="s">
        <v>1318</v>
      </c>
      <c r="C1697" s="4" t="s">
        <v>345</v>
      </c>
      <c r="D1697" s="4"/>
      <c r="E1697" s="14" t="s">
        <v>704</v>
      </c>
      <c r="F1697" s="5"/>
      <c r="G1697" s="5"/>
      <c r="H1697" s="5"/>
      <c r="I1697" s="5"/>
      <c r="J1697" s="5"/>
      <c r="K1697" s="5"/>
      <c r="L1697" s="5"/>
      <c r="M1697" s="5">
        <f>M1698</f>
        <v>0</v>
      </c>
      <c r="N1697" s="5">
        <v>80</v>
      </c>
      <c r="O1697" s="5">
        <f t="shared" si="1538"/>
        <v>722.75044000000003</v>
      </c>
      <c r="P1697" s="5">
        <f t="shared" si="1539"/>
        <v>0</v>
      </c>
      <c r="Q1697" s="5">
        <f t="shared" si="1539"/>
        <v>0</v>
      </c>
      <c r="R1697" s="5">
        <f t="shared" si="1539"/>
        <v>0</v>
      </c>
      <c r="S1697" s="5">
        <f t="shared" si="1539"/>
        <v>0</v>
      </c>
      <c r="T1697" s="5">
        <v>80</v>
      </c>
      <c r="U1697" s="5">
        <f t="shared" si="1539"/>
        <v>0</v>
      </c>
      <c r="V1697" s="36">
        <f t="shared" si="1539"/>
        <v>0</v>
      </c>
      <c r="W1697" s="5">
        <f t="shared" si="1525"/>
        <v>100</v>
      </c>
      <c r="X1697" s="26"/>
    </row>
    <row r="1698" spans="1:24" ht="31.5" x14ac:dyDescent="0.25">
      <c r="A1698" s="4" t="s">
        <v>214</v>
      </c>
      <c r="B1698" s="4" t="s">
        <v>1318</v>
      </c>
      <c r="C1698" s="4" t="s">
        <v>345</v>
      </c>
      <c r="D1698" s="4" t="s">
        <v>11</v>
      </c>
      <c r="E1698" s="14" t="s">
        <v>465</v>
      </c>
      <c r="F1698" s="5"/>
      <c r="G1698" s="5"/>
      <c r="H1698" s="5"/>
      <c r="I1698" s="5"/>
      <c r="J1698" s="5"/>
      <c r="K1698" s="5"/>
      <c r="L1698" s="5"/>
      <c r="M1698" s="5">
        <f>M1699</f>
        <v>0</v>
      </c>
      <c r="N1698" s="5">
        <v>80</v>
      </c>
      <c r="O1698" s="5">
        <f t="shared" si="1538"/>
        <v>722.75044000000003</v>
      </c>
      <c r="P1698" s="5">
        <f t="shared" si="1539"/>
        <v>0</v>
      </c>
      <c r="Q1698" s="5">
        <f t="shared" si="1539"/>
        <v>0</v>
      </c>
      <c r="R1698" s="5">
        <f t="shared" si="1539"/>
        <v>0</v>
      </c>
      <c r="S1698" s="5">
        <f t="shared" si="1539"/>
        <v>0</v>
      </c>
      <c r="T1698" s="5">
        <v>80</v>
      </c>
      <c r="U1698" s="5">
        <f t="shared" si="1539"/>
        <v>0</v>
      </c>
      <c r="V1698" s="36">
        <f t="shared" si="1539"/>
        <v>0</v>
      </c>
      <c r="W1698" s="5">
        <f t="shared" si="1525"/>
        <v>100</v>
      </c>
      <c r="X1698" s="26"/>
    </row>
    <row r="1699" spans="1:24" ht="31.5" x14ac:dyDescent="0.25">
      <c r="A1699" s="4" t="s">
        <v>214</v>
      </c>
      <c r="B1699" s="4" t="s">
        <v>1318</v>
      </c>
      <c r="C1699" s="4" t="s">
        <v>345</v>
      </c>
      <c r="D1699" s="4" t="s">
        <v>12</v>
      </c>
      <c r="E1699" s="14" t="s">
        <v>466</v>
      </c>
      <c r="F1699" s="5"/>
      <c r="G1699" s="5"/>
      <c r="H1699" s="5"/>
      <c r="I1699" s="5"/>
      <c r="J1699" s="5"/>
      <c r="K1699" s="5"/>
      <c r="L1699" s="5"/>
      <c r="M1699" s="5">
        <v>0</v>
      </c>
      <c r="N1699" s="5">
        <v>80</v>
      </c>
      <c r="O1699" s="5">
        <v>722.75044000000003</v>
      </c>
      <c r="P1699" s="5">
        <v>0</v>
      </c>
      <c r="Q1699" s="5">
        <v>0</v>
      </c>
      <c r="R1699" s="5">
        <v>0</v>
      </c>
      <c r="S1699" s="5">
        <v>0</v>
      </c>
      <c r="T1699" s="5">
        <v>80</v>
      </c>
      <c r="U1699" s="5">
        <v>0</v>
      </c>
      <c r="V1699" s="36">
        <v>0</v>
      </c>
      <c r="W1699" s="5">
        <f t="shared" si="1525"/>
        <v>100</v>
      </c>
      <c r="X1699" s="26"/>
    </row>
    <row r="1700" spans="1:24" s="10" customFormat="1" ht="31.5" x14ac:dyDescent="0.25">
      <c r="A1700" s="4" t="s">
        <v>214</v>
      </c>
      <c r="B1700" s="4" t="s">
        <v>1318</v>
      </c>
      <c r="C1700" s="4" t="s">
        <v>25</v>
      </c>
      <c r="D1700" s="4"/>
      <c r="E1700" s="14" t="s">
        <v>728</v>
      </c>
      <c r="F1700" s="5"/>
      <c r="G1700" s="5"/>
      <c r="H1700" s="5"/>
      <c r="I1700" s="5"/>
      <c r="J1700" s="5"/>
      <c r="K1700" s="5"/>
      <c r="L1700" s="5"/>
      <c r="M1700" s="11">
        <f>M1701</f>
        <v>0</v>
      </c>
      <c r="N1700" s="5">
        <v>70</v>
      </c>
      <c r="O1700" s="11">
        <f t="shared" ref="O1700:V1700" si="1540">O1701</f>
        <v>0</v>
      </c>
      <c r="P1700" s="11">
        <f t="shared" si="1540"/>
        <v>0</v>
      </c>
      <c r="Q1700" s="11">
        <f t="shared" si="1540"/>
        <v>0</v>
      </c>
      <c r="R1700" s="11">
        <f t="shared" si="1540"/>
        <v>0</v>
      </c>
      <c r="S1700" s="11">
        <f t="shared" si="1540"/>
        <v>0</v>
      </c>
      <c r="T1700" s="5">
        <v>70</v>
      </c>
      <c r="U1700" s="11">
        <f t="shared" si="1540"/>
        <v>0</v>
      </c>
      <c r="V1700" s="11">
        <f t="shared" si="1540"/>
        <v>0</v>
      </c>
      <c r="W1700" s="5">
        <f t="shared" si="1525"/>
        <v>100</v>
      </c>
      <c r="X1700" s="25"/>
    </row>
    <row r="1701" spans="1:24" ht="31.5" x14ac:dyDescent="0.25">
      <c r="A1701" s="4" t="s">
        <v>214</v>
      </c>
      <c r="B1701" s="4" t="s">
        <v>1318</v>
      </c>
      <c r="C1701" s="4" t="s">
        <v>161</v>
      </c>
      <c r="D1701" s="4"/>
      <c r="E1701" s="14" t="s">
        <v>730</v>
      </c>
      <c r="F1701" s="5"/>
      <c r="G1701" s="5"/>
      <c r="H1701" s="5"/>
      <c r="I1701" s="5"/>
      <c r="J1701" s="5"/>
      <c r="K1701" s="5"/>
      <c r="L1701" s="5"/>
      <c r="M1701" s="5">
        <f>M1702+M1707</f>
        <v>0</v>
      </c>
      <c r="N1701" s="5">
        <v>70</v>
      </c>
      <c r="O1701" s="5">
        <f t="shared" ref="O1701:V1701" si="1541">O1702+O1707</f>
        <v>0</v>
      </c>
      <c r="P1701" s="5">
        <f t="shared" si="1541"/>
        <v>0</v>
      </c>
      <c r="Q1701" s="5">
        <f t="shared" si="1541"/>
        <v>0</v>
      </c>
      <c r="R1701" s="5">
        <f t="shared" si="1541"/>
        <v>0</v>
      </c>
      <c r="S1701" s="5">
        <f t="shared" si="1541"/>
        <v>0</v>
      </c>
      <c r="T1701" s="5">
        <v>70</v>
      </c>
      <c r="U1701" s="5">
        <f t="shared" si="1541"/>
        <v>0</v>
      </c>
      <c r="V1701" s="5">
        <f t="shared" si="1541"/>
        <v>0</v>
      </c>
      <c r="W1701" s="5">
        <f t="shared" si="1525"/>
        <v>100</v>
      </c>
      <c r="X1701" s="26"/>
    </row>
    <row r="1702" spans="1:24" ht="63" x14ac:dyDescent="0.25">
      <c r="A1702" s="4" t="s">
        <v>214</v>
      </c>
      <c r="B1702" s="4" t="s">
        <v>1318</v>
      </c>
      <c r="C1702" s="4" t="s">
        <v>1267</v>
      </c>
      <c r="D1702" s="4"/>
      <c r="E1702" s="14" t="s">
        <v>1268</v>
      </c>
      <c r="F1702" s="5"/>
      <c r="G1702" s="5"/>
      <c r="H1702" s="5"/>
      <c r="I1702" s="5"/>
      <c r="J1702" s="5"/>
      <c r="K1702" s="5"/>
      <c r="L1702" s="5"/>
      <c r="M1702" s="5">
        <f>M1703</f>
        <v>0</v>
      </c>
      <c r="N1702" s="5">
        <v>70</v>
      </c>
      <c r="O1702" s="5">
        <f t="shared" ref="O1702:V1705" si="1542">O1703</f>
        <v>0</v>
      </c>
      <c r="P1702" s="5">
        <f t="shared" si="1542"/>
        <v>0</v>
      </c>
      <c r="Q1702" s="5">
        <f t="shared" si="1542"/>
        <v>0</v>
      </c>
      <c r="R1702" s="5">
        <f t="shared" si="1542"/>
        <v>0</v>
      </c>
      <c r="S1702" s="5">
        <f t="shared" si="1542"/>
        <v>0</v>
      </c>
      <c r="T1702" s="5">
        <v>70</v>
      </c>
      <c r="U1702" s="5">
        <f t="shared" si="1542"/>
        <v>0</v>
      </c>
      <c r="V1702" s="5">
        <f t="shared" si="1542"/>
        <v>0</v>
      </c>
      <c r="W1702" s="5">
        <f t="shared" si="1525"/>
        <v>100</v>
      </c>
      <c r="X1702" s="26"/>
    </row>
    <row r="1703" spans="1:24" ht="78.75" x14ac:dyDescent="0.25">
      <c r="A1703" s="4" t="s">
        <v>214</v>
      </c>
      <c r="B1703" s="4" t="s">
        <v>1318</v>
      </c>
      <c r="C1703" s="4" t="s">
        <v>1267</v>
      </c>
      <c r="D1703" s="4" t="s">
        <v>18</v>
      </c>
      <c r="E1703" s="14" t="s">
        <v>462</v>
      </c>
      <c r="F1703" s="5"/>
      <c r="G1703" s="5"/>
      <c r="H1703" s="5"/>
      <c r="I1703" s="5"/>
      <c r="J1703" s="5"/>
      <c r="K1703" s="5"/>
      <c r="L1703" s="5"/>
      <c r="M1703" s="5">
        <f>M1704</f>
        <v>0</v>
      </c>
      <c r="N1703" s="5">
        <v>70</v>
      </c>
      <c r="O1703" s="5">
        <f t="shared" si="1542"/>
        <v>0</v>
      </c>
      <c r="P1703" s="5">
        <f t="shared" si="1542"/>
        <v>0</v>
      </c>
      <c r="Q1703" s="5">
        <f t="shared" si="1542"/>
        <v>0</v>
      </c>
      <c r="R1703" s="5">
        <f t="shared" si="1542"/>
        <v>0</v>
      </c>
      <c r="S1703" s="5">
        <f t="shared" si="1542"/>
        <v>0</v>
      </c>
      <c r="T1703" s="5">
        <v>70</v>
      </c>
      <c r="U1703" s="5">
        <f t="shared" si="1542"/>
        <v>0</v>
      </c>
      <c r="V1703" s="5">
        <f t="shared" si="1542"/>
        <v>0</v>
      </c>
      <c r="W1703" s="5">
        <f t="shared" si="1525"/>
        <v>100</v>
      </c>
      <c r="X1703" s="26"/>
    </row>
    <row r="1704" spans="1:24" ht="31.5" x14ac:dyDescent="0.25">
      <c r="A1704" s="4" t="s">
        <v>214</v>
      </c>
      <c r="B1704" s="4" t="s">
        <v>1318</v>
      </c>
      <c r="C1704" s="4" t="s">
        <v>1267</v>
      </c>
      <c r="D1704" s="4" t="s">
        <v>28</v>
      </c>
      <c r="E1704" s="14" t="s">
        <v>464</v>
      </c>
      <c r="F1704" s="5"/>
      <c r="G1704" s="5"/>
      <c r="H1704" s="5"/>
      <c r="I1704" s="5"/>
      <c r="J1704" s="5"/>
      <c r="K1704" s="5"/>
      <c r="L1704" s="5"/>
      <c r="M1704" s="5">
        <f>M1705</f>
        <v>0</v>
      </c>
      <c r="N1704" s="5">
        <v>70</v>
      </c>
      <c r="O1704" s="5">
        <f t="shared" si="1542"/>
        <v>0</v>
      </c>
      <c r="P1704" s="5">
        <f t="shared" si="1542"/>
        <v>0</v>
      </c>
      <c r="Q1704" s="5">
        <f t="shared" si="1542"/>
        <v>0</v>
      </c>
      <c r="R1704" s="5">
        <f t="shared" si="1542"/>
        <v>0</v>
      </c>
      <c r="S1704" s="5">
        <f t="shared" si="1542"/>
        <v>0</v>
      </c>
      <c r="T1704" s="5">
        <v>70</v>
      </c>
      <c r="U1704" s="5">
        <f t="shared" si="1542"/>
        <v>0</v>
      </c>
      <c r="V1704" s="5">
        <f t="shared" si="1542"/>
        <v>0</v>
      </c>
      <c r="W1704" s="5">
        <f t="shared" si="1525"/>
        <v>100</v>
      </c>
      <c r="X1704" s="26"/>
    </row>
    <row r="1705" spans="1:24" ht="47.25" x14ac:dyDescent="0.25">
      <c r="A1705" s="4" t="s">
        <v>214</v>
      </c>
      <c r="B1705" s="4" t="s">
        <v>1318</v>
      </c>
      <c r="C1705" s="4" t="s">
        <v>36</v>
      </c>
      <c r="D1705" s="4"/>
      <c r="E1705" s="14" t="s">
        <v>732</v>
      </c>
      <c r="F1705" s="5"/>
      <c r="G1705" s="5"/>
      <c r="H1705" s="5"/>
      <c r="I1705" s="5"/>
      <c r="J1705" s="5"/>
      <c r="K1705" s="5"/>
      <c r="L1705" s="5"/>
      <c r="M1705" s="5">
        <f>M1706</f>
        <v>0</v>
      </c>
      <c r="N1705" s="5">
        <v>321.08150000000001</v>
      </c>
      <c r="O1705" s="5">
        <f t="shared" si="1542"/>
        <v>0</v>
      </c>
      <c r="P1705" s="5">
        <f t="shared" si="1542"/>
        <v>0</v>
      </c>
      <c r="Q1705" s="5">
        <f t="shared" si="1542"/>
        <v>0</v>
      </c>
      <c r="R1705" s="5">
        <f t="shared" si="1542"/>
        <v>0</v>
      </c>
      <c r="S1705" s="5">
        <f t="shared" si="1542"/>
        <v>0</v>
      </c>
      <c r="T1705" s="5">
        <v>321.08150000000001</v>
      </c>
      <c r="U1705" s="5">
        <f t="shared" si="1542"/>
        <v>0</v>
      </c>
      <c r="V1705" s="5">
        <f t="shared" si="1542"/>
        <v>0</v>
      </c>
      <c r="W1705" s="5">
        <f t="shared" si="1525"/>
        <v>100</v>
      </c>
      <c r="X1705" s="26"/>
    </row>
    <row r="1706" spans="1:24" ht="31.5" x14ac:dyDescent="0.25">
      <c r="A1706" s="4" t="s">
        <v>214</v>
      </c>
      <c r="B1706" s="4" t="s">
        <v>1318</v>
      </c>
      <c r="C1706" s="4" t="s">
        <v>43</v>
      </c>
      <c r="D1706" s="4"/>
      <c r="E1706" s="14" t="s">
        <v>733</v>
      </c>
      <c r="F1706" s="5"/>
      <c r="G1706" s="5"/>
      <c r="H1706" s="5"/>
      <c r="I1706" s="5"/>
      <c r="J1706" s="5"/>
      <c r="K1706" s="5"/>
      <c r="L1706" s="5"/>
      <c r="M1706" s="5">
        <v>0</v>
      </c>
      <c r="N1706" s="5">
        <v>321.08150000000001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321.08150000000001</v>
      </c>
      <c r="U1706" s="5">
        <v>0</v>
      </c>
      <c r="V1706" s="5">
        <v>0</v>
      </c>
      <c r="W1706" s="5">
        <f t="shared" si="1525"/>
        <v>100</v>
      </c>
      <c r="X1706" s="26"/>
    </row>
    <row r="1707" spans="1:24" ht="31.5" x14ac:dyDescent="0.25">
      <c r="A1707" s="4" t="s">
        <v>214</v>
      </c>
      <c r="B1707" s="4" t="s">
        <v>1318</v>
      </c>
      <c r="C1707" s="4" t="s">
        <v>44</v>
      </c>
      <c r="D1707" s="4"/>
      <c r="E1707" s="14" t="s">
        <v>734</v>
      </c>
      <c r="F1707" s="5"/>
      <c r="G1707" s="5"/>
      <c r="H1707" s="5"/>
      <c r="I1707" s="5"/>
      <c r="J1707" s="5"/>
      <c r="K1707" s="5"/>
      <c r="L1707" s="5"/>
      <c r="M1707" s="5">
        <f>M1708</f>
        <v>0</v>
      </c>
      <c r="N1707" s="5">
        <v>321.08150000000001</v>
      </c>
      <c r="O1707" s="5">
        <f t="shared" ref="O1707:V1708" si="1543">O1708</f>
        <v>0</v>
      </c>
      <c r="P1707" s="5">
        <f t="shared" si="1543"/>
        <v>0</v>
      </c>
      <c r="Q1707" s="5">
        <f t="shared" si="1543"/>
        <v>0</v>
      </c>
      <c r="R1707" s="5">
        <f t="shared" si="1543"/>
        <v>0</v>
      </c>
      <c r="S1707" s="5">
        <f t="shared" si="1543"/>
        <v>0</v>
      </c>
      <c r="T1707" s="5">
        <v>321.08150000000001</v>
      </c>
      <c r="U1707" s="5">
        <f t="shared" si="1543"/>
        <v>0</v>
      </c>
      <c r="V1707" s="5">
        <f t="shared" si="1543"/>
        <v>0</v>
      </c>
      <c r="W1707" s="5">
        <f t="shared" si="1525"/>
        <v>100</v>
      </c>
      <c r="X1707" s="26"/>
    </row>
    <row r="1708" spans="1:24" x14ac:dyDescent="0.25">
      <c r="A1708" s="4" t="s">
        <v>214</v>
      </c>
      <c r="B1708" s="4" t="s">
        <v>1318</v>
      </c>
      <c r="C1708" s="4" t="s">
        <v>44</v>
      </c>
      <c r="D1708" s="4" t="s">
        <v>13</v>
      </c>
      <c r="E1708" s="14" t="s">
        <v>480</v>
      </c>
      <c r="F1708" s="5"/>
      <c r="G1708" s="5"/>
      <c r="H1708" s="5"/>
      <c r="I1708" s="5"/>
      <c r="J1708" s="5"/>
      <c r="K1708" s="5"/>
      <c r="L1708" s="5"/>
      <c r="M1708" s="5">
        <f>M1709</f>
        <v>0</v>
      </c>
      <c r="N1708" s="5">
        <v>321.08150000000001</v>
      </c>
      <c r="O1708" s="5">
        <f t="shared" si="1543"/>
        <v>0</v>
      </c>
      <c r="P1708" s="5">
        <f t="shared" si="1543"/>
        <v>0</v>
      </c>
      <c r="Q1708" s="5">
        <f t="shared" si="1543"/>
        <v>0</v>
      </c>
      <c r="R1708" s="5">
        <f t="shared" si="1543"/>
        <v>0</v>
      </c>
      <c r="S1708" s="5">
        <f t="shared" si="1543"/>
        <v>0</v>
      </c>
      <c r="T1708" s="5">
        <v>321.08150000000001</v>
      </c>
      <c r="U1708" s="5">
        <f t="shared" si="1543"/>
        <v>0</v>
      </c>
      <c r="V1708" s="5">
        <f t="shared" si="1543"/>
        <v>0</v>
      </c>
      <c r="W1708" s="5">
        <f t="shared" si="1525"/>
        <v>100</v>
      </c>
      <c r="X1708" s="26"/>
    </row>
    <row r="1709" spans="1:24" x14ac:dyDescent="0.25">
      <c r="A1709" s="4" t="s">
        <v>214</v>
      </c>
      <c r="B1709" s="4" t="s">
        <v>1318</v>
      </c>
      <c r="C1709" s="4" t="s">
        <v>44</v>
      </c>
      <c r="D1709" s="4" t="s">
        <v>14</v>
      </c>
      <c r="E1709" s="14" t="s">
        <v>482</v>
      </c>
      <c r="F1709" s="5"/>
      <c r="G1709" s="5"/>
      <c r="H1709" s="5"/>
      <c r="I1709" s="5"/>
      <c r="J1709" s="5"/>
      <c r="K1709" s="5"/>
      <c r="L1709" s="5"/>
      <c r="M1709" s="5">
        <f>M1710+M1712</f>
        <v>0</v>
      </c>
      <c r="N1709" s="5">
        <v>321.08150000000001</v>
      </c>
      <c r="O1709" s="5">
        <f t="shared" ref="O1709:V1709" si="1544">O1710+O1712</f>
        <v>0</v>
      </c>
      <c r="P1709" s="5">
        <f t="shared" si="1544"/>
        <v>0</v>
      </c>
      <c r="Q1709" s="5">
        <f t="shared" si="1544"/>
        <v>0</v>
      </c>
      <c r="R1709" s="5">
        <f t="shared" si="1544"/>
        <v>0</v>
      </c>
      <c r="S1709" s="5">
        <f t="shared" si="1544"/>
        <v>0</v>
      </c>
      <c r="T1709" s="5">
        <v>321.08150000000001</v>
      </c>
      <c r="U1709" s="5">
        <f t="shared" si="1544"/>
        <v>0</v>
      </c>
      <c r="V1709" s="5">
        <f t="shared" si="1544"/>
        <v>0</v>
      </c>
      <c r="W1709" s="5">
        <f t="shared" si="1525"/>
        <v>100</v>
      </c>
      <c r="X1709" s="26"/>
    </row>
    <row r="1710" spans="1:24" ht="31.5" x14ac:dyDescent="0.25">
      <c r="A1710" s="7" t="s">
        <v>214</v>
      </c>
      <c r="B1710" s="7" t="s">
        <v>65</v>
      </c>
      <c r="C1710" s="7"/>
      <c r="D1710" s="7"/>
      <c r="E1710" s="18" t="s">
        <v>426</v>
      </c>
      <c r="F1710" s="5"/>
      <c r="G1710" s="5"/>
      <c r="H1710" s="5"/>
      <c r="I1710" s="5"/>
      <c r="J1710" s="5"/>
      <c r="K1710" s="5"/>
      <c r="L1710" s="5"/>
      <c r="M1710" s="5">
        <f>M1711</f>
        <v>0</v>
      </c>
      <c r="N1710" s="8">
        <v>889.87199999999996</v>
      </c>
      <c r="O1710" s="5">
        <f t="shared" ref="O1710:V1710" si="1545">O1711</f>
        <v>0</v>
      </c>
      <c r="P1710" s="5">
        <f t="shared" si="1545"/>
        <v>0</v>
      </c>
      <c r="Q1710" s="5">
        <f t="shared" si="1545"/>
        <v>0</v>
      </c>
      <c r="R1710" s="5">
        <f t="shared" si="1545"/>
        <v>0</v>
      </c>
      <c r="S1710" s="5">
        <f t="shared" si="1545"/>
        <v>0</v>
      </c>
      <c r="T1710" s="8">
        <v>887.17199999999991</v>
      </c>
      <c r="U1710" s="5">
        <f t="shared" si="1545"/>
        <v>0</v>
      </c>
      <c r="V1710" s="5">
        <f t="shared" si="1545"/>
        <v>0</v>
      </c>
      <c r="W1710" s="8">
        <f t="shared" si="1525"/>
        <v>99.696585576352547</v>
      </c>
      <c r="X1710" s="26"/>
    </row>
    <row r="1711" spans="1:24" hidden="1" x14ac:dyDescent="0.25">
      <c r="A1711" s="9" t="s">
        <v>214</v>
      </c>
      <c r="B1711" s="9" t="s">
        <v>1319</v>
      </c>
      <c r="C1711" s="9"/>
      <c r="D1711" s="9"/>
      <c r="E1711" s="13" t="s">
        <v>1185</v>
      </c>
      <c r="F1711" s="5"/>
      <c r="G1711" s="5"/>
      <c r="H1711" s="5"/>
      <c r="I1711" s="5"/>
      <c r="J1711" s="5"/>
      <c r="K1711" s="5"/>
      <c r="L1711" s="5"/>
      <c r="M1711" s="5">
        <v>0</v>
      </c>
      <c r="N1711" s="11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11">
        <v>0</v>
      </c>
      <c r="U1711" s="5">
        <v>0</v>
      </c>
      <c r="V1711" s="5">
        <v>0</v>
      </c>
      <c r="W1711" s="11" t="e">
        <f t="shared" si="1525"/>
        <v>#DIV/0!</v>
      </c>
      <c r="X1711" s="24" t="s">
        <v>1214</v>
      </c>
    </row>
    <row r="1712" spans="1:24" hidden="1" x14ac:dyDescent="0.25">
      <c r="A1712" s="4" t="s">
        <v>214</v>
      </c>
      <c r="B1712" s="4" t="s">
        <v>1319</v>
      </c>
      <c r="C1712" s="4" t="s">
        <v>111</v>
      </c>
      <c r="D1712" s="4"/>
      <c r="E1712" s="14" t="s">
        <v>872</v>
      </c>
      <c r="F1712" s="5"/>
      <c r="G1712" s="5"/>
      <c r="H1712" s="5"/>
      <c r="I1712" s="5"/>
      <c r="J1712" s="5"/>
      <c r="K1712" s="5"/>
      <c r="L1712" s="5"/>
      <c r="M1712" s="5">
        <f>M1713</f>
        <v>0</v>
      </c>
      <c r="N1712" s="5">
        <v>0</v>
      </c>
      <c r="O1712" s="5">
        <f t="shared" ref="O1712:V1712" si="1546">O1713</f>
        <v>0</v>
      </c>
      <c r="P1712" s="5">
        <f t="shared" si="1546"/>
        <v>0</v>
      </c>
      <c r="Q1712" s="5">
        <f t="shared" si="1546"/>
        <v>0</v>
      </c>
      <c r="R1712" s="5">
        <f t="shared" si="1546"/>
        <v>0</v>
      </c>
      <c r="S1712" s="5">
        <f t="shared" si="1546"/>
        <v>0</v>
      </c>
      <c r="T1712" s="5">
        <v>0</v>
      </c>
      <c r="U1712" s="5">
        <f t="shared" si="1546"/>
        <v>0</v>
      </c>
      <c r="V1712" s="5">
        <f t="shared" si="1546"/>
        <v>0</v>
      </c>
      <c r="W1712" s="5" t="e">
        <f t="shared" si="1525"/>
        <v>#DIV/0!</v>
      </c>
      <c r="X1712" s="24" t="s">
        <v>1214</v>
      </c>
    </row>
    <row r="1713" spans="1:24" ht="63" hidden="1" x14ac:dyDescent="0.25">
      <c r="A1713" s="4" t="s">
        <v>214</v>
      </c>
      <c r="B1713" s="4" t="s">
        <v>1319</v>
      </c>
      <c r="C1713" s="4" t="s">
        <v>173</v>
      </c>
      <c r="D1713" s="4"/>
      <c r="E1713" s="14" t="s">
        <v>876</v>
      </c>
      <c r="F1713" s="5"/>
      <c r="G1713" s="5"/>
      <c r="H1713" s="5"/>
      <c r="I1713" s="5"/>
      <c r="J1713" s="5"/>
      <c r="K1713" s="5"/>
      <c r="L1713" s="5"/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 t="e">
        <f t="shared" si="1525"/>
        <v>#DIV/0!</v>
      </c>
      <c r="X1713" s="24" t="s">
        <v>1214</v>
      </c>
    </row>
    <row r="1714" spans="1:24" s="10" customFormat="1" ht="47.25" hidden="1" x14ac:dyDescent="0.25">
      <c r="A1714" s="4" t="s">
        <v>214</v>
      </c>
      <c r="B1714" s="4" t="s">
        <v>1319</v>
      </c>
      <c r="C1714" s="4" t="s">
        <v>174</v>
      </c>
      <c r="D1714" s="4"/>
      <c r="E1714" s="14" t="s">
        <v>879</v>
      </c>
      <c r="F1714" s="11">
        <f t="shared" ref="F1714:L1714" si="1547">F1715+F1723</f>
        <v>419.9</v>
      </c>
      <c r="G1714" s="11">
        <f t="shared" si="1547"/>
        <v>419.9</v>
      </c>
      <c r="H1714" s="11">
        <f t="shared" si="1547"/>
        <v>419.9</v>
      </c>
      <c r="I1714" s="11">
        <f t="shared" si="1547"/>
        <v>0</v>
      </c>
      <c r="J1714" s="11">
        <f t="shared" si="1547"/>
        <v>0</v>
      </c>
      <c r="K1714" s="11">
        <f t="shared" si="1547"/>
        <v>0</v>
      </c>
      <c r="L1714" s="11">
        <f t="shared" si="1547"/>
        <v>366.19</v>
      </c>
      <c r="M1714" s="11">
        <f t="shared" si="1508"/>
        <v>786.08999999999992</v>
      </c>
      <c r="N1714" s="5">
        <v>0</v>
      </c>
      <c r="O1714" s="11">
        <f>O1715+O1723</f>
        <v>294.67759999999998</v>
      </c>
      <c r="P1714" s="11">
        <f t="shared" ref="P1714:V1714" si="1548">P1715+P1723</f>
        <v>404.54399999999998</v>
      </c>
      <c r="Q1714" s="11">
        <f t="shared" si="1548"/>
        <v>230.03692000000001</v>
      </c>
      <c r="R1714" s="11">
        <f t="shared" si="1548"/>
        <v>0</v>
      </c>
      <c r="S1714" s="11">
        <f t="shared" si="1548"/>
        <v>0</v>
      </c>
      <c r="T1714" s="5">
        <v>0</v>
      </c>
      <c r="U1714" s="11">
        <f t="shared" si="1548"/>
        <v>399.14400000000001</v>
      </c>
      <c r="V1714" s="35">
        <f t="shared" si="1548"/>
        <v>0</v>
      </c>
      <c r="W1714" s="5" t="e">
        <f t="shared" si="1525"/>
        <v>#DIV/0!</v>
      </c>
      <c r="X1714" s="24" t="s">
        <v>1214</v>
      </c>
    </row>
    <row r="1715" spans="1:24" ht="31.5" hidden="1" x14ac:dyDescent="0.25">
      <c r="A1715" s="4" t="s">
        <v>214</v>
      </c>
      <c r="B1715" s="4" t="s">
        <v>1319</v>
      </c>
      <c r="C1715" s="4" t="s">
        <v>172</v>
      </c>
      <c r="D1715" s="4"/>
      <c r="E1715" s="14" t="s">
        <v>502</v>
      </c>
      <c r="F1715" s="5">
        <f t="shared" ref="F1715:L1719" si="1549">F1716</f>
        <v>101</v>
      </c>
      <c r="G1715" s="5">
        <f t="shared" si="1549"/>
        <v>101</v>
      </c>
      <c r="H1715" s="5">
        <f t="shared" si="1549"/>
        <v>101</v>
      </c>
      <c r="I1715" s="5">
        <f t="shared" si="1549"/>
        <v>0</v>
      </c>
      <c r="J1715" s="5">
        <f t="shared" si="1549"/>
        <v>0</v>
      </c>
      <c r="K1715" s="5">
        <f t="shared" si="1549"/>
        <v>0</v>
      </c>
      <c r="L1715" s="5">
        <f t="shared" si="1549"/>
        <v>366.19</v>
      </c>
      <c r="M1715" s="5">
        <f t="shared" si="1508"/>
        <v>467.19</v>
      </c>
      <c r="N1715" s="5">
        <v>0</v>
      </c>
      <c r="O1715" s="5">
        <f t="shared" ref="O1715:O1719" si="1550">O1716</f>
        <v>64.640680000000003</v>
      </c>
      <c r="P1715" s="5">
        <f t="shared" ref="P1715:V1719" si="1551">P1716</f>
        <v>0</v>
      </c>
      <c r="Q1715" s="5">
        <f t="shared" si="1551"/>
        <v>0</v>
      </c>
      <c r="R1715" s="5">
        <f t="shared" si="1551"/>
        <v>0</v>
      </c>
      <c r="S1715" s="5">
        <f t="shared" si="1551"/>
        <v>0</v>
      </c>
      <c r="T1715" s="5">
        <v>0</v>
      </c>
      <c r="U1715" s="5">
        <f t="shared" si="1551"/>
        <v>0</v>
      </c>
      <c r="V1715" s="36">
        <f t="shared" si="1551"/>
        <v>0</v>
      </c>
      <c r="W1715" s="5" t="e">
        <f t="shared" si="1525"/>
        <v>#DIV/0!</v>
      </c>
      <c r="X1715" s="24" t="s">
        <v>1214</v>
      </c>
    </row>
    <row r="1716" spans="1:24" ht="31.5" hidden="1" x14ac:dyDescent="0.25">
      <c r="A1716" s="4" t="s">
        <v>214</v>
      </c>
      <c r="B1716" s="4" t="s">
        <v>1319</v>
      </c>
      <c r="C1716" s="4" t="s">
        <v>172</v>
      </c>
      <c r="D1716" s="4" t="s">
        <v>11</v>
      </c>
      <c r="E1716" s="14" t="s">
        <v>465</v>
      </c>
      <c r="F1716" s="5">
        <f t="shared" si="1549"/>
        <v>101</v>
      </c>
      <c r="G1716" s="5">
        <f t="shared" si="1549"/>
        <v>101</v>
      </c>
      <c r="H1716" s="5">
        <f t="shared" si="1549"/>
        <v>101</v>
      </c>
      <c r="I1716" s="5">
        <f t="shared" si="1549"/>
        <v>0</v>
      </c>
      <c r="J1716" s="5">
        <f t="shared" si="1549"/>
        <v>0</v>
      </c>
      <c r="K1716" s="5">
        <f t="shared" si="1549"/>
        <v>0</v>
      </c>
      <c r="L1716" s="5">
        <f t="shared" si="1549"/>
        <v>366.19</v>
      </c>
      <c r="M1716" s="5">
        <f t="shared" si="1508"/>
        <v>467.19</v>
      </c>
      <c r="N1716" s="5">
        <v>0</v>
      </c>
      <c r="O1716" s="5">
        <f t="shared" si="1550"/>
        <v>64.640680000000003</v>
      </c>
      <c r="P1716" s="5">
        <f t="shared" si="1551"/>
        <v>0</v>
      </c>
      <c r="Q1716" s="5">
        <f t="shared" si="1551"/>
        <v>0</v>
      </c>
      <c r="R1716" s="5">
        <f t="shared" si="1551"/>
        <v>0</v>
      </c>
      <c r="S1716" s="5">
        <f t="shared" si="1551"/>
        <v>0</v>
      </c>
      <c r="T1716" s="5">
        <v>0</v>
      </c>
      <c r="U1716" s="5">
        <f t="shared" si="1551"/>
        <v>0</v>
      </c>
      <c r="V1716" s="36">
        <f t="shared" si="1551"/>
        <v>0</v>
      </c>
      <c r="W1716" s="5" t="e">
        <f t="shared" si="1525"/>
        <v>#DIV/0!</v>
      </c>
      <c r="X1716" s="24" t="s">
        <v>1214</v>
      </c>
    </row>
    <row r="1717" spans="1:24" ht="31.5" hidden="1" x14ac:dyDescent="0.25">
      <c r="A1717" s="4" t="s">
        <v>214</v>
      </c>
      <c r="B1717" s="4" t="s">
        <v>1319</v>
      </c>
      <c r="C1717" s="4" t="s">
        <v>172</v>
      </c>
      <c r="D1717" s="4" t="s">
        <v>12</v>
      </c>
      <c r="E1717" s="14" t="s">
        <v>466</v>
      </c>
      <c r="F1717" s="5">
        <f t="shared" si="1549"/>
        <v>101</v>
      </c>
      <c r="G1717" s="5">
        <f t="shared" si="1549"/>
        <v>101</v>
      </c>
      <c r="H1717" s="5">
        <f t="shared" si="1549"/>
        <v>101</v>
      </c>
      <c r="I1717" s="5">
        <f t="shared" si="1549"/>
        <v>0</v>
      </c>
      <c r="J1717" s="5">
        <f t="shared" si="1549"/>
        <v>0</v>
      </c>
      <c r="K1717" s="5">
        <f t="shared" si="1549"/>
        <v>0</v>
      </c>
      <c r="L1717" s="5">
        <f t="shared" si="1549"/>
        <v>366.19</v>
      </c>
      <c r="M1717" s="5">
        <f t="shared" si="1508"/>
        <v>467.19</v>
      </c>
      <c r="N1717" s="5">
        <v>0</v>
      </c>
      <c r="O1717" s="5">
        <f t="shared" si="1550"/>
        <v>64.640680000000003</v>
      </c>
      <c r="P1717" s="5">
        <f t="shared" si="1551"/>
        <v>0</v>
      </c>
      <c r="Q1717" s="5">
        <f t="shared" si="1551"/>
        <v>0</v>
      </c>
      <c r="R1717" s="5">
        <f t="shared" si="1551"/>
        <v>0</v>
      </c>
      <c r="S1717" s="5">
        <f t="shared" si="1551"/>
        <v>0</v>
      </c>
      <c r="T1717" s="5">
        <v>0</v>
      </c>
      <c r="U1717" s="5">
        <f t="shared" si="1551"/>
        <v>0</v>
      </c>
      <c r="V1717" s="36">
        <f t="shared" si="1551"/>
        <v>0</v>
      </c>
      <c r="W1717" s="5" t="e">
        <f t="shared" si="1525"/>
        <v>#DIV/0!</v>
      </c>
      <c r="X1717" s="24" t="s">
        <v>1214</v>
      </c>
    </row>
    <row r="1718" spans="1:24" ht="31.5" hidden="1" x14ac:dyDescent="0.25">
      <c r="A1718" s="4" t="s">
        <v>214</v>
      </c>
      <c r="B1718" s="4" t="s">
        <v>1319</v>
      </c>
      <c r="C1718" s="4" t="s">
        <v>22</v>
      </c>
      <c r="D1718" s="4"/>
      <c r="E1718" s="14" t="s">
        <v>699</v>
      </c>
      <c r="F1718" s="5">
        <f t="shared" ref="F1718:L1718" si="1552">F1719+F1721</f>
        <v>101</v>
      </c>
      <c r="G1718" s="5">
        <f t="shared" si="1552"/>
        <v>101</v>
      </c>
      <c r="H1718" s="5">
        <f t="shared" si="1552"/>
        <v>101</v>
      </c>
      <c r="I1718" s="5">
        <f t="shared" si="1552"/>
        <v>0</v>
      </c>
      <c r="J1718" s="5">
        <f t="shared" si="1552"/>
        <v>0</v>
      </c>
      <c r="K1718" s="5">
        <f t="shared" si="1552"/>
        <v>0</v>
      </c>
      <c r="L1718" s="5">
        <f t="shared" si="1552"/>
        <v>366.19</v>
      </c>
      <c r="M1718" s="5">
        <f t="shared" si="1508"/>
        <v>467.19</v>
      </c>
      <c r="N1718" s="5">
        <v>0</v>
      </c>
      <c r="O1718" s="5">
        <f>O1719+O1721</f>
        <v>64.640680000000003</v>
      </c>
      <c r="P1718" s="5">
        <f t="shared" ref="P1718:V1718" si="1553">P1719+P1721</f>
        <v>0</v>
      </c>
      <c r="Q1718" s="5">
        <f t="shared" si="1553"/>
        <v>0</v>
      </c>
      <c r="R1718" s="5">
        <f t="shared" si="1553"/>
        <v>0</v>
      </c>
      <c r="S1718" s="5">
        <f t="shared" si="1553"/>
        <v>0</v>
      </c>
      <c r="T1718" s="5">
        <v>0</v>
      </c>
      <c r="U1718" s="5">
        <f t="shared" si="1553"/>
        <v>0</v>
      </c>
      <c r="V1718" s="36">
        <f t="shared" si="1553"/>
        <v>0</v>
      </c>
      <c r="W1718" s="5" t="e">
        <f t="shared" si="1525"/>
        <v>#DIV/0!</v>
      </c>
      <c r="X1718" s="24" t="s">
        <v>1214</v>
      </c>
    </row>
    <row r="1719" spans="1:24" hidden="1" x14ac:dyDescent="0.25">
      <c r="A1719" s="4" t="s">
        <v>214</v>
      </c>
      <c r="B1719" s="4" t="s">
        <v>1319</v>
      </c>
      <c r="C1719" s="4" t="s">
        <v>23</v>
      </c>
      <c r="D1719" s="4"/>
      <c r="E1719" s="14" t="s">
        <v>705</v>
      </c>
      <c r="F1719" s="5">
        <f t="shared" si="1549"/>
        <v>80</v>
      </c>
      <c r="G1719" s="5">
        <f t="shared" si="1549"/>
        <v>80</v>
      </c>
      <c r="H1719" s="5">
        <f t="shared" si="1549"/>
        <v>80</v>
      </c>
      <c r="I1719" s="5">
        <f t="shared" si="1549"/>
        <v>0</v>
      </c>
      <c r="J1719" s="5">
        <f t="shared" si="1549"/>
        <v>0</v>
      </c>
      <c r="K1719" s="5">
        <f t="shared" si="1549"/>
        <v>0</v>
      </c>
      <c r="L1719" s="5">
        <f t="shared" si="1549"/>
        <v>366.19</v>
      </c>
      <c r="M1719" s="5">
        <f t="shared" si="1508"/>
        <v>446.19</v>
      </c>
      <c r="N1719" s="5">
        <v>0</v>
      </c>
      <c r="O1719" s="5">
        <f t="shared" si="1550"/>
        <v>53.271680000000003</v>
      </c>
      <c r="P1719" s="5">
        <f t="shared" si="1551"/>
        <v>0</v>
      </c>
      <c r="Q1719" s="5">
        <f t="shared" si="1551"/>
        <v>0</v>
      </c>
      <c r="R1719" s="5">
        <f t="shared" si="1551"/>
        <v>0</v>
      </c>
      <c r="S1719" s="5">
        <f t="shared" si="1551"/>
        <v>0</v>
      </c>
      <c r="T1719" s="5">
        <v>0</v>
      </c>
      <c r="U1719" s="5">
        <f t="shared" si="1551"/>
        <v>0</v>
      </c>
      <c r="V1719" s="36">
        <f t="shared" si="1551"/>
        <v>0</v>
      </c>
      <c r="W1719" s="5" t="e">
        <f t="shared" si="1525"/>
        <v>#DIV/0!</v>
      </c>
      <c r="X1719" s="24" t="s">
        <v>1214</v>
      </c>
    </row>
    <row r="1720" spans="1:24" ht="47.25" hidden="1" x14ac:dyDescent="0.25">
      <c r="A1720" s="4" t="s">
        <v>214</v>
      </c>
      <c r="B1720" s="4" t="s">
        <v>1319</v>
      </c>
      <c r="C1720" s="4" t="s">
        <v>217</v>
      </c>
      <c r="D1720" s="4"/>
      <c r="E1720" s="14" t="s">
        <v>708</v>
      </c>
      <c r="F1720" s="5">
        <v>80</v>
      </c>
      <c r="G1720" s="5">
        <v>80</v>
      </c>
      <c r="H1720" s="5">
        <v>80</v>
      </c>
      <c r="I1720" s="5"/>
      <c r="J1720" s="5"/>
      <c r="K1720" s="5"/>
      <c r="L1720" s="5">
        <v>366.19</v>
      </c>
      <c r="M1720" s="5">
        <f t="shared" si="1508"/>
        <v>446.19</v>
      </c>
      <c r="N1720" s="5">
        <v>0</v>
      </c>
      <c r="O1720" s="5">
        <v>53.271680000000003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36">
        <v>0</v>
      </c>
      <c r="W1720" s="5" t="e">
        <f t="shared" si="1525"/>
        <v>#DIV/0!</v>
      </c>
      <c r="X1720" s="24" t="s">
        <v>1214</v>
      </c>
    </row>
    <row r="1721" spans="1:24" ht="31.5" hidden="1" x14ac:dyDescent="0.25">
      <c r="A1721" s="4" t="s">
        <v>214</v>
      </c>
      <c r="B1721" s="4" t="s">
        <v>1319</v>
      </c>
      <c r="C1721" s="4" t="s">
        <v>217</v>
      </c>
      <c r="D1721" s="4" t="s">
        <v>11</v>
      </c>
      <c r="E1721" s="14" t="s">
        <v>465</v>
      </c>
      <c r="F1721" s="5">
        <f t="shared" ref="F1721:L1721" si="1554">F1722</f>
        <v>21</v>
      </c>
      <c r="G1721" s="5">
        <f t="shared" si="1554"/>
        <v>21</v>
      </c>
      <c r="H1721" s="5">
        <f t="shared" si="1554"/>
        <v>21</v>
      </c>
      <c r="I1721" s="5">
        <f t="shared" si="1554"/>
        <v>0</v>
      </c>
      <c r="J1721" s="5">
        <f t="shared" si="1554"/>
        <v>0</v>
      </c>
      <c r="K1721" s="5">
        <f t="shared" si="1554"/>
        <v>0</v>
      </c>
      <c r="L1721" s="5">
        <f t="shared" si="1554"/>
        <v>0</v>
      </c>
      <c r="M1721" s="5">
        <f t="shared" si="1508"/>
        <v>21</v>
      </c>
      <c r="N1721" s="5">
        <v>0</v>
      </c>
      <c r="O1721" s="5">
        <f>O1722</f>
        <v>11.369</v>
      </c>
      <c r="P1721" s="5">
        <f t="shared" ref="P1721:V1721" si="1555">P1722</f>
        <v>0</v>
      </c>
      <c r="Q1721" s="5">
        <f t="shared" si="1555"/>
        <v>0</v>
      </c>
      <c r="R1721" s="5">
        <f t="shared" si="1555"/>
        <v>0</v>
      </c>
      <c r="S1721" s="5">
        <f t="shared" si="1555"/>
        <v>0</v>
      </c>
      <c r="T1721" s="5">
        <v>0</v>
      </c>
      <c r="U1721" s="5">
        <f t="shared" si="1555"/>
        <v>0</v>
      </c>
      <c r="V1721" s="36">
        <f t="shared" si="1555"/>
        <v>0</v>
      </c>
      <c r="W1721" s="5" t="e">
        <f t="shared" si="1525"/>
        <v>#DIV/0!</v>
      </c>
      <c r="X1721" s="24" t="s">
        <v>1214</v>
      </c>
    </row>
    <row r="1722" spans="1:24" ht="31.5" hidden="1" x14ac:dyDescent="0.25">
      <c r="A1722" s="4" t="s">
        <v>214</v>
      </c>
      <c r="B1722" s="4" t="s">
        <v>1319</v>
      </c>
      <c r="C1722" s="4" t="s">
        <v>217</v>
      </c>
      <c r="D1722" s="4" t="s">
        <v>12</v>
      </c>
      <c r="E1722" s="14" t="s">
        <v>466</v>
      </c>
      <c r="F1722" s="5">
        <v>21</v>
      </c>
      <c r="G1722" s="5">
        <v>21</v>
      </c>
      <c r="H1722" s="5">
        <v>21</v>
      </c>
      <c r="I1722" s="5"/>
      <c r="J1722" s="5"/>
      <c r="K1722" s="5"/>
      <c r="L1722" s="5"/>
      <c r="M1722" s="5">
        <f t="shared" si="1508"/>
        <v>21</v>
      </c>
      <c r="N1722" s="5">
        <v>0</v>
      </c>
      <c r="O1722" s="5">
        <v>11.369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36">
        <v>0</v>
      </c>
      <c r="W1722" s="5" t="e">
        <f t="shared" si="1525"/>
        <v>#DIV/0!</v>
      </c>
      <c r="X1722" s="24" t="s">
        <v>1214</v>
      </c>
    </row>
    <row r="1723" spans="1:24" ht="47.25" x14ac:dyDescent="0.25">
      <c r="A1723" s="9" t="s">
        <v>214</v>
      </c>
      <c r="B1723" s="9" t="s">
        <v>1344</v>
      </c>
      <c r="C1723" s="9"/>
      <c r="D1723" s="9"/>
      <c r="E1723" s="13" t="s">
        <v>1186</v>
      </c>
      <c r="F1723" s="5">
        <f t="shared" ref="F1723:L1723" si="1556">F1724</f>
        <v>318.89999999999998</v>
      </c>
      <c r="G1723" s="5">
        <f t="shared" si="1556"/>
        <v>318.89999999999998</v>
      </c>
      <c r="H1723" s="5">
        <f t="shared" si="1556"/>
        <v>318.89999999999998</v>
      </c>
      <c r="I1723" s="5">
        <f t="shared" si="1556"/>
        <v>0</v>
      </c>
      <c r="J1723" s="5">
        <f t="shared" si="1556"/>
        <v>0</v>
      </c>
      <c r="K1723" s="5">
        <f t="shared" si="1556"/>
        <v>0</v>
      </c>
      <c r="L1723" s="5">
        <f t="shared" si="1556"/>
        <v>0</v>
      </c>
      <c r="M1723" s="5">
        <f t="shared" si="1508"/>
        <v>318.89999999999998</v>
      </c>
      <c r="N1723" s="11">
        <v>204.57199999999997</v>
      </c>
      <c r="O1723" s="5">
        <f>O1724</f>
        <v>230.03692000000001</v>
      </c>
      <c r="P1723" s="5">
        <f t="shared" ref="P1723:V1723" si="1557">P1724</f>
        <v>404.54399999999998</v>
      </c>
      <c r="Q1723" s="5">
        <f t="shared" si="1557"/>
        <v>230.03692000000001</v>
      </c>
      <c r="R1723" s="5">
        <f t="shared" si="1557"/>
        <v>0</v>
      </c>
      <c r="S1723" s="5">
        <f t="shared" si="1557"/>
        <v>0</v>
      </c>
      <c r="T1723" s="11">
        <v>201.87199999999999</v>
      </c>
      <c r="U1723" s="5">
        <f t="shared" si="1557"/>
        <v>399.14400000000001</v>
      </c>
      <c r="V1723" s="36">
        <f t="shared" si="1557"/>
        <v>0</v>
      </c>
      <c r="W1723" s="11">
        <f t="shared" si="1525"/>
        <v>98.680171284437762</v>
      </c>
      <c r="X1723" s="26"/>
    </row>
    <row r="1724" spans="1:24" x14ac:dyDescent="0.25">
      <c r="A1724" s="4" t="s">
        <v>214</v>
      </c>
      <c r="B1724" s="4" t="s">
        <v>1344</v>
      </c>
      <c r="C1724" s="4" t="s">
        <v>111</v>
      </c>
      <c r="D1724" s="4"/>
      <c r="E1724" s="14" t="s">
        <v>872</v>
      </c>
      <c r="F1724" s="5">
        <f t="shared" ref="F1724:L1724" si="1558">F1725+F1728</f>
        <v>318.89999999999998</v>
      </c>
      <c r="G1724" s="5">
        <f t="shared" si="1558"/>
        <v>318.89999999999998</v>
      </c>
      <c r="H1724" s="5">
        <f t="shared" si="1558"/>
        <v>318.89999999999998</v>
      </c>
      <c r="I1724" s="5">
        <f t="shared" si="1558"/>
        <v>0</v>
      </c>
      <c r="J1724" s="5">
        <f t="shared" si="1558"/>
        <v>0</v>
      </c>
      <c r="K1724" s="5">
        <f t="shared" si="1558"/>
        <v>0</v>
      </c>
      <c r="L1724" s="5">
        <f t="shared" si="1558"/>
        <v>0</v>
      </c>
      <c r="M1724" s="5">
        <f t="shared" si="1508"/>
        <v>318.89999999999998</v>
      </c>
      <c r="N1724" s="5">
        <v>204.57199999999997</v>
      </c>
      <c r="O1724" s="5">
        <f>O1725+O1728</f>
        <v>230.03692000000001</v>
      </c>
      <c r="P1724" s="5">
        <f t="shared" ref="P1724:V1724" si="1559">P1725+P1728</f>
        <v>404.54399999999998</v>
      </c>
      <c r="Q1724" s="5">
        <f t="shared" si="1559"/>
        <v>230.03692000000001</v>
      </c>
      <c r="R1724" s="5">
        <f t="shared" si="1559"/>
        <v>0</v>
      </c>
      <c r="S1724" s="5">
        <f t="shared" si="1559"/>
        <v>0</v>
      </c>
      <c r="T1724" s="5">
        <v>201.87199999999999</v>
      </c>
      <c r="U1724" s="5">
        <f t="shared" si="1559"/>
        <v>399.14400000000001</v>
      </c>
      <c r="V1724" s="36">
        <f t="shared" si="1559"/>
        <v>0</v>
      </c>
      <c r="W1724" s="5">
        <f t="shared" si="1525"/>
        <v>98.680171284437762</v>
      </c>
      <c r="X1724" s="26"/>
    </row>
    <row r="1725" spans="1:24" ht="63" x14ac:dyDescent="0.25">
      <c r="A1725" s="4" t="s">
        <v>214</v>
      </c>
      <c r="B1725" s="4" t="s">
        <v>1344</v>
      </c>
      <c r="C1725" s="4" t="s">
        <v>173</v>
      </c>
      <c r="D1725" s="4"/>
      <c r="E1725" s="14" t="s">
        <v>876</v>
      </c>
      <c r="F1725" s="5">
        <f t="shared" ref="F1725:L1726" si="1560">F1726</f>
        <v>120</v>
      </c>
      <c r="G1725" s="5">
        <f t="shared" si="1560"/>
        <v>120</v>
      </c>
      <c r="H1725" s="5">
        <f t="shared" si="1560"/>
        <v>120</v>
      </c>
      <c r="I1725" s="5">
        <f t="shared" si="1560"/>
        <v>0</v>
      </c>
      <c r="J1725" s="5">
        <f t="shared" si="1560"/>
        <v>0</v>
      </c>
      <c r="K1725" s="5">
        <f t="shared" si="1560"/>
        <v>0</v>
      </c>
      <c r="L1725" s="5">
        <f t="shared" si="1560"/>
        <v>0</v>
      </c>
      <c r="M1725" s="5">
        <f t="shared" si="1508"/>
        <v>120</v>
      </c>
      <c r="N1725" s="5">
        <v>4.5999999999999996</v>
      </c>
      <c r="O1725" s="5">
        <f>O1726</f>
        <v>90</v>
      </c>
      <c r="P1725" s="5">
        <f t="shared" ref="P1725:V1726" si="1561">P1726</f>
        <v>4.5999999999999996</v>
      </c>
      <c r="Q1725" s="5">
        <f t="shared" si="1561"/>
        <v>90</v>
      </c>
      <c r="R1725" s="5">
        <f t="shared" si="1561"/>
        <v>0</v>
      </c>
      <c r="S1725" s="5">
        <f t="shared" si="1561"/>
        <v>0</v>
      </c>
      <c r="T1725" s="5">
        <v>4.5999999999999996</v>
      </c>
      <c r="U1725" s="5">
        <f t="shared" si="1561"/>
        <v>4.5999999999999996</v>
      </c>
      <c r="V1725" s="36">
        <f t="shared" si="1561"/>
        <v>0</v>
      </c>
      <c r="W1725" s="5">
        <f t="shared" si="1525"/>
        <v>100</v>
      </c>
      <c r="X1725" s="26"/>
    </row>
    <row r="1726" spans="1:24" ht="47.25" x14ac:dyDescent="0.25">
      <c r="A1726" s="4" t="s">
        <v>214</v>
      </c>
      <c r="B1726" s="4" t="s">
        <v>1344</v>
      </c>
      <c r="C1726" s="4" t="s">
        <v>174</v>
      </c>
      <c r="D1726" s="4"/>
      <c r="E1726" s="14" t="s">
        <v>879</v>
      </c>
      <c r="F1726" s="5">
        <f t="shared" si="1560"/>
        <v>120</v>
      </c>
      <c r="G1726" s="5">
        <f t="shared" si="1560"/>
        <v>120</v>
      </c>
      <c r="H1726" s="5">
        <f t="shared" si="1560"/>
        <v>120</v>
      </c>
      <c r="I1726" s="5">
        <f t="shared" si="1560"/>
        <v>0</v>
      </c>
      <c r="J1726" s="5">
        <f t="shared" si="1560"/>
        <v>0</v>
      </c>
      <c r="K1726" s="5">
        <f t="shared" si="1560"/>
        <v>0</v>
      </c>
      <c r="L1726" s="5">
        <f t="shared" si="1560"/>
        <v>0</v>
      </c>
      <c r="M1726" s="5">
        <f t="shared" si="1508"/>
        <v>120</v>
      </c>
      <c r="N1726" s="5">
        <v>4.5999999999999996</v>
      </c>
      <c r="O1726" s="5">
        <f>O1727</f>
        <v>90</v>
      </c>
      <c r="P1726" s="5">
        <f t="shared" si="1561"/>
        <v>4.5999999999999996</v>
      </c>
      <c r="Q1726" s="5">
        <f t="shared" si="1561"/>
        <v>90</v>
      </c>
      <c r="R1726" s="5">
        <f t="shared" si="1561"/>
        <v>0</v>
      </c>
      <c r="S1726" s="5">
        <f t="shared" si="1561"/>
        <v>0</v>
      </c>
      <c r="T1726" s="5">
        <v>4.5999999999999996</v>
      </c>
      <c r="U1726" s="5">
        <f t="shared" si="1561"/>
        <v>4.5999999999999996</v>
      </c>
      <c r="V1726" s="36">
        <f t="shared" si="1561"/>
        <v>0</v>
      </c>
      <c r="W1726" s="5">
        <f t="shared" si="1525"/>
        <v>100</v>
      </c>
      <c r="X1726" s="26"/>
    </row>
    <row r="1727" spans="1:24" ht="31.5" x14ac:dyDescent="0.25">
      <c r="A1727" s="4" t="s">
        <v>214</v>
      </c>
      <c r="B1727" s="4" t="s">
        <v>1344</v>
      </c>
      <c r="C1727" s="4" t="s">
        <v>172</v>
      </c>
      <c r="D1727" s="4"/>
      <c r="E1727" s="14" t="s">
        <v>502</v>
      </c>
      <c r="F1727" s="5">
        <v>120</v>
      </c>
      <c r="G1727" s="5">
        <v>120</v>
      </c>
      <c r="H1727" s="5">
        <v>120</v>
      </c>
      <c r="I1727" s="5"/>
      <c r="J1727" s="5"/>
      <c r="K1727" s="5"/>
      <c r="L1727" s="5"/>
      <c r="M1727" s="5">
        <f t="shared" si="1508"/>
        <v>120</v>
      </c>
      <c r="N1727" s="5">
        <v>4.5999999999999996</v>
      </c>
      <c r="O1727" s="5">
        <v>90</v>
      </c>
      <c r="P1727" s="5">
        <f>N1727</f>
        <v>4.5999999999999996</v>
      </c>
      <c r="Q1727" s="5">
        <f>O1727</f>
        <v>90</v>
      </c>
      <c r="R1727" s="5">
        <v>0</v>
      </c>
      <c r="S1727" s="5">
        <v>0</v>
      </c>
      <c r="T1727" s="5">
        <v>4.5999999999999996</v>
      </c>
      <c r="U1727" s="5">
        <f>T1727</f>
        <v>4.5999999999999996</v>
      </c>
      <c r="V1727" s="36">
        <v>0</v>
      </c>
      <c r="W1727" s="5">
        <f t="shared" si="1525"/>
        <v>100</v>
      </c>
      <c r="X1727" s="26"/>
    </row>
    <row r="1728" spans="1:24" ht="31.5" x14ac:dyDescent="0.25">
      <c r="A1728" s="4" t="s">
        <v>214</v>
      </c>
      <c r="B1728" s="4" t="s">
        <v>1344</v>
      </c>
      <c r="C1728" s="4" t="s">
        <v>172</v>
      </c>
      <c r="D1728" s="4" t="s">
        <v>11</v>
      </c>
      <c r="E1728" s="14" t="s">
        <v>465</v>
      </c>
      <c r="F1728" s="5">
        <f t="shared" ref="F1728:L1728" si="1562">F1731+F1729</f>
        <v>198.9</v>
      </c>
      <c r="G1728" s="5">
        <f t="shared" si="1562"/>
        <v>198.9</v>
      </c>
      <c r="H1728" s="5">
        <f t="shared" si="1562"/>
        <v>198.9</v>
      </c>
      <c r="I1728" s="5">
        <f t="shared" si="1562"/>
        <v>0</v>
      </c>
      <c r="J1728" s="5">
        <f t="shared" si="1562"/>
        <v>0</v>
      </c>
      <c r="K1728" s="5">
        <f t="shared" si="1562"/>
        <v>0</v>
      </c>
      <c r="L1728" s="5">
        <f t="shared" si="1562"/>
        <v>0</v>
      </c>
      <c r="M1728" s="5">
        <f t="shared" si="1508"/>
        <v>198.9</v>
      </c>
      <c r="N1728" s="5">
        <v>4.5999999999999996</v>
      </c>
      <c r="O1728" s="5">
        <f>O1731+O1729</f>
        <v>140.03692000000001</v>
      </c>
      <c r="P1728" s="5">
        <f t="shared" ref="P1728:V1728" si="1563">P1731+P1729</f>
        <v>399.94399999999996</v>
      </c>
      <c r="Q1728" s="5">
        <f t="shared" si="1563"/>
        <v>140.03692000000001</v>
      </c>
      <c r="R1728" s="5">
        <f t="shared" si="1563"/>
        <v>0</v>
      </c>
      <c r="S1728" s="5">
        <f t="shared" si="1563"/>
        <v>0</v>
      </c>
      <c r="T1728" s="5">
        <v>4.5999999999999996</v>
      </c>
      <c r="U1728" s="5">
        <f t="shared" si="1563"/>
        <v>394.54399999999998</v>
      </c>
      <c r="V1728" s="36">
        <f t="shared" si="1563"/>
        <v>0</v>
      </c>
      <c r="W1728" s="5">
        <f t="shared" si="1525"/>
        <v>100</v>
      </c>
      <c r="X1728" s="26"/>
    </row>
    <row r="1729" spans="1:24" ht="31.5" x14ac:dyDescent="0.25">
      <c r="A1729" s="4" t="s">
        <v>214</v>
      </c>
      <c r="B1729" s="4" t="s">
        <v>1344</v>
      </c>
      <c r="C1729" s="4" t="s">
        <v>172</v>
      </c>
      <c r="D1729" s="4" t="s">
        <v>12</v>
      </c>
      <c r="E1729" s="14" t="s">
        <v>466</v>
      </c>
      <c r="F1729" s="5">
        <f t="shared" ref="F1729:L1729" si="1564">F1730</f>
        <v>117.4</v>
      </c>
      <c r="G1729" s="5">
        <f t="shared" si="1564"/>
        <v>117.4</v>
      </c>
      <c r="H1729" s="5">
        <f t="shared" si="1564"/>
        <v>117.4</v>
      </c>
      <c r="I1729" s="5">
        <f t="shared" si="1564"/>
        <v>0</v>
      </c>
      <c r="J1729" s="5">
        <f t="shared" si="1564"/>
        <v>0</v>
      </c>
      <c r="K1729" s="5">
        <f t="shared" si="1564"/>
        <v>0</v>
      </c>
      <c r="L1729" s="5">
        <f t="shared" si="1564"/>
        <v>0</v>
      </c>
      <c r="M1729" s="5">
        <f t="shared" si="1508"/>
        <v>117.4</v>
      </c>
      <c r="N1729" s="5">
        <v>4.5999999999999996</v>
      </c>
      <c r="O1729" s="5">
        <f>O1730</f>
        <v>78.911919999999995</v>
      </c>
      <c r="P1729" s="5">
        <f t="shared" ref="P1729:V1729" si="1565">P1730</f>
        <v>199.97199999999998</v>
      </c>
      <c r="Q1729" s="5">
        <f t="shared" si="1565"/>
        <v>78.911919999999995</v>
      </c>
      <c r="R1729" s="5">
        <f t="shared" si="1565"/>
        <v>0</v>
      </c>
      <c r="S1729" s="5">
        <f t="shared" si="1565"/>
        <v>0</v>
      </c>
      <c r="T1729" s="5">
        <v>4.5999999999999996</v>
      </c>
      <c r="U1729" s="5">
        <f t="shared" si="1565"/>
        <v>197.27199999999999</v>
      </c>
      <c r="V1729" s="36">
        <f t="shared" si="1565"/>
        <v>0</v>
      </c>
      <c r="W1729" s="5">
        <f t="shared" si="1525"/>
        <v>100</v>
      </c>
      <c r="X1729" s="26"/>
    </row>
    <row r="1730" spans="1:24" ht="47.25" x14ac:dyDescent="0.25">
      <c r="A1730" s="4" t="s">
        <v>214</v>
      </c>
      <c r="B1730" s="4" t="s">
        <v>1344</v>
      </c>
      <c r="C1730" s="4" t="s">
        <v>176</v>
      </c>
      <c r="D1730" s="4"/>
      <c r="E1730" s="14" t="s">
        <v>1476</v>
      </c>
      <c r="F1730" s="5">
        <v>117.4</v>
      </c>
      <c r="G1730" s="5">
        <v>117.4</v>
      </c>
      <c r="H1730" s="5">
        <v>117.4</v>
      </c>
      <c r="I1730" s="5"/>
      <c r="J1730" s="5"/>
      <c r="K1730" s="5"/>
      <c r="L1730" s="5"/>
      <c r="M1730" s="5">
        <f t="shared" si="1508"/>
        <v>117.4</v>
      </c>
      <c r="N1730" s="5">
        <v>199.97199999999998</v>
      </c>
      <c r="O1730" s="5">
        <v>78.911919999999995</v>
      </c>
      <c r="P1730" s="5">
        <f>N1730</f>
        <v>199.97199999999998</v>
      </c>
      <c r="Q1730" s="5">
        <f>O1730</f>
        <v>78.911919999999995</v>
      </c>
      <c r="R1730" s="5">
        <v>0</v>
      </c>
      <c r="S1730" s="5">
        <v>0</v>
      </c>
      <c r="T1730" s="5">
        <v>197.27199999999999</v>
      </c>
      <c r="U1730" s="5">
        <f>T1730</f>
        <v>197.27199999999999</v>
      </c>
      <c r="V1730" s="36">
        <v>0</v>
      </c>
      <c r="W1730" s="5">
        <f t="shared" si="1525"/>
        <v>98.649810973536304</v>
      </c>
      <c r="X1730" s="26"/>
    </row>
    <row r="1731" spans="1:24" ht="31.5" x14ac:dyDescent="0.25">
      <c r="A1731" s="4" t="s">
        <v>214</v>
      </c>
      <c r="B1731" s="4" t="s">
        <v>1344</v>
      </c>
      <c r="C1731" s="4" t="s">
        <v>177</v>
      </c>
      <c r="D1731" s="4"/>
      <c r="E1731" s="14" t="s">
        <v>881</v>
      </c>
      <c r="F1731" s="5">
        <f t="shared" ref="F1731:L1731" si="1566">F1732</f>
        <v>81.5</v>
      </c>
      <c r="G1731" s="5">
        <f t="shared" si="1566"/>
        <v>81.5</v>
      </c>
      <c r="H1731" s="5">
        <f t="shared" si="1566"/>
        <v>81.5</v>
      </c>
      <c r="I1731" s="5">
        <f t="shared" si="1566"/>
        <v>0</v>
      </c>
      <c r="J1731" s="5">
        <f t="shared" si="1566"/>
        <v>0</v>
      </c>
      <c r="K1731" s="5">
        <f t="shared" si="1566"/>
        <v>0</v>
      </c>
      <c r="L1731" s="5">
        <f t="shared" si="1566"/>
        <v>0</v>
      </c>
      <c r="M1731" s="5">
        <f t="shared" si="1508"/>
        <v>81.5</v>
      </c>
      <c r="N1731" s="5">
        <v>199.97199999999998</v>
      </c>
      <c r="O1731" s="5">
        <f>O1732</f>
        <v>61.125</v>
      </c>
      <c r="P1731" s="5">
        <f t="shared" ref="P1731:V1731" si="1567">P1732</f>
        <v>199.97199999999998</v>
      </c>
      <c r="Q1731" s="5">
        <f t="shared" si="1567"/>
        <v>61.125</v>
      </c>
      <c r="R1731" s="5">
        <f t="shared" si="1567"/>
        <v>0</v>
      </c>
      <c r="S1731" s="5">
        <f t="shared" si="1567"/>
        <v>0</v>
      </c>
      <c r="T1731" s="5">
        <v>197.27199999999999</v>
      </c>
      <c r="U1731" s="5">
        <f t="shared" si="1567"/>
        <v>197.27199999999999</v>
      </c>
      <c r="V1731" s="36">
        <f t="shared" si="1567"/>
        <v>0</v>
      </c>
      <c r="W1731" s="5">
        <f t="shared" si="1525"/>
        <v>98.649810973536304</v>
      </c>
      <c r="X1731" s="26"/>
    </row>
    <row r="1732" spans="1:24" ht="63" x14ac:dyDescent="0.25">
      <c r="A1732" s="4" t="s">
        <v>214</v>
      </c>
      <c r="B1732" s="4" t="s">
        <v>1344</v>
      </c>
      <c r="C1732" s="4" t="s">
        <v>175</v>
      </c>
      <c r="D1732" s="4"/>
      <c r="E1732" s="14" t="s">
        <v>1477</v>
      </c>
      <c r="F1732" s="5">
        <v>81.5</v>
      </c>
      <c r="G1732" s="5">
        <v>81.5</v>
      </c>
      <c r="H1732" s="5">
        <v>81.5</v>
      </c>
      <c r="I1732" s="5"/>
      <c r="J1732" s="5"/>
      <c r="K1732" s="5"/>
      <c r="L1732" s="5"/>
      <c r="M1732" s="5">
        <f t="shared" si="1508"/>
        <v>81.5</v>
      </c>
      <c r="N1732" s="5">
        <v>199.97199999999998</v>
      </c>
      <c r="O1732" s="5">
        <v>61.125</v>
      </c>
      <c r="P1732" s="5">
        <f>N1732</f>
        <v>199.97199999999998</v>
      </c>
      <c r="Q1732" s="5">
        <f>O1732</f>
        <v>61.125</v>
      </c>
      <c r="R1732" s="5">
        <v>0</v>
      </c>
      <c r="S1732" s="5">
        <v>0</v>
      </c>
      <c r="T1732" s="5">
        <v>197.27199999999999</v>
      </c>
      <c r="U1732" s="5">
        <f>T1732</f>
        <v>197.27199999999999</v>
      </c>
      <c r="V1732" s="36">
        <v>0</v>
      </c>
      <c r="W1732" s="5">
        <f t="shared" si="1525"/>
        <v>98.649810973536304</v>
      </c>
      <c r="X1732" s="26"/>
    </row>
    <row r="1733" spans="1:24" s="3" customFormat="1" ht="31.5" x14ac:dyDescent="0.25">
      <c r="A1733" s="4" t="s">
        <v>214</v>
      </c>
      <c r="B1733" s="4" t="s">
        <v>1344</v>
      </c>
      <c r="C1733" s="4" t="s">
        <v>175</v>
      </c>
      <c r="D1733" s="4" t="s">
        <v>11</v>
      </c>
      <c r="E1733" s="14" t="s">
        <v>465</v>
      </c>
      <c r="F1733" s="8">
        <f t="shared" ref="F1733:K1733" si="1568">F1746+F1811</f>
        <v>503050.6</v>
      </c>
      <c r="G1733" s="8">
        <f t="shared" si="1568"/>
        <v>483588.5</v>
      </c>
      <c r="H1733" s="8">
        <f t="shared" si="1568"/>
        <v>436281.8</v>
      </c>
      <c r="I1733" s="8">
        <f t="shared" si="1568"/>
        <v>-17.800000000000011</v>
      </c>
      <c r="J1733" s="8">
        <f t="shared" si="1568"/>
        <v>-38.699999999999989</v>
      </c>
      <c r="K1733" s="8">
        <f t="shared" si="1568"/>
        <v>-30</v>
      </c>
      <c r="L1733" s="8">
        <f>L1746+L1811+L1734</f>
        <v>4777.2160000000003</v>
      </c>
      <c r="M1733" s="8">
        <f>M1746+M1811+M1734</f>
        <v>507381.016</v>
      </c>
      <c r="N1733" s="5">
        <v>80</v>
      </c>
      <c r="O1733" s="8">
        <f>O1746+O1811+O1734</f>
        <v>394894.98136999999</v>
      </c>
      <c r="P1733" s="8">
        <f t="shared" ref="P1733:V1733" si="1569">P1746+P1811+P1734</f>
        <v>52567.512060000001</v>
      </c>
      <c r="Q1733" s="8">
        <f t="shared" si="1569"/>
        <v>77998.434410000002</v>
      </c>
      <c r="R1733" s="8">
        <f t="shared" si="1569"/>
        <v>0</v>
      </c>
      <c r="S1733" s="8">
        <f t="shared" si="1569"/>
        <v>0</v>
      </c>
      <c r="T1733" s="5">
        <v>80</v>
      </c>
      <c r="U1733" s="8">
        <f t="shared" si="1569"/>
        <v>52567.512060000001</v>
      </c>
      <c r="V1733" s="34">
        <f t="shared" si="1569"/>
        <v>0</v>
      </c>
      <c r="W1733" s="5">
        <f t="shared" si="1525"/>
        <v>100</v>
      </c>
      <c r="X1733" s="21"/>
    </row>
    <row r="1734" spans="1:24" s="10" customFormat="1" ht="31.5" x14ac:dyDescent="0.25">
      <c r="A1734" s="4" t="s">
        <v>214</v>
      </c>
      <c r="B1734" s="4" t="s">
        <v>1344</v>
      </c>
      <c r="C1734" s="4" t="s">
        <v>175</v>
      </c>
      <c r="D1734" s="4" t="s">
        <v>12</v>
      </c>
      <c r="E1734" s="14" t="s">
        <v>466</v>
      </c>
      <c r="F1734" s="8"/>
      <c r="G1734" s="8"/>
      <c r="H1734" s="8"/>
      <c r="I1734" s="8"/>
      <c r="J1734" s="8"/>
      <c r="K1734" s="8"/>
      <c r="L1734" s="11">
        <f>L1735+L1741</f>
        <v>484.56299999999999</v>
      </c>
      <c r="M1734" s="11">
        <f>L1734</f>
        <v>484.56299999999999</v>
      </c>
      <c r="N1734" s="5">
        <v>80</v>
      </c>
      <c r="O1734" s="11">
        <f>O1735+O1741</f>
        <v>323.39076999999997</v>
      </c>
      <c r="P1734" s="11">
        <f t="shared" ref="P1734:V1734" si="1570">P1735+P1741</f>
        <v>66</v>
      </c>
      <c r="Q1734" s="11">
        <f t="shared" si="1570"/>
        <v>66</v>
      </c>
      <c r="R1734" s="11">
        <f t="shared" si="1570"/>
        <v>0</v>
      </c>
      <c r="S1734" s="11">
        <f t="shared" si="1570"/>
        <v>0</v>
      </c>
      <c r="T1734" s="5">
        <v>80</v>
      </c>
      <c r="U1734" s="11">
        <f t="shared" si="1570"/>
        <v>66</v>
      </c>
      <c r="V1734" s="35">
        <f t="shared" si="1570"/>
        <v>0</v>
      </c>
      <c r="W1734" s="5">
        <f t="shared" si="1525"/>
        <v>100</v>
      </c>
      <c r="X1734" s="25"/>
    </row>
    <row r="1735" spans="1:24" x14ac:dyDescent="0.25">
      <c r="A1735" s="4" t="s">
        <v>214</v>
      </c>
      <c r="B1735" s="4" t="s">
        <v>1344</v>
      </c>
      <c r="C1735" s="4" t="s">
        <v>175</v>
      </c>
      <c r="D1735" s="4" t="s">
        <v>13</v>
      </c>
      <c r="E1735" s="14" t="s">
        <v>480</v>
      </c>
      <c r="F1735" s="8"/>
      <c r="G1735" s="8"/>
      <c r="H1735" s="8"/>
      <c r="I1735" s="8"/>
      <c r="J1735" s="8"/>
      <c r="K1735" s="8"/>
      <c r="L1735" s="5"/>
      <c r="M1735" s="5">
        <f t="shared" ref="M1735:O1739" si="1571">M1736</f>
        <v>0</v>
      </c>
      <c r="N1735" s="5">
        <v>119.97199999999999</v>
      </c>
      <c r="O1735" s="5">
        <f t="shared" si="1571"/>
        <v>66</v>
      </c>
      <c r="P1735" s="5">
        <f t="shared" ref="P1735:V1739" si="1572">P1736</f>
        <v>66</v>
      </c>
      <c r="Q1735" s="5">
        <f t="shared" si="1572"/>
        <v>66</v>
      </c>
      <c r="R1735" s="5">
        <f t="shared" si="1572"/>
        <v>0</v>
      </c>
      <c r="S1735" s="5">
        <f t="shared" si="1572"/>
        <v>0</v>
      </c>
      <c r="T1735" s="5">
        <v>117.27200000000001</v>
      </c>
      <c r="U1735" s="5">
        <f t="shared" si="1572"/>
        <v>66</v>
      </c>
      <c r="V1735" s="36">
        <f t="shared" si="1572"/>
        <v>0</v>
      </c>
      <c r="W1735" s="5">
        <f t="shared" si="1525"/>
        <v>97.749474877471414</v>
      </c>
      <c r="X1735" s="26"/>
    </row>
    <row r="1736" spans="1:24" x14ac:dyDescent="0.25">
      <c r="A1736" s="4" t="s">
        <v>214</v>
      </c>
      <c r="B1736" s="4" t="s">
        <v>1344</v>
      </c>
      <c r="C1736" s="4" t="s">
        <v>175</v>
      </c>
      <c r="D1736" s="4" t="s">
        <v>20</v>
      </c>
      <c r="E1736" s="14" t="s">
        <v>483</v>
      </c>
      <c r="F1736" s="8"/>
      <c r="G1736" s="8"/>
      <c r="H1736" s="8"/>
      <c r="I1736" s="8"/>
      <c r="J1736" s="8"/>
      <c r="K1736" s="8"/>
      <c r="L1736" s="5"/>
      <c r="M1736" s="5">
        <f t="shared" si="1571"/>
        <v>0</v>
      </c>
      <c r="N1736" s="5">
        <v>119.97199999999999</v>
      </c>
      <c r="O1736" s="5">
        <f t="shared" si="1571"/>
        <v>66</v>
      </c>
      <c r="P1736" s="5">
        <f t="shared" si="1572"/>
        <v>66</v>
      </c>
      <c r="Q1736" s="5">
        <f t="shared" si="1572"/>
        <v>66</v>
      </c>
      <c r="R1736" s="5">
        <f t="shared" si="1572"/>
        <v>0</v>
      </c>
      <c r="S1736" s="5">
        <f t="shared" si="1572"/>
        <v>0</v>
      </c>
      <c r="T1736" s="5">
        <v>117.27200000000001</v>
      </c>
      <c r="U1736" s="5">
        <f t="shared" si="1572"/>
        <v>66</v>
      </c>
      <c r="V1736" s="36">
        <f t="shared" si="1572"/>
        <v>0</v>
      </c>
      <c r="W1736" s="5">
        <f t="shared" si="1525"/>
        <v>97.749474877471414</v>
      </c>
      <c r="X1736" s="26"/>
    </row>
    <row r="1737" spans="1:24" ht="31.5" x14ac:dyDescent="0.25">
      <c r="A1737" s="9" t="s">
        <v>214</v>
      </c>
      <c r="B1737" s="9" t="s">
        <v>1320</v>
      </c>
      <c r="C1737" s="9"/>
      <c r="D1737" s="9"/>
      <c r="E1737" s="13" t="s">
        <v>441</v>
      </c>
      <c r="F1737" s="8"/>
      <c r="G1737" s="8"/>
      <c r="H1737" s="8"/>
      <c r="I1737" s="8"/>
      <c r="J1737" s="8"/>
      <c r="K1737" s="8"/>
      <c r="L1737" s="5"/>
      <c r="M1737" s="5">
        <f t="shared" si="1571"/>
        <v>0</v>
      </c>
      <c r="N1737" s="11">
        <v>685.3</v>
      </c>
      <c r="O1737" s="5">
        <f t="shared" si="1571"/>
        <v>66</v>
      </c>
      <c r="P1737" s="5">
        <f t="shared" si="1572"/>
        <v>66</v>
      </c>
      <c r="Q1737" s="5">
        <f t="shared" si="1572"/>
        <v>66</v>
      </c>
      <c r="R1737" s="5">
        <f t="shared" si="1572"/>
        <v>0</v>
      </c>
      <c r="S1737" s="5">
        <f t="shared" si="1572"/>
        <v>0</v>
      </c>
      <c r="T1737" s="11">
        <v>685.3</v>
      </c>
      <c r="U1737" s="5">
        <f t="shared" si="1572"/>
        <v>66</v>
      </c>
      <c r="V1737" s="36">
        <f t="shared" si="1572"/>
        <v>0</v>
      </c>
      <c r="W1737" s="11">
        <f t="shared" si="1525"/>
        <v>100</v>
      </c>
      <c r="X1737" s="26"/>
    </row>
    <row r="1738" spans="1:24" ht="31.5" x14ac:dyDescent="0.25">
      <c r="A1738" s="4" t="s">
        <v>214</v>
      </c>
      <c r="B1738" s="4" t="s">
        <v>1320</v>
      </c>
      <c r="C1738" s="4" t="s">
        <v>22</v>
      </c>
      <c r="D1738" s="4"/>
      <c r="E1738" s="14" t="s">
        <v>699</v>
      </c>
      <c r="F1738" s="8"/>
      <c r="G1738" s="8"/>
      <c r="H1738" s="8"/>
      <c r="I1738" s="8"/>
      <c r="J1738" s="8"/>
      <c r="K1738" s="8"/>
      <c r="L1738" s="5"/>
      <c r="M1738" s="5">
        <f t="shared" si="1571"/>
        <v>0</v>
      </c>
      <c r="N1738" s="5">
        <v>685.3</v>
      </c>
      <c r="O1738" s="5">
        <f t="shared" si="1571"/>
        <v>66</v>
      </c>
      <c r="P1738" s="5">
        <f t="shared" si="1572"/>
        <v>66</v>
      </c>
      <c r="Q1738" s="5">
        <f t="shared" si="1572"/>
        <v>66</v>
      </c>
      <c r="R1738" s="5">
        <f t="shared" si="1572"/>
        <v>0</v>
      </c>
      <c r="S1738" s="5">
        <f t="shared" si="1572"/>
        <v>0</v>
      </c>
      <c r="T1738" s="5">
        <v>685.3</v>
      </c>
      <c r="U1738" s="5">
        <f t="shared" si="1572"/>
        <v>66</v>
      </c>
      <c r="V1738" s="36">
        <f t="shared" si="1572"/>
        <v>0</v>
      </c>
      <c r="W1738" s="5">
        <f t="shared" si="1525"/>
        <v>100</v>
      </c>
      <c r="X1738" s="26"/>
    </row>
    <row r="1739" spans="1:24" x14ac:dyDescent="0.25">
      <c r="A1739" s="4" t="s">
        <v>214</v>
      </c>
      <c r="B1739" s="4" t="s">
        <v>1320</v>
      </c>
      <c r="C1739" s="4" t="s">
        <v>23</v>
      </c>
      <c r="D1739" s="4"/>
      <c r="E1739" s="14" t="s">
        <v>705</v>
      </c>
      <c r="F1739" s="8"/>
      <c r="G1739" s="8"/>
      <c r="H1739" s="8"/>
      <c r="I1739" s="8"/>
      <c r="J1739" s="8"/>
      <c r="K1739" s="8"/>
      <c r="L1739" s="5"/>
      <c r="M1739" s="5">
        <f t="shared" si="1571"/>
        <v>0</v>
      </c>
      <c r="N1739" s="5">
        <v>685.3</v>
      </c>
      <c r="O1739" s="5">
        <f t="shared" si="1571"/>
        <v>66</v>
      </c>
      <c r="P1739" s="5">
        <f t="shared" si="1572"/>
        <v>66</v>
      </c>
      <c r="Q1739" s="5">
        <f t="shared" si="1572"/>
        <v>66</v>
      </c>
      <c r="R1739" s="5">
        <f t="shared" si="1572"/>
        <v>0</v>
      </c>
      <c r="S1739" s="5">
        <f t="shared" si="1572"/>
        <v>0</v>
      </c>
      <c r="T1739" s="5">
        <v>685.3</v>
      </c>
      <c r="U1739" s="5">
        <f t="shared" si="1572"/>
        <v>66</v>
      </c>
      <c r="V1739" s="36">
        <f t="shared" si="1572"/>
        <v>0</v>
      </c>
      <c r="W1739" s="5">
        <f t="shared" ref="W1739:W1802" si="1573">T1739/N1739*100</f>
        <v>100</v>
      </c>
      <c r="X1739" s="26"/>
    </row>
    <row r="1740" spans="1:24" ht="31.5" x14ac:dyDescent="0.25">
      <c r="A1740" s="4" t="s">
        <v>214</v>
      </c>
      <c r="B1740" s="4" t="s">
        <v>1320</v>
      </c>
      <c r="C1740" s="4" t="s">
        <v>264</v>
      </c>
      <c r="D1740" s="4"/>
      <c r="E1740" s="14" t="s">
        <v>714</v>
      </c>
      <c r="F1740" s="8"/>
      <c r="G1740" s="8"/>
      <c r="H1740" s="8"/>
      <c r="I1740" s="8"/>
      <c r="J1740" s="8"/>
      <c r="K1740" s="8"/>
      <c r="L1740" s="5"/>
      <c r="M1740" s="5">
        <v>0</v>
      </c>
      <c r="N1740" s="5">
        <v>94.3</v>
      </c>
      <c r="O1740" s="5">
        <f>0+66</f>
        <v>66</v>
      </c>
      <c r="P1740" s="5">
        <v>66</v>
      </c>
      <c r="Q1740" s="5">
        <v>66</v>
      </c>
      <c r="R1740" s="5">
        <v>0</v>
      </c>
      <c r="S1740" s="5">
        <v>0</v>
      </c>
      <c r="T1740" s="5">
        <v>94.3</v>
      </c>
      <c r="U1740" s="5">
        <v>66</v>
      </c>
      <c r="V1740" s="36">
        <v>0</v>
      </c>
      <c r="W1740" s="5">
        <f t="shared" si="1573"/>
        <v>100</v>
      </c>
      <c r="X1740" s="26"/>
    </row>
    <row r="1741" spans="1:24" ht="31.5" x14ac:dyDescent="0.25">
      <c r="A1741" s="4" t="s">
        <v>214</v>
      </c>
      <c r="B1741" s="4" t="s">
        <v>1320</v>
      </c>
      <c r="C1741" s="4" t="s">
        <v>264</v>
      </c>
      <c r="D1741" s="4" t="s">
        <v>11</v>
      </c>
      <c r="E1741" s="14" t="s">
        <v>465</v>
      </c>
      <c r="F1741" s="8"/>
      <c r="G1741" s="8"/>
      <c r="H1741" s="8"/>
      <c r="I1741" s="8"/>
      <c r="J1741" s="8"/>
      <c r="K1741" s="8"/>
      <c r="L1741" s="5">
        <f>L1742</f>
        <v>484.56299999999999</v>
      </c>
      <c r="M1741" s="5">
        <f>L1741</f>
        <v>484.56299999999999</v>
      </c>
      <c r="N1741" s="5">
        <v>94.3</v>
      </c>
      <c r="O1741" s="5">
        <f t="shared" ref="O1741:O1744" si="1574">O1742</f>
        <v>257.39076999999997</v>
      </c>
      <c r="P1741" s="5">
        <f t="shared" ref="P1741:V1744" si="1575">P1742</f>
        <v>0</v>
      </c>
      <c r="Q1741" s="5">
        <f t="shared" si="1575"/>
        <v>0</v>
      </c>
      <c r="R1741" s="5">
        <f t="shared" si="1575"/>
        <v>0</v>
      </c>
      <c r="S1741" s="5">
        <f t="shared" si="1575"/>
        <v>0</v>
      </c>
      <c r="T1741" s="5">
        <v>94.3</v>
      </c>
      <c r="U1741" s="5">
        <f t="shared" si="1575"/>
        <v>0</v>
      </c>
      <c r="V1741" s="36">
        <f t="shared" si="1575"/>
        <v>0</v>
      </c>
      <c r="W1741" s="5">
        <f t="shared" si="1573"/>
        <v>100</v>
      </c>
      <c r="X1741" s="24"/>
    </row>
    <row r="1742" spans="1:24" ht="31.5" x14ac:dyDescent="0.25">
      <c r="A1742" s="4" t="s">
        <v>214</v>
      </c>
      <c r="B1742" s="4" t="s">
        <v>1320</v>
      </c>
      <c r="C1742" s="4" t="s">
        <v>264</v>
      </c>
      <c r="D1742" s="4" t="s">
        <v>12</v>
      </c>
      <c r="E1742" s="14" t="s">
        <v>466</v>
      </c>
      <c r="F1742" s="8"/>
      <c r="G1742" s="8"/>
      <c r="H1742" s="8"/>
      <c r="I1742" s="8"/>
      <c r="J1742" s="8"/>
      <c r="K1742" s="8"/>
      <c r="L1742" s="5">
        <f>L1743</f>
        <v>484.56299999999999</v>
      </c>
      <c r="M1742" s="5">
        <f>L1742</f>
        <v>484.56299999999999</v>
      </c>
      <c r="N1742" s="5">
        <v>94.3</v>
      </c>
      <c r="O1742" s="5">
        <f t="shared" si="1574"/>
        <v>257.39076999999997</v>
      </c>
      <c r="P1742" s="5">
        <f t="shared" si="1575"/>
        <v>0</v>
      </c>
      <c r="Q1742" s="5">
        <f t="shared" si="1575"/>
        <v>0</v>
      </c>
      <c r="R1742" s="5">
        <f t="shared" si="1575"/>
        <v>0</v>
      </c>
      <c r="S1742" s="5">
        <f t="shared" si="1575"/>
        <v>0</v>
      </c>
      <c r="T1742" s="5">
        <v>94.3</v>
      </c>
      <c r="U1742" s="5">
        <f t="shared" si="1575"/>
        <v>0</v>
      </c>
      <c r="V1742" s="36">
        <f t="shared" si="1575"/>
        <v>0</v>
      </c>
      <c r="W1742" s="5">
        <f t="shared" si="1573"/>
        <v>100</v>
      </c>
      <c r="X1742" s="24"/>
    </row>
    <row r="1743" spans="1:24" ht="47.25" x14ac:dyDescent="0.25">
      <c r="A1743" s="4" t="s">
        <v>214</v>
      </c>
      <c r="B1743" s="4" t="s">
        <v>1320</v>
      </c>
      <c r="C1743" s="4" t="s">
        <v>265</v>
      </c>
      <c r="D1743" s="4"/>
      <c r="E1743" s="14" t="s">
        <v>715</v>
      </c>
      <c r="F1743" s="8"/>
      <c r="G1743" s="8"/>
      <c r="H1743" s="8"/>
      <c r="I1743" s="8"/>
      <c r="J1743" s="8"/>
      <c r="K1743" s="8"/>
      <c r="L1743" s="5">
        <f>L1744</f>
        <v>484.56299999999999</v>
      </c>
      <c r="M1743" s="5">
        <f>L1743</f>
        <v>484.56299999999999</v>
      </c>
      <c r="N1743" s="5">
        <v>591</v>
      </c>
      <c r="O1743" s="5">
        <f t="shared" si="1574"/>
        <v>257.39076999999997</v>
      </c>
      <c r="P1743" s="5">
        <f t="shared" si="1575"/>
        <v>0</v>
      </c>
      <c r="Q1743" s="5">
        <f t="shared" si="1575"/>
        <v>0</v>
      </c>
      <c r="R1743" s="5">
        <f t="shared" si="1575"/>
        <v>0</v>
      </c>
      <c r="S1743" s="5">
        <f t="shared" si="1575"/>
        <v>0</v>
      </c>
      <c r="T1743" s="5">
        <v>591</v>
      </c>
      <c r="U1743" s="5">
        <f t="shared" si="1575"/>
        <v>0</v>
      </c>
      <c r="V1743" s="36">
        <f t="shared" si="1575"/>
        <v>0</v>
      </c>
      <c r="W1743" s="5">
        <f t="shared" si="1573"/>
        <v>100</v>
      </c>
      <c r="X1743" s="24"/>
    </row>
    <row r="1744" spans="1:24" ht="78.75" x14ac:dyDescent="0.25">
      <c r="A1744" s="4" t="s">
        <v>214</v>
      </c>
      <c r="B1744" s="4" t="s">
        <v>1320</v>
      </c>
      <c r="C1744" s="4" t="s">
        <v>265</v>
      </c>
      <c r="D1744" s="4" t="s">
        <v>18</v>
      </c>
      <c r="E1744" s="14" t="s">
        <v>462</v>
      </c>
      <c r="F1744" s="8"/>
      <c r="G1744" s="8"/>
      <c r="H1744" s="8"/>
      <c r="I1744" s="8"/>
      <c r="J1744" s="8"/>
      <c r="K1744" s="8"/>
      <c r="L1744" s="5">
        <f>L1745</f>
        <v>484.56299999999999</v>
      </c>
      <c r="M1744" s="5">
        <f>L1744</f>
        <v>484.56299999999999</v>
      </c>
      <c r="N1744" s="5">
        <v>182.8</v>
      </c>
      <c r="O1744" s="5">
        <f t="shared" si="1574"/>
        <v>257.39076999999997</v>
      </c>
      <c r="P1744" s="5">
        <f t="shared" si="1575"/>
        <v>0</v>
      </c>
      <c r="Q1744" s="5">
        <f t="shared" si="1575"/>
        <v>0</v>
      </c>
      <c r="R1744" s="5">
        <f t="shared" si="1575"/>
        <v>0</v>
      </c>
      <c r="S1744" s="5">
        <f t="shared" si="1575"/>
        <v>0</v>
      </c>
      <c r="T1744" s="5">
        <v>182.8</v>
      </c>
      <c r="U1744" s="5">
        <f t="shared" si="1575"/>
        <v>0</v>
      </c>
      <c r="V1744" s="36">
        <f t="shared" si="1575"/>
        <v>0</v>
      </c>
      <c r="W1744" s="5">
        <f t="shared" si="1573"/>
        <v>100</v>
      </c>
      <c r="X1744" s="24"/>
    </row>
    <row r="1745" spans="1:24" s="3" customFormat="1" ht="31.5" x14ac:dyDescent="0.25">
      <c r="A1745" s="4" t="s">
        <v>214</v>
      </c>
      <c r="B1745" s="4" t="s">
        <v>1320</v>
      </c>
      <c r="C1745" s="4" t="s">
        <v>265</v>
      </c>
      <c r="D1745" s="4" t="s">
        <v>28</v>
      </c>
      <c r="E1745" s="14" t="s">
        <v>464</v>
      </c>
      <c r="F1745" s="8"/>
      <c r="G1745" s="8"/>
      <c r="H1745" s="8"/>
      <c r="I1745" s="8"/>
      <c r="J1745" s="8"/>
      <c r="K1745" s="8"/>
      <c r="L1745" s="5">
        <f>543.605-59.042</f>
        <v>484.56299999999999</v>
      </c>
      <c r="M1745" s="5">
        <f>L1745</f>
        <v>484.56299999999999</v>
      </c>
      <c r="N1745" s="5">
        <v>182.8</v>
      </c>
      <c r="O1745" s="5">
        <v>257.39076999999997</v>
      </c>
      <c r="P1745" s="5">
        <v>0</v>
      </c>
      <c r="Q1745" s="5">
        <v>0</v>
      </c>
      <c r="R1745" s="5">
        <v>0</v>
      </c>
      <c r="S1745" s="5">
        <v>0</v>
      </c>
      <c r="T1745" s="5">
        <v>182.8</v>
      </c>
      <c r="U1745" s="5">
        <v>0</v>
      </c>
      <c r="V1745" s="34">
        <v>0</v>
      </c>
      <c r="W1745" s="5">
        <f t="shared" si="1573"/>
        <v>100</v>
      </c>
      <c r="X1745" s="24"/>
    </row>
    <row r="1746" spans="1:24" s="10" customFormat="1" ht="31.5" x14ac:dyDescent="0.25">
      <c r="A1746" s="4" t="s">
        <v>214</v>
      </c>
      <c r="B1746" s="4" t="s">
        <v>1320</v>
      </c>
      <c r="C1746" s="4" t="s">
        <v>265</v>
      </c>
      <c r="D1746" s="4" t="s">
        <v>11</v>
      </c>
      <c r="E1746" s="14" t="s">
        <v>465</v>
      </c>
      <c r="F1746" s="11">
        <f t="shared" ref="F1746:L1746" si="1576">F1747+F1769+F1775+F1792+F1805</f>
        <v>502603.8</v>
      </c>
      <c r="G1746" s="11">
        <f t="shared" si="1576"/>
        <v>483065.7</v>
      </c>
      <c r="H1746" s="11">
        <f t="shared" si="1576"/>
        <v>435767.5</v>
      </c>
      <c r="I1746" s="11">
        <f t="shared" si="1576"/>
        <v>0</v>
      </c>
      <c r="J1746" s="11">
        <f t="shared" si="1576"/>
        <v>0</v>
      </c>
      <c r="K1746" s="11">
        <f t="shared" si="1576"/>
        <v>0</v>
      </c>
      <c r="L1746" s="11">
        <f t="shared" si="1576"/>
        <v>4000.2520000000004</v>
      </c>
      <c r="M1746" s="11">
        <f t="shared" si="1508"/>
        <v>506604.05199999997</v>
      </c>
      <c r="N1746" s="5">
        <v>408.2</v>
      </c>
      <c r="O1746" s="11">
        <f t="shared" ref="O1746:V1746" si="1577">O1747+O1769+O1775+O1792+O1805+O1784</f>
        <v>393875.95585999999</v>
      </c>
      <c r="P1746" s="11">
        <f t="shared" si="1577"/>
        <v>52501.512060000001</v>
      </c>
      <c r="Q1746" s="11">
        <f t="shared" si="1577"/>
        <v>77932.434410000002</v>
      </c>
      <c r="R1746" s="11">
        <f t="shared" si="1577"/>
        <v>0</v>
      </c>
      <c r="S1746" s="11">
        <f t="shared" si="1577"/>
        <v>0</v>
      </c>
      <c r="T1746" s="5">
        <v>408.2</v>
      </c>
      <c r="U1746" s="11">
        <f t="shared" si="1577"/>
        <v>52501.512060000001</v>
      </c>
      <c r="V1746" s="35">
        <f t="shared" si="1577"/>
        <v>0</v>
      </c>
      <c r="W1746" s="5">
        <f t="shared" si="1573"/>
        <v>100</v>
      </c>
      <c r="X1746" s="25"/>
    </row>
    <row r="1747" spans="1:24" ht="31.5" x14ac:dyDescent="0.25">
      <c r="A1747" s="4" t="s">
        <v>214</v>
      </c>
      <c r="B1747" s="4" t="s">
        <v>1320</v>
      </c>
      <c r="C1747" s="4" t="s">
        <v>265</v>
      </c>
      <c r="D1747" s="4" t="s">
        <v>12</v>
      </c>
      <c r="E1747" s="14" t="s">
        <v>466</v>
      </c>
      <c r="F1747" s="5">
        <f t="shared" ref="F1747:L1747" si="1578">F1748+F1764</f>
        <v>471155.60000000003</v>
      </c>
      <c r="G1747" s="5">
        <f t="shared" si="1578"/>
        <v>452396.30000000005</v>
      </c>
      <c r="H1747" s="5">
        <f t="shared" si="1578"/>
        <v>404319.30000000005</v>
      </c>
      <c r="I1747" s="5">
        <f t="shared" si="1578"/>
        <v>0</v>
      </c>
      <c r="J1747" s="5">
        <f t="shared" si="1578"/>
        <v>0</v>
      </c>
      <c r="K1747" s="5">
        <f t="shared" si="1578"/>
        <v>0</v>
      </c>
      <c r="L1747" s="5">
        <f t="shared" si="1578"/>
        <v>66.906000000000404</v>
      </c>
      <c r="M1747" s="5">
        <f t="shared" si="1508"/>
        <v>471222.50600000005</v>
      </c>
      <c r="N1747" s="5">
        <v>408.2</v>
      </c>
      <c r="O1747" s="5">
        <f>O1748+O1764</f>
        <v>306950.14532999997</v>
      </c>
      <c r="P1747" s="5">
        <f t="shared" ref="P1747:V1747" si="1579">P1748+P1764</f>
        <v>13569.077649999999</v>
      </c>
      <c r="Q1747" s="5">
        <f t="shared" si="1579"/>
        <v>39000</v>
      </c>
      <c r="R1747" s="5">
        <f t="shared" si="1579"/>
        <v>0</v>
      </c>
      <c r="S1747" s="5">
        <f t="shared" si="1579"/>
        <v>0</v>
      </c>
      <c r="T1747" s="5">
        <v>408.2</v>
      </c>
      <c r="U1747" s="5">
        <f t="shared" si="1579"/>
        <v>13569.077649999999</v>
      </c>
      <c r="V1747" s="36">
        <f t="shared" si="1579"/>
        <v>0</v>
      </c>
      <c r="W1747" s="5">
        <f t="shared" si="1573"/>
        <v>100</v>
      </c>
      <c r="X1747" s="26"/>
    </row>
    <row r="1748" spans="1:24" x14ac:dyDescent="0.25">
      <c r="A1748" s="7" t="s">
        <v>214</v>
      </c>
      <c r="B1748" s="7" t="s">
        <v>30</v>
      </c>
      <c r="C1748" s="7"/>
      <c r="D1748" s="7"/>
      <c r="E1748" s="18" t="s">
        <v>427</v>
      </c>
      <c r="F1748" s="5">
        <f t="shared" ref="F1748:L1748" si="1580">F1749+F1756+F1760</f>
        <v>446944.2</v>
      </c>
      <c r="G1748" s="5">
        <f t="shared" si="1580"/>
        <v>429103.30000000005</v>
      </c>
      <c r="H1748" s="5">
        <f t="shared" si="1580"/>
        <v>380016.9</v>
      </c>
      <c r="I1748" s="5">
        <f t="shared" si="1580"/>
        <v>0</v>
      </c>
      <c r="J1748" s="5">
        <f t="shared" si="1580"/>
        <v>0</v>
      </c>
      <c r="K1748" s="5">
        <f t="shared" si="1580"/>
        <v>0</v>
      </c>
      <c r="L1748" s="5">
        <f t="shared" si="1580"/>
        <v>66.906000000000404</v>
      </c>
      <c r="M1748" s="5">
        <f t="shared" si="1508"/>
        <v>447011.10600000003</v>
      </c>
      <c r="N1748" s="8">
        <v>775802.21245000011</v>
      </c>
      <c r="O1748" s="5">
        <f>O1749+O1756+O1760</f>
        <v>296074.89559999999</v>
      </c>
      <c r="P1748" s="5">
        <f t="shared" ref="P1748:V1748" si="1581">P1749+P1756+P1760</f>
        <v>13569.077649999999</v>
      </c>
      <c r="Q1748" s="5">
        <f t="shared" si="1581"/>
        <v>39000</v>
      </c>
      <c r="R1748" s="5">
        <f t="shared" si="1581"/>
        <v>0</v>
      </c>
      <c r="S1748" s="5">
        <f t="shared" si="1581"/>
        <v>0</v>
      </c>
      <c r="T1748" s="8">
        <v>772290.66957000003</v>
      </c>
      <c r="U1748" s="5">
        <f t="shared" si="1581"/>
        <v>13569.077649999999</v>
      </c>
      <c r="V1748" s="36">
        <f t="shared" si="1581"/>
        <v>0</v>
      </c>
      <c r="W1748" s="8">
        <f t="shared" si="1573"/>
        <v>99.547366219940187</v>
      </c>
      <c r="X1748" s="26"/>
    </row>
    <row r="1749" spans="1:24" x14ac:dyDescent="0.25">
      <c r="A1749" s="9" t="s">
        <v>214</v>
      </c>
      <c r="B1749" s="9" t="s">
        <v>1325</v>
      </c>
      <c r="C1749" s="9"/>
      <c r="D1749" s="9"/>
      <c r="E1749" s="13" t="s">
        <v>1181</v>
      </c>
      <c r="F1749" s="5">
        <f t="shared" ref="F1749:L1749" si="1582">F1750+F1753</f>
        <v>344964.2</v>
      </c>
      <c r="G1749" s="5">
        <f t="shared" si="1582"/>
        <v>344964.2</v>
      </c>
      <c r="H1749" s="5">
        <f t="shared" si="1582"/>
        <v>344964.2</v>
      </c>
      <c r="I1749" s="5">
        <f t="shared" si="1582"/>
        <v>0</v>
      </c>
      <c r="J1749" s="5">
        <f t="shared" si="1582"/>
        <v>0</v>
      </c>
      <c r="K1749" s="5">
        <f t="shared" si="1582"/>
        <v>0</v>
      </c>
      <c r="L1749" s="5">
        <f t="shared" si="1582"/>
        <v>66.906000000000404</v>
      </c>
      <c r="M1749" s="5">
        <f t="shared" si="1508"/>
        <v>345031.10600000003</v>
      </c>
      <c r="N1749" s="11">
        <v>48.5</v>
      </c>
      <c r="O1749" s="5">
        <f>O1750+O1753</f>
        <v>254573.9356</v>
      </c>
      <c r="P1749" s="5">
        <f t="shared" ref="P1749:V1749" si="1583">P1750+P1753</f>
        <v>0</v>
      </c>
      <c r="Q1749" s="5">
        <f t="shared" si="1583"/>
        <v>0</v>
      </c>
      <c r="R1749" s="5">
        <f t="shared" si="1583"/>
        <v>0</v>
      </c>
      <c r="S1749" s="5">
        <f t="shared" si="1583"/>
        <v>0</v>
      </c>
      <c r="T1749" s="11">
        <v>48.5</v>
      </c>
      <c r="U1749" s="5">
        <f t="shared" si="1583"/>
        <v>0</v>
      </c>
      <c r="V1749" s="36">
        <f t="shared" si="1583"/>
        <v>0</v>
      </c>
      <c r="W1749" s="11">
        <f t="shared" si="1573"/>
        <v>100</v>
      </c>
      <c r="X1749" s="26"/>
    </row>
    <row r="1750" spans="1:24" ht="31.5" x14ac:dyDescent="0.25">
      <c r="A1750" s="4" t="s">
        <v>214</v>
      </c>
      <c r="B1750" s="4" t="s">
        <v>1325</v>
      </c>
      <c r="C1750" s="4" t="s">
        <v>59</v>
      </c>
      <c r="D1750" s="4"/>
      <c r="E1750" s="14" t="s">
        <v>974</v>
      </c>
      <c r="F1750" s="5">
        <f t="shared" ref="F1750:L1751" si="1584">F1751</f>
        <v>339008</v>
      </c>
      <c r="G1750" s="5">
        <f t="shared" si="1584"/>
        <v>339008</v>
      </c>
      <c r="H1750" s="5">
        <f t="shared" si="1584"/>
        <v>339008</v>
      </c>
      <c r="I1750" s="5">
        <f t="shared" si="1584"/>
        <v>0</v>
      </c>
      <c r="J1750" s="5">
        <f t="shared" si="1584"/>
        <v>0</v>
      </c>
      <c r="K1750" s="5">
        <f t="shared" si="1584"/>
        <v>0</v>
      </c>
      <c r="L1750" s="5">
        <f t="shared" si="1584"/>
        <v>3122.8450000000003</v>
      </c>
      <c r="M1750" s="5">
        <f t="shared" si="1508"/>
        <v>342130.84499999997</v>
      </c>
      <c r="N1750" s="5">
        <v>48.5</v>
      </c>
      <c r="O1750" s="5">
        <f>O1751</f>
        <v>251673.6746</v>
      </c>
      <c r="P1750" s="5">
        <f t="shared" ref="P1750:V1751" si="1585">P1751</f>
        <v>0</v>
      </c>
      <c r="Q1750" s="5">
        <f t="shared" si="1585"/>
        <v>0</v>
      </c>
      <c r="R1750" s="5">
        <f t="shared" si="1585"/>
        <v>0</v>
      </c>
      <c r="S1750" s="5">
        <f t="shared" si="1585"/>
        <v>0</v>
      </c>
      <c r="T1750" s="5">
        <v>48.5</v>
      </c>
      <c r="U1750" s="5">
        <f t="shared" si="1585"/>
        <v>0</v>
      </c>
      <c r="V1750" s="36">
        <f t="shared" si="1585"/>
        <v>0</v>
      </c>
      <c r="W1750" s="5">
        <f t="shared" si="1573"/>
        <v>100</v>
      </c>
      <c r="X1750" s="26"/>
    </row>
    <row r="1751" spans="1:24" ht="31.5" x14ac:dyDescent="0.25">
      <c r="A1751" s="4" t="s">
        <v>214</v>
      </c>
      <c r="B1751" s="4" t="s">
        <v>1325</v>
      </c>
      <c r="C1751" s="4" t="s">
        <v>66</v>
      </c>
      <c r="D1751" s="4"/>
      <c r="E1751" s="14" t="s">
        <v>975</v>
      </c>
      <c r="F1751" s="5">
        <f t="shared" si="1584"/>
        <v>339008</v>
      </c>
      <c r="G1751" s="5">
        <f t="shared" si="1584"/>
        <v>339008</v>
      </c>
      <c r="H1751" s="5">
        <f t="shared" si="1584"/>
        <v>339008</v>
      </c>
      <c r="I1751" s="5">
        <f t="shared" si="1584"/>
        <v>0</v>
      </c>
      <c r="J1751" s="5">
        <f t="shared" si="1584"/>
        <v>0</v>
      </c>
      <c r="K1751" s="5">
        <f t="shared" si="1584"/>
        <v>0</v>
      </c>
      <c r="L1751" s="5">
        <f t="shared" si="1584"/>
        <v>3122.8450000000003</v>
      </c>
      <c r="M1751" s="5">
        <f t="shared" si="1508"/>
        <v>342130.84499999997</v>
      </c>
      <c r="N1751" s="5">
        <v>48.5</v>
      </c>
      <c r="O1751" s="5">
        <f>O1752</f>
        <v>251673.6746</v>
      </c>
      <c r="P1751" s="5">
        <f t="shared" si="1585"/>
        <v>0</v>
      </c>
      <c r="Q1751" s="5">
        <f t="shared" si="1585"/>
        <v>0</v>
      </c>
      <c r="R1751" s="5">
        <f t="shared" si="1585"/>
        <v>0</v>
      </c>
      <c r="S1751" s="5">
        <f t="shared" si="1585"/>
        <v>0</v>
      </c>
      <c r="T1751" s="5">
        <v>48.5</v>
      </c>
      <c r="U1751" s="5">
        <f t="shared" si="1585"/>
        <v>0</v>
      </c>
      <c r="V1751" s="36">
        <f t="shared" si="1585"/>
        <v>0</v>
      </c>
      <c r="W1751" s="5">
        <f t="shared" si="1573"/>
        <v>100</v>
      </c>
      <c r="X1751" s="26"/>
    </row>
    <row r="1752" spans="1:24" ht="31.5" x14ac:dyDescent="0.25">
      <c r="A1752" s="4" t="s">
        <v>214</v>
      </c>
      <c r="B1752" s="4" t="s">
        <v>1325</v>
      </c>
      <c r="C1752" s="4" t="s">
        <v>1398</v>
      </c>
      <c r="D1752" s="4"/>
      <c r="E1752" s="14" t="s">
        <v>840</v>
      </c>
      <c r="F1752" s="5">
        <v>339008</v>
      </c>
      <c r="G1752" s="5">
        <v>339008</v>
      </c>
      <c r="H1752" s="5">
        <v>339008</v>
      </c>
      <c r="I1752" s="5"/>
      <c r="J1752" s="5"/>
      <c r="K1752" s="5"/>
      <c r="L1752" s="5">
        <f>-495.173+3683.018-65</f>
        <v>3122.8450000000003</v>
      </c>
      <c r="M1752" s="5">
        <f t="shared" si="1508"/>
        <v>342130.84499999997</v>
      </c>
      <c r="N1752" s="5">
        <v>48.5</v>
      </c>
      <c r="O1752" s="5">
        <v>251673.6746</v>
      </c>
      <c r="P1752" s="5">
        <v>0</v>
      </c>
      <c r="Q1752" s="5">
        <v>0</v>
      </c>
      <c r="R1752" s="5">
        <v>0</v>
      </c>
      <c r="S1752" s="5">
        <v>0</v>
      </c>
      <c r="T1752" s="5">
        <v>48.5</v>
      </c>
      <c r="U1752" s="5">
        <v>0</v>
      </c>
      <c r="V1752" s="36">
        <v>0</v>
      </c>
      <c r="W1752" s="5">
        <f t="shared" si="1573"/>
        <v>100</v>
      </c>
      <c r="X1752" s="26"/>
    </row>
    <row r="1753" spans="1:24" ht="63" x14ac:dyDescent="0.25">
      <c r="A1753" s="4" t="s">
        <v>214</v>
      </c>
      <c r="B1753" s="4" t="s">
        <v>1325</v>
      </c>
      <c r="C1753" s="4" t="s">
        <v>1478</v>
      </c>
      <c r="D1753" s="4"/>
      <c r="E1753" s="14" t="s">
        <v>1178</v>
      </c>
      <c r="F1753" s="5">
        <f t="shared" ref="F1753:L1754" si="1586">F1754</f>
        <v>5956.2</v>
      </c>
      <c r="G1753" s="5">
        <f t="shared" si="1586"/>
        <v>5956.2</v>
      </c>
      <c r="H1753" s="5">
        <f t="shared" si="1586"/>
        <v>5956.2</v>
      </c>
      <c r="I1753" s="5">
        <f t="shared" si="1586"/>
        <v>0</v>
      </c>
      <c r="J1753" s="5">
        <f t="shared" si="1586"/>
        <v>0</v>
      </c>
      <c r="K1753" s="5">
        <f t="shared" si="1586"/>
        <v>0</v>
      </c>
      <c r="L1753" s="5">
        <f t="shared" si="1586"/>
        <v>-3055.9389999999999</v>
      </c>
      <c r="M1753" s="5">
        <f t="shared" si="1508"/>
        <v>2900.261</v>
      </c>
      <c r="N1753" s="5">
        <v>48.5</v>
      </c>
      <c r="O1753" s="5">
        <f>O1754</f>
        <v>2900.261</v>
      </c>
      <c r="P1753" s="5">
        <f t="shared" ref="P1753:V1754" si="1587">P1754</f>
        <v>0</v>
      </c>
      <c r="Q1753" s="5">
        <f t="shared" si="1587"/>
        <v>0</v>
      </c>
      <c r="R1753" s="5">
        <f t="shared" si="1587"/>
        <v>0</v>
      </c>
      <c r="S1753" s="5">
        <f t="shared" si="1587"/>
        <v>0</v>
      </c>
      <c r="T1753" s="5">
        <v>48.5</v>
      </c>
      <c r="U1753" s="5">
        <f t="shared" si="1587"/>
        <v>0</v>
      </c>
      <c r="V1753" s="36">
        <f t="shared" si="1587"/>
        <v>0</v>
      </c>
      <c r="W1753" s="5">
        <f t="shared" si="1573"/>
        <v>100</v>
      </c>
      <c r="X1753" s="26"/>
    </row>
    <row r="1754" spans="1:24" ht="31.5" x14ac:dyDescent="0.25">
      <c r="A1754" s="4" t="s">
        <v>214</v>
      </c>
      <c r="B1754" s="4" t="s">
        <v>1325</v>
      </c>
      <c r="C1754" s="4" t="s">
        <v>1478</v>
      </c>
      <c r="D1754" s="4" t="s">
        <v>11</v>
      </c>
      <c r="E1754" s="14" t="s">
        <v>465</v>
      </c>
      <c r="F1754" s="5">
        <f t="shared" si="1586"/>
        <v>5956.2</v>
      </c>
      <c r="G1754" s="5">
        <f t="shared" si="1586"/>
        <v>5956.2</v>
      </c>
      <c r="H1754" s="5">
        <f t="shared" si="1586"/>
        <v>5956.2</v>
      </c>
      <c r="I1754" s="5">
        <f t="shared" si="1586"/>
        <v>0</v>
      </c>
      <c r="J1754" s="5">
        <f t="shared" si="1586"/>
        <v>0</v>
      </c>
      <c r="K1754" s="5">
        <f t="shared" si="1586"/>
        <v>0</v>
      </c>
      <c r="L1754" s="5">
        <f t="shared" si="1586"/>
        <v>-3055.9389999999999</v>
      </c>
      <c r="M1754" s="5">
        <f t="shared" si="1508"/>
        <v>2900.261</v>
      </c>
      <c r="N1754" s="5">
        <v>48.5</v>
      </c>
      <c r="O1754" s="5">
        <f>O1755</f>
        <v>2900.261</v>
      </c>
      <c r="P1754" s="5">
        <f t="shared" si="1587"/>
        <v>0</v>
      </c>
      <c r="Q1754" s="5">
        <f t="shared" si="1587"/>
        <v>0</v>
      </c>
      <c r="R1754" s="5">
        <f t="shared" si="1587"/>
        <v>0</v>
      </c>
      <c r="S1754" s="5">
        <f t="shared" si="1587"/>
        <v>0</v>
      </c>
      <c r="T1754" s="5">
        <v>48.5</v>
      </c>
      <c r="U1754" s="5">
        <f t="shared" si="1587"/>
        <v>0</v>
      </c>
      <c r="V1754" s="36">
        <f t="shared" si="1587"/>
        <v>0</v>
      </c>
      <c r="W1754" s="5">
        <f t="shared" si="1573"/>
        <v>100</v>
      </c>
      <c r="X1754" s="26"/>
    </row>
    <row r="1755" spans="1:24" ht="31.5" x14ac:dyDescent="0.25">
      <c r="A1755" s="4" t="s">
        <v>214</v>
      </c>
      <c r="B1755" s="4" t="s">
        <v>1325</v>
      </c>
      <c r="C1755" s="4" t="s">
        <v>1478</v>
      </c>
      <c r="D1755" s="4" t="s">
        <v>12</v>
      </c>
      <c r="E1755" s="14" t="s">
        <v>466</v>
      </c>
      <c r="F1755" s="5">
        <v>5956.2</v>
      </c>
      <c r="G1755" s="5">
        <v>5956.2</v>
      </c>
      <c r="H1755" s="5">
        <v>5956.2</v>
      </c>
      <c r="I1755" s="5"/>
      <c r="J1755" s="5"/>
      <c r="K1755" s="5"/>
      <c r="L1755" s="5">
        <v>-3055.9389999999999</v>
      </c>
      <c r="M1755" s="5">
        <f t="shared" si="1508"/>
        <v>2900.261</v>
      </c>
      <c r="N1755" s="5">
        <v>48.5</v>
      </c>
      <c r="O1755" s="5">
        <v>2900.261</v>
      </c>
      <c r="P1755" s="5">
        <v>0</v>
      </c>
      <c r="Q1755" s="5">
        <v>0</v>
      </c>
      <c r="R1755" s="5">
        <v>0</v>
      </c>
      <c r="S1755" s="5">
        <v>0</v>
      </c>
      <c r="T1755" s="5">
        <v>48.5</v>
      </c>
      <c r="U1755" s="5">
        <v>0</v>
      </c>
      <c r="V1755" s="36">
        <v>0</v>
      </c>
      <c r="W1755" s="5">
        <f t="shared" si="1573"/>
        <v>100</v>
      </c>
      <c r="X1755" s="26"/>
    </row>
    <row r="1756" spans="1:24" x14ac:dyDescent="0.25">
      <c r="A1756" s="9" t="s">
        <v>214</v>
      </c>
      <c r="B1756" s="9" t="s">
        <v>1345</v>
      </c>
      <c r="C1756" s="9"/>
      <c r="D1756" s="9"/>
      <c r="E1756" s="13" t="s">
        <v>444</v>
      </c>
      <c r="F1756" s="5">
        <f t="shared" ref="F1756:L1758" si="1588">F1757</f>
        <v>15840</v>
      </c>
      <c r="G1756" s="5">
        <f t="shared" si="1588"/>
        <v>84139.1</v>
      </c>
      <c r="H1756" s="5">
        <f t="shared" si="1588"/>
        <v>35052.699999999997</v>
      </c>
      <c r="I1756" s="5">
        <f t="shared" si="1588"/>
        <v>0</v>
      </c>
      <c r="J1756" s="5">
        <f t="shared" si="1588"/>
        <v>0</v>
      </c>
      <c r="K1756" s="5">
        <f t="shared" si="1588"/>
        <v>0</v>
      </c>
      <c r="L1756" s="5">
        <f t="shared" si="1588"/>
        <v>0</v>
      </c>
      <c r="M1756" s="5">
        <f t="shared" si="1508"/>
        <v>15840</v>
      </c>
      <c r="N1756" s="11">
        <v>775403.27550000011</v>
      </c>
      <c r="O1756" s="5">
        <f t="shared" ref="O1756:O1758" si="1589">O1757</f>
        <v>2500.96</v>
      </c>
      <c r="P1756" s="5">
        <f t="shared" ref="P1756:V1758" si="1590">P1757</f>
        <v>10003.84</v>
      </c>
      <c r="Q1756" s="5">
        <f t="shared" si="1590"/>
        <v>0</v>
      </c>
      <c r="R1756" s="5">
        <f t="shared" si="1590"/>
        <v>0</v>
      </c>
      <c r="S1756" s="5">
        <f t="shared" si="1590"/>
        <v>0</v>
      </c>
      <c r="T1756" s="11">
        <v>771891.73262000002</v>
      </c>
      <c r="U1756" s="5">
        <f t="shared" si="1590"/>
        <v>10003.84</v>
      </c>
      <c r="V1756" s="36">
        <f t="shared" si="1590"/>
        <v>0</v>
      </c>
      <c r="W1756" s="11">
        <f t="shared" si="1573"/>
        <v>99.547133344550844</v>
      </c>
      <c r="X1756" s="26"/>
    </row>
    <row r="1757" spans="1:24" ht="31.5" x14ac:dyDescent="0.25">
      <c r="A1757" s="4" t="s">
        <v>214</v>
      </c>
      <c r="B1757" s="4" t="s">
        <v>1345</v>
      </c>
      <c r="C1757" s="4" t="s">
        <v>183</v>
      </c>
      <c r="D1757" s="4"/>
      <c r="E1757" s="14" t="s">
        <v>831</v>
      </c>
      <c r="F1757" s="5">
        <f t="shared" si="1588"/>
        <v>15840</v>
      </c>
      <c r="G1757" s="5">
        <f t="shared" si="1588"/>
        <v>84139.1</v>
      </c>
      <c r="H1757" s="5">
        <f t="shared" si="1588"/>
        <v>35052.699999999997</v>
      </c>
      <c r="I1757" s="5">
        <f t="shared" si="1588"/>
        <v>0</v>
      </c>
      <c r="J1757" s="5">
        <f t="shared" si="1588"/>
        <v>0</v>
      </c>
      <c r="K1757" s="5">
        <f t="shared" si="1588"/>
        <v>0</v>
      </c>
      <c r="L1757" s="5">
        <f t="shared" si="1588"/>
        <v>0</v>
      </c>
      <c r="M1757" s="5">
        <f t="shared" si="1508"/>
        <v>15840</v>
      </c>
      <c r="N1757" s="5">
        <v>656635.87138999999</v>
      </c>
      <c r="O1757" s="5">
        <f t="shared" si="1589"/>
        <v>2500.96</v>
      </c>
      <c r="P1757" s="5">
        <f t="shared" si="1590"/>
        <v>10003.84</v>
      </c>
      <c r="Q1757" s="5">
        <f t="shared" si="1590"/>
        <v>0</v>
      </c>
      <c r="R1757" s="5">
        <f t="shared" si="1590"/>
        <v>0</v>
      </c>
      <c r="S1757" s="5">
        <f t="shared" si="1590"/>
        <v>0</v>
      </c>
      <c r="T1757" s="5">
        <v>655731.97920000006</v>
      </c>
      <c r="U1757" s="5">
        <f t="shared" si="1590"/>
        <v>10003.84</v>
      </c>
      <c r="V1757" s="36">
        <f t="shared" si="1590"/>
        <v>0</v>
      </c>
      <c r="W1757" s="5">
        <f t="shared" si="1573"/>
        <v>99.862344987628148</v>
      </c>
      <c r="X1757" s="26"/>
    </row>
    <row r="1758" spans="1:24" ht="47.25" x14ac:dyDescent="0.25">
      <c r="A1758" s="4" t="s">
        <v>214</v>
      </c>
      <c r="B1758" s="4" t="s">
        <v>1345</v>
      </c>
      <c r="C1758" s="4" t="s">
        <v>184</v>
      </c>
      <c r="D1758" s="4"/>
      <c r="E1758" s="14" t="s">
        <v>1479</v>
      </c>
      <c r="F1758" s="5">
        <f t="shared" si="1588"/>
        <v>15840</v>
      </c>
      <c r="G1758" s="5">
        <f t="shared" si="1588"/>
        <v>84139.1</v>
      </c>
      <c r="H1758" s="5">
        <f t="shared" si="1588"/>
        <v>35052.699999999997</v>
      </c>
      <c r="I1758" s="5">
        <f t="shared" si="1588"/>
        <v>0</v>
      </c>
      <c r="J1758" s="5">
        <f t="shared" si="1588"/>
        <v>0</v>
      </c>
      <c r="K1758" s="5">
        <f t="shared" si="1588"/>
        <v>0</v>
      </c>
      <c r="L1758" s="5">
        <f t="shared" si="1588"/>
        <v>0</v>
      </c>
      <c r="M1758" s="5">
        <f t="shared" si="1508"/>
        <v>15840</v>
      </c>
      <c r="N1758" s="5">
        <v>634697.41445000004</v>
      </c>
      <c r="O1758" s="5">
        <f t="shared" si="1589"/>
        <v>2500.96</v>
      </c>
      <c r="P1758" s="5">
        <f t="shared" si="1590"/>
        <v>10003.84</v>
      </c>
      <c r="Q1758" s="5">
        <f t="shared" si="1590"/>
        <v>0</v>
      </c>
      <c r="R1758" s="5">
        <f t="shared" si="1590"/>
        <v>0</v>
      </c>
      <c r="S1758" s="5">
        <f t="shared" si="1590"/>
        <v>0</v>
      </c>
      <c r="T1758" s="5">
        <v>633793.52254000003</v>
      </c>
      <c r="U1758" s="5">
        <f t="shared" si="1590"/>
        <v>10003.84</v>
      </c>
      <c r="V1758" s="36">
        <f t="shared" si="1590"/>
        <v>0</v>
      </c>
      <c r="W1758" s="5">
        <f t="shared" si="1573"/>
        <v>99.857586955701834</v>
      </c>
      <c r="X1758" s="26"/>
    </row>
    <row r="1759" spans="1:24" ht="47.25" x14ac:dyDescent="0.25">
      <c r="A1759" s="4" t="s">
        <v>214</v>
      </c>
      <c r="B1759" s="4" t="s">
        <v>1345</v>
      </c>
      <c r="C1759" s="4" t="s">
        <v>185</v>
      </c>
      <c r="D1759" s="4"/>
      <c r="E1759" s="14" t="s">
        <v>954</v>
      </c>
      <c r="F1759" s="5">
        <v>15840</v>
      </c>
      <c r="G1759" s="5">
        <v>84139.1</v>
      </c>
      <c r="H1759" s="5">
        <v>35052.699999999997</v>
      </c>
      <c r="I1759" s="5"/>
      <c r="J1759" s="5"/>
      <c r="K1759" s="5"/>
      <c r="L1759" s="5"/>
      <c r="M1759" s="5">
        <f t="shared" si="1508"/>
        <v>15840</v>
      </c>
      <c r="N1759" s="5">
        <v>368205.78980999999</v>
      </c>
      <c r="O1759" s="5">
        <v>2500.96</v>
      </c>
      <c r="P1759" s="5">
        <v>10003.84</v>
      </c>
      <c r="Q1759" s="5">
        <v>0</v>
      </c>
      <c r="R1759" s="5">
        <v>0</v>
      </c>
      <c r="S1759" s="5">
        <v>0</v>
      </c>
      <c r="T1759" s="5">
        <v>367301.89790000004</v>
      </c>
      <c r="U1759" s="5">
        <v>10003.84</v>
      </c>
      <c r="V1759" s="36">
        <v>0</v>
      </c>
      <c r="W1759" s="5">
        <f t="shared" si="1573"/>
        <v>99.754514476682616</v>
      </c>
      <c r="X1759" s="26"/>
    </row>
    <row r="1760" spans="1:24" x14ac:dyDescent="0.25">
      <c r="A1760" s="4" t="s">
        <v>214</v>
      </c>
      <c r="B1760" s="4" t="s">
        <v>1345</v>
      </c>
      <c r="C1760" s="4" t="s">
        <v>178</v>
      </c>
      <c r="D1760" s="4"/>
      <c r="E1760" s="14" t="s">
        <v>532</v>
      </c>
      <c r="F1760" s="5">
        <f t="shared" ref="F1760:L1762" si="1591">F1761</f>
        <v>86140</v>
      </c>
      <c r="G1760" s="5">
        <f t="shared" si="1591"/>
        <v>0</v>
      </c>
      <c r="H1760" s="5">
        <f t="shared" si="1591"/>
        <v>0</v>
      </c>
      <c r="I1760" s="5">
        <f t="shared" si="1591"/>
        <v>0</v>
      </c>
      <c r="J1760" s="5">
        <f t="shared" si="1591"/>
        <v>0</v>
      </c>
      <c r="K1760" s="5">
        <f t="shared" si="1591"/>
        <v>0</v>
      </c>
      <c r="L1760" s="5">
        <f t="shared" si="1591"/>
        <v>0</v>
      </c>
      <c r="M1760" s="5">
        <f t="shared" ref="M1760:M1783" si="1592">F1760+I1760+L1760</f>
        <v>86140</v>
      </c>
      <c r="N1760" s="5">
        <v>364440.75215999997</v>
      </c>
      <c r="O1760" s="5">
        <f t="shared" ref="O1760:O1762" si="1593">O1761</f>
        <v>39000</v>
      </c>
      <c r="P1760" s="5">
        <f t="shared" ref="P1760:V1762" si="1594">P1761</f>
        <v>3565.23765</v>
      </c>
      <c r="Q1760" s="5">
        <f t="shared" si="1594"/>
        <v>39000</v>
      </c>
      <c r="R1760" s="5">
        <f t="shared" si="1594"/>
        <v>0</v>
      </c>
      <c r="S1760" s="5">
        <f t="shared" si="1594"/>
        <v>0</v>
      </c>
      <c r="T1760" s="5">
        <v>363736.66025000002</v>
      </c>
      <c r="U1760" s="5">
        <f t="shared" si="1594"/>
        <v>3565.23765</v>
      </c>
      <c r="V1760" s="36">
        <f t="shared" si="1594"/>
        <v>0</v>
      </c>
      <c r="W1760" s="5">
        <f t="shared" si="1573"/>
        <v>99.806802091745539</v>
      </c>
      <c r="X1760" s="26"/>
    </row>
    <row r="1761" spans="1:24" ht="31.5" x14ac:dyDescent="0.25">
      <c r="A1761" s="4" t="s">
        <v>214</v>
      </c>
      <c r="B1761" s="4" t="s">
        <v>1345</v>
      </c>
      <c r="C1761" s="4" t="s">
        <v>178</v>
      </c>
      <c r="D1761" s="4" t="s">
        <v>11</v>
      </c>
      <c r="E1761" s="14" t="s">
        <v>465</v>
      </c>
      <c r="F1761" s="5">
        <f t="shared" si="1591"/>
        <v>86140</v>
      </c>
      <c r="G1761" s="5">
        <f t="shared" si="1591"/>
        <v>0</v>
      </c>
      <c r="H1761" s="5">
        <f t="shared" si="1591"/>
        <v>0</v>
      </c>
      <c r="I1761" s="5">
        <f t="shared" si="1591"/>
        <v>0</v>
      </c>
      <c r="J1761" s="5">
        <f t="shared" si="1591"/>
        <v>0</v>
      </c>
      <c r="K1761" s="5">
        <f t="shared" si="1591"/>
        <v>0</v>
      </c>
      <c r="L1761" s="5">
        <f t="shared" si="1591"/>
        <v>0</v>
      </c>
      <c r="M1761" s="5">
        <f t="shared" si="1592"/>
        <v>86140</v>
      </c>
      <c r="N1761" s="5">
        <v>364440.75215999997</v>
      </c>
      <c r="O1761" s="5">
        <f t="shared" si="1593"/>
        <v>39000</v>
      </c>
      <c r="P1761" s="5">
        <f t="shared" si="1594"/>
        <v>3565.23765</v>
      </c>
      <c r="Q1761" s="5">
        <f t="shared" si="1594"/>
        <v>39000</v>
      </c>
      <c r="R1761" s="5">
        <f t="shared" si="1594"/>
        <v>0</v>
      </c>
      <c r="S1761" s="5">
        <f t="shared" si="1594"/>
        <v>0</v>
      </c>
      <c r="T1761" s="5">
        <v>363736.66025000002</v>
      </c>
      <c r="U1761" s="5">
        <f t="shared" si="1594"/>
        <v>3565.23765</v>
      </c>
      <c r="V1761" s="36">
        <f t="shared" si="1594"/>
        <v>0</v>
      </c>
      <c r="W1761" s="5">
        <f t="shared" si="1573"/>
        <v>99.806802091745539</v>
      </c>
      <c r="X1761" s="26"/>
    </row>
    <row r="1762" spans="1:24" ht="31.5" x14ac:dyDescent="0.25">
      <c r="A1762" s="4" t="s">
        <v>214</v>
      </c>
      <c r="B1762" s="4" t="s">
        <v>1345</v>
      </c>
      <c r="C1762" s="4" t="s">
        <v>178</v>
      </c>
      <c r="D1762" s="4" t="s">
        <v>12</v>
      </c>
      <c r="E1762" s="14" t="s">
        <v>466</v>
      </c>
      <c r="F1762" s="5">
        <f t="shared" si="1591"/>
        <v>86140</v>
      </c>
      <c r="G1762" s="5">
        <f t="shared" si="1591"/>
        <v>0</v>
      </c>
      <c r="H1762" s="5">
        <f t="shared" si="1591"/>
        <v>0</v>
      </c>
      <c r="I1762" s="5">
        <f t="shared" si="1591"/>
        <v>0</v>
      </c>
      <c r="J1762" s="5">
        <f t="shared" si="1591"/>
        <v>0</v>
      </c>
      <c r="K1762" s="5">
        <f t="shared" si="1591"/>
        <v>0</v>
      </c>
      <c r="L1762" s="5">
        <f t="shared" si="1591"/>
        <v>0</v>
      </c>
      <c r="M1762" s="5">
        <f t="shared" si="1592"/>
        <v>86140</v>
      </c>
      <c r="N1762" s="5">
        <v>364440.75215999997</v>
      </c>
      <c r="O1762" s="5">
        <f t="shared" si="1593"/>
        <v>39000</v>
      </c>
      <c r="P1762" s="5">
        <f t="shared" si="1594"/>
        <v>3565.23765</v>
      </c>
      <c r="Q1762" s="5">
        <f t="shared" si="1594"/>
        <v>39000</v>
      </c>
      <c r="R1762" s="5">
        <f t="shared" si="1594"/>
        <v>0</v>
      </c>
      <c r="S1762" s="5">
        <f t="shared" si="1594"/>
        <v>0</v>
      </c>
      <c r="T1762" s="5">
        <v>363736.66025000002</v>
      </c>
      <c r="U1762" s="5">
        <f t="shared" si="1594"/>
        <v>3565.23765</v>
      </c>
      <c r="V1762" s="36">
        <f t="shared" si="1594"/>
        <v>0</v>
      </c>
      <c r="W1762" s="5">
        <f t="shared" si="1573"/>
        <v>99.806802091745539</v>
      </c>
      <c r="X1762" s="26"/>
    </row>
    <row r="1763" spans="1:24" ht="31.5" x14ac:dyDescent="0.25">
      <c r="A1763" s="4" t="s">
        <v>214</v>
      </c>
      <c r="B1763" s="4" t="s">
        <v>1345</v>
      </c>
      <c r="C1763" s="4" t="s">
        <v>179</v>
      </c>
      <c r="D1763" s="4"/>
      <c r="E1763" s="14" t="s">
        <v>533</v>
      </c>
      <c r="F1763" s="5">
        <v>86140</v>
      </c>
      <c r="G1763" s="5"/>
      <c r="H1763" s="5"/>
      <c r="I1763" s="5"/>
      <c r="J1763" s="5"/>
      <c r="K1763" s="5"/>
      <c r="L1763" s="5"/>
      <c r="M1763" s="5">
        <f t="shared" si="1592"/>
        <v>86140</v>
      </c>
      <c r="N1763" s="5">
        <v>3565.23765</v>
      </c>
      <c r="O1763" s="5">
        <v>39000</v>
      </c>
      <c r="P1763" s="5">
        <f>N1763</f>
        <v>3565.23765</v>
      </c>
      <c r="Q1763" s="5">
        <f>O1763</f>
        <v>39000</v>
      </c>
      <c r="R1763" s="5">
        <v>0</v>
      </c>
      <c r="S1763" s="5">
        <v>0</v>
      </c>
      <c r="T1763" s="5">
        <v>3565.23765</v>
      </c>
      <c r="U1763" s="5">
        <f>T1763</f>
        <v>3565.23765</v>
      </c>
      <c r="V1763" s="36">
        <v>0</v>
      </c>
      <c r="W1763" s="5">
        <f t="shared" si="1573"/>
        <v>100</v>
      </c>
      <c r="X1763" s="26"/>
    </row>
    <row r="1764" spans="1:24" ht="31.5" x14ac:dyDescent="0.25">
      <c r="A1764" s="4" t="s">
        <v>214</v>
      </c>
      <c r="B1764" s="4" t="s">
        <v>1345</v>
      </c>
      <c r="C1764" s="4" t="s">
        <v>179</v>
      </c>
      <c r="D1764" s="4" t="s">
        <v>11</v>
      </c>
      <c r="E1764" s="14" t="s">
        <v>465</v>
      </c>
      <c r="F1764" s="5">
        <f>F1765</f>
        <v>24211.4</v>
      </c>
      <c r="G1764" s="5">
        <f t="shared" ref="G1764:L1767" si="1595">G1765</f>
        <v>23293</v>
      </c>
      <c r="H1764" s="5">
        <f t="shared" si="1595"/>
        <v>24302.400000000001</v>
      </c>
      <c r="I1764" s="5">
        <f t="shared" si="1595"/>
        <v>0</v>
      </c>
      <c r="J1764" s="5">
        <f t="shared" si="1595"/>
        <v>0</v>
      </c>
      <c r="K1764" s="5">
        <f t="shared" si="1595"/>
        <v>0</v>
      </c>
      <c r="L1764" s="5">
        <f t="shared" si="1595"/>
        <v>0</v>
      </c>
      <c r="M1764" s="5">
        <f t="shared" si="1592"/>
        <v>24211.4</v>
      </c>
      <c r="N1764" s="5">
        <v>3565.23765</v>
      </c>
      <c r="O1764" s="5">
        <f t="shared" ref="O1764:O1767" si="1596">O1765</f>
        <v>10875.24973</v>
      </c>
      <c r="P1764" s="5">
        <f t="shared" ref="P1764:V1767" si="1597">P1765</f>
        <v>0</v>
      </c>
      <c r="Q1764" s="5">
        <f t="shared" si="1597"/>
        <v>0</v>
      </c>
      <c r="R1764" s="5">
        <f t="shared" si="1597"/>
        <v>0</v>
      </c>
      <c r="S1764" s="5">
        <f t="shared" si="1597"/>
        <v>0</v>
      </c>
      <c r="T1764" s="5">
        <v>3565.23765</v>
      </c>
      <c r="U1764" s="5">
        <f t="shared" si="1597"/>
        <v>0</v>
      </c>
      <c r="V1764" s="36">
        <f t="shared" si="1597"/>
        <v>0</v>
      </c>
      <c r="W1764" s="5">
        <f t="shared" si="1573"/>
        <v>100</v>
      </c>
      <c r="X1764" s="26"/>
    </row>
    <row r="1765" spans="1:24" ht="31.5" x14ac:dyDescent="0.25">
      <c r="A1765" s="4" t="s">
        <v>214</v>
      </c>
      <c r="B1765" s="4" t="s">
        <v>1345</v>
      </c>
      <c r="C1765" s="4" t="s">
        <v>179</v>
      </c>
      <c r="D1765" s="4" t="s">
        <v>12</v>
      </c>
      <c r="E1765" s="14" t="s">
        <v>466</v>
      </c>
      <c r="F1765" s="5">
        <f>F1766</f>
        <v>24211.4</v>
      </c>
      <c r="G1765" s="5">
        <f t="shared" si="1595"/>
        <v>23293</v>
      </c>
      <c r="H1765" s="5">
        <f t="shared" si="1595"/>
        <v>24302.400000000001</v>
      </c>
      <c r="I1765" s="5">
        <f t="shared" si="1595"/>
        <v>0</v>
      </c>
      <c r="J1765" s="5">
        <f t="shared" si="1595"/>
        <v>0</v>
      </c>
      <c r="K1765" s="5">
        <f t="shared" si="1595"/>
        <v>0</v>
      </c>
      <c r="L1765" s="5">
        <f t="shared" si="1595"/>
        <v>0</v>
      </c>
      <c r="M1765" s="5">
        <f t="shared" si="1592"/>
        <v>24211.4</v>
      </c>
      <c r="N1765" s="5">
        <v>3565.23765</v>
      </c>
      <c r="O1765" s="5">
        <f t="shared" si="1596"/>
        <v>10875.24973</v>
      </c>
      <c r="P1765" s="5">
        <f t="shared" si="1597"/>
        <v>0</v>
      </c>
      <c r="Q1765" s="5">
        <f t="shared" si="1597"/>
        <v>0</v>
      </c>
      <c r="R1765" s="5">
        <f t="shared" si="1597"/>
        <v>0</v>
      </c>
      <c r="S1765" s="5">
        <f t="shared" si="1597"/>
        <v>0</v>
      </c>
      <c r="T1765" s="5">
        <v>3565.23765</v>
      </c>
      <c r="U1765" s="5">
        <f t="shared" si="1597"/>
        <v>0</v>
      </c>
      <c r="V1765" s="36">
        <f t="shared" si="1597"/>
        <v>0</v>
      </c>
      <c r="W1765" s="5">
        <f t="shared" si="1573"/>
        <v>100</v>
      </c>
      <c r="X1765" s="26"/>
    </row>
    <row r="1766" spans="1:24" ht="31.5" x14ac:dyDescent="0.25">
      <c r="A1766" s="4" t="s">
        <v>214</v>
      </c>
      <c r="B1766" s="4" t="s">
        <v>1345</v>
      </c>
      <c r="C1766" s="4" t="s">
        <v>1506</v>
      </c>
      <c r="D1766" s="4"/>
      <c r="E1766" s="14" t="s">
        <v>1507</v>
      </c>
      <c r="F1766" s="5">
        <f>F1767</f>
        <v>24211.4</v>
      </c>
      <c r="G1766" s="5">
        <f t="shared" si="1595"/>
        <v>23293</v>
      </c>
      <c r="H1766" s="5">
        <f t="shared" si="1595"/>
        <v>24302.400000000001</v>
      </c>
      <c r="I1766" s="5">
        <f t="shared" si="1595"/>
        <v>0</v>
      </c>
      <c r="J1766" s="5">
        <f t="shared" si="1595"/>
        <v>0</v>
      </c>
      <c r="K1766" s="5">
        <f t="shared" si="1595"/>
        <v>0</v>
      </c>
      <c r="L1766" s="5">
        <f t="shared" si="1595"/>
        <v>0</v>
      </c>
      <c r="M1766" s="5">
        <f t="shared" si="1592"/>
        <v>24211.4</v>
      </c>
      <c r="N1766" s="5">
        <v>199.8</v>
      </c>
      <c r="O1766" s="5">
        <f t="shared" si="1596"/>
        <v>10875.24973</v>
      </c>
      <c r="P1766" s="5">
        <f t="shared" si="1597"/>
        <v>0</v>
      </c>
      <c r="Q1766" s="5">
        <f t="shared" si="1597"/>
        <v>0</v>
      </c>
      <c r="R1766" s="5">
        <f t="shared" si="1597"/>
        <v>0</v>
      </c>
      <c r="S1766" s="5">
        <f t="shared" si="1597"/>
        <v>0</v>
      </c>
      <c r="T1766" s="5">
        <v>0</v>
      </c>
      <c r="U1766" s="5">
        <f t="shared" si="1597"/>
        <v>0</v>
      </c>
      <c r="V1766" s="36">
        <f t="shared" si="1597"/>
        <v>0</v>
      </c>
      <c r="W1766" s="5">
        <f t="shared" si="1573"/>
        <v>0</v>
      </c>
      <c r="X1766" s="26"/>
    </row>
    <row r="1767" spans="1:24" ht="31.5" x14ac:dyDescent="0.25">
      <c r="A1767" s="4" t="s">
        <v>214</v>
      </c>
      <c r="B1767" s="4" t="s">
        <v>1345</v>
      </c>
      <c r="C1767" s="4" t="s">
        <v>1506</v>
      </c>
      <c r="D1767" s="4" t="s">
        <v>11</v>
      </c>
      <c r="E1767" s="14" t="s">
        <v>465</v>
      </c>
      <c r="F1767" s="5">
        <f>F1768</f>
        <v>24211.4</v>
      </c>
      <c r="G1767" s="5">
        <f t="shared" si="1595"/>
        <v>23293</v>
      </c>
      <c r="H1767" s="5">
        <f t="shared" si="1595"/>
        <v>24302.400000000001</v>
      </c>
      <c r="I1767" s="5">
        <f t="shared" si="1595"/>
        <v>0</v>
      </c>
      <c r="J1767" s="5">
        <f t="shared" si="1595"/>
        <v>0</v>
      </c>
      <c r="K1767" s="5">
        <f t="shared" si="1595"/>
        <v>0</v>
      </c>
      <c r="L1767" s="5">
        <f t="shared" si="1595"/>
        <v>0</v>
      </c>
      <c r="M1767" s="5">
        <f t="shared" si="1592"/>
        <v>24211.4</v>
      </c>
      <c r="N1767" s="5">
        <v>199.8</v>
      </c>
      <c r="O1767" s="5">
        <f t="shared" si="1596"/>
        <v>10875.24973</v>
      </c>
      <c r="P1767" s="5">
        <f t="shared" si="1597"/>
        <v>0</v>
      </c>
      <c r="Q1767" s="5">
        <f t="shared" si="1597"/>
        <v>0</v>
      </c>
      <c r="R1767" s="5">
        <f t="shared" si="1597"/>
        <v>0</v>
      </c>
      <c r="S1767" s="5">
        <f t="shared" si="1597"/>
        <v>0</v>
      </c>
      <c r="T1767" s="5">
        <v>0</v>
      </c>
      <c r="U1767" s="5">
        <f t="shared" si="1597"/>
        <v>0</v>
      </c>
      <c r="V1767" s="36">
        <f t="shared" si="1597"/>
        <v>0</v>
      </c>
      <c r="W1767" s="5">
        <f t="shared" si="1573"/>
        <v>0</v>
      </c>
      <c r="X1767" s="26"/>
    </row>
    <row r="1768" spans="1:24" ht="31.5" x14ac:dyDescent="0.25">
      <c r="A1768" s="4" t="s">
        <v>214</v>
      </c>
      <c r="B1768" s="4" t="s">
        <v>1345</v>
      </c>
      <c r="C1768" s="4" t="s">
        <v>1506</v>
      </c>
      <c r="D1768" s="4" t="s">
        <v>12</v>
      </c>
      <c r="E1768" s="14" t="s">
        <v>466</v>
      </c>
      <c r="F1768" s="5">
        <v>24211.4</v>
      </c>
      <c r="G1768" s="5">
        <v>23293</v>
      </c>
      <c r="H1768" s="5">
        <v>24302.400000000001</v>
      </c>
      <c r="I1768" s="5"/>
      <c r="J1768" s="5"/>
      <c r="K1768" s="5"/>
      <c r="L1768" s="5"/>
      <c r="M1768" s="5">
        <f t="shared" si="1592"/>
        <v>24211.4</v>
      </c>
      <c r="N1768" s="5">
        <v>199.8</v>
      </c>
      <c r="O1768" s="5">
        <v>10875.24973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36">
        <v>0</v>
      </c>
      <c r="W1768" s="5">
        <f t="shared" si="1573"/>
        <v>0</v>
      </c>
      <c r="X1768" s="26"/>
    </row>
    <row r="1769" spans="1:24" ht="63" x14ac:dyDescent="0.25">
      <c r="A1769" s="4" t="s">
        <v>214</v>
      </c>
      <c r="B1769" s="4" t="s">
        <v>1345</v>
      </c>
      <c r="C1769" s="4" t="s">
        <v>281</v>
      </c>
      <c r="D1769" s="4"/>
      <c r="E1769" s="14" t="s">
        <v>957</v>
      </c>
      <c r="F1769" s="5">
        <f t="shared" ref="F1769:L1773" si="1598">F1770</f>
        <v>8465.1</v>
      </c>
      <c r="G1769" s="5">
        <f t="shared" si="1598"/>
        <v>8465.1</v>
      </c>
      <c r="H1769" s="5">
        <f t="shared" si="1598"/>
        <v>8465.1</v>
      </c>
      <c r="I1769" s="5">
        <f t="shared" si="1598"/>
        <v>0</v>
      </c>
      <c r="J1769" s="5">
        <f t="shared" si="1598"/>
        <v>0</v>
      </c>
      <c r="K1769" s="5">
        <f t="shared" si="1598"/>
        <v>0</v>
      </c>
      <c r="L1769" s="5">
        <f t="shared" si="1598"/>
        <v>-400.517</v>
      </c>
      <c r="M1769" s="5">
        <f t="shared" si="1592"/>
        <v>8064.5830000000005</v>
      </c>
      <c r="N1769" s="5">
        <v>58238.544000000002</v>
      </c>
      <c r="O1769" s="5">
        <f t="shared" ref="O1769:O1773" si="1599">O1770</f>
        <v>4023.6026499999998</v>
      </c>
      <c r="P1769" s="5">
        <f t="shared" ref="P1769:V1773" si="1600">P1770</f>
        <v>0</v>
      </c>
      <c r="Q1769" s="5">
        <f t="shared" si="1600"/>
        <v>0</v>
      </c>
      <c r="R1769" s="5">
        <f t="shared" si="1600"/>
        <v>0</v>
      </c>
      <c r="S1769" s="5">
        <f t="shared" si="1600"/>
        <v>0</v>
      </c>
      <c r="T1769" s="5">
        <v>58238.544000000002</v>
      </c>
      <c r="U1769" s="5">
        <f t="shared" si="1600"/>
        <v>0</v>
      </c>
      <c r="V1769" s="36">
        <f t="shared" si="1600"/>
        <v>0</v>
      </c>
      <c r="W1769" s="5">
        <f t="shared" si="1573"/>
        <v>100</v>
      </c>
      <c r="X1769" s="26"/>
    </row>
    <row r="1770" spans="1:24" ht="63" x14ac:dyDescent="0.25">
      <c r="A1770" s="4" t="s">
        <v>214</v>
      </c>
      <c r="B1770" s="4" t="s">
        <v>1345</v>
      </c>
      <c r="C1770" s="4" t="s">
        <v>1480</v>
      </c>
      <c r="D1770" s="4"/>
      <c r="E1770" s="14" t="s">
        <v>535</v>
      </c>
      <c r="F1770" s="5">
        <f t="shared" si="1598"/>
        <v>8465.1</v>
      </c>
      <c r="G1770" s="5">
        <f t="shared" si="1598"/>
        <v>8465.1</v>
      </c>
      <c r="H1770" s="5">
        <f t="shared" si="1598"/>
        <v>8465.1</v>
      </c>
      <c r="I1770" s="5">
        <f t="shared" si="1598"/>
        <v>0</v>
      </c>
      <c r="J1770" s="5">
        <f t="shared" si="1598"/>
        <v>0</v>
      </c>
      <c r="K1770" s="5">
        <f t="shared" si="1598"/>
        <v>0</v>
      </c>
      <c r="L1770" s="5">
        <f t="shared" si="1598"/>
        <v>-400.517</v>
      </c>
      <c r="M1770" s="5">
        <f t="shared" si="1592"/>
        <v>8064.5830000000005</v>
      </c>
      <c r="N1770" s="5">
        <v>58238.544000000002</v>
      </c>
      <c r="O1770" s="5">
        <f t="shared" si="1599"/>
        <v>4023.6026499999998</v>
      </c>
      <c r="P1770" s="5">
        <f t="shared" si="1600"/>
        <v>0</v>
      </c>
      <c r="Q1770" s="5">
        <f t="shared" si="1600"/>
        <v>0</v>
      </c>
      <c r="R1770" s="5">
        <f t="shared" si="1600"/>
        <v>0</v>
      </c>
      <c r="S1770" s="5">
        <f t="shared" si="1600"/>
        <v>0</v>
      </c>
      <c r="T1770" s="5">
        <v>58238.544000000002</v>
      </c>
      <c r="U1770" s="5">
        <f t="shared" si="1600"/>
        <v>0</v>
      </c>
      <c r="V1770" s="36">
        <f t="shared" si="1600"/>
        <v>0</v>
      </c>
      <c r="W1770" s="5">
        <f t="shared" si="1573"/>
        <v>100</v>
      </c>
      <c r="X1770" s="26"/>
    </row>
    <row r="1771" spans="1:24" ht="31.5" x14ac:dyDescent="0.25">
      <c r="A1771" s="4" t="s">
        <v>214</v>
      </c>
      <c r="B1771" s="4" t="s">
        <v>1345</v>
      </c>
      <c r="C1771" s="4" t="s">
        <v>1480</v>
      </c>
      <c r="D1771" s="4" t="s">
        <v>11</v>
      </c>
      <c r="E1771" s="14" t="s">
        <v>465</v>
      </c>
      <c r="F1771" s="5">
        <f>F1772</f>
        <v>8465.1</v>
      </c>
      <c r="G1771" s="5">
        <f t="shared" si="1598"/>
        <v>8465.1</v>
      </c>
      <c r="H1771" s="5">
        <f t="shared" si="1598"/>
        <v>8465.1</v>
      </c>
      <c r="I1771" s="5">
        <f t="shared" si="1598"/>
        <v>0</v>
      </c>
      <c r="J1771" s="5">
        <f t="shared" si="1598"/>
        <v>0</v>
      </c>
      <c r="K1771" s="5">
        <f t="shared" si="1598"/>
        <v>0</v>
      </c>
      <c r="L1771" s="5">
        <f t="shared" si="1598"/>
        <v>-400.517</v>
      </c>
      <c r="M1771" s="5">
        <f t="shared" si="1592"/>
        <v>8064.5830000000005</v>
      </c>
      <c r="N1771" s="5">
        <v>58238.544000000002</v>
      </c>
      <c r="O1771" s="5">
        <f t="shared" si="1599"/>
        <v>4023.6026499999998</v>
      </c>
      <c r="P1771" s="5">
        <f t="shared" si="1600"/>
        <v>0</v>
      </c>
      <c r="Q1771" s="5">
        <f t="shared" si="1600"/>
        <v>0</v>
      </c>
      <c r="R1771" s="5">
        <f t="shared" si="1600"/>
        <v>0</v>
      </c>
      <c r="S1771" s="5">
        <f t="shared" si="1600"/>
        <v>0</v>
      </c>
      <c r="T1771" s="5">
        <v>58238.544000000002</v>
      </c>
      <c r="U1771" s="5">
        <f t="shared" si="1600"/>
        <v>0</v>
      </c>
      <c r="V1771" s="36">
        <f t="shared" si="1600"/>
        <v>0</v>
      </c>
      <c r="W1771" s="5">
        <f t="shared" si="1573"/>
        <v>100</v>
      </c>
      <c r="X1771" s="26"/>
    </row>
    <row r="1772" spans="1:24" ht="31.5" x14ac:dyDescent="0.25">
      <c r="A1772" s="4" t="s">
        <v>214</v>
      </c>
      <c r="B1772" s="4" t="s">
        <v>1345</v>
      </c>
      <c r="C1772" s="4" t="s">
        <v>1480</v>
      </c>
      <c r="D1772" s="4" t="s">
        <v>12</v>
      </c>
      <c r="E1772" s="14" t="s">
        <v>466</v>
      </c>
      <c r="F1772" s="5">
        <f>F1773</f>
        <v>8465.1</v>
      </c>
      <c r="G1772" s="5">
        <f t="shared" si="1598"/>
        <v>8465.1</v>
      </c>
      <c r="H1772" s="5">
        <f t="shared" si="1598"/>
        <v>8465.1</v>
      </c>
      <c r="I1772" s="5">
        <f t="shared" si="1598"/>
        <v>0</v>
      </c>
      <c r="J1772" s="5">
        <f t="shared" si="1598"/>
        <v>0</v>
      </c>
      <c r="K1772" s="5">
        <f t="shared" si="1598"/>
        <v>0</v>
      </c>
      <c r="L1772" s="5">
        <f t="shared" si="1598"/>
        <v>-400.517</v>
      </c>
      <c r="M1772" s="5">
        <f t="shared" si="1592"/>
        <v>8064.5830000000005</v>
      </c>
      <c r="N1772" s="5">
        <v>58238.544000000002</v>
      </c>
      <c r="O1772" s="5">
        <f t="shared" si="1599"/>
        <v>4023.6026499999998</v>
      </c>
      <c r="P1772" s="5">
        <f t="shared" si="1600"/>
        <v>0</v>
      </c>
      <c r="Q1772" s="5">
        <f t="shared" si="1600"/>
        <v>0</v>
      </c>
      <c r="R1772" s="5">
        <f t="shared" si="1600"/>
        <v>0</v>
      </c>
      <c r="S1772" s="5">
        <f t="shared" si="1600"/>
        <v>0</v>
      </c>
      <c r="T1772" s="5">
        <v>58238.544000000002</v>
      </c>
      <c r="U1772" s="5">
        <f t="shared" si="1600"/>
        <v>0</v>
      </c>
      <c r="V1772" s="36">
        <f t="shared" si="1600"/>
        <v>0</v>
      </c>
      <c r="W1772" s="5">
        <f t="shared" si="1573"/>
        <v>100</v>
      </c>
      <c r="X1772" s="26"/>
    </row>
    <row r="1773" spans="1:24" ht="94.5" x14ac:dyDescent="0.25">
      <c r="A1773" s="4" t="s">
        <v>214</v>
      </c>
      <c r="B1773" s="4" t="s">
        <v>1345</v>
      </c>
      <c r="C1773" s="4" t="s">
        <v>807</v>
      </c>
      <c r="D1773" s="4"/>
      <c r="E1773" s="14" t="s">
        <v>1481</v>
      </c>
      <c r="F1773" s="5">
        <f>F1774</f>
        <v>8465.1</v>
      </c>
      <c r="G1773" s="5">
        <f t="shared" si="1598"/>
        <v>8465.1</v>
      </c>
      <c r="H1773" s="5">
        <f t="shared" si="1598"/>
        <v>8465.1</v>
      </c>
      <c r="I1773" s="5">
        <f t="shared" si="1598"/>
        <v>0</v>
      </c>
      <c r="J1773" s="5">
        <f t="shared" si="1598"/>
        <v>0</v>
      </c>
      <c r="K1773" s="5">
        <f t="shared" si="1598"/>
        <v>0</v>
      </c>
      <c r="L1773" s="5">
        <f t="shared" si="1598"/>
        <v>-400.517</v>
      </c>
      <c r="M1773" s="5">
        <f t="shared" si="1592"/>
        <v>8064.5830000000005</v>
      </c>
      <c r="N1773" s="5">
        <v>208253.08064</v>
      </c>
      <c r="O1773" s="5">
        <f t="shared" si="1599"/>
        <v>4023.6026499999998</v>
      </c>
      <c r="P1773" s="5">
        <f t="shared" si="1600"/>
        <v>0</v>
      </c>
      <c r="Q1773" s="5">
        <f t="shared" si="1600"/>
        <v>0</v>
      </c>
      <c r="R1773" s="5">
        <f t="shared" si="1600"/>
        <v>0</v>
      </c>
      <c r="S1773" s="5">
        <f t="shared" si="1600"/>
        <v>0</v>
      </c>
      <c r="T1773" s="5">
        <v>208253.08064</v>
      </c>
      <c r="U1773" s="5">
        <f t="shared" si="1600"/>
        <v>0</v>
      </c>
      <c r="V1773" s="36">
        <f t="shared" si="1600"/>
        <v>0</v>
      </c>
      <c r="W1773" s="5">
        <f t="shared" si="1573"/>
        <v>100</v>
      </c>
      <c r="X1773" s="26"/>
    </row>
    <row r="1774" spans="1:24" ht="126" x14ac:dyDescent="0.25">
      <c r="A1774" s="4" t="s">
        <v>214</v>
      </c>
      <c r="B1774" s="4" t="s">
        <v>1345</v>
      </c>
      <c r="C1774" s="4" t="s">
        <v>1222</v>
      </c>
      <c r="D1774" s="4"/>
      <c r="E1774" s="14" t="s">
        <v>1128</v>
      </c>
      <c r="F1774" s="5">
        <v>8465.1</v>
      </c>
      <c r="G1774" s="5">
        <v>8465.1</v>
      </c>
      <c r="H1774" s="5">
        <v>8465.1</v>
      </c>
      <c r="I1774" s="5"/>
      <c r="J1774" s="5"/>
      <c r="K1774" s="5"/>
      <c r="L1774" s="5">
        <v>-400.517</v>
      </c>
      <c r="M1774" s="5">
        <f t="shared" si="1592"/>
        <v>8064.5830000000005</v>
      </c>
      <c r="N1774" s="5">
        <v>208253.08064</v>
      </c>
      <c r="O1774" s="5">
        <v>4023.6026499999998</v>
      </c>
      <c r="P1774" s="5">
        <v>0</v>
      </c>
      <c r="Q1774" s="5">
        <v>0</v>
      </c>
      <c r="R1774" s="5">
        <v>0</v>
      </c>
      <c r="S1774" s="5">
        <v>0</v>
      </c>
      <c r="T1774" s="5">
        <v>208253.08064</v>
      </c>
      <c r="U1774" s="5">
        <v>0</v>
      </c>
      <c r="V1774" s="36">
        <v>0</v>
      </c>
      <c r="W1774" s="5">
        <f t="shared" si="1573"/>
        <v>100</v>
      </c>
      <c r="X1774" s="26"/>
    </row>
    <row r="1775" spans="1:24" ht="31.5" x14ac:dyDescent="0.25">
      <c r="A1775" s="4" t="s">
        <v>214</v>
      </c>
      <c r="B1775" s="4" t="s">
        <v>1345</v>
      </c>
      <c r="C1775" s="4" t="s">
        <v>1222</v>
      </c>
      <c r="D1775" s="4" t="s">
        <v>11</v>
      </c>
      <c r="E1775" s="14" t="s">
        <v>465</v>
      </c>
      <c r="F1775" s="5">
        <f t="shared" ref="F1775:L1782" si="1601">F1776</f>
        <v>4350</v>
      </c>
      <c r="G1775" s="5">
        <f t="shared" si="1601"/>
        <v>3571.2</v>
      </c>
      <c r="H1775" s="5">
        <f t="shared" si="1601"/>
        <v>4350</v>
      </c>
      <c r="I1775" s="5">
        <f t="shared" si="1601"/>
        <v>0</v>
      </c>
      <c r="J1775" s="5">
        <f t="shared" si="1601"/>
        <v>0</v>
      </c>
      <c r="K1775" s="5">
        <f t="shared" si="1601"/>
        <v>0</v>
      </c>
      <c r="L1775" s="5">
        <f t="shared" si="1601"/>
        <v>2430.4639999999999</v>
      </c>
      <c r="M1775" s="5">
        <f t="shared" si="1592"/>
        <v>6780.4639999999999</v>
      </c>
      <c r="N1775" s="5">
        <v>208253.08064</v>
      </c>
      <c r="O1775" s="5">
        <f t="shared" ref="O1775:O1782" si="1602">O1776</f>
        <v>2864.5336299999999</v>
      </c>
      <c r="P1775" s="5">
        <f t="shared" ref="P1775:V1782" si="1603">P1776</f>
        <v>0</v>
      </c>
      <c r="Q1775" s="5">
        <f t="shared" si="1603"/>
        <v>0</v>
      </c>
      <c r="R1775" s="5">
        <f t="shared" si="1603"/>
        <v>0</v>
      </c>
      <c r="S1775" s="5">
        <f t="shared" si="1603"/>
        <v>0</v>
      </c>
      <c r="T1775" s="5">
        <v>208253.08064</v>
      </c>
      <c r="U1775" s="5">
        <f t="shared" si="1603"/>
        <v>0</v>
      </c>
      <c r="V1775" s="36">
        <f t="shared" si="1603"/>
        <v>0</v>
      </c>
      <c r="W1775" s="5">
        <f t="shared" si="1573"/>
        <v>100</v>
      </c>
      <c r="X1775" s="26"/>
    </row>
    <row r="1776" spans="1:24" ht="31.5" x14ac:dyDescent="0.25">
      <c r="A1776" s="4" t="s">
        <v>214</v>
      </c>
      <c r="B1776" s="4" t="s">
        <v>1345</v>
      </c>
      <c r="C1776" s="4" t="s">
        <v>1222</v>
      </c>
      <c r="D1776" s="4" t="s">
        <v>12</v>
      </c>
      <c r="E1776" s="14" t="s">
        <v>466</v>
      </c>
      <c r="F1776" s="5">
        <f t="shared" si="1601"/>
        <v>4350</v>
      </c>
      <c r="G1776" s="5">
        <f t="shared" si="1601"/>
        <v>3571.2</v>
      </c>
      <c r="H1776" s="5">
        <f t="shared" si="1601"/>
        <v>4350</v>
      </c>
      <c r="I1776" s="5">
        <f t="shared" si="1601"/>
        <v>0</v>
      </c>
      <c r="J1776" s="5">
        <f t="shared" si="1601"/>
        <v>0</v>
      </c>
      <c r="K1776" s="5">
        <f t="shared" si="1601"/>
        <v>0</v>
      </c>
      <c r="L1776" s="5">
        <f t="shared" si="1601"/>
        <v>2430.4639999999999</v>
      </c>
      <c r="M1776" s="5">
        <f t="shared" si="1592"/>
        <v>6780.4639999999999</v>
      </c>
      <c r="N1776" s="5">
        <v>208253.08064</v>
      </c>
      <c r="O1776" s="5">
        <f t="shared" si="1602"/>
        <v>2864.5336299999999</v>
      </c>
      <c r="P1776" s="5">
        <f t="shared" si="1603"/>
        <v>0</v>
      </c>
      <c r="Q1776" s="5">
        <f t="shared" si="1603"/>
        <v>0</v>
      </c>
      <c r="R1776" s="5">
        <f t="shared" si="1603"/>
        <v>0</v>
      </c>
      <c r="S1776" s="5">
        <f t="shared" si="1603"/>
        <v>0</v>
      </c>
      <c r="T1776" s="5">
        <v>208253.08064</v>
      </c>
      <c r="U1776" s="5">
        <f t="shared" si="1603"/>
        <v>0</v>
      </c>
      <c r="V1776" s="36">
        <f t="shared" si="1603"/>
        <v>0</v>
      </c>
      <c r="W1776" s="5">
        <f t="shared" si="1573"/>
        <v>100</v>
      </c>
      <c r="X1776" s="26"/>
    </row>
    <row r="1777" spans="1:25" ht="47.25" x14ac:dyDescent="0.25">
      <c r="A1777" s="4" t="s">
        <v>214</v>
      </c>
      <c r="B1777" s="4" t="s">
        <v>1345</v>
      </c>
      <c r="C1777" s="4" t="s">
        <v>208</v>
      </c>
      <c r="D1777" s="4"/>
      <c r="E1777" s="14" t="s">
        <v>861</v>
      </c>
      <c r="F1777" s="5">
        <f t="shared" ref="F1777:L1777" si="1604">F1781+F1778</f>
        <v>4350</v>
      </c>
      <c r="G1777" s="5">
        <f t="shared" si="1604"/>
        <v>3571.2</v>
      </c>
      <c r="H1777" s="5">
        <f t="shared" si="1604"/>
        <v>4350</v>
      </c>
      <c r="I1777" s="5">
        <f t="shared" si="1604"/>
        <v>0</v>
      </c>
      <c r="J1777" s="5">
        <f t="shared" si="1604"/>
        <v>0</v>
      </c>
      <c r="K1777" s="5">
        <f t="shared" si="1604"/>
        <v>0</v>
      </c>
      <c r="L1777" s="5">
        <f t="shared" si="1604"/>
        <v>2430.4639999999999</v>
      </c>
      <c r="M1777" s="5">
        <f t="shared" si="1592"/>
        <v>6780.4639999999999</v>
      </c>
      <c r="N1777" s="5">
        <v>21938.45694</v>
      </c>
      <c r="O1777" s="5">
        <f>O1781+O1778</f>
        <v>2864.5336299999999</v>
      </c>
      <c r="P1777" s="5">
        <f t="shared" ref="P1777:V1777" si="1605">P1781+P1778</f>
        <v>0</v>
      </c>
      <c r="Q1777" s="5">
        <f t="shared" si="1605"/>
        <v>0</v>
      </c>
      <c r="R1777" s="5">
        <f t="shared" si="1605"/>
        <v>0</v>
      </c>
      <c r="S1777" s="5">
        <f t="shared" si="1605"/>
        <v>0</v>
      </c>
      <c r="T1777" s="5">
        <v>21938.45666</v>
      </c>
      <c r="U1777" s="5">
        <f t="shared" si="1605"/>
        <v>0</v>
      </c>
      <c r="V1777" s="36">
        <f t="shared" si="1605"/>
        <v>0</v>
      </c>
      <c r="W1777" s="5">
        <f t="shared" si="1573"/>
        <v>99.999998723702404</v>
      </c>
      <c r="X1777" s="26"/>
    </row>
    <row r="1778" spans="1:25" ht="63" x14ac:dyDescent="0.25">
      <c r="A1778" s="4" t="s">
        <v>214</v>
      </c>
      <c r="B1778" s="4" t="s">
        <v>1345</v>
      </c>
      <c r="C1778" s="4" t="s">
        <v>209</v>
      </c>
      <c r="D1778" s="4"/>
      <c r="E1778" s="14" t="s">
        <v>862</v>
      </c>
      <c r="F1778" s="5">
        <f t="shared" ref="F1778:L1779" si="1606">F1779</f>
        <v>0</v>
      </c>
      <c r="G1778" s="5">
        <f t="shared" si="1606"/>
        <v>0</v>
      </c>
      <c r="H1778" s="5">
        <f t="shared" si="1606"/>
        <v>0</v>
      </c>
      <c r="I1778" s="5">
        <f t="shared" si="1606"/>
        <v>0</v>
      </c>
      <c r="J1778" s="5">
        <f t="shared" si="1606"/>
        <v>0</v>
      </c>
      <c r="K1778" s="5">
        <f t="shared" si="1606"/>
        <v>0</v>
      </c>
      <c r="L1778" s="5">
        <f t="shared" si="1606"/>
        <v>0</v>
      </c>
      <c r="M1778" s="5">
        <f t="shared" si="1592"/>
        <v>0</v>
      </c>
      <c r="N1778" s="5">
        <v>21938.45694</v>
      </c>
      <c r="O1778" s="5">
        <f>O1779</f>
        <v>0</v>
      </c>
      <c r="P1778" s="5">
        <f t="shared" ref="P1778:V1779" si="1607">P1779</f>
        <v>0</v>
      </c>
      <c r="Q1778" s="5">
        <f t="shared" si="1607"/>
        <v>0</v>
      </c>
      <c r="R1778" s="5">
        <f t="shared" si="1607"/>
        <v>0</v>
      </c>
      <c r="S1778" s="5">
        <f t="shared" si="1607"/>
        <v>0</v>
      </c>
      <c r="T1778" s="5">
        <v>21938.45666</v>
      </c>
      <c r="U1778" s="5">
        <f t="shared" si="1607"/>
        <v>0</v>
      </c>
      <c r="V1778" s="36">
        <f t="shared" si="1607"/>
        <v>0</v>
      </c>
      <c r="W1778" s="5">
        <f t="shared" si="1573"/>
        <v>99.999998723702404</v>
      </c>
      <c r="X1778" s="26"/>
      <c r="Y1778" s="2" t="s">
        <v>1236</v>
      </c>
    </row>
    <row r="1779" spans="1:25" ht="47.25" x14ac:dyDescent="0.25">
      <c r="A1779" s="4" t="s">
        <v>214</v>
      </c>
      <c r="B1779" s="4" t="s">
        <v>1345</v>
      </c>
      <c r="C1779" s="4" t="s">
        <v>1482</v>
      </c>
      <c r="D1779" s="4"/>
      <c r="E1779" s="14" t="s">
        <v>863</v>
      </c>
      <c r="F1779" s="5">
        <f t="shared" si="1606"/>
        <v>0</v>
      </c>
      <c r="G1779" s="5">
        <f t="shared" si="1606"/>
        <v>0</v>
      </c>
      <c r="H1779" s="5">
        <f t="shared" si="1606"/>
        <v>0</v>
      </c>
      <c r="I1779" s="5">
        <f t="shared" si="1606"/>
        <v>0</v>
      </c>
      <c r="J1779" s="5">
        <f t="shared" si="1606"/>
        <v>0</v>
      </c>
      <c r="K1779" s="5">
        <f t="shared" si="1606"/>
        <v>0</v>
      </c>
      <c r="L1779" s="5">
        <f t="shared" si="1606"/>
        <v>0</v>
      </c>
      <c r="M1779" s="5">
        <f t="shared" si="1592"/>
        <v>0</v>
      </c>
      <c r="N1779" s="5">
        <v>21938.45694</v>
      </c>
      <c r="O1779" s="5">
        <f>O1780</f>
        <v>0</v>
      </c>
      <c r="P1779" s="5">
        <f t="shared" si="1607"/>
        <v>0</v>
      </c>
      <c r="Q1779" s="5">
        <f t="shared" si="1607"/>
        <v>0</v>
      </c>
      <c r="R1779" s="5">
        <f t="shared" si="1607"/>
        <v>0</v>
      </c>
      <c r="S1779" s="5">
        <f t="shared" si="1607"/>
        <v>0</v>
      </c>
      <c r="T1779" s="5">
        <v>21938.45666</v>
      </c>
      <c r="U1779" s="5">
        <f t="shared" si="1607"/>
        <v>0</v>
      </c>
      <c r="V1779" s="36">
        <f t="shared" si="1607"/>
        <v>0</v>
      </c>
      <c r="W1779" s="5">
        <f t="shared" si="1573"/>
        <v>99.999998723702404</v>
      </c>
      <c r="X1779" s="26"/>
      <c r="Y1779" s="2" t="s">
        <v>1236</v>
      </c>
    </row>
    <row r="1780" spans="1:25" ht="31.5" x14ac:dyDescent="0.25">
      <c r="A1780" s="4" t="s">
        <v>214</v>
      </c>
      <c r="B1780" s="4" t="s">
        <v>1345</v>
      </c>
      <c r="C1780" s="4" t="s">
        <v>1482</v>
      </c>
      <c r="D1780" s="4" t="s">
        <v>11</v>
      </c>
      <c r="E1780" s="14" t="s">
        <v>465</v>
      </c>
      <c r="F1780" s="5"/>
      <c r="G1780" s="5"/>
      <c r="H1780" s="5"/>
      <c r="I1780" s="5"/>
      <c r="J1780" s="5"/>
      <c r="K1780" s="5"/>
      <c r="L1780" s="5"/>
      <c r="M1780" s="5">
        <f t="shared" si="1592"/>
        <v>0</v>
      </c>
      <c r="N1780" s="5">
        <v>21938.45694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21938.45666</v>
      </c>
      <c r="U1780" s="5">
        <v>0</v>
      </c>
      <c r="V1780" s="36">
        <v>0</v>
      </c>
      <c r="W1780" s="5">
        <f t="shared" si="1573"/>
        <v>99.999998723702404</v>
      </c>
      <c r="X1780" s="26"/>
      <c r="Y1780" s="2" t="s">
        <v>1236</v>
      </c>
    </row>
    <row r="1781" spans="1:25" ht="31.5" x14ac:dyDescent="0.25">
      <c r="A1781" s="4" t="s">
        <v>214</v>
      </c>
      <c r="B1781" s="4" t="s">
        <v>1345</v>
      </c>
      <c r="C1781" s="4" t="s">
        <v>1482</v>
      </c>
      <c r="D1781" s="4" t="s">
        <v>12</v>
      </c>
      <c r="E1781" s="14" t="s">
        <v>466</v>
      </c>
      <c r="F1781" s="5">
        <f t="shared" si="1601"/>
        <v>4350</v>
      </c>
      <c r="G1781" s="5">
        <f t="shared" si="1601"/>
        <v>3571.2</v>
      </c>
      <c r="H1781" s="5">
        <f t="shared" si="1601"/>
        <v>4350</v>
      </c>
      <c r="I1781" s="5">
        <f t="shared" si="1601"/>
        <v>0</v>
      </c>
      <c r="J1781" s="5">
        <f t="shared" si="1601"/>
        <v>0</v>
      </c>
      <c r="K1781" s="5">
        <f t="shared" si="1601"/>
        <v>0</v>
      </c>
      <c r="L1781" s="5">
        <f t="shared" si="1601"/>
        <v>2430.4639999999999</v>
      </c>
      <c r="M1781" s="5">
        <f t="shared" si="1592"/>
        <v>6780.4639999999999</v>
      </c>
      <c r="N1781" s="5">
        <v>21938.45694</v>
      </c>
      <c r="O1781" s="5">
        <f t="shared" si="1602"/>
        <v>2864.5336299999999</v>
      </c>
      <c r="P1781" s="5">
        <f t="shared" si="1603"/>
        <v>0</v>
      </c>
      <c r="Q1781" s="5">
        <f t="shared" si="1603"/>
        <v>0</v>
      </c>
      <c r="R1781" s="5">
        <f t="shared" si="1603"/>
        <v>0</v>
      </c>
      <c r="S1781" s="5">
        <f t="shared" si="1603"/>
        <v>0</v>
      </c>
      <c r="T1781" s="5">
        <v>21938.45666</v>
      </c>
      <c r="U1781" s="5">
        <f t="shared" si="1603"/>
        <v>0</v>
      </c>
      <c r="V1781" s="36">
        <f t="shared" si="1603"/>
        <v>0</v>
      </c>
      <c r="W1781" s="5">
        <f t="shared" si="1573"/>
        <v>99.999998723702404</v>
      </c>
      <c r="X1781" s="26"/>
    </row>
    <row r="1782" spans="1:25" ht="63" hidden="1" x14ac:dyDescent="0.25">
      <c r="A1782" s="4" t="s">
        <v>214</v>
      </c>
      <c r="B1782" s="4" t="s">
        <v>1345</v>
      </c>
      <c r="C1782" s="4" t="s">
        <v>1483</v>
      </c>
      <c r="D1782" s="4"/>
      <c r="E1782" s="14" t="s">
        <v>1484</v>
      </c>
      <c r="F1782" s="5">
        <f t="shared" si="1601"/>
        <v>4350</v>
      </c>
      <c r="G1782" s="5">
        <f t="shared" si="1601"/>
        <v>3571.2</v>
      </c>
      <c r="H1782" s="5">
        <f t="shared" si="1601"/>
        <v>4350</v>
      </c>
      <c r="I1782" s="5">
        <f t="shared" si="1601"/>
        <v>0</v>
      </c>
      <c r="J1782" s="5">
        <f t="shared" si="1601"/>
        <v>0</v>
      </c>
      <c r="K1782" s="5">
        <f t="shared" si="1601"/>
        <v>0</v>
      </c>
      <c r="L1782" s="5">
        <f t="shared" si="1601"/>
        <v>2430.4639999999999</v>
      </c>
      <c r="M1782" s="5">
        <f t="shared" si="1592"/>
        <v>6780.4639999999999</v>
      </c>
      <c r="N1782" s="5">
        <v>0</v>
      </c>
      <c r="O1782" s="5">
        <f t="shared" si="1602"/>
        <v>2864.5336299999999</v>
      </c>
      <c r="P1782" s="5">
        <f t="shared" si="1603"/>
        <v>0</v>
      </c>
      <c r="Q1782" s="5">
        <f t="shared" si="1603"/>
        <v>0</v>
      </c>
      <c r="R1782" s="5">
        <f t="shared" si="1603"/>
        <v>0</v>
      </c>
      <c r="S1782" s="5">
        <f t="shared" si="1603"/>
        <v>0</v>
      </c>
      <c r="T1782" s="5">
        <v>0</v>
      </c>
      <c r="U1782" s="5">
        <f t="shared" si="1603"/>
        <v>0</v>
      </c>
      <c r="V1782" s="36">
        <f t="shared" si="1603"/>
        <v>0</v>
      </c>
      <c r="W1782" s="5" t="e">
        <f t="shared" si="1573"/>
        <v>#DIV/0!</v>
      </c>
      <c r="X1782" s="24" t="s">
        <v>1214</v>
      </c>
    </row>
    <row r="1783" spans="1:25" ht="47.25" hidden="1" x14ac:dyDescent="0.25">
      <c r="A1783" s="4" t="s">
        <v>214</v>
      </c>
      <c r="B1783" s="4" t="s">
        <v>1345</v>
      </c>
      <c r="C1783" s="4" t="s">
        <v>1485</v>
      </c>
      <c r="D1783" s="4"/>
      <c r="E1783" s="14" t="s">
        <v>1486</v>
      </c>
      <c r="F1783" s="5">
        <v>4350</v>
      </c>
      <c r="G1783" s="5">
        <v>3571.2</v>
      </c>
      <c r="H1783" s="5">
        <v>4350</v>
      </c>
      <c r="I1783" s="5"/>
      <c r="J1783" s="5"/>
      <c r="K1783" s="5"/>
      <c r="L1783" s="5">
        <v>2430.4639999999999</v>
      </c>
      <c r="M1783" s="5">
        <f t="shared" si="1592"/>
        <v>6780.4639999999999</v>
      </c>
      <c r="N1783" s="5">
        <v>0</v>
      </c>
      <c r="O1783" s="5">
        <v>2864.5336299999999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36">
        <v>0</v>
      </c>
      <c r="W1783" s="5" t="e">
        <f t="shared" si="1573"/>
        <v>#DIV/0!</v>
      </c>
      <c r="X1783" s="24" t="s">
        <v>1214</v>
      </c>
    </row>
    <row r="1784" spans="1:25" ht="31.5" hidden="1" x14ac:dyDescent="0.25">
      <c r="A1784" s="4" t="s">
        <v>214</v>
      </c>
      <c r="B1784" s="4" t="s">
        <v>1345</v>
      </c>
      <c r="C1784" s="4" t="s">
        <v>1485</v>
      </c>
      <c r="D1784" s="4" t="s">
        <v>11</v>
      </c>
      <c r="E1784" s="14" t="s">
        <v>465</v>
      </c>
      <c r="F1784" s="5"/>
      <c r="G1784" s="5"/>
      <c r="H1784" s="5"/>
      <c r="I1784" s="5"/>
      <c r="J1784" s="5"/>
      <c r="K1784" s="5"/>
      <c r="L1784" s="5"/>
      <c r="M1784" s="5">
        <v>0</v>
      </c>
      <c r="N1784" s="5">
        <v>0</v>
      </c>
      <c r="O1784" s="5">
        <f t="shared" ref="O1784:V1786" si="1608">O1785</f>
        <v>48665.543000000005</v>
      </c>
      <c r="P1784" s="5">
        <f t="shared" si="1608"/>
        <v>38932.434410000002</v>
      </c>
      <c r="Q1784" s="5">
        <f t="shared" si="1608"/>
        <v>38932.434410000002</v>
      </c>
      <c r="R1784" s="5">
        <f t="shared" si="1608"/>
        <v>0</v>
      </c>
      <c r="S1784" s="5">
        <f t="shared" si="1608"/>
        <v>0</v>
      </c>
      <c r="T1784" s="5">
        <v>0</v>
      </c>
      <c r="U1784" s="5">
        <f t="shared" si="1608"/>
        <v>38932.434410000002</v>
      </c>
      <c r="V1784" s="36">
        <f t="shared" si="1608"/>
        <v>0</v>
      </c>
      <c r="W1784" s="5" t="e">
        <f t="shared" si="1573"/>
        <v>#DIV/0!</v>
      </c>
      <c r="X1784" s="24" t="s">
        <v>1214</v>
      </c>
    </row>
    <row r="1785" spans="1:25" ht="31.5" hidden="1" x14ac:dyDescent="0.25">
      <c r="A1785" s="4" t="s">
        <v>214</v>
      </c>
      <c r="B1785" s="4" t="s">
        <v>1345</v>
      </c>
      <c r="C1785" s="4" t="s">
        <v>1485</v>
      </c>
      <c r="D1785" s="4" t="s">
        <v>12</v>
      </c>
      <c r="E1785" s="14" t="s">
        <v>466</v>
      </c>
      <c r="F1785" s="5"/>
      <c r="G1785" s="5"/>
      <c r="H1785" s="5"/>
      <c r="I1785" s="5"/>
      <c r="J1785" s="5"/>
      <c r="K1785" s="5"/>
      <c r="L1785" s="5"/>
      <c r="M1785" s="5">
        <v>0</v>
      </c>
      <c r="N1785" s="5">
        <v>0</v>
      </c>
      <c r="O1785" s="5">
        <f t="shared" si="1608"/>
        <v>48665.543000000005</v>
      </c>
      <c r="P1785" s="5">
        <f t="shared" si="1608"/>
        <v>38932.434410000002</v>
      </c>
      <c r="Q1785" s="5">
        <f t="shared" si="1608"/>
        <v>38932.434410000002</v>
      </c>
      <c r="R1785" s="5">
        <f t="shared" si="1608"/>
        <v>0</v>
      </c>
      <c r="S1785" s="5">
        <f t="shared" si="1608"/>
        <v>0</v>
      </c>
      <c r="T1785" s="5">
        <v>0</v>
      </c>
      <c r="U1785" s="5">
        <f t="shared" si="1608"/>
        <v>38932.434410000002</v>
      </c>
      <c r="V1785" s="36">
        <f t="shared" si="1608"/>
        <v>0</v>
      </c>
      <c r="W1785" s="5" t="e">
        <f t="shared" si="1573"/>
        <v>#DIV/0!</v>
      </c>
      <c r="X1785" s="24" t="s">
        <v>1214</v>
      </c>
    </row>
    <row r="1786" spans="1:25" ht="31.5" x14ac:dyDescent="0.25">
      <c r="A1786" s="4" t="s">
        <v>214</v>
      </c>
      <c r="B1786" s="4" t="s">
        <v>1345</v>
      </c>
      <c r="C1786" s="4" t="s">
        <v>186</v>
      </c>
      <c r="D1786" s="4"/>
      <c r="E1786" s="14" t="s">
        <v>959</v>
      </c>
      <c r="F1786" s="5"/>
      <c r="G1786" s="5"/>
      <c r="H1786" s="5"/>
      <c r="I1786" s="5"/>
      <c r="J1786" s="5"/>
      <c r="K1786" s="5"/>
      <c r="L1786" s="5"/>
      <c r="M1786" s="5">
        <v>0</v>
      </c>
      <c r="N1786" s="5">
        <v>11701.3266</v>
      </c>
      <c r="O1786" s="5">
        <f t="shared" si="1608"/>
        <v>48665.543000000005</v>
      </c>
      <c r="P1786" s="5">
        <f t="shared" si="1608"/>
        <v>38932.434410000002</v>
      </c>
      <c r="Q1786" s="5">
        <f t="shared" si="1608"/>
        <v>38932.434410000002</v>
      </c>
      <c r="R1786" s="5">
        <f t="shared" si="1608"/>
        <v>0</v>
      </c>
      <c r="S1786" s="5">
        <f t="shared" si="1608"/>
        <v>0</v>
      </c>
      <c r="T1786" s="5">
        <v>11550.800000000001</v>
      </c>
      <c r="U1786" s="5">
        <f t="shared" si="1608"/>
        <v>38932.434410000002</v>
      </c>
      <c r="V1786" s="36">
        <f t="shared" si="1608"/>
        <v>0</v>
      </c>
      <c r="W1786" s="5">
        <f t="shared" si="1573"/>
        <v>98.713593721928945</v>
      </c>
      <c r="X1786" s="26"/>
    </row>
    <row r="1787" spans="1:25" ht="47.25" x14ac:dyDescent="0.25">
      <c r="A1787" s="4" t="s">
        <v>214</v>
      </c>
      <c r="B1787" s="4" t="s">
        <v>1345</v>
      </c>
      <c r="C1787" s="4" t="s">
        <v>187</v>
      </c>
      <c r="D1787" s="4"/>
      <c r="E1787" s="14" t="s">
        <v>1487</v>
      </c>
      <c r="F1787" s="5"/>
      <c r="G1787" s="5"/>
      <c r="H1787" s="5"/>
      <c r="I1787" s="5"/>
      <c r="J1787" s="5"/>
      <c r="K1787" s="5"/>
      <c r="L1787" s="5"/>
      <c r="M1787" s="5">
        <v>0</v>
      </c>
      <c r="N1787" s="5">
        <v>577.72659999999996</v>
      </c>
      <c r="O1787" s="5">
        <f t="shared" ref="O1787:V1787" si="1609">O1788+O1790</f>
        <v>48665.543000000005</v>
      </c>
      <c r="P1787" s="5">
        <f t="shared" si="1609"/>
        <v>38932.434410000002</v>
      </c>
      <c r="Q1787" s="5">
        <f t="shared" si="1609"/>
        <v>38932.434410000002</v>
      </c>
      <c r="R1787" s="5">
        <f t="shared" si="1609"/>
        <v>0</v>
      </c>
      <c r="S1787" s="5">
        <f t="shared" si="1609"/>
        <v>0</v>
      </c>
      <c r="T1787" s="5">
        <v>427.2</v>
      </c>
      <c r="U1787" s="5">
        <f t="shared" si="1609"/>
        <v>38932.434410000002</v>
      </c>
      <c r="V1787" s="36">
        <f t="shared" si="1609"/>
        <v>0</v>
      </c>
      <c r="W1787" s="5">
        <f t="shared" si="1573"/>
        <v>73.945011360044703</v>
      </c>
      <c r="X1787" s="26"/>
    </row>
    <row r="1788" spans="1:25" ht="47.25" x14ac:dyDescent="0.25">
      <c r="A1788" s="4" t="s">
        <v>214</v>
      </c>
      <c r="B1788" s="4" t="s">
        <v>1345</v>
      </c>
      <c r="C1788" s="4" t="s">
        <v>180</v>
      </c>
      <c r="D1788" s="4"/>
      <c r="E1788" s="14" t="s">
        <v>965</v>
      </c>
      <c r="F1788" s="5"/>
      <c r="G1788" s="5"/>
      <c r="H1788" s="5"/>
      <c r="I1788" s="5"/>
      <c r="J1788" s="5"/>
      <c r="K1788" s="5"/>
      <c r="L1788" s="5"/>
      <c r="M1788" s="5">
        <v>0</v>
      </c>
      <c r="N1788" s="5">
        <v>577.72659999999996</v>
      </c>
      <c r="O1788" s="5">
        <f t="shared" ref="O1788:V1788" si="1610">O1789</f>
        <v>17999.78227</v>
      </c>
      <c r="P1788" s="5">
        <f t="shared" si="1610"/>
        <v>14399.82582</v>
      </c>
      <c r="Q1788" s="5">
        <f t="shared" si="1610"/>
        <v>14399.82582</v>
      </c>
      <c r="R1788" s="5">
        <f t="shared" si="1610"/>
        <v>0</v>
      </c>
      <c r="S1788" s="5">
        <f t="shared" si="1610"/>
        <v>0</v>
      </c>
      <c r="T1788" s="5">
        <v>427.2</v>
      </c>
      <c r="U1788" s="5">
        <f t="shared" si="1610"/>
        <v>14399.82582</v>
      </c>
      <c r="V1788" s="36">
        <f t="shared" si="1610"/>
        <v>0</v>
      </c>
      <c r="W1788" s="5">
        <f t="shared" si="1573"/>
        <v>73.945011360044703</v>
      </c>
      <c r="X1788" s="26"/>
    </row>
    <row r="1789" spans="1:25" ht="47.25" x14ac:dyDescent="0.25">
      <c r="A1789" s="4" t="s">
        <v>214</v>
      </c>
      <c r="B1789" s="4" t="s">
        <v>1345</v>
      </c>
      <c r="C1789" s="4" t="s">
        <v>1139</v>
      </c>
      <c r="D1789" s="4"/>
      <c r="E1789" s="14" t="s">
        <v>1140</v>
      </c>
      <c r="F1789" s="5"/>
      <c r="G1789" s="5"/>
      <c r="H1789" s="5"/>
      <c r="I1789" s="5"/>
      <c r="J1789" s="5"/>
      <c r="K1789" s="5"/>
      <c r="L1789" s="5"/>
      <c r="M1789" s="5">
        <v>0</v>
      </c>
      <c r="N1789" s="5">
        <v>577.72659999999996</v>
      </c>
      <c r="O1789" s="5">
        <f>3599.95645+14399.82582</f>
        <v>17999.78227</v>
      </c>
      <c r="P1789" s="5">
        <v>14399.82582</v>
      </c>
      <c r="Q1789" s="5">
        <v>14399.82582</v>
      </c>
      <c r="R1789" s="5">
        <v>0</v>
      </c>
      <c r="S1789" s="5">
        <v>0</v>
      </c>
      <c r="T1789" s="5">
        <v>427.2</v>
      </c>
      <c r="U1789" s="5">
        <v>14399.82582</v>
      </c>
      <c r="V1789" s="36">
        <v>0</v>
      </c>
      <c r="W1789" s="5">
        <f t="shared" si="1573"/>
        <v>73.945011360044703</v>
      </c>
      <c r="X1789" s="26"/>
    </row>
    <row r="1790" spans="1:25" ht="31.5" x14ac:dyDescent="0.25">
      <c r="A1790" s="4" t="s">
        <v>214</v>
      </c>
      <c r="B1790" s="4" t="s">
        <v>1345</v>
      </c>
      <c r="C1790" s="4" t="s">
        <v>1139</v>
      </c>
      <c r="D1790" s="4" t="s">
        <v>11</v>
      </c>
      <c r="E1790" s="14" t="s">
        <v>465</v>
      </c>
      <c r="F1790" s="5"/>
      <c r="G1790" s="5"/>
      <c r="H1790" s="5"/>
      <c r="I1790" s="5"/>
      <c r="J1790" s="5"/>
      <c r="K1790" s="5"/>
      <c r="L1790" s="5"/>
      <c r="M1790" s="5">
        <v>0</v>
      </c>
      <c r="N1790" s="5">
        <v>577.72659999999996</v>
      </c>
      <c r="O1790" s="5">
        <f t="shared" ref="O1790:V1790" si="1611">O1791</f>
        <v>30665.760730000002</v>
      </c>
      <c r="P1790" s="5">
        <f t="shared" si="1611"/>
        <v>24532.60859</v>
      </c>
      <c r="Q1790" s="5">
        <f t="shared" si="1611"/>
        <v>24532.60859</v>
      </c>
      <c r="R1790" s="5">
        <f t="shared" si="1611"/>
        <v>0</v>
      </c>
      <c r="S1790" s="5">
        <f t="shared" si="1611"/>
        <v>0</v>
      </c>
      <c r="T1790" s="5">
        <v>427.2</v>
      </c>
      <c r="U1790" s="5">
        <f t="shared" si="1611"/>
        <v>24532.60859</v>
      </c>
      <c r="V1790" s="36">
        <f t="shared" si="1611"/>
        <v>0</v>
      </c>
      <c r="W1790" s="5">
        <f t="shared" si="1573"/>
        <v>73.945011360044703</v>
      </c>
      <c r="X1790" s="26"/>
    </row>
    <row r="1791" spans="1:25" ht="31.5" x14ac:dyDescent="0.25">
      <c r="A1791" s="4" t="s">
        <v>214</v>
      </c>
      <c r="B1791" s="4" t="s">
        <v>1345</v>
      </c>
      <c r="C1791" s="4" t="s">
        <v>1139</v>
      </c>
      <c r="D1791" s="4" t="s">
        <v>12</v>
      </c>
      <c r="E1791" s="14" t="s">
        <v>466</v>
      </c>
      <c r="F1791" s="5"/>
      <c r="G1791" s="5"/>
      <c r="H1791" s="5"/>
      <c r="I1791" s="5"/>
      <c r="J1791" s="5"/>
      <c r="K1791" s="5"/>
      <c r="L1791" s="5"/>
      <c r="M1791" s="5">
        <v>0</v>
      </c>
      <c r="N1791" s="5">
        <v>577.72659999999996</v>
      </c>
      <c r="O1791" s="5">
        <f>6133.15214+24532.60859</f>
        <v>30665.760730000002</v>
      </c>
      <c r="P1791" s="5">
        <v>24532.60859</v>
      </c>
      <c r="Q1791" s="5">
        <v>24532.60859</v>
      </c>
      <c r="R1791" s="5">
        <v>0</v>
      </c>
      <c r="S1791" s="5">
        <v>0</v>
      </c>
      <c r="T1791" s="5">
        <v>427.2</v>
      </c>
      <c r="U1791" s="5">
        <v>24532.60859</v>
      </c>
      <c r="V1791" s="36">
        <v>0</v>
      </c>
      <c r="W1791" s="5">
        <f t="shared" si="1573"/>
        <v>73.945011360044703</v>
      </c>
      <c r="X1791" s="26"/>
    </row>
    <row r="1792" spans="1:25" ht="47.25" x14ac:dyDescent="0.25">
      <c r="A1792" s="4" t="s">
        <v>214</v>
      </c>
      <c r="B1792" s="4" t="s">
        <v>1345</v>
      </c>
      <c r="C1792" s="4" t="s">
        <v>1488</v>
      </c>
      <c r="D1792" s="4"/>
      <c r="E1792" s="14" t="s">
        <v>1014</v>
      </c>
      <c r="F1792" s="5">
        <f t="shared" ref="F1792:L1798" si="1612">F1793</f>
        <v>18633.099999999999</v>
      </c>
      <c r="G1792" s="5">
        <f t="shared" si="1612"/>
        <v>18633.099999999999</v>
      </c>
      <c r="H1792" s="5">
        <f t="shared" si="1612"/>
        <v>18633.099999999999</v>
      </c>
      <c r="I1792" s="5">
        <f t="shared" si="1612"/>
        <v>0</v>
      </c>
      <c r="J1792" s="5">
        <f t="shared" si="1612"/>
        <v>0</v>
      </c>
      <c r="K1792" s="5">
        <f t="shared" si="1612"/>
        <v>0</v>
      </c>
      <c r="L1792" s="5">
        <f t="shared" si="1612"/>
        <v>0</v>
      </c>
      <c r="M1792" s="5">
        <f>F1792+I1792+L1792</f>
        <v>18633.099999999999</v>
      </c>
      <c r="N1792" s="5">
        <v>11123.6</v>
      </c>
      <c r="O1792" s="5">
        <f t="shared" ref="O1792:V1792" si="1613">O1793+O1800</f>
        <v>25228.6</v>
      </c>
      <c r="P1792" s="5">
        <f t="shared" si="1613"/>
        <v>0</v>
      </c>
      <c r="Q1792" s="5">
        <f t="shared" si="1613"/>
        <v>0</v>
      </c>
      <c r="R1792" s="5">
        <f t="shared" si="1613"/>
        <v>0</v>
      </c>
      <c r="S1792" s="5">
        <f t="shared" si="1613"/>
        <v>0</v>
      </c>
      <c r="T1792" s="5">
        <v>11123.6</v>
      </c>
      <c r="U1792" s="5">
        <f t="shared" si="1613"/>
        <v>0</v>
      </c>
      <c r="V1792" s="36">
        <f t="shared" si="1613"/>
        <v>0</v>
      </c>
      <c r="W1792" s="5">
        <f t="shared" si="1573"/>
        <v>100</v>
      </c>
      <c r="X1792" s="26"/>
    </row>
    <row r="1793" spans="1:24" ht="63" x14ac:dyDescent="0.25">
      <c r="A1793" s="4" t="s">
        <v>214</v>
      </c>
      <c r="B1793" s="4" t="s">
        <v>1345</v>
      </c>
      <c r="C1793" s="4" t="s">
        <v>1489</v>
      </c>
      <c r="D1793" s="4"/>
      <c r="E1793" s="14" t="s">
        <v>1015</v>
      </c>
      <c r="F1793" s="5">
        <f t="shared" si="1612"/>
        <v>18633.099999999999</v>
      </c>
      <c r="G1793" s="5">
        <f t="shared" si="1612"/>
        <v>18633.099999999999</v>
      </c>
      <c r="H1793" s="5">
        <f t="shared" si="1612"/>
        <v>18633.099999999999</v>
      </c>
      <c r="I1793" s="5">
        <f t="shared" si="1612"/>
        <v>0</v>
      </c>
      <c r="J1793" s="5">
        <f t="shared" si="1612"/>
        <v>0</v>
      </c>
      <c r="K1793" s="5">
        <f t="shared" si="1612"/>
        <v>0</v>
      </c>
      <c r="L1793" s="5">
        <f t="shared" si="1612"/>
        <v>0</v>
      </c>
      <c r="M1793" s="5">
        <f>F1793+I1793+L1793</f>
        <v>18633.099999999999</v>
      </c>
      <c r="N1793" s="5">
        <v>11123.6</v>
      </c>
      <c r="O1793" s="5">
        <f t="shared" ref="O1793:O1798" si="1614">O1794</f>
        <v>17763.099999999999</v>
      </c>
      <c r="P1793" s="5">
        <f t="shared" ref="P1793:V1798" si="1615">P1794</f>
        <v>0</v>
      </c>
      <c r="Q1793" s="5">
        <f t="shared" si="1615"/>
        <v>0</v>
      </c>
      <c r="R1793" s="5">
        <f t="shared" si="1615"/>
        <v>0</v>
      </c>
      <c r="S1793" s="5">
        <f t="shared" si="1615"/>
        <v>0</v>
      </c>
      <c r="T1793" s="5">
        <v>11123.6</v>
      </c>
      <c r="U1793" s="5">
        <f t="shared" si="1615"/>
        <v>0</v>
      </c>
      <c r="V1793" s="36">
        <f t="shared" si="1615"/>
        <v>0</v>
      </c>
      <c r="W1793" s="5">
        <f t="shared" si="1573"/>
        <v>100</v>
      </c>
      <c r="X1793" s="26"/>
    </row>
    <row r="1794" spans="1:24" ht="31.5" x14ac:dyDescent="0.25">
      <c r="A1794" s="4" t="s">
        <v>214</v>
      </c>
      <c r="B1794" s="4" t="s">
        <v>1345</v>
      </c>
      <c r="C1794" s="4" t="s">
        <v>1490</v>
      </c>
      <c r="D1794" s="4"/>
      <c r="E1794" s="14" t="s">
        <v>751</v>
      </c>
      <c r="F1794" s="5">
        <f t="shared" si="1612"/>
        <v>18633.099999999999</v>
      </c>
      <c r="G1794" s="5">
        <f t="shared" si="1612"/>
        <v>18633.099999999999</v>
      </c>
      <c r="H1794" s="5">
        <f t="shared" si="1612"/>
        <v>18633.099999999999</v>
      </c>
      <c r="I1794" s="5">
        <f t="shared" si="1612"/>
        <v>0</v>
      </c>
      <c r="J1794" s="5">
        <f t="shared" si="1612"/>
        <v>0</v>
      </c>
      <c r="K1794" s="5">
        <f t="shared" si="1612"/>
        <v>0</v>
      </c>
      <c r="L1794" s="5">
        <f t="shared" si="1612"/>
        <v>0</v>
      </c>
      <c r="M1794" s="5">
        <f>F1794+I1794+L1794</f>
        <v>18633.099999999999</v>
      </c>
      <c r="N1794" s="5">
        <v>11123.6</v>
      </c>
      <c r="O1794" s="5">
        <f t="shared" si="1614"/>
        <v>17763.099999999999</v>
      </c>
      <c r="P1794" s="5">
        <f t="shared" si="1615"/>
        <v>0</v>
      </c>
      <c r="Q1794" s="5">
        <f t="shared" si="1615"/>
        <v>0</v>
      </c>
      <c r="R1794" s="5">
        <f t="shared" si="1615"/>
        <v>0</v>
      </c>
      <c r="S1794" s="5">
        <f t="shared" si="1615"/>
        <v>0</v>
      </c>
      <c r="T1794" s="5">
        <v>11123.6</v>
      </c>
      <c r="U1794" s="5">
        <f t="shared" si="1615"/>
        <v>0</v>
      </c>
      <c r="V1794" s="36">
        <f t="shared" si="1615"/>
        <v>0</v>
      </c>
      <c r="W1794" s="5">
        <f t="shared" si="1573"/>
        <v>100</v>
      </c>
      <c r="X1794" s="26"/>
    </row>
    <row r="1795" spans="1:24" ht="31.5" x14ac:dyDescent="0.25">
      <c r="A1795" s="4" t="s">
        <v>214</v>
      </c>
      <c r="B1795" s="4" t="s">
        <v>1345</v>
      </c>
      <c r="C1795" s="4" t="s">
        <v>1490</v>
      </c>
      <c r="D1795" s="4" t="s">
        <v>11</v>
      </c>
      <c r="E1795" s="14" t="s">
        <v>465</v>
      </c>
      <c r="F1795" s="5">
        <f t="shared" ref="F1795:L1795" si="1616">F1798</f>
        <v>18633.099999999999</v>
      </c>
      <c r="G1795" s="5">
        <f t="shared" si="1616"/>
        <v>18633.099999999999</v>
      </c>
      <c r="H1795" s="5">
        <f t="shared" si="1616"/>
        <v>18633.099999999999</v>
      </c>
      <c r="I1795" s="5">
        <f t="shared" si="1616"/>
        <v>0</v>
      </c>
      <c r="J1795" s="5">
        <f t="shared" si="1616"/>
        <v>0</v>
      </c>
      <c r="K1795" s="5">
        <f t="shared" si="1616"/>
        <v>0</v>
      </c>
      <c r="L1795" s="5">
        <f t="shared" si="1616"/>
        <v>0</v>
      </c>
      <c r="M1795" s="5">
        <f>F1795+I1795+L1795</f>
        <v>18633.099999999999</v>
      </c>
      <c r="N1795" s="5">
        <v>11123.6</v>
      </c>
      <c r="O1795" s="5">
        <f t="shared" ref="O1795:V1795" si="1617">O1798+O1796</f>
        <v>17763.099999999999</v>
      </c>
      <c r="P1795" s="5">
        <f t="shared" si="1617"/>
        <v>0</v>
      </c>
      <c r="Q1795" s="5">
        <f t="shared" si="1617"/>
        <v>0</v>
      </c>
      <c r="R1795" s="5">
        <f t="shared" si="1617"/>
        <v>0</v>
      </c>
      <c r="S1795" s="5">
        <f t="shared" si="1617"/>
        <v>0</v>
      </c>
      <c r="T1795" s="5">
        <v>11123.6</v>
      </c>
      <c r="U1795" s="5">
        <f t="shared" si="1617"/>
        <v>0</v>
      </c>
      <c r="V1795" s="36">
        <f t="shared" si="1617"/>
        <v>0</v>
      </c>
      <c r="W1795" s="5">
        <f t="shared" si="1573"/>
        <v>100</v>
      </c>
      <c r="X1795" s="26"/>
    </row>
    <row r="1796" spans="1:24" ht="31.5" x14ac:dyDescent="0.25">
      <c r="A1796" s="4" t="s">
        <v>214</v>
      </c>
      <c r="B1796" s="4" t="s">
        <v>1345</v>
      </c>
      <c r="C1796" s="4" t="s">
        <v>1490</v>
      </c>
      <c r="D1796" s="4" t="s">
        <v>12</v>
      </c>
      <c r="E1796" s="14" t="s">
        <v>466</v>
      </c>
      <c r="F1796" s="5"/>
      <c r="G1796" s="5"/>
      <c r="H1796" s="5"/>
      <c r="I1796" s="5"/>
      <c r="J1796" s="5"/>
      <c r="K1796" s="5"/>
      <c r="L1796" s="5"/>
      <c r="M1796" s="5">
        <v>0</v>
      </c>
      <c r="N1796" s="5">
        <v>11123.6</v>
      </c>
      <c r="O1796" s="5">
        <f t="shared" ref="O1796:V1796" si="1618">O1797</f>
        <v>637.33699999999999</v>
      </c>
      <c r="P1796" s="5">
        <f t="shared" si="1618"/>
        <v>0</v>
      </c>
      <c r="Q1796" s="5">
        <f t="shared" si="1618"/>
        <v>0</v>
      </c>
      <c r="R1796" s="5">
        <f t="shared" si="1618"/>
        <v>0</v>
      </c>
      <c r="S1796" s="5">
        <f t="shared" si="1618"/>
        <v>0</v>
      </c>
      <c r="T1796" s="5">
        <v>11123.6</v>
      </c>
      <c r="U1796" s="5">
        <f t="shared" si="1618"/>
        <v>0</v>
      </c>
      <c r="V1796" s="36">
        <f t="shared" si="1618"/>
        <v>0</v>
      </c>
      <c r="W1796" s="5">
        <f t="shared" si="1573"/>
        <v>100</v>
      </c>
      <c r="X1796" s="26"/>
    </row>
    <row r="1797" spans="1:24" ht="47.25" x14ac:dyDescent="0.25">
      <c r="A1797" s="4" t="s">
        <v>214</v>
      </c>
      <c r="B1797" s="4" t="s">
        <v>1345</v>
      </c>
      <c r="C1797" s="4" t="s">
        <v>32</v>
      </c>
      <c r="D1797" s="4"/>
      <c r="E1797" s="14" t="s">
        <v>969</v>
      </c>
      <c r="F1797" s="5"/>
      <c r="G1797" s="5"/>
      <c r="H1797" s="5"/>
      <c r="I1797" s="5"/>
      <c r="J1797" s="5"/>
      <c r="K1797" s="5"/>
      <c r="L1797" s="5"/>
      <c r="M1797" s="5">
        <v>0</v>
      </c>
      <c r="N1797" s="5">
        <v>8455.7189999999991</v>
      </c>
      <c r="O1797" s="5">
        <v>637.33699999999999</v>
      </c>
      <c r="P1797" s="5">
        <v>0</v>
      </c>
      <c r="Q1797" s="5">
        <v>0</v>
      </c>
      <c r="R1797" s="5">
        <v>0</v>
      </c>
      <c r="S1797" s="5">
        <v>0</v>
      </c>
      <c r="T1797" s="5">
        <v>8455.7159300000003</v>
      </c>
      <c r="U1797" s="5">
        <v>0</v>
      </c>
      <c r="V1797" s="36">
        <v>0</v>
      </c>
      <c r="W1797" s="5">
        <f t="shared" si="1573"/>
        <v>99.999963693211669</v>
      </c>
      <c r="X1797" s="26"/>
    </row>
    <row r="1798" spans="1:24" ht="31.5" x14ac:dyDescent="0.25">
      <c r="A1798" s="4" t="s">
        <v>214</v>
      </c>
      <c r="B1798" s="4" t="s">
        <v>1345</v>
      </c>
      <c r="C1798" s="4" t="s">
        <v>1491</v>
      </c>
      <c r="D1798" s="4"/>
      <c r="E1798" s="14" t="s">
        <v>1492</v>
      </c>
      <c r="F1798" s="5">
        <f t="shared" si="1612"/>
        <v>18633.099999999999</v>
      </c>
      <c r="G1798" s="5">
        <f t="shared" si="1612"/>
        <v>18633.099999999999</v>
      </c>
      <c r="H1798" s="5">
        <f t="shared" si="1612"/>
        <v>18633.099999999999</v>
      </c>
      <c r="I1798" s="5">
        <f t="shared" si="1612"/>
        <v>0</v>
      </c>
      <c r="J1798" s="5">
        <f t="shared" si="1612"/>
        <v>0</v>
      </c>
      <c r="K1798" s="5">
        <f t="shared" si="1612"/>
        <v>0</v>
      </c>
      <c r="L1798" s="5">
        <f t="shared" si="1612"/>
        <v>0</v>
      </c>
      <c r="M1798" s="5">
        <f>F1798+I1798+L1798</f>
        <v>18633.099999999999</v>
      </c>
      <c r="N1798" s="5">
        <v>8455.7189999999991</v>
      </c>
      <c r="O1798" s="5">
        <f t="shared" si="1614"/>
        <v>17125.762999999999</v>
      </c>
      <c r="P1798" s="5">
        <f t="shared" si="1615"/>
        <v>0</v>
      </c>
      <c r="Q1798" s="5">
        <f t="shared" si="1615"/>
        <v>0</v>
      </c>
      <c r="R1798" s="5">
        <f t="shared" si="1615"/>
        <v>0</v>
      </c>
      <c r="S1798" s="5">
        <f t="shared" si="1615"/>
        <v>0</v>
      </c>
      <c r="T1798" s="5">
        <v>8455.7159300000003</v>
      </c>
      <c r="U1798" s="5">
        <f t="shared" si="1615"/>
        <v>0</v>
      </c>
      <c r="V1798" s="36">
        <f t="shared" si="1615"/>
        <v>0</v>
      </c>
      <c r="W1798" s="5">
        <f t="shared" si="1573"/>
        <v>99.999963693211669</v>
      </c>
      <c r="X1798" s="26"/>
    </row>
    <row r="1799" spans="1:24" ht="31.5" x14ac:dyDescent="0.25">
      <c r="A1799" s="4" t="s">
        <v>214</v>
      </c>
      <c r="B1799" s="4" t="s">
        <v>1345</v>
      </c>
      <c r="C1799" s="4" t="s">
        <v>1493</v>
      </c>
      <c r="D1799" s="4"/>
      <c r="E1799" s="14" t="s">
        <v>1494</v>
      </c>
      <c r="F1799" s="5">
        <v>18633.099999999999</v>
      </c>
      <c r="G1799" s="5">
        <v>18633.099999999999</v>
      </c>
      <c r="H1799" s="5">
        <v>18633.099999999999</v>
      </c>
      <c r="I1799" s="5"/>
      <c r="J1799" s="5"/>
      <c r="K1799" s="5"/>
      <c r="L1799" s="5"/>
      <c r="M1799" s="5">
        <f>F1799+I1799+L1799</f>
        <v>18633.099999999999</v>
      </c>
      <c r="N1799" s="5">
        <v>8455.7189999999991</v>
      </c>
      <c r="O1799" s="5">
        <v>17125.762999999999</v>
      </c>
      <c r="P1799" s="5">
        <v>0</v>
      </c>
      <c r="Q1799" s="5">
        <v>0</v>
      </c>
      <c r="R1799" s="5">
        <v>0</v>
      </c>
      <c r="S1799" s="5">
        <v>0</v>
      </c>
      <c r="T1799" s="5">
        <v>8455.7159300000003</v>
      </c>
      <c r="U1799" s="5">
        <v>0</v>
      </c>
      <c r="V1799" s="36">
        <v>0</v>
      </c>
      <c r="W1799" s="5">
        <f t="shared" si="1573"/>
        <v>99.999963693211669</v>
      </c>
      <c r="X1799" s="26"/>
    </row>
    <row r="1800" spans="1:24" x14ac:dyDescent="0.25">
      <c r="A1800" s="4" t="s">
        <v>214</v>
      </c>
      <c r="B1800" s="4" t="s">
        <v>1345</v>
      </c>
      <c r="C1800" s="4" t="s">
        <v>1495</v>
      </c>
      <c r="D1800" s="4"/>
      <c r="E1800" s="14" t="s">
        <v>543</v>
      </c>
      <c r="F1800" s="5"/>
      <c r="G1800" s="5"/>
      <c r="H1800" s="5"/>
      <c r="I1800" s="5"/>
      <c r="J1800" s="5"/>
      <c r="K1800" s="5"/>
      <c r="L1800" s="5"/>
      <c r="M1800" s="5">
        <v>0</v>
      </c>
      <c r="N1800" s="5">
        <v>8455.7189999999991</v>
      </c>
      <c r="O1800" s="5">
        <f t="shared" ref="O1800:V1803" si="1619">O1801</f>
        <v>7465.5</v>
      </c>
      <c r="P1800" s="5">
        <f t="shared" si="1619"/>
        <v>0</v>
      </c>
      <c r="Q1800" s="5">
        <f t="shared" si="1619"/>
        <v>0</v>
      </c>
      <c r="R1800" s="5">
        <f t="shared" si="1619"/>
        <v>0</v>
      </c>
      <c r="S1800" s="5">
        <f t="shared" si="1619"/>
        <v>0</v>
      </c>
      <c r="T1800" s="5">
        <v>8455.7159300000003</v>
      </c>
      <c r="U1800" s="5">
        <f t="shared" si="1619"/>
        <v>0</v>
      </c>
      <c r="V1800" s="36">
        <f t="shared" si="1619"/>
        <v>0</v>
      </c>
      <c r="W1800" s="5">
        <f t="shared" si="1573"/>
        <v>99.999963693211669</v>
      </c>
      <c r="X1800" s="26"/>
    </row>
    <row r="1801" spans="1:24" ht="31.5" x14ac:dyDescent="0.25">
      <c r="A1801" s="4" t="s">
        <v>214</v>
      </c>
      <c r="B1801" s="4" t="s">
        <v>1345</v>
      </c>
      <c r="C1801" s="4" t="s">
        <v>1495</v>
      </c>
      <c r="D1801" s="4" t="s">
        <v>11</v>
      </c>
      <c r="E1801" s="14" t="s">
        <v>465</v>
      </c>
      <c r="F1801" s="5"/>
      <c r="G1801" s="5"/>
      <c r="H1801" s="5"/>
      <c r="I1801" s="5"/>
      <c r="J1801" s="5"/>
      <c r="K1801" s="5"/>
      <c r="L1801" s="5"/>
      <c r="M1801" s="5">
        <v>0</v>
      </c>
      <c r="N1801" s="5">
        <v>8455.7189999999991</v>
      </c>
      <c r="O1801" s="5">
        <f t="shared" si="1619"/>
        <v>7465.5</v>
      </c>
      <c r="P1801" s="5">
        <f t="shared" si="1619"/>
        <v>0</v>
      </c>
      <c r="Q1801" s="5">
        <f t="shared" si="1619"/>
        <v>0</v>
      </c>
      <c r="R1801" s="5">
        <f t="shared" si="1619"/>
        <v>0</v>
      </c>
      <c r="S1801" s="5">
        <f t="shared" si="1619"/>
        <v>0</v>
      </c>
      <c r="T1801" s="5">
        <v>8455.7159300000003</v>
      </c>
      <c r="U1801" s="5">
        <f t="shared" si="1619"/>
        <v>0</v>
      </c>
      <c r="V1801" s="36">
        <f t="shared" si="1619"/>
        <v>0</v>
      </c>
      <c r="W1801" s="5">
        <f t="shared" si="1573"/>
        <v>99.999963693211669</v>
      </c>
      <c r="X1801" s="26"/>
    </row>
    <row r="1802" spans="1:24" ht="31.5" x14ac:dyDescent="0.25">
      <c r="A1802" s="4" t="s">
        <v>214</v>
      </c>
      <c r="B1802" s="4" t="s">
        <v>1345</v>
      </c>
      <c r="C1802" s="4" t="s">
        <v>1495</v>
      </c>
      <c r="D1802" s="4" t="s">
        <v>12</v>
      </c>
      <c r="E1802" s="14" t="s">
        <v>466</v>
      </c>
      <c r="F1802" s="5"/>
      <c r="G1802" s="5"/>
      <c r="H1802" s="5"/>
      <c r="I1802" s="5"/>
      <c r="J1802" s="5"/>
      <c r="K1802" s="5"/>
      <c r="L1802" s="5"/>
      <c r="M1802" s="5">
        <v>0</v>
      </c>
      <c r="N1802" s="5">
        <v>8455.7189999999991</v>
      </c>
      <c r="O1802" s="5">
        <f t="shared" si="1619"/>
        <v>7465.5</v>
      </c>
      <c r="P1802" s="5">
        <f t="shared" si="1619"/>
        <v>0</v>
      </c>
      <c r="Q1802" s="5">
        <f t="shared" si="1619"/>
        <v>0</v>
      </c>
      <c r="R1802" s="5">
        <f t="shared" si="1619"/>
        <v>0</v>
      </c>
      <c r="S1802" s="5">
        <f t="shared" si="1619"/>
        <v>0</v>
      </c>
      <c r="T1802" s="5">
        <v>8455.7159300000003</v>
      </c>
      <c r="U1802" s="5">
        <f t="shared" si="1619"/>
        <v>0</v>
      </c>
      <c r="V1802" s="36">
        <f t="shared" si="1619"/>
        <v>0</v>
      </c>
      <c r="W1802" s="5">
        <f t="shared" si="1573"/>
        <v>99.999963693211669</v>
      </c>
      <c r="X1802" s="26"/>
    </row>
    <row r="1803" spans="1:24" ht="31.5" x14ac:dyDescent="0.25">
      <c r="A1803" s="4" t="s">
        <v>214</v>
      </c>
      <c r="B1803" s="4" t="s">
        <v>1345</v>
      </c>
      <c r="C1803" s="4" t="s">
        <v>204</v>
      </c>
      <c r="D1803" s="4"/>
      <c r="E1803" s="14" t="s">
        <v>970</v>
      </c>
      <c r="F1803" s="5"/>
      <c r="G1803" s="5"/>
      <c r="H1803" s="5"/>
      <c r="I1803" s="5"/>
      <c r="J1803" s="5"/>
      <c r="K1803" s="5"/>
      <c r="L1803" s="5"/>
      <c r="M1803" s="5">
        <v>0</v>
      </c>
      <c r="N1803" s="5">
        <v>69497.214070000002</v>
      </c>
      <c r="O1803" s="5">
        <f t="shared" si="1619"/>
        <v>7465.5</v>
      </c>
      <c r="P1803" s="5">
        <f t="shared" si="1619"/>
        <v>0</v>
      </c>
      <c r="Q1803" s="5">
        <f t="shared" si="1619"/>
        <v>0</v>
      </c>
      <c r="R1803" s="5">
        <f t="shared" si="1619"/>
        <v>0</v>
      </c>
      <c r="S1803" s="5">
        <f t="shared" si="1619"/>
        <v>0</v>
      </c>
      <c r="T1803" s="5">
        <v>69497.205749999994</v>
      </c>
      <c r="U1803" s="5">
        <f t="shared" si="1619"/>
        <v>0</v>
      </c>
      <c r="V1803" s="36">
        <f t="shared" si="1619"/>
        <v>0</v>
      </c>
      <c r="W1803" s="5">
        <f t="shared" ref="W1803:W1866" si="1620">T1803/N1803*100</f>
        <v>99.999988028297082</v>
      </c>
      <c r="X1803" s="26"/>
    </row>
    <row r="1804" spans="1:24" ht="47.25" x14ac:dyDescent="0.25">
      <c r="A1804" s="4" t="s">
        <v>214</v>
      </c>
      <c r="B1804" s="4" t="s">
        <v>1345</v>
      </c>
      <c r="C1804" s="4" t="s">
        <v>205</v>
      </c>
      <c r="D1804" s="4"/>
      <c r="E1804" s="14" t="s">
        <v>971</v>
      </c>
      <c r="F1804" s="5"/>
      <c r="G1804" s="5"/>
      <c r="H1804" s="5"/>
      <c r="I1804" s="5"/>
      <c r="J1804" s="5"/>
      <c r="K1804" s="5"/>
      <c r="L1804" s="5"/>
      <c r="M1804" s="5">
        <v>0</v>
      </c>
      <c r="N1804" s="5">
        <v>69497.214070000002</v>
      </c>
      <c r="O1804" s="5">
        <v>7465.5</v>
      </c>
      <c r="P1804" s="5">
        <v>0</v>
      </c>
      <c r="Q1804" s="5">
        <v>0</v>
      </c>
      <c r="R1804" s="5">
        <v>0</v>
      </c>
      <c r="S1804" s="5">
        <v>0</v>
      </c>
      <c r="T1804" s="5">
        <v>69497.205749999994</v>
      </c>
      <c r="U1804" s="5">
        <v>0</v>
      </c>
      <c r="V1804" s="36">
        <v>0</v>
      </c>
      <c r="W1804" s="5">
        <f t="shared" si="1620"/>
        <v>99.999988028297082</v>
      </c>
      <c r="X1804" s="26"/>
    </row>
    <row r="1805" spans="1:24" ht="31.5" x14ac:dyDescent="0.25">
      <c r="A1805" s="4" t="s">
        <v>214</v>
      </c>
      <c r="B1805" s="4" t="s">
        <v>1345</v>
      </c>
      <c r="C1805" s="4" t="s">
        <v>808</v>
      </c>
      <c r="D1805" s="4"/>
      <c r="E1805" s="14" t="s">
        <v>1496</v>
      </c>
      <c r="F1805" s="5">
        <f t="shared" ref="F1805:L1807" si="1621">F1806</f>
        <v>0</v>
      </c>
      <c r="G1805" s="5">
        <f t="shared" si="1621"/>
        <v>0</v>
      </c>
      <c r="H1805" s="5">
        <f t="shared" si="1621"/>
        <v>0</v>
      </c>
      <c r="I1805" s="5">
        <f t="shared" si="1621"/>
        <v>0</v>
      </c>
      <c r="J1805" s="5">
        <f t="shared" si="1621"/>
        <v>0</v>
      </c>
      <c r="K1805" s="5">
        <f t="shared" si="1621"/>
        <v>0</v>
      </c>
      <c r="L1805" s="5">
        <f t="shared" si="1621"/>
        <v>1903.3989999999999</v>
      </c>
      <c r="M1805" s="5">
        <f t="shared" ref="M1805:M1810" si="1622">F1805+I1805+L1805</f>
        <v>1903.3989999999999</v>
      </c>
      <c r="N1805" s="5">
        <v>69497.214070000002</v>
      </c>
      <c r="O1805" s="5">
        <f t="shared" ref="O1805:O1807" si="1623">O1806</f>
        <v>6143.53125</v>
      </c>
      <c r="P1805" s="5">
        <f t="shared" ref="P1805:V1807" si="1624">P1806</f>
        <v>0</v>
      </c>
      <c r="Q1805" s="5">
        <f t="shared" si="1624"/>
        <v>0</v>
      </c>
      <c r="R1805" s="5">
        <f t="shared" si="1624"/>
        <v>0</v>
      </c>
      <c r="S1805" s="5">
        <f t="shared" si="1624"/>
        <v>0</v>
      </c>
      <c r="T1805" s="5">
        <v>69497.205749999994</v>
      </c>
      <c r="U1805" s="5">
        <f t="shared" si="1624"/>
        <v>0</v>
      </c>
      <c r="V1805" s="36">
        <f t="shared" si="1624"/>
        <v>0</v>
      </c>
      <c r="W1805" s="5">
        <f t="shared" si="1620"/>
        <v>99.999988028297082</v>
      </c>
      <c r="X1805" s="26"/>
    </row>
    <row r="1806" spans="1:24" ht="31.5" x14ac:dyDescent="0.25">
      <c r="A1806" s="4" t="s">
        <v>214</v>
      </c>
      <c r="B1806" s="4" t="s">
        <v>1345</v>
      </c>
      <c r="C1806" s="4" t="s">
        <v>810</v>
      </c>
      <c r="D1806" s="4"/>
      <c r="E1806" s="14" t="s">
        <v>809</v>
      </c>
      <c r="F1806" s="5">
        <f t="shared" si="1621"/>
        <v>0</v>
      </c>
      <c r="G1806" s="5">
        <f t="shared" si="1621"/>
        <v>0</v>
      </c>
      <c r="H1806" s="5">
        <f t="shared" si="1621"/>
        <v>0</v>
      </c>
      <c r="I1806" s="5">
        <f t="shared" si="1621"/>
        <v>0</v>
      </c>
      <c r="J1806" s="5">
        <f t="shared" si="1621"/>
        <v>0</v>
      </c>
      <c r="K1806" s="5">
        <f t="shared" si="1621"/>
        <v>0</v>
      </c>
      <c r="L1806" s="5">
        <f t="shared" si="1621"/>
        <v>1903.3989999999999</v>
      </c>
      <c r="M1806" s="5">
        <f t="shared" si="1622"/>
        <v>1903.3989999999999</v>
      </c>
      <c r="N1806" s="5">
        <v>69497.214070000002</v>
      </c>
      <c r="O1806" s="5">
        <f>O1807+O1809</f>
        <v>6143.53125</v>
      </c>
      <c r="P1806" s="5">
        <f t="shared" si="1624"/>
        <v>0</v>
      </c>
      <c r="Q1806" s="5">
        <f t="shared" si="1624"/>
        <v>0</v>
      </c>
      <c r="R1806" s="5">
        <f t="shared" si="1624"/>
        <v>0</v>
      </c>
      <c r="S1806" s="5">
        <f t="shared" si="1624"/>
        <v>0</v>
      </c>
      <c r="T1806" s="5">
        <v>69497.205749999994</v>
      </c>
      <c r="U1806" s="5">
        <f t="shared" si="1624"/>
        <v>0</v>
      </c>
      <c r="V1806" s="36">
        <f t="shared" si="1624"/>
        <v>0</v>
      </c>
      <c r="W1806" s="5">
        <f t="shared" si="1620"/>
        <v>99.999988028297082</v>
      </c>
      <c r="X1806" s="26"/>
    </row>
    <row r="1807" spans="1:24" ht="31.5" x14ac:dyDescent="0.25">
      <c r="A1807" s="4" t="s">
        <v>214</v>
      </c>
      <c r="B1807" s="4" t="s">
        <v>1345</v>
      </c>
      <c r="C1807" s="4" t="s">
        <v>810</v>
      </c>
      <c r="D1807" s="4" t="s">
        <v>73</v>
      </c>
      <c r="E1807" s="14" t="s">
        <v>475</v>
      </c>
      <c r="F1807" s="5">
        <f t="shared" si="1621"/>
        <v>0</v>
      </c>
      <c r="G1807" s="5">
        <f t="shared" si="1621"/>
        <v>0</v>
      </c>
      <c r="H1807" s="5">
        <f t="shared" si="1621"/>
        <v>0</v>
      </c>
      <c r="I1807" s="5">
        <f t="shared" si="1621"/>
        <v>0</v>
      </c>
      <c r="J1807" s="5">
        <f t="shared" si="1621"/>
        <v>0</v>
      </c>
      <c r="K1807" s="5">
        <f t="shared" si="1621"/>
        <v>0</v>
      </c>
      <c r="L1807" s="5">
        <f t="shared" si="1621"/>
        <v>1903.3989999999999</v>
      </c>
      <c r="M1807" s="5">
        <f t="shared" si="1622"/>
        <v>1903.3989999999999</v>
      </c>
      <c r="N1807" s="5">
        <v>31846.789840000001</v>
      </c>
      <c r="O1807" s="5">
        <f t="shared" si="1623"/>
        <v>3012.5326399999999</v>
      </c>
      <c r="P1807" s="5">
        <f t="shared" si="1624"/>
        <v>0</v>
      </c>
      <c r="Q1807" s="5">
        <f t="shared" si="1624"/>
        <v>0</v>
      </c>
      <c r="R1807" s="5">
        <f t="shared" si="1624"/>
        <v>0</v>
      </c>
      <c r="S1807" s="5">
        <f t="shared" si="1624"/>
        <v>0</v>
      </c>
      <c r="T1807" s="5">
        <v>31846.78152</v>
      </c>
      <c r="U1807" s="5">
        <f t="shared" si="1624"/>
        <v>0</v>
      </c>
      <c r="V1807" s="36">
        <f t="shared" si="1624"/>
        <v>0</v>
      </c>
      <c r="W1807" s="5">
        <f t="shared" si="1620"/>
        <v>99.99997387491787</v>
      </c>
      <c r="X1807" s="26"/>
    </row>
    <row r="1808" spans="1:24" ht="63" x14ac:dyDescent="0.25">
      <c r="A1808" s="4" t="s">
        <v>214</v>
      </c>
      <c r="B1808" s="4" t="s">
        <v>1345</v>
      </c>
      <c r="C1808" s="4" t="s">
        <v>810</v>
      </c>
      <c r="D1808" s="4" t="s">
        <v>72</v>
      </c>
      <c r="E1808" s="14" t="s">
        <v>1187</v>
      </c>
      <c r="F1808" s="5"/>
      <c r="G1808" s="5"/>
      <c r="H1808" s="5"/>
      <c r="I1808" s="5"/>
      <c r="J1808" s="5"/>
      <c r="K1808" s="5"/>
      <c r="L1808" s="5">
        <v>1903.3989999999999</v>
      </c>
      <c r="M1808" s="5">
        <f t="shared" si="1622"/>
        <v>1903.3989999999999</v>
      </c>
      <c r="N1808" s="5">
        <v>31846.789840000001</v>
      </c>
      <c r="O1808" s="5">
        <v>3012.5326399999999</v>
      </c>
      <c r="P1808" s="5">
        <v>0</v>
      </c>
      <c r="Q1808" s="5">
        <v>0</v>
      </c>
      <c r="R1808" s="5">
        <v>0</v>
      </c>
      <c r="S1808" s="5">
        <v>0</v>
      </c>
      <c r="T1808" s="5">
        <v>31846.78152</v>
      </c>
      <c r="U1808" s="5">
        <v>0</v>
      </c>
      <c r="V1808" s="36">
        <v>0</v>
      </c>
      <c r="W1808" s="5">
        <f t="shared" si="1620"/>
        <v>99.99997387491787</v>
      </c>
      <c r="X1808" s="26"/>
    </row>
    <row r="1809" spans="1:25" x14ac:dyDescent="0.25">
      <c r="A1809" s="4" t="s">
        <v>214</v>
      </c>
      <c r="B1809" s="4" t="s">
        <v>1345</v>
      </c>
      <c r="C1809" s="4" t="s">
        <v>810</v>
      </c>
      <c r="D1809" s="4" t="s">
        <v>13</v>
      </c>
      <c r="E1809" s="14" t="s">
        <v>480</v>
      </c>
      <c r="F1809" s="5"/>
      <c r="G1809" s="5"/>
      <c r="H1809" s="5"/>
      <c r="I1809" s="5"/>
      <c r="J1809" s="5"/>
      <c r="K1809" s="5"/>
      <c r="L1809" s="5"/>
      <c r="M1809" s="5">
        <f t="shared" si="1622"/>
        <v>0</v>
      </c>
      <c r="N1809" s="5">
        <v>37650.424229999997</v>
      </c>
      <c r="O1809" s="5">
        <f>O1810</f>
        <v>3130.9986100000001</v>
      </c>
      <c r="P1809" s="5">
        <f t="shared" ref="P1809:V1809" si="1625">P1810</f>
        <v>0</v>
      </c>
      <c r="Q1809" s="5">
        <f t="shared" si="1625"/>
        <v>0</v>
      </c>
      <c r="R1809" s="5">
        <f t="shared" si="1625"/>
        <v>0</v>
      </c>
      <c r="S1809" s="5">
        <f t="shared" si="1625"/>
        <v>0</v>
      </c>
      <c r="T1809" s="5">
        <v>37650.424229999997</v>
      </c>
      <c r="U1809" s="5">
        <f t="shared" si="1625"/>
        <v>0</v>
      </c>
      <c r="V1809" s="36">
        <f t="shared" si="1625"/>
        <v>0</v>
      </c>
      <c r="W1809" s="5">
        <f t="shared" si="1620"/>
        <v>100</v>
      </c>
      <c r="X1809" s="26"/>
    </row>
    <row r="1810" spans="1:25" ht="63" x14ac:dyDescent="0.25">
      <c r="A1810" s="4" t="s">
        <v>214</v>
      </c>
      <c r="B1810" s="4" t="s">
        <v>1345</v>
      </c>
      <c r="C1810" s="4" t="s">
        <v>810</v>
      </c>
      <c r="D1810" s="4" t="s">
        <v>182</v>
      </c>
      <c r="E1810" s="14" t="s">
        <v>481</v>
      </c>
      <c r="F1810" s="5"/>
      <c r="G1810" s="5"/>
      <c r="H1810" s="5"/>
      <c r="I1810" s="5"/>
      <c r="J1810" s="5"/>
      <c r="K1810" s="5"/>
      <c r="L1810" s="5"/>
      <c r="M1810" s="5">
        <f t="shared" si="1622"/>
        <v>0</v>
      </c>
      <c r="N1810" s="5">
        <v>37650.424229999997</v>
      </c>
      <c r="O1810" s="5">
        <v>3130.9986100000001</v>
      </c>
      <c r="P1810" s="5">
        <v>0</v>
      </c>
      <c r="Q1810" s="5">
        <v>0</v>
      </c>
      <c r="R1810" s="5">
        <v>0</v>
      </c>
      <c r="S1810" s="5">
        <v>0</v>
      </c>
      <c r="T1810" s="5">
        <v>37650.424229999997</v>
      </c>
      <c r="U1810" s="5">
        <v>0</v>
      </c>
      <c r="V1810" s="36">
        <v>0</v>
      </c>
      <c r="W1810" s="5">
        <f t="shared" si="1620"/>
        <v>100</v>
      </c>
      <c r="X1810" s="26"/>
    </row>
    <row r="1811" spans="1:25" s="10" customFormat="1" ht="31.5" x14ac:dyDescent="0.25">
      <c r="A1811" s="4" t="s">
        <v>214</v>
      </c>
      <c r="B1811" s="4" t="s">
        <v>1345</v>
      </c>
      <c r="C1811" s="4" t="s">
        <v>188</v>
      </c>
      <c r="D1811" s="4"/>
      <c r="E1811" s="14" t="s">
        <v>994</v>
      </c>
      <c r="F1811" s="11">
        <f t="shared" ref="F1811:L1811" si="1626">F1812+F1818</f>
        <v>446.79999999999995</v>
      </c>
      <c r="G1811" s="11">
        <f t="shared" si="1626"/>
        <v>522.79999999999995</v>
      </c>
      <c r="H1811" s="11">
        <f t="shared" si="1626"/>
        <v>514.29999999999995</v>
      </c>
      <c r="I1811" s="11">
        <f t="shared" si="1626"/>
        <v>-17.800000000000011</v>
      </c>
      <c r="J1811" s="11">
        <f t="shared" si="1626"/>
        <v>-38.699999999999989</v>
      </c>
      <c r="K1811" s="11">
        <f t="shared" si="1626"/>
        <v>-30</v>
      </c>
      <c r="L1811" s="11">
        <f t="shared" si="1626"/>
        <v>292.40099999999995</v>
      </c>
      <c r="M1811" s="11">
        <f t="shared" ref="M1811:M1817" si="1627">L1811</f>
        <v>292.40099999999995</v>
      </c>
      <c r="N1811" s="5">
        <v>18633.099999999999</v>
      </c>
      <c r="O1811" s="11">
        <f>O1812+O1818+O1830</f>
        <v>695.63473999999997</v>
      </c>
      <c r="P1811" s="11">
        <f t="shared" ref="P1811:V1811" si="1628">P1812+P1818+P1830</f>
        <v>0</v>
      </c>
      <c r="Q1811" s="11">
        <f t="shared" si="1628"/>
        <v>0</v>
      </c>
      <c r="R1811" s="11">
        <f t="shared" si="1628"/>
        <v>0</v>
      </c>
      <c r="S1811" s="11">
        <f t="shared" si="1628"/>
        <v>0</v>
      </c>
      <c r="T1811" s="5">
        <v>18633.099999999999</v>
      </c>
      <c r="U1811" s="11">
        <f t="shared" si="1628"/>
        <v>0</v>
      </c>
      <c r="V1811" s="35">
        <f t="shared" si="1628"/>
        <v>0</v>
      </c>
      <c r="W1811" s="5">
        <f t="shared" si="1620"/>
        <v>100</v>
      </c>
      <c r="X1811" s="25"/>
    </row>
    <row r="1812" spans="1:25" ht="47.25" x14ac:dyDescent="0.25">
      <c r="A1812" s="4" t="s">
        <v>214</v>
      </c>
      <c r="B1812" s="4" t="s">
        <v>1345</v>
      </c>
      <c r="C1812" s="4" t="s">
        <v>189</v>
      </c>
      <c r="D1812" s="4"/>
      <c r="E1812" s="14" t="s">
        <v>1005</v>
      </c>
      <c r="F1812" s="5">
        <f t="shared" ref="F1812:L1816" si="1629">F1813</f>
        <v>227.79999999999998</v>
      </c>
      <c r="G1812" s="5">
        <f t="shared" si="1629"/>
        <v>232.6</v>
      </c>
      <c r="H1812" s="5">
        <f t="shared" si="1629"/>
        <v>232.79999999999998</v>
      </c>
      <c r="I1812" s="5">
        <f t="shared" si="1629"/>
        <v>0</v>
      </c>
      <c r="J1812" s="5">
        <f t="shared" si="1629"/>
        <v>0</v>
      </c>
      <c r="K1812" s="5">
        <f t="shared" si="1629"/>
        <v>0</v>
      </c>
      <c r="L1812" s="5">
        <f t="shared" si="1629"/>
        <v>227.80099999999999</v>
      </c>
      <c r="M1812" s="5">
        <f t="shared" si="1627"/>
        <v>227.80099999999999</v>
      </c>
      <c r="N1812" s="5">
        <v>18633.099999999999</v>
      </c>
      <c r="O1812" s="5">
        <f t="shared" ref="O1812:O1816" si="1630">O1813</f>
        <v>148.75</v>
      </c>
      <c r="P1812" s="5">
        <f t="shared" ref="P1812:V1816" si="1631">P1813</f>
        <v>0</v>
      </c>
      <c r="Q1812" s="5">
        <f t="shared" si="1631"/>
        <v>0</v>
      </c>
      <c r="R1812" s="5">
        <f t="shared" si="1631"/>
        <v>0</v>
      </c>
      <c r="S1812" s="5">
        <f t="shared" si="1631"/>
        <v>0</v>
      </c>
      <c r="T1812" s="5">
        <v>18633.099999999999</v>
      </c>
      <c r="U1812" s="5">
        <f t="shared" si="1631"/>
        <v>0</v>
      </c>
      <c r="V1812" s="36">
        <f t="shared" si="1631"/>
        <v>0</v>
      </c>
      <c r="W1812" s="5">
        <f t="shared" si="1620"/>
        <v>100</v>
      </c>
      <c r="X1812" s="26"/>
    </row>
    <row r="1813" spans="1:25" ht="47.25" x14ac:dyDescent="0.25">
      <c r="A1813" s="4" t="s">
        <v>214</v>
      </c>
      <c r="B1813" s="4" t="s">
        <v>1345</v>
      </c>
      <c r="C1813" s="4" t="s">
        <v>190</v>
      </c>
      <c r="D1813" s="4"/>
      <c r="E1813" s="14" t="s">
        <v>1008</v>
      </c>
      <c r="F1813" s="5">
        <f t="shared" si="1629"/>
        <v>227.79999999999998</v>
      </c>
      <c r="G1813" s="5">
        <f t="shared" si="1629"/>
        <v>232.6</v>
      </c>
      <c r="H1813" s="5">
        <f t="shared" si="1629"/>
        <v>232.79999999999998</v>
      </c>
      <c r="I1813" s="5">
        <f t="shared" si="1629"/>
        <v>0</v>
      </c>
      <c r="J1813" s="5">
        <f t="shared" si="1629"/>
        <v>0</v>
      </c>
      <c r="K1813" s="5">
        <f t="shared" si="1629"/>
        <v>0</v>
      </c>
      <c r="L1813" s="5">
        <f t="shared" si="1629"/>
        <v>227.80099999999999</v>
      </c>
      <c r="M1813" s="5">
        <f t="shared" si="1627"/>
        <v>227.80099999999999</v>
      </c>
      <c r="N1813" s="5">
        <v>18633.099999999999</v>
      </c>
      <c r="O1813" s="5">
        <f t="shared" si="1630"/>
        <v>148.75</v>
      </c>
      <c r="P1813" s="5">
        <f t="shared" si="1631"/>
        <v>0</v>
      </c>
      <c r="Q1813" s="5">
        <f t="shared" si="1631"/>
        <v>0</v>
      </c>
      <c r="R1813" s="5">
        <f t="shared" si="1631"/>
        <v>0</v>
      </c>
      <c r="S1813" s="5">
        <f t="shared" si="1631"/>
        <v>0</v>
      </c>
      <c r="T1813" s="5">
        <v>18633.099999999999</v>
      </c>
      <c r="U1813" s="5">
        <f t="shared" si="1631"/>
        <v>0</v>
      </c>
      <c r="V1813" s="36">
        <f t="shared" si="1631"/>
        <v>0</v>
      </c>
      <c r="W1813" s="5">
        <f t="shared" si="1620"/>
        <v>100</v>
      </c>
      <c r="X1813" s="26"/>
    </row>
    <row r="1814" spans="1:25" ht="31.5" x14ac:dyDescent="0.25">
      <c r="A1814" s="4" t="s">
        <v>214</v>
      </c>
      <c r="B1814" s="4" t="s">
        <v>1345</v>
      </c>
      <c r="C1814" s="4" t="s">
        <v>181</v>
      </c>
      <c r="D1814" s="4"/>
      <c r="E1814" s="14" t="s">
        <v>789</v>
      </c>
      <c r="F1814" s="5">
        <f>F1815</f>
        <v>227.79999999999998</v>
      </c>
      <c r="G1814" s="5">
        <f t="shared" si="1629"/>
        <v>232.6</v>
      </c>
      <c r="H1814" s="5">
        <f t="shared" si="1629"/>
        <v>232.79999999999998</v>
      </c>
      <c r="I1814" s="5">
        <f t="shared" si="1629"/>
        <v>0</v>
      </c>
      <c r="J1814" s="5">
        <f t="shared" si="1629"/>
        <v>0</v>
      </c>
      <c r="K1814" s="5">
        <f t="shared" si="1629"/>
        <v>0</v>
      </c>
      <c r="L1814" s="5">
        <f t="shared" si="1629"/>
        <v>227.80099999999999</v>
      </c>
      <c r="M1814" s="5">
        <f t="shared" si="1627"/>
        <v>227.80099999999999</v>
      </c>
      <c r="N1814" s="5">
        <v>18633.099999999999</v>
      </c>
      <c r="O1814" s="5">
        <f t="shared" si="1630"/>
        <v>148.75</v>
      </c>
      <c r="P1814" s="5">
        <f t="shared" si="1631"/>
        <v>0</v>
      </c>
      <c r="Q1814" s="5">
        <f t="shared" si="1631"/>
        <v>0</v>
      </c>
      <c r="R1814" s="5">
        <f t="shared" si="1631"/>
        <v>0</v>
      </c>
      <c r="S1814" s="5">
        <f t="shared" si="1631"/>
        <v>0</v>
      </c>
      <c r="T1814" s="5">
        <v>18633.099999999999</v>
      </c>
      <c r="U1814" s="5">
        <f t="shared" si="1631"/>
        <v>0</v>
      </c>
      <c r="V1814" s="36">
        <f t="shared" si="1631"/>
        <v>0</v>
      </c>
      <c r="W1814" s="5">
        <f t="shared" si="1620"/>
        <v>100</v>
      </c>
      <c r="X1814" s="26"/>
    </row>
    <row r="1815" spans="1:25" ht="31.5" x14ac:dyDescent="0.25">
      <c r="A1815" s="4" t="s">
        <v>214</v>
      </c>
      <c r="B1815" s="4" t="s">
        <v>1345</v>
      </c>
      <c r="C1815" s="4" t="s">
        <v>181</v>
      </c>
      <c r="D1815" s="4" t="s">
        <v>73</v>
      </c>
      <c r="E1815" s="14" t="s">
        <v>475</v>
      </c>
      <c r="F1815" s="5">
        <f>F1816</f>
        <v>227.79999999999998</v>
      </c>
      <c r="G1815" s="5">
        <f t="shared" si="1629"/>
        <v>232.6</v>
      </c>
      <c r="H1815" s="5">
        <f t="shared" si="1629"/>
        <v>232.79999999999998</v>
      </c>
      <c r="I1815" s="5">
        <f t="shared" si="1629"/>
        <v>0</v>
      </c>
      <c r="J1815" s="5">
        <f t="shared" si="1629"/>
        <v>0</v>
      </c>
      <c r="K1815" s="5">
        <f t="shared" si="1629"/>
        <v>0</v>
      </c>
      <c r="L1815" s="5">
        <f t="shared" si="1629"/>
        <v>227.80099999999999</v>
      </c>
      <c r="M1815" s="5">
        <f t="shared" si="1627"/>
        <v>227.80099999999999</v>
      </c>
      <c r="N1815" s="5">
        <v>1057</v>
      </c>
      <c r="O1815" s="5">
        <f t="shared" si="1630"/>
        <v>148.75</v>
      </c>
      <c r="P1815" s="5">
        <f t="shared" si="1631"/>
        <v>0</v>
      </c>
      <c r="Q1815" s="5">
        <f t="shared" si="1631"/>
        <v>0</v>
      </c>
      <c r="R1815" s="5">
        <f t="shared" si="1631"/>
        <v>0</v>
      </c>
      <c r="S1815" s="5">
        <f t="shared" si="1631"/>
        <v>0</v>
      </c>
      <c r="T1815" s="5">
        <v>1057</v>
      </c>
      <c r="U1815" s="5">
        <f t="shared" si="1631"/>
        <v>0</v>
      </c>
      <c r="V1815" s="36">
        <f t="shared" si="1631"/>
        <v>0</v>
      </c>
      <c r="W1815" s="5">
        <f t="shared" si="1620"/>
        <v>100</v>
      </c>
      <c r="X1815" s="26"/>
    </row>
    <row r="1816" spans="1:25" ht="63" x14ac:dyDescent="0.25">
      <c r="A1816" s="4" t="s">
        <v>214</v>
      </c>
      <c r="B1816" s="4" t="s">
        <v>1345</v>
      </c>
      <c r="C1816" s="4" t="s">
        <v>181</v>
      </c>
      <c r="D1816" s="4" t="s">
        <v>72</v>
      </c>
      <c r="E1816" s="14" t="s">
        <v>1187</v>
      </c>
      <c r="F1816" s="5">
        <f>F1817</f>
        <v>227.79999999999998</v>
      </c>
      <c r="G1816" s="5">
        <f t="shared" si="1629"/>
        <v>232.6</v>
      </c>
      <c r="H1816" s="5">
        <f t="shared" si="1629"/>
        <v>232.79999999999998</v>
      </c>
      <c r="I1816" s="5">
        <f t="shared" si="1629"/>
        <v>0</v>
      </c>
      <c r="J1816" s="5">
        <f t="shared" si="1629"/>
        <v>0</v>
      </c>
      <c r="K1816" s="5">
        <f t="shared" si="1629"/>
        <v>0</v>
      </c>
      <c r="L1816" s="5">
        <f t="shared" si="1629"/>
        <v>227.80099999999999</v>
      </c>
      <c r="M1816" s="5">
        <f t="shared" si="1627"/>
        <v>227.80099999999999</v>
      </c>
      <c r="N1816" s="5">
        <v>1057</v>
      </c>
      <c r="O1816" s="5">
        <f t="shared" si="1630"/>
        <v>148.75</v>
      </c>
      <c r="P1816" s="5">
        <f t="shared" si="1631"/>
        <v>0</v>
      </c>
      <c r="Q1816" s="5">
        <f t="shared" si="1631"/>
        <v>0</v>
      </c>
      <c r="R1816" s="5">
        <f t="shared" si="1631"/>
        <v>0</v>
      </c>
      <c r="S1816" s="5">
        <f t="shared" si="1631"/>
        <v>0</v>
      </c>
      <c r="T1816" s="5">
        <v>1057</v>
      </c>
      <c r="U1816" s="5">
        <f t="shared" si="1631"/>
        <v>0</v>
      </c>
      <c r="V1816" s="36">
        <f t="shared" si="1631"/>
        <v>0</v>
      </c>
      <c r="W1816" s="5">
        <f t="shared" si="1620"/>
        <v>100</v>
      </c>
      <c r="X1816" s="26"/>
    </row>
    <row r="1817" spans="1:25" x14ac:dyDescent="0.25">
      <c r="A1817" s="4" t="s">
        <v>214</v>
      </c>
      <c r="B1817" s="4" t="s">
        <v>1345</v>
      </c>
      <c r="C1817" s="4" t="s">
        <v>181</v>
      </c>
      <c r="D1817" s="4" t="s">
        <v>13</v>
      </c>
      <c r="E1817" s="14" t="s">
        <v>480</v>
      </c>
      <c r="F1817" s="5">
        <v>227.79999999999998</v>
      </c>
      <c r="G1817" s="5">
        <v>232.6</v>
      </c>
      <c r="H1817" s="5">
        <v>232.79999999999998</v>
      </c>
      <c r="I1817" s="5"/>
      <c r="J1817" s="5"/>
      <c r="K1817" s="5"/>
      <c r="L1817" s="5">
        <f>260.44-32.639</f>
        <v>227.80099999999999</v>
      </c>
      <c r="M1817" s="5">
        <f t="shared" si="1627"/>
        <v>227.80099999999999</v>
      </c>
      <c r="N1817" s="5">
        <v>17576.099999999999</v>
      </c>
      <c r="O1817" s="5">
        <v>148.75</v>
      </c>
      <c r="P1817" s="5">
        <v>0</v>
      </c>
      <c r="Q1817" s="5">
        <v>0</v>
      </c>
      <c r="R1817" s="5">
        <v>0</v>
      </c>
      <c r="S1817" s="5">
        <v>0</v>
      </c>
      <c r="T1817" s="5">
        <v>17576.099999999999</v>
      </c>
      <c r="U1817" s="5">
        <v>0</v>
      </c>
      <c r="V1817" s="36">
        <v>0</v>
      </c>
      <c r="W1817" s="5">
        <f t="shared" si="1620"/>
        <v>100</v>
      </c>
      <c r="X1817" s="26"/>
    </row>
    <row r="1818" spans="1:25" ht="63" x14ac:dyDescent="0.25">
      <c r="A1818" s="4" t="s">
        <v>214</v>
      </c>
      <c r="B1818" s="4" t="s">
        <v>1345</v>
      </c>
      <c r="C1818" s="4" t="s">
        <v>181</v>
      </c>
      <c r="D1818" s="4" t="s">
        <v>182</v>
      </c>
      <c r="E1818" s="14" t="s">
        <v>481</v>
      </c>
      <c r="F1818" s="5">
        <f t="shared" ref="F1818:L1823" si="1632">F1819</f>
        <v>219</v>
      </c>
      <c r="G1818" s="5">
        <f t="shared" si="1632"/>
        <v>290.2</v>
      </c>
      <c r="H1818" s="5">
        <f t="shared" si="1632"/>
        <v>281.5</v>
      </c>
      <c r="I1818" s="5">
        <f t="shared" si="1632"/>
        <v>-17.800000000000011</v>
      </c>
      <c r="J1818" s="5">
        <f t="shared" si="1632"/>
        <v>-38.699999999999989</v>
      </c>
      <c r="K1818" s="5">
        <f t="shared" si="1632"/>
        <v>-30</v>
      </c>
      <c r="L1818" s="5">
        <f t="shared" si="1632"/>
        <v>64.599999999999966</v>
      </c>
      <c r="M1818" s="5">
        <f>L1818</f>
        <v>64.599999999999966</v>
      </c>
      <c r="N1818" s="5">
        <v>17576.099999999999</v>
      </c>
      <c r="O1818" s="5">
        <f t="shared" ref="O1818:V1819" si="1633">O1819</f>
        <v>15</v>
      </c>
      <c r="P1818" s="5">
        <f t="shared" si="1633"/>
        <v>0</v>
      </c>
      <c r="Q1818" s="5">
        <f t="shared" si="1633"/>
        <v>0</v>
      </c>
      <c r="R1818" s="5">
        <f t="shared" si="1633"/>
        <v>0</v>
      </c>
      <c r="S1818" s="5">
        <f t="shared" si="1633"/>
        <v>0</v>
      </c>
      <c r="T1818" s="5">
        <v>17576.099999999999</v>
      </c>
      <c r="U1818" s="5">
        <f t="shared" si="1633"/>
        <v>0</v>
      </c>
      <c r="V1818" s="36">
        <f t="shared" si="1633"/>
        <v>0</v>
      </c>
      <c r="W1818" s="5">
        <f t="shared" si="1620"/>
        <v>100</v>
      </c>
      <c r="X1818" s="26"/>
    </row>
    <row r="1819" spans="1:25" ht="31.5" x14ac:dyDescent="0.25">
      <c r="A1819" s="4" t="s">
        <v>214</v>
      </c>
      <c r="B1819" s="4" t="s">
        <v>1345</v>
      </c>
      <c r="C1819" s="4" t="s">
        <v>22</v>
      </c>
      <c r="D1819" s="4"/>
      <c r="E1819" s="14" t="s">
        <v>699</v>
      </c>
      <c r="F1819" s="5">
        <f t="shared" si="1632"/>
        <v>219</v>
      </c>
      <c r="G1819" s="5">
        <f t="shared" si="1632"/>
        <v>290.2</v>
      </c>
      <c r="H1819" s="5">
        <f t="shared" si="1632"/>
        <v>281.5</v>
      </c>
      <c r="I1819" s="5">
        <f t="shared" si="1632"/>
        <v>-17.800000000000011</v>
      </c>
      <c r="J1819" s="5">
        <f t="shared" si="1632"/>
        <v>-38.699999999999989</v>
      </c>
      <c r="K1819" s="5">
        <f t="shared" si="1632"/>
        <v>-30</v>
      </c>
      <c r="L1819" s="5">
        <f t="shared" si="1632"/>
        <v>64.599999999999966</v>
      </c>
      <c r="M1819" s="5">
        <f>L1819</f>
        <v>64.599999999999966</v>
      </c>
      <c r="N1819" s="5">
        <v>9869.8060399999995</v>
      </c>
      <c r="O1819" s="5">
        <f t="shared" si="1633"/>
        <v>15</v>
      </c>
      <c r="P1819" s="5">
        <f t="shared" si="1633"/>
        <v>0</v>
      </c>
      <c r="Q1819" s="5">
        <f t="shared" si="1633"/>
        <v>0</v>
      </c>
      <c r="R1819" s="5">
        <f t="shared" si="1633"/>
        <v>0</v>
      </c>
      <c r="S1819" s="5">
        <f t="shared" si="1633"/>
        <v>0</v>
      </c>
      <c r="T1819" s="5">
        <v>7412.6933399999998</v>
      </c>
      <c r="U1819" s="5">
        <f t="shared" si="1633"/>
        <v>0</v>
      </c>
      <c r="V1819" s="36">
        <f t="shared" si="1633"/>
        <v>0</v>
      </c>
      <c r="W1819" s="5">
        <f t="shared" si="1620"/>
        <v>75.104751906553162</v>
      </c>
      <c r="X1819" s="26"/>
    </row>
    <row r="1820" spans="1:25" ht="47.25" x14ac:dyDescent="0.25">
      <c r="A1820" s="4" t="s">
        <v>214</v>
      </c>
      <c r="B1820" s="4" t="s">
        <v>1345</v>
      </c>
      <c r="C1820" s="4" t="s">
        <v>345</v>
      </c>
      <c r="D1820" s="4"/>
      <c r="E1820" s="14" t="s">
        <v>704</v>
      </c>
      <c r="F1820" s="5">
        <f>F1823+F1821</f>
        <v>219</v>
      </c>
      <c r="G1820" s="5">
        <f>G1823+G1821</f>
        <v>290.2</v>
      </c>
      <c r="H1820" s="5">
        <f>H1823+H1821</f>
        <v>281.5</v>
      </c>
      <c r="I1820" s="5">
        <f>I1823+I1821+I1825</f>
        <v>-17.800000000000011</v>
      </c>
      <c r="J1820" s="5">
        <f>J1823+J1821+J1825</f>
        <v>-38.699999999999989</v>
      </c>
      <c r="K1820" s="5">
        <f>K1823+K1821+K1825</f>
        <v>-30</v>
      </c>
      <c r="L1820" s="5">
        <f>L1823+L1821+L1825</f>
        <v>64.599999999999966</v>
      </c>
      <c r="M1820" s="5">
        <f t="shared" ref="M1820:M1829" si="1634">L1820</f>
        <v>64.599999999999966</v>
      </c>
      <c r="N1820" s="5">
        <v>9869.8060399999995</v>
      </c>
      <c r="O1820" s="5">
        <f t="shared" ref="O1820:V1820" si="1635">O1825</f>
        <v>15</v>
      </c>
      <c r="P1820" s="5">
        <f t="shared" si="1635"/>
        <v>0</v>
      </c>
      <c r="Q1820" s="5">
        <f t="shared" si="1635"/>
        <v>0</v>
      </c>
      <c r="R1820" s="5">
        <f t="shared" si="1635"/>
        <v>0</v>
      </c>
      <c r="S1820" s="5">
        <f t="shared" si="1635"/>
        <v>0</v>
      </c>
      <c r="T1820" s="5">
        <v>7412.6933399999998</v>
      </c>
      <c r="U1820" s="5">
        <f t="shared" si="1635"/>
        <v>0</v>
      </c>
      <c r="V1820" s="36">
        <f t="shared" si="1635"/>
        <v>0</v>
      </c>
      <c r="W1820" s="5">
        <f t="shared" si="1620"/>
        <v>75.104751906553162</v>
      </c>
      <c r="X1820" s="26"/>
    </row>
    <row r="1821" spans="1:25" ht="31.5" x14ac:dyDescent="0.25">
      <c r="A1821" s="4" t="s">
        <v>214</v>
      </c>
      <c r="B1821" s="4" t="s">
        <v>1345</v>
      </c>
      <c r="C1821" s="4" t="s">
        <v>345</v>
      </c>
      <c r="D1821" s="4" t="s">
        <v>11</v>
      </c>
      <c r="E1821" s="14" t="s">
        <v>465</v>
      </c>
      <c r="F1821" s="5">
        <f t="shared" ref="F1821:L1821" si="1636">F1822</f>
        <v>219</v>
      </c>
      <c r="G1821" s="5">
        <f t="shared" si="1636"/>
        <v>290.2</v>
      </c>
      <c r="H1821" s="5">
        <f t="shared" si="1636"/>
        <v>281.5</v>
      </c>
      <c r="I1821" s="5">
        <f t="shared" si="1636"/>
        <v>-219</v>
      </c>
      <c r="J1821" s="5">
        <f t="shared" si="1636"/>
        <v>-290.2</v>
      </c>
      <c r="K1821" s="5">
        <f t="shared" si="1636"/>
        <v>-281.5</v>
      </c>
      <c r="L1821" s="5">
        <f t="shared" si="1636"/>
        <v>0</v>
      </c>
      <c r="M1821" s="5">
        <f t="shared" si="1634"/>
        <v>0</v>
      </c>
      <c r="N1821" s="5">
        <v>6750</v>
      </c>
      <c r="O1821" s="5">
        <f>O1822</f>
        <v>0</v>
      </c>
      <c r="P1821" s="5">
        <f t="shared" ref="P1821:V1821" si="1637">P1822</f>
        <v>0</v>
      </c>
      <c r="Q1821" s="5">
        <f t="shared" si="1637"/>
        <v>0</v>
      </c>
      <c r="R1821" s="5">
        <f t="shared" si="1637"/>
        <v>0</v>
      </c>
      <c r="S1821" s="5">
        <f t="shared" si="1637"/>
        <v>0</v>
      </c>
      <c r="T1821" s="5">
        <v>5422.3833400000003</v>
      </c>
      <c r="U1821" s="5">
        <f t="shared" si="1637"/>
        <v>0</v>
      </c>
      <c r="V1821" s="36">
        <f t="shared" si="1637"/>
        <v>0</v>
      </c>
      <c r="W1821" s="5">
        <f t="shared" si="1620"/>
        <v>80.33160503703705</v>
      </c>
      <c r="X1821" s="26"/>
      <c r="Y1821" s="2" t="s">
        <v>1236</v>
      </c>
    </row>
    <row r="1822" spans="1:25" ht="31.5" x14ac:dyDescent="0.25">
      <c r="A1822" s="4" t="s">
        <v>214</v>
      </c>
      <c r="B1822" s="4" t="s">
        <v>1345</v>
      </c>
      <c r="C1822" s="4" t="s">
        <v>345</v>
      </c>
      <c r="D1822" s="4" t="s">
        <v>12</v>
      </c>
      <c r="E1822" s="14" t="s">
        <v>466</v>
      </c>
      <c r="F1822" s="5">
        <v>219</v>
      </c>
      <c r="G1822" s="5">
        <v>290.2</v>
      </c>
      <c r="H1822" s="5">
        <v>281.5</v>
      </c>
      <c r="I1822" s="5">
        <f>-17.8-201.2</f>
        <v>-219</v>
      </c>
      <c r="J1822" s="5">
        <f>-38.7-251.5</f>
        <v>-290.2</v>
      </c>
      <c r="K1822" s="5">
        <f>-30-251.5</f>
        <v>-281.5</v>
      </c>
      <c r="L1822" s="5"/>
      <c r="M1822" s="5">
        <f t="shared" si="1634"/>
        <v>0</v>
      </c>
      <c r="N1822" s="5">
        <v>6750</v>
      </c>
      <c r="O1822" s="5">
        <v>0</v>
      </c>
      <c r="P1822" s="5">
        <v>0</v>
      </c>
      <c r="Q1822" s="5">
        <v>0</v>
      </c>
      <c r="R1822" s="5">
        <v>0</v>
      </c>
      <c r="S1822" s="5">
        <v>0</v>
      </c>
      <c r="T1822" s="5">
        <v>5422.3833400000003</v>
      </c>
      <c r="U1822" s="5">
        <v>0</v>
      </c>
      <c r="V1822" s="36">
        <v>0</v>
      </c>
      <c r="W1822" s="5">
        <f t="shared" si="1620"/>
        <v>80.33160503703705</v>
      </c>
      <c r="X1822" s="26"/>
      <c r="Y1822" s="2" t="s">
        <v>1236</v>
      </c>
    </row>
    <row r="1823" spans="1:25" ht="31.5" x14ac:dyDescent="0.25">
      <c r="A1823" s="4" t="s">
        <v>214</v>
      </c>
      <c r="B1823" s="4" t="s">
        <v>1345</v>
      </c>
      <c r="C1823" s="4" t="s">
        <v>345</v>
      </c>
      <c r="D1823" s="4" t="s">
        <v>73</v>
      </c>
      <c r="E1823" s="14" t="s">
        <v>475</v>
      </c>
      <c r="F1823" s="5">
        <f t="shared" si="1632"/>
        <v>0</v>
      </c>
      <c r="G1823" s="5">
        <f t="shared" si="1632"/>
        <v>0</v>
      </c>
      <c r="H1823" s="5">
        <f t="shared" si="1632"/>
        <v>0</v>
      </c>
      <c r="I1823" s="5">
        <f t="shared" si="1632"/>
        <v>0</v>
      </c>
      <c r="J1823" s="5">
        <f t="shared" si="1632"/>
        <v>0</v>
      </c>
      <c r="K1823" s="5">
        <f t="shared" si="1632"/>
        <v>0</v>
      </c>
      <c r="L1823" s="5">
        <f t="shared" si="1632"/>
        <v>0</v>
      </c>
      <c r="M1823" s="5">
        <f t="shared" si="1634"/>
        <v>0</v>
      </c>
      <c r="N1823" s="5">
        <v>200</v>
      </c>
      <c r="O1823" s="5">
        <f t="shared" ref="O1823:V1823" si="1638">O1824</f>
        <v>0</v>
      </c>
      <c r="P1823" s="5">
        <f t="shared" si="1638"/>
        <v>0</v>
      </c>
      <c r="Q1823" s="5">
        <f t="shared" si="1638"/>
        <v>0</v>
      </c>
      <c r="R1823" s="5">
        <f t="shared" si="1638"/>
        <v>0</v>
      </c>
      <c r="S1823" s="5">
        <f t="shared" si="1638"/>
        <v>0</v>
      </c>
      <c r="T1823" s="5">
        <v>200</v>
      </c>
      <c r="U1823" s="5">
        <f t="shared" si="1638"/>
        <v>0</v>
      </c>
      <c r="V1823" s="36">
        <f t="shared" si="1638"/>
        <v>0</v>
      </c>
      <c r="W1823" s="5">
        <f t="shared" si="1620"/>
        <v>100</v>
      </c>
      <c r="X1823" s="26"/>
      <c r="Y1823" s="2" t="s">
        <v>1236</v>
      </c>
    </row>
    <row r="1824" spans="1:25" ht="63" x14ac:dyDescent="0.25">
      <c r="A1824" s="4" t="s">
        <v>214</v>
      </c>
      <c r="B1824" s="4" t="s">
        <v>1345</v>
      </c>
      <c r="C1824" s="4" t="s">
        <v>345</v>
      </c>
      <c r="D1824" s="4" t="s">
        <v>72</v>
      </c>
      <c r="E1824" s="14" t="s">
        <v>1187</v>
      </c>
      <c r="F1824" s="5"/>
      <c r="G1824" s="5"/>
      <c r="H1824" s="5"/>
      <c r="I1824" s="5"/>
      <c r="J1824" s="5"/>
      <c r="K1824" s="5"/>
      <c r="L1824" s="5"/>
      <c r="M1824" s="5">
        <f t="shared" si="1634"/>
        <v>0</v>
      </c>
      <c r="N1824" s="5">
        <v>200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200</v>
      </c>
      <c r="U1824" s="5">
        <v>0</v>
      </c>
      <c r="V1824" s="36">
        <v>0</v>
      </c>
      <c r="W1824" s="5">
        <f t="shared" si="1620"/>
        <v>100</v>
      </c>
      <c r="X1824" s="26"/>
      <c r="Y1824" s="2" t="s">
        <v>1236</v>
      </c>
    </row>
    <row r="1825" spans="1:24" x14ac:dyDescent="0.25">
      <c r="A1825" s="4" t="s">
        <v>214</v>
      </c>
      <c r="B1825" s="4" t="s">
        <v>1345</v>
      </c>
      <c r="C1825" s="4" t="s">
        <v>345</v>
      </c>
      <c r="D1825" s="4" t="s">
        <v>13</v>
      </c>
      <c r="E1825" s="14" t="s">
        <v>480</v>
      </c>
      <c r="F1825" s="5"/>
      <c r="G1825" s="5"/>
      <c r="H1825" s="5"/>
      <c r="I1825" s="5">
        <f t="shared" ref="I1825:K1826" si="1639">I1826</f>
        <v>201.2</v>
      </c>
      <c r="J1825" s="5">
        <f t="shared" si="1639"/>
        <v>251.5</v>
      </c>
      <c r="K1825" s="5">
        <f t="shared" si="1639"/>
        <v>251.5</v>
      </c>
      <c r="L1825" s="5">
        <f>L1826</f>
        <v>64.599999999999966</v>
      </c>
      <c r="M1825" s="5">
        <f t="shared" si="1634"/>
        <v>64.599999999999966</v>
      </c>
      <c r="N1825" s="5">
        <v>2919.8060399999999</v>
      </c>
      <c r="O1825" s="5">
        <f>O1826+O1828</f>
        <v>15</v>
      </c>
      <c r="P1825" s="5">
        <f t="shared" ref="P1825:V1825" si="1640">P1826+P1828</f>
        <v>0</v>
      </c>
      <c r="Q1825" s="5">
        <f t="shared" si="1640"/>
        <v>0</v>
      </c>
      <c r="R1825" s="5">
        <f t="shared" si="1640"/>
        <v>0</v>
      </c>
      <c r="S1825" s="5">
        <f t="shared" si="1640"/>
        <v>0</v>
      </c>
      <c r="T1825" s="5">
        <v>1790.31</v>
      </c>
      <c r="U1825" s="5">
        <f t="shared" si="1640"/>
        <v>0</v>
      </c>
      <c r="V1825" s="36">
        <f t="shared" si="1640"/>
        <v>0</v>
      </c>
      <c r="W1825" s="5">
        <f t="shared" si="1620"/>
        <v>61.316059199603544</v>
      </c>
      <c r="X1825" s="26"/>
    </row>
    <row r="1826" spans="1:24" ht="63" x14ac:dyDescent="0.25">
      <c r="A1826" s="4" t="s">
        <v>214</v>
      </c>
      <c r="B1826" s="4" t="s">
        <v>1345</v>
      </c>
      <c r="C1826" s="4" t="s">
        <v>345</v>
      </c>
      <c r="D1826" s="4" t="s">
        <v>182</v>
      </c>
      <c r="E1826" s="14" t="s">
        <v>481</v>
      </c>
      <c r="F1826" s="5"/>
      <c r="G1826" s="5"/>
      <c r="H1826" s="5"/>
      <c r="I1826" s="5">
        <f t="shared" si="1639"/>
        <v>201.2</v>
      </c>
      <c r="J1826" s="5">
        <f t="shared" si="1639"/>
        <v>251.5</v>
      </c>
      <c r="K1826" s="5">
        <f t="shared" si="1639"/>
        <v>251.5</v>
      </c>
      <c r="L1826" s="5">
        <f>L1827</f>
        <v>64.599999999999966</v>
      </c>
      <c r="M1826" s="5">
        <f t="shared" si="1634"/>
        <v>64.599999999999966</v>
      </c>
      <c r="N1826" s="5">
        <v>2919.8060399999999</v>
      </c>
      <c r="O1826" s="5">
        <f>O1827</f>
        <v>0</v>
      </c>
      <c r="P1826" s="5">
        <f t="shared" ref="P1826:V1826" si="1641">P1827</f>
        <v>0</v>
      </c>
      <c r="Q1826" s="5">
        <f t="shared" si="1641"/>
        <v>0</v>
      </c>
      <c r="R1826" s="5">
        <f t="shared" si="1641"/>
        <v>0</v>
      </c>
      <c r="S1826" s="5">
        <f t="shared" si="1641"/>
        <v>0</v>
      </c>
      <c r="T1826" s="5">
        <v>1790.31</v>
      </c>
      <c r="U1826" s="5">
        <f t="shared" si="1641"/>
        <v>0</v>
      </c>
      <c r="V1826" s="36">
        <f t="shared" si="1641"/>
        <v>0</v>
      </c>
      <c r="W1826" s="5">
        <f t="shared" si="1620"/>
        <v>61.316059199603544</v>
      </c>
      <c r="X1826" s="24"/>
    </row>
    <row r="1827" spans="1:24" ht="47.25" x14ac:dyDescent="0.25">
      <c r="A1827" s="4" t="s">
        <v>214</v>
      </c>
      <c r="B1827" s="4" t="s">
        <v>1345</v>
      </c>
      <c r="C1827" s="4" t="s">
        <v>36</v>
      </c>
      <c r="D1827" s="4"/>
      <c r="E1827" s="14" t="s">
        <v>732</v>
      </c>
      <c r="F1827" s="5"/>
      <c r="G1827" s="5"/>
      <c r="H1827" s="5"/>
      <c r="I1827" s="5">
        <f>219-17.8</f>
        <v>201.2</v>
      </c>
      <c r="J1827" s="5">
        <f>290.2-38.7</f>
        <v>251.5</v>
      </c>
      <c r="K1827" s="5">
        <f>281.5-30</f>
        <v>251.5</v>
      </c>
      <c r="L1827" s="5">
        <f>281.334+201.2-417.934</f>
        <v>64.599999999999966</v>
      </c>
      <c r="M1827" s="5">
        <f t="shared" si="1634"/>
        <v>64.599999999999966</v>
      </c>
      <c r="N1827" s="5">
        <v>610.23839999999996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610.23839999999996</v>
      </c>
      <c r="U1827" s="5">
        <v>0</v>
      </c>
      <c r="V1827" s="36">
        <v>0</v>
      </c>
      <c r="W1827" s="5">
        <f t="shared" si="1620"/>
        <v>100</v>
      </c>
      <c r="X1827" s="24"/>
    </row>
    <row r="1828" spans="1:24" x14ac:dyDescent="0.25">
      <c r="A1828" s="4" t="s">
        <v>214</v>
      </c>
      <c r="B1828" s="4" t="s">
        <v>1345</v>
      </c>
      <c r="C1828" s="4" t="s">
        <v>37</v>
      </c>
      <c r="D1828" s="4"/>
      <c r="E1828" s="14" t="s">
        <v>735</v>
      </c>
      <c r="F1828" s="5"/>
      <c r="G1828" s="5"/>
      <c r="H1828" s="5"/>
      <c r="I1828" s="5"/>
      <c r="J1828" s="5"/>
      <c r="K1828" s="5"/>
      <c r="L1828" s="5">
        <f>L1829</f>
        <v>0</v>
      </c>
      <c r="M1828" s="5">
        <f t="shared" si="1634"/>
        <v>0</v>
      </c>
      <c r="N1828" s="5">
        <v>610.23839999999996</v>
      </c>
      <c r="O1828" s="5">
        <f>O1829</f>
        <v>15</v>
      </c>
      <c r="P1828" s="5">
        <f t="shared" ref="P1828:V1828" si="1642">P1829</f>
        <v>0</v>
      </c>
      <c r="Q1828" s="5">
        <f t="shared" si="1642"/>
        <v>0</v>
      </c>
      <c r="R1828" s="5">
        <f t="shared" si="1642"/>
        <v>0</v>
      </c>
      <c r="S1828" s="5">
        <f t="shared" si="1642"/>
        <v>0</v>
      </c>
      <c r="T1828" s="5">
        <v>610.23839999999996</v>
      </c>
      <c r="U1828" s="5">
        <f t="shared" si="1642"/>
        <v>0</v>
      </c>
      <c r="V1828" s="36">
        <f t="shared" si="1642"/>
        <v>0</v>
      </c>
      <c r="W1828" s="5">
        <f t="shared" si="1620"/>
        <v>100</v>
      </c>
      <c r="X1828" s="26"/>
    </row>
    <row r="1829" spans="1:24" x14ac:dyDescent="0.25">
      <c r="A1829" s="4" t="s">
        <v>214</v>
      </c>
      <c r="B1829" s="4" t="s">
        <v>1345</v>
      </c>
      <c r="C1829" s="4" t="s">
        <v>38</v>
      </c>
      <c r="D1829" s="4"/>
      <c r="E1829" s="14" t="s">
        <v>736</v>
      </c>
      <c r="F1829" s="5"/>
      <c r="G1829" s="5"/>
      <c r="H1829" s="5"/>
      <c r="I1829" s="5"/>
      <c r="J1829" s="5"/>
      <c r="K1829" s="5"/>
      <c r="L1829" s="5">
        <v>0</v>
      </c>
      <c r="M1829" s="5">
        <f t="shared" si="1634"/>
        <v>0</v>
      </c>
      <c r="N1829" s="5">
        <v>610.23839999999996</v>
      </c>
      <c r="O1829" s="5">
        <v>15</v>
      </c>
      <c r="P1829" s="5">
        <v>0</v>
      </c>
      <c r="Q1829" s="5">
        <v>0</v>
      </c>
      <c r="R1829" s="5">
        <v>0</v>
      </c>
      <c r="S1829" s="5">
        <v>0</v>
      </c>
      <c r="T1829" s="5">
        <v>610.23839999999996</v>
      </c>
      <c r="U1829" s="5">
        <v>0</v>
      </c>
      <c r="V1829" s="36">
        <v>0</v>
      </c>
      <c r="W1829" s="5">
        <f t="shared" si="1620"/>
        <v>100</v>
      </c>
      <c r="X1829" s="26"/>
    </row>
    <row r="1830" spans="1:24" ht="31.5" x14ac:dyDescent="0.25">
      <c r="A1830" s="4" t="s">
        <v>214</v>
      </c>
      <c r="B1830" s="4" t="s">
        <v>1345</v>
      </c>
      <c r="C1830" s="4" t="s">
        <v>38</v>
      </c>
      <c r="D1830" s="4" t="s">
        <v>11</v>
      </c>
      <c r="E1830" s="14" t="s">
        <v>465</v>
      </c>
      <c r="F1830" s="5"/>
      <c r="G1830" s="5"/>
      <c r="H1830" s="5"/>
      <c r="I1830" s="5"/>
      <c r="J1830" s="5"/>
      <c r="K1830" s="5"/>
      <c r="L1830" s="5"/>
      <c r="M1830" s="5">
        <f>M1831</f>
        <v>0</v>
      </c>
      <c r="N1830" s="5">
        <v>610.23839999999996</v>
      </c>
      <c r="O1830" s="5">
        <f t="shared" ref="O1830:O1833" si="1643">O1831</f>
        <v>531.88473999999997</v>
      </c>
      <c r="P1830" s="5">
        <f t="shared" ref="P1830:V1833" si="1644">P1831</f>
        <v>0</v>
      </c>
      <c r="Q1830" s="5">
        <f t="shared" si="1644"/>
        <v>0</v>
      </c>
      <c r="R1830" s="5">
        <f t="shared" si="1644"/>
        <v>0</v>
      </c>
      <c r="S1830" s="5">
        <f t="shared" si="1644"/>
        <v>0</v>
      </c>
      <c r="T1830" s="5">
        <v>610.23839999999996</v>
      </c>
      <c r="U1830" s="5">
        <f t="shared" si="1644"/>
        <v>0</v>
      </c>
      <c r="V1830" s="36">
        <f t="shared" si="1644"/>
        <v>0</v>
      </c>
      <c r="W1830" s="5">
        <f t="shared" si="1620"/>
        <v>100</v>
      </c>
      <c r="X1830" s="26"/>
    </row>
    <row r="1831" spans="1:24" ht="31.5" x14ac:dyDescent="0.25">
      <c r="A1831" s="4" t="s">
        <v>214</v>
      </c>
      <c r="B1831" s="4" t="s">
        <v>1345</v>
      </c>
      <c r="C1831" s="4" t="s">
        <v>38</v>
      </c>
      <c r="D1831" s="4" t="s">
        <v>12</v>
      </c>
      <c r="E1831" s="14" t="s">
        <v>466</v>
      </c>
      <c r="F1831" s="5"/>
      <c r="G1831" s="5"/>
      <c r="H1831" s="5"/>
      <c r="I1831" s="5"/>
      <c r="J1831" s="5"/>
      <c r="K1831" s="5"/>
      <c r="L1831" s="5"/>
      <c r="M1831" s="5">
        <f>M1832</f>
        <v>0</v>
      </c>
      <c r="N1831" s="5">
        <v>610.23839999999996</v>
      </c>
      <c r="O1831" s="5">
        <f t="shared" si="1643"/>
        <v>531.88473999999997</v>
      </c>
      <c r="P1831" s="5">
        <f t="shared" si="1644"/>
        <v>0</v>
      </c>
      <c r="Q1831" s="5">
        <f t="shared" si="1644"/>
        <v>0</v>
      </c>
      <c r="R1831" s="5">
        <f t="shared" si="1644"/>
        <v>0</v>
      </c>
      <c r="S1831" s="5">
        <f t="shared" si="1644"/>
        <v>0</v>
      </c>
      <c r="T1831" s="5">
        <v>610.23839999999996</v>
      </c>
      <c r="U1831" s="5">
        <f t="shared" si="1644"/>
        <v>0</v>
      </c>
      <c r="V1831" s="36">
        <f t="shared" si="1644"/>
        <v>0</v>
      </c>
      <c r="W1831" s="5">
        <f t="shared" si="1620"/>
        <v>100</v>
      </c>
      <c r="X1831" s="26"/>
    </row>
    <row r="1832" spans="1:24" x14ac:dyDescent="0.25">
      <c r="A1832" s="9" t="s">
        <v>214</v>
      </c>
      <c r="B1832" s="9" t="s">
        <v>1324</v>
      </c>
      <c r="C1832" s="9"/>
      <c r="D1832" s="9"/>
      <c r="E1832" s="13" t="s">
        <v>445</v>
      </c>
      <c r="F1832" s="5"/>
      <c r="G1832" s="5"/>
      <c r="H1832" s="5"/>
      <c r="I1832" s="5"/>
      <c r="J1832" s="5"/>
      <c r="K1832" s="5"/>
      <c r="L1832" s="5"/>
      <c r="M1832" s="5">
        <f>M1833</f>
        <v>0</v>
      </c>
      <c r="N1832" s="11">
        <v>350.43695000000002</v>
      </c>
      <c r="O1832" s="5">
        <f t="shared" si="1643"/>
        <v>531.88473999999997</v>
      </c>
      <c r="P1832" s="5">
        <f t="shared" si="1644"/>
        <v>0</v>
      </c>
      <c r="Q1832" s="5">
        <f t="shared" si="1644"/>
        <v>0</v>
      </c>
      <c r="R1832" s="5">
        <f t="shared" si="1644"/>
        <v>0</v>
      </c>
      <c r="S1832" s="5">
        <f t="shared" si="1644"/>
        <v>0</v>
      </c>
      <c r="T1832" s="11">
        <v>350.43695000000002</v>
      </c>
      <c r="U1832" s="5">
        <f t="shared" si="1644"/>
        <v>0</v>
      </c>
      <c r="V1832" s="36">
        <f t="shared" si="1644"/>
        <v>0</v>
      </c>
      <c r="W1832" s="11">
        <f t="shared" si="1620"/>
        <v>100</v>
      </c>
      <c r="X1832" s="26"/>
    </row>
    <row r="1833" spans="1:24" ht="31.5" x14ac:dyDescent="0.25">
      <c r="A1833" s="4" t="s">
        <v>214</v>
      </c>
      <c r="B1833" s="4" t="s">
        <v>1324</v>
      </c>
      <c r="C1833" s="4" t="s">
        <v>186</v>
      </c>
      <c r="D1833" s="4"/>
      <c r="E1833" s="14" t="s">
        <v>959</v>
      </c>
      <c r="F1833" s="5"/>
      <c r="G1833" s="5"/>
      <c r="H1833" s="5"/>
      <c r="I1833" s="5"/>
      <c r="J1833" s="5"/>
      <c r="K1833" s="5"/>
      <c r="L1833" s="5"/>
      <c r="M1833" s="5">
        <f>M1834</f>
        <v>0</v>
      </c>
      <c r="N1833" s="5">
        <v>231.43695</v>
      </c>
      <c r="O1833" s="5">
        <f t="shared" si="1643"/>
        <v>531.88473999999997</v>
      </c>
      <c r="P1833" s="5">
        <f t="shared" si="1644"/>
        <v>0</v>
      </c>
      <c r="Q1833" s="5">
        <f t="shared" si="1644"/>
        <v>0</v>
      </c>
      <c r="R1833" s="5">
        <f t="shared" si="1644"/>
        <v>0</v>
      </c>
      <c r="S1833" s="5">
        <f t="shared" si="1644"/>
        <v>0</v>
      </c>
      <c r="T1833" s="5">
        <v>231.43695</v>
      </c>
      <c r="U1833" s="5">
        <f t="shared" si="1644"/>
        <v>0</v>
      </c>
      <c r="V1833" s="36">
        <f t="shared" si="1644"/>
        <v>0</v>
      </c>
      <c r="W1833" s="5">
        <f t="shared" si="1620"/>
        <v>100</v>
      </c>
      <c r="X1833" s="26"/>
    </row>
    <row r="1834" spans="1:24" ht="47.25" x14ac:dyDescent="0.25">
      <c r="A1834" s="4" t="s">
        <v>214</v>
      </c>
      <c r="B1834" s="4" t="s">
        <v>1324</v>
      </c>
      <c r="C1834" s="4" t="s">
        <v>187</v>
      </c>
      <c r="D1834" s="4"/>
      <c r="E1834" s="14" t="s">
        <v>1487</v>
      </c>
      <c r="F1834" s="5"/>
      <c r="G1834" s="5"/>
      <c r="H1834" s="5"/>
      <c r="I1834" s="5"/>
      <c r="J1834" s="5"/>
      <c r="K1834" s="5"/>
      <c r="L1834" s="5"/>
      <c r="M1834" s="5">
        <v>0</v>
      </c>
      <c r="N1834" s="5">
        <v>231.43695</v>
      </c>
      <c r="O1834" s="5">
        <v>531.88473999999997</v>
      </c>
      <c r="P1834" s="5">
        <v>0</v>
      </c>
      <c r="Q1834" s="5">
        <v>0</v>
      </c>
      <c r="R1834" s="5">
        <v>0</v>
      </c>
      <c r="S1834" s="5">
        <v>0</v>
      </c>
      <c r="T1834" s="5">
        <v>231.43695</v>
      </c>
      <c r="U1834" s="5">
        <v>0</v>
      </c>
      <c r="V1834" s="36">
        <v>0</v>
      </c>
      <c r="W1834" s="5">
        <f t="shared" si="1620"/>
        <v>100</v>
      </c>
      <c r="X1834" s="26"/>
    </row>
    <row r="1835" spans="1:24" s="3" customFormat="1" ht="47.25" x14ac:dyDescent="0.25">
      <c r="A1835" s="4" t="s">
        <v>214</v>
      </c>
      <c r="B1835" s="4" t="s">
        <v>1324</v>
      </c>
      <c r="C1835" s="4" t="s">
        <v>1497</v>
      </c>
      <c r="D1835" s="4"/>
      <c r="E1835" s="14" t="s">
        <v>966</v>
      </c>
      <c r="F1835" s="8">
        <f t="shared" ref="F1835:L1835" si="1645">F1848+F1919+F1836</f>
        <v>115430.59999999999</v>
      </c>
      <c r="G1835" s="8">
        <f t="shared" si="1645"/>
        <v>93185.799999999988</v>
      </c>
      <c r="H1835" s="8">
        <f t="shared" si="1645"/>
        <v>126108.09999999999</v>
      </c>
      <c r="I1835" s="8">
        <f t="shared" si="1645"/>
        <v>5006.1000000000004</v>
      </c>
      <c r="J1835" s="8">
        <f t="shared" si="1645"/>
        <v>-1241.2</v>
      </c>
      <c r="K1835" s="8">
        <f t="shared" si="1645"/>
        <v>6464.4</v>
      </c>
      <c r="L1835" s="8">
        <f t="shared" si="1645"/>
        <v>-2838.366</v>
      </c>
      <c r="M1835" s="8">
        <f t="shared" ref="M1835:M1842" si="1646">F1835+I1835+L1835</f>
        <v>117598.334</v>
      </c>
      <c r="N1835" s="5">
        <v>231.43695</v>
      </c>
      <c r="O1835" s="8">
        <f t="shared" ref="O1835:V1835" si="1647">O1848+O1919+O1836</f>
        <v>40849.782809999997</v>
      </c>
      <c r="P1835" s="8">
        <f t="shared" si="1647"/>
        <v>780.76269000000002</v>
      </c>
      <c r="Q1835" s="8">
        <f t="shared" si="1647"/>
        <v>780.76269000000002</v>
      </c>
      <c r="R1835" s="8">
        <f t="shared" si="1647"/>
        <v>0</v>
      </c>
      <c r="S1835" s="8">
        <f t="shared" si="1647"/>
        <v>0</v>
      </c>
      <c r="T1835" s="5">
        <v>231.43695</v>
      </c>
      <c r="U1835" s="8">
        <f t="shared" si="1647"/>
        <v>780.76269000000002</v>
      </c>
      <c r="V1835" s="34">
        <f t="shared" si="1647"/>
        <v>0</v>
      </c>
      <c r="W1835" s="5">
        <f t="shared" si="1620"/>
        <v>100</v>
      </c>
      <c r="X1835" s="21"/>
    </row>
    <row r="1836" spans="1:24" s="10" customFormat="1" ht="63" x14ac:dyDescent="0.25">
      <c r="A1836" s="4" t="s">
        <v>214</v>
      </c>
      <c r="B1836" s="4" t="s">
        <v>1324</v>
      </c>
      <c r="C1836" s="4" t="s">
        <v>1498</v>
      </c>
      <c r="D1836" s="4"/>
      <c r="E1836" s="14" t="s">
        <v>1141</v>
      </c>
      <c r="F1836" s="11">
        <f t="shared" ref="F1836:L1841" si="1648">F1837</f>
        <v>0</v>
      </c>
      <c r="G1836" s="11">
        <f t="shared" si="1648"/>
        <v>0</v>
      </c>
      <c r="H1836" s="11">
        <f t="shared" si="1648"/>
        <v>0</v>
      </c>
      <c r="I1836" s="11">
        <f t="shared" si="1648"/>
        <v>0</v>
      </c>
      <c r="J1836" s="11">
        <f t="shared" si="1648"/>
        <v>0</v>
      </c>
      <c r="K1836" s="11">
        <f t="shared" si="1648"/>
        <v>0</v>
      </c>
      <c r="L1836" s="11">
        <f t="shared" si="1648"/>
        <v>393.96900000000005</v>
      </c>
      <c r="M1836" s="11">
        <f t="shared" si="1646"/>
        <v>393.96900000000005</v>
      </c>
      <c r="N1836" s="5">
        <v>231.43695</v>
      </c>
      <c r="O1836" s="11">
        <f t="shared" ref="O1836:V1836" si="1649">O1837+O1843</f>
        <v>6</v>
      </c>
      <c r="P1836" s="11">
        <f t="shared" si="1649"/>
        <v>0</v>
      </c>
      <c r="Q1836" s="11">
        <f t="shared" si="1649"/>
        <v>0</v>
      </c>
      <c r="R1836" s="11">
        <f t="shared" si="1649"/>
        <v>0</v>
      </c>
      <c r="S1836" s="11">
        <f t="shared" si="1649"/>
        <v>0</v>
      </c>
      <c r="T1836" s="5">
        <v>231.43695</v>
      </c>
      <c r="U1836" s="11">
        <f t="shared" si="1649"/>
        <v>0</v>
      </c>
      <c r="V1836" s="35">
        <f t="shared" si="1649"/>
        <v>0</v>
      </c>
      <c r="W1836" s="5">
        <f t="shared" si="1620"/>
        <v>100</v>
      </c>
      <c r="X1836" s="26"/>
    </row>
    <row r="1837" spans="1:24" ht="31.5" x14ac:dyDescent="0.25">
      <c r="A1837" s="4" t="s">
        <v>214</v>
      </c>
      <c r="B1837" s="4" t="s">
        <v>1324</v>
      </c>
      <c r="C1837" s="4" t="s">
        <v>1498</v>
      </c>
      <c r="D1837" s="4" t="s">
        <v>11</v>
      </c>
      <c r="E1837" s="14" t="s">
        <v>465</v>
      </c>
      <c r="F1837" s="5">
        <f t="shared" si="1648"/>
        <v>0</v>
      </c>
      <c r="G1837" s="5">
        <f t="shared" si="1648"/>
        <v>0</v>
      </c>
      <c r="H1837" s="5">
        <f t="shared" si="1648"/>
        <v>0</v>
      </c>
      <c r="I1837" s="5">
        <f t="shared" si="1648"/>
        <v>0</v>
      </c>
      <c r="J1837" s="5">
        <f t="shared" si="1648"/>
        <v>0</v>
      </c>
      <c r="K1837" s="5">
        <f t="shared" si="1648"/>
        <v>0</v>
      </c>
      <c r="L1837" s="5">
        <f t="shared" si="1648"/>
        <v>393.96900000000005</v>
      </c>
      <c r="M1837" s="5">
        <f t="shared" si="1646"/>
        <v>393.96900000000005</v>
      </c>
      <c r="N1837" s="5">
        <v>231.43695</v>
      </c>
      <c r="O1837" s="5">
        <f t="shared" ref="O1837:O1841" si="1650">O1838</f>
        <v>0</v>
      </c>
      <c r="P1837" s="5">
        <f t="shared" ref="P1837:V1841" si="1651">P1838</f>
        <v>0</v>
      </c>
      <c r="Q1837" s="5">
        <f t="shared" si="1651"/>
        <v>0</v>
      </c>
      <c r="R1837" s="5">
        <f t="shared" si="1651"/>
        <v>0</v>
      </c>
      <c r="S1837" s="5">
        <f t="shared" si="1651"/>
        <v>0</v>
      </c>
      <c r="T1837" s="5">
        <v>231.43695</v>
      </c>
      <c r="U1837" s="5">
        <f t="shared" si="1651"/>
        <v>0</v>
      </c>
      <c r="V1837" s="36">
        <f t="shared" si="1651"/>
        <v>0</v>
      </c>
      <c r="W1837" s="5">
        <f t="shared" si="1620"/>
        <v>100</v>
      </c>
      <c r="X1837" s="26"/>
    </row>
    <row r="1838" spans="1:24" ht="31.5" x14ac:dyDescent="0.25">
      <c r="A1838" s="4" t="s">
        <v>214</v>
      </c>
      <c r="B1838" s="4" t="s">
        <v>1324</v>
      </c>
      <c r="C1838" s="4" t="s">
        <v>1498</v>
      </c>
      <c r="D1838" s="4" t="s">
        <v>12</v>
      </c>
      <c r="E1838" s="14" t="s">
        <v>466</v>
      </c>
      <c r="F1838" s="5">
        <f t="shared" si="1648"/>
        <v>0</v>
      </c>
      <c r="G1838" s="5">
        <f t="shared" si="1648"/>
        <v>0</v>
      </c>
      <c r="H1838" s="5">
        <f t="shared" si="1648"/>
        <v>0</v>
      </c>
      <c r="I1838" s="5">
        <f t="shared" si="1648"/>
        <v>0</v>
      </c>
      <c r="J1838" s="5">
        <f t="shared" si="1648"/>
        <v>0</v>
      </c>
      <c r="K1838" s="5">
        <f t="shared" si="1648"/>
        <v>0</v>
      </c>
      <c r="L1838" s="5">
        <f t="shared" si="1648"/>
        <v>393.96900000000005</v>
      </c>
      <c r="M1838" s="5">
        <f t="shared" si="1646"/>
        <v>393.96900000000005</v>
      </c>
      <c r="N1838" s="5">
        <v>231.43695</v>
      </c>
      <c r="O1838" s="5">
        <f t="shared" si="1650"/>
        <v>0</v>
      </c>
      <c r="P1838" s="5">
        <f t="shared" si="1651"/>
        <v>0</v>
      </c>
      <c r="Q1838" s="5">
        <f t="shared" si="1651"/>
        <v>0</v>
      </c>
      <c r="R1838" s="5">
        <f t="shared" si="1651"/>
        <v>0</v>
      </c>
      <c r="S1838" s="5">
        <f t="shared" si="1651"/>
        <v>0</v>
      </c>
      <c r="T1838" s="5">
        <v>231.43695</v>
      </c>
      <c r="U1838" s="5">
        <f t="shared" si="1651"/>
        <v>0</v>
      </c>
      <c r="V1838" s="36">
        <f t="shared" si="1651"/>
        <v>0</v>
      </c>
      <c r="W1838" s="5">
        <f t="shared" si="1620"/>
        <v>100</v>
      </c>
      <c r="X1838" s="26"/>
    </row>
    <row r="1839" spans="1:24" ht="31.5" hidden="1" x14ac:dyDescent="0.25">
      <c r="A1839" s="4" t="s">
        <v>214</v>
      </c>
      <c r="B1839" s="4" t="s">
        <v>1324</v>
      </c>
      <c r="C1839" s="4" t="s">
        <v>49</v>
      </c>
      <c r="D1839" s="4"/>
      <c r="E1839" s="14" t="s">
        <v>1016</v>
      </c>
      <c r="F1839" s="5">
        <f t="shared" si="1648"/>
        <v>0</v>
      </c>
      <c r="G1839" s="5">
        <f t="shared" si="1648"/>
        <v>0</v>
      </c>
      <c r="H1839" s="5">
        <f t="shared" si="1648"/>
        <v>0</v>
      </c>
      <c r="I1839" s="5">
        <f t="shared" si="1648"/>
        <v>0</v>
      </c>
      <c r="J1839" s="5">
        <f t="shared" si="1648"/>
        <v>0</v>
      </c>
      <c r="K1839" s="5">
        <f t="shared" si="1648"/>
        <v>0</v>
      </c>
      <c r="L1839" s="5">
        <f t="shared" si="1648"/>
        <v>393.96900000000005</v>
      </c>
      <c r="M1839" s="5">
        <f t="shared" si="1646"/>
        <v>393.96900000000005</v>
      </c>
      <c r="N1839" s="5">
        <v>0</v>
      </c>
      <c r="O1839" s="5">
        <f t="shared" si="1650"/>
        <v>0</v>
      </c>
      <c r="P1839" s="5">
        <f t="shared" si="1651"/>
        <v>0</v>
      </c>
      <c r="Q1839" s="5">
        <f t="shared" si="1651"/>
        <v>0</v>
      </c>
      <c r="R1839" s="5">
        <f t="shared" si="1651"/>
        <v>0</v>
      </c>
      <c r="S1839" s="5">
        <f t="shared" si="1651"/>
        <v>0</v>
      </c>
      <c r="T1839" s="5">
        <v>0</v>
      </c>
      <c r="U1839" s="5">
        <f t="shared" si="1651"/>
        <v>0</v>
      </c>
      <c r="V1839" s="36">
        <f t="shared" si="1651"/>
        <v>0</v>
      </c>
      <c r="W1839" s="5" t="e">
        <f t="shared" si="1620"/>
        <v>#DIV/0!</v>
      </c>
      <c r="X1839" s="24" t="s">
        <v>1214</v>
      </c>
    </row>
    <row r="1840" spans="1:24" ht="31.5" hidden="1" x14ac:dyDescent="0.25">
      <c r="A1840" s="4" t="s">
        <v>214</v>
      </c>
      <c r="B1840" s="4" t="s">
        <v>1324</v>
      </c>
      <c r="C1840" s="4" t="s">
        <v>54</v>
      </c>
      <c r="D1840" s="4"/>
      <c r="E1840" s="14" t="s">
        <v>1017</v>
      </c>
      <c r="F1840" s="5">
        <f t="shared" si="1648"/>
        <v>0</v>
      </c>
      <c r="G1840" s="5">
        <f t="shared" si="1648"/>
        <v>0</v>
      </c>
      <c r="H1840" s="5">
        <f t="shared" si="1648"/>
        <v>0</v>
      </c>
      <c r="I1840" s="5">
        <f t="shared" si="1648"/>
        <v>0</v>
      </c>
      <c r="J1840" s="5">
        <f t="shared" si="1648"/>
        <v>0</v>
      </c>
      <c r="K1840" s="5">
        <f t="shared" si="1648"/>
        <v>0</v>
      </c>
      <c r="L1840" s="5">
        <f t="shared" si="1648"/>
        <v>393.96900000000005</v>
      </c>
      <c r="M1840" s="5">
        <f t="shared" si="1646"/>
        <v>393.96900000000005</v>
      </c>
      <c r="N1840" s="5">
        <v>0</v>
      </c>
      <c r="O1840" s="5">
        <f t="shared" si="1650"/>
        <v>0</v>
      </c>
      <c r="P1840" s="5">
        <f t="shared" si="1651"/>
        <v>0</v>
      </c>
      <c r="Q1840" s="5">
        <f t="shared" si="1651"/>
        <v>0</v>
      </c>
      <c r="R1840" s="5">
        <f t="shared" si="1651"/>
        <v>0</v>
      </c>
      <c r="S1840" s="5">
        <f t="shared" si="1651"/>
        <v>0</v>
      </c>
      <c r="T1840" s="5">
        <v>0</v>
      </c>
      <c r="U1840" s="5">
        <f t="shared" si="1651"/>
        <v>0</v>
      </c>
      <c r="V1840" s="36">
        <f t="shared" si="1651"/>
        <v>0</v>
      </c>
      <c r="W1840" s="5" t="e">
        <f t="shared" si="1620"/>
        <v>#DIV/0!</v>
      </c>
      <c r="X1840" s="24" t="s">
        <v>1214</v>
      </c>
    </row>
    <row r="1841" spans="1:24" ht="63" hidden="1" x14ac:dyDescent="0.25">
      <c r="A1841" s="4" t="s">
        <v>214</v>
      </c>
      <c r="B1841" s="4" t="s">
        <v>1324</v>
      </c>
      <c r="C1841" s="4" t="s">
        <v>192</v>
      </c>
      <c r="D1841" s="4"/>
      <c r="E1841" s="14" t="s">
        <v>1213</v>
      </c>
      <c r="F1841" s="5">
        <f t="shared" si="1648"/>
        <v>0</v>
      </c>
      <c r="G1841" s="5">
        <f t="shared" si="1648"/>
        <v>0</v>
      </c>
      <c r="H1841" s="5">
        <f t="shared" si="1648"/>
        <v>0</v>
      </c>
      <c r="I1841" s="5">
        <f t="shared" si="1648"/>
        <v>0</v>
      </c>
      <c r="J1841" s="5">
        <f t="shared" si="1648"/>
        <v>0</v>
      </c>
      <c r="K1841" s="5">
        <f t="shared" si="1648"/>
        <v>0</v>
      </c>
      <c r="L1841" s="5">
        <f t="shared" si="1648"/>
        <v>393.96900000000005</v>
      </c>
      <c r="M1841" s="5">
        <f t="shared" si="1646"/>
        <v>393.96900000000005</v>
      </c>
      <c r="N1841" s="5">
        <v>0</v>
      </c>
      <c r="O1841" s="5">
        <f t="shared" si="1650"/>
        <v>0</v>
      </c>
      <c r="P1841" s="5">
        <f t="shared" si="1651"/>
        <v>0</v>
      </c>
      <c r="Q1841" s="5">
        <f t="shared" si="1651"/>
        <v>0</v>
      </c>
      <c r="R1841" s="5">
        <f t="shared" si="1651"/>
        <v>0</v>
      </c>
      <c r="S1841" s="5">
        <f t="shared" si="1651"/>
        <v>0</v>
      </c>
      <c r="T1841" s="5">
        <v>0</v>
      </c>
      <c r="U1841" s="5">
        <f t="shared" si="1651"/>
        <v>0</v>
      </c>
      <c r="V1841" s="36">
        <f t="shared" si="1651"/>
        <v>0</v>
      </c>
      <c r="W1841" s="5" t="e">
        <f t="shared" si="1620"/>
        <v>#DIV/0!</v>
      </c>
      <c r="X1841" s="24" t="s">
        <v>1214</v>
      </c>
    </row>
    <row r="1842" spans="1:24" ht="31.5" hidden="1" x14ac:dyDescent="0.25">
      <c r="A1842" s="4" t="s">
        <v>214</v>
      </c>
      <c r="B1842" s="4" t="s">
        <v>1324</v>
      </c>
      <c r="C1842" s="4" t="s">
        <v>192</v>
      </c>
      <c r="D1842" s="4" t="s">
        <v>11</v>
      </c>
      <c r="E1842" s="14" t="s">
        <v>465</v>
      </c>
      <c r="F1842" s="5"/>
      <c r="G1842" s="5"/>
      <c r="H1842" s="5"/>
      <c r="I1842" s="5"/>
      <c r="J1842" s="5"/>
      <c r="K1842" s="5"/>
      <c r="L1842" s="5">
        <f>1141.938-747.969</f>
        <v>393.96900000000005</v>
      </c>
      <c r="M1842" s="5">
        <f t="shared" si="1646"/>
        <v>393.96900000000005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36">
        <v>0</v>
      </c>
      <c r="W1842" s="5" t="e">
        <f t="shared" si="1620"/>
        <v>#DIV/0!</v>
      </c>
      <c r="X1842" s="24" t="s">
        <v>1214</v>
      </c>
    </row>
    <row r="1843" spans="1:24" ht="31.5" hidden="1" x14ac:dyDescent="0.25">
      <c r="A1843" s="4" t="s">
        <v>214</v>
      </c>
      <c r="B1843" s="4" t="s">
        <v>1324</v>
      </c>
      <c r="C1843" s="4" t="s">
        <v>192</v>
      </c>
      <c r="D1843" s="4" t="s">
        <v>12</v>
      </c>
      <c r="E1843" s="14" t="s">
        <v>466</v>
      </c>
      <c r="F1843" s="5"/>
      <c r="G1843" s="5"/>
      <c r="H1843" s="5"/>
      <c r="I1843" s="5"/>
      <c r="J1843" s="5"/>
      <c r="K1843" s="5"/>
      <c r="L1843" s="5"/>
      <c r="M1843" s="5">
        <v>0</v>
      </c>
      <c r="N1843" s="5">
        <v>0</v>
      </c>
      <c r="O1843" s="5">
        <f t="shared" ref="O1843:V1846" si="1652">O1844</f>
        <v>6</v>
      </c>
      <c r="P1843" s="5">
        <f t="shared" si="1652"/>
        <v>0</v>
      </c>
      <c r="Q1843" s="5">
        <f t="shared" si="1652"/>
        <v>0</v>
      </c>
      <c r="R1843" s="5">
        <f t="shared" si="1652"/>
        <v>0</v>
      </c>
      <c r="S1843" s="5">
        <f t="shared" si="1652"/>
        <v>0</v>
      </c>
      <c r="T1843" s="5">
        <v>0</v>
      </c>
      <c r="U1843" s="5">
        <f t="shared" si="1652"/>
        <v>0</v>
      </c>
      <c r="V1843" s="36">
        <f t="shared" si="1652"/>
        <v>0</v>
      </c>
      <c r="W1843" s="5" t="e">
        <f t="shared" si="1620"/>
        <v>#DIV/0!</v>
      </c>
      <c r="X1843" s="24" t="s">
        <v>1214</v>
      </c>
    </row>
    <row r="1844" spans="1:24" hidden="1" x14ac:dyDescent="0.25">
      <c r="A1844" s="4" t="s">
        <v>214</v>
      </c>
      <c r="B1844" s="4" t="s">
        <v>1324</v>
      </c>
      <c r="C1844" s="4" t="s">
        <v>192</v>
      </c>
      <c r="D1844" s="4" t="s">
        <v>13</v>
      </c>
      <c r="E1844" s="14" t="s">
        <v>480</v>
      </c>
      <c r="F1844" s="5"/>
      <c r="G1844" s="5"/>
      <c r="H1844" s="5"/>
      <c r="I1844" s="5"/>
      <c r="J1844" s="5"/>
      <c r="K1844" s="5"/>
      <c r="L1844" s="5"/>
      <c r="M1844" s="5">
        <v>0</v>
      </c>
      <c r="N1844" s="5">
        <v>0</v>
      </c>
      <c r="O1844" s="5">
        <f t="shared" si="1652"/>
        <v>6</v>
      </c>
      <c r="P1844" s="5">
        <f t="shared" si="1652"/>
        <v>0</v>
      </c>
      <c r="Q1844" s="5">
        <f t="shared" si="1652"/>
        <v>0</v>
      </c>
      <c r="R1844" s="5">
        <f t="shared" si="1652"/>
        <v>0</v>
      </c>
      <c r="S1844" s="5">
        <f t="shared" si="1652"/>
        <v>0</v>
      </c>
      <c r="T1844" s="5">
        <v>0</v>
      </c>
      <c r="U1844" s="5">
        <f t="shared" si="1652"/>
        <v>0</v>
      </c>
      <c r="V1844" s="36">
        <f t="shared" si="1652"/>
        <v>0</v>
      </c>
      <c r="W1844" s="5" t="e">
        <f t="shared" si="1620"/>
        <v>#DIV/0!</v>
      </c>
      <c r="X1844" s="24" t="s">
        <v>1214</v>
      </c>
    </row>
    <row r="1845" spans="1:24" hidden="1" x14ac:dyDescent="0.25">
      <c r="A1845" s="4" t="s">
        <v>214</v>
      </c>
      <c r="B1845" s="4" t="s">
        <v>1324</v>
      </c>
      <c r="C1845" s="4" t="s">
        <v>192</v>
      </c>
      <c r="D1845" s="4" t="s">
        <v>14</v>
      </c>
      <c r="E1845" s="14" t="s">
        <v>482</v>
      </c>
      <c r="F1845" s="5"/>
      <c r="G1845" s="5"/>
      <c r="H1845" s="5"/>
      <c r="I1845" s="5"/>
      <c r="J1845" s="5"/>
      <c r="K1845" s="5"/>
      <c r="L1845" s="5"/>
      <c r="M1845" s="5">
        <v>0</v>
      </c>
      <c r="N1845" s="5">
        <v>0</v>
      </c>
      <c r="O1845" s="5">
        <f t="shared" si="1652"/>
        <v>6</v>
      </c>
      <c r="P1845" s="5">
        <f t="shared" si="1652"/>
        <v>0</v>
      </c>
      <c r="Q1845" s="5">
        <f t="shared" si="1652"/>
        <v>0</v>
      </c>
      <c r="R1845" s="5">
        <f t="shared" si="1652"/>
        <v>0</v>
      </c>
      <c r="S1845" s="5">
        <f t="shared" si="1652"/>
        <v>0</v>
      </c>
      <c r="T1845" s="5">
        <v>0</v>
      </c>
      <c r="U1845" s="5">
        <f t="shared" si="1652"/>
        <v>0</v>
      </c>
      <c r="V1845" s="36">
        <f t="shared" si="1652"/>
        <v>0</v>
      </c>
      <c r="W1845" s="5" t="e">
        <f t="shared" si="1620"/>
        <v>#DIV/0!</v>
      </c>
      <c r="X1845" s="24" t="s">
        <v>1214</v>
      </c>
    </row>
    <row r="1846" spans="1:24" ht="63" hidden="1" x14ac:dyDescent="0.25">
      <c r="A1846" s="4" t="s">
        <v>214</v>
      </c>
      <c r="B1846" s="4" t="s">
        <v>1324</v>
      </c>
      <c r="C1846" s="4" t="s">
        <v>1194</v>
      </c>
      <c r="D1846" s="4"/>
      <c r="E1846" s="14" t="s">
        <v>1195</v>
      </c>
      <c r="F1846" s="5"/>
      <c r="G1846" s="5"/>
      <c r="H1846" s="5"/>
      <c r="I1846" s="5"/>
      <c r="J1846" s="5"/>
      <c r="K1846" s="5"/>
      <c r="L1846" s="5"/>
      <c r="M1846" s="5">
        <v>0</v>
      </c>
      <c r="N1846" s="5">
        <v>0</v>
      </c>
      <c r="O1846" s="5">
        <f t="shared" si="1652"/>
        <v>6</v>
      </c>
      <c r="P1846" s="5">
        <f t="shared" si="1652"/>
        <v>0</v>
      </c>
      <c r="Q1846" s="5">
        <f t="shared" si="1652"/>
        <v>0</v>
      </c>
      <c r="R1846" s="5">
        <f t="shared" si="1652"/>
        <v>0</v>
      </c>
      <c r="S1846" s="5">
        <f t="shared" si="1652"/>
        <v>0</v>
      </c>
      <c r="T1846" s="5">
        <v>0</v>
      </c>
      <c r="U1846" s="5">
        <f t="shared" si="1652"/>
        <v>0</v>
      </c>
      <c r="V1846" s="36">
        <f t="shared" si="1652"/>
        <v>0</v>
      </c>
      <c r="W1846" s="5" t="e">
        <f t="shared" si="1620"/>
        <v>#DIV/0!</v>
      </c>
      <c r="X1846" s="24" t="s">
        <v>1214</v>
      </c>
    </row>
    <row r="1847" spans="1:24" ht="31.5" hidden="1" x14ac:dyDescent="0.25">
      <c r="A1847" s="4" t="s">
        <v>214</v>
      </c>
      <c r="B1847" s="4" t="s">
        <v>1324</v>
      </c>
      <c r="C1847" s="4" t="s">
        <v>1194</v>
      </c>
      <c r="D1847" s="4" t="s">
        <v>11</v>
      </c>
      <c r="E1847" s="14" t="s">
        <v>465</v>
      </c>
      <c r="F1847" s="5"/>
      <c r="G1847" s="5"/>
      <c r="H1847" s="5"/>
      <c r="I1847" s="5"/>
      <c r="J1847" s="5"/>
      <c r="K1847" s="5"/>
      <c r="L1847" s="5"/>
      <c r="M1847" s="5">
        <v>0</v>
      </c>
      <c r="N1847" s="5">
        <v>0</v>
      </c>
      <c r="O1847" s="5">
        <v>6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36">
        <v>0</v>
      </c>
      <c r="W1847" s="5" t="e">
        <f t="shared" si="1620"/>
        <v>#DIV/0!</v>
      </c>
      <c r="X1847" s="24" t="s">
        <v>1214</v>
      </c>
    </row>
    <row r="1848" spans="1:24" s="10" customFormat="1" ht="31.5" hidden="1" x14ac:dyDescent="0.25">
      <c r="A1848" s="4" t="s">
        <v>214</v>
      </c>
      <c r="B1848" s="4" t="s">
        <v>1324</v>
      </c>
      <c r="C1848" s="4" t="s">
        <v>1194</v>
      </c>
      <c r="D1848" s="4" t="s">
        <v>12</v>
      </c>
      <c r="E1848" s="14" t="s">
        <v>466</v>
      </c>
      <c r="F1848" s="11">
        <f t="shared" ref="F1848:L1848" si="1653">F1864+F1874+F1882+F1907</f>
        <v>104450.9</v>
      </c>
      <c r="G1848" s="11">
        <f t="shared" si="1653"/>
        <v>82206.099999999991</v>
      </c>
      <c r="H1848" s="11">
        <f t="shared" si="1653"/>
        <v>115128.4</v>
      </c>
      <c r="I1848" s="11">
        <f t="shared" si="1653"/>
        <v>5006.1000000000004</v>
      </c>
      <c r="J1848" s="11">
        <f t="shared" si="1653"/>
        <v>-1241.2</v>
      </c>
      <c r="K1848" s="11">
        <f t="shared" si="1653"/>
        <v>6464.4</v>
      </c>
      <c r="L1848" s="11">
        <f t="shared" si="1653"/>
        <v>-3322.5349999999999</v>
      </c>
      <c r="M1848" s="11">
        <f>F1848+I1848+L1848</f>
        <v>106134.465</v>
      </c>
      <c r="N1848" s="5">
        <v>0</v>
      </c>
      <c r="O1848" s="11">
        <f t="shared" ref="O1848:V1848" si="1654">O1864+O1874+O1882+O1907+O1849</f>
        <v>32321.876799999998</v>
      </c>
      <c r="P1848" s="11">
        <f t="shared" si="1654"/>
        <v>780.76269000000002</v>
      </c>
      <c r="Q1848" s="11">
        <f t="shared" si="1654"/>
        <v>780.76269000000002</v>
      </c>
      <c r="R1848" s="11">
        <f t="shared" si="1654"/>
        <v>0</v>
      </c>
      <c r="S1848" s="11">
        <f t="shared" si="1654"/>
        <v>0</v>
      </c>
      <c r="T1848" s="5">
        <v>0</v>
      </c>
      <c r="U1848" s="11">
        <f t="shared" si="1654"/>
        <v>780.76269000000002</v>
      </c>
      <c r="V1848" s="35">
        <f t="shared" si="1654"/>
        <v>0</v>
      </c>
      <c r="W1848" s="5" t="e">
        <f t="shared" si="1620"/>
        <v>#DIV/0!</v>
      </c>
      <c r="X1848" s="24" t="s">
        <v>1214</v>
      </c>
    </row>
    <row r="1849" spans="1:24" ht="47.25" x14ac:dyDescent="0.25">
      <c r="A1849" s="4" t="s">
        <v>214</v>
      </c>
      <c r="B1849" s="4" t="s">
        <v>1324</v>
      </c>
      <c r="C1849" s="4" t="s">
        <v>36</v>
      </c>
      <c r="D1849" s="4"/>
      <c r="E1849" s="14" t="s">
        <v>732</v>
      </c>
      <c r="F1849" s="11"/>
      <c r="G1849" s="11"/>
      <c r="H1849" s="11"/>
      <c r="I1849" s="11"/>
      <c r="J1849" s="11"/>
      <c r="K1849" s="11"/>
      <c r="L1849" s="11"/>
      <c r="M1849" s="5">
        <v>0</v>
      </c>
      <c r="N1849" s="5">
        <v>119</v>
      </c>
      <c r="O1849" s="5">
        <f t="shared" ref="O1849:V1853" si="1655">O1850</f>
        <v>829.30700000000002</v>
      </c>
      <c r="P1849" s="5">
        <f t="shared" si="1655"/>
        <v>150</v>
      </c>
      <c r="Q1849" s="5">
        <f t="shared" si="1655"/>
        <v>150</v>
      </c>
      <c r="R1849" s="5">
        <f t="shared" si="1655"/>
        <v>0</v>
      </c>
      <c r="S1849" s="5">
        <f t="shared" si="1655"/>
        <v>0</v>
      </c>
      <c r="T1849" s="5">
        <v>119</v>
      </c>
      <c r="U1849" s="5">
        <f t="shared" si="1655"/>
        <v>150</v>
      </c>
      <c r="V1849" s="36">
        <f t="shared" si="1655"/>
        <v>0</v>
      </c>
      <c r="W1849" s="5">
        <f t="shared" si="1620"/>
        <v>100</v>
      </c>
      <c r="X1849" s="26"/>
    </row>
    <row r="1850" spans="1:24" ht="31.5" x14ac:dyDescent="0.25">
      <c r="A1850" s="4" t="s">
        <v>214</v>
      </c>
      <c r="B1850" s="4" t="s">
        <v>1324</v>
      </c>
      <c r="C1850" s="4" t="s">
        <v>43</v>
      </c>
      <c r="D1850" s="4"/>
      <c r="E1850" s="14" t="s">
        <v>733</v>
      </c>
      <c r="F1850" s="11"/>
      <c r="G1850" s="11"/>
      <c r="H1850" s="11"/>
      <c r="I1850" s="11"/>
      <c r="J1850" s="11"/>
      <c r="K1850" s="11"/>
      <c r="L1850" s="11"/>
      <c r="M1850" s="5">
        <v>0</v>
      </c>
      <c r="N1850" s="5">
        <v>119</v>
      </c>
      <c r="O1850" s="5">
        <f t="shared" si="1655"/>
        <v>829.30700000000002</v>
      </c>
      <c r="P1850" s="5">
        <f t="shared" si="1655"/>
        <v>150</v>
      </c>
      <c r="Q1850" s="5">
        <f t="shared" si="1655"/>
        <v>150</v>
      </c>
      <c r="R1850" s="5">
        <f t="shared" si="1655"/>
        <v>0</v>
      </c>
      <c r="S1850" s="5">
        <f t="shared" si="1655"/>
        <v>0</v>
      </c>
      <c r="T1850" s="5">
        <v>119</v>
      </c>
      <c r="U1850" s="5">
        <f t="shared" si="1655"/>
        <v>150</v>
      </c>
      <c r="V1850" s="36">
        <f t="shared" si="1655"/>
        <v>0</v>
      </c>
      <c r="W1850" s="5">
        <f t="shared" si="1620"/>
        <v>100</v>
      </c>
      <c r="X1850" s="26"/>
    </row>
    <row r="1851" spans="1:24" ht="31.5" x14ac:dyDescent="0.25">
      <c r="A1851" s="4" t="s">
        <v>214</v>
      </c>
      <c r="B1851" s="4" t="s">
        <v>1324</v>
      </c>
      <c r="C1851" s="4" t="s">
        <v>44</v>
      </c>
      <c r="D1851" s="4"/>
      <c r="E1851" s="14" t="s">
        <v>734</v>
      </c>
      <c r="F1851" s="11"/>
      <c r="G1851" s="11"/>
      <c r="H1851" s="11"/>
      <c r="I1851" s="11"/>
      <c r="J1851" s="11"/>
      <c r="K1851" s="11"/>
      <c r="L1851" s="11"/>
      <c r="M1851" s="5">
        <v>0</v>
      </c>
      <c r="N1851" s="5">
        <v>119</v>
      </c>
      <c r="O1851" s="5">
        <f t="shared" ref="O1851:V1851" si="1656">O1852+O1855</f>
        <v>829.30700000000002</v>
      </c>
      <c r="P1851" s="5">
        <f t="shared" si="1656"/>
        <v>150</v>
      </c>
      <c r="Q1851" s="5">
        <f t="shared" si="1656"/>
        <v>150</v>
      </c>
      <c r="R1851" s="5">
        <f t="shared" si="1656"/>
        <v>0</v>
      </c>
      <c r="S1851" s="5">
        <f t="shared" si="1656"/>
        <v>0</v>
      </c>
      <c r="T1851" s="5">
        <v>119</v>
      </c>
      <c r="U1851" s="5">
        <f t="shared" si="1656"/>
        <v>150</v>
      </c>
      <c r="V1851" s="36">
        <f t="shared" si="1656"/>
        <v>0</v>
      </c>
      <c r="W1851" s="5">
        <f t="shared" si="1620"/>
        <v>100</v>
      </c>
      <c r="X1851" s="26"/>
    </row>
    <row r="1852" spans="1:24" x14ac:dyDescent="0.25">
      <c r="A1852" s="4" t="s">
        <v>214</v>
      </c>
      <c r="B1852" s="4" t="s">
        <v>1324</v>
      </c>
      <c r="C1852" s="4" t="s">
        <v>44</v>
      </c>
      <c r="D1852" s="4" t="s">
        <v>13</v>
      </c>
      <c r="E1852" s="14" t="s">
        <v>480</v>
      </c>
      <c r="F1852" s="11"/>
      <c r="G1852" s="11"/>
      <c r="H1852" s="11"/>
      <c r="I1852" s="11"/>
      <c r="J1852" s="11"/>
      <c r="K1852" s="11"/>
      <c r="L1852" s="11"/>
      <c r="M1852" s="5">
        <v>0</v>
      </c>
      <c r="N1852" s="5">
        <v>119</v>
      </c>
      <c r="O1852" s="5">
        <f t="shared" si="1655"/>
        <v>629.30700000000002</v>
      </c>
      <c r="P1852" s="5">
        <v>0</v>
      </c>
      <c r="Q1852" s="5">
        <f t="shared" si="1655"/>
        <v>0</v>
      </c>
      <c r="R1852" s="5">
        <f t="shared" si="1655"/>
        <v>0</v>
      </c>
      <c r="S1852" s="5">
        <f t="shared" si="1655"/>
        <v>0</v>
      </c>
      <c r="T1852" s="5">
        <v>119</v>
      </c>
      <c r="U1852" s="5">
        <f t="shared" si="1655"/>
        <v>0</v>
      </c>
      <c r="V1852" s="36">
        <f t="shared" si="1655"/>
        <v>0</v>
      </c>
      <c r="W1852" s="5">
        <f t="shared" si="1620"/>
        <v>100</v>
      </c>
      <c r="X1852" s="26"/>
    </row>
    <row r="1853" spans="1:24" x14ac:dyDescent="0.25">
      <c r="A1853" s="4" t="s">
        <v>214</v>
      </c>
      <c r="B1853" s="4" t="s">
        <v>1324</v>
      </c>
      <c r="C1853" s="4" t="s">
        <v>44</v>
      </c>
      <c r="D1853" s="4" t="s">
        <v>14</v>
      </c>
      <c r="E1853" s="14" t="s">
        <v>482</v>
      </c>
      <c r="F1853" s="11"/>
      <c r="G1853" s="11"/>
      <c r="H1853" s="11"/>
      <c r="I1853" s="11"/>
      <c r="J1853" s="11"/>
      <c r="K1853" s="11"/>
      <c r="L1853" s="11"/>
      <c r="M1853" s="5">
        <v>0</v>
      </c>
      <c r="N1853" s="5">
        <v>119</v>
      </c>
      <c r="O1853" s="5">
        <f t="shared" si="1655"/>
        <v>629.30700000000002</v>
      </c>
      <c r="P1853" s="5">
        <v>0</v>
      </c>
      <c r="Q1853" s="5">
        <f t="shared" si="1655"/>
        <v>0</v>
      </c>
      <c r="R1853" s="5">
        <f t="shared" si="1655"/>
        <v>0</v>
      </c>
      <c r="S1853" s="5">
        <f t="shared" si="1655"/>
        <v>0</v>
      </c>
      <c r="T1853" s="5">
        <v>119</v>
      </c>
      <c r="U1853" s="5">
        <f t="shared" si="1655"/>
        <v>0</v>
      </c>
      <c r="V1853" s="36">
        <f t="shared" si="1655"/>
        <v>0</v>
      </c>
      <c r="W1853" s="5">
        <f t="shared" si="1620"/>
        <v>100</v>
      </c>
      <c r="X1853" s="26"/>
    </row>
    <row r="1854" spans="1:24" x14ac:dyDescent="0.25">
      <c r="A1854" s="7" t="s">
        <v>214</v>
      </c>
      <c r="B1854" s="7" t="s">
        <v>77</v>
      </c>
      <c r="C1854" s="7"/>
      <c r="D1854" s="7"/>
      <c r="E1854" s="18" t="s">
        <v>428</v>
      </c>
      <c r="F1854" s="11"/>
      <c r="G1854" s="11"/>
      <c r="H1854" s="11"/>
      <c r="I1854" s="11"/>
      <c r="J1854" s="11"/>
      <c r="K1854" s="11"/>
      <c r="L1854" s="11"/>
      <c r="M1854" s="5">
        <v>0</v>
      </c>
      <c r="N1854" s="8">
        <v>132401.71332000001</v>
      </c>
      <c r="O1854" s="5">
        <v>629.30700000000002</v>
      </c>
      <c r="P1854" s="5">
        <v>0</v>
      </c>
      <c r="Q1854" s="5">
        <v>0</v>
      </c>
      <c r="R1854" s="5">
        <v>0</v>
      </c>
      <c r="S1854" s="5">
        <v>0</v>
      </c>
      <c r="T1854" s="8">
        <v>132292.02291999999</v>
      </c>
      <c r="U1854" s="5">
        <v>0</v>
      </c>
      <c r="V1854" s="36">
        <v>0</v>
      </c>
      <c r="W1854" s="8">
        <f t="shared" si="1620"/>
        <v>99.917153337936867</v>
      </c>
      <c r="X1854" s="26"/>
    </row>
    <row r="1855" spans="1:24" x14ac:dyDescent="0.25">
      <c r="A1855" s="9" t="s">
        <v>214</v>
      </c>
      <c r="B1855" s="9" t="s">
        <v>1346</v>
      </c>
      <c r="C1855" s="9"/>
      <c r="D1855" s="9"/>
      <c r="E1855" s="13" t="s">
        <v>447</v>
      </c>
      <c r="F1855" s="11"/>
      <c r="G1855" s="11"/>
      <c r="H1855" s="11"/>
      <c r="I1855" s="11"/>
      <c r="J1855" s="11"/>
      <c r="K1855" s="11"/>
      <c r="L1855" s="11"/>
      <c r="M1855" s="5">
        <f>M1856</f>
        <v>0</v>
      </c>
      <c r="N1855" s="11">
        <v>651.77599999999995</v>
      </c>
      <c r="O1855" s="5">
        <f t="shared" ref="O1855:V1856" si="1657">O1856</f>
        <v>200</v>
      </c>
      <c r="P1855" s="5">
        <v>150</v>
      </c>
      <c r="Q1855" s="5">
        <f t="shared" si="1657"/>
        <v>150</v>
      </c>
      <c r="R1855" s="5">
        <f t="shared" si="1657"/>
        <v>0</v>
      </c>
      <c r="S1855" s="5">
        <f t="shared" si="1657"/>
        <v>0</v>
      </c>
      <c r="T1855" s="11">
        <v>651.77574000000004</v>
      </c>
      <c r="U1855" s="5">
        <f t="shared" si="1657"/>
        <v>150</v>
      </c>
      <c r="V1855" s="36">
        <f t="shared" si="1657"/>
        <v>0</v>
      </c>
      <c r="W1855" s="11">
        <f t="shared" si="1620"/>
        <v>99.999960108994514</v>
      </c>
      <c r="X1855" s="26"/>
    </row>
    <row r="1856" spans="1:24" ht="31.5" x14ac:dyDescent="0.25">
      <c r="A1856" s="4" t="s">
        <v>214</v>
      </c>
      <c r="B1856" s="4" t="s">
        <v>1346</v>
      </c>
      <c r="C1856" s="4" t="s">
        <v>188</v>
      </c>
      <c r="D1856" s="4"/>
      <c r="E1856" s="14" t="s">
        <v>994</v>
      </c>
      <c r="F1856" s="11"/>
      <c r="G1856" s="11"/>
      <c r="H1856" s="11"/>
      <c r="I1856" s="11"/>
      <c r="J1856" s="11"/>
      <c r="K1856" s="11"/>
      <c r="L1856" s="11"/>
      <c r="M1856" s="5">
        <f>M1857</f>
        <v>0</v>
      </c>
      <c r="N1856" s="5">
        <v>651.77599999999995</v>
      </c>
      <c r="O1856" s="5">
        <f t="shared" si="1657"/>
        <v>200</v>
      </c>
      <c r="P1856" s="5">
        <v>150</v>
      </c>
      <c r="Q1856" s="5">
        <f t="shared" si="1657"/>
        <v>150</v>
      </c>
      <c r="R1856" s="5">
        <f t="shared" si="1657"/>
        <v>0</v>
      </c>
      <c r="S1856" s="5">
        <f t="shared" si="1657"/>
        <v>0</v>
      </c>
      <c r="T1856" s="5">
        <v>651.77574000000004</v>
      </c>
      <c r="U1856" s="5">
        <f t="shared" si="1657"/>
        <v>150</v>
      </c>
      <c r="V1856" s="36">
        <f t="shared" si="1657"/>
        <v>0</v>
      </c>
      <c r="W1856" s="5">
        <f t="shared" si="1620"/>
        <v>99.999960108994514</v>
      </c>
      <c r="X1856" s="26"/>
    </row>
    <row r="1857" spans="1:24" ht="31.5" x14ac:dyDescent="0.25">
      <c r="A1857" s="4" t="s">
        <v>214</v>
      </c>
      <c r="B1857" s="4" t="s">
        <v>1346</v>
      </c>
      <c r="C1857" s="4" t="s">
        <v>232</v>
      </c>
      <c r="D1857" s="4"/>
      <c r="E1857" s="14" t="s">
        <v>1009</v>
      </c>
      <c r="F1857" s="11"/>
      <c r="G1857" s="11"/>
      <c r="H1857" s="11"/>
      <c r="I1857" s="11"/>
      <c r="J1857" s="11"/>
      <c r="K1857" s="11"/>
      <c r="L1857" s="11"/>
      <c r="M1857" s="5">
        <v>0</v>
      </c>
      <c r="N1857" s="5">
        <v>651.77599999999995</v>
      </c>
      <c r="O1857" s="5">
        <f>50+150</f>
        <v>200</v>
      </c>
      <c r="P1857" s="5">
        <v>150</v>
      </c>
      <c r="Q1857" s="5">
        <v>150</v>
      </c>
      <c r="R1857" s="5">
        <v>0</v>
      </c>
      <c r="S1857" s="5">
        <v>0</v>
      </c>
      <c r="T1857" s="5">
        <v>651.77574000000004</v>
      </c>
      <c r="U1857" s="5">
        <v>150</v>
      </c>
      <c r="V1857" s="36">
        <v>0</v>
      </c>
      <c r="W1857" s="5">
        <f t="shared" si="1620"/>
        <v>99.999960108994514</v>
      </c>
      <c r="X1857" s="26"/>
    </row>
    <row r="1858" spans="1:24" ht="63" x14ac:dyDescent="0.25">
      <c r="A1858" s="4" t="s">
        <v>214</v>
      </c>
      <c r="B1858" s="4" t="s">
        <v>1346</v>
      </c>
      <c r="C1858" s="4" t="s">
        <v>233</v>
      </c>
      <c r="D1858" s="4"/>
      <c r="E1858" s="14" t="s">
        <v>1010</v>
      </c>
      <c r="F1858" s="11"/>
      <c r="G1858" s="11"/>
      <c r="H1858" s="11"/>
      <c r="I1858" s="11"/>
      <c r="J1858" s="11"/>
      <c r="K1858" s="11"/>
      <c r="L1858" s="11"/>
      <c r="M1858" s="5">
        <f>M1859</f>
        <v>65</v>
      </c>
      <c r="N1858" s="5">
        <v>651.77599999999995</v>
      </c>
      <c r="O1858" s="5">
        <f t="shared" ref="O1858:V1858" si="1658">O1859</f>
        <v>0</v>
      </c>
      <c r="P1858" s="5">
        <f t="shared" si="1658"/>
        <v>0</v>
      </c>
      <c r="Q1858" s="5">
        <f t="shared" si="1658"/>
        <v>0</v>
      </c>
      <c r="R1858" s="5">
        <f t="shared" si="1658"/>
        <v>0</v>
      </c>
      <c r="S1858" s="5">
        <f t="shared" si="1658"/>
        <v>0</v>
      </c>
      <c r="T1858" s="5">
        <v>651.77574000000004</v>
      </c>
      <c r="U1858" s="5">
        <f t="shared" si="1658"/>
        <v>0</v>
      </c>
      <c r="V1858" s="5">
        <f t="shared" si="1658"/>
        <v>0</v>
      </c>
      <c r="W1858" s="5">
        <f t="shared" si="1620"/>
        <v>99.999960108994514</v>
      </c>
      <c r="X1858" s="26"/>
    </row>
    <row r="1859" spans="1:24" ht="31.5" x14ac:dyDescent="0.25">
      <c r="A1859" s="40" t="s">
        <v>214</v>
      </c>
      <c r="B1859" s="40" t="s">
        <v>1346</v>
      </c>
      <c r="C1859" s="40" t="s">
        <v>1057</v>
      </c>
      <c r="D1859" s="40"/>
      <c r="E1859" s="41" t="s">
        <v>1058</v>
      </c>
      <c r="F1859" s="5"/>
      <c r="G1859" s="5"/>
      <c r="H1859" s="5"/>
      <c r="I1859" s="5"/>
      <c r="J1859" s="5"/>
      <c r="K1859" s="5"/>
      <c r="L1859" s="5">
        <f>L1860</f>
        <v>65</v>
      </c>
      <c r="M1859" s="5">
        <f>L1859</f>
        <v>65</v>
      </c>
      <c r="N1859" s="5">
        <v>651.77599999999995</v>
      </c>
      <c r="O1859" s="5">
        <f t="shared" ref="O1859:V1862" si="1659">O1860</f>
        <v>0</v>
      </c>
      <c r="P1859" s="5">
        <f t="shared" si="1659"/>
        <v>0</v>
      </c>
      <c r="Q1859" s="5">
        <f t="shared" si="1659"/>
        <v>0</v>
      </c>
      <c r="R1859" s="5">
        <f t="shared" si="1659"/>
        <v>0</v>
      </c>
      <c r="S1859" s="5">
        <f t="shared" si="1659"/>
        <v>0</v>
      </c>
      <c r="T1859" s="5">
        <v>651.77574000000004</v>
      </c>
      <c r="U1859" s="5">
        <f t="shared" si="1659"/>
        <v>0</v>
      </c>
      <c r="V1859" s="5">
        <f t="shared" si="1659"/>
        <v>0</v>
      </c>
      <c r="W1859" s="5">
        <f t="shared" si="1620"/>
        <v>99.999960108994514</v>
      </c>
      <c r="X1859" s="26"/>
    </row>
    <row r="1860" spans="1:24" ht="31.5" x14ac:dyDescent="0.25">
      <c r="A1860" s="40" t="s">
        <v>214</v>
      </c>
      <c r="B1860" s="40" t="s">
        <v>1346</v>
      </c>
      <c r="C1860" s="40" t="s">
        <v>1057</v>
      </c>
      <c r="D1860" s="40" t="s">
        <v>11</v>
      </c>
      <c r="E1860" s="41" t="s">
        <v>465</v>
      </c>
      <c r="F1860" s="5"/>
      <c r="G1860" s="5"/>
      <c r="H1860" s="5"/>
      <c r="I1860" s="5"/>
      <c r="J1860" s="5"/>
      <c r="K1860" s="5"/>
      <c r="L1860" s="5">
        <f>L1861</f>
        <v>65</v>
      </c>
      <c r="M1860" s="5">
        <f t="shared" ref="M1860:M1863" si="1660">L1860</f>
        <v>65</v>
      </c>
      <c r="N1860" s="5">
        <v>651.77599999999995</v>
      </c>
      <c r="O1860" s="5">
        <f t="shared" si="1659"/>
        <v>0</v>
      </c>
      <c r="P1860" s="5">
        <f t="shared" si="1659"/>
        <v>0</v>
      </c>
      <c r="Q1860" s="5">
        <f t="shared" si="1659"/>
        <v>0</v>
      </c>
      <c r="R1860" s="5">
        <f t="shared" si="1659"/>
        <v>0</v>
      </c>
      <c r="S1860" s="5">
        <f t="shared" si="1659"/>
        <v>0</v>
      </c>
      <c r="T1860" s="5">
        <v>651.77574000000004</v>
      </c>
      <c r="U1860" s="5">
        <f t="shared" si="1659"/>
        <v>0</v>
      </c>
      <c r="V1860" s="5">
        <f t="shared" si="1659"/>
        <v>0</v>
      </c>
      <c r="W1860" s="5">
        <f t="shared" si="1620"/>
        <v>99.999960108994514</v>
      </c>
      <c r="X1860" s="26"/>
    </row>
    <row r="1861" spans="1:24" ht="31.5" x14ac:dyDescent="0.25">
      <c r="A1861" s="40" t="s">
        <v>214</v>
      </c>
      <c r="B1861" s="40" t="s">
        <v>1346</v>
      </c>
      <c r="C1861" s="40" t="s">
        <v>1057</v>
      </c>
      <c r="D1861" s="40" t="s">
        <v>12</v>
      </c>
      <c r="E1861" s="41" t="s">
        <v>466</v>
      </c>
      <c r="F1861" s="5"/>
      <c r="G1861" s="5"/>
      <c r="H1861" s="5"/>
      <c r="I1861" s="5"/>
      <c r="J1861" s="5"/>
      <c r="K1861" s="5"/>
      <c r="L1861" s="5">
        <f>L1862</f>
        <v>65</v>
      </c>
      <c r="M1861" s="5">
        <f t="shared" si="1660"/>
        <v>65</v>
      </c>
      <c r="N1861" s="5">
        <v>651.77599999999995</v>
      </c>
      <c r="O1861" s="5">
        <f t="shared" si="1659"/>
        <v>0</v>
      </c>
      <c r="P1861" s="5">
        <f t="shared" si="1659"/>
        <v>0</v>
      </c>
      <c r="Q1861" s="5">
        <f t="shared" si="1659"/>
        <v>0</v>
      </c>
      <c r="R1861" s="5">
        <f t="shared" si="1659"/>
        <v>0</v>
      </c>
      <c r="S1861" s="5">
        <f t="shared" si="1659"/>
        <v>0</v>
      </c>
      <c r="T1861" s="5">
        <v>651.77574000000004</v>
      </c>
      <c r="U1861" s="5">
        <f t="shared" si="1659"/>
        <v>0</v>
      </c>
      <c r="V1861" s="5">
        <f t="shared" si="1659"/>
        <v>0</v>
      </c>
      <c r="W1861" s="5">
        <f t="shared" si="1620"/>
        <v>99.999960108994514</v>
      </c>
      <c r="X1861" s="26"/>
    </row>
    <row r="1862" spans="1:24" x14ac:dyDescent="0.25">
      <c r="A1862" s="47" t="s">
        <v>214</v>
      </c>
      <c r="B1862" s="47" t="s">
        <v>1347</v>
      </c>
      <c r="C1862" s="47"/>
      <c r="D1862" s="47"/>
      <c r="E1862" s="48" t="s">
        <v>448</v>
      </c>
      <c r="F1862" s="5"/>
      <c r="G1862" s="5"/>
      <c r="H1862" s="5"/>
      <c r="I1862" s="5"/>
      <c r="J1862" s="5"/>
      <c r="K1862" s="5"/>
      <c r="L1862" s="5">
        <f>L1863</f>
        <v>65</v>
      </c>
      <c r="M1862" s="5">
        <f t="shared" si="1660"/>
        <v>65</v>
      </c>
      <c r="N1862" s="11">
        <v>119244.52247999999</v>
      </c>
      <c r="O1862" s="5">
        <f t="shared" si="1659"/>
        <v>0</v>
      </c>
      <c r="P1862" s="5">
        <f t="shared" si="1659"/>
        <v>0</v>
      </c>
      <c r="Q1862" s="5">
        <f t="shared" si="1659"/>
        <v>0</v>
      </c>
      <c r="R1862" s="5">
        <f t="shared" si="1659"/>
        <v>0</v>
      </c>
      <c r="S1862" s="5">
        <f t="shared" si="1659"/>
        <v>0</v>
      </c>
      <c r="T1862" s="11">
        <v>119138.95942999999</v>
      </c>
      <c r="U1862" s="5">
        <f t="shared" si="1659"/>
        <v>0</v>
      </c>
      <c r="V1862" s="5">
        <f t="shared" si="1659"/>
        <v>0</v>
      </c>
      <c r="W1862" s="11">
        <f t="shared" si="1620"/>
        <v>99.911473459908649</v>
      </c>
      <c r="X1862" s="26"/>
    </row>
    <row r="1863" spans="1:24" x14ac:dyDescent="0.25">
      <c r="A1863" s="40" t="s">
        <v>214</v>
      </c>
      <c r="B1863" s="40" t="s">
        <v>1347</v>
      </c>
      <c r="C1863" s="40" t="s">
        <v>108</v>
      </c>
      <c r="D1863" s="40"/>
      <c r="E1863" s="41" t="s">
        <v>868</v>
      </c>
      <c r="F1863" s="5"/>
      <c r="G1863" s="5"/>
      <c r="H1863" s="5"/>
      <c r="I1863" s="5"/>
      <c r="J1863" s="5"/>
      <c r="K1863" s="5"/>
      <c r="L1863" s="5">
        <v>65</v>
      </c>
      <c r="M1863" s="5">
        <f t="shared" si="1660"/>
        <v>65</v>
      </c>
      <c r="N1863" s="5">
        <v>3002.55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3002.5499199999999</v>
      </c>
      <c r="U1863" s="5">
        <v>0</v>
      </c>
      <c r="V1863" s="5">
        <v>0</v>
      </c>
      <c r="W1863" s="5">
        <f t="shared" si="1620"/>
        <v>99.999997335598067</v>
      </c>
      <c r="X1863" s="26"/>
    </row>
    <row r="1864" spans="1:24" ht="31.5" x14ac:dyDescent="0.25">
      <c r="A1864" s="4" t="s">
        <v>214</v>
      </c>
      <c r="B1864" s="4" t="s">
        <v>1347</v>
      </c>
      <c r="C1864" s="4" t="s">
        <v>168</v>
      </c>
      <c r="D1864" s="4"/>
      <c r="E1864" s="14" t="s">
        <v>1417</v>
      </c>
      <c r="F1864" s="5">
        <f t="shared" ref="F1864:K1864" si="1661">F1865</f>
        <v>39474</v>
      </c>
      <c r="G1864" s="5">
        <f t="shared" si="1661"/>
        <v>20407.800000000003</v>
      </c>
      <c r="H1864" s="5">
        <f t="shared" si="1661"/>
        <v>53330.1</v>
      </c>
      <c r="I1864" s="5">
        <f t="shared" si="1661"/>
        <v>5006.1000000000004</v>
      </c>
      <c r="J1864" s="5">
        <f t="shared" si="1661"/>
        <v>-1241.2</v>
      </c>
      <c r="K1864" s="5">
        <f t="shared" si="1661"/>
        <v>6464.4</v>
      </c>
      <c r="L1864" s="5">
        <f>L1865+L1859</f>
        <v>-3367.1329999999998</v>
      </c>
      <c r="M1864" s="5">
        <f>M1865</f>
        <v>41047.966999999997</v>
      </c>
      <c r="N1864" s="5">
        <v>3002.55</v>
      </c>
      <c r="O1864" s="5">
        <f t="shared" ref="O1864:V1864" si="1662">O1865</f>
        <v>26134.800059999998</v>
      </c>
      <c r="P1864" s="5">
        <f t="shared" si="1662"/>
        <v>0</v>
      </c>
      <c r="Q1864" s="5">
        <f t="shared" si="1662"/>
        <v>0</v>
      </c>
      <c r="R1864" s="5">
        <f t="shared" si="1662"/>
        <v>0</v>
      </c>
      <c r="S1864" s="5">
        <f t="shared" si="1662"/>
        <v>0</v>
      </c>
      <c r="T1864" s="5">
        <v>3002.5499199999999</v>
      </c>
      <c r="U1864" s="5">
        <f t="shared" si="1662"/>
        <v>0</v>
      </c>
      <c r="V1864" s="5">
        <f t="shared" si="1662"/>
        <v>0</v>
      </c>
      <c r="W1864" s="5">
        <f t="shared" si="1620"/>
        <v>99.999997335598067</v>
      </c>
      <c r="X1864" s="26"/>
    </row>
    <row r="1865" spans="1:24" ht="63" x14ac:dyDescent="0.25">
      <c r="A1865" s="4" t="s">
        <v>214</v>
      </c>
      <c r="B1865" s="4" t="s">
        <v>1347</v>
      </c>
      <c r="C1865" s="4" t="s">
        <v>169</v>
      </c>
      <c r="D1865" s="4"/>
      <c r="E1865" s="14" t="s">
        <v>1418</v>
      </c>
      <c r="F1865" s="5">
        <f t="shared" ref="F1865:L1865" si="1663">F1866+F1870</f>
        <v>39474</v>
      </c>
      <c r="G1865" s="5">
        <f t="shared" si="1663"/>
        <v>20407.800000000003</v>
      </c>
      <c r="H1865" s="5">
        <f t="shared" si="1663"/>
        <v>53330.1</v>
      </c>
      <c r="I1865" s="5">
        <f t="shared" si="1663"/>
        <v>5006.1000000000004</v>
      </c>
      <c r="J1865" s="5">
        <f t="shared" si="1663"/>
        <v>-1241.2</v>
      </c>
      <c r="K1865" s="5">
        <f t="shared" si="1663"/>
        <v>6464.4</v>
      </c>
      <c r="L1865" s="5">
        <f t="shared" si="1663"/>
        <v>-3432.1329999999998</v>
      </c>
      <c r="M1865" s="5">
        <f>F1865+I1865+L1865</f>
        <v>41047.966999999997</v>
      </c>
      <c r="N1865" s="5">
        <v>3002.55</v>
      </c>
      <c r="O1865" s="5">
        <f>O1866+O1870</f>
        <v>26134.800059999998</v>
      </c>
      <c r="P1865" s="5">
        <f t="shared" ref="P1865:V1865" si="1664">P1866+P1870</f>
        <v>0</v>
      </c>
      <c r="Q1865" s="5">
        <f t="shared" si="1664"/>
        <v>0</v>
      </c>
      <c r="R1865" s="5">
        <f t="shared" si="1664"/>
        <v>0</v>
      </c>
      <c r="S1865" s="5">
        <f t="shared" si="1664"/>
        <v>0</v>
      </c>
      <c r="T1865" s="5">
        <v>3002.5499199999999</v>
      </c>
      <c r="U1865" s="5">
        <f t="shared" si="1664"/>
        <v>0</v>
      </c>
      <c r="V1865" s="36">
        <f t="shared" si="1664"/>
        <v>0</v>
      </c>
      <c r="W1865" s="5">
        <f t="shared" si="1620"/>
        <v>99.999997335598067</v>
      </c>
      <c r="X1865" s="26"/>
    </row>
    <row r="1866" spans="1:24" ht="31.5" x14ac:dyDescent="0.25">
      <c r="A1866" s="4" t="s">
        <v>214</v>
      </c>
      <c r="B1866" s="4" t="s">
        <v>1347</v>
      </c>
      <c r="C1866" s="4" t="s">
        <v>1106</v>
      </c>
      <c r="D1866" s="4"/>
      <c r="E1866" s="14" t="s">
        <v>1107</v>
      </c>
      <c r="F1866" s="5">
        <f>F1867</f>
        <v>37881.1</v>
      </c>
      <c r="G1866" s="5">
        <f t="shared" ref="G1866:L1868" si="1665">G1867</f>
        <v>18814.900000000001</v>
      </c>
      <c r="H1866" s="5">
        <f t="shared" si="1665"/>
        <v>51737.2</v>
      </c>
      <c r="I1866" s="5">
        <f t="shared" si="1665"/>
        <v>5006.1000000000004</v>
      </c>
      <c r="J1866" s="5">
        <f t="shared" si="1665"/>
        <v>-1241.2</v>
      </c>
      <c r="K1866" s="5">
        <f t="shared" si="1665"/>
        <v>6464.4</v>
      </c>
      <c r="L1866" s="5">
        <f t="shared" si="1665"/>
        <v>-3432.1329999999998</v>
      </c>
      <c r="M1866" s="5">
        <f t="shared" ref="M1866:M1948" si="1666">F1866+I1866+L1866</f>
        <v>39455.066999999995</v>
      </c>
      <c r="N1866" s="5">
        <v>3002.55</v>
      </c>
      <c r="O1866" s="5">
        <f t="shared" ref="O1866:O1868" si="1667">O1867</f>
        <v>25230.605469999999</v>
      </c>
      <c r="P1866" s="5">
        <f t="shared" ref="P1866:V1868" si="1668">P1867</f>
        <v>0</v>
      </c>
      <c r="Q1866" s="5">
        <f t="shared" si="1668"/>
        <v>0</v>
      </c>
      <c r="R1866" s="5">
        <f t="shared" si="1668"/>
        <v>0</v>
      </c>
      <c r="S1866" s="5">
        <f t="shared" si="1668"/>
        <v>0</v>
      </c>
      <c r="T1866" s="5">
        <v>3002.5499199999999</v>
      </c>
      <c r="U1866" s="5">
        <f t="shared" si="1668"/>
        <v>0</v>
      </c>
      <c r="V1866" s="36">
        <f t="shared" si="1668"/>
        <v>0</v>
      </c>
      <c r="W1866" s="5">
        <f t="shared" si="1620"/>
        <v>99.999997335598067</v>
      </c>
      <c r="X1866" s="26"/>
    </row>
    <row r="1867" spans="1:24" ht="31.5" x14ac:dyDescent="0.25">
      <c r="A1867" s="4" t="s">
        <v>214</v>
      </c>
      <c r="B1867" s="4" t="s">
        <v>1347</v>
      </c>
      <c r="C1867" s="4" t="s">
        <v>1106</v>
      </c>
      <c r="D1867" s="4" t="s">
        <v>11</v>
      </c>
      <c r="E1867" s="14" t="s">
        <v>465</v>
      </c>
      <c r="F1867" s="5">
        <f>F1868</f>
        <v>37881.1</v>
      </c>
      <c r="G1867" s="5">
        <f t="shared" si="1665"/>
        <v>18814.900000000001</v>
      </c>
      <c r="H1867" s="5">
        <f t="shared" si="1665"/>
        <v>51737.2</v>
      </c>
      <c r="I1867" s="5">
        <f t="shared" si="1665"/>
        <v>5006.1000000000004</v>
      </c>
      <c r="J1867" s="5">
        <f t="shared" si="1665"/>
        <v>-1241.2</v>
      </c>
      <c r="K1867" s="5">
        <f t="shared" si="1665"/>
        <v>6464.4</v>
      </c>
      <c r="L1867" s="5">
        <f t="shared" si="1665"/>
        <v>-3432.1329999999998</v>
      </c>
      <c r="M1867" s="5">
        <f t="shared" si="1666"/>
        <v>39455.066999999995</v>
      </c>
      <c r="N1867" s="5">
        <v>3002.55</v>
      </c>
      <c r="O1867" s="5">
        <f t="shared" si="1667"/>
        <v>25230.605469999999</v>
      </c>
      <c r="P1867" s="5">
        <f t="shared" si="1668"/>
        <v>0</v>
      </c>
      <c r="Q1867" s="5">
        <f t="shared" si="1668"/>
        <v>0</v>
      </c>
      <c r="R1867" s="5">
        <f t="shared" si="1668"/>
        <v>0</v>
      </c>
      <c r="S1867" s="5">
        <f t="shared" si="1668"/>
        <v>0</v>
      </c>
      <c r="T1867" s="5">
        <v>3002.5499199999999</v>
      </c>
      <c r="U1867" s="5">
        <f t="shared" si="1668"/>
        <v>0</v>
      </c>
      <c r="V1867" s="36">
        <f t="shared" si="1668"/>
        <v>0</v>
      </c>
      <c r="W1867" s="5">
        <f t="shared" ref="W1867:W1930" si="1669">T1867/N1867*100</f>
        <v>99.999997335598067</v>
      </c>
      <c r="X1867" s="26"/>
    </row>
    <row r="1868" spans="1:24" ht="31.5" x14ac:dyDescent="0.25">
      <c r="A1868" s="4" t="s">
        <v>214</v>
      </c>
      <c r="B1868" s="4" t="s">
        <v>1347</v>
      </c>
      <c r="C1868" s="4" t="s">
        <v>1106</v>
      </c>
      <c r="D1868" s="4" t="s">
        <v>12</v>
      </c>
      <c r="E1868" s="14" t="s">
        <v>466</v>
      </c>
      <c r="F1868" s="5">
        <f>F1869</f>
        <v>37881.1</v>
      </c>
      <c r="G1868" s="5">
        <f t="shared" si="1665"/>
        <v>18814.900000000001</v>
      </c>
      <c r="H1868" s="5">
        <f t="shared" si="1665"/>
        <v>51737.2</v>
      </c>
      <c r="I1868" s="5">
        <f t="shared" si="1665"/>
        <v>5006.1000000000004</v>
      </c>
      <c r="J1868" s="5">
        <f t="shared" si="1665"/>
        <v>-1241.2</v>
      </c>
      <c r="K1868" s="5">
        <f t="shared" si="1665"/>
        <v>6464.4</v>
      </c>
      <c r="L1868" s="5">
        <f t="shared" si="1665"/>
        <v>-3432.1329999999998</v>
      </c>
      <c r="M1868" s="5">
        <f t="shared" si="1666"/>
        <v>39455.066999999995</v>
      </c>
      <c r="N1868" s="5">
        <v>3002.55</v>
      </c>
      <c r="O1868" s="5">
        <f t="shared" si="1667"/>
        <v>25230.605469999999</v>
      </c>
      <c r="P1868" s="5">
        <f t="shared" si="1668"/>
        <v>0</v>
      </c>
      <c r="Q1868" s="5">
        <f t="shared" si="1668"/>
        <v>0</v>
      </c>
      <c r="R1868" s="5">
        <f t="shared" si="1668"/>
        <v>0</v>
      </c>
      <c r="S1868" s="5">
        <f t="shared" si="1668"/>
        <v>0</v>
      </c>
      <c r="T1868" s="5">
        <v>3002.5499199999999</v>
      </c>
      <c r="U1868" s="5">
        <f t="shared" si="1668"/>
        <v>0</v>
      </c>
      <c r="V1868" s="36">
        <f t="shared" si="1668"/>
        <v>0</v>
      </c>
      <c r="W1868" s="5">
        <f t="shared" si="1669"/>
        <v>99.999997335598067</v>
      </c>
      <c r="X1868" s="26"/>
    </row>
    <row r="1869" spans="1:24" ht="31.5" x14ac:dyDescent="0.25">
      <c r="A1869" s="4" t="s">
        <v>214</v>
      </c>
      <c r="B1869" s="4" t="s">
        <v>1347</v>
      </c>
      <c r="C1869" s="4" t="s">
        <v>186</v>
      </c>
      <c r="D1869" s="4"/>
      <c r="E1869" s="14" t="s">
        <v>959</v>
      </c>
      <c r="F1869" s="5">
        <v>37881.1</v>
      </c>
      <c r="G1869" s="5">
        <v>18814.900000000001</v>
      </c>
      <c r="H1869" s="5">
        <v>51737.2</v>
      </c>
      <c r="I1869" s="5">
        <v>5006.1000000000004</v>
      </c>
      <c r="J1869" s="5">
        <v>-1241.2</v>
      </c>
      <c r="K1869" s="5">
        <v>6464.4</v>
      </c>
      <c r="L1869" s="5">
        <f>2301.401-5733.534</f>
        <v>-3432.1329999999998</v>
      </c>
      <c r="M1869" s="5">
        <f t="shared" si="1666"/>
        <v>39455.066999999995</v>
      </c>
      <c r="N1869" s="5">
        <v>84193.668359999981</v>
      </c>
      <c r="O1869" s="5">
        <v>25230.605469999999</v>
      </c>
      <c r="P1869" s="5">
        <v>0</v>
      </c>
      <c r="Q1869" s="5">
        <v>0</v>
      </c>
      <c r="R1869" s="5">
        <v>0</v>
      </c>
      <c r="S1869" s="5">
        <v>0</v>
      </c>
      <c r="T1869" s="5">
        <v>84193.668359999981</v>
      </c>
      <c r="U1869" s="5">
        <v>0</v>
      </c>
      <c r="V1869" s="36">
        <v>0</v>
      </c>
      <c r="W1869" s="5">
        <f t="shared" si="1669"/>
        <v>100</v>
      </c>
      <c r="X1869" s="26"/>
    </row>
    <row r="1870" spans="1:24" ht="47.25" x14ac:dyDescent="0.25">
      <c r="A1870" s="4" t="s">
        <v>214</v>
      </c>
      <c r="B1870" s="4" t="s">
        <v>1347</v>
      </c>
      <c r="C1870" s="4" t="s">
        <v>187</v>
      </c>
      <c r="D1870" s="4"/>
      <c r="E1870" s="14" t="s">
        <v>1487</v>
      </c>
      <c r="F1870" s="5">
        <f>F1871</f>
        <v>1592.9</v>
      </c>
      <c r="G1870" s="5">
        <f t="shared" ref="G1870:L1872" si="1670">G1871</f>
        <v>1592.9</v>
      </c>
      <c r="H1870" s="5">
        <f t="shared" si="1670"/>
        <v>1592.9</v>
      </c>
      <c r="I1870" s="5">
        <f t="shared" si="1670"/>
        <v>0</v>
      </c>
      <c r="J1870" s="5">
        <f t="shared" si="1670"/>
        <v>0</v>
      </c>
      <c r="K1870" s="5">
        <f t="shared" si="1670"/>
        <v>0</v>
      </c>
      <c r="L1870" s="5">
        <f t="shared" si="1670"/>
        <v>0</v>
      </c>
      <c r="M1870" s="5">
        <f t="shared" si="1666"/>
        <v>1592.9</v>
      </c>
      <c r="N1870" s="5">
        <v>84193.668359999981</v>
      </c>
      <c r="O1870" s="5">
        <f t="shared" ref="O1870:O1872" si="1671">O1871</f>
        <v>904.19458999999995</v>
      </c>
      <c r="P1870" s="5">
        <f t="shared" ref="P1870:V1872" si="1672">P1871</f>
        <v>0</v>
      </c>
      <c r="Q1870" s="5">
        <f t="shared" si="1672"/>
        <v>0</v>
      </c>
      <c r="R1870" s="5">
        <f t="shared" si="1672"/>
        <v>0</v>
      </c>
      <c r="S1870" s="5">
        <f t="shared" si="1672"/>
        <v>0</v>
      </c>
      <c r="T1870" s="5">
        <v>84193.668359999981</v>
      </c>
      <c r="U1870" s="5">
        <f t="shared" si="1672"/>
        <v>0</v>
      </c>
      <c r="V1870" s="36">
        <f t="shared" si="1672"/>
        <v>0</v>
      </c>
      <c r="W1870" s="5">
        <f t="shared" si="1669"/>
        <v>100</v>
      </c>
      <c r="X1870" s="26"/>
    </row>
    <row r="1871" spans="1:24" ht="31.5" x14ac:dyDescent="0.25">
      <c r="A1871" s="4" t="s">
        <v>214</v>
      </c>
      <c r="B1871" s="4" t="s">
        <v>1347</v>
      </c>
      <c r="C1871" s="4" t="s">
        <v>200</v>
      </c>
      <c r="D1871" s="4"/>
      <c r="E1871" s="14" t="s">
        <v>960</v>
      </c>
      <c r="F1871" s="5">
        <f>F1872</f>
        <v>1592.9</v>
      </c>
      <c r="G1871" s="5">
        <f t="shared" si="1670"/>
        <v>1592.9</v>
      </c>
      <c r="H1871" s="5">
        <f t="shared" si="1670"/>
        <v>1592.9</v>
      </c>
      <c r="I1871" s="5">
        <f t="shared" si="1670"/>
        <v>0</v>
      </c>
      <c r="J1871" s="5">
        <f t="shared" si="1670"/>
        <v>0</v>
      </c>
      <c r="K1871" s="5">
        <f t="shared" si="1670"/>
        <v>0</v>
      </c>
      <c r="L1871" s="5">
        <f t="shared" si="1670"/>
        <v>0</v>
      </c>
      <c r="M1871" s="5">
        <f t="shared" si="1666"/>
        <v>1592.9</v>
      </c>
      <c r="N1871" s="5">
        <v>75046.380009999993</v>
      </c>
      <c r="O1871" s="5">
        <f t="shared" si="1671"/>
        <v>904.19458999999995</v>
      </c>
      <c r="P1871" s="5">
        <f t="shared" si="1672"/>
        <v>0</v>
      </c>
      <c r="Q1871" s="5">
        <f t="shared" si="1672"/>
        <v>0</v>
      </c>
      <c r="R1871" s="5">
        <f t="shared" si="1672"/>
        <v>0</v>
      </c>
      <c r="S1871" s="5">
        <f t="shared" si="1672"/>
        <v>0</v>
      </c>
      <c r="T1871" s="5">
        <v>75046.380009999993</v>
      </c>
      <c r="U1871" s="5">
        <f t="shared" si="1672"/>
        <v>0</v>
      </c>
      <c r="V1871" s="36">
        <f t="shared" si="1672"/>
        <v>0</v>
      </c>
      <c r="W1871" s="5">
        <f t="shared" si="1669"/>
        <v>100</v>
      </c>
      <c r="X1871" s="26"/>
    </row>
    <row r="1872" spans="1:24" ht="31.5" x14ac:dyDescent="0.25">
      <c r="A1872" s="4" t="s">
        <v>214</v>
      </c>
      <c r="B1872" s="4" t="s">
        <v>1347</v>
      </c>
      <c r="C1872" s="4" t="s">
        <v>1130</v>
      </c>
      <c r="D1872" s="4"/>
      <c r="E1872" s="14" t="s">
        <v>1131</v>
      </c>
      <c r="F1872" s="5">
        <f>F1873</f>
        <v>1592.9</v>
      </c>
      <c r="G1872" s="5">
        <f t="shared" si="1670"/>
        <v>1592.9</v>
      </c>
      <c r="H1872" s="5">
        <f t="shared" si="1670"/>
        <v>1592.9</v>
      </c>
      <c r="I1872" s="5">
        <f t="shared" si="1670"/>
        <v>0</v>
      </c>
      <c r="J1872" s="5">
        <f t="shared" si="1670"/>
        <v>0</v>
      </c>
      <c r="K1872" s="5">
        <f t="shared" si="1670"/>
        <v>0</v>
      </c>
      <c r="L1872" s="5">
        <f t="shared" si="1670"/>
        <v>0</v>
      </c>
      <c r="M1872" s="5">
        <f t="shared" si="1666"/>
        <v>1592.9</v>
      </c>
      <c r="N1872" s="5">
        <v>75046.380009999993</v>
      </c>
      <c r="O1872" s="5">
        <f t="shared" si="1671"/>
        <v>904.19458999999995</v>
      </c>
      <c r="P1872" s="5">
        <f t="shared" si="1672"/>
        <v>0</v>
      </c>
      <c r="Q1872" s="5">
        <f t="shared" si="1672"/>
        <v>0</v>
      </c>
      <c r="R1872" s="5">
        <f t="shared" si="1672"/>
        <v>0</v>
      </c>
      <c r="S1872" s="5">
        <f t="shared" si="1672"/>
        <v>0</v>
      </c>
      <c r="T1872" s="5">
        <v>75046.380009999993</v>
      </c>
      <c r="U1872" s="5">
        <f t="shared" si="1672"/>
        <v>0</v>
      </c>
      <c r="V1872" s="36">
        <f t="shared" si="1672"/>
        <v>0</v>
      </c>
      <c r="W1872" s="5">
        <f t="shared" si="1669"/>
        <v>100</v>
      </c>
      <c r="X1872" s="26"/>
    </row>
    <row r="1873" spans="1:24" ht="31.5" x14ac:dyDescent="0.25">
      <c r="A1873" s="4" t="s">
        <v>214</v>
      </c>
      <c r="B1873" s="4" t="s">
        <v>1347</v>
      </c>
      <c r="C1873" s="4" t="s">
        <v>1130</v>
      </c>
      <c r="D1873" s="4" t="s">
        <v>11</v>
      </c>
      <c r="E1873" s="14" t="s">
        <v>465</v>
      </c>
      <c r="F1873" s="5">
        <v>1592.9</v>
      </c>
      <c r="G1873" s="5">
        <v>1592.9</v>
      </c>
      <c r="H1873" s="5">
        <v>1592.9</v>
      </c>
      <c r="I1873" s="5"/>
      <c r="J1873" s="5"/>
      <c r="K1873" s="5"/>
      <c r="L1873" s="5"/>
      <c r="M1873" s="5">
        <f t="shared" si="1666"/>
        <v>1592.9</v>
      </c>
      <c r="N1873" s="5">
        <v>75046.380009999993</v>
      </c>
      <c r="O1873" s="5">
        <v>904.19458999999995</v>
      </c>
      <c r="P1873" s="5">
        <v>0</v>
      </c>
      <c r="Q1873" s="5">
        <v>0</v>
      </c>
      <c r="R1873" s="5">
        <v>0</v>
      </c>
      <c r="S1873" s="5">
        <v>0</v>
      </c>
      <c r="T1873" s="5">
        <v>75046.380009999993</v>
      </c>
      <c r="U1873" s="5">
        <v>0</v>
      </c>
      <c r="V1873" s="36">
        <v>0</v>
      </c>
      <c r="W1873" s="5">
        <f t="shared" si="1669"/>
        <v>100</v>
      </c>
      <c r="X1873" s="26"/>
    </row>
    <row r="1874" spans="1:24" ht="31.5" x14ac:dyDescent="0.25">
      <c r="A1874" s="4" t="s">
        <v>214</v>
      </c>
      <c r="B1874" s="4" t="s">
        <v>1347</v>
      </c>
      <c r="C1874" s="4" t="s">
        <v>1130</v>
      </c>
      <c r="D1874" s="4" t="s">
        <v>12</v>
      </c>
      <c r="E1874" s="14" t="s">
        <v>466</v>
      </c>
      <c r="F1874" s="5">
        <f t="shared" ref="F1874:L1880" si="1673">F1875</f>
        <v>50094.2</v>
      </c>
      <c r="G1874" s="5">
        <f t="shared" si="1673"/>
        <v>57975.6</v>
      </c>
      <c r="H1874" s="5">
        <f t="shared" si="1673"/>
        <v>57975.6</v>
      </c>
      <c r="I1874" s="5">
        <f t="shared" si="1673"/>
        <v>0</v>
      </c>
      <c r="J1874" s="5">
        <f t="shared" si="1673"/>
        <v>0</v>
      </c>
      <c r="K1874" s="5">
        <f t="shared" si="1673"/>
        <v>0</v>
      </c>
      <c r="L1874" s="5">
        <f t="shared" si="1673"/>
        <v>0</v>
      </c>
      <c r="M1874" s="5">
        <f t="shared" si="1666"/>
        <v>50094.2</v>
      </c>
      <c r="N1874" s="5">
        <v>75046.380009999993</v>
      </c>
      <c r="O1874" s="5">
        <f t="shared" ref="O1874:O1880" si="1674">O1875</f>
        <v>788.45336999999995</v>
      </c>
      <c r="P1874" s="5">
        <f t="shared" ref="P1874:V1880" si="1675">P1875</f>
        <v>630.76269000000002</v>
      </c>
      <c r="Q1874" s="5">
        <f t="shared" si="1675"/>
        <v>630.76269000000002</v>
      </c>
      <c r="R1874" s="5">
        <f t="shared" si="1675"/>
        <v>0</v>
      </c>
      <c r="S1874" s="5">
        <f t="shared" si="1675"/>
        <v>0</v>
      </c>
      <c r="T1874" s="5">
        <v>75046.380009999993</v>
      </c>
      <c r="U1874" s="5">
        <f t="shared" si="1675"/>
        <v>630.76269000000002</v>
      </c>
      <c r="V1874" s="36">
        <f t="shared" si="1675"/>
        <v>0</v>
      </c>
      <c r="W1874" s="5">
        <f t="shared" si="1669"/>
        <v>100</v>
      </c>
      <c r="X1874" s="26"/>
    </row>
    <row r="1875" spans="1:24" ht="31.5" x14ac:dyDescent="0.25">
      <c r="A1875" s="4" t="s">
        <v>214</v>
      </c>
      <c r="B1875" s="4" t="s">
        <v>1347</v>
      </c>
      <c r="C1875" s="4" t="s">
        <v>201</v>
      </c>
      <c r="D1875" s="4"/>
      <c r="E1875" s="14" t="s">
        <v>961</v>
      </c>
      <c r="F1875" s="5">
        <f t="shared" si="1673"/>
        <v>50094.2</v>
      </c>
      <c r="G1875" s="5">
        <f t="shared" si="1673"/>
        <v>57975.6</v>
      </c>
      <c r="H1875" s="5">
        <f t="shared" si="1673"/>
        <v>57975.6</v>
      </c>
      <c r="I1875" s="5">
        <f t="shared" si="1673"/>
        <v>0</v>
      </c>
      <c r="J1875" s="5">
        <f t="shared" si="1673"/>
        <v>0</v>
      </c>
      <c r="K1875" s="5">
        <f t="shared" si="1673"/>
        <v>0</v>
      </c>
      <c r="L1875" s="5">
        <f t="shared" si="1673"/>
        <v>0</v>
      </c>
      <c r="M1875" s="5">
        <f t="shared" si="1666"/>
        <v>50094.2</v>
      </c>
      <c r="N1875" s="5">
        <v>1592.9</v>
      </c>
      <c r="O1875" s="5">
        <f t="shared" si="1674"/>
        <v>788.45336999999995</v>
      </c>
      <c r="P1875" s="5">
        <f t="shared" si="1675"/>
        <v>630.76269000000002</v>
      </c>
      <c r="Q1875" s="5">
        <f t="shared" si="1675"/>
        <v>630.76269000000002</v>
      </c>
      <c r="R1875" s="5">
        <f t="shared" si="1675"/>
        <v>0</v>
      </c>
      <c r="S1875" s="5">
        <f t="shared" si="1675"/>
        <v>0</v>
      </c>
      <c r="T1875" s="5">
        <v>1592.9</v>
      </c>
      <c r="U1875" s="5">
        <f t="shared" si="1675"/>
        <v>630.76269000000002</v>
      </c>
      <c r="V1875" s="36">
        <f t="shared" si="1675"/>
        <v>0</v>
      </c>
      <c r="W1875" s="5">
        <f t="shared" si="1669"/>
        <v>100</v>
      </c>
      <c r="X1875" s="26"/>
    </row>
    <row r="1876" spans="1:24" x14ac:dyDescent="0.25">
      <c r="A1876" s="4" t="s">
        <v>214</v>
      </c>
      <c r="B1876" s="4" t="s">
        <v>1347</v>
      </c>
      <c r="C1876" s="4" t="s">
        <v>1132</v>
      </c>
      <c r="D1876" s="4"/>
      <c r="E1876" s="14" t="s">
        <v>1133</v>
      </c>
      <c r="F1876" s="5">
        <f t="shared" si="1673"/>
        <v>50094.2</v>
      </c>
      <c r="G1876" s="5">
        <f t="shared" si="1673"/>
        <v>57975.6</v>
      </c>
      <c r="H1876" s="5">
        <f t="shared" si="1673"/>
        <v>57975.6</v>
      </c>
      <c r="I1876" s="5">
        <f t="shared" si="1673"/>
        <v>0</v>
      </c>
      <c r="J1876" s="5">
        <f t="shared" si="1673"/>
        <v>0</v>
      </c>
      <c r="K1876" s="5">
        <f t="shared" si="1673"/>
        <v>0</v>
      </c>
      <c r="L1876" s="5">
        <f t="shared" si="1673"/>
        <v>0</v>
      </c>
      <c r="M1876" s="5">
        <f t="shared" si="1666"/>
        <v>50094.2</v>
      </c>
      <c r="N1876" s="5">
        <v>1592.9</v>
      </c>
      <c r="O1876" s="5">
        <f t="shared" si="1674"/>
        <v>788.45336999999995</v>
      </c>
      <c r="P1876" s="5">
        <f t="shared" si="1675"/>
        <v>630.76269000000002</v>
      </c>
      <c r="Q1876" s="5">
        <f t="shared" si="1675"/>
        <v>630.76269000000002</v>
      </c>
      <c r="R1876" s="5">
        <f t="shared" si="1675"/>
        <v>0</v>
      </c>
      <c r="S1876" s="5">
        <f t="shared" si="1675"/>
        <v>0</v>
      </c>
      <c r="T1876" s="5">
        <v>1592.9</v>
      </c>
      <c r="U1876" s="5">
        <f t="shared" si="1675"/>
        <v>630.76269000000002</v>
      </c>
      <c r="V1876" s="36">
        <f t="shared" si="1675"/>
        <v>0</v>
      </c>
      <c r="W1876" s="5">
        <f t="shared" si="1669"/>
        <v>100</v>
      </c>
      <c r="X1876" s="26"/>
    </row>
    <row r="1877" spans="1:24" ht="31.5" x14ac:dyDescent="0.25">
      <c r="A1877" s="4" t="s">
        <v>214</v>
      </c>
      <c r="B1877" s="4" t="s">
        <v>1347</v>
      </c>
      <c r="C1877" s="4" t="s">
        <v>1132</v>
      </c>
      <c r="D1877" s="4" t="s">
        <v>11</v>
      </c>
      <c r="E1877" s="14" t="s">
        <v>465</v>
      </c>
      <c r="F1877" s="5">
        <f t="shared" ref="F1877:L1877" si="1676">F1880</f>
        <v>50094.2</v>
      </c>
      <c r="G1877" s="5">
        <f t="shared" si="1676"/>
        <v>57975.6</v>
      </c>
      <c r="H1877" s="5">
        <f t="shared" si="1676"/>
        <v>57975.6</v>
      </c>
      <c r="I1877" s="5">
        <f t="shared" si="1676"/>
        <v>0</v>
      </c>
      <c r="J1877" s="5">
        <f t="shared" si="1676"/>
        <v>0</v>
      </c>
      <c r="K1877" s="5">
        <f t="shared" si="1676"/>
        <v>0</v>
      </c>
      <c r="L1877" s="5">
        <f t="shared" si="1676"/>
        <v>0</v>
      </c>
      <c r="M1877" s="5">
        <f t="shared" si="1666"/>
        <v>50094.2</v>
      </c>
      <c r="N1877" s="5">
        <v>1592.9</v>
      </c>
      <c r="O1877" s="5">
        <f t="shared" ref="O1877:V1877" si="1677">O1880+O1878</f>
        <v>788.45336999999995</v>
      </c>
      <c r="P1877" s="5">
        <f t="shared" si="1677"/>
        <v>630.76269000000002</v>
      </c>
      <c r="Q1877" s="5">
        <f t="shared" si="1677"/>
        <v>630.76269000000002</v>
      </c>
      <c r="R1877" s="5">
        <f t="shared" si="1677"/>
        <v>0</v>
      </c>
      <c r="S1877" s="5">
        <f t="shared" si="1677"/>
        <v>0</v>
      </c>
      <c r="T1877" s="5">
        <v>1592.9</v>
      </c>
      <c r="U1877" s="5">
        <f t="shared" si="1677"/>
        <v>630.76269000000002</v>
      </c>
      <c r="V1877" s="36">
        <f t="shared" si="1677"/>
        <v>0</v>
      </c>
      <c r="W1877" s="5">
        <f t="shared" si="1669"/>
        <v>100</v>
      </c>
      <c r="X1877" s="26"/>
    </row>
    <row r="1878" spans="1:24" ht="31.5" x14ac:dyDescent="0.25">
      <c r="A1878" s="4" t="s">
        <v>214</v>
      </c>
      <c r="B1878" s="4" t="s">
        <v>1347</v>
      </c>
      <c r="C1878" s="4" t="s">
        <v>1132</v>
      </c>
      <c r="D1878" s="4" t="s">
        <v>12</v>
      </c>
      <c r="E1878" s="14" t="s">
        <v>466</v>
      </c>
      <c r="F1878" s="5"/>
      <c r="G1878" s="5"/>
      <c r="H1878" s="5"/>
      <c r="I1878" s="5"/>
      <c r="J1878" s="5"/>
      <c r="K1878" s="5"/>
      <c r="L1878" s="5"/>
      <c r="M1878" s="5">
        <v>0</v>
      </c>
      <c r="N1878" s="5">
        <v>1592.9</v>
      </c>
      <c r="O1878" s="5">
        <f t="shared" ref="O1878:V1878" si="1678">O1879</f>
        <v>316.50383999999997</v>
      </c>
      <c r="P1878" s="5">
        <f t="shared" si="1678"/>
        <v>253.20307</v>
      </c>
      <c r="Q1878" s="5">
        <f t="shared" si="1678"/>
        <v>253.20307</v>
      </c>
      <c r="R1878" s="5">
        <f t="shared" si="1678"/>
        <v>0</v>
      </c>
      <c r="S1878" s="5">
        <f t="shared" si="1678"/>
        <v>0</v>
      </c>
      <c r="T1878" s="5">
        <v>1592.9</v>
      </c>
      <c r="U1878" s="5">
        <f t="shared" si="1678"/>
        <v>253.20307</v>
      </c>
      <c r="V1878" s="36">
        <f t="shared" si="1678"/>
        <v>0</v>
      </c>
      <c r="W1878" s="5">
        <f t="shared" si="1669"/>
        <v>100</v>
      </c>
      <c r="X1878" s="26"/>
    </row>
    <row r="1879" spans="1:24" ht="47.25" x14ac:dyDescent="0.25">
      <c r="A1879" s="4" t="s">
        <v>214</v>
      </c>
      <c r="B1879" s="4" t="s">
        <v>1347</v>
      </c>
      <c r="C1879" s="4" t="s">
        <v>180</v>
      </c>
      <c r="D1879" s="4"/>
      <c r="E1879" s="14" t="s">
        <v>965</v>
      </c>
      <c r="F1879" s="5"/>
      <c r="G1879" s="5"/>
      <c r="H1879" s="5"/>
      <c r="I1879" s="5"/>
      <c r="J1879" s="5"/>
      <c r="K1879" s="5"/>
      <c r="L1879" s="5"/>
      <c r="M1879" s="5">
        <v>0</v>
      </c>
      <c r="N1879" s="5">
        <v>7554.3883500000002</v>
      </c>
      <c r="O1879" s="5">
        <f>63.30077+253.20307</f>
        <v>316.50383999999997</v>
      </c>
      <c r="P1879" s="5">
        <v>253.20307</v>
      </c>
      <c r="Q1879" s="5">
        <v>253.20307</v>
      </c>
      <c r="R1879" s="5">
        <v>0</v>
      </c>
      <c r="S1879" s="5">
        <v>0</v>
      </c>
      <c r="T1879" s="5">
        <v>7554.3883500000002</v>
      </c>
      <c r="U1879" s="5">
        <v>253.20307</v>
      </c>
      <c r="V1879" s="36">
        <v>0</v>
      </c>
      <c r="W1879" s="5">
        <f t="shared" si="1669"/>
        <v>100</v>
      </c>
      <c r="X1879" s="26"/>
    </row>
    <row r="1880" spans="1:24" ht="47.25" x14ac:dyDescent="0.25">
      <c r="A1880" s="4" t="s">
        <v>214</v>
      </c>
      <c r="B1880" s="4" t="s">
        <v>1347</v>
      </c>
      <c r="C1880" s="4" t="s">
        <v>1139</v>
      </c>
      <c r="D1880" s="4"/>
      <c r="E1880" s="14" t="s">
        <v>1140</v>
      </c>
      <c r="F1880" s="5">
        <f t="shared" si="1673"/>
        <v>50094.2</v>
      </c>
      <c r="G1880" s="5">
        <f t="shared" si="1673"/>
        <v>57975.6</v>
      </c>
      <c r="H1880" s="5">
        <f t="shared" si="1673"/>
        <v>57975.6</v>
      </c>
      <c r="I1880" s="5">
        <f t="shared" si="1673"/>
        <v>0</v>
      </c>
      <c r="J1880" s="5">
        <f t="shared" si="1673"/>
        <v>0</v>
      </c>
      <c r="K1880" s="5">
        <f t="shared" si="1673"/>
        <v>0</v>
      </c>
      <c r="L1880" s="5">
        <f t="shared" si="1673"/>
        <v>0</v>
      </c>
      <c r="M1880" s="5">
        <f t="shared" si="1666"/>
        <v>50094.2</v>
      </c>
      <c r="N1880" s="5">
        <v>7554.3883500000002</v>
      </c>
      <c r="O1880" s="5">
        <f t="shared" si="1674"/>
        <v>471.94952999999998</v>
      </c>
      <c r="P1880" s="5">
        <f t="shared" si="1675"/>
        <v>377.55962</v>
      </c>
      <c r="Q1880" s="5">
        <f t="shared" si="1675"/>
        <v>377.55962</v>
      </c>
      <c r="R1880" s="5">
        <f t="shared" si="1675"/>
        <v>0</v>
      </c>
      <c r="S1880" s="5">
        <f t="shared" si="1675"/>
        <v>0</v>
      </c>
      <c r="T1880" s="5">
        <v>7554.3883500000002</v>
      </c>
      <c r="U1880" s="5">
        <f t="shared" si="1675"/>
        <v>377.55962</v>
      </c>
      <c r="V1880" s="36">
        <f t="shared" si="1675"/>
        <v>0</v>
      </c>
      <c r="W1880" s="5">
        <f t="shared" si="1669"/>
        <v>100</v>
      </c>
      <c r="X1880" s="26"/>
    </row>
    <row r="1881" spans="1:24" ht="31.5" x14ac:dyDescent="0.25">
      <c r="A1881" s="4" t="s">
        <v>214</v>
      </c>
      <c r="B1881" s="4" t="s">
        <v>1347</v>
      </c>
      <c r="C1881" s="4" t="s">
        <v>1139</v>
      </c>
      <c r="D1881" s="4" t="s">
        <v>11</v>
      </c>
      <c r="E1881" s="14" t="s">
        <v>465</v>
      </c>
      <c r="F1881" s="5">
        <v>50094.2</v>
      </c>
      <c r="G1881" s="5">
        <v>57975.6</v>
      </c>
      <c r="H1881" s="5">
        <v>57975.6</v>
      </c>
      <c r="I1881" s="5"/>
      <c r="J1881" s="5"/>
      <c r="K1881" s="5"/>
      <c r="L1881" s="5"/>
      <c r="M1881" s="5">
        <f t="shared" si="1666"/>
        <v>50094.2</v>
      </c>
      <c r="N1881" s="5">
        <v>7554.3883500000002</v>
      </c>
      <c r="O1881" s="5">
        <f>94.38991+377.55962</f>
        <v>471.94952999999998</v>
      </c>
      <c r="P1881" s="5">
        <v>377.55962</v>
      </c>
      <c r="Q1881" s="5">
        <v>377.55962</v>
      </c>
      <c r="R1881" s="5">
        <v>0</v>
      </c>
      <c r="S1881" s="5">
        <v>0</v>
      </c>
      <c r="T1881" s="5">
        <v>7554.3883500000002</v>
      </c>
      <c r="U1881" s="5">
        <v>377.55962</v>
      </c>
      <c r="V1881" s="36">
        <v>0</v>
      </c>
      <c r="W1881" s="5">
        <f t="shared" si="1669"/>
        <v>100</v>
      </c>
      <c r="X1881" s="26"/>
    </row>
    <row r="1882" spans="1:24" ht="31.5" x14ac:dyDescent="0.25">
      <c r="A1882" s="4" t="s">
        <v>214</v>
      </c>
      <c r="B1882" s="4" t="s">
        <v>1347</v>
      </c>
      <c r="C1882" s="4" t="s">
        <v>1139</v>
      </c>
      <c r="D1882" s="4" t="s">
        <v>12</v>
      </c>
      <c r="E1882" s="14" t="s">
        <v>466</v>
      </c>
      <c r="F1882" s="5">
        <f t="shared" ref="F1882:L1882" si="1679">F1883+F1902</f>
        <v>14882.7</v>
      </c>
      <c r="G1882" s="5">
        <f t="shared" si="1679"/>
        <v>3822.7</v>
      </c>
      <c r="H1882" s="5">
        <f t="shared" si="1679"/>
        <v>3822.7</v>
      </c>
      <c r="I1882" s="5">
        <f t="shared" si="1679"/>
        <v>0</v>
      </c>
      <c r="J1882" s="5">
        <f t="shared" si="1679"/>
        <v>0</v>
      </c>
      <c r="K1882" s="5">
        <f t="shared" si="1679"/>
        <v>0</v>
      </c>
      <c r="L1882" s="5">
        <f t="shared" si="1679"/>
        <v>-770.05799999999999</v>
      </c>
      <c r="M1882" s="5">
        <f t="shared" si="1666"/>
        <v>14112.642</v>
      </c>
      <c r="N1882" s="5">
        <v>7554.3883500000002</v>
      </c>
      <c r="O1882" s="5">
        <f t="shared" ref="O1882:V1882" si="1680">O1883+O1902+O1895</f>
        <v>4499.3163700000005</v>
      </c>
      <c r="P1882" s="5">
        <f t="shared" si="1680"/>
        <v>0</v>
      </c>
      <c r="Q1882" s="5">
        <f t="shared" si="1680"/>
        <v>0</v>
      </c>
      <c r="R1882" s="5">
        <f t="shared" si="1680"/>
        <v>0</v>
      </c>
      <c r="S1882" s="5">
        <f t="shared" si="1680"/>
        <v>0</v>
      </c>
      <c r="T1882" s="5">
        <v>7554.3883500000002</v>
      </c>
      <c r="U1882" s="5">
        <f t="shared" si="1680"/>
        <v>0</v>
      </c>
      <c r="V1882" s="36">
        <f t="shared" si="1680"/>
        <v>0</v>
      </c>
      <c r="W1882" s="5">
        <f t="shared" si="1669"/>
        <v>100</v>
      </c>
      <c r="X1882" s="26"/>
    </row>
    <row r="1883" spans="1:24" ht="31.5" x14ac:dyDescent="0.25">
      <c r="A1883" s="4" t="s">
        <v>214</v>
      </c>
      <c r="B1883" s="4" t="s">
        <v>1347</v>
      </c>
      <c r="C1883" s="4" t="s">
        <v>204</v>
      </c>
      <c r="D1883" s="4"/>
      <c r="E1883" s="14" t="s">
        <v>970</v>
      </c>
      <c r="F1883" s="5">
        <f t="shared" ref="F1883:L1883" si="1681">F1884+F1888</f>
        <v>3822.7</v>
      </c>
      <c r="G1883" s="5">
        <f t="shared" si="1681"/>
        <v>3822.7</v>
      </c>
      <c r="H1883" s="5">
        <f t="shared" si="1681"/>
        <v>3822.7</v>
      </c>
      <c r="I1883" s="5">
        <f t="shared" si="1681"/>
        <v>0</v>
      </c>
      <c r="J1883" s="5">
        <f t="shared" si="1681"/>
        <v>0</v>
      </c>
      <c r="K1883" s="5">
        <f t="shared" si="1681"/>
        <v>0</v>
      </c>
      <c r="L1883" s="5">
        <f t="shared" si="1681"/>
        <v>398.15400000000005</v>
      </c>
      <c r="M1883" s="5">
        <f t="shared" si="1666"/>
        <v>4220.8540000000003</v>
      </c>
      <c r="N1883" s="5">
        <v>18916.38665</v>
      </c>
      <c r="O1883" s="5">
        <f>O1884+O1888</f>
        <v>3629.31637</v>
      </c>
      <c r="P1883" s="5">
        <f t="shared" ref="P1883:V1883" si="1682">P1884+P1888</f>
        <v>0</v>
      </c>
      <c r="Q1883" s="5">
        <f t="shared" si="1682"/>
        <v>0</v>
      </c>
      <c r="R1883" s="5">
        <f t="shared" si="1682"/>
        <v>0</v>
      </c>
      <c r="S1883" s="5">
        <f t="shared" si="1682"/>
        <v>0</v>
      </c>
      <c r="T1883" s="5">
        <v>18916.38665</v>
      </c>
      <c r="U1883" s="5">
        <f t="shared" si="1682"/>
        <v>0</v>
      </c>
      <c r="V1883" s="36">
        <f t="shared" si="1682"/>
        <v>0</v>
      </c>
      <c r="W1883" s="5">
        <f t="shared" si="1669"/>
        <v>100</v>
      </c>
      <c r="X1883" s="26"/>
    </row>
    <row r="1884" spans="1:24" ht="47.25" x14ac:dyDescent="0.25">
      <c r="A1884" s="4" t="s">
        <v>214</v>
      </c>
      <c r="B1884" s="4" t="s">
        <v>1347</v>
      </c>
      <c r="C1884" s="4" t="s">
        <v>205</v>
      </c>
      <c r="D1884" s="4"/>
      <c r="E1884" s="14" t="s">
        <v>971</v>
      </c>
      <c r="F1884" s="5">
        <f t="shared" ref="F1884:L1886" si="1683">F1885</f>
        <v>3203.1</v>
      </c>
      <c r="G1884" s="5">
        <f t="shared" si="1683"/>
        <v>3203.1</v>
      </c>
      <c r="H1884" s="5">
        <f t="shared" si="1683"/>
        <v>3203.1</v>
      </c>
      <c r="I1884" s="5">
        <f t="shared" si="1683"/>
        <v>0</v>
      </c>
      <c r="J1884" s="5">
        <f t="shared" si="1683"/>
        <v>0</v>
      </c>
      <c r="K1884" s="5">
        <f t="shared" si="1683"/>
        <v>0</v>
      </c>
      <c r="L1884" s="5">
        <f t="shared" si="1683"/>
        <v>-16.015000000000001</v>
      </c>
      <c r="M1884" s="5">
        <f t="shared" si="1666"/>
        <v>3187.085</v>
      </c>
      <c r="N1884" s="5">
        <v>18916.38665</v>
      </c>
      <c r="O1884" s="5">
        <f t="shared" ref="O1884:O1886" si="1684">O1885</f>
        <v>3187.085</v>
      </c>
      <c r="P1884" s="5">
        <f t="shared" ref="P1884:V1886" si="1685">P1885</f>
        <v>0</v>
      </c>
      <c r="Q1884" s="5">
        <f t="shared" si="1685"/>
        <v>0</v>
      </c>
      <c r="R1884" s="5">
        <f t="shared" si="1685"/>
        <v>0</v>
      </c>
      <c r="S1884" s="5">
        <f t="shared" si="1685"/>
        <v>0</v>
      </c>
      <c r="T1884" s="5">
        <v>18916.38665</v>
      </c>
      <c r="U1884" s="5">
        <f t="shared" si="1685"/>
        <v>0</v>
      </c>
      <c r="V1884" s="36">
        <f t="shared" si="1685"/>
        <v>0</v>
      </c>
      <c r="W1884" s="5">
        <f t="shared" si="1669"/>
        <v>100</v>
      </c>
      <c r="X1884" s="26"/>
    </row>
    <row r="1885" spans="1:24" ht="31.5" x14ac:dyDescent="0.25">
      <c r="A1885" s="4" t="s">
        <v>214</v>
      </c>
      <c r="B1885" s="4" t="s">
        <v>1347</v>
      </c>
      <c r="C1885" s="4" t="s">
        <v>1044</v>
      </c>
      <c r="D1885" s="4"/>
      <c r="E1885" s="14" t="s">
        <v>1043</v>
      </c>
      <c r="F1885" s="5">
        <f t="shared" si="1683"/>
        <v>3203.1</v>
      </c>
      <c r="G1885" s="5">
        <f t="shared" si="1683"/>
        <v>3203.1</v>
      </c>
      <c r="H1885" s="5">
        <f t="shared" si="1683"/>
        <v>3203.1</v>
      </c>
      <c r="I1885" s="5">
        <f t="shared" si="1683"/>
        <v>0</v>
      </c>
      <c r="J1885" s="5">
        <f t="shared" si="1683"/>
        <v>0</v>
      </c>
      <c r="K1885" s="5">
        <f t="shared" si="1683"/>
        <v>0</v>
      </c>
      <c r="L1885" s="5">
        <f t="shared" si="1683"/>
        <v>-16.015000000000001</v>
      </c>
      <c r="M1885" s="5">
        <f t="shared" si="1666"/>
        <v>3187.085</v>
      </c>
      <c r="N1885" s="5">
        <v>17102.464800000002</v>
      </c>
      <c r="O1885" s="5">
        <f t="shared" si="1684"/>
        <v>3187.085</v>
      </c>
      <c r="P1885" s="5">
        <f t="shared" si="1685"/>
        <v>0</v>
      </c>
      <c r="Q1885" s="5">
        <f t="shared" si="1685"/>
        <v>0</v>
      </c>
      <c r="R1885" s="5">
        <f t="shared" si="1685"/>
        <v>0</v>
      </c>
      <c r="S1885" s="5">
        <f t="shared" si="1685"/>
        <v>0</v>
      </c>
      <c r="T1885" s="5">
        <v>17102.464800000002</v>
      </c>
      <c r="U1885" s="5">
        <f t="shared" si="1685"/>
        <v>0</v>
      </c>
      <c r="V1885" s="36">
        <f t="shared" si="1685"/>
        <v>0</v>
      </c>
      <c r="W1885" s="5">
        <f t="shared" si="1669"/>
        <v>100</v>
      </c>
      <c r="X1885" s="26"/>
    </row>
    <row r="1886" spans="1:24" ht="47.25" x14ac:dyDescent="0.25">
      <c r="A1886" s="4" t="s">
        <v>214</v>
      </c>
      <c r="B1886" s="4" t="s">
        <v>1347</v>
      </c>
      <c r="C1886" s="4" t="s">
        <v>1046</v>
      </c>
      <c r="D1886" s="4"/>
      <c r="E1886" s="14" t="s">
        <v>1045</v>
      </c>
      <c r="F1886" s="5">
        <f t="shared" si="1683"/>
        <v>3203.1</v>
      </c>
      <c r="G1886" s="5">
        <f t="shared" si="1683"/>
        <v>3203.1</v>
      </c>
      <c r="H1886" s="5">
        <f t="shared" si="1683"/>
        <v>3203.1</v>
      </c>
      <c r="I1886" s="5">
        <f t="shared" si="1683"/>
        <v>0</v>
      </c>
      <c r="J1886" s="5">
        <f t="shared" si="1683"/>
        <v>0</v>
      </c>
      <c r="K1886" s="5">
        <f t="shared" si="1683"/>
        <v>0</v>
      </c>
      <c r="L1886" s="5">
        <f t="shared" si="1683"/>
        <v>-16.015000000000001</v>
      </c>
      <c r="M1886" s="5">
        <f t="shared" si="1666"/>
        <v>3187.085</v>
      </c>
      <c r="N1886" s="5">
        <v>17102.464800000002</v>
      </c>
      <c r="O1886" s="5">
        <f t="shared" si="1684"/>
        <v>3187.085</v>
      </c>
      <c r="P1886" s="5">
        <f t="shared" si="1685"/>
        <v>0</v>
      </c>
      <c r="Q1886" s="5">
        <f t="shared" si="1685"/>
        <v>0</v>
      </c>
      <c r="R1886" s="5">
        <f t="shared" si="1685"/>
        <v>0</v>
      </c>
      <c r="S1886" s="5">
        <f t="shared" si="1685"/>
        <v>0</v>
      </c>
      <c r="T1886" s="5">
        <v>17102.464800000002</v>
      </c>
      <c r="U1886" s="5">
        <f t="shared" si="1685"/>
        <v>0</v>
      </c>
      <c r="V1886" s="36">
        <f t="shared" si="1685"/>
        <v>0</v>
      </c>
      <c r="W1886" s="5">
        <f t="shared" si="1669"/>
        <v>100</v>
      </c>
      <c r="X1886" s="26"/>
    </row>
    <row r="1887" spans="1:24" ht="31.5" x14ac:dyDescent="0.25">
      <c r="A1887" s="4" t="s">
        <v>214</v>
      </c>
      <c r="B1887" s="4" t="s">
        <v>1347</v>
      </c>
      <c r="C1887" s="4" t="s">
        <v>1046</v>
      </c>
      <c r="D1887" s="4" t="s">
        <v>73</v>
      </c>
      <c r="E1887" s="14" t="s">
        <v>475</v>
      </c>
      <c r="F1887" s="5">
        <v>3203.1</v>
      </c>
      <c r="G1887" s="5">
        <v>3203.1</v>
      </c>
      <c r="H1887" s="5">
        <v>3203.1</v>
      </c>
      <c r="I1887" s="5"/>
      <c r="J1887" s="5"/>
      <c r="K1887" s="5"/>
      <c r="L1887" s="5">
        <v>-16.015000000000001</v>
      </c>
      <c r="M1887" s="5">
        <f t="shared" si="1666"/>
        <v>3187.085</v>
      </c>
      <c r="N1887" s="5">
        <v>4405.4639999999999</v>
      </c>
      <c r="O1887" s="5">
        <v>3187.085</v>
      </c>
      <c r="P1887" s="5">
        <v>0</v>
      </c>
      <c r="Q1887" s="5">
        <v>0</v>
      </c>
      <c r="R1887" s="5">
        <v>0</v>
      </c>
      <c r="S1887" s="5">
        <v>0</v>
      </c>
      <c r="T1887" s="5">
        <v>4405.4639999999999</v>
      </c>
      <c r="U1887" s="5">
        <v>0</v>
      </c>
      <c r="V1887" s="36">
        <v>0</v>
      </c>
      <c r="W1887" s="5">
        <f t="shared" si="1669"/>
        <v>100</v>
      </c>
      <c r="X1887" s="26"/>
    </row>
    <row r="1888" spans="1:24" ht="63" x14ac:dyDescent="0.25">
      <c r="A1888" s="4" t="s">
        <v>214</v>
      </c>
      <c r="B1888" s="4" t="s">
        <v>1347</v>
      </c>
      <c r="C1888" s="4" t="s">
        <v>1046</v>
      </c>
      <c r="D1888" s="4" t="s">
        <v>72</v>
      </c>
      <c r="E1888" s="14" t="s">
        <v>1187</v>
      </c>
      <c r="F1888" s="5">
        <f t="shared" ref="F1888:K1888" si="1686">F1892</f>
        <v>619.6</v>
      </c>
      <c r="G1888" s="5">
        <f t="shared" si="1686"/>
        <v>619.6</v>
      </c>
      <c r="H1888" s="5">
        <f t="shared" si="1686"/>
        <v>619.6</v>
      </c>
      <c r="I1888" s="5">
        <f t="shared" si="1686"/>
        <v>0</v>
      </c>
      <c r="J1888" s="5">
        <f t="shared" si="1686"/>
        <v>0</v>
      </c>
      <c r="K1888" s="5">
        <f t="shared" si="1686"/>
        <v>0</v>
      </c>
      <c r="L1888" s="5">
        <f>L1892+L1889</f>
        <v>414.16900000000004</v>
      </c>
      <c r="M1888" s="5">
        <f t="shared" si="1666"/>
        <v>1033.769</v>
      </c>
      <c r="N1888" s="5">
        <v>4405.4639999999999</v>
      </c>
      <c r="O1888" s="5">
        <f t="shared" ref="O1888:V1888" si="1687">O1892+O1889</f>
        <v>442.23137000000003</v>
      </c>
      <c r="P1888" s="5">
        <f t="shared" si="1687"/>
        <v>0</v>
      </c>
      <c r="Q1888" s="5">
        <f t="shared" si="1687"/>
        <v>0</v>
      </c>
      <c r="R1888" s="5">
        <f t="shared" si="1687"/>
        <v>0</v>
      </c>
      <c r="S1888" s="5">
        <f t="shared" si="1687"/>
        <v>0</v>
      </c>
      <c r="T1888" s="5">
        <v>4405.4639999999999</v>
      </c>
      <c r="U1888" s="5">
        <f t="shared" si="1687"/>
        <v>0</v>
      </c>
      <c r="V1888" s="36">
        <f t="shared" si="1687"/>
        <v>0</v>
      </c>
      <c r="W1888" s="5">
        <f t="shared" si="1669"/>
        <v>100</v>
      </c>
      <c r="X1888" s="26"/>
    </row>
    <row r="1889" spans="1:24" x14ac:dyDescent="0.25">
      <c r="A1889" s="4" t="s">
        <v>214</v>
      </c>
      <c r="B1889" s="4" t="s">
        <v>1347</v>
      </c>
      <c r="C1889" s="4" t="s">
        <v>1046</v>
      </c>
      <c r="D1889" s="4" t="s">
        <v>13</v>
      </c>
      <c r="E1889" s="14" t="s">
        <v>480</v>
      </c>
      <c r="F1889" s="5"/>
      <c r="G1889" s="5"/>
      <c r="H1889" s="5"/>
      <c r="I1889" s="5"/>
      <c r="J1889" s="5"/>
      <c r="K1889" s="5"/>
      <c r="L1889" s="5">
        <f>L1890</f>
        <v>377.29700000000003</v>
      </c>
      <c r="M1889" s="5">
        <f>L1889</f>
        <v>377.29700000000003</v>
      </c>
      <c r="N1889" s="5">
        <v>12697.0008</v>
      </c>
      <c r="O1889" s="5">
        <f t="shared" ref="O1889:V1890" si="1688">O1890</f>
        <v>0</v>
      </c>
      <c r="P1889" s="5">
        <f t="shared" si="1688"/>
        <v>0</v>
      </c>
      <c r="Q1889" s="5">
        <f t="shared" si="1688"/>
        <v>0</v>
      </c>
      <c r="R1889" s="5">
        <f t="shared" si="1688"/>
        <v>0</v>
      </c>
      <c r="S1889" s="5">
        <f t="shared" si="1688"/>
        <v>0</v>
      </c>
      <c r="T1889" s="5">
        <v>12697.0008</v>
      </c>
      <c r="U1889" s="5">
        <f t="shared" si="1688"/>
        <v>0</v>
      </c>
      <c r="V1889" s="36">
        <f t="shared" si="1688"/>
        <v>0</v>
      </c>
      <c r="W1889" s="5">
        <f t="shared" si="1669"/>
        <v>100</v>
      </c>
      <c r="X1889" s="24"/>
    </row>
    <row r="1890" spans="1:24" ht="63" x14ac:dyDescent="0.25">
      <c r="A1890" s="4" t="s">
        <v>214</v>
      </c>
      <c r="B1890" s="4" t="s">
        <v>1347</v>
      </c>
      <c r="C1890" s="4" t="s">
        <v>1046</v>
      </c>
      <c r="D1890" s="4" t="s">
        <v>182</v>
      </c>
      <c r="E1890" s="14" t="s">
        <v>481</v>
      </c>
      <c r="F1890" s="5"/>
      <c r="G1890" s="5"/>
      <c r="H1890" s="5"/>
      <c r="I1890" s="5"/>
      <c r="J1890" s="5"/>
      <c r="K1890" s="5"/>
      <c r="L1890" s="5">
        <f>L1891</f>
        <v>377.29700000000003</v>
      </c>
      <c r="M1890" s="5">
        <f>L1890</f>
        <v>377.29700000000003</v>
      </c>
      <c r="N1890" s="5">
        <v>12697.0008</v>
      </c>
      <c r="O1890" s="5">
        <f t="shared" si="1688"/>
        <v>0</v>
      </c>
      <c r="P1890" s="5">
        <f t="shared" si="1688"/>
        <v>0</v>
      </c>
      <c r="Q1890" s="5">
        <f t="shared" si="1688"/>
        <v>0</v>
      </c>
      <c r="R1890" s="5">
        <f t="shared" si="1688"/>
        <v>0</v>
      </c>
      <c r="S1890" s="5">
        <f t="shared" si="1688"/>
        <v>0</v>
      </c>
      <c r="T1890" s="5">
        <v>12697.0008</v>
      </c>
      <c r="U1890" s="5">
        <f t="shared" si="1688"/>
        <v>0</v>
      </c>
      <c r="V1890" s="36">
        <f t="shared" si="1688"/>
        <v>0</v>
      </c>
      <c r="W1890" s="5">
        <f t="shared" si="1669"/>
        <v>100</v>
      </c>
      <c r="X1890" s="24"/>
    </row>
    <row r="1891" spans="1:24" ht="31.5" x14ac:dyDescent="0.25">
      <c r="A1891" s="4" t="s">
        <v>214</v>
      </c>
      <c r="B1891" s="4" t="s">
        <v>1347</v>
      </c>
      <c r="C1891" s="4" t="s">
        <v>808</v>
      </c>
      <c r="D1891" s="4"/>
      <c r="E1891" s="14" t="s">
        <v>1496</v>
      </c>
      <c r="F1891" s="5"/>
      <c r="G1891" s="5"/>
      <c r="H1891" s="5"/>
      <c r="I1891" s="5"/>
      <c r="J1891" s="5"/>
      <c r="K1891" s="5"/>
      <c r="L1891" s="5">
        <v>377.29700000000003</v>
      </c>
      <c r="M1891" s="5">
        <f>L1891</f>
        <v>377.29700000000003</v>
      </c>
      <c r="N1891" s="5">
        <v>1813.9218500000002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1813.9218500000002</v>
      </c>
      <c r="U1891" s="5">
        <v>0</v>
      </c>
      <c r="V1891" s="36">
        <v>0</v>
      </c>
      <c r="W1891" s="5">
        <f t="shared" si="1669"/>
        <v>100</v>
      </c>
      <c r="X1891" s="24"/>
    </row>
    <row r="1892" spans="1:24" ht="31.5" x14ac:dyDescent="0.25">
      <c r="A1892" s="4" t="s">
        <v>214</v>
      </c>
      <c r="B1892" s="4" t="s">
        <v>1347</v>
      </c>
      <c r="C1892" s="4" t="s">
        <v>810</v>
      </c>
      <c r="D1892" s="4"/>
      <c r="E1892" s="14" t="s">
        <v>809</v>
      </c>
      <c r="F1892" s="5">
        <f t="shared" ref="F1892:L1893" si="1689">F1893</f>
        <v>619.6</v>
      </c>
      <c r="G1892" s="5">
        <f t="shared" si="1689"/>
        <v>619.6</v>
      </c>
      <c r="H1892" s="5">
        <f t="shared" si="1689"/>
        <v>619.6</v>
      </c>
      <c r="I1892" s="5">
        <f t="shared" si="1689"/>
        <v>0</v>
      </c>
      <c r="J1892" s="5">
        <f t="shared" si="1689"/>
        <v>0</v>
      </c>
      <c r="K1892" s="5">
        <f t="shared" si="1689"/>
        <v>0</v>
      </c>
      <c r="L1892" s="5">
        <f t="shared" si="1689"/>
        <v>36.872</v>
      </c>
      <c r="M1892" s="5">
        <f t="shared" si="1666"/>
        <v>656.47199999999998</v>
      </c>
      <c r="N1892" s="5">
        <v>1813.9218500000002</v>
      </c>
      <c r="O1892" s="5">
        <f>O1893</f>
        <v>442.23137000000003</v>
      </c>
      <c r="P1892" s="5">
        <f t="shared" ref="P1892:V1893" si="1690">P1893</f>
        <v>0</v>
      </c>
      <c r="Q1892" s="5">
        <f t="shared" si="1690"/>
        <v>0</v>
      </c>
      <c r="R1892" s="5">
        <f t="shared" si="1690"/>
        <v>0</v>
      </c>
      <c r="S1892" s="5">
        <f t="shared" si="1690"/>
        <v>0</v>
      </c>
      <c r="T1892" s="5">
        <v>1813.9218500000002</v>
      </c>
      <c r="U1892" s="5">
        <f t="shared" si="1690"/>
        <v>0</v>
      </c>
      <c r="V1892" s="36">
        <f t="shared" si="1690"/>
        <v>0</v>
      </c>
      <c r="W1892" s="5">
        <f t="shared" si="1669"/>
        <v>100</v>
      </c>
      <c r="X1892" s="26"/>
    </row>
    <row r="1893" spans="1:24" ht="31.5" x14ac:dyDescent="0.25">
      <c r="A1893" s="4" t="s">
        <v>214</v>
      </c>
      <c r="B1893" s="4" t="s">
        <v>1347</v>
      </c>
      <c r="C1893" s="4" t="s">
        <v>810</v>
      </c>
      <c r="D1893" s="4" t="s">
        <v>73</v>
      </c>
      <c r="E1893" s="14" t="s">
        <v>475</v>
      </c>
      <c r="F1893" s="5">
        <f t="shared" si="1689"/>
        <v>619.6</v>
      </c>
      <c r="G1893" s="5">
        <f t="shared" si="1689"/>
        <v>619.6</v>
      </c>
      <c r="H1893" s="5">
        <f t="shared" si="1689"/>
        <v>619.6</v>
      </c>
      <c r="I1893" s="5">
        <f t="shared" si="1689"/>
        <v>0</v>
      </c>
      <c r="J1893" s="5">
        <f t="shared" si="1689"/>
        <v>0</v>
      </c>
      <c r="K1893" s="5">
        <f t="shared" si="1689"/>
        <v>0</v>
      </c>
      <c r="L1893" s="5">
        <f t="shared" si="1689"/>
        <v>36.872</v>
      </c>
      <c r="M1893" s="5">
        <f t="shared" si="1666"/>
        <v>656.47199999999998</v>
      </c>
      <c r="N1893" s="5">
        <v>390.99617000000001</v>
      </c>
      <c r="O1893" s="5">
        <f>O1894</f>
        <v>442.23137000000003</v>
      </c>
      <c r="P1893" s="5">
        <f t="shared" si="1690"/>
        <v>0</v>
      </c>
      <c r="Q1893" s="5">
        <f t="shared" si="1690"/>
        <v>0</v>
      </c>
      <c r="R1893" s="5">
        <f t="shared" si="1690"/>
        <v>0</v>
      </c>
      <c r="S1893" s="5">
        <f t="shared" si="1690"/>
        <v>0</v>
      </c>
      <c r="T1893" s="5">
        <v>390.99617000000001</v>
      </c>
      <c r="U1893" s="5">
        <f t="shared" si="1690"/>
        <v>0</v>
      </c>
      <c r="V1893" s="36">
        <f t="shared" si="1690"/>
        <v>0</v>
      </c>
      <c r="W1893" s="5">
        <f t="shared" si="1669"/>
        <v>100</v>
      </c>
      <c r="X1893" s="26"/>
    </row>
    <row r="1894" spans="1:24" ht="63" x14ac:dyDescent="0.25">
      <c r="A1894" s="4" t="s">
        <v>214</v>
      </c>
      <c r="B1894" s="4" t="s">
        <v>1347</v>
      </c>
      <c r="C1894" s="4" t="s">
        <v>810</v>
      </c>
      <c r="D1894" s="4" t="s">
        <v>72</v>
      </c>
      <c r="E1894" s="14" t="s">
        <v>1187</v>
      </c>
      <c r="F1894" s="5">
        <v>619.6</v>
      </c>
      <c r="G1894" s="5">
        <v>619.6</v>
      </c>
      <c r="H1894" s="5">
        <v>619.6</v>
      </c>
      <c r="I1894" s="5"/>
      <c r="J1894" s="5"/>
      <c r="K1894" s="5"/>
      <c r="L1894" s="5">
        <v>36.872</v>
      </c>
      <c r="M1894" s="5">
        <f t="shared" si="1666"/>
        <v>656.47199999999998</v>
      </c>
      <c r="N1894" s="5">
        <v>390.99617000000001</v>
      </c>
      <c r="O1894" s="5">
        <v>442.23137000000003</v>
      </c>
      <c r="P1894" s="5">
        <v>0</v>
      </c>
      <c r="Q1894" s="5">
        <v>0</v>
      </c>
      <c r="R1894" s="5">
        <v>0</v>
      </c>
      <c r="S1894" s="5">
        <v>0</v>
      </c>
      <c r="T1894" s="5">
        <v>390.99617000000001</v>
      </c>
      <c r="U1894" s="5">
        <v>0</v>
      </c>
      <c r="V1894" s="36">
        <v>0</v>
      </c>
      <c r="W1894" s="5">
        <f t="shared" si="1669"/>
        <v>100</v>
      </c>
      <c r="X1894" s="26"/>
    </row>
    <row r="1895" spans="1:24" x14ac:dyDescent="0.25">
      <c r="A1895" s="4" t="s">
        <v>214</v>
      </c>
      <c r="B1895" s="4" t="s">
        <v>1347</v>
      </c>
      <c r="C1895" s="4" t="s">
        <v>810</v>
      </c>
      <c r="D1895" s="4" t="s">
        <v>13</v>
      </c>
      <c r="E1895" s="14" t="s">
        <v>480</v>
      </c>
      <c r="F1895" s="5"/>
      <c r="G1895" s="5"/>
      <c r="H1895" s="5"/>
      <c r="I1895" s="5"/>
      <c r="J1895" s="5"/>
      <c r="K1895" s="5"/>
      <c r="L1895" s="5"/>
      <c r="M1895" s="5">
        <v>0</v>
      </c>
      <c r="N1895" s="5">
        <v>1422.9256800000001</v>
      </c>
      <c r="O1895" s="5">
        <f t="shared" ref="O1895:V1896" si="1691">O1896</f>
        <v>870</v>
      </c>
      <c r="P1895" s="5">
        <f t="shared" si="1691"/>
        <v>0</v>
      </c>
      <c r="Q1895" s="5">
        <f t="shared" si="1691"/>
        <v>0</v>
      </c>
      <c r="R1895" s="5">
        <f t="shared" si="1691"/>
        <v>0</v>
      </c>
      <c r="S1895" s="5">
        <f t="shared" si="1691"/>
        <v>0</v>
      </c>
      <c r="T1895" s="5">
        <v>1422.9256800000001</v>
      </c>
      <c r="U1895" s="5">
        <f t="shared" si="1691"/>
        <v>0</v>
      </c>
      <c r="V1895" s="36">
        <f t="shared" si="1691"/>
        <v>0</v>
      </c>
      <c r="W1895" s="5">
        <f t="shared" si="1669"/>
        <v>100</v>
      </c>
      <c r="X1895" s="26"/>
    </row>
    <row r="1896" spans="1:24" ht="63" x14ac:dyDescent="0.25">
      <c r="A1896" s="4" t="s">
        <v>214</v>
      </c>
      <c r="B1896" s="4" t="s">
        <v>1347</v>
      </c>
      <c r="C1896" s="4" t="s">
        <v>810</v>
      </c>
      <c r="D1896" s="4" t="s">
        <v>182</v>
      </c>
      <c r="E1896" s="14" t="s">
        <v>481</v>
      </c>
      <c r="F1896" s="5"/>
      <c r="G1896" s="5"/>
      <c r="H1896" s="5"/>
      <c r="I1896" s="5"/>
      <c r="J1896" s="5"/>
      <c r="K1896" s="5"/>
      <c r="L1896" s="5"/>
      <c r="M1896" s="5">
        <v>0</v>
      </c>
      <c r="N1896" s="5">
        <v>1422.9256800000001</v>
      </c>
      <c r="O1896" s="5">
        <f t="shared" si="1691"/>
        <v>870</v>
      </c>
      <c r="P1896" s="5">
        <f t="shared" si="1691"/>
        <v>0</v>
      </c>
      <c r="Q1896" s="5">
        <f t="shared" si="1691"/>
        <v>0</v>
      </c>
      <c r="R1896" s="5">
        <f t="shared" si="1691"/>
        <v>0</v>
      </c>
      <c r="S1896" s="5">
        <f t="shared" si="1691"/>
        <v>0</v>
      </c>
      <c r="T1896" s="5">
        <v>1422.9256800000001</v>
      </c>
      <c r="U1896" s="5">
        <f t="shared" si="1691"/>
        <v>0</v>
      </c>
      <c r="V1896" s="36">
        <f t="shared" si="1691"/>
        <v>0</v>
      </c>
      <c r="W1896" s="5">
        <f t="shared" si="1669"/>
        <v>100</v>
      </c>
      <c r="X1896" s="26"/>
    </row>
    <row r="1897" spans="1:24" ht="31.5" x14ac:dyDescent="0.25">
      <c r="A1897" s="4" t="s">
        <v>214</v>
      </c>
      <c r="B1897" s="4" t="s">
        <v>1347</v>
      </c>
      <c r="C1897" s="4" t="s">
        <v>188</v>
      </c>
      <c r="D1897" s="4"/>
      <c r="E1897" s="14" t="s">
        <v>994</v>
      </c>
      <c r="F1897" s="5"/>
      <c r="G1897" s="5"/>
      <c r="H1897" s="5"/>
      <c r="I1897" s="5"/>
      <c r="J1897" s="5"/>
      <c r="K1897" s="5"/>
      <c r="L1897" s="5"/>
      <c r="M1897" s="5">
        <v>0</v>
      </c>
      <c r="N1897" s="5">
        <v>10680.167469999999</v>
      </c>
      <c r="O1897" s="5">
        <f t="shared" ref="O1897:V1897" si="1692">O1898+O1900</f>
        <v>870</v>
      </c>
      <c r="P1897" s="5">
        <f t="shared" si="1692"/>
        <v>0</v>
      </c>
      <c r="Q1897" s="5">
        <f t="shared" si="1692"/>
        <v>0</v>
      </c>
      <c r="R1897" s="5">
        <f t="shared" si="1692"/>
        <v>0</v>
      </c>
      <c r="S1897" s="5">
        <f t="shared" si="1692"/>
        <v>0</v>
      </c>
      <c r="T1897" s="5">
        <v>10680.166929999999</v>
      </c>
      <c r="U1897" s="5">
        <f t="shared" si="1692"/>
        <v>0</v>
      </c>
      <c r="V1897" s="36">
        <f t="shared" si="1692"/>
        <v>0</v>
      </c>
      <c r="W1897" s="5">
        <f t="shared" si="1669"/>
        <v>99.999994943899523</v>
      </c>
      <c r="X1897" s="26"/>
    </row>
    <row r="1898" spans="1:24" ht="31.5" x14ac:dyDescent="0.25">
      <c r="A1898" s="4" t="s">
        <v>214</v>
      </c>
      <c r="B1898" s="4" t="s">
        <v>1347</v>
      </c>
      <c r="C1898" s="4" t="s">
        <v>206</v>
      </c>
      <c r="D1898" s="4"/>
      <c r="E1898" s="14" t="s">
        <v>1003</v>
      </c>
      <c r="F1898" s="5"/>
      <c r="G1898" s="5"/>
      <c r="H1898" s="5"/>
      <c r="I1898" s="5"/>
      <c r="J1898" s="5"/>
      <c r="K1898" s="5"/>
      <c r="L1898" s="5"/>
      <c r="M1898" s="5">
        <v>0</v>
      </c>
      <c r="N1898" s="5">
        <v>10680.167469999999</v>
      </c>
      <c r="O1898" s="5">
        <f t="shared" ref="O1898:V1898" si="1693">O1899</f>
        <v>590</v>
      </c>
      <c r="P1898" s="5">
        <f t="shared" si="1693"/>
        <v>0</v>
      </c>
      <c r="Q1898" s="5">
        <f t="shared" si="1693"/>
        <v>0</v>
      </c>
      <c r="R1898" s="5">
        <f t="shared" si="1693"/>
        <v>0</v>
      </c>
      <c r="S1898" s="5">
        <f t="shared" si="1693"/>
        <v>0</v>
      </c>
      <c r="T1898" s="5">
        <v>10680.166929999999</v>
      </c>
      <c r="U1898" s="5">
        <f t="shared" si="1693"/>
        <v>0</v>
      </c>
      <c r="V1898" s="36">
        <f t="shared" si="1693"/>
        <v>0</v>
      </c>
      <c r="W1898" s="5">
        <f t="shared" si="1669"/>
        <v>99.999994943899523</v>
      </c>
      <c r="X1898" s="26"/>
    </row>
    <row r="1899" spans="1:24" ht="47.25" x14ac:dyDescent="0.25">
      <c r="A1899" s="4" t="s">
        <v>214</v>
      </c>
      <c r="B1899" s="4" t="s">
        <v>1347</v>
      </c>
      <c r="C1899" s="4" t="s">
        <v>207</v>
      </c>
      <c r="D1899" s="4"/>
      <c r="E1899" s="14" t="s">
        <v>1004</v>
      </c>
      <c r="F1899" s="5"/>
      <c r="G1899" s="5"/>
      <c r="H1899" s="5"/>
      <c r="I1899" s="5"/>
      <c r="J1899" s="5"/>
      <c r="K1899" s="5"/>
      <c r="L1899" s="5"/>
      <c r="M1899" s="5">
        <v>0</v>
      </c>
      <c r="N1899" s="5">
        <v>8508.685449999999</v>
      </c>
      <c r="O1899" s="5">
        <v>590</v>
      </c>
      <c r="P1899" s="5">
        <v>0</v>
      </c>
      <c r="Q1899" s="5">
        <v>0</v>
      </c>
      <c r="R1899" s="5">
        <v>0</v>
      </c>
      <c r="S1899" s="5">
        <v>0</v>
      </c>
      <c r="T1899" s="5">
        <v>8508.6854399999993</v>
      </c>
      <c r="U1899" s="5">
        <v>0</v>
      </c>
      <c r="V1899" s="36">
        <v>0</v>
      </c>
      <c r="W1899" s="5">
        <f t="shared" si="1669"/>
        <v>99.999999882473034</v>
      </c>
      <c r="X1899" s="26"/>
    </row>
    <row r="1900" spans="1:24" ht="31.5" x14ac:dyDescent="0.25">
      <c r="A1900" s="4" t="s">
        <v>214</v>
      </c>
      <c r="B1900" s="4" t="s">
        <v>1347</v>
      </c>
      <c r="C1900" s="4" t="s">
        <v>202</v>
      </c>
      <c r="D1900" s="4"/>
      <c r="E1900" s="14" t="s">
        <v>689</v>
      </c>
      <c r="F1900" s="5"/>
      <c r="G1900" s="5"/>
      <c r="H1900" s="5"/>
      <c r="I1900" s="5"/>
      <c r="J1900" s="5"/>
      <c r="K1900" s="5"/>
      <c r="L1900" s="5"/>
      <c r="M1900" s="5">
        <v>0</v>
      </c>
      <c r="N1900" s="5">
        <v>3135.2133399999998</v>
      </c>
      <c r="O1900" s="5">
        <f t="shared" ref="O1900:V1900" si="1694">O1901</f>
        <v>280</v>
      </c>
      <c r="P1900" s="5">
        <f t="shared" si="1694"/>
        <v>0</v>
      </c>
      <c r="Q1900" s="5">
        <f t="shared" si="1694"/>
        <v>0</v>
      </c>
      <c r="R1900" s="5">
        <f t="shared" si="1694"/>
        <v>0</v>
      </c>
      <c r="S1900" s="5">
        <f t="shared" si="1694"/>
        <v>0</v>
      </c>
      <c r="T1900" s="5">
        <v>3135.2133399999998</v>
      </c>
      <c r="U1900" s="5">
        <f t="shared" si="1694"/>
        <v>0</v>
      </c>
      <c r="V1900" s="36">
        <f t="shared" si="1694"/>
        <v>0</v>
      </c>
      <c r="W1900" s="5">
        <f t="shared" si="1669"/>
        <v>100</v>
      </c>
      <c r="X1900" s="26"/>
    </row>
    <row r="1901" spans="1:24" ht="31.5" x14ac:dyDescent="0.25">
      <c r="A1901" s="4" t="s">
        <v>214</v>
      </c>
      <c r="B1901" s="4" t="s">
        <v>1347</v>
      </c>
      <c r="C1901" s="4" t="s">
        <v>202</v>
      </c>
      <c r="D1901" s="4" t="s">
        <v>11</v>
      </c>
      <c r="E1901" s="14" t="s">
        <v>465</v>
      </c>
      <c r="F1901" s="5"/>
      <c r="G1901" s="5"/>
      <c r="H1901" s="5"/>
      <c r="I1901" s="5"/>
      <c r="J1901" s="5"/>
      <c r="K1901" s="5"/>
      <c r="L1901" s="5"/>
      <c r="M1901" s="5">
        <v>0</v>
      </c>
      <c r="N1901" s="5">
        <v>3135.2133399999998</v>
      </c>
      <c r="O1901" s="5">
        <v>280</v>
      </c>
      <c r="P1901" s="5">
        <v>0</v>
      </c>
      <c r="Q1901" s="5">
        <v>0</v>
      </c>
      <c r="R1901" s="5">
        <v>0</v>
      </c>
      <c r="S1901" s="5">
        <v>0</v>
      </c>
      <c r="T1901" s="5">
        <v>3135.2133399999998</v>
      </c>
      <c r="U1901" s="5">
        <v>0</v>
      </c>
      <c r="V1901" s="36">
        <v>0</v>
      </c>
      <c r="W1901" s="5">
        <f t="shared" si="1669"/>
        <v>100</v>
      </c>
      <c r="X1901" s="26"/>
    </row>
    <row r="1902" spans="1:24" ht="31.5" x14ac:dyDescent="0.25">
      <c r="A1902" s="4" t="s">
        <v>214</v>
      </c>
      <c r="B1902" s="4" t="s">
        <v>1347</v>
      </c>
      <c r="C1902" s="4" t="s">
        <v>202</v>
      </c>
      <c r="D1902" s="4" t="s">
        <v>12</v>
      </c>
      <c r="E1902" s="14" t="s">
        <v>466</v>
      </c>
      <c r="F1902" s="5">
        <f>F1903</f>
        <v>11060</v>
      </c>
      <c r="G1902" s="5">
        <f t="shared" ref="G1902:L1905" si="1695">G1903</f>
        <v>0</v>
      </c>
      <c r="H1902" s="5">
        <f t="shared" si="1695"/>
        <v>0</v>
      </c>
      <c r="I1902" s="5">
        <f t="shared" si="1695"/>
        <v>0</v>
      </c>
      <c r="J1902" s="5">
        <f t="shared" si="1695"/>
        <v>0</v>
      </c>
      <c r="K1902" s="5">
        <f t="shared" si="1695"/>
        <v>0</v>
      </c>
      <c r="L1902" s="5">
        <f t="shared" si="1695"/>
        <v>-1168.212</v>
      </c>
      <c r="M1902" s="5">
        <f t="shared" si="1666"/>
        <v>9891.7880000000005</v>
      </c>
      <c r="N1902" s="5">
        <v>3135.2133399999998</v>
      </c>
      <c r="O1902" s="5">
        <f t="shared" ref="O1902:O1905" si="1696">O1903</f>
        <v>0</v>
      </c>
      <c r="P1902" s="5">
        <f t="shared" ref="P1902:V1905" si="1697">P1903</f>
        <v>0</v>
      </c>
      <c r="Q1902" s="5">
        <f t="shared" si="1697"/>
        <v>0</v>
      </c>
      <c r="R1902" s="5">
        <f t="shared" si="1697"/>
        <v>0</v>
      </c>
      <c r="S1902" s="5">
        <f t="shared" si="1697"/>
        <v>0</v>
      </c>
      <c r="T1902" s="5">
        <v>3135.2133399999998</v>
      </c>
      <c r="U1902" s="5">
        <f t="shared" si="1697"/>
        <v>0</v>
      </c>
      <c r="V1902" s="36">
        <f t="shared" si="1697"/>
        <v>0</v>
      </c>
      <c r="W1902" s="5">
        <f t="shared" si="1669"/>
        <v>100</v>
      </c>
      <c r="X1902" s="24"/>
    </row>
    <row r="1903" spans="1:24" ht="63" x14ac:dyDescent="0.25">
      <c r="A1903" s="4" t="s">
        <v>214</v>
      </c>
      <c r="B1903" s="4" t="s">
        <v>1347</v>
      </c>
      <c r="C1903" s="4" t="s">
        <v>1503</v>
      </c>
      <c r="D1903" s="4"/>
      <c r="E1903" s="14" t="s">
        <v>1504</v>
      </c>
      <c r="F1903" s="5">
        <f>F1904</f>
        <v>11060</v>
      </c>
      <c r="G1903" s="5">
        <f t="shared" si="1695"/>
        <v>0</v>
      </c>
      <c r="H1903" s="5">
        <f t="shared" si="1695"/>
        <v>0</v>
      </c>
      <c r="I1903" s="5">
        <f t="shared" si="1695"/>
        <v>0</v>
      </c>
      <c r="J1903" s="5">
        <f t="shared" si="1695"/>
        <v>0</v>
      </c>
      <c r="K1903" s="5">
        <f t="shared" si="1695"/>
        <v>0</v>
      </c>
      <c r="L1903" s="5">
        <f t="shared" si="1695"/>
        <v>-1168.212</v>
      </c>
      <c r="M1903" s="5">
        <f t="shared" si="1666"/>
        <v>9891.7880000000005</v>
      </c>
      <c r="N1903" s="5">
        <v>5373.4721099999997</v>
      </c>
      <c r="O1903" s="5">
        <f t="shared" si="1696"/>
        <v>0</v>
      </c>
      <c r="P1903" s="5">
        <f t="shared" si="1697"/>
        <v>0</v>
      </c>
      <c r="Q1903" s="5">
        <f t="shared" si="1697"/>
        <v>0</v>
      </c>
      <c r="R1903" s="5">
        <f t="shared" si="1697"/>
        <v>0</v>
      </c>
      <c r="S1903" s="5">
        <f t="shared" si="1697"/>
        <v>0</v>
      </c>
      <c r="T1903" s="5">
        <v>5373.4721</v>
      </c>
      <c r="U1903" s="5">
        <f t="shared" si="1697"/>
        <v>0</v>
      </c>
      <c r="V1903" s="36">
        <f t="shared" si="1697"/>
        <v>0</v>
      </c>
      <c r="W1903" s="5">
        <f t="shared" si="1669"/>
        <v>99.999999813900601</v>
      </c>
      <c r="X1903" s="24"/>
    </row>
    <row r="1904" spans="1:24" ht="31.5" x14ac:dyDescent="0.25">
      <c r="A1904" s="4" t="s">
        <v>214</v>
      </c>
      <c r="B1904" s="4" t="s">
        <v>1347</v>
      </c>
      <c r="C1904" s="4" t="s">
        <v>1503</v>
      </c>
      <c r="D1904" s="4" t="s">
        <v>11</v>
      </c>
      <c r="E1904" s="14" t="s">
        <v>465</v>
      </c>
      <c r="F1904" s="5">
        <f>F1905</f>
        <v>11060</v>
      </c>
      <c r="G1904" s="5">
        <f t="shared" si="1695"/>
        <v>0</v>
      </c>
      <c r="H1904" s="5">
        <f t="shared" si="1695"/>
        <v>0</v>
      </c>
      <c r="I1904" s="5">
        <f t="shared" si="1695"/>
        <v>0</v>
      </c>
      <c r="J1904" s="5">
        <f t="shared" si="1695"/>
        <v>0</v>
      </c>
      <c r="K1904" s="5">
        <f t="shared" si="1695"/>
        <v>0</v>
      </c>
      <c r="L1904" s="5">
        <f t="shared" si="1695"/>
        <v>-1168.212</v>
      </c>
      <c r="M1904" s="5">
        <f t="shared" si="1666"/>
        <v>9891.7880000000005</v>
      </c>
      <c r="N1904" s="5">
        <v>5373.4721099999997</v>
      </c>
      <c r="O1904" s="5">
        <f t="shared" si="1696"/>
        <v>0</v>
      </c>
      <c r="P1904" s="5">
        <f t="shared" si="1697"/>
        <v>0</v>
      </c>
      <c r="Q1904" s="5">
        <f t="shared" si="1697"/>
        <v>0</v>
      </c>
      <c r="R1904" s="5">
        <f t="shared" si="1697"/>
        <v>0</v>
      </c>
      <c r="S1904" s="5">
        <f t="shared" si="1697"/>
        <v>0</v>
      </c>
      <c r="T1904" s="5">
        <v>5373.4721</v>
      </c>
      <c r="U1904" s="5">
        <f t="shared" si="1697"/>
        <v>0</v>
      </c>
      <c r="V1904" s="36">
        <f t="shared" si="1697"/>
        <v>0</v>
      </c>
      <c r="W1904" s="5">
        <f t="shared" si="1669"/>
        <v>99.999999813900601</v>
      </c>
      <c r="X1904" s="24"/>
    </row>
    <row r="1905" spans="1:25" ht="31.5" x14ac:dyDescent="0.25">
      <c r="A1905" s="4" t="s">
        <v>214</v>
      </c>
      <c r="B1905" s="4" t="s">
        <v>1347</v>
      </c>
      <c r="C1905" s="4" t="s">
        <v>1503</v>
      </c>
      <c r="D1905" s="4" t="s">
        <v>12</v>
      </c>
      <c r="E1905" s="14" t="s">
        <v>466</v>
      </c>
      <c r="F1905" s="5">
        <f>F1906</f>
        <v>11060</v>
      </c>
      <c r="G1905" s="5">
        <f t="shared" si="1695"/>
        <v>0</v>
      </c>
      <c r="H1905" s="5">
        <f t="shared" si="1695"/>
        <v>0</v>
      </c>
      <c r="I1905" s="5">
        <f t="shared" si="1695"/>
        <v>0</v>
      </c>
      <c r="J1905" s="5">
        <f t="shared" si="1695"/>
        <v>0</v>
      </c>
      <c r="K1905" s="5">
        <f t="shared" si="1695"/>
        <v>0</v>
      </c>
      <c r="L1905" s="5">
        <f t="shared" si="1695"/>
        <v>-1168.212</v>
      </c>
      <c r="M1905" s="5">
        <f t="shared" si="1666"/>
        <v>9891.7880000000005</v>
      </c>
      <c r="N1905" s="5">
        <v>5373.4721099999997</v>
      </c>
      <c r="O1905" s="5">
        <f t="shared" si="1696"/>
        <v>0</v>
      </c>
      <c r="P1905" s="5">
        <f t="shared" si="1697"/>
        <v>0</v>
      </c>
      <c r="Q1905" s="5">
        <f t="shared" si="1697"/>
        <v>0</v>
      </c>
      <c r="R1905" s="5">
        <f t="shared" si="1697"/>
        <v>0</v>
      </c>
      <c r="S1905" s="5">
        <f t="shared" si="1697"/>
        <v>0</v>
      </c>
      <c r="T1905" s="5">
        <v>5373.4721</v>
      </c>
      <c r="U1905" s="5">
        <f t="shared" si="1697"/>
        <v>0</v>
      </c>
      <c r="V1905" s="36">
        <f t="shared" si="1697"/>
        <v>0</v>
      </c>
      <c r="W1905" s="5">
        <f t="shared" si="1669"/>
        <v>99.999999813900601</v>
      </c>
      <c r="X1905" s="24"/>
    </row>
    <row r="1906" spans="1:25" ht="47.25" x14ac:dyDescent="0.25">
      <c r="A1906" s="4" t="s">
        <v>214</v>
      </c>
      <c r="B1906" s="4" t="s">
        <v>1347</v>
      </c>
      <c r="C1906" s="4" t="s">
        <v>777</v>
      </c>
      <c r="D1906" s="4"/>
      <c r="E1906" s="14" t="s">
        <v>815</v>
      </c>
      <c r="F1906" s="5">
        <v>11060</v>
      </c>
      <c r="G1906" s="5"/>
      <c r="H1906" s="5"/>
      <c r="I1906" s="5"/>
      <c r="J1906" s="5"/>
      <c r="K1906" s="5"/>
      <c r="L1906" s="5">
        <v>-1168.212</v>
      </c>
      <c r="M1906" s="5">
        <f t="shared" si="1666"/>
        <v>9891.7880000000005</v>
      </c>
      <c r="N1906" s="5">
        <v>2171.4820199999999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2171.4814900000001</v>
      </c>
      <c r="U1906" s="5">
        <v>0</v>
      </c>
      <c r="V1906" s="36">
        <v>0</v>
      </c>
      <c r="W1906" s="5">
        <f t="shared" si="1669"/>
        <v>99.999975592706051</v>
      </c>
      <c r="X1906" s="24"/>
    </row>
    <row r="1907" spans="1:25" ht="31.5" x14ac:dyDescent="0.25">
      <c r="A1907" s="4" t="s">
        <v>214</v>
      </c>
      <c r="B1907" s="4" t="s">
        <v>1347</v>
      </c>
      <c r="C1907" s="4" t="s">
        <v>1263</v>
      </c>
      <c r="D1907" s="4"/>
      <c r="E1907" s="14" t="s">
        <v>1264</v>
      </c>
      <c r="F1907" s="5">
        <f t="shared" ref="F1907:L1907" si="1698">F1908+F1915</f>
        <v>0</v>
      </c>
      <c r="G1907" s="5">
        <f t="shared" si="1698"/>
        <v>0</v>
      </c>
      <c r="H1907" s="5">
        <f t="shared" si="1698"/>
        <v>0</v>
      </c>
      <c r="I1907" s="5">
        <f t="shared" si="1698"/>
        <v>0</v>
      </c>
      <c r="J1907" s="5">
        <f t="shared" si="1698"/>
        <v>0</v>
      </c>
      <c r="K1907" s="5">
        <f t="shared" si="1698"/>
        <v>0</v>
      </c>
      <c r="L1907" s="5">
        <f t="shared" si="1698"/>
        <v>814.65599999999995</v>
      </c>
      <c r="M1907" s="5">
        <f t="shared" si="1666"/>
        <v>814.65599999999995</v>
      </c>
      <c r="N1907" s="5">
        <v>1376.18202</v>
      </c>
      <c r="O1907" s="5">
        <f>O1908+O1915</f>
        <v>70</v>
      </c>
      <c r="P1907" s="5">
        <f t="shared" ref="P1907:V1907" si="1699">P1908+P1915</f>
        <v>0</v>
      </c>
      <c r="Q1907" s="5">
        <f t="shared" si="1699"/>
        <v>0</v>
      </c>
      <c r="R1907" s="5">
        <f t="shared" si="1699"/>
        <v>0</v>
      </c>
      <c r="S1907" s="5">
        <f t="shared" si="1699"/>
        <v>0</v>
      </c>
      <c r="T1907" s="5">
        <v>1376.18202</v>
      </c>
      <c r="U1907" s="5">
        <f t="shared" si="1699"/>
        <v>0</v>
      </c>
      <c r="V1907" s="36">
        <f t="shared" si="1699"/>
        <v>0</v>
      </c>
      <c r="W1907" s="5">
        <f t="shared" si="1669"/>
        <v>100</v>
      </c>
      <c r="X1907" s="26"/>
    </row>
    <row r="1908" spans="1:25" ht="31.5" x14ac:dyDescent="0.25">
      <c r="A1908" s="4" t="s">
        <v>214</v>
      </c>
      <c r="B1908" s="4" t="s">
        <v>1347</v>
      </c>
      <c r="C1908" s="4" t="s">
        <v>1263</v>
      </c>
      <c r="D1908" s="4" t="s">
        <v>11</v>
      </c>
      <c r="E1908" s="14" t="s">
        <v>465</v>
      </c>
      <c r="F1908" s="5">
        <f t="shared" ref="F1908:L1909" si="1700">F1909</f>
        <v>0</v>
      </c>
      <c r="G1908" s="5">
        <f t="shared" si="1700"/>
        <v>0</v>
      </c>
      <c r="H1908" s="5">
        <f t="shared" si="1700"/>
        <v>0</v>
      </c>
      <c r="I1908" s="5">
        <f t="shared" si="1700"/>
        <v>0</v>
      </c>
      <c r="J1908" s="5">
        <f t="shared" si="1700"/>
        <v>0</v>
      </c>
      <c r="K1908" s="5">
        <f t="shared" si="1700"/>
        <v>0</v>
      </c>
      <c r="L1908" s="5">
        <f>L1909+L1913</f>
        <v>814.65599999999995</v>
      </c>
      <c r="M1908" s="5">
        <f t="shared" si="1666"/>
        <v>814.65599999999995</v>
      </c>
      <c r="N1908" s="5">
        <v>1376.18202</v>
      </c>
      <c r="O1908" s="5">
        <f t="shared" ref="O1908:V1908" si="1701">O1909+O1913+O1911</f>
        <v>70</v>
      </c>
      <c r="P1908" s="5">
        <f t="shared" si="1701"/>
        <v>0</v>
      </c>
      <c r="Q1908" s="5">
        <f t="shared" si="1701"/>
        <v>0</v>
      </c>
      <c r="R1908" s="5">
        <f t="shared" si="1701"/>
        <v>0</v>
      </c>
      <c r="S1908" s="5">
        <f t="shared" si="1701"/>
        <v>0</v>
      </c>
      <c r="T1908" s="5">
        <v>1376.18202</v>
      </c>
      <c r="U1908" s="5">
        <f t="shared" si="1701"/>
        <v>0</v>
      </c>
      <c r="V1908" s="36">
        <f t="shared" si="1701"/>
        <v>0</v>
      </c>
      <c r="W1908" s="5">
        <f t="shared" si="1669"/>
        <v>100</v>
      </c>
      <c r="X1908" s="26"/>
    </row>
    <row r="1909" spans="1:25" ht="31.5" x14ac:dyDescent="0.25">
      <c r="A1909" s="4" t="s">
        <v>214</v>
      </c>
      <c r="B1909" s="4" t="s">
        <v>1347</v>
      </c>
      <c r="C1909" s="4" t="s">
        <v>1263</v>
      </c>
      <c r="D1909" s="4" t="s">
        <v>12</v>
      </c>
      <c r="E1909" s="14" t="s">
        <v>466</v>
      </c>
      <c r="F1909" s="5">
        <f t="shared" si="1700"/>
        <v>0</v>
      </c>
      <c r="G1909" s="5">
        <f t="shared" si="1700"/>
        <v>0</v>
      </c>
      <c r="H1909" s="5">
        <f t="shared" si="1700"/>
        <v>0</v>
      </c>
      <c r="I1909" s="5">
        <f t="shared" si="1700"/>
        <v>0</v>
      </c>
      <c r="J1909" s="5">
        <f t="shared" si="1700"/>
        <v>0</v>
      </c>
      <c r="K1909" s="5">
        <f t="shared" si="1700"/>
        <v>0</v>
      </c>
      <c r="L1909" s="5">
        <f t="shared" si="1700"/>
        <v>230.001</v>
      </c>
      <c r="M1909" s="5">
        <f t="shared" si="1666"/>
        <v>230.001</v>
      </c>
      <c r="N1909" s="5">
        <v>1376.18202</v>
      </c>
      <c r="O1909" s="5">
        <f>O1910</f>
        <v>0</v>
      </c>
      <c r="P1909" s="5">
        <f t="shared" ref="P1909:V1909" si="1702">P1910</f>
        <v>0</v>
      </c>
      <c r="Q1909" s="5">
        <f t="shared" si="1702"/>
        <v>0</v>
      </c>
      <c r="R1909" s="5">
        <f t="shared" si="1702"/>
        <v>0</v>
      </c>
      <c r="S1909" s="5">
        <f t="shared" si="1702"/>
        <v>0</v>
      </c>
      <c r="T1909" s="5">
        <v>1376.18202</v>
      </c>
      <c r="U1909" s="5">
        <f t="shared" si="1702"/>
        <v>0</v>
      </c>
      <c r="V1909" s="36">
        <f t="shared" si="1702"/>
        <v>0</v>
      </c>
      <c r="W1909" s="5">
        <f t="shared" si="1669"/>
        <v>100</v>
      </c>
      <c r="X1909" s="26"/>
    </row>
    <row r="1910" spans="1:25" ht="31.5" x14ac:dyDescent="0.25">
      <c r="A1910" s="4" t="s">
        <v>214</v>
      </c>
      <c r="B1910" s="4" t="s">
        <v>1347</v>
      </c>
      <c r="C1910" s="4" t="s">
        <v>778</v>
      </c>
      <c r="D1910" s="4"/>
      <c r="E1910" s="14" t="s">
        <v>1254</v>
      </c>
      <c r="F1910" s="5"/>
      <c r="G1910" s="5"/>
      <c r="H1910" s="5"/>
      <c r="I1910" s="5"/>
      <c r="J1910" s="5"/>
      <c r="K1910" s="5"/>
      <c r="L1910" s="5">
        <v>230.001</v>
      </c>
      <c r="M1910" s="5">
        <f t="shared" si="1666"/>
        <v>230.001</v>
      </c>
      <c r="N1910" s="5">
        <v>795.3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795.29947000000004</v>
      </c>
      <c r="U1910" s="5">
        <v>0</v>
      </c>
      <c r="V1910" s="36">
        <v>0</v>
      </c>
      <c r="W1910" s="5">
        <f t="shared" si="1669"/>
        <v>99.999933358481087</v>
      </c>
      <c r="X1910" s="26"/>
    </row>
    <row r="1911" spans="1:25" ht="31.5" x14ac:dyDescent="0.25">
      <c r="A1911" s="4" t="s">
        <v>214</v>
      </c>
      <c r="B1911" s="4" t="s">
        <v>1347</v>
      </c>
      <c r="C1911" s="4" t="s">
        <v>778</v>
      </c>
      <c r="D1911" s="4" t="s">
        <v>11</v>
      </c>
      <c r="E1911" s="14" t="s">
        <v>465</v>
      </c>
      <c r="F1911" s="5"/>
      <c r="G1911" s="5"/>
      <c r="H1911" s="5"/>
      <c r="I1911" s="5"/>
      <c r="J1911" s="5"/>
      <c r="K1911" s="5"/>
      <c r="L1911" s="5"/>
      <c r="M1911" s="5">
        <f>M1912</f>
        <v>0</v>
      </c>
      <c r="N1911" s="5">
        <v>795.3</v>
      </c>
      <c r="O1911" s="5">
        <f t="shared" ref="O1911:V1911" si="1703">O1912</f>
        <v>0</v>
      </c>
      <c r="P1911" s="5">
        <f t="shared" si="1703"/>
        <v>0</v>
      </c>
      <c r="Q1911" s="5">
        <f t="shared" si="1703"/>
        <v>0</v>
      </c>
      <c r="R1911" s="5">
        <f t="shared" si="1703"/>
        <v>0</v>
      </c>
      <c r="S1911" s="5">
        <f t="shared" si="1703"/>
        <v>0</v>
      </c>
      <c r="T1911" s="5">
        <v>795.29947000000004</v>
      </c>
      <c r="U1911" s="5">
        <f t="shared" si="1703"/>
        <v>0</v>
      </c>
      <c r="V1911" s="36">
        <f t="shared" si="1703"/>
        <v>0</v>
      </c>
      <c r="W1911" s="5">
        <f t="shared" si="1669"/>
        <v>99.999933358481087</v>
      </c>
      <c r="X1911" s="26"/>
    </row>
    <row r="1912" spans="1:25" ht="31.5" x14ac:dyDescent="0.25">
      <c r="A1912" s="4" t="s">
        <v>214</v>
      </c>
      <c r="B1912" s="4" t="s">
        <v>1347</v>
      </c>
      <c r="C1912" s="4" t="s">
        <v>778</v>
      </c>
      <c r="D1912" s="4" t="s">
        <v>12</v>
      </c>
      <c r="E1912" s="14" t="s">
        <v>466</v>
      </c>
      <c r="F1912" s="5"/>
      <c r="G1912" s="5"/>
      <c r="H1912" s="5"/>
      <c r="I1912" s="5"/>
      <c r="J1912" s="5"/>
      <c r="K1912" s="5"/>
      <c r="L1912" s="5"/>
      <c r="M1912" s="5">
        <v>0</v>
      </c>
      <c r="N1912" s="5">
        <v>795.3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795.29947000000004</v>
      </c>
      <c r="U1912" s="5">
        <v>0</v>
      </c>
      <c r="V1912" s="36">
        <v>0</v>
      </c>
      <c r="W1912" s="5">
        <f t="shared" si="1669"/>
        <v>99.999933358481087</v>
      </c>
      <c r="X1912" s="26"/>
    </row>
    <row r="1913" spans="1:25" ht="31.5" x14ac:dyDescent="0.25">
      <c r="A1913" s="4" t="s">
        <v>214</v>
      </c>
      <c r="B1913" s="4" t="s">
        <v>1347</v>
      </c>
      <c r="C1913" s="4" t="s">
        <v>22</v>
      </c>
      <c r="D1913" s="4"/>
      <c r="E1913" s="14" t="s">
        <v>699</v>
      </c>
      <c r="F1913" s="5"/>
      <c r="G1913" s="5"/>
      <c r="H1913" s="5"/>
      <c r="I1913" s="5"/>
      <c r="J1913" s="5"/>
      <c r="K1913" s="5"/>
      <c r="L1913" s="5">
        <f>L1914</f>
        <v>584.65499999999997</v>
      </c>
      <c r="M1913" s="5">
        <f t="shared" si="1666"/>
        <v>584.65499999999997</v>
      </c>
      <c r="N1913" s="5">
        <v>2451.75</v>
      </c>
      <c r="O1913" s="5">
        <f>O1914</f>
        <v>70</v>
      </c>
      <c r="P1913" s="5">
        <v>0</v>
      </c>
      <c r="Q1913" s="5">
        <v>0</v>
      </c>
      <c r="R1913" s="5">
        <v>0</v>
      </c>
      <c r="S1913" s="5">
        <v>0</v>
      </c>
      <c r="T1913" s="5">
        <v>2346.1875700000001</v>
      </c>
      <c r="U1913" s="5">
        <v>0</v>
      </c>
      <c r="V1913" s="36">
        <v>0</v>
      </c>
      <c r="W1913" s="5">
        <f t="shared" si="1669"/>
        <v>95.694404812888763</v>
      </c>
      <c r="X1913" s="26"/>
    </row>
    <row r="1914" spans="1:25" ht="47.25" x14ac:dyDescent="0.25">
      <c r="A1914" s="4" t="s">
        <v>214</v>
      </c>
      <c r="B1914" s="4" t="s">
        <v>1347</v>
      </c>
      <c r="C1914" s="4" t="s">
        <v>345</v>
      </c>
      <c r="D1914" s="4"/>
      <c r="E1914" s="14" t="s">
        <v>704</v>
      </c>
      <c r="F1914" s="5"/>
      <c r="G1914" s="5"/>
      <c r="H1914" s="5"/>
      <c r="I1914" s="5"/>
      <c r="J1914" s="5"/>
      <c r="K1914" s="5"/>
      <c r="L1914" s="5">
        <v>584.65499999999997</v>
      </c>
      <c r="M1914" s="5">
        <f t="shared" si="1666"/>
        <v>584.65499999999997</v>
      </c>
      <c r="N1914" s="5">
        <v>2451.75</v>
      </c>
      <c r="O1914" s="5">
        <v>70</v>
      </c>
      <c r="P1914" s="5">
        <v>0</v>
      </c>
      <c r="Q1914" s="5">
        <v>0</v>
      </c>
      <c r="R1914" s="5">
        <v>0</v>
      </c>
      <c r="S1914" s="5">
        <v>0</v>
      </c>
      <c r="T1914" s="5">
        <v>2346.1875700000001</v>
      </c>
      <c r="U1914" s="5">
        <v>0</v>
      </c>
      <c r="V1914" s="36">
        <v>0</v>
      </c>
      <c r="W1914" s="5">
        <f t="shared" si="1669"/>
        <v>95.694404812888763</v>
      </c>
      <c r="X1914" s="26"/>
    </row>
    <row r="1915" spans="1:25" ht="31.5" x14ac:dyDescent="0.25">
      <c r="A1915" s="4" t="s">
        <v>214</v>
      </c>
      <c r="B1915" s="4" t="s">
        <v>1347</v>
      </c>
      <c r="C1915" s="4" t="s">
        <v>345</v>
      </c>
      <c r="D1915" s="4" t="s">
        <v>11</v>
      </c>
      <c r="E1915" s="14" t="s">
        <v>465</v>
      </c>
      <c r="F1915" s="5">
        <f t="shared" ref="F1915:L1917" si="1704">F1916</f>
        <v>0</v>
      </c>
      <c r="G1915" s="5">
        <f t="shared" si="1704"/>
        <v>0</v>
      </c>
      <c r="H1915" s="5">
        <f t="shared" si="1704"/>
        <v>0</v>
      </c>
      <c r="I1915" s="5">
        <f t="shared" si="1704"/>
        <v>0</v>
      </c>
      <c r="J1915" s="5">
        <f t="shared" si="1704"/>
        <v>0</v>
      </c>
      <c r="K1915" s="5">
        <f t="shared" si="1704"/>
        <v>0</v>
      </c>
      <c r="L1915" s="5">
        <f t="shared" si="1704"/>
        <v>0</v>
      </c>
      <c r="M1915" s="5">
        <f t="shared" si="1666"/>
        <v>0</v>
      </c>
      <c r="N1915" s="5">
        <v>250</v>
      </c>
      <c r="O1915" s="5">
        <f t="shared" ref="O1915:O1917" si="1705">O1916</f>
        <v>0</v>
      </c>
      <c r="P1915" s="5">
        <f t="shared" ref="P1915:V1917" si="1706">P1916</f>
        <v>0</v>
      </c>
      <c r="Q1915" s="5">
        <f t="shared" si="1706"/>
        <v>0</v>
      </c>
      <c r="R1915" s="5">
        <f t="shared" si="1706"/>
        <v>0</v>
      </c>
      <c r="S1915" s="5">
        <f t="shared" si="1706"/>
        <v>0</v>
      </c>
      <c r="T1915" s="5">
        <v>224.43756999999999</v>
      </c>
      <c r="U1915" s="5">
        <f t="shared" si="1706"/>
        <v>0</v>
      </c>
      <c r="V1915" s="36">
        <f t="shared" si="1706"/>
        <v>0</v>
      </c>
      <c r="W1915" s="5">
        <f t="shared" si="1669"/>
        <v>89.775028000000006</v>
      </c>
      <c r="X1915" s="26"/>
      <c r="Y1915" s="2" t="s">
        <v>1236</v>
      </c>
    </row>
    <row r="1916" spans="1:25" ht="31.5" x14ac:dyDescent="0.25">
      <c r="A1916" s="4" t="s">
        <v>214</v>
      </c>
      <c r="B1916" s="4" t="s">
        <v>1347</v>
      </c>
      <c r="C1916" s="4" t="s">
        <v>345</v>
      </c>
      <c r="D1916" s="4" t="s">
        <v>12</v>
      </c>
      <c r="E1916" s="14" t="s">
        <v>466</v>
      </c>
      <c r="F1916" s="5">
        <f t="shared" si="1704"/>
        <v>0</v>
      </c>
      <c r="G1916" s="5">
        <f t="shared" si="1704"/>
        <v>0</v>
      </c>
      <c r="H1916" s="5">
        <f t="shared" si="1704"/>
        <v>0</v>
      </c>
      <c r="I1916" s="5">
        <f t="shared" si="1704"/>
        <v>0</v>
      </c>
      <c r="J1916" s="5">
        <f t="shared" si="1704"/>
        <v>0</v>
      </c>
      <c r="K1916" s="5">
        <f t="shared" si="1704"/>
        <v>0</v>
      </c>
      <c r="L1916" s="5">
        <f t="shared" si="1704"/>
        <v>0</v>
      </c>
      <c r="M1916" s="5">
        <f t="shared" si="1666"/>
        <v>0</v>
      </c>
      <c r="N1916" s="5">
        <v>250</v>
      </c>
      <c r="O1916" s="5">
        <f t="shared" si="1705"/>
        <v>0</v>
      </c>
      <c r="P1916" s="5">
        <f t="shared" si="1706"/>
        <v>0</v>
      </c>
      <c r="Q1916" s="5">
        <f t="shared" si="1706"/>
        <v>0</v>
      </c>
      <c r="R1916" s="5">
        <f t="shared" si="1706"/>
        <v>0</v>
      </c>
      <c r="S1916" s="5">
        <f t="shared" si="1706"/>
        <v>0</v>
      </c>
      <c r="T1916" s="5">
        <v>224.43756999999999</v>
      </c>
      <c r="U1916" s="5">
        <f t="shared" si="1706"/>
        <v>0</v>
      </c>
      <c r="V1916" s="36">
        <f t="shared" si="1706"/>
        <v>0</v>
      </c>
      <c r="W1916" s="5">
        <f t="shared" si="1669"/>
        <v>89.775028000000006</v>
      </c>
      <c r="X1916" s="26"/>
      <c r="Y1916" s="2" t="s">
        <v>1236</v>
      </c>
    </row>
    <row r="1917" spans="1:25" ht="31.5" x14ac:dyDescent="0.25">
      <c r="A1917" s="4" t="s">
        <v>214</v>
      </c>
      <c r="B1917" s="4" t="s">
        <v>1347</v>
      </c>
      <c r="C1917" s="4" t="s">
        <v>345</v>
      </c>
      <c r="D1917" s="4" t="s">
        <v>73</v>
      </c>
      <c r="E1917" s="14" t="s">
        <v>475</v>
      </c>
      <c r="F1917" s="5">
        <f t="shared" si="1704"/>
        <v>0</v>
      </c>
      <c r="G1917" s="5">
        <f t="shared" si="1704"/>
        <v>0</v>
      </c>
      <c r="H1917" s="5">
        <f t="shared" si="1704"/>
        <v>0</v>
      </c>
      <c r="I1917" s="5">
        <f t="shared" si="1704"/>
        <v>0</v>
      </c>
      <c r="J1917" s="5">
        <f t="shared" si="1704"/>
        <v>0</v>
      </c>
      <c r="K1917" s="5">
        <f t="shared" si="1704"/>
        <v>0</v>
      </c>
      <c r="L1917" s="5">
        <f t="shared" si="1704"/>
        <v>0</v>
      </c>
      <c r="M1917" s="5">
        <f t="shared" si="1666"/>
        <v>0</v>
      </c>
      <c r="N1917" s="5">
        <v>90</v>
      </c>
      <c r="O1917" s="5">
        <f t="shared" si="1705"/>
        <v>0</v>
      </c>
      <c r="P1917" s="5">
        <f t="shared" si="1706"/>
        <v>0</v>
      </c>
      <c r="Q1917" s="5">
        <f t="shared" si="1706"/>
        <v>0</v>
      </c>
      <c r="R1917" s="5">
        <f t="shared" si="1706"/>
        <v>0</v>
      </c>
      <c r="S1917" s="5">
        <f t="shared" si="1706"/>
        <v>0</v>
      </c>
      <c r="T1917" s="5">
        <v>90</v>
      </c>
      <c r="U1917" s="5">
        <f t="shared" si="1706"/>
        <v>0</v>
      </c>
      <c r="V1917" s="36">
        <f t="shared" si="1706"/>
        <v>0</v>
      </c>
      <c r="W1917" s="5">
        <f t="shared" si="1669"/>
        <v>100</v>
      </c>
      <c r="X1917" s="26"/>
      <c r="Y1917" s="2" t="s">
        <v>1236</v>
      </c>
    </row>
    <row r="1918" spans="1:25" ht="63" x14ac:dyDescent="0.25">
      <c r="A1918" s="4" t="s">
        <v>214</v>
      </c>
      <c r="B1918" s="4" t="s">
        <v>1347</v>
      </c>
      <c r="C1918" s="4" t="s">
        <v>345</v>
      </c>
      <c r="D1918" s="4" t="s">
        <v>72</v>
      </c>
      <c r="E1918" s="14" t="s">
        <v>1187</v>
      </c>
      <c r="F1918" s="5"/>
      <c r="G1918" s="5"/>
      <c r="H1918" s="5"/>
      <c r="I1918" s="5"/>
      <c r="J1918" s="5"/>
      <c r="K1918" s="5"/>
      <c r="L1918" s="5"/>
      <c r="M1918" s="5">
        <f t="shared" si="1666"/>
        <v>0</v>
      </c>
      <c r="N1918" s="5">
        <v>90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90</v>
      </c>
      <c r="U1918" s="5">
        <v>0</v>
      </c>
      <c r="V1918" s="36">
        <v>0</v>
      </c>
      <c r="W1918" s="5">
        <f t="shared" si="1669"/>
        <v>100</v>
      </c>
      <c r="X1918" s="26"/>
      <c r="Y1918" s="2" t="s">
        <v>1236</v>
      </c>
    </row>
    <row r="1919" spans="1:25" s="10" customFormat="1" x14ac:dyDescent="0.25">
      <c r="A1919" s="4" t="s">
        <v>214</v>
      </c>
      <c r="B1919" s="4" t="s">
        <v>1347</v>
      </c>
      <c r="C1919" s="4" t="s">
        <v>345</v>
      </c>
      <c r="D1919" s="4" t="s">
        <v>13</v>
      </c>
      <c r="E1919" s="14" t="s">
        <v>480</v>
      </c>
      <c r="F1919" s="11">
        <f t="shared" ref="F1919:L1922" si="1707">F1920</f>
        <v>10979.7</v>
      </c>
      <c r="G1919" s="11">
        <f t="shared" si="1707"/>
        <v>10979.7</v>
      </c>
      <c r="H1919" s="11">
        <f t="shared" si="1707"/>
        <v>10979.7</v>
      </c>
      <c r="I1919" s="11">
        <f t="shared" si="1707"/>
        <v>0</v>
      </c>
      <c r="J1919" s="11">
        <f t="shared" si="1707"/>
        <v>0</v>
      </c>
      <c r="K1919" s="11">
        <f t="shared" si="1707"/>
        <v>0</v>
      </c>
      <c r="L1919" s="11">
        <f t="shared" si="1707"/>
        <v>90.2</v>
      </c>
      <c r="M1919" s="11">
        <f t="shared" si="1666"/>
        <v>11069.900000000001</v>
      </c>
      <c r="N1919" s="5">
        <v>2111.75</v>
      </c>
      <c r="O1919" s="11">
        <f>O1920+O1930</f>
        <v>8521.9060100000006</v>
      </c>
      <c r="P1919" s="11">
        <f t="shared" ref="P1919:V1919" si="1708">P1920+P1930</f>
        <v>0</v>
      </c>
      <c r="Q1919" s="11">
        <f t="shared" si="1708"/>
        <v>0</v>
      </c>
      <c r="R1919" s="11">
        <f t="shared" si="1708"/>
        <v>0</v>
      </c>
      <c r="S1919" s="11">
        <f t="shared" si="1708"/>
        <v>0</v>
      </c>
      <c r="T1919" s="5">
        <v>2031.75</v>
      </c>
      <c r="U1919" s="11">
        <f t="shared" si="1708"/>
        <v>0</v>
      </c>
      <c r="V1919" s="35">
        <f t="shared" si="1708"/>
        <v>0</v>
      </c>
      <c r="W1919" s="5">
        <f t="shared" si="1669"/>
        <v>96.211672783236651</v>
      </c>
      <c r="X1919" s="25"/>
    </row>
    <row r="1920" spans="1:25" ht="63" x14ac:dyDescent="0.25">
      <c r="A1920" s="4" t="s">
        <v>214</v>
      </c>
      <c r="B1920" s="4" t="s">
        <v>1347</v>
      </c>
      <c r="C1920" s="4" t="s">
        <v>345</v>
      </c>
      <c r="D1920" s="4" t="s">
        <v>182</v>
      </c>
      <c r="E1920" s="14" t="s">
        <v>481</v>
      </c>
      <c r="F1920" s="5">
        <f t="shared" si="1707"/>
        <v>10979.7</v>
      </c>
      <c r="G1920" s="5">
        <f t="shared" si="1707"/>
        <v>10979.7</v>
      </c>
      <c r="H1920" s="5">
        <f t="shared" si="1707"/>
        <v>10979.7</v>
      </c>
      <c r="I1920" s="5">
        <f t="shared" si="1707"/>
        <v>0</v>
      </c>
      <c r="J1920" s="5">
        <f t="shared" si="1707"/>
        <v>0</v>
      </c>
      <c r="K1920" s="5">
        <f t="shared" si="1707"/>
        <v>0</v>
      </c>
      <c r="L1920" s="5">
        <f t="shared" si="1707"/>
        <v>90.2</v>
      </c>
      <c r="M1920" s="5">
        <f t="shared" si="1666"/>
        <v>11069.900000000001</v>
      </c>
      <c r="N1920" s="5">
        <v>2111.75</v>
      </c>
      <c r="O1920" s="5">
        <f t="shared" ref="O1920:O1922" si="1709">O1921</f>
        <v>7944.6911700000001</v>
      </c>
      <c r="P1920" s="5">
        <f t="shared" ref="P1920:V1922" si="1710">P1921</f>
        <v>0</v>
      </c>
      <c r="Q1920" s="5">
        <f t="shared" si="1710"/>
        <v>0</v>
      </c>
      <c r="R1920" s="5">
        <f t="shared" si="1710"/>
        <v>0</v>
      </c>
      <c r="S1920" s="5">
        <f t="shared" si="1710"/>
        <v>0</v>
      </c>
      <c r="T1920" s="5">
        <v>2031.75</v>
      </c>
      <c r="U1920" s="5">
        <f t="shared" si="1710"/>
        <v>0</v>
      </c>
      <c r="V1920" s="36">
        <f t="shared" si="1710"/>
        <v>0</v>
      </c>
      <c r="W1920" s="5">
        <f t="shared" si="1669"/>
        <v>96.211672783236651</v>
      </c>
      <c r="X1920" s="26"/>
    </row>
    <row r="1921" spans="1:24" ht="31.5" x14ac:dyDescent="0.25">
      <c r="A1921" s="9" t="s">
        <v>214</v>
      </c>
      <c r="B1921" s="9" t="s">
        <v>1348</v>
      </c>
      <c r="C1921" s="9"/>
      <c r="D1921" s="9"/>
      <c r="E1921" s="13" t="s">
        <v>449</v>
      </c>
      <c r="F1921" s="5">
        <f t="shared" si="1707"/>
        <v>10979.7</v>
      </c>
      <c r="G1921" s="5">
        <f t="shared" si="1707"/>
        <v>10979.7</v>
      </c>
      <c r="H1921" s="5">
        <f t="shared" si="1707"/>
        <v>10979.7</v>
      </c>
      <c r="I1921" s="5">
        <f t="shared" si="1707"/>
        <v>0</v>
      </c>
      <c r="J1921" s="5">
        <f t="shared" si="1707"/>
        <v>0</v>
      </c>
      <c r="K1921" s="5">
        <f t="shared" si="1707"/>
        <v>0</v>
      </c>
      <c r="L1921" s="5">
        <f t="shared" si="1707"/>
        <v>90.2</v>
      </c>
      <c r="M1921" s="5">
        <f t="shared" si="1666"/>
        <v>11069.900000000001</v>
      </c>
      <c r="N1921" s="11">
        <v>12505.414840000001</v>
      </c>
      <c r="O1921" s="5">
        <f t="shared" si="1709"/>
        <v>7944.6911700000001</v>
      </c>
      <c r="P1921" s="5">
        <f t="shared" si="1710"/>
        <v>0</v>
      </c>
      <c r="Q1921" s="5">
        <f t="shared" si="1710"/>
        <v>0</v>
      </c>
      <c r="R1921" s="5">
        <f t="shared" si="1710"/>
        <v>0</v>
      </c>
      <c r="S1921" s="5">
        <f t="shared" si="1710"/>
        <v>0</v>
      </c>
      <c r="T1921" s="11">
        <v>12501.287750000001</v>
      </c>
      <c r="U1921" s="5">
        <f t="shared" si="1710"/>
        <v>0</v>
      </c>
      <c r="V1921" s="36">
        <f t="shared" si="1710"/>
        <v>0</v>
      </c>
      <c r="W1921" s="11">
        <f t="shared" si="1669"/>
        <v>99.966997576227541</v>
      </c>
      <c r="X1921" s="26"/>
    </row>
    <row r="1922" spans="1:24" ht="31.5" x14ac:dyDescent="0.25">
      <c r="A1922" s="4" t="s">
        <v>214</v>
      </c>
      <c r="B1922" s="4" t="s">
        <v>1348</v>
      </c>
      <c r="C1922" s="4" t="s">
        <v>183</v>
      </c>
      <c r="D1922" s="4"/>
      <c r="E1922" s="14" t="s">
        <v>831</v>
      </c>
      <c r="F1922" s="5">
        <f t="shared" si="1707"/>
        <v>10979.7</v>
      </c>
      <c r="G1922" s="5">
        <f t="shared" si="1707"/>
        <v>10979.7</v>
      </c>
      <c r="H1922" s="5">
        <f t="shared" si="1707"/>
        <v>10979.7</v>
      </c>
      <c r="I1922" s="5">
        <f t="shared" si="1707"/>
        <v>0</v>
      </c>
      <c r="J1922" s="5">
        <f t="shared" si="1707"/>
        <v>0</v>
      </c>
      <c r="K1922" s="5">
        <f t="shared" si="1707"/>
        <v>0</v>
      </c>
      <c r="L1922" s="5">
        <f t="shared" si="1707"/>
        <v>90.2</v>
      </c>
      <c r="M1922" s="5">
        <f t="shared" si="1666"/>
        <v>11069.900000000001</v>
      </c>
      <c r="N1922" s="5">
        <v>11928.2</v>
      </c>
      <c r="O1922" s="5">
        <f t="shared" si="1709"/>
        <v>7944.6911700000001</v>
      </c>
      <c r="P1922" s="5">
        <f t="shared" si="1710"/>
        <v>0</v>
      </c>
      <c r="Q1922" s="5">
        <f t="shared" si="1710"/>
        <v>0</v>
      </c>
      <c r="R1922" s="5">
        <f t="shared" si="1710"/>
        <v>0</v>
      </c>
      <c r="S1922" s="5">
        <f t="shared" si="1710"/>
        <v>0</v>
      </c>
      <c r="T1922" s="5">
        <v>11924.072910000001</v>
      </c>
      <c r="U1922" s="5">
        <f t="shared" si="1710"/>
        <v>0</v>
      </c>
      <c r="V1922" s="36">
        <f t="shared" si="1710"/>
        <v>0</v>
      </c>
      <c r="W1922" s="5">
        <f t="shared" si="1669"/>
        <v>99.965400563370835</v>
      </c>
      <c r="X1922" s="26"/>
    </row>
    <row r="1923" spans="1:24" ht="31.5" x14ac:dyDescent="0.25">
      <c r="A1923" s="4" t="s">
        <v>214</v>
      </c>
      <c r="B1923" s="4" t="s">
        <v>1348</v>
      </c>
      <c r="C1923" s="4" t="s">
        <v>269</v>
      </c>
      <c r="D1923" s="4"/>
      <c r="E1923" s="14" t="s">
        <v>1028</v>
      </c>
      <c r="F1923" s="5">
        <f t="shared" ref="F1923:L1923" si="1711">F1924+F1926+F1928</f>
        <v>10979.7</v>
      </c>
      <c r="G1923" s="5">
        <f t="shared" si="1711"/>
        <v>10979.7</v>
      </c>
      <c r="H1923" s="5">
        <f t="shared" si="1711"/>
        <v>10979.7</v>
      </c>
      <c r="I1923" s="5">
        <f t="shared" si="1711"/>
        <v>0</v>
      </c>
      <c r="J1923" s="5">
        <f t="shared" si="1711"/>
        <v>0</v>
      </c>
      <c r="K1923" s="5">
        <f t="shared" si="1711"/>
        <v>0</v>
      </c>
      <c r="L1923" s="5">
        <f t="shared" si="1711"/>
        <v>90.2</v>
      </c>
      <c r="M1923" s="5">
        <f t="shared" si="1666"/>
        <v>11069.900000000001</v>
      </c>
      <c r="N1923" s="5">
        <v>11928.2</v>
      </c>
      <c r="O1923" s="5">
        <f>O1924+O1926+O1928</f>
        <v>7944.6911700000001</v>
      </c>
      <c r="P1923" s="5">
        <f t="shared" ref="P1923:V1923" si="1712">P1924+P1926+P1928</f>
        <v>0</v>
      </c>
      <c r="Q1923" s="5">
        <f t="shared" si="1712"/>
        <v>0</v>
      </c>
      <c r="R1923" s="5">
        <f t="shared" si="1712"/>
        <v>0</v>
      </c>
      <c r="S1923" s="5">
        <f t="shared" si="1712"/>
        <v>0</v>
      </c>
      <c r="T1923" s="5">
        <v>11924.072910000001</v>
      </c>
      <c r="U1923" s="5">
        <f t="shared" si="1712"/>
        <v>0</v>
      </c>
      <c r="V1923" s="36">
        <f t="shared" si="1712"/>
        <v>0</v>
      </c>
      <c r="W1923" s="5">
        <f t="shared" si="1669"/>
        <v>99.965400563370835</v>
      </c>
      <c r="X1923" s="26"/>
    </row>
    <row r="1924" spans="1:24" ht="31.5" x14ac:dyDescent="0.25">
      <c r="A1924" s="4" t="s">
        <v>214</v>
      </c>
      <c r="B1924" s="4" t="s">
        <v>1348</v>
      </c>
      <c r="C1924" s="4" t="s">
        <v>268</v>
      </c>
      <c r="D1924" s="4"/>
      <c r="E1924" s="14" t="s">
        <v>1029</v>
      </c>
      <c r="F1924" s="5">
        <f t="shared" ref="F1924:L1924" si="1713">F1925</f>
        <v>8586.7000000000007</v>
      </c>
      <c r="G1924" s="5">
        <f t="shared" si="1713"/>
        <v>8586.7000000000007</v>
      </c>
      <c r="H1924" s="5">
        <f t="shared" si="1713"/>
        <v>8586.7000000000007</v>
      </c>
      <c r="I1924" s="5">
        <f t="shared" si="1713"/>
        <v>0</v>
      </c>
      <c r="J1924" s="5">
        <f t="shared" si="1713"/>
        <v>0</v>
      </c>
      <c r="K1924" s="5">
        <f t="shared" si="1713"/>
        <v>0</v>
      </c>
      <c r="L1924" s="5">
        <f t="shared" si="1713"/>
        <v>90.2</v>
      </c>
      <c r="M1924" s="5">
        <f t="shared" si="1666"/>
        <v>8676.9000000000015</v>
      </c>
      <c r="N1924" s="5">
        <v>11928.2</v>
      </c>
      <c r="O1924" s="5">
        <f>O1925</f>
        <v>6130.38</v>
      </c>
      <c r="P1924" s="5">
        <f t="shared" ref="P1924:V1924" si="1714">P1925</f>
        <v>0</v>
      </c>
      <c r="Q1924" s="5">
        <f t="shared" si="1714"/>
        <v>0</v>
      </c>
      <c r="R1924" s="5">
        <f t="shared" si="1714"/>
        <v>0</v>
      </c>
      <c r="S1924" s="5">
        <f t="shared" si="1714"/>
        <v>0</v>
      </c>
      <c r="T1924" s="5">
        <v>11924.072910000001</v>
      </c>
      <c r="U1924" s="5">
        <f t="shared" si="1714"/>
        <v>0</v>
      </c>
      <c r="V1924" s="36">
        <f t="shared" si="1714"/>
        <v>0</v>
      </c>
      <c r="W1924" s="5">
        <f t="shared" si="1669"/>
        <v>99.965400563370835</v>
      </c>
      <c r="X1924" s="26"/>
    </row>
    <row r="1925" spans="1:24" ht="47.25" x14ac:dyDescent="0.25">
      <c r="A1925" s="4" t="s">
        <v>214</v>
      </c>
      <c r="B1925" s="4" t="s">
        <v>1348</v>
      </c>
      <c r="C1925" s="4" t="s">
        <v>1505</v>
      </c>
      <c r="D1925" s="4"/>
      <c r="E1925" s="14" t="s">
        <v>497</v>
      </c>
      <c r="F1925" s="5">
        <v>8586.7000000000007</v>
      </c>
      <c r="G1925" s="5">
        <v>8586.7000000000007</v>
      </c>
      <c r="H1925" s="5">
        <v>8586.7000000000007</v>
      </c>
      <c r="I1925" s="5"/>
      <c r="J1925" s="5"/>
      <c r="K1925" s="5"/>
      <c r="L1925" s="5">
        <v>90.2</v>
      </c>
      <c r="M1925" s="5">
        <f t="shared" si="1666"/>
        <v>8676.9000000000015</v>
      </c>
      <c r="N1925" s="5">
        <v>11928.2</v>
      </c>
      <c r="O1925" s="5">
        <v>6130.38</v>
      </c>
      <c r="P1925" s="5">
        <v>0</v>
      </c>
      <c r="Q1925" s="5">
        <v>0</v>
      </c>
      <c r="R1925" s="5">
        <v>0</v>
      </c>
      <c r="S1925" s="5">
        <v>0</v>
      </c>
      <c r="T1925" s="5">
        <v>11924.072910000001</v>
      </c>
      <c r="U1925" s="5">
        <v>0</v>
      </c>
      <c r="V1925" s="36">
        <v>0</v>
      </c>
      <c r="W1925" s="5">
        <f t="shared" si="1669"/>
        <v>99.965400563370835</v>
      </c>
      <c r="X1925" s="26"/>
    </row>
    <row r="1926" spans="1:24" ht="78.75" x14ac:dyDescent="0.25">
      <c r="A1926" s="4" t="s">
        <v>214</v>
      </c>
      <c r="B1926" s="4" t="s">
        <v>1348</v>
      </c>
      <c r="C1926" s="4" t="s">
        <v>1505</v>
      </c>
      <c r="D1926" s="4" t="s">
        <v>18</v>
      </c>
      <c r="E1926" s="14" t="s">
        <v>462</v>
      </c>
      <c r="F1926" s="5">
        <f t="shared" ref="F1926:L1926" si="1715">F1927</f>
        <v>2393</v>
      </c>
      <c r="G1926" s="5">
        <f t="shared" si="1715"/>
        <v>2393</v>
      </c>
      <c r="H1926" s="5">
        <f t="shared" si="1715"/>
        <v>2393</v>
      </c>
      <c r="I1926" s="5">
        <f t="shared" si="1715"/>
        <v>0</v>
      </c>
      <c r="J1926" s="5">
        <f t="shared" si="1715"/>
        <v>0</v>
      </c>
      <c r="K1926" s="5">
        <f t="shared" si="1715"/>
        <v>0</v>
      </c>
      <c r="L1926" s="5">
        <f t="shared" si="1715"/>
        <v>0</v>
      </c>
      <c r="M1926" s="5">
        <f t="shared" si="1666"/>
        <v>2393</v>
      </c>
      <c r="N1926" s="5">
        <v>9895.6021600000004</v>
      </c>
      <c r="O1926" s="5">
        <f>O1927</f>
        <v>1761.0561700000001</v>
      </c>
      <c r="P1926" s="5">
        <f t="shared" ref="P1926:V1926" si="1716">P1927</f>
        <v>0</v>
      </c>
      <c r="Q1926" s="5">
        <f t="shared" si="1716"/>
        <v>0</v>
      </c>
      <c r="R1926" s="5">
        <f t="shared" si="1716"/>
        <v>0</v>
      </c>
      <c r="S1926" s="5">
        <f t="shared" si="1716"/>
        <v>0</v>
      </c>
      <c r="T1926" s="5">
        <v>9894.2160899999999</v>
      </c>
      <c r="U1926" s="5">
        <f t="shared" si="1716"/>
        <v>0</v>
      </c>
      <c r="V1926" s="36">
        <f t="shared" si="1716"/>
        <v>0</v>
      </c>
      <c r="W1926" s="5">
        <f t="shared" si="1669"/>
        <v>99.985993070683435</v>
      </c>
      <c r="X1926" s="26"/>
    </row>
    <row r="1927" spans="1:24" x14ac:dyDescent="0.25">
      <c r="A1927" s="4" t="s">
        <v>214</v>
      </c>
      <c r="B1927" s="4" t="s">
        <v>1348</v>
      </c>
      <c r="C1927" s="4" t="s">
        <v>1505</v>
      </c>
      <c r="D1927" s="4" t="s">
        <v>19</v>
      </c>
      <c r="E1927" s="14" t="s">
        <v>463</v>
      </c>
      <c r="F1927" s="5">
        <v>2393</v>
      </c>
      <c r="G1927" s="5">
        <v>2393</v>
      </c>
      <c r="H1927" s="5">
        <v>2393</v>
      </c>
      <c r="I1927" s="5"/>
      <c r="J1927" s="5"/>
      <c r="K1927" s="5"/>
      <c r="L1927" s="5"/>
      <c r="M1927" s="5">
        <f t="shared" si="1666"/>
        <v>2393</v>
      </c>
      <c r="N1927" s="5">
        <v>9895.6021600000004</v>
      </c>
      <c r="O1927" s="5">
        <v>1761.0561700000001</v>
      </c>
      <c r="P1927" s="5">
        <v>0</v>
      </c>
      <c r="Q1927" s="5">
        <v>0</v>
      </c>
      <c r="R1927" s="5">
        <v>0</v>
      </c>
      <c r="S1927" s="5">
        <v>0</v>
      </c>
      <c r="T1927" s="5">
        <v>9894.2160899999999</v>
      </c>
      <c r="U1927" s="5">
        <v>0</v>
      </c>
      <c r="V1927" s="36">
        <v>0</v>
      </c>
      <c r="W1927" s="5">
        <f t="shared" si="1669"/>
        <v>99.985993070683435</v>
      </c>
      <c r="X1927" s="26"/>
    </row>
    <row r="1928" spans="1:24" ht="31.5" x14ac:dyDescent="0.25">
      <c r="A1928" s="4" t="s">
        <v>214</v>
      </c>
      <c r="B1928" s="4" t="s">
        <v>1348</v>
      </c>
      <c r="C1928" s="4" t="s">
        <v>1505</v>
      </c>
      <c r="D1928" s="4" t="s">
        <v>11</v>
      </c>
      <c r="E1928" s="14" t="s">
        <v>465</v>
      </c>
      <c r="F1928" s="5">
        <f t="shared" ref="F1928:L1928" si="1717">F1929</f>
        <v>0</v>
      </c>
      <c r="G1928" s="5">
        <f t="shared" si="1717"/>
        <v>0</v>
      </c>
      <c r="H1928" s="5">
        <f t="shared" si="1717"/>
        <v>0</v>
      </c>
      <c r="I1928" s="5">
        <f t="shared" si="1717"/>
        <v>0</v>
      </c>
      <c r="J1928" s="5">
        <f t="shared" si="1717"/>
        <v>0</v>
      </c>
      <c r="K1928" s="5">
        <f t="shared" si="1717"/>
        <v>0</v>
      </c>
      <c r="L1928" s="5">
        <f t="shared" si="1717"/>
        <v>0</v>
      </c>
      <c r="M1928" s="5">
        <f t="shared" si="1666"/>
        <v>0</v>
      </c>
      <c r="N1928" s="5">
        <v>2028.4718399999999</v>
      </c>
      <c r="O1928" s="5">
        <f>O1929</f>
        <v>53.255000000000003</v>
      </c>
      <c r="P1928" s="5">
        <f t="shared" ref="P1928:V1928" si="1718">P1929</f>
        <v>0</v>
      </c>
      <c r="Q1928" s="5">
        <f t="shared" si="1718"/>
        <v>0</v>
      </c>
      <c r="R1928" s="5">
        <f t="shared" si="1718"/>
        <v>0</v>
      </c>
      <c r="S1928" s="5">
        <f t="shared" si="1718"/>
        <v>0</v>
      </c>
      <c r="T1928" s="5">
        <v>2025.73082</v>
      </c>
      <c r="U1928" s="5">
        <f t="shared" si="1718"/>
        <v>0</v>
      </c>
      <c r="V1928" s="36">
        <f t="shared" si="1718"/>
        <v>0</v>
      </c>
      <c r="W1928" s="5">
        <f t="shared" si="1669"/>
        <v>99.864872661973962</v>
      </c>
      <c r="X1928" s="26"/>
    </row>
    <row r="1929" spans="1:24" ht="31.5" x14ac:dyDescent="0.25">
      <c r="A1929" s="4" t="s">
        <v>214</v>
      </c>
      <c r="B1929" s="4" t="s">
        <v>1348</v>
      </c>
      <c r="C1929" s="4" t="s">
        <v>1505</v>
      </c>
      <c r="D1929" s="4" t="s">
        <v>12</v>
      </c>
      <c r="E1929" s="14" t="s">
        <v>466</v>
      </c>
      <c r="F1929" s="5"/>
      <c r="G1929" s="5"/>
      <c r="H1929" s="5"/>
      <c r="I1929" s="5"/>
      <c r="J1929" s="5"/>
      <c r="K1929" s="5"/>
      <c r="L1929" s="5"/>
      <c r="M1929" s="5">
        <f t="shared" si="1666"/>
        <v>0</v>
      </c>
      <c r="N1929" s="5">
        <v>2028.4718399999999</v>
      </c>
      <c r="O1929" s="5">
        <v>53.255000000000003</v>
      </c>
      <c r="P1929" s="5">
        <v>0</v>
      </c>
      <c r="Q1929" s="5">
        <v>0</v>
      </c>
      <c r="R1929" s="5">
        <v>0</v>
      </c>
      <c r="S1929" s="5">
        <v>0</v>
      </c>
      <c r="T1929" s="5">
        <v>2025.73082</v>
      </c>
      <c r="U1929" s="5">
        <v>0</v>
      </c>
      <c r="V1929" s="36">
        <v>0</v>
      </c>
      <c r="W1929" s="5">
        <f t="shared" si="1669"/>
        <v>99.864872661973962</v>
      </c>
      <c r="X1929" s="26"/>
    </row>
    <row r="1930" spans="1:24" x14ac:dyDescent="0.25">
      <c r="A1930" s="4" t="s">
        <v>214</v>
      </c>
      <c r="B1930" s="4" t="s">
        <v>1348</v>
      </c>
      <c r="C1930" s="4" t="s">
        <v>1505</v>
      </c>
      <c r="D1930" s="4" t="s">
        <v>13</v>
      </c>
      <c r="E1930" s="14" t="s">
        <v>480</v>
      </c>
      <c r="F1930" s="5"/>
      <c r="G1930" s="5"/>
      <c r="H1930" s="5"/>
      <c r="I1930" s="5"/>
      <c r="J1930" s="5"/>
      <c r="K1930" s="5"/>
      <c r="L1930" s="5"/>
      <c r="M1930" s="5">
        <f>M1931</f>
        <v>0</v>
      </c>
      <c r="N1930" s="5">
        <v>4.1260000000000003</v>
      </c>
      <c r="O1930" s="5">
        <f t="shared" ref="O1930:O1933" si="1719">O1931</f>
        <v>577.21483999999998</v>
      </c>
      <c r="P1930" s="5">
        <f t="shared" ref="P1930:V1933" si="1720">P1931</f>
        <v>0</v>
      </c>
      <c r="Q1930" s="5">
        <f t="shared" si="1720"/>
        <v>0</v>
      </c>
      <c r="R1930" s="5">
        <f t="shared" si="1720"/>
        <v>0</v>
      </c>
      <c r="S1930" s="5">
        <f t="shared" si="1720"/>
        <v>0</v>
      </c>
      <c r="T1930" s="5">
        <v>4.1260000000000003</v>
      </c>
      <c r="U1930" s="5">
        <f t="shared" si="1720"/>
        <v>0</v>
      </c>
      <c r="V1930" s="36">
        <f t="shared" si="1720"/>
        <v>0</v>
      </c>
      <c r="W1930" s="5">
        <f t="shared" si="1669"/>
        <v>100</v>
      </c>
      <c r="X1930" s="26"/>
    </row>
    <row r="1931" spans="1:24" x14ac:dyDescent="0.25">
      <c r="A1931" s="4" t="s">
        <v>214</v>
      </c>
      <c r="B1931" s="4" t="s">
        <v>1348</v>
      </c>
      <c r="C1931" s="4" t="s">
        <v>1505</v>
      </c>
      <c r="D1931" s="4" t="s">
        <v>20</v>
      </c>
      <c r="E1931" s="14" t="s">
        <v>483</v>
      </c>
      <c r="F1931" s="5"/>
      <c r="G1931" s="5"/>
      <c r="H1931" s="5"/>
      <c r="I1931" s="5"/>
      <c r="J1931" s="5"/>
      <c r="K1931" s="5"/>
      <c r="L1931" s="5"/>
      <c r="M1931" s="5">
        <f>M1932</f>
        <v>0</v>
      </c>
      <c r="N1931" s="5">
        <v>4.1260000000000003</v>
      </c>
      <c r="O1931" s="5">
        <f t="shared" si="1719"/>
        <v>577.21483999999998</v>
      </c>
      <c r="P1931" s="5">
        <f t="shared" si="1720"/>
        <v>0</v>
      </c>
      <c r="Q1931" s="5">
        <f t="shared" si="1720"/>
        <v>0</v>
      </c>
      <c r="R1931" s="5">
        <f t="shared" si="1720"/>
        <v>0</v>
      </c>
      <c r="S1931" s="5">
        <f t="shared" si="1720"/>
        <v>0</v>
      </c>
      <c r="T1931" s="5">
        <v>4.1260000000000003</v>
      </c>
      <c r="U1931" s="5">
        <f t="shared" si="1720"/>
        <v>0</v>
      </c>
      <c r="V1931" s="36">
        <f t="shared" si="1720"/>
        <v>0</v>
      </c>
      <c r="W1931" s="5">
        <f t="shared" ref="W1931:W1994" si="1721">T1931/N1931*100</f>
        <v>100</v>
      </c>
      <c r="X1931" s="26"/>
    </row>
    <row r="1932" spans="1:24" ht="47.25" x14ac:dyDescent="0.25">
      <c r="A1932" s="4" t="s">
        <v>214</v>
      </c>
      <c r="B1932" s="4" t="s">
        <v>1348</v>
      </c>
      <c r="C1932" s="4" t="s">
        <v>36</v>
      </c>
      <c r="D1932" s="4"/>
      <c r="E1932" s="14" t="s">
        <v>732</v>
      </c>
      <c r="F1932" s="5"/>
      <c r="G1932" s="5"/>
      <c r="H1932" s="5"/>
      <c r="I1932" s="5"/>
      <c r="J1932" s="5"/>
      <c r="K1932" s="5"/>
      <c r="L1932" s="5"/>
      <c r="M1932" s="5">
        <f>M1933</f>
        <v>0</v>
      </c>
      <c r="N1932" s="5">
        <v>577.21483999999998</v>
      </c>
      <c r="O1932" s="5">
        <f t="shared" si="1719"/>
        <v>577.21483999999998</v>
      </c>
      <c r="P1932" s="5">
        <f t="shared" si="1720"/>
        <v>0</v>
      </c>
      <c r="Q1932" s="5">
        <f t="shared" si="1720"/>
        <v>0</v>
      </c>
      <c r="R1932" s="5">
        <f t="shared" si="1720"/>
        <v>0</v>
      </c>
      <c r="S1932" s="5">
        <f t="shared" si="1720"/>
        <v>0</v>
      </c>
      <c r="T1932" s="5">
        <v>577.21483999999998</v>
      </c>
      <c r="U1932" s="5">
        <f t="shared" si="1720"/>
        <v>0</v>
      </c>
      <c r="V1932" s="36">
        <f t="shared" si="1720"/>
        <v>0</v>
      </c>
      <c r="W1932" s="5">
        <f t="shared" si="1721"/>
        <v>100</v>
      </c>
      <c r="X1932" s="26"/>
    </row>
    <row r="1933" spans="1:24" ht="31.5" x14ac:dyDescent="0.25">
      <c r="A1933" s="4" t="s">
        <v>214</v>
      </c>
      <c r="B1933" s="4" t="s">
        <v>1348</v>
      </c>
      <c r="C1933" s="4" t="s">
        <v>43</v>
      </c>
      <c r="D1933" s="4"/>
      <c r="E1933" s="14" t="s">
        <v>733</v>
      </c>
      <c r="F1933" s="5"/>
      <c r="G1933" s="5"/>
      <c r="H1933" s="5"/>
      <c r="I1933" s="5"/>
      <c r="J1933" s="5"/>
      <c r="K1933" s="5"/>
      <c r="L1933" s="5"/>
      <c r="M1933" s="5">
        <f>M1934</f>
        <v>0</v>
      </c>
      <c r="N1933" s="5">
        <v>577.21483999999998</v>
      </c>
      <c r="O1933" s="5">
        <f t="shared" si="1719"/>
        <v>577.21483999999998</v>
      </c>
      <c r="P1933" s="5">
        <f t="shared" si="1720"/>
        <v>0</v>
      </c>
      <c r="Q1933" s="5">
        <f t="shared" si="1720"/>
        <v>0</v>
      </c>
      <c r="R1933" s="5">
        <f t="shared" si="1720"/>
        <v>0</v>
      </c>
      <c r="S1933" s="5">
        <f t="shared" si="1720"/>
        <v>0</v>
      </c>
      <c r="T1933" s="5">
        <v>577.21483999999998</v>
      </c>
      <c r="U1933" s="5">
        <f t="shared" si="1720"/>
        <v>0</v>
      </c>
      <c r="V1933" s="36">
        <f t="shared" si="1720"/>
        <v>0</v>
      </c>
      <c r="W1933" s="5">
        <f t="shared" si="1721"/>
        <v>100</v>
      </c>
      <c r="X1933" s="26"/>
    </row>
    <row r="1934" spans="1:24" ht="31.5" x14ac:dyDescent="0.25">
      <c r="A1934" s="4" t="s">
        <v>214</v>
      </c>
      <c r="B1934" s="4" t="s">
        <v>1348</v>
      </c>
      <c r="C1934" s="4" t="s">
        <v>44</v>
      </c>
      <c r="D1934" s="4"/>
      <c r="E1934" s="14" t="s">
        <v>734</v>
      </c>
      <c r="F1934" s="5"/>
      <c r="G1934" s="5"/>
      <c r="H1934" s="5"/>
      <c r="I1934" s="5"/>
      <c r="J1934" s="5"/>
      <c r="K1934" s="5"/>
      <c r="L1934" s="5"/>
      <c r="M1934" s="5">
        <v>0</v>
      </c>
      <c r="N1934" s="5">
        <v>577.21483999999998</v>
      </c>
      <c r="O1934" s="5">
        <f>N1934</f>
        <v>577.21483999999998</v>
      </c>
      <c r="P1934" s="5">
        <v>0</v>
      </c>
      <c r="Q1934" s="5">
        <v>0</v>
      </c>
      <c r="R1934" s="5">
        <v>0</v>
      </c>
      <c r="S1934" s="5">
        <v>0</v>
      </c>
      <c r="T1934" s="5">
        <v>577.21483999999998</v>
      </c>
      <c r="U1934" s="5">
        <v>0</v>
      </c>
      <c r="V1934" s="36">
        <v>0</v>
      </c>
      <c r="W1934" s="5">
        <f t="shared" si="1721"/>
        <v>100</v>
      </c>
      <c r="X1934" s="26"/>
    </row>
    <row r="1935" spans="1:24" s="3" customFormat="1" x14ac:dyDescent="0.25">
      <c r="A1935" s="4" t="s">
        <v>214</v>
      </c>
      <c r="B1935" s="4" t="s">
        <v>1348</v>
      </c>
      <c r="C1935" s="4" t="s">
        <v>44</v>
      </c>
      <c r="D1935" s="4" t="s">
        <v>13</v>
      </c>
      <c r="E1935" s="14" t="s">
        <v>480</v>
      </c>
      <c r="F1935" s="8">
        <f t="shared" ref="F1935:L1937" si="1722">F1936</f>
        <v>8207.5</v>
      </c>
      <c r="G1935" s="8">
        <f t="shared" si="1722"/>
        <v>3409.5</v>
      </c>
      <c r="H1935" s="8">
        <f t="shared" si="1722"/>
        <v>3409.5</v>
      </c>
      <c r="I1935" s="8">
        <f t="shared" si="1722"/>
        <v>0</v>
      </c>
      <c r="J1935" s="8">
        <f t="shared" si="1722"/>
        <v>0</v>
      </c>
      <c r="K1935" s="8">
        <f t="shared" si="1722"/>
        <v>0</v>
      </c>
      <c r="L1935" s="8">
        <f t="shared" si="1722"/>
        <v>-4635.3109999999997</v>
      </c>
      <c r="M1935" s="8">
        <f t="shared" si="1666"/>
        <v>3572.1890000000003</v>
      </c>
      <c r="N1935" s="5">
        <v>577.21483999999998</v>
      </c>
      <c r="O1935" s="8">
        <f t="shared" ref="O1935:O1937" si="1723">O1936</f>
        <v>885</v>
      </c>
      <c r="P1935" s="8">
        <f t="shared" ref="P1935:V1937" si="1724">P1936</f>
        <v>0</v>
      </c>
      <c r="Q1935" s="8">
        <f t="shared" si="1724"/>
        <v>0</v>
      </c>
      <c r="R1935" s="8">
        <f t="shared" si="1724"/>
        <v>0</v>
      </c>
      <c r="S1935" s="8">
        <f t="shared" si="1724"/>
        <v>0</v>
      </c>
      <c r="T1935" s="5">
        <v>577.21483999999998</v>
      </c>
      <c r="U1935" s="8">
        <f t="shared" si="1724"/>
        <v>0</v>
      </c>
      <c r="V1935" s="34">
        <f t="shared" si="1724"/>
        <v>0</v>
      </c>
      <c r="W1935" s="5">
        <f t="shared" si="1721"/>
        <v>100</v>
      </c>
      <c r="X1935" s="21"/>
    </row>
    <row r="1936" spans="1:24" s="10" customFormat="1" x14ac:dyDescent="0.25">
      <c r="A1936" s="4" t="s">
        <v>214</v>
      </c>
      <c r="B1936" s="4" t="s">
        <v>1348</v>
      </c>
      <c r="C1936" s="4" t="s">
        <v>44</v>
      </c>
      <c r="D1936" s="4" t="s">
        <v>14</v>
      </c>
      <c r="E1936" s="14" t="s">
        <v>482</v>
      </c>
      <c r="F1936" s="11">
        <f t="shared" si="1722"/>
        <v>8207.5</v>
      </c>
      <c r="G1936" s="11">
        <f t="shared" si="1722"/>
        <v>3409.5</v>
      </c>
      <c r="H1936" s="11">
        <f t="shared" si="1722"/>
        <v>3409.5</v>
      </c>
      <c r="I1936" s="11">
        <f t="shared" si="1722"/>
        <v>0</v>
      </c>
      <c r="J1936" s="11">
        <f t="shared" si="1722"/>
        <v>0</v>
      </c>
      <c r="K1936" s="11">
        <f t="shared" si="1722"/>
        <v>0</v>
      </c>
      <c r="L1936" s="11">
        <f t="shared" si="1722"/>
        <v>-4635.3109999999997</v>
      </c>
      <c r="M1936" s="11">
        <f t="shared" si="1666"/>
        <v>3572.1890000000003</v>
      </c>
      <c r="N1936" s="5">
        <v>577.21483999999998</v>
      </c>
      <c r="O1936" s="11">
        <f t="shared" si="1723"/>
        <v>885</v>
      </c>
      <c r="P1936" s="11">
        <f t="shared" si="1724"/>
        <v>0</v>
      </c>
      <c r="Q1936" s="11">
        <f t="shared" si="1724"/>
        <v>0</v>
      </c>
      <c r="R1936" s="11">
        <f t="shared" si="1724"/>
        <v>0</v>
      </c>
      <c r="S1936" s="11">
        <f t="shared" si="1724"/>
        <v>0</v>
      </c>
      <c r="T1936" s="5">
        <v>577.21483999999998</v>
      </c>
      <c r="U1936" s="11">
        <f t="shared" si="1724"/>
        <v>0</v>
      </c>
      <c r="V1936" s="35">
        <f t="shared" si="1724"/>
        <v>0</v>
      </c>
      <c r="W1936" s="5">
        <f t="shared" si="1721"/>
        <v>100</v>
      </c>
      <c r="X1936" s="25"/>
    </row>
    <row r="1937" spans="1:24" x14ac:dyDescent="0.25">
      <c r="A1937" s="7" t="s">
        <v>214</v>
      </c>
      <c r="B1937" s="7" t="s">
        <v>34</v>
      </c>
      <c r="C1937" s="7"/>
      <c r="D1937" s="7"/>
      <c r="E1937" s="18" t="s">
        <v>429</v>
      </c>
      <c r="F1937" s="5">
        <f t="shared" si="1722"/>
        <v>8207.5</v>
      </c>
      <c r="G1937" s="5">
        <f t="shared" si="1722"/>
        <v>3409.5</v>
      </c>
      <c r="H1937" s="5">
        <f t="shared" si="1722"/>
        <v>3409.5</v>
      </c>
      <c r="I1937" s="5">
        <f t="shared" si="1722"/>
        <v>0</v>
      </c>
      <c r="J1937" s="5">
        <f t="shared" si="1722"/>
        <v>0</v>
      </c>
      <c r="K1937" s="5">
        <f t="shared" si="1722"/>
        <v>0</v>
      </c>
      <c r="L1937" s="5">
        <f t="shared" si="1722"/>
        <v>-4635.3109999999997</v>
      </c>
      <c r="M1937" s="5">
        <f t="shared" si="1666"/>
        <v>3572.1890000000003</v>
      </c>
      <c r="N1937" s="8">
        <v>3097.5</v>
      </c>
      <c r="O1937" s="5">
        <f t="shared" si="1723"/>
        <v>885</v>
      </c>
      <c r="P1937" s="5">
        <f t="shared" si="1724"/>
        <v>0</v>
      </c>
      <c r="Q1937" s="5">
        <f t="shared" si="1724"/>
        <v>0</v>
      </c>
      <c r="R1937" s="5">
        <f t="shared" si="1724"/>
        <v>0</v>
      </c>
      <c r="S1937" s="5">
        <f t="shared" si="1724"/>
        <v>0</v>
      </c>
      <c r="T1937" s="8">
        <v>3097.5</v>
      </c>
      <c r="U1937" s="5">
        <f t="shared" si="1724"/>
        <v>0</v>
      </c>
      <c r="V1937" s="36">
        <f t="shared" si="1724"/>
        <v>0</v>
      </c>
      <c r="W1937" s="8">
        <f t="shared" si="1721"/>
        <v>100</v>
      </c>
      <c r="X1937" s="26"/>
    </row>
    <row r="1938" spans="1:24" ht="31.5" x14ac:dyDescent="0.25">
      <c r="A1938" s="9" t="s">
        <v>214</v>
      </c>
      <c r="B1938" s="9" t="s">
        <v>1327</v>
      </c>
      <c r="C1938" s="9"/>
      <c r="D1938" s="9"/>
      <c r="E1938" s="13" t="s">
        <v>450</v>
      </c>
      <c r="F1938" s="5">
        <f t="shared" ref="F1938:L1938" si="1725">F1939+F1947+F1943</f>
        <v>8207.5</v>
      </c>
      <c r="G1938" s="5">
        <f t="shared" si="1725"/>
        <v>3409.5</v>
      </c>
      <c r="H1938" s="5">
        <f t="shared" si="1725"/>
        <v>3409.5</v>
      </c>
      <c r="I1938" s="5">
        <f t="shared" si="1725"/>
        <v>0</v>
      </c>
      <c r="J1938" s="5">
        <f t="shared" si="1725"/>
        <v>0</v>
      </c>
      <c r="K1938" s="5">
        <f t="shared" si="1725"/>
        <v>0</v>
      </c>
      <c r="L1938" s="5">
        <f t="shared" si="1725"/>
        <v>-4635.3109999999997</v>
      </c>
      <c r="M1938" s="5">
        <f t="shared" si="1666"/>
        <v>3572.1890000000003</v>
      </c>
      <c r="N1938" s="11">
        <v>3097.5</v>
      </c>
      <c r="O1938" s="5">
        <f>O1939+O1947+O1943</f>
        <v>885</v>
      </c>
      <c r="P1938" s="5">
        <f t="shared" ref="P1938:V1938" si="1726">P1939+P1947+P1943</f>
        <v>0</v>
      </c>
      <c r="Q1938" s="5">
        <f t="shared" si="1726"/>
        <v>0</v>
      </c>
      <c r="R1938" s="5">
        <f t="shared" si="1726"/>
        <v>0</v>
      </c>
      <c r="S1938" s="5">
        <f t="shared" si="1726"/>
        <v>0</v>
      </c>
      <c r="T1938" s="11">
        <v>3097.5</v>
      </c>
      <c r="U1938" s="5">
        <f t="shared" si="1726"/>
        <v>0</v>
      </c>
      <c r="V1938" s="36">
        <f t="shared" si="1726"/>
        <v>0</v>
      </c>
      <c r="W1938" s="11">
        <f t="shared" si="1721"/>
        <v>100</v>
      </c>
      <c r="X1938" s="26"/>
    </row>
    <row r="1939" spans="1:24" ht="31.5" x14ac:dyDescent="0.25">
      <c r="A1939" s="4" t="s">
        <v>214</v>
      </c>
      <c r="B1939" s="4" t="s">
        <v>1327</v>
      </c>
      <c r="C1939" s="4" t="s">
        <v>59</v>
      </c>
      <c r="D1939" s="4"/>
      <c r="E1939" s="14" t="s">
        <v>974</v>
      </c>
      <c r="F1939" s="5">
        <f t="shared" ref="F1939:L1941" si="1727">F1940</f>
        <v>1327.5</v>
      </c>
      <c r="G1939" s="5">
        <f t="shared" si="1727"/>
        <v>2212.5</v>
      </c>
      <c r="H1939" s="5">
        <f t="shared" si="1727"/>
        <v>2212.5</v>
      </c>
      <c r="I1939" s="5">
        <f t="shared" si="1727"/>
        <v>0</v>
      </c>
      <c r="J1939" s="5">
        <f t="shared" si="1727"/>
        <v>0</v>
      </c>
      <c r="K1939" s="5">
        <f t="shared" si="1727"/>
        <v>0</v>
      </c>
      <c r="L1939" s="5">
        <f t="shared" si="1727"/>
        <v>289.892</v>
      </c>
      <c r="M1939" s="5">
        <f t="shared" si="1666"/>
        <v>1617.3920000000001</v>
      </c>
      <c r="N1939" s="5">
        <v>3097.5</v>
      </c>
      <c r="O1939" s="5">
        <f t="shared" ref="O1939:O1941" si="1728">O1940</f>
        <v>885</v>
      </c>
      <c r="P1939" s="5">
        <f t="shared" ref="P1939:V1941" si="1729">P1940</f>
        <v>0</v>
      </c>
      <c r="Q1939" s="5">
        <f t="shared" si="1729"/>
        <v>0</v>
      </c>
      <c r="R1939" s="5">
        <f t="shared" si="1729"/>
        <v>0</v>
      </c>
      <c r="S1939" s="5">
        <f t="shared" si="1729"/>
        <v>0</v>
      </c>
      <c r="T1939" s="5">
        <v>3097.5</v>
      </c>
      <c r="U1939" s="5">
        <f t="shared" si="1729"/>
        <v>0</v>
      </c>
      <c r="V1939" s="36">
        <f t="shared" si="1729"/>
        <v>0</v>
      </c>
      <c r="W1939" s="5">
        <f t="shared" si="1721"/>
        <v>100</v>
      </c>
      <c r="X1939" s="26"/>
    </row>
    <row r="1940" spans="1:24" ht="31.5" x14ac:dyDescent="0.25">
      <c r="A1940" s="4" t="s">
        <v>214</v>
      </c>
      <c r="B1940" s="4" t="s">
        <v>1327</v>
      </c>
      <c r="C1940" s="4" t="s">
        <v>66</v>
      </c>
      <c r="D1940" s="4"/>
      <c r="E1940" s="14" t="s">
        <v>975</v>
      </c>
      <c r="F1940" s="5">
        <f t="shared" si="1727"/>
        <v>1327.5</v>
      </c>
      <c r="G1940" s="5">
        <f t="shared" si="1727"/>
        <v>2212.5</v>
      </c>
      <c r="H1940" s="5">
        <f t="shared" si="1727"/>
        <v>2212.5</v>
      </c>
      <c r="I1940" s="5">
        <f t="shared" si="1727"/>
        <v>0</v>
      </c>
      <c r="J1940" s="5">
        <f t="shared" si="1727"/>
        <v>0</v>
      </c>
      <c r="K1940" s="5">
        <f t="shared" si="1727"/>
        <v>0</v>
      </c>
      <c r="L1940" s="5">
        <f t="shared" si="1727"/>
        <v>289.892</v>
      </c>
      <c r="M1940" s="5">
        <f t="shared" si="1666"/>
        <v>1617.3920000000001</v>
      </c>
      <c r="N1940" s="5">
        <v>3097.5</v>
      </c>
      <c r="O1940" s="5">
        <f t="shared" si="1728"/>
        <v>885</v>
      </c>
      <c r="P1940" s="5">
        <f t="shared" si="1729"/>
        <v>0</v>
      </c>
      <c r="Q1940" s="5">
        <f t="shared" si="1729"/>
        <v>0</v>
      </c>
      <c r="R1940" s="5">
        <f t="shared" si="1729"/>
        <v>0</v>
      </c>
      <c r="S1940" s="5">
        <f t="shared" si="1729"/>
        <v>0</v>
      </c>
      <c r="T1940" s="5">
        <v>3097.5</v>
      </c>
      <c r="U1940" s="5">
        <f t="shared" si="1729"/>
        <v>0</v>
      </c>
      <c r="V1940" s="36">
        <f t="shared" si="1729"/>
        <v>0</v>
      </c>
      <c r="W1940" s="5">
        <f t="shared" si="1721"/>
        <v>100</v>
      </c>
      <c r="X1940" s="26"/>
    </row>
    <row r="1941" spans="1:24" ht="31.5" hidden="1" x14ac:dyDescent="0.25">
      <c r="A1941" s="4" t="s">
        <v>214</v>
      </c>
      <c r="B1941" s="4" t="s">
        <v>1327</v>
      </c>
      <c r="C1941" s="4" t="s">
        <v>74</v>
      </c>
      <c r="D1941" s="4"/>
      <c r="E1941" s="14" t="s">
        <v>978</v>
      </c>
      <c r="F1941" s="5">
        <f t="shared" si="1727"/>
        <v>1327.5</v>
      </c>
      <c r="G1941" s="5">
        <f t="shared" si="1727"/>
        <v>2212.5</v>
      </c>
      <c r="H1941" s="5">
        <f t="shared" si="1727"/>
        <v>2212.5</v>
      </c>
      <c r="I1941" s="5">
        <f t="shared" si="1727"/>
        <v>0</v>
      </c>
      <c r="J1941" s="5">
        <f t="shared" si="1727"/>
        <v>0</v>
      </c>
      <c r="K1941" s="5">
        <f t="shared" si="1727"/>
        <v>0</v>
      </c>
      <c r="L1941" s="5">
        <f t="shared" si="1727"/>
        <v>289.892</v>
      </c>
      <c r="M1941" s="5">
        <f t="shared" si="1666"/>
        <v>1617.3920000000001</v>
      </c>
      <c r="N1941" s="5">
        <v>0</v>
      </c>
      <c r="O1941" s="5">
        <f t="shared" si="1728"/>
        <v>885</v>
      </c>
      <c r="P1941" s="5">
        <f t="shared" si="1729"/>
        <v>0</v>
      </c>
      <c r="Q1941" s="5">
        <f t="shared" si="1729"/>
        <v>0</v>
      </c>
      <c r="R1941" s="5">
        <f t="shared" si="1729"/>
        <v>0</v>
      </c>
      <c r="S1941" s="5">
        <f t="shared" si="1729"/>
        <v>0</v>
      </c>
      <c r="T1941" s="5">
        <v>0</v>
      </c>
      <c r="U1941" s="5">
        <f t="shared" si="1729"/>
        <v>0</v>
      </c>
      <c r="V1941" s="36">
        <f t="shared" si="1729"/>
        <v>0</v>
      </c>
      <c r="W1941" s="5" t="e">
        <f t="shared" si="1721"/>
        <v>#DIV/0!</v>
      </c>
      <c r="X1941" s="24" t="s">
        <v>1214</v>
      </c>
    </row>
    <row r="1942" spans="1:24" hidden="1" x14ac:dyDescent="0.25">
      <c r="A1942" s="4" t="s">
        <v>214</v>
      </c>
      <c r="B1942" s="4" t="s">
        <v>1327</v>
      </c>
      <c r="C1942" s="4" t="s">
        <v>1508</v>
      </c>
      <c r="D1942" s="4"/>
      <c r="E1942" s="14" t="s">
        <v>549</v>
      </c>
      <c r="F1942" s="5">
        <v>1327.5</v>
      </c>
      <c r="G1942" s="5">
        <v>2212.5</v>
      </c>
      <c r="H1942" s="5">
        <v>2212.5</v>
      </c>
      <c r="I1942" s="5"/>
      <c r="J1942" s="5"/>
      <c r="K1942" s="5"/>
      <c r="L1942" s="5">
        <f>-6.637+296.529</f>
        <v>289.892</v>
      </c>
      <c r="M1942" s="5">
        <f t="shared" si="1666"/>
        <v>1617.3920000000001</v>
      </c>
      <c r="N1942" s="5">
        <v>0</v>
      </c>
      <c r="O1942" s="5">
        <v>885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36">
        <v>0</v>
      </c>
      <c r="W1942" s="5" t="e">
        <f t="shared" si="1721"/>
        <v>#DIV/0!</v>
      </c>
      <c r="X1942" s="24" t="s">
        <v>1214</v>
      </c>
    </row>
    <row r="1943" spans="1:24" ht="31.5" hidden="1" x14ac:dyDescent="0.25">
      <c r="A1943" s="4" t="s">
        <v>214</v>
      </c>
      <c r="B1943" s="4" t="s">
        <v>1327</v>
      </c>
      <c r="C1943" s="4" t="s">
        <v>1508</v>
      </c>
      <c r="D1943" s="4" t="s">
        <v>11</v>
      </c>
      <c r="E1943" s="14" t="s">
        <v>465</v>
      </c>
      <c r="F1943" s="5">
        <f t="shared" ref="F1943:L1945" si="1730">F1944</f>
        <v>17.5</v>
      </c>
      <c r="G1943" s="5">
        <f t="shared" si="1730"/>
        <v>0</v>
      </c>
      <c r="H1943" s="5">
        <f t="shared" si="1730"/>
        <v>0</v>
      </c>
      <c r="I1943" s="5">
        <f t="shared" si="1730"/>
        <v>0</v>
      </c>
      <c r="J1943" s="5">
        <f t="shared" si="1730"/>
        <v>0</v>
      </c>
      <c r="K1943" s="5">
        <f t="shared" si="1730"/>
        <v>0</v>
      </c>
      <c r="L1943" s="5">
        <f t="shared" si="1730"/>
        <v>0</v>
      </c>
      <c r="M1943" s="5">
        <f t="shared" si="1666"/>
        <v>17.5</v>
      </c>
      <c r="N1943" s="5">
        <v>0</v>
      </c>
      <c r="O1943" s="5">
        <f t="shared" ref="O1943:O1945" si="1731">O1944</f>
        <v>0</v>
      </c>
      <c r="P1943" s="5">
        <f t="shared" ref="P1943:V1945" si="1732">P1944</f>
        <v>0</v>
      </c>
      <c r="Q1943" s="5">
        <f t="shared" si="1732"/>
        <v>0</v>
      </c>
      <c r="R1943" s="5">
        <f t="shared" si="1732"/>
        <v>0</v>
      </c>
      <c r="S1943" s="5">
        <f t="shared" si="1732"/>
        <v>0</v>
      </c>
      <c r="T1943" s="5">
        <v>0</v>
      </c>
      <c r="U1943" s="5">
        <f t="shared" si="1732"/>
        <v>0</v>
      </c>
      <c r="V1943" s="36">
        <f t="shared" si="1732"/>
        <v>0</v>
      </c>
      <c r="W1943" s="5" t="e">
        <f t="shared" si="1721"/>
        <v>#DIV/0!</v>
      </c>
      <c r="X1943" s="24" t="s">
        <v>1214</v>
      </c>
    </row>
    <row r="1944" spans="1:24" ht="31.5" hidden="1" x14ac:dyDescent="0.25">
      <c r="A1944" s="4" t="s">
        <v>214</v>
      </c>
      <c r="B1944" s="4" t="s">
        <v>1327</v>
      </c>
      <c r="C1944" s="4" t="s">
        <v>1508</v>
      </c>
      <c r="D1944" s="4" t="s">
        <v>12</v>
      </c>
      <c r="E1944" s="14" t="s">
        <v>466</v>
      </c>
      <c r="F1944" s="5">
        <f t="shared" si="1730"/>
        <v>17.5</v>
      </c>
      <c r="G1944" s="5">
        <f t="shared" si="1730"/>
        <v>0</v>
      </c>
      <c r="H1944" s="5">
        <f t="shared" si="1730"/>
        <v>0</v>
      </c>
      <c r="I1944" s="5">
        <f t="shared" si="1730"/>
        <v>0</v>
      </c>
      <c r="J1944" s="5">
        <f t="shared" si="1730"/>
        <v>0</v>
      </c>
      <c r="K1944" s="5">
        <f t="shared" si="1730"/>
        <v>0</v>
      </c>
      <c r="L1944" s="5">
        <f t="shared" si="1730"/>
        <v>0</v>
      </c>
      <c r="M1944" s="5">
        <f t="shared" si="1666"/>
        <v>17.5</v>
      </c>
      <c r="N1944" s="5">
        <v>0</v>
      </c>
      <c r="O1944" s="5">
        <f t="shared" si="1731"/>
        <v>0</v>
      </c>
      <c r="P1944" s="5">
        <f t="shared" si="1732"/>
        <v>0</v>
      </c>
      <c r="Q1944" s="5">
        <f t="shared" si="1732"/>
        <v>0</v>
      </c>
      <c r="R1944" s="5">
        <f t="shared" si="1732"/>
        <v>0</v>
      </c>
      <c r="S1944" s="5">
        <f t="shared" si="1732"/>
        <v>0</v>
      </c>
      <c r="T1944" s="5">
        <v>0</v>
      </c>
      <c r="U1944" s="5">
        <f t="shared" si="1732"/>
        <v>0</v>
      </c>
      <c r="V1944" s="36">
        <f t="shared" si="1732"/>
        <v>0</v>
      </c>
      <c r="W1944" s="5" t="e">
        <f t="shared" si="1721"/>
        <v>#DIV/0!</v>
      </c>
      <c r="X1944" s="24" t="s">
        <v>1214</v>
      </c>
    </row>
    <row r="1945" spans="1:24" ht="31.5" x14ac:dyDescent="0.25">
      <c r="A1945" s="4" t="s">
        <v>214</v>
      </c>
      <c r="B1945" s="4" t="s">
        <v>1327</v>
      </c>
      <c r="C1945" s="4" t="s">
        <v>1405</v>
      </c>
      <c r="D1945" s="4"/>
      <c r="E1945" s="14" t="s">
        <v>1406</v>
      </c>
      <c r="F1945" s="5">
        <f t="shared" si="1730"/>
        <v>17.5</v>
      </c>
      <c r="G1945" s="5">
        <f t="shared" si="1730"/>
        <v>0</v>
      </c>
      <c r="H1945" s="5">
        <f t="shared" si="1730"/>
        <v>0</v>
      </c>
      <c r="I1945" s="5">
        <f t="shared" si="1730"/>
        <v>0</v>
      </c>
      <c r="J1945" s="5">
        <f t="shared" si="1730"/>
        <v>0</v>
      </c>
      <c r="K1945" s="5">
        <f t="shared" si="1730"/>
        <v>0</v>
      </c>
      <c r="L1945" s="5">
        <f t="shared" si="1730"/>
        <v>0</v>
      </c>
      <c r="M1945" s="5">
        <f t="shared" si="1666"/>
        <v>17.5</v>
      </c>
      <c r="N1945" s="5">
        <v>3097.5</v>
      </c>
      <c r="O1945" s="5">
        <f t="shared" si="1731"/>
        <v>0</v>
      </c>
      <c r="P1945" s="5">
        <f t="shared" si="1732"/>
        <v>0</v>
      </c>
      <c r="Q1945" s="5">
        <f t="shared" si="1732"/>
        <v>0</v>
      </c>
      <c r="R1945" s="5">
        <f t="shared" si="1732"/>
        <v>0</v>
      </c>
      <c r="S1945" s="5">
        <f t="shared" si="1732"/>
        <v>0</v>
      </c>
      <c r="T1945" s="5">
        <v>3097.5</v>
      </c>
      <c r="U1945" s="5">
        <f t="shared" si="1732"/>
        <v>0</v>
      </c>
      <c r="V1945" s="36">
        <f t="shared" si="1732"/>
        <v>0</v>
      </c>
      <c r="W1945" s="5">
        <f t="shared" si="1721"/>
        <v>100</v>
      </c>
      <c r="X1945" s="24"/>
    </row>
    <row r="1946" spans="1:24" ht="31.5" x14ac:dyDescent="0.25">
      <c r="A1946" s="4" t="s">
        <v>214</v>
      </c>
      <c r="B1946" s="4" t="s">
        <v>1327</v>
      </c>
      <c r="C1946" s="4" t="s">
        <v>1407</v>
      </c>
      <c r="D1946" s="4"/>
      <c r="E1946" s="14" t="s">
        <v>546</v>
      </c>
      <c r="F1946" s="5">
        <v>17.5</v>
      </c>
      <c r="G1946" s="5"/>
      <c r="H1946" s="5"/>
      <c r="I1946" s="5"/>
      <c r="J1946" s="5"/>
      <c r="K1946" s="5"/>
      <c r="L1946" s="5"/>
      <c r="M1946" s="5">
        <f t="shared" si="1666"/>
        <v>17.5</v>
      </c>
      <c r="N1946" s="5">
        <v>3097.5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3097.5</v>
      </c>
      <c r="U1946" s="5">
        <v>0</v>
      </c>
      <c r="V1946" s="36">
        <v>0</v>
      </c>
      <c r="W1946" s="5">
        <f t="shared" si="1721"/>
        <v>100</v>
      </c>
      <c r="X1946" s="24"/>
    </row>
    <row r="1947" spans="1:24" ht="31.5" x14ac:dyDescent="0.25">
      <c r="A1947" s="4" t="s">
        <v>214</v>
      </c>
      <c r="B1947" s="4" t="s">
        <v>1327</v>
      </c>
      <c r="C1947" s="4" t="s">
        <v>1407</v>
      </c>
      <c r="D1947" s="4" t="s">
        <v>11</v>
      </c>
      <c r="E1947" s="14" t="s">
        <v>465</v>
      </c>
      <c r="F1947" s="5">
        <f t="shared" ref="F1947:L1949" si="1733">F1948</f>
        <v>6862.5</v>
      </c>
      <c r="G1947" s="5">
        <f t="shared" si="1733"/>
        <v>1197</v>
      </c>
      <c r="H1947" s="5">
        <f t="shared" si="1733"/>
        <v>1197</v>
      </c>
      <c r="I1947" s="5">
        <f t="shared" si="1733"/>
        <v>0</v>
      </c>
      <c r="J1947" s="5">
        <f t="shared" si="1733"/>
        <v>0</v>
      </c>
      <c r="K1947" s="5">
        <f t="shared" si="1733"/>
        <v>0</v>
      </c>
      <c r="L1947" s="5">
        <f t="shared" si="1733"/>
        <v>-4925.2029999999995</v>
      </c>
      <c r="M1947" s="5">
        <f t="shared" si="1666"/>
        <v>1937.2970000000005</v>
      </c>
      <c r="N1947" s="5">
        <v>3097.5</v>
      </c>
      <c r="O1947" s="5">
        <f t="shared" ref="O1947:O1949" si="1734">O1948</f>
        <v>0</v>
      </c>
      <c r="P1947" s="5">
        <f t="shared" ref="P1947:V1949" si="1735">P1948</f>
        <v>0</v>
      </c>
      <c r="Q1947" s="5">
        <f t="shared" si="1735"/>
        <v>0</v>
      </c>
      <c r="R1947" s="5">
        <f t="shared" si="1735"/>
        <v>0</v>
      </c>
      <c r="S1947" s="5">
        <f t="shared" si="1735"/>
        <v>0</v>
      </c>
      <c r="T1947" s="5">
        <v>3097.5</v>
      </c>
      <c r="U1947" s="5">
        <f t="shared" si="1735"/>
        <v>0</v>
      </c>
      <c r="V1947" s="36">
        <f t="shared" si="1735"/>
        <v>0</v>
      </c>
      <c r="W1947" s="5">
        <f t="shared" si="1721"/>
        <v>100</v>
      </c>
      <c r="X1947" s="26"/>
    </row>
    <row r="1948" spans="1:24" ht="31.5" x14ac:dyDescent="0.25">
      <c r="A1948" s="4" t="s">
        <v>214</v>
      </c>
      <c r="B1948" s="4" t="s">
        <v>1327</v>
      </c>
      <c r="C1948" s="4" t="s">
        <v>1407</v>
      </c>
      <c r="D1948" s="4" t="s">
        <v>12</v>
      </c>
      <c r="E1948" s="14" t="s">
        <v>466</v>
      </c>
      <c r="F1948" s="5">
        <f t="shared" si="1733"/>
        <v>6862.5</v>
      </c>
      <c r="G1948" s="5">
        <f t="shared" si="1733"/>
        <v>1197</v>
      </c>
      <c r="H1948" s="5">
        <f t="shared" si="1733"/>
        <v>1197</v>
      </c>
      <c r="I1948" s="5">
        <f t="shared" si="1733"/>
        <v>0</v>
      </c>
      <c r="J1948" s="5">
        <f t="shared" si="1733"/>
        <v>0</v>
      </c>
      <c r="K1948" s="5">
        <f t="shared" si="1733"/>
        <v>0</v>
      </c>
      <c r="L1948" s="5">
        <f t="shared" si="1733"/>
        <v>-4925.2029999999995</v>
      </c>
      <c r="M1948" s="5">
        <f t="shared" si="1666"/>
        <v>1937.2970000000005</v>
      </c>
      <c r="N1948" s="5">
        <v>3097.5</v>
      </c>
      <c r="O1948" s="5">
        <f t="shared" si="1734"/>
        <v>0</v>
      </c>
      <c r="P1948" s="5">
        <f t="shared" si="1735"/>
        <v>0</v>
      </c>
      <c r="Q1948" s="5">
        <f t="shared" si="1735"/>
        <v>0</v>
      </c>
      <c r="R1948" s="5">
        <f t="shared" si="1735"/>
        <v>0</v>
      </c>
      <c r="S1948" s="5">
        <f t="shared" si="1735"/>
        <v>0</v>
      </c>
      <c r="T1948" s="5">
        <v>3097.5</v>
      </c>
      <c r="U1948" s="5">
        <f t="shared" si="1735"/>
        <v>0</v>
      </c>
      <c r="V1948" s="36">
        <f t="shared" si="1735"/>
        <v>0</v>
      </c>
      <c r="W1948" s="5">
        <f t="shared" si="1721"/>
        <v>100</v>
      </c>
      <c r="X1948" s="26"/>
    </row>
    <row r="1949" spans="1:24" x14ac:dyDescent="0.25">
      <c r="A1949" s="7" t="s">
        <v>214</v>
      </c>
      <c r="B1949" s="7" t="s">
        <v>58</v>
      </c>
      <c r="C1949" s="7"/>
      <c r="D1949" s="7"/>
      <c r="E1949" s="18" t="s">
        <v>430</v>
      </c>
      <c r="F1949" s="5">
        <f t="shared" si="1733"/>
        <v>6862.5</v>
      </c>
      <c r="G1949" s="5">
        <f t="shared" si="1733"/>
        <v>1197</v>
      </c>
      <c r="H1949" s="5">
        <f t="shared" si="1733"/>
        <v>1197</v>
      </c>
      <c r="I1949" s="5">
        <f t="shared" si="1733"/>
        <v>0</v>
      </c>
      <c r="J1949" s="5">
        <f t="shared" si="1733"/>
        <v>0</v>
      </c>
      <c r="K1949" s="5">
        <f t="shared" si="1733"/>
        <v>0</v>
      </c>
      <c r="L1949" s="5">
        <f t="shared" si="1733"/>
        <v>-4925.2029999999995</v>
      </c>
      <c r="M1949" s="5">
        <f t="shared" ref="M1949:M2014" si="1736">F1949+I1949+L1949</f>
        <v>1937.2970000000005</v>
      </c>
      <c r="N1949" s="8">
        <v>4214.7330000000002</v>
      </c>
      <c r="O1949" s="5">
        <f t="shared" si="1734"/>
        <v>0</v>
      </c>
      <c r="P1949" s="5">
        <f t="shared" si="1735"/>
        <v>0</v>
      </c>
      <c r="Q1949" s="5">
        <f t="shared" si="1735"/>
        <v>0</v>
      </c>
      <c r="R1949" s="5">
        <f t="shared" si="1735"/>
        <v>0</v>
      </c>
      <c r="S1949" s="5">
        <f t="shared" si="1735"/>
        <v>0</v>
      </c>
      <c r="T1949" s="8">
        <v>4214.3580000000002</v>
      </c>
      <c r="U1949" s="5">
        <f t="shared" si="1735"/>
        <v>0</v>
      </c>
      <c r="V1949" s="36">
        <f t="shared" si="1735"/>
        <v>0</v>
      </c>
      <c r="W1949" s="8">
        <f t="shared" si="1721"/>
        <v>99.991102639241916</v>
      </c>
      <c r="X1949" s="26"/>
    </row>
    <row r="1950" spans="1:24" x14ac:dyDescent="0.25">
      <c r="A1950" s="9" t="s">
        <v>214</v>
      </c>
      <c r="B1950" s="9" t="s">
        <v>1331</v>
      </c>
      <c r="C1950" s="9"/>
      <c r="D1950" s="9"/>
      <c r="E1950" s="13" t="s">
        <v>453</v>
      </c>
      <c r="F1950" s="5">
        <v>6862.5</v>
      </c>
      <c r="G1950" s="5">
        <v>1197</v>
      </c>
      <c r="H1950" s="5">
        <v>1197</v>
      </c>
      <c r="I1950" s="5"/>
      <c r="J1950" s="5"/>
      <c r="K1950" s="5"/>
      <c r="L1950" s="5">
        <f>-3862.5-1062.703</f>
        <v>-4925.2029999999995</v>
      </c>
      <c r="M1950" s="5">
        <f t="shared" si="1736"/>
        <v>1937.2970000000005</v>
      </c>
      <c r="N1950" s="11">
        <v>4214.7330000000002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11">
        <v>4214.3580000000002</v>
      </c>
      <c r="U1950" s="5">
        <v>0</v>
      </c>
      <c r="V1950" s="36">
        <v>0</v>
      </c>
      <c r="W1950" s="11">
        <f t="shared" si="1721"/>
        <v>99.991102639241916</v>
      </c>
      <c r="X1950" s="26"/>
    </row>
    <row r="1951" spans="1:24" s="3" customFormat="1" x14ac:dyDescent="0.25">
      <c r="A1951" s="4" t="s">
        <v>214</v>
      </c>
      <c r="B1951" s="4" t="s">
        <v>1331</v>
      </c>
      <c r="C1951" s="4" t="s">
        <v>114</v>
      </c>
      <c r="D1951" s="4"/>
      <c r="E1951" s="14" t="s">
        <v>892</v>
      </c>
      <c r="F1951" s="8">
        <f t="shared" ref="F1951:L1951" si="1737">F1952</f>
        <v>3766.1</v>
      </c>
      <c r="G1951" s="8">
        <f t="shared" si="1737"/>
        <v>3766.1</v>
      </c>
      <c r="H1951" s="8">
        <f t="shared" si="1737"/>
        <v>3766.1</v>
      </c>
      <c r="I1951" s="8">
        <f t="shared" si="1737"/>
        <v>0</v>
      </c>
      <c r="J1951" s="8">
        <f t="shared" si="1737"/>
        <v>0</v>
      </c>
      <c r="K1951" s="8">
        <f t="shared" si="1737"/>
        <v>0</v>
      </c>
      <c r="L1951" s="8">
        <f t="shared" si="1737"/>
        <v>0</v>
      </c>
      <c r="M1951" s="8">
        <f t="shared" si="1736"/>
        <v>3766.1</v>
      </c>
      <c r="N1951" s="5">
        <v>3982.7330000000002</v>
      </c>
      <c r="O1951" s="8">
        <f>O1952</f>
        <v>3673.1</v>
      </c>
      <c r="P1951" s="8">
        <f t="shared" ref="P1951:V1951" si="1738">P1952</f>
        <v>0</v>
      </c>
      <c r="Q1951" s="8">
        <f t="shared" si="1738"/>
        <v>0</v>
      </c>
      <c r="R1951" s="8">
        <f t="shared" si="1738"/>
        <v>0</v>
      </c>
      <c r="S1951" s="8">
        <f t="shared" si="1738"/>
        <v>0</v>
      </c>
      <c r="T1951" s="5">
        <v>3982.7330000000002</v>
      </c>
      <c r="U1951" s="8">
        <f t="shared" si="1738"/>
        <v>0</v>
      </c>
      <c r="V1951" s="34">
        <f t="shared" si="1738"/>
        <v>0</v>
      </c>
      <c r="W1951" s="5">
        <f t="shared" si="1721"/>
        <v>100</v>
      </c>
      <c r="X1951" s="21"/>
    </row>
    <row r="1952" spans="1:24" s="10" customFormat="1" ht="47.25" x14ac:dyDescent="0.25">
      <c r="A1952" s="4" t="s">
        <v>214</v>
      </c>
      <c r="B1952" s="4" t="s">
        <v>1331</v>
      </c>
      <c r="C1952" s="4" t="s">
        <v>118</v>
      </c>
      <c r="D1952" s="4"/>
      <c r="E1952" s="14" t="s">
        <v>1111</v>
      </c>
      <c r="F1952" s="11">
        <f t="shared" ref="F1952:L1952" si="1739">F1953+F1959</f>
        <v>3766.1</v>
      </c>
      <c r="G1952" s="11">
        <f t="shared" si="1739"/>
        <v>3766.1</v>
      </c>
      <c r="H1952" s="11">
        <f t="shared" si="1739"/>
        <v>3766.1</v>
      </c>
      <c r="I1952" s="11">
        <f t="shared" si="1739"/>
        <v>0</v>
      </c>
      <c r="J1952" s="11">
        <f t="shared" si="1739"/>
        <v>0</v>
      </c>
      <c r="K1952" s="11">
        <f t="shared" si="1739"/>
        <v>0</v>
      </c>
      <c r="L1952" s="11">
        <f t="shared" si="1739"/>
        <v>0</v>
      </c>
      <c r="M1952" s="11">
        <f t="shared" si="1736"/>
        <v>3766.1</v>
      </c>
      <c r="N1952" s="5">
        <v>3982.7330000000002</v>
      </c>
      <c r="O1952" s="11">
        <f>O1953+O1959</f>
        <v>3673.1</v>
      </c>
      <c r="P1952" s="11">
        <f t="shared" ref="P1952:V1952" si="1740">P1953+P1959</f>
        <v>0</v>
      </c>
      <c r="Q1952" s="11">
        <f t="shared" si="1740"/>
        <v>0</v>
      </c>
      <c r="R1952" s="11">
        <f t="shared" si="1740"/>
        <v>0</v>
      </c>
      <c r="S1952" s="11">
        <f t="shared" si="1740"/>
        <v>0</v>
      </c>
      <c r="T1952" s="5">
        <v>3982.7330000000002</v>
      </c>
      <c r="U1952" s="11">
        <f t="shared" si="1740"/>
        <v>0</v>
      </c>
      <c r="V1952" s="35">
        <f t="shared" si="1740"/>
        <v>0</v>
      </c>
      <c r="W1952" s="5">
        <f t="shared" si="1721"/>
        <v>100</v>
      </c>
      <c r="X1952" s="25"/>
    </row>
    <row r="1953" spans="1:24" ht="31.5" x14ac:dyDescent="0.25">
      <c r="A1953" s="4" t="s">
        <v>214</v>
      </c>
      <c r="B1953" s="4" t="s">
        <v>1331</v>
      </c>
      <c r="C1953" s="4" t="s">
        <v>119</v>
      </c>
      <c r="D1953" s="4"/>
      <c r="E1953" s="14" t="s">
        <v>897</v>
      </c>
      <c r="F1953" s="5">
        <f t="shared" ref="F1953:L1957" si="1741">F1954</f>
        <v>3514.1</v>
      </c>
      <c r="G1953" s="5">
        <f t="shared" si="1741"/>
        <v>3514.1</v>
      </c>
      <c r="H1953" s="5">
        <f t="shared" si="1741"/>
        <v>3514.1</v>
      </c>
      <c r="I1953" s="5">
        <f t="shared" si="1741"/>
        <v>0</v>
      </c>
      <c r="J1953" s="5">
        <f t="shared" si="1741"/>
        <v>0</v>
      </c>
      <c r="K1953" s="5">
        <f t="shared" si="1741"/>
        <v>0</v>
      </c>
      <c r="L1953" s="5">
        <f t="shared" si="1741"/>
        <v>0</v>
      </c>
      <c r="M1953" s="5">
        <f t="shared" si="1736"/>
        <v>3514.1</v>
      </c>
      <c r="N1953" s="5">
        <v>3982.7330000000002</v>
      </c>
      <c r="O1953" s="5">
        <f t="shared" ref="O1953:O1957" si="1742">O1954</f>
        <v>3514.1</v>
      </c>
      <c r="P1953" s="5">
        <f t="shared" ref="P1953:V1957" si="1743">P1954</f>
        <v>0</v>
      </c>
      <c r="Q1953" s="5">
        <f t="shared" si="1743"/>
        <v>0</v>
      </c>
      <c r="R1953" s="5">
        <f t="shared" si="1743"/>
        <v>0</v>
      </c>
      <c r="S1953" s="5">
        <f t="shared" si="1743"/>
        <v>0</v>
      </c>
      <c r="T1953" s="5">
        <v>3982.7330000000002</v>
      </c>
      <c r="U1953" s="5">
        <f t="shared" si="1743"/>
        <v>0</v>
      </c>
      <c r="V1953" s="36">
        <f t="shared" si="1743"/>
        <v>0</v>
      </c>
      <c r="W1953" s="5">
        <f t="shared" si="1721"/>
        <v>100</v>
      </c>
      <c r="X1953" s="26"/>
    </row>
    <row r="1954" spans="1:24" ht="63" x14ac:dyDescent="0.25">
      <c r="A1954" s="4" t="s">
        <v>214</v>
      </c>
      <c r="B1954" s="4" t="s">
        <v>1331</v>
      </c>
      <c r="C1954" s="4" t="s">
        <v>211</v>
      </c>
      <c r="D1954" s="4"/>
      <c r="E1954" s="14" t="s">
        <v>518</v>
      </c>
      <c r="F1954" s="5">
        <f t="shared" si="1741"/>
        <v>3514.1</v>
      </c>
      <c r="G1954" s="5">
        <f t="shared" si="1741"/>
        <v>3514.1</v>
      </c>
      <c r="H1954" s="5">
        <f t="shared" si="1741"/>
        <v>3514.1</v>
      </c>
      <c r="I1954" s="5">
        <f t="shared" si="1741"/>
        <v>0</v>
      </c>
      <c r="J1954" s="5">
        <f t="shared" si="1741"/>
        <v>0</v>
      </c>
      <c r="K1954" s="5">
        <f t="shared" si="1741"/>
        <v>0</v>
      </c>
      <c r="L1954" s="5">
        <f t="shared" si="1741"/>
        <v>0</v>
      </c>
      <c r="M1954" s="5">
        <f t="shared" si="1736"/>
        <v>3514.1</v>
      </c>
      <c r="N1954" s="5">
        <v>3982.7330000000002</v>
      </c>
      <c r="O1954" s="5">
        <f t="shared" si="1742"/>
        <v>3514.1</v>
      </c>
      <c r="P1954" s="5">
        <f t="shared" si="1743"/>
        <v>0</v>
      </c>
      <c r="Q1954" s="5">
        <f t="shared" si="1743"/>
        <v>0</v>
      </c>
      <c r="R1954" s="5">
        <f t="shared" si="1743"/>
        <v>0</v>
      </c>
      <c r="S1954" s="5">
        <f t="shared" si="1743"/>
        <v>0</v>
      </c>
      <c r="T1954" s="5">
        <v>3982.7330000000002</v>
      </c>
      <c r="U1954" s="5">
        <f t="shared" si="1743"/>
        <v>0</v>
      </c>
      <c r="V1954" s="36">
        <f t="shared" si="1743"/>
        <v>0</v>
      </c>
      <c r="W1954" s="5">
        <f t="shared" si="1721"/>
        <v>100</v>
      </c>
      <c r="X1954" s="26"/>
    </row>
    <row r="1955" spans="1:24" ht="31.5" x14ac:dyDescent="0.25">
      <c r="A1955" s="4" t="s">
        <v>214</v>
      </c>
      <c r="B1955" s="4" t="s">
        <v>1331</v>
      </c>
      <c r="C1955" s="4" t="s">
        <v>211</v>
      </c>
      <c r="D1955" s="4" t="s">
        <v>73</v>
      </c>
      <c r="E1955" s="14" t="s">
        <v>475</v>
      </c>
      <c r="F1955" s="5">
        <f t="shared" si="1741"/>
        <v>3514.1</v>
      </c>
      <c r="G1955" s="5">
        <f t="shared" si="1741"/>
        <v>3514.1</v>
      </c>
      <c r="H1955" s="5">
        <f t="shared" si="1741"/>
        <v>3514.1</v>
      </c>
      <c r="I1955" s="5">
        <f t="shared" si="1741"/>
        <v>0</v>
      </c>
      <c r="J1955" s="5">
        <f t="shared" si="1741"/>
        <v>0</v>
      </c>
      <c r="K1955" s="5">
        <f t="shared" si="1741"/>
        <v>0</v>
      </c>
      <c r="L1955" s="5">
        <f t="shared" si="1741"/>
        <v>0</v>
      </c>
      <c r="M1955" s="5">
        <f t="shared" si="1736"/>
        <v>3514.1</v>
      </c>
      <c r="N1955" s="5">
        <v>3982.7330000000002</v>
      </c>
      <c r="O1955" s="5">
        <f t="shared" si="1742"/>
        <v>3514.1</v>
      </c>
      <c r="P1955" s="5">
        <f t="shared" si="1743"/>
        <v>0</v>
      </c>
      <c r="Q1955" s="5">
        <f t="shared" si="1743"/>
        <v>0</v>
      </c>
      <c r="R1955" s="5">
        <f t="shared" si="1743"/>
        <v>0</v>
      </c>
      <c r="S1955" s="5">
        <f t="shared" si="1743"/>
        <v>0</v>
      </c>
      <c r="T1955" s="5">
        <v>3982.7330000000002</v>
      </c>
      <c r="U1955" s="5">
        <f t="shared" si="1743"/>
        <v>0</v>
      </c>
      <c r="V1955" s="36">
        <f t="shared" si="1743"/>
        <v>0</v>
      </c>
      <c r="W1955" s="5">
        <f t="shared" si="1721"/>
        <v>100</v>
      </c>
      <c r="X1955" s="26"/>
    </row>
    <row r="1956" spans="1:24" ht="63" x14ac:dyDescent="0.25">
      <c r="A1956" s="4" t="s">
        <v>214</v>
      </c>
      <c r="B1956" s="4" t="s">
        <v>1331</v>
      </c>
      <c r="C1956" s="4" t="s">
        <v>211</v>
      </c>
      <c r="D1956" s="4" t="s">
        <v>72</v>
      </c>
      <c r="E1956" s="14" t="s">
        <v>1187</v>
      </c>
      <c r="F1956" s="5">
        <f t="shared" si="1741"/>
        <v>3514.1</v>
      </c>
      <c r="G1956" s="5">
        <f t="shared" si="1741"/>
        <v>3514.1</v>
      </c>
      <c r="H1956" s="5">
        <f t="shared" si="1741"/>
        <v>3514.1</v>
      </c>
      <c r="I1956" s="5">
        <f t="shared" si="1741"/>
        <v>0</v>
      </c>
      <c r="J1956" s="5">
        <f t="shared" si="1741"/>
        <v>0</v>
      </c>
      <c r="K1956" s="5">
        <f t="shared" si="1741"/>
        <v>0</v>
      </c>
      <c r="L1956" s="5">
        <f t="shared" si="1741"/>
        <v>0</v>
      </c>
      <c r="M1956" s="5">
        <f t="shared" si="1736"/>
        <v>3514.1</v>
      </c>
      <c r="N1956" s="5">
        <v>3982.7330000000002</v>
      </c>
      <c r="O1956" s="5">
        <f t="shared" si="1742"/>
        <v>3514.1</v>
      </c>
      <c r="P1956" s="5">
        <f t="shared" si="1743"/>
        <v>0</v>
      </c>
      <c r="Q1956" s="5">
        <f t="shared" si="1743"/>
        <v>0</v>
      </c>
      <c r="R1956" s="5">
        <f t="shared" si="1743"/>
        <v>0</v>
      </c>
      <c r="S1956" s="5">
        <f t="shared" si="1743"/>
        <v>0</v>
      </c>
      <c r="T1956" s="5">
        <v>3982.7330000000002</v>
      </c>
      <c r="U1956" s="5">
        <f t="shared" si="1743"/>
        <v>0</v>
      </c>
      <c r="V1956" s="36">
        <f t="shared" si="1743"/>
        <v>0</v>
      </c>
      <c r="W1956" s="5">
        <f t="shared" si="1721"/>
        <v>100</v>
      </c>
      <c r="X1956" s="26"/>
    </row>
    <row r="1957" spans="1:24" ht="47.25" x14ac:dyDescent="0.25">
      <c r="A1957" s="4" t="s">
        <v>214</v>
      </c>
      <c r="B1957" s="4" t="s">
        <v>1331</v>
      </c>
      <c r="C1957" s="4" t="s">
        <v>96</v>
      </c>
      <c r="D1957" s="4"/>
      <c r="E1957" s="14" t="s">
        <v>908</v>
      </c>
      <c r="F1957" s="5">
        <f t="shared" si="1741"/>
        <v>3514.1</v>
      </c>
      <c r="G1957" s="5">
        <f t="shared" si="1741"/>
        <v>3514.1</v>
      </c>
      <c r="H1957" s="5">
        <f t="shared" si="1741"/>
        <v>3514.1</v>
      </c>
      <c r="I1957" s="5">
        <f t="shared" si="1741"/>
        <v>0</v>
      </c>
      <c r="J1957" s="5">
        <f t="shared" si="1741"/>
        <v>0</v>
      </c>
      <c r="K1957" s="5">
        <f t="shared" si="1741"/>
        <v>0</v>
      </c>
      <c r="L1957" s="5">
        <f t="shared" si="1741"/>
        <v>0</v>
      </c>
      <c r="M1957" s="5">
        <f t="shared" si="1736"/>
        <v>3514.1</v>
      </c>
      <c r="N1957" s="5">
        <v>232</v>
      </c>
      <c r="O1957" s="5">
        <f t="shared" si="1742"/>
        <v>3514.1</v>
      </c>
      <c r="P1957" s="5">
        <f t="shared" si="1743"/>
        <v>0</v>
      </c>
      <c r="Q1957" s="5">
        <f t="shared" si="1743"/>
        <v>0</v>
      </c>
      <c r="R1957" s="5">
        <f t="shared" si="1743"/>
        <v>0</v>
      </c>
      <c r="S1957" s="5">
        <f t="shared" si="1743"/>
        <v>0</v>
      </c>
      <c r="T1957" s="5">
        <v>231.625</v>
      </c>
      <c r="U1957" s="5">
        <f t="shared" si="1743"/>
        <v>0</v>
      </c>
      <c r="V1957" s="36">
        <f t="shared" si="1743"/>
        <v>0</v>
      </c>
      <c r="W1957" s="5">
        <f t="shared" si="1721"/>
        <v>99.838362068965509</v>
      </c>
      <c r="X1957" s="26"/>
    </row>
    <row r="1958" spans="1:24" ht="31.5" x14ac:dyDescent="0.25">
      <c r="A1958" s="4" t="s">
        <v>214</v>
      </c>
      <c r="B1958" s="4" t="s">
        <v>1331</v>
      </c>
      <c r="C1958" s="4" t="s">
        <v>120</v>
      </c>
      <c r="D1958" s="4"/>
      <c r="E1958" s="14" t="s">
        <v>918</v>
      </c>
      <c r="F1958" s="5">
        <v>3514.1</v>
      </c>
      <c r="G1958" s="5">
        <v>3514.1</v>
      </c>
      <c r="H1958" s="5">
        <v>3514.1</v>
      </c>
      <c r="I1958" s="5"/>
      <c r="J1958" s="5"/>
      <c r="K1958" s="5"/>
      <c r="L1958" s="5"/>
      <c r="M1958" s="5">
        <f t="shared" si="1736"/>
        <v>3514.1</v>
      </c>
      <c r="N1958" s="5">
        <v>232</v>
      </c>
      <c r="O1958" s="5">
        <v>3514.1</v>
      </c>
      <c r="P1958" s="5">
        <v>0</v>
      </c>
      <c r="Q1958" s="5">
        <v>0</v>
      </c>
      <c r="R1958" s="5">
        <v>0</v>
      </c>
      <c r="S1958" s="5">
        <v>0</v>
      </c>
      <c r="T1958" s="5">
        <v>231.625</v>
      </c>
      <c r="U1958" s="5">
        <v>0</v>
      </c>
      <c r="V1958" s="36">
        <v>0</v>
      </c>
      <c r="W1958" s="5">
        <f t="shared" si="1721"/>
        <v>99.838362068965509</v>
      </c>
      <c r="X1958" s="26"/>
    </row>
    <row r="1959" spans="1:24" ht="47.25" x14ac:dyDescent="0.25">
      <c r="A1959" s="4" t="s">
        <v>214</v>
      </c>
      <c r="B1959" s="4" t="s">
        <v>1331</v>
      </c>
      <c r="C1959" s="4" t="s">
        <v>213</v>
      </c>
      <c r="D1959" s="4"/>
      <c r="E1959" s="14" t="s">
        <v>920</v>
      </c>
      <c r="F1959" s="5">
        <f t="shared" ref="F1959:L1963" si="1744">F1960</f>
        <v>252</v>
      </c>
      <c r="G1959" s="5">
        <f t="shared" si="1744"/>
        <v>252</v>
      </c>
      <c r="H1959" s="5">
        <f t="shared" si="1744"/>
        <v>252</v>
      </c>
      <c r="I1959" s="5">
        <f t="shared" si="1744"/>
        <v>0</v>
      </c>
      <c r="J1959" s="5">
        <f t="shared" si="1744"/>
        <v>0</v>
      </c>
      <c r="K1959" s="5">
        <f t="shared" si="1744"/>
        <v>0</v>
      </c>
      <c r="L1959" s="5">
        <f t="shared" si="1744"/>
        <v>0</v>
      </c>
      <c r="M1959" s="5">
        <f t="shared" si="1736"/>
        <v>252</v>
      </c>
      <c r="N1959" s="5">
        <v>232</v>
      </c>
      <c r="O1959" s="5">
        <f t="shared" ref="O1959:O1963" si="1745">O1960</f>
        <v>159</v>
      </c>
      <c r="P1959" s="5">
        <f t="shared" ref="P1959:V1963" si="1746">P1960</f>
        <v>0</v>
      </c>
      <c r="Q1959" s="5">
        <f t="shared" si="1746"/>
        <v>0</v>
      </c>
      <c r="R1959" s="5">
        <f t="shared" si="1746"/>
        <v>0</v>
      </c>
      <c r="S1959" s="5">
        <f t="shared" si="1746"/>
        <v>0</v>
      </c>
      <c r="T1959" s="5">
        <v>231.625</v>
      </c>
      <c r="U1959" s="5">
        <f t="shared" si="1746"/>
        <v>0</v>
      </c>
      <c r="V1959" s="36">
        <f t="shared" si="1746"/>
        <v>0</v>
      </c>
      <c r="W1959" s="5">
        <f t="shared" si="1721"/>
        <v>99.838362068965509</v>
      </c>
      <c r="X1959" s="26"/>
    </row>
    <row r="1960" spans="1:24" ht="31.5" x14ac:dyDescent="0.25">
      <c r="A1960" s="4" t="s">
        <v>214</v>
      </c>
      <c r="B1960" s="4" t="s">
        <v>1331</v>
      </c>
      <c r="C1960" s="4" t="s">
        <v>212</v>
      </c>
      <c r="D1960" s="4"/>
      <c r="E1960" s="14" t="s">
        <v>529</v>
      </c>
      <c r="F1960" s="5">
        <f t="shared" si="1744"/>
        <v>252</v>
      </c>
      <c r="G1960" s="5">
        <f t="shared" si="1744"/>
        <v>252</v>
      </c>
      <c r="H1960" s="5">
        <f t="shared" si="1744"/>
        <v>252</v>
      </c>
      <c r="I1960" s="5">
        <f t="shared" si="1744"/>
        <v>0</v>
      </c>
      <c r="J1960" s="5">
        <f t="shared" si="1744"/>
        <v>0</v>
      </c>
      <c r="K1960" s="5">
        <f t="shared" si="1744"/>
        <v>0</v>
      </c>
      <c r="L1960" s="5">
        <f t="shared" si="1744"/>
        <v>0</v>
      </c>
      <c r="M1960" s="5">
        <f t="shared" si="1736"/>
        <v>252</v>
      </c>
      <c r="N1960" s="5">
        <v>232</v>
      </c>
      <c r="O1960" s="5">
        <f t="shared" si="1745"/>
        <v>159</v>
      </c>
      <c r="P1960" s="5">
        <f t="shared" si="1746"/>
        <v>0</v>
      </c>
      <c r="Q1960" s="5">
        <f t="shared" si="1746"/>
        <v>0</v>
      </c>
      <c r="R1960" s="5">
        <f t="shared" si="1746"/>
        <v>0</v>
      </c>
      <c r="S1960" s="5">
        <f t="shared" si="1746"/>
        <v>0</v>
      </c>
      <c r="T1960" s="5">
        <v>231.625</v>
      </c>
      <c r="U1960" s="5">
        <f t="shared" si="1746"/>
        <v>0</v>
      </c>
      <c r="V1960" s="36">
        <f t="shared" si="1746"/>
        <v>0</v>
      </c>
      <c r="W1960" s="5">
        <f t="shared" si="1721"/>
        <v>99.838362068965509</v>
      </c>
      <c r="X1960" s="26"/>
    </row>
    <row r="1961" spans="1:24" ht="31.5" x14ac:dyDescent="0.25">
      <c r="A1961" s="4" t="s">
        <v>214</v>
      </c>
      <c r="B1961" s="4" t="s">
        <v>1331</v>
      </c>
      <c r="C1961" s="4" t="s">
        <v>212</v>
      </c>
      <c r="D1961" s="4" t="s">
        <v>11</v>
      </c>
      <c r="E1961" s="14" t="s">
        <v>465</v>
      </c>
      <c r="F1961" s="5">
        <f t="shared" si="1744"/>
        <v>252</v>
      </c>
      <c r="G1961" s="5">
        <f t="shared" si="1744"/>
        <v>252</v>
      </c>
      <c r="H1961" s="5">
        <f t="shared" si="1744"/>
        <v>252</v>
      </c>
      <c r="I1961" s="5">
        <f t="shared" si="1744"/>
        <v>0</v>
      </c>
      <c r="J1961" s="5">
        <f t="shared" si="1744"/>
        <v>0</v>
      </c>
      <c r="K1961" s="5">
        <f t="shared" si="1744"/>
        <v>0</v>
      </c>
      <c r="L1961" s="5">
        <f t="shared" si="1744"/>
        <v>0</v>
      </c>
      <c r="M1961" s="5">
        <f t="shared" si="1736"/>
        <v>252</v>
      </c>
      <c r="N1961" s="5">
        <v>232</v>
      </c>
      <c r="O1961" s="5">
        <f t="shared" si="1745"/>
        <v>159</v>
      </c>
      <c r="P1961" s="5">
        <f t="shared" si="1746"/>
        <v>0</v>
      </c>
      <c r="Q1961" s="5">
        <f t="shared" si="1746"/>
        <v>0</v>
      </c>
      <c r="R1961" s="5">
        <f t="shared" si="1746"/>
        <v>0</v>
      </c>
      <c r="S1961" s="5">
        <f t="shared" si="1746"/>
        <v>0</v>
      </c>
      <c r="T1961" s="5">
        <v>231.625</v>
      </c>
      <c r="U1961" s="5">
        <f t="shared" si="1746"/>
        <v>0</v>
      </c>
      <c r="V1961" s="36">
        <f t="shared" si="1746"/>
        <v>0</v>
      </c>
      <c r="W1961" s="5">
        <f t="shared" si="1721"/>
        <v>99.838362068965509</v>
      </c>
      <c r="X1961" s="26"/>
    </row>
    <row r="1962" spans="1:24" ht="31.5" x14ac:dyDescent="0.25">
      <c r="A1962" s="4" t="s">
        <v>214</v>
      </c>
      <c r="B1962" s="4" t="s">
        <v>1331</v>
      </c>
      <c r="C1962" s="4" t="s">
        <v>212</v>
      </c>
      <c r="D1962" s="4" t="s">
        <v>12</v>
      </c>
      <c r="E1962" s="14" t="s">
        <v>466</v>
      </c>
      <c r="F1962" s="5">
        <f t="shared" si="1744"/>
        <v>252</v>
      </c>
      <c r="G1962" s="5">
        <f t="shared" si="1744"/>
        <v>252</v>
      </c>
      <c r="H1962" s="5">
        <f t="shared" si="1744"/>
        <v>252</v>
      </c>
      <c r="I1962" s="5">
        <f t="shared" si="1744"/>
        <v>0</v>
      </c>
      <c r="J1962" s="5">
        <f t="shared" si="1744"/>
        <v>0</v>
      </c>
      <c r="K1962" s="5">
        <f t="shared" si="1744"/>
        <v>0</v>
      </c>
      <c r="L1962" s="5">
        <f t="shared" si="1744"/>
        <v>0</v>
      </c>
      <c r="M1962" s="5">
        <f t="shared" si="1736"/>
        <v>252</v>
      </c>
      <c r="N1962" s="5">
        <v>232</v>
      </c>
      <c r="O1962" s="5">
        <f t="shared" si="1745"/>
        <v>159</v>
      </c>
      <c r="P1962" s="5">
        <f t="shared" si="1746"/>
        <v>0</v>
      </c>
      <c r="Q1962" s="5">
        <f t="shared" si="1746"/>
        <v>0</v>
      </c>
      <c r="R1962" s="5">
        <f t="shared" si="1746"/>
        <v>0</v>
      </c>
      <c r="S1962" s="5">
        <f t="shared" si="1746"/>
        <v>0</v>
      </c>
      <c r="T1962" s="5">
        <v>231.625</v>
      </c>
      <c r="U1962" s="5">
        <f t="shared" si="1746"/>
        <v>0</v>
      </c>
      <c r="V1962" s="36">
        <f t="shared" si="1746"/>
        <v>0</v>
      </c>
      <c r="W1962" s="5">
        <f t="shared" si="1721"/>
        <v>99.838362068965509</v>
      </c>
      <c r="X1962" s="26"/>
    </row>
    <row r="1963" spans="1:24" x14ac:dyDescent="0.25">
      <c r="A1963" s="7" t="s">
        <v>214</v>
      </c>
      <c r="B1963" s="7" t="s">
        <v>31</v>
      </c>
      <c r="C1963" s="7"/>
      <c r="D1963" s="7"/>
      <c r="E1963" s="18" t="s">
        <v>431</v>
      </c>
      <c r="F1963" s="5">
        <f t="shared" si="1744"/>
        <v>252</v>
      </c>
      <c r="G1963" s="5">
        <f t="shared" si="1744"/>
        <v>252</v>
      </c>
      <c r="H1963" s="5">
        <f t="shared" si="1744"/>
        <v>252</v>
      </c>
      <c r="I1963" s="5">
        <f t="shared" si="1744"/>
        <v>0</v>
      </c>
      <c r="J1963" s="5">
        <f t="shared" si="1744"/>
        <v>0</v>
      </c>
      <c r="K1963" s="5">
        <f t="shared" si="1744"/>
        <v>0</v>
      </c>
      <c r="L1963" s="5">
        <f t="shared" si="1744"/>
        <v>0</v>
      </c>
      <c r="M1963" s="5">
        <f t="shared" si="1736"/>
        <v>252</v>
      </c>
      <c r="N1963" s="8">
        <v>6879.4189800000004</v>
      </c>
      <c r="O1963" s="5">
        <f t="shared" si="1745"/>
        <v>159</v>
      </c>
      <c r="P1963" s="5">
        <f t="shared" si="1746"/>
        <v>0</v>
      </c>
      <c r="Q1963" s="5">
        <f t="shared" si="1746"/>
        <v>0</v>
      </c>
      <c r="R1963" s="5">
        <f t="shared" si="1746"/>
        <v>0</v>
      </c>
      <c r="S1963" s="5">
        <f t="shared" si="1746"/>
        <v>0</v>
      </c>
      <c r="T1963" s="8">
        <v>6821.8121799999999</v>
      </c>
      <c r="U1963" s="5">
        <f t="shared" si="1746"/>
        <v>0</v>
      </c>
      <c r="V1963" s="36">
        <f t="shared" si="1746"/>
        <v>0</v>
      </c>
      <c r="W1963" s="8">
        <f t="shared" si="1721"/>
        <v>99.162621143333823</v>
      </c>
      <c r="X1963" s="26"/>
    </row>
    <row r="1964" spans="1:24" x14ac:dyDescent="0.25">
      <c r="A1964" s="9" t="s">
        <v>214</v>
      </c>
      <c r="B1964" s="9" t="s">
        <v>1333</v>
      </c>
      <c r="C1964" s="9"/>
      <c r="D1964" s="9"/>
      <c r="E1964" s="13" t="s">
        <v>455</v>
      </c>
      <c r="F1964" s="5">
        <v>252</v>
      </c>
      <c r="G1964" s="5">
        <v>252</v>
      </c>
      <c r="H1964" s="5">
        <v>252</v>
      </c>
      <c r="I1964" s="5"/>
      <c r="J1964" s="5"/>
      <c r="K1964" s="5"/>
      <c r="L1964" s="5"/>
      <c r="M1964" s="5">
        <f t="shared" si="1736"/>
        <v>252</v>
      </c>
      <c r="N1964" s="11">
        <v>6879.4189800000004</v>
      </c>
      <c r="O1964" s="5">
        <v>159</v>
      </c>
      <c r="P1964" s="5">
        <v>0</v>
      </c>
      <c r="Q1964" s="5">
        <v>0</v>
      </c>
      <c r="R1964" s="5">
        <v>0</v>
      </c>
      <c r="S1964" s="5">
        <v>0</v>
      </c>
      <c r="T1964" s="11">
        <v>6821.8121799999999</v>
      </c>
      <c r="U1964" s="5">
        <v>0</v>
      </c>
      <c r="V1964" s="36">
        <v>0</v>
      </c>
      <c r="W1964" s="11">
        <f t="shared" si="1721"/>
        <v>99.162621143333823</v>
      </c>
      <c r="X1964" s="26"/>
    </row>
    <row r="1965" spans="1:24" s="3" customFormat="1" x14ac:dyDescent="0.25">
      <c r="A1965" s="4" t="s">
        <v>214</v>
      </c>
      <c r="B1965" s="4" t="s">
        <v>1333</v>
      </c>
      <c r="C1965" s="4" t="s">
        <v>91</v>
      </c>
      <c r="D1965" s="4"/>
      <c r="E1965" s="14" t="s">
        <v>883</v>
      </c>
      <c r="F1965" s="8">
        <f t="shared" ref="F1965:L1971" si="1747">F1966</f>
        <v>1281.5999999999999</v>
      </c>
      <c r="G1965" s="8">
        <f t="shared" si="1747"/>
        <v>1281.5999999999999</v>
      </c>
      <c r="H1965" s="8">
        <f t="shared" si="1747"/>
        <v>1281.5999999999999</v>
      </c>
      <c r="I1965" s="8">
        <f t="shared" si="1747"/>
        <v>0</v>
      </c>
      <c r="J1965" s="8">
        <f t="shared" si="1747"/>
        <v>0</v>
      </c>
      <c r="K1965" s="8">
        <f t="shared" si="1747"/>
        <v>0</v>
      </c>
      <c r="L1965" s="8">
        <f t="shared" si="1747"/>
        <v>2026</v>
      </c>
      <c r="M1965" s="8">
        <f t="shared" si="1736"/>
        <v>3307.6</v>
      </c>
      <c r="N1965" s="5">
        <v>2559.6979999999999</v>
      </c>
      <c r="O1965" s="8">
        <f t="shared" ref="O1965:O1971" si="1748">O1966</f>
        <v>4598.3004600000004</v>
      </c>
      <c r="P1965" s="8">
        <f t="shared" ref="P1965:V1971" si="1749">P1966</f>
        <v>0</v>
      </c>
      <c r="Q1965" s="8">
        <f t="shared" si="1749"/>
        <v>0</v>
      </c>
      <c r="R1965" s="8">
        <f t="shared" si="1749"/>
        <v>0</v>
      </c>
      <c r="S1965" s="8">
        <f t="shared" si="1749"/>
        <v>0</v>
      </c>
      <c r="T1965" s="5">
        <v>2502.0911999999998</v>
      </c>
      <c r="U1965" s="8">
        <f t="shared" si="1749"/>
        <v>0</v>
      </c>
      <c r="V1965" s="34">
        <f t="shared" si="1749"/>
        <v>0</v>
      </c>
      <c r="W1965" s="5">
        <f t="shared" si="1721"/>
        <v>97.749468882657254</v>
      </c>
      <c r="X1965" s="21"/>
    </row>
    <row r="1966" spans="1:24" s="10" customFormat="1" ht="31.5" x14ac:dyDescent="0.25">
      <c r="A1966" s="4" t="s">
        <v>214</v>
      </c>
      <c r="B1966" s="4" t="s">
        <v>1333</v>
      </c>
      <c r="C1966" s="4" t="s">
        <v>136</v>
      </c>
      <c r="D1966" s="4"/>
      <c r="E1966" s="14" t="s">
        <v>884</v>
      </c>
      <c r="F1966" s="11">
        <f t="shared" ref="F1966:L1966" si="1750">F1967+F1973</f>
        <v>1281.5999999999999</v>
      </c>
      <c r="G1966" s="11">
        <f t="shared" si="1750"/>
        <v>1281.5999999999999</v>
      </c>
      <c r="H1966" s="11">
        <f t="shared" si="1750"/>
        <v>1281.5999999999999</v>
      </c>
      <c r="I1966" s="11">
        <f t="shared" si="1750"/>
        <v>0</v>
      </c>
      <c r="J1966" s="11">
        <f t="shared" si="1750"/>
        <v>0</v>
      </c>
      <c r="K1966" s="11">
        <f t="shared" si="1750"/>
        <v>0</v>
      </c>
      <c r="L1966" s="11">
        <f t="shared" si="1750"/>
        <v>2026</v>
      </c>
      <c r="M1966" s="11">
        <f t="shared" si="1736"/>
        <v>3307.6</v>
      </c>
      <c r="N1966" s="5">
        <v>2559.6979999999999</v>
      </c>
      <c r="O1966" s="11">
        <f>O1967+O1973</f>
        <v>4598.3004600000004</v>
      </c>
      <c r="P1966" s="11">
        <f t="shared" ref="P1966:V1966" si="1751">P1967+P1973</f>
        <v>0</v>
      </c>
      <c r="Q1966" s="11">
        <f t="shared" si="1751"/>
        <v>0</v>
      </c>
      <c r="R1966" s="11">
        <f t="shared" si="1751"/>
        <v>0</v>
      </c>
      <c r="S1966" s="11">
        <f t="shared" si="1751"/>
        <v>0</v>
      </c>
      <c r="T1966" s="5">
        <v>2502.0911999999998</v>
      </c>
      <c r="U1966" s="11">
        <f t="shared" si="1751"/>
        <v>0</v>
      </c>
      <c r="V1966" s="35">
        <f t="shared" si="1751"/>
        <v>0</v>
      </c>
      <c r="W1966" s="5">
        <f t="shared" si="1721"/>
        <v>97.749468882657254</v>
      </c>
      <c r="X1966" s="25"/>
    </row>
    <row r="1967" spans="1:24" ht="31.5" x14ac:dyDescent="0.25">
      <c r="A1967" s="4" t="s">
        <v>214</v>
      </c>
      <c r="B1967" s="4" t="s">
        <v>1333</v>
      </c>
      <c r="C1967" s="4" t="s">
        <v>137</v>
      </c>
      <c r="D1967" s="4"/>
      <c r="E1967" s="14" t="s">
        <v>885</v>
      </c>
      <c r="F1967" s="5">
        <f t="shared" si="1747"/>
        <v>1281.5999999999999</v>
      </c>
      <c r="G1967" s="5">
        <f t="shared" si="1747"/>
        <v>1281.5999999999999</v>
      </c>
      <c r="H1967" s="5">
        <f t="shared" si="1747"/>
        <v>1281.5999999999999</v>
      </c>
      <c r="I1967" s="5">
        <f t="shared" si="1747"/>
        <v>0</v>
      </c>
      <c r="J1967" s="5">
        <f t="shared" si="1747"/>
        <v>0</v>
      </c>
      <c r="K1967" s="5">
        <f t="shared" si="1747"/>
        <v>0</v>
      </c>
      <c r="L1967" s="5">
        <f t="shared" si="1747"/>
        <v>1700</v>
      </c>
      <c r="M1967" s="5">
        <f t="shared" si="1736"/>
        <v>2981.6</v>
      </c>
      <c r="N1967" s="5">
        <v>2559.6979999999999</v>
      </c>
      <c r="O1967" s="5">
        <f t="shared" si="1748"/>
        <v>1160.8499999999999</v>
      </c>
      <c r="P1967" s="5">
        <f t="shared" si="1749"/>
        <v>0</v>
      </c>
      <c r="Q1967" s="5">
        <f t="shared" si="1749"/>
        <v>0</v>
      </c>
      <c r="R1967" s="5">
        <f t="shared" si="1749"/>
        <v>0</v>
      </c>
      <c r="S1967" s="5">
        <f t="shared" si="1749"/>
        <v>0</v>
      </c>
      <c r="T1967" s="5">
        <v>2502.0911999999998</v>
      </c>
      <c r="U1967" s="5">
        <f t="shared" si="1749"/>
        <v>0</v>
      </c>
      <c r="V1967" s="36">
        <f t="shared" si="1749"/>
        <v>0</v>
      </c>
      <c r="W1967" s="5">
        <f t="shared" si="1721"/>
        <v>97.749468882657254</v>
      </c>
      <c r="X1967" s="26"/>
    </row>
    <row r="1968" spans="1:24" ht="47.25" x14ac:dyDescent="0.25">
      <c r="A1968" s="4" t="s">
        <v>214</v>
      </c>
      <c r="B1968" s="4" t="s">
        <v>1333</v>
      </c>
      <c r="C1968" s="4" t="s">
        <v>128</v>
      </c>
      <c r="D1968" s="4"/>
      <c r="E1968" s="14" t="s">
        <v>506</v>
      </c>
      <c r="F1968" s="5">
        <f t="shared" si="1747"/>
        <v>1281.5999999999999</v>
      </c>
      <c r="G1968" s="5">
        <f t="shared" si="1747"/>
        <v>1281.5999999999999</v>
      </c>
      <c r="H1968" s="5">
        <f t="shared" si="1747"/>
        <v>1281.5999999999999</v>
      </c>
      <c r="I1968" s="5">
        <f t="shared" si="1747"/>
        <v>0</v>
      </c>
      <c r="J1968" s="5">
        <f t="shared" si="1747"/>
        <v>0</v>
      </c>
      <c r="K1968" s="5">
        <f t="shared" si="1747"/>
        <v>0</v>
      </c>
      <c r="L1968" s="5">
        <f t="shared" si="1747"/>
        <v>1700</v>
      </c>
      <c r="M1968" s="5">
        <f t="shared" si="1736"/>
        <v>2981.6</v>
      </c>
      <c r="N1968" s="5">
        <v>2559.6979999999999</v>
      </c>
      <c r="O1968" s="5">
        <f t="shared" si="1748"/>
        <v>1160.8499999999999</v>
      </c>
      <c r="P1968" s="5">
        <f t="shared" si="1749"/>
        <v>0</v>
      </c>
      <c r="Q1968" s="5">
        <f t="shared" si="1749"/>
        <v>0</v>
      </c>
      <c r="R1968" s="5">
        <f t="shared" si="1749"/>
        <v>0</v>
      </c>
      <c r="S1968" s="5">
        <f t="shared" si="1749"/>
        <v>0</v>
      </c>
      <c r="T1968" s="5">
        <v>2502.0911999999998</v>
      </c>
      <c r="U1968" s="5">
        <f t="shared" si="1749"/>
        <v>0</v>
      </c>
      <c r="V1968" s="36">
        <f t="shared" si="1749"/>
        <v>0</v>
      </c>
      <c r="W1968" s="5">
        <f t="shared" si="1721"/>
        <v>97.749468882657254</v>
      </c>
      <c r="X1968" s="26"/>
    </row>
    <row r="1969" spans="1:24" ht="31.5" x14ac:dyDescent="0.25">
      <c r="A1969" s="4" t="s">
        <v>214</v>
      </c>
      <c r="B1969" s="4" t="s">
        <v>1333</v>
      </c>
      <c r="C1969" s="4" t="s">
        <v>128</v>
      </c>
      <c r="D1969" s="4" t="s">
        <v>11</v>
      </c>
      <c r="E1969" s="14" t="s">
        <v>465</v>
      </c>
      <c r="F1969" s="5">
        <f t="shared" si="1747"/>
        <v>1281.5999999999999</v>
      </c>
      <c r="G1969" s="5">
        <f t="shared" si="1747"/>
        <v>1281.5999999999999</v>
      </c>
      <c r="H1969" s="5">
        <f t="shared" si="1747"/>
        <v>1281.5999999999999</v>
      </c>
      <c r="I1969" s="5">
        <f t="shared" si="1747"/>
        <v>0</v>
      </c>
      <c r="J1969" s="5">
        <f t="shared" si="1747"/>
        <v>0</v>
      </c>
      <c r="K1969" s="5">
        <f t="shared" si="1747"/>
        <v>0</v>
      </c>
      <c r="L1969" s="5">
        <f t="shared" si="1747"/>
        <v>1700</v>
      </c>
      <c r="M1969" s="5">
        <f t="shared" si="1736"/>
        <v>2981.6</v>
      </c>
      <c r="N1969" s="5">
        <v>2559.6979999999999</v>
      </c>
      <c r="O1969" s="5">
        <f t="shared" si="1748"/>
        <v>1160.8499999999999</v>
      </c>
      <c r="P1969" s="5">
        <f t="shared" si="1749"/>
        <v>0</v>
      </c>
      <c r="Q1969" s="5">
        <f t="shared" si="1749"/>
        <v>0</v>
      </c>
      <c r="R1969" s="5">
        <f t="shared" si="1749"/>
        <v>0</v>
      </c>
      <c r="S1969" s="5">
        <f t="shared" si="1749"/>
        <v>0</v>
      </c>
      <c r="T1969" s="5">
        <v>2502.0911999999998</v>
      </c>
      <c r="U1969" s="5">
        <f t="shared" si="1749"/>
        <v>0</v>
      </c>
      <c r="V1969" s="36">
        <f t="shared" si="1749"/>
        <v>0</v>
      </c>
      <c r="W1969" s="5">
        <f t="shared" si="1721"/>
        <v>97.749468882657254</v>
      </c>
      <c r="X1969" s="26"/>
    </row>
    <row r="1970" spans="1:24" ht="31.5" x14ac:dyDescent="0.25">
      <c r="A1970" s="4" t="s">
        <v>214</v>
      </c>
      <c r="B1970" s="4" t="s">
        <v>1333</v>
      </c>
      <c r="C1970" s="4" t="s">
        <v>128</v>
      </c>
      <c r="D1970" s="4" t="s">
        <v>12</v>
      </c>
      <c r="E1970" s="14" t="s">
        <v>466</v>
      </c>
      <c r="F1970" s="5">
        <f t="shared" si="1747"/>
        <v>1281.5999999999999</v>
      </c>
      <c r="G1970" s="5">
        <f t="shared" si="1747"/>
        <v>1281.5999999999999</v>
      </c>
      <c r="H1970" s="5">
        <f t="shared" si="1747"/>
        <v>1281.5999999999999</v>
      </c>
      <c r="I1970" s="5">
        <f t="shared" si="1747"/>
        <v>0</v>
      </c>
      <c r="J1970" s="5">
        <f t="shared" si="1747"/>
        <v>0</v>
      </c>
      <c r="K1970" s="5">
        <f t="shared" si="1747"/>
        <v>0</v>
      </c>
      <c r="L1970" s="5">
        <f t="shared" si="1747"/>
        <v>1700</v>
      </c>
      <c r="M1970" s="5">
        <f t="shared" si="1736"/>
        <v>2981.6</v>
      </c>
      <c r="N1970" s="5">
        <v>2559.6979999999999</v>
      </c>
      <c r="O1970" s="5">
        <f t="shared" si="1748"/>
        <v>1160.8499999999999</v>
      </c>
      <c r="P1970" s="5">
        <f t="shared" si="1749"/>
        <v>0</v>
      </c>
      <c r="Q1970" s="5">
        <f t="shared" si="1749"/>
        <v>0</v>
      </c>
      <c r="R1970" s="5">
        <f t="shared" si="1749"/>
        <v>0</v>
      </c>
      <c r="S1970" s="5">
        <f t="shared" si="1749"/>
        <v>0</v>
      </c>
      <c r="T1970" s="5">
        <v>2502.0911999999998</v>
      </c>
      <c r="U1970" s="5">
        <f t="shared" si="1749"/>
        <v>0</v>
      </c>
      <c r="V1970" s="36">
        <f t="shared" si="1749"/>
        <v>0</v>
      </c>
      <c r="W1970" s="5">
        <f t="shared" si="1721"/>
        <v>97.749468882657254</v>
      </c>
      <c r="X1970" s="26"/>
    </row>
    <row r="1971" spans="1:24" ht="31.5" x14ac:dyDescent="0.25">
      <c r="A1971" s="4" t="s">
        <v>214</v>
      </c>
      <c r="B1971" s="4" t="s">
        <v>1333</v>
      </c>
      <c r="C1971" s="4" t="s">
        <v>22</v>
      </c>
      <c r="D1971" s="4"/>
      <c r="E1971" s="14" t="s">
        <v>699</v>
      </c>
      <c r="F1971" s="5">
        <f t="shared" si="1747"/>
        <v>1281.5999999999999</v>
      </c>
      <c r="G1971" s="5">
        <f t="shared" si="1747"/>
        <v>1281.5999999999999</v>
      </c>
      <c r="H1971" s="5">
        <f t="shared" si="1747"/>
        <v>1281.5999999999999</v>
      </c>
      <c r="I1971" s="5">
        <f t="shared" si="1747"/>
        <v>0</v>
      </c>
      <c r="J1971" s="5">
        <f t="shared" si="1747"/>
        <v>0</v>
      </c>
      <c r="K1971" s="5">
        <f t="shared" si="1747"/>
        <v>0</v>
      </c>
      <c r="L1971" s="5">
        <f t="shared" si="1747"/>
        <v>1700</v>
      </c>
      <c r="M1971" s="5">
        <f t="shared" si="1736"/>
        <v>2981.6</v>
      </c>
      <c r="N1971" s="5">
        <v>4319.7209800000001</v>
      </c>
      <c r="O1971" s="5">
        <f t="shared" si="1748"/>
        <v>1160.8499999999999</v>
      </c>
      <c r="P1971" s="5">
        <f t="shared" si="1749"/>
        <v>0</v>
      </c>
      <c r="Q1971" s="5">
        <f t="shared" si="1749"/>
        <v>0</v>
      </c>
      <c r="R1971" s="5">
        <f t="shared" si="1749"/>
        <v>0</v>
      </c>
      <c r="S1971" s="5">
        <f t="shared" si="1749"/>
        <v>0</v>
      </c>
      <c r="T1971" s="5">
        <v>4319.7209800000001</v>
      </c>
      <c r="U1971" s="5">
        <f t="shared" si="1749"/>
        <v>0</v>
      </c>
      <c r="V1971" s="36">
        <f t="shared" si="1749"/>
        <v>0</v>
      </c>
      <c r="W1971" s="5">
        <f t="shared" si="1721"/>
        <v>100</v>
      </c>
      <c r="X1971" s="26"/>
    </row>
    <row r="1972" spans="1:24" ht="47.25" x14ac:dyDescent="0.25">
      <c r="A1972" s="4" t="s">
        <v>214</v>
      </c>
      <c r="B1972" s="4" t="s">
        <v>1333</v>
      </c>
      <c r="C1972" s="4" t="s">
        <v>345</v>
      </c>
      <c r="D1972" s="4"/>
      <c r="E1972" s="14" t="s">
        <v>704</v>
      </c>
      <c r="F1972" s="5">
        <v>1281.5999999999999</v>
      </c>
      <c r="G1972" s="5">
        <v>1281.5999999999999</v>
      </c>
      <c r="H1972" s="5">
        <v>1281.5999999999999</v>
      </c>
      <c r="I1972" s="5"/>
      <c r="J1972" s="5"/>
      <c r="K1972" s="5"/>
      <c r="L1972" s="5">
        <f>700+1000</f>
        <v>1700</v>
      </c>
      <c r="M1972" s="5">
        <f t="shared" si="1736"/>
        <v>2981.6</v>
      </c>
      <c r="N1972" s="5">
        <v>4319.7209800000001</v>
      </c>
      <c r="O1972" s="5">
        <v>1160.8499999999999</v>
      </c>
      <c r="P1972" s="5">
        <v>0</v>
      </c>
      <c r="Q1972" s="5">
        <v>0</v>
      </c>
      <c r="R1972" s="5">
        <v>0</v>
      </c>
      <c r="S1972" s="5">
        <v>0</v>
      </c>
      <c r="T1972" s="5">
        <v>4319.7209800000001</v>
      </c>
      <c r="U1972" s="5">
        <v>0</v>
      </c>
      <c r="V1972" s="36">
        <v>0</v>
      </c>
      <c r="W1972" s="5">
        <f t="shared" si="1721"/>
        <v>100</v>
      </c>
      <c r="X1972" s="26"/>
    </row>
    <row r="1973" spans="1:24" ht="31.5" x14ac:dyDescent="0.25">
      <c r="A1973" s="4" t="s">
        <v>214</v>
      </c>
      <c r="B1973" s="4" t="s">
        <v>1333</v>
      </c>
      <c r="C1973" s="4" t="s">
        <v>345</v>
      </c>
      <c r="D1973" s="4" t="s">
        <v>11</v>
      </c>
      <c r="E1973" s="14" t="s">
        <v>465</v>
      </c>
      <c r="F1973" s="5">
        <f t="shared" ref="F1973:L1975" si="1752">F1974</f>
        <v>0</v>
      </c>
      <c r="G1973" s="5">
        <f t="shared" si="1752"/>
        <v>0</v>
      </c>
      <c r="H1973" s="5">
        <f t="shared" si="1752"/>
        <v>0</v>
      </c>
      <c r="I1973" s="5">
        <f t="shared" si="1752"/>
        <v>0</v>
      </c>
      <c r="J1973" s="5">
        <f t="shared" si="1752"/>
        <v>0</v>
      </c>
      <c r="K1973" s="5">
        <f t="shared" si="1752"/>
        <v>0</v>
      </c>
      <c r="L1973" s="5">
        <f t="shared" si="1752"/>
        <v>326</v>
      </c>
      <c r="M1973" s="5">
        <f t="shared" si="1736"/>
        <v>326</v>
      </c>
      <c r="N1973" s="5">
        <v>200</v>
      </c>
      <c r="O1973" s="5">
        <f t="shared" ref="O1973:O1975" si="1753">O1974</f>
        <v>3437.45046</v>
      </c>
      <c r="P1973" s="5">
        <f t="shared" ref="P1973:V1975" si="1754">P1974</f>
        <v>0</v>
      </c>
      <c r="Q1973" s="5">
        <f t="shared" si="1754"/>
        <v>0</v>
      </c>
      <c r="R1973" s="5">
        <f t="shared" si="1754"/>
        <v>0</v>
      </c>
      <c r="S1973" s="5">
        <f t="shared" si="1754"/>
        <v>0</v>
      </c>
      <c r="T1973" s="5">
        <v>200</v>
      </c>
      <c r="U1973" s="5">
        <f t="shared" si="1754"/>
        <v>0</v>
      </c>
      <c r="V1973" s="36">
        <f t="shared" si="1754"/>
        <v>0</v>
      </c>
      <c r="W1973" s="5">
        <f t="shared" si="1721"/>
        <v>100</v>
      </c>
      <c r="X1973" s="26"/>
    </row>
    <row r="1974" spans="1:24" ht="31.5" x14ac:dyDescent="0.25">
      <c r="A1974" s="4" t="s">
        <v>214</v>
      </c>
      <c r="B1974" s="4" t="s">
        <v>1333</v>
      </c>
      <c r="C1974" s="4" t="s">
        <v>345</v>
      </c>
      <c r="D1974" s="4" t="s">
        <v>12</v>
      </c>
      <c r="E1974" s="14" t="s">
        <v>466</v>
      </c>
      <c r="F1974" s="5">
        <f t="shared" si="1752"/>
        <v>0</v>
      </c>
      <c r="G1974" s="5">
        <f t="shared" si="1752"/>
        <v>0</v>
      </c>
      <c r="H1974" s="5">
        <f t="shared" si="1752"/>
        <v>0</v>
      </c>
      <c r="I1974" s="5">
        <f t="shared" si="1752"/>
        <v>0</v>
      </c>
      <c r="J1974" s="5">
        <f t="shared" si="1752"/>
        <v>0</v>
      </c>
      <c r="K1974" s="5">
        <f t="shared" si="1752"/>
        <v>0</v>
      </c>
      <c r="L1974" s="5">
        <f>L1975+L1977</f>
        <v>326</v>
      </c>
      <c r="M1974" s="5">
        <f t="shared" si="1736"/>
        <v>326</v>
      </c>
      <c r="N1974" s="5">
        <v>200</v>
      </c>
      <c r="O1974" s="5">
        <f>O1975+O1977</f>
        <v>3437.45046</v>
      </c>
      <c r="P1974" s="5">
        <f t="shared" si="1754"/>
        <v>0</v>
      </c>
      <c r="Q1974" s="5">
        <f t="shared" si="1754"/>
        <v>0</v>
      </c>
      <c r="R1974" s="5">
        <f t="shared" si="1754"/>
        <v>0</v>
      </c>
      <c r="S1974" s="5">
        <f t="shared" si="1754"/>
        <v>0</v>
      </c>
      <c r="T1974" s="5">
        <v>200</v>
      </c>
      <c r="U1974" s="5">
        <f t="shared" si="1754"/>
        <v>0</v>
      </c>
      <c r="V1974" s="36">
        <f t="shared" si="1754"/>
        <v>0</v>
      </c>
      <c r="W1974" s="5">
        <f t="shared" si="1721"/>
        <v>100</v>
      </c>
      <c r="X1974" s="26"/>
    </row>
    <row r="1975" spans="1:24" ht="31.5" x14ac:dyDescent="0.25">
      <c r="A1975" s="4" t="s">
        <v>214</v>
      </c>
      <c r="B1975" s="4" t="s">
        <v>1333</v>
      </c>
      <c r="C1975" s="4" t="s">
        <v>345</v>
      </c>
      <c r="D1975" s="4" t="s">
        <v>73</v>
      </c>
      <c r="E1975" s="14" t="s">
        <v>475</v>
      </c>
      <c r="F1975" s="5">
        <f t="shared" si="1752"/>
        <v>0</v>
      </c>
      <c r="G1975" s="5">
        <f t="shared" si="1752"/>
        <v>0</v>
      </c>
      <c r="H1975" s="5">
        <f t="shared" si="1752"/>
        <v>0</v>
      </c>
      <c r="I1975" s="5">
        <f t="shared" si="1752"/>
        <v>0</v>
      </c>
      <c r="J1975" s="5">
        <f t="shared" si="1752"/>
        <v>0</v>
      </c>
      <c r="K1975" s="5">
        <f t="shared" si="1752"/>
        <v>0</v>
      </c>
      <c r="L1975" s="5">
        <f t="shared" si="1752"/>
        <v>70</v>
      </c>
      <c r="M1975" s="5">
        <f t="shared" si="1736"/>
        <v>70</v>
      </c>
      <c r="N1975" s="5">
        <v>4119.7209800000001</v>
      </c>
      <c r="O1975" s="5">
        <f t="shared" si="1753"/>
        <v>696</v>
      </c>
      <c r="P1975" s="5">
        <f t="shared" si="1754"/>
        <v>0</v>
      </c>
      <c r="Q1975" s="5">
        <f t="shared" si="1754"/>
        <v>0</v>
      </c>
      <c r="R1975" s="5">
        <f t="shared" si="1754"/>
        <v>0</v>
      </c>
      <c r="S1975" s="5">
        <f t="shared" si="1754"/>
        <v>0</v>
      </c>
      <c r="T1975" s="5">
        <v>4119.7209800000001</v>
      </c>
      <c r="U1975" s="5">
        <f t="shared" si="1754"/>
        <v>0</v>
      </c>
      <c r="V1975" s="36">
        <f t="shared" si="1754"/>
        <v>0</v>
      </c>
      <c r="W1975" s="5">
        <f t="shared" si="1721"/>
        <v>100</v>
      </c>
      <c r="X1975" s="26"/>
    </row>
    <row r="1976" spans="1:24" ht="63" x14ac:dyDescent="0.25">
      <c r="A1976" s="4" t="s">
        <v>214</v>
      </c>
      <c r="B1976" s="4" t="s">
        <v>1333</v>
      </c>
      <c r="C1976" s="4" t="s">
        <v>345</v>
      </c>
      <c r="D1976" s="4" t="s">
        <v>72</v>
      </c>
      <c r="E1976" s="14" t="s">
        <v>1187</v>
      </c>
      <c r="F1976" s="5"/>
      <c r="G1976" s="5"/>
      <c r="H1976" s="5"/>
      <c r="I1976" s="5"/>
      <c r="J1976" s="5"/>
      <c r="K1976" s="5"/>
      <c r="L1976" s="5">
        <v>70</v>
      </c>
      <c r="M1976" s="5">
        <f t="shared" si="1736"/>
        <v>70</v>
      </c>
      <c r="N1976" s="5">
        <v>4119.7209800000001</v>
      </c>
      <c r="O1976" s="5">
        <v>696</v>
      </c>
      <c r="P1976" s="5">
        <v>0</v>
      </c>
      <c r="Q1976" s="5">
        <v>0</v>
      </c>
      <c r="R1976" s="5">
        <v>0</v>
      </c>
      <c r="S1976" s="5">
        <v>0</v>
      </c>
      <c r="T1976" s="5">
        <v>4119.7209800000001</v>
      </c>
      <c r="U1976" s="5">
        <v>0</v>
      </c>
      <c r="V1976" s="36">
        <v>0</v>
      </c>
      <c r="W1976" s="5">
        <f t="shared" si="1721"/>
        <v>100</v>
      </c>
      <c r="X1976" s="26"/>
    </row>
    <row r="1977" spans="1:24" hidden="1" x14ac:dyDescent="0.25">
      <c r="A1977" s="7" t="s">
        <v>214</v>
      </c>
      <c r="B1977" s="7" t="s">
        <v>78</v>
      </c>
      <c r="C1977" s="7"/>
      <c r="D1977" s="7"/>
      <c r="E1977" s="18" t="s">
        <v>432</v>
      </c>
      <c r="F1977" s="5"/>
      <c r="G1977" s="5"/>
      <c r="H1977" s="5"/>
      <c r="I1977" s="5"/>
      <c r="J1977" s="5"/>
      <c r="K1977" s="5"/>
      <c r="L1977" s="5">
        <f>L1978</f>
        <v>256</v>
      </c>
      <c r="M1977" s="5">
        <f t="shared" si="1736"/>
        <v>256</v>
      </c>
      <c r="N1977" s="8">
        <v>0</v>
      </c>
      <c r="O1977" s="5">
        <f>O1978</f>
        <v>2741.45046</v>
      </c>
      <c r="P1977" s="5">
        <f t="shared" ref="P1977:V1977" si="1755">P1978</f>
        <v>0</v>
      </c>
      <c r="Q1977" s="5">
        <f t="shared" si="1755"/>
        <v>0</v>
      </c>
      <c r="R1977" s="5">
        <f t="shared" si="1755"/>
        <v>0</v>
      </c>
      <c r="S1977" s="5">
        <f t="shared" si="1755"/>
        <v>0</v>
      </c>
      <c r="T1977" s="8">
        <v>0</v>
      </c>
      <c r="U1977" s="5">
        <f t="shared" si="1755"/>
        <v>0</v>
      </c>
      <c r="V1977" s="36">
        <f t="shared" si="1755"/>
        <v>0</v>
      </c>
      <c r="W1977" s="8" t="e">
        <f t="shared" si="1721"/>
        <v>#DIV/0!</v>
      </c>
      <c r="X1977" s="24" t="s">
        <v>1214</v>
      </c>
    </row>
    <row r="1978" spans="1:24" hidden="1" x14ac:dyDescent="0.25">
      <c r="A1978" s="9" t="s">
        <v>214</v>
      </c>
      <c r="B1978" s="9" t="s">
        <v>1349</v>
      </c>
      <c r="C1978" s="9"/>
      <c r="D1978" s="9"/>
      <c r="E1978" s="13" t="s">
        <v>457</v>
      </c>
      <c r="F1978" s="5"/>
      <c r="G1978" s="5"/>
      <c r="H1978" s="5"/>
      <c r="I1978" s="5"/>
      <c r="J1978" s="5"/>
      <c r="K1978" s="5"/>
      <c r="L1978" s="5">
        <v>256</v>
      </c>
      <c r="M1978" s="5">
        <f t="shared" si="1736"/>
        <v>256</v>
      </c>
      <c r="N1978" s="11">
        <v>0</v>
      </c>
      <c r="O1978" s="5">
        <v>2741.45046</v>
      </c>
      <c r="P1978" s="5">
        <v>0</v>
      </c>
      <c r="Q1978" s="5">
        <v>0</v>
      </c>
      <c r="R1978" s="5">
        <v>0</v>
      </c>
      <c r="S1978" s="5">
        <v>0</v>
      </c>
      <c r="T1978" s="11">
        <v>0</v>
      </c>
      <c r="U1978" s="5">
        <v>0</v>
      </c>
      <c r="V1978" s="36">
        <v>0</v>
      </c>
      <c r="W1978" s="11" t="e">
        <f t="shared" si="1721"/>
        <v>#DIV/0!</v>
      </c>
      <c r="X1978" s="24" t="s">
        <v>1214</v>
      </c>
    </row>
    <row r="1979" spans="1:24" s="3" customFormat="1" ht="31.5" hidden="1" x14ac:dyDescent="0.25">
      <c r="A1979" s="4" t="s">
        <v>214</v>
      </c>
      <c r="B1979" s="4" t="s">
        <v>1349</v>
      </c>
      <c r="C1979" s="4" t="s">
        <v>22</v>
      </c>
      <c r="D1979" s="4"/>
      <c r="E1979" s="46" t="s">
        <v>699</v>
      </c>
      <c r="F1979" s="8">
        <f t="shared" ref="F1979:L1984" si="1756">F1980</f>
        <v>0</v>
      </c>
      <c r="G1979" s="8">
        <f t="shared" si="1756"/>
        <v>0</v>
      </c>
      <c r="H1979" s="8">
        <f t="shared" si="1756"/>
        <v>0</v>
      </c>
      <c r="I1979" s="8">
        <f t="shared" si="1756"/>
        <v>0</v>
      </c>
      <c r="J1979" s="8">
        <f t="shared" si="1756"/>
        <v>0</v>
      </c>
      <c r="K1979" s="8">
        <f t="shared" si="1756"/>
        <v>0</v>
      </c>
      <c r="L1979" s="8">
        <f t="shared" si="1756"/>
        <v>0</v>
      </c>
      <c r="M1979" s="8">
        <f t="shared" si="1736"/>
        <v>0</v>
      </c>
      <c r="N1979" s="5">
        <v>0</v>
      </c>
      <c r="O1979" s="8">
        <f t="shared" ref="O1979:O1984" si="1757">O1980</f>
        <v>0</v>
      </c>
      <c r="P1979" s="8">
        <f t="shared" ref="P1979:V1984" si="1758">P1980</f>
        <v>0</v>
      </c>
      <c r="Q1979" s="8">
        <f t="shared" si="1758"/>
        <v>0</v>
      </c>
      <c r="R1979" s="8">
        <f t="shared" si="1758"/>
        <v>0</v>
      </c>
      <c r="S1979" s="8">
        <f t="shared" si="1758"/>
        <v>0</v>
      </c>
      <c r="T1979" s="5">
        <v>0</v>
      </c>
      <c r="U1979" s="8">
        <f t="shared" si="1758"/>
        <v>0</v>
      </c>
      <c r="V1979" s="34">
        <f t="shared" si="1758"/>
        <v>0</v>
      </c>
      <c r="W1979" s="5" t="e">
        <f t="shared" si="1721"/>
        <v>#DIV/0!</v>
      </c>
      <c r="X1979" s="24" t="s">
        <v>1214</v>
      </c>
    </row>
    <row r="1980" spans="1:24" s="10" customFormat="1" ht="47.25" hidden="1" x14ac:dyDescent="0.25">
      <c r="A1980" s="4" t="s">
        <v>214</v>
      </c>
      <c r="B1980" s="4" t="s">
        <v>1349</v>
      </c>
      <c r="C1980" s="4" t="s">
        <v>82</v>
      </c>
      <c r="D1980" s="4"/>
      <c r="E1980" s="14" t="s">
        <v>867</v>
      </c>
      <c r="F1980" s="11">
        <f t="shared" si="1756"/>
        <v>0</v>
      </c>
      <c r="G1980" s="11">
        <f t="shared" si="1756"/>
        <v>0</v>
      </c>
      <c r="H1980" s="11">
        <f t="shared" si="1756"/>
        <v>0</v>
      </c>
      <c r="I1980" s="11">
        <f t="shared" si="1756"/>
        <v>0</v>
      </c>
      <c r="J1980" s="11">
        <f t="shared" si="1756"/>
        <v>0</v>
      </c>
      <c r="K1980" s="11">
        <f t="shared" si="1756"/>
        <v>0</v>
      </c>
      <c r="L1980" s="11">
        <f t="shared" si="1756"/>
        <v>0</v>
      </c>
      <c r="M1980" s="11">
        <f t="shared" si="1736"/>
        <v>0</v>
      </c>
      <c r="N1980" s="5">
        <v>0</v>
      </c>
      <c r="O1980" s="11">
        <f t="shared" si="1757"/>
        <v>0</v>
      </c>
      <c r="P1980" s="11">
        <f t="shared" si="1758"/>
        <v>0</v>
      </c>
      <c r="Q1980" s="11">
        <f t="shared" si="1758"/>
        <v>0</v>
      </c>
      <c r="R1980" s="11">
        <f t="shared" si="1758"/>
        <v>0</v>
      </c>
      <c r="S1980" s="11">
        <f t="shared" si="1758"/>
        <v>0</v>
      </c>
      <c r="T1980" s="5">
        <v>0</v>
      </c>
      <c r="U1980" s="11">
        <f t="shared" si="1758"/>
        <v>0</v>
      </c>
      <c r="V1980" s="35">
        <f t="shared" si="1758"/>
        <v>0</v>
      </c>
      <c r="W1980" s="5" t="e">
        <f t="shared" si="1721"/>
        <v>#DIV/0!</v>
      </c>
      <c r="X1980" s="24" t="s">
        <v>1214</v>
      </c>
    </row>
    <row r="1981" spans="1:24" ht="47.25" hidden="1" x14ac:dyDescent="0.25">
      <c r="A1981" s="4" t="s">
        <v>214</v>
      </c>
      <c r="B1981" s="4" t="s">
        <v>1349</v>
      </c>
      <c r="C1981" s="4" t="s">
        <v>79</v>
      </c>
      <c r="D1981" s="4"/>
      <c r="E1981" s="14" t="s">
        <v>497</v>
      </c>
      <c r="F1981" s="5">
        <f t="shared" si="1756"/>
        <v>0</v>
      </c>
      <c r="G1981" s="5">
        <f t="shared" si="1756"/>
        <v>0</v>
      </c>
      <c r="H1981" s="5">
        <f t="shared" si="1756"/>
        <v>0</v>
      </c>
      <c r="I1981" s="5">
        <f t="shared" si="1756"/>
        <v>0</v>
      </c>
      <c r="J1981" s="5">
        <f t="shared" si="1756"/>
        <v>0</v>
      </c>
      <c r="K1981" s="5">
        <f t="shared" si="1756"/>
        <v>0</v>
      </c>
      <c r="L1981" s="5">
        <f t="shared" si="1756"/>
        <v>0</v>
      </c>
      <c r="M1981" s="5">
        <f t="shared" si="1736"/>
        <v>0</v>
      </c>
      <c r="N1981" s="5">
        <v>0</v>
      </c>
      <c r="O1981" s="5">
        <f t="shared" si="1757"/>
        <v>0</v>
      </c>
      <c r="P1981" s="5">
        <f t="shared" si="1758"/>
        <v>0</v>
      </c>
      <c r="Q1981" s="5">
        <f t="shared" si="1758"/>
        <v>0</v>
      </c>
      <c r="R1981" s="5">
        <f t="shared" si="1758"/>
        <v>0</v>
      </c>
      <c r="S1981" s="5">
        <f t="shared" si="1758"/>
        <v>0</v>
      </c>
      <c r="T1981" s="5">
        <v>0</v>
      </c>
      <c r="U1981" s="5">
        <f t="shared" si="1758"/>
        <v>0</v>
      </c>
      <c r="V1981" s="36">
        <f t="shared" si="1758"/>
        <v>0</v>
      </c>
      <c r="W1981" s="5" t="e">
        <f t="shared" si="1721"/>
        <v>#DIV/0!</v>
      </c>
      <c r="X1981" s="24" t="s">
        <v>1214</v>
      </c>
    </row>
    <row r="1982" spans="1:24" ht="31.5" hidden="1" x14ac:dyDescent="0.25">
      <c r="A1982" s="4" t="s">
        <v>214</v>
      </c>
      <c r="B1982" s="4" t="s">
        <v>1349</v>
      </c>
      <c r="C1982" s="4" t="s">
        <v>79</v>
      </c>
      <c r="D1982" s="4" t="s">
        <v>11</v>
      </c>
      <c r="E1982" s="14" t="s">
        <v>465</v>
      </c>
      <c r="F1982" s="5">
        <f t="shared" ref="F1982:L1982" si="1759">F1983+F1986</f>
        <v>0</v>
      </c>
      <c r="G1982" s="5">
        <f t="shared" si="1759"/>
        <v>0</v>
      </c>
      <c r="H1982" s="5">
        <f t="shared" si="1759"/>
        <v>0</v>
      </c>
      <c r="I1982" s="5">
        <f t="shared" si="1759"/>
        <v>0</v>
      </c>
      <c r="J1982" s="5">
        <f t="shared" si="1759"/>
        <v>0</v>
      </c>
      <c r="K1982" s="5">
        <f t="shared" si="1759"/>
        <v>0</v>
      </c>
      <c r="L1982" s="5">
        <f t="shared" si="1759"/>
        <v>0</v>
      </c>
      <c r="M1982" s="5">
        <f t="shared" si="1736"/>
        <v>0</v>
      </c>
      <c r="N1982" s="5">
        <v>0</v>
      </c>
      <c r="O1982" s="5">
        <f>O1983+O1986</f>
        <v>0</v>
      </c>
      <c r="P1982" s="5">
        <f t="shared" ref="P1982:V1982" si="1760">P1983+P1986</f>
        <v>0</v>
      </c>
      <c r="Q1982" s="5">
        <f t="shared" si="1760"/>
        <v>0</v>
      </c>
      <c r="R1982" s="5">
        <f t="shared" si="1760"/>
        <v>0</v>
      </c>
      <c r="S1982" s="5">
        <f t="shared" si="1760"/>
        <v>0</v>
      </c>
      <c r="T1982" s="5">
        <v>0</v>
      </c>
      <c r="U1982" s="5">
        <f t="shared" si="1760"/>
        <v>0</v>
      </c>
      <c r="V1982" s="36">
        <f t="shared" si="1760"/>
        <v>0</v>
      </c>
      <c r="W1982" s="5" t="e">
        <f t="shared" si="1721"/>
        <v>#DIV/0!</v>
      </c>
      <c r="X1982" s="24" t="s">
        <v>1214</v>
      </c>
    </row>
    <row r="1983" spans="1:24" ht="31.5" hidden="1" x14ac:dyDescent="0.25">
      <c r="A1983" s="4" t="s">
        <v>214</v>
      </c>
      <c r="B1983" s="4" t="s">
        <v>1349</v>
      </c>
      <c r="C1983" s="4" t="s">
        <v>79</v>
      </c>
      <c r="D1983" s="4" t="s">
        <v>12</v>
      </c>
      <c r="E1983" s="14" t="s">
        <v>466</v>
      </c>
      <c r="F1983" s="5">
        <f t="shared" si="1756"/>
        <v>0</v>
      </c>
      <c r="G1983" s="5">
        <f t="shared" si="1756"/>
        <v>0</v>
      </c>
      <c r="H1983" s="5">
        <f t="shared" si="1756"/>
        <v>0</v>
      </c>
      <c r="I1983" s="5">
        <f t="shared" si="1756"/>
        <v>0</v>
      </c>
      <c r="J1983" s="5">
        <f t="shared" si="1756"/>
        <v>0</v>
      </c>
      <c r="K1983" s="5">
        <f t="shared" si="1756"/>
        <v>0</v>
      </c>
      <c r="L1983" s="5">
        <f t="shared" si="1756"/>
        <v>0</v>
      </c>
      <c r="M1983" s="5">
        <f t="shared" si="1736"/>
        <v>0</v>
      </c>
      <c r="N1983" s="5">
        <v>0</v>
      </c>
      <c r="O1983" s="5">
        <f t="shared" si="1757"/>
        <v>0</v>
      </c>
      <c r="P1983" s="5">
        <f t="shared" si="1758"/>
        <v>0</v>
      </c>
      <c r="Q1983" s="5">
        <f t="shared" si="1758"/>
        <v>0</v>
      </c>
      <c r="R1983" s="5">
        <f t="shared" si="1758"/>
        <v>0</v>
      </c>
      <c r="S1983" s="5">
        <f t="shared" si="1758"/>
        <v>0</v>
      </c>
      <c r="T1983" s="5">
        <v>0</v>
      </c>
      <c r="U1983" s="5">
        <f t="shared" si="1758"/>
        <v>0</v>
      </c>
      <c r="V1983" s="36">
        <f t="shared" si="1758"/>
        <v>0</v>
      </c>
      <c r="W1983" s="5" t="e">
        <f t="shared" si="1721"/>
        <v>#DIV/0!</v>
      </c>
      <c r="X1983" s="24" t="s">
        <v>1214</v>
      </c>
    </row>
    <row r="1984" spans="1:24" x14ac:dyDescent="0.25">
      <c r="A1984" s="7" t="s">
        <v>214</v>
      </c>
      <c r="B1984" s="7" t="s">
        <v>35</v>
      </c>
      <c r="C1984" s="7"/>
      <c r="D1984" s="7"/>
      <c r="E1984" s="18" t="s">
        <v>770</v>
      </c>
      <c r="F1984" s="5">
        <f t="shared" si="1756"/>
        <v>0</v>
      </c>
      <c r="G1984" s="5">
        <f t="shared" si="1756"/>
        <v>0</v>
      </c>
      <c r="H1984" s="5">
        <f t="shared" si="1756"/>
        <v>0</v>
      </c>
      <c r="I1984" s="5">
        <f t="shared" si="1756"/>
        <v>0</v>
      </c>
      <c r="J1984" s="5">
        <f t="shared" si="1756"/>
        <v>0</v>
      </c>
      <c r="K1984" s="5">
        <f t="shared" si="1756"/>
        <v>0</v>
      </c>
      <c r="L1984" s="5">
        <f t="shared" si="1756"/>
        <v>0</v>
      </c>
      <c r="M1984" s="5">
        <f t="shared" si="1736"/>
        <v>0</v>
      </c>
      <c r="N1984" s="8">
        <v>2001.1005</v>
      </c>
      <c r="O1984" s="5">
        <f t="shared" si="1757"/>
        <v>0</v>
      </c>
      <c r="P1984" s="5">
        <f t="shared" si="1758"/>
        <v>0</v>
      </c>
      <c r="Q1984" s="5">
        <f t="shared" si="1758"/>
        <v>0</v>
      </c>
      <c r="R1984" s="5">
        <f t="shared" si="1758"/>
        <v>0</v>
      </c>
      <c r="S1984" s="5">
        <f t="shared" si="1758"/>
        <v>0</v>
      </c>
      <c r="T1984" s="8">
        <v>2001.1005</v>
      </c>
      <c r="U1984" s="5">
        <f t="shared" si="1758"/>
        <v>0</v>
      </c>
      <c r="V1984" s="36">
        <f t="shared" si="1758"/>
        <v>0</v>
      </c>
      <c r="W1984" s="8">
        <f t="shared" si="1721"/>
        <v>100</v>
      </c>
      <c r="X1984" s="26"/>
    </row>
    <row r="1985" spans="1:24" x14ac:dyDescent="0.25">
      <c r="A1985" s="9" t="s">
        <v>214</v>
      </c>
      <c r="B1985" s="9" t="s">
        <v>1341</v>
      </c>
      <c r="C1985" s="9"/>
      <c r="D1985" s="9"/>
      <c r="E1985" s="13" t="s">
        <v>650</v>
      </c>
      <c r="F1985" s="5"/>
      <c r="G1985" s="5"/>
      <c r="H1985" s="5"/>
      <c r="I1985" s="5"/>
      <c r="J1985" s="5"/>
      <c r="K1985" s="5"/>
      <c r="L1985" s="5"/>
      <c r="M1985" s="5">
        <f t="shared" si="1736"/>
        <v>0</v>
      </c>
      <c r="N1985" s="11">
        <v>2001.1005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11">
        <v>2001.1005</v>
      </c>
      <c r="U1985" s="5">
        <v>0</v>
      </c>
      <c r="V1985" s="36">
        <v>0</v>
      </c>
      <c r="W1985" s="11">
        <f t="shared" si="1721"/>
        <v>100</v>
      </c>
      <c r="X1985" s="26"/>
    </row>
    <row r="1986" spans="1:24" ht="31.5" x14ac:dyDescent="0.25">
      <c r="A1986" s="4" t="s">
        <v>214</v>
      </c>
      <c r="B1986" s="4" t="s">
        <v>1341</v>
      </c>
      <c r="C1986" s="4" t="s">
        <v>553</v>
      </c>
      <c r="D1986" s="4"/>
      <c r="E1986" s="14" t="s">
        <v>898</v>
      </c>
      <c r="F1986" s="5">
        <f t="shared" ref="F1986:L1987" si="1761">F1987</f>
        <v>0</v>
      </c>
      <c r="G1986" s="5">
        <f t="shared" si="1761"/>
        <v>0</v>
      </c>
      <c r="H1986" s="5">
        <f t="shared" si="1761"/>
        <v>0</v>
      </c>
      <c r="I1986" s="5">
        <f t="shared" si="1761"/>
        <v>0</v>
      </c>
      <c r="J1986" s="5">
        <f t="shared" si="1761"/>
        <v>0</v>
      </c>
      <c r="K1986" s="5">
        <f t="shared" si="1761"/>
        <v>0</v>
      </c>
      <c r="L1986" s="5">
        <f t="shared" si="1761"/>
        <v>0</v>
      </c>
      <c r="M1986" s="5">
        <f t="shared" si="1736"/>
        <v>0</v>
      </c>
      <c r="N1986" s="5">
        <v>1596.1005</v>
      </c>
      <c r="O1986" s="5">
        <f>O1987</f>
        <v>0</v>
      </c>
      <c r="P1986" s="5">
        <f t="shared" ref="P1986:V1987" si="1762">P1987</f>
        <v>0</v>
      </c>
      <c r="Q1986" s="5">
        <f t="shared" si="1762"/>
        <v>0</v>
      </c>
      <c r="R1986" s="5">
        <f t="shared" si="1762"/>
        <v>0</v>
      </c>
      <c r="S1986" s="5">
        <f t="shared" si="1762"/>
        <v>0</v>
      </c>
      <c r="T1986" s="5">
        <v>1596.1005</v>
      </c>
      <c r="U1986" s="5">
        <f t="shared" si="1762"/>
        <v>0</v>
      </c>
      <c r="V1986" s="36">
        <f t="shared" si="1762"/>
        <v>0</v>
      </c>
      <c r="W1986" s="5">
        <f t="shared" si="1721"/>
        <v>100</v>
      </c>
      <c r="X1986" s="26"/>
    </row>
    <row r="1987" spans="1:24" ht="31.5" x14ac:dyDescent="0.25">
      <c r="A1987" s="4" t="s">
        <v>214</v>
      </c>
      <c r="B1987" s="4" t="s">
        <v>1341</v>
      </c>
      <c r="C1987" s="4" t="s">
        <v>557</v>
      </c>
      <c r="D1987" s="4"/>
      <c r="E1987" s="14" t="s">
        <v>904</v>
      </c>
      <c r="F1987" s="5">
        <f t="shared" si="1761"/>
        <v>0</v>
      </c>
      <c r="G1987" s="5">
        <f t="shared" si="1761"/>
        <v>0</v>
      </c>
      <c r="H1987" s="5">
        <f t="shared" si="1761"/>
        <v>0</v>
      </c>
      <c r="I1987" s="5">
        <f t="shared" si="1761"/>
        <v>0</v>
      </c>
      <c r="J1987" s="5">
        <f t="shared" si="1761"/>
        <v>0</v>
      </c>
      <c r="K1987" s="5">
        <f t="shared" si="1761"/>
        <v>0</v>
      </c>
      <c r="L1987" s="5">
        <f t="shared" si="1761"/>
        <v>0</v>
      </c>
      <c r="M1987" s="5">
        <f t="shared" si="1736"/>
        <v>0</v>
      </c>
      <c r="N1987" s="5">
        <v>1596.1005</v>
      </c>
      <c r="O1987" s="5">
        <f>O1988</f>
        <v>0</v>
      </c>
      <c r="P1987" s="5">
        <f t="shared" si="1762"/>
        <v>0</v>
      </c>
      <c r="Q1987" s="5">
        <f t="shared" si="1762"/>
        <v>0</v>
      </c>
      <c r="R1987" s="5">
        <f t="shared" si="1762"/>
        <v>0</v>
      </c>
      <c r="S1987" s="5">
        <f t="shared" si="1762"/>
        <v>0</v>
      </c>
      <c r="T1987" s="5">
        <v>1596.1005</v>
      </c>
      <c r="U1987" s="5">
        <f t="shared" si="1762"/>
        <v>0</v>
      </c>
      <c r="V1987" s="36">
        <f t="shared" si="1762"/>
        <v>0</v>
      </c>
      <c r="W1987" s="5">
        <f t="shared" si="1721"/>
        <v>100</v>
      </c>
      <c r="X1987" s="26"/>
    </row>
    <row r="1988" spans="1:24" ht="63" x14ac:dyDescent="0.25">
      <c r="A1988" s="4" t="s">
        <v>214</v>
      </c>
      <c r="B1988" s="4" t="s">
        <v>1341</v>
      </c>
      <c r="C1988" s="4" t="s">
        <v>558</v>
      </c>
      <c r="D1988" s="4"/>
      <c r="E1988" s="14" t="s">
        <v>905</v>
      </c>
      <c r="F1988" s="5"/>
      <c r="G1988" s="5"/>
      <c r="H1988" s="5"/>
      <c r="I1988" s="5"/>
      <c r="J1988" s="5"/>
      <c r="K1988" s="5"/>
      <c r="L1988" s="5"/>
      <c r="M1988" s="5">
        <f t="shared" si="1736"/>
        <v>0</v>
      </c>
      <c r="N1988" s="5">
        <v>1596.1005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1596.1005</v>
      </c>
      <c r="U1988" s="5">
        <v>0</v>
      </c>
      <c r="V1988" s="36">
        <v>0</v>
      </c>
      <c r="W1988" s="5">
        <f t="shared" si="1721"/>
        <v>100</v>
      </c>
      <c r="X1988" s="26"/>
    </row>
    <row r="1989" spans="1:24" s="3" customFormat="1" ht="31.5" x14ac:dyDescent="0.25">
      <c r="A1989" s="4" t="s">
        <v>214</v>
      </c>
      <c r="B1989" s="4" t="s">
        <v>1341</v>
      </c>
      <c r="C1989" s="4" t="s">
        <v>556</v>
      </c>
      <c r="D1989" s="4"/>
      <c r="E1989" s="14" t="s">
        <v>658</v>
      </c>
      <c r="F1989" s="8">
        <f t="shared" ref="F1989:L1995" si="1763">F1990</f>
        <v>1860.9</v>
      </c>
      <c r="G1989" s="8">
        <f t="shared" si="1763"/>
        <v>1860.9</v>
      </c>
      <c r="H1989" s="8">
        <f t="shared" si="1763"/>
        <v>1860.9</v>
      </c>
      <c r="I1989" s="8">
        <f t="shared" si="1763"/>
        <v>0</v>
      </c>
      <c r="J1989" s="8">
        <f t="shared" si="1763"/>
        <v>0</v>
      </c>
      <c r="K1989" s="8">
        <f t="shared" si="1763"/>
        <v>0</v>
      </c>
      <c r="L1989" s="8">
        <f t="shared" si="1763"/>
        <v>-59.6</v>
      </c>
      <c r="M1989" s="8">
        <f t="shared" si="1736"/>
        <v>1801.3000000000002</v>
      </c>
      <c r="N1989" s="5">
        <v>1596.1005</v>
      </c>
      <c r="O1989" s="8">
        <f t="shared" ref="O1989:O1995" si="1764">O1990</f>
        <v>8681.8791000000001</v>
      </c>
      <c r="P1989" s="8">
        <f t="shared" ref="P1989:V1995" si="1765">P1990</f>
        <v>0</v>
      </c>
      <c r="Q1989" s="8">
        <f t="shared" si="1765"/>
        <v>0</v>
      </c>
      <c r="R1989" s="8">
        <f t="shared" si="1765"/>
        <v>0</v>
      </c>
      <c r="S1989" s="8">
        <f t="shared" si="1765"/>
        <v>0</v>
      </c>
      <c r="T1989" s="5">
        <v>1596.1005</v>
      </c>
      <c r="U1989" s="8">
        <f t="shared" si="1765"/>
        <v>0</v>
      </c>
      <c r="V1989" s="34">
        <f t="shared" si="1765"/>
        <v>0</v>
      </c>
      <c r="W1989" s="5">
        <f t="shared" si="1721"/>
        <v>100</v>
      </c>
      <c r="X1989" s="21"/>
    </row>
    <row r="1990" spans="1:24" s="10" customFormat="1" ht="31.5" x14ac:dyDescent="0.25">
      <c r="A1990" s="4" t="s">
        <v>214</v>
      </c>
      <c r="B1990" s="4" t="s">
        <v>1341</v>
      </c>
      <c r="C1990" s="4" t="s">
        <v>556</v>
      </c>
      <c r="D1990" s="4" t="s">
        <v>11</v>
      </c>
      <c r="E1990" s="14" t="s">
        <v>465</v>
      </c>
      <c r="F1990" s="11">
        <f t="shared" si="1763"/>
        <v>1860.9</v>
      </c>
      <c r="G1990" s="11">
        <f t="shared" si="1763"/>
        <v>1860.9</v>
      </c>
      <c r="H1990" s="11">
        <f t="shared" si="1763"/>
        <v>1860.9</v>
      </c>
      <c r="I1990" s="11">
        <f t="shared" si="1763"/>
        <v>0</v>
      </c>
      <c r="J1990" s="11">
        <f t="shared" si="1763"/>
        <v>0</v>
      </c>
      <c r="K1990" s="11">
        <f t="shared" si="1763"/>
        <v>0</v>
      </c>
      <c r="L1990" s="11">
        <f t="shared" si="1763"/>
        <v>-59.6</v>
      </c>
      <c r="M1990" s="11">
        <f t="shared" si="1736"/>
        <v>1801.3000000000002</v>
      </c>
      <c r="N1990" s="5">
        <v>1596.1005</v>
      </c>
      <c r="O1990" s="11">
        <f>O1991+O1997</f>
        <v>8681.8791000000001</v>
      </c>
      <c r="P1990" s="11">
        <f t="shared" si="1765"/>
        <v>0</v>
      </c>
      <c r="Q1990" s="11">
        <f t="shared" si="1765"/>
        <v>0</v>
      </c>
      <c r="R1990" s="11">
        <f t="shared" si="1765"/>
        <v>0</v>
      </c>
      <c r="S1990" s="11">
        <f t="shared" si="1765"/>
        <v>0</v>
      </c>
      <c r="T1990" s="5">
        <v>1596.1005</v>
      </c>
      <c r="U1990" s="11">
        <f t="shared" si="1765"/>
        <v>0</v>
      </c>
      <c r="V1990" s="35">
        <f t="shared" si="1765"/>
        <v>0</v>
      </c>
      <c r="W1990" s="5">
        <f t="shared" si="1721"/>
        <v>100</v>
      </c>
      <c r="X1990" s="25"/>
    </row>
    <row r="1991" spans="1:24" ht="31.5" x14ac:dyDescent="0.25">
      <c r="A1991" s="4" t="s">
        <v>214</v>
      </c>
      <c r="B1991" s="4" t="s">
        <v>1341</v>
      </c>
      <c r="C1991" s="4" t="s">
        <v>556</v>
      </c>
      <c r="D1991" s="4" t="s">
        <v>12</v>
      </c>
      <c r="E1991" s="14" t="s">
        <v>466</v>
      </c>
      <c r="F1991" s="5">
        <f t="shared" si="1763"/>
        <v>1860.9</v>
      </c>
      <c r="G1991" s="5">
        <f t="shared" si="1763"/>
        <v>1860.9</v>
      </c>
      <c r="H1991" s="5">
        <f t="shared" si="1763"/>
        <v>1860.9</v>
      </c>
      <c r="I1991" s="5">
        <f t="shared" si="1763"/>
        <v>0</v>
      </c>
      <c r="J1991" s="5">
        <f t="shared" si="1763"/>
        <v>0</v>
      </c>
      <c r="K1991" s="5">
        <f t="shared" si="1763"/>
        <v>0</v>
      </c>
      <c r="L1991" s="5">
        <f t="shared" si="1763"/>
        <v>-59.6</v>
      </c>
      <c r="M1991" s="5">
        <f t="shared" si="1736"/>
        <v>1801.3000000000002</v>
      </c>
      <c r="N1991" s="5">
        <v>1596.1005</v>
      </c>
      <c r="O1991" s="5">
        <f t="shared" si="1764"/>
        <v>708.57910000000004</v>
      </c>
      <c r="P1991" s="5">
        <f t="shared" si="1765"/>
        <v>0</v>
      </c>
      <c r="Q1991" s="5">
        <f t="shared" si="1765"/>
        <v>0</v>
      </c>
      <c r="R1991" s="5">
        <f t="shared" si="1765"/>
        <v>0</v>
      </c>
      <c r="S1991" s="5">
        <f t="shared" si="1765"/>
        <v>0</v>
      </c>
      <c r="T1991" s="5">
        <v>1596.1005</v>
      </c>
      <c r="U1991" s="5">
        <f t="shared" si="1765"/>
        <v>0</v>
      </c>
      <c r="V1991" s="36">
        <f t="shared" si="1765"/>
        <v>0</v>
      </c>
      <c r="W1991" s="5">
        <f t="shared" si="1721"/>
        <v>100</v>
      </c>
      <c r="X1991" s="26"/>
    </row>
    <row r="1992" spans="1:24" ht="31.5" x14ac:dyDescent="0.25">
      <c r="A1992" s="4" t="s">
        <v>214</v>
      </c>
      <c r="B1992" s="4" t="s">
        <v>1341</v>
      </c>
      <c r="C1992" s="4" t="s">
        <v>22</v>
      </c>
      <c r="D1992" s="4"/>
      <c r="E1992" s="14" t="s">
        <v>699</v>
      </c>
      <c r="F1992" s="5">
        <f t="shared" si="1763"/>
        <v>1860.9</v>
      </c>
      <c r="G1992" s="5">
        <f t="shared" si="1763"/>
        <v>1860.9</v>
      </c>
      <c r="H1992" s="5">
        <f t="shared" si="1763"/>
        <v>1860.9</v>
      </c>
      <c r="I1992" s="5">
        <f t="shared" si="1763"/>
        <v>0</v>
      </c>
      <c r="J1992" s="5">
        <f t="shared" si="1763"/>
        <v>0</v>
      </c>
      <c r="K1992" s="5">
        <f t="shared" si="1763"/>
        <v>0</v>
      </c>
      <c r="L1992" s="5">
        <f t="shared" si="1763"/>
        <v>-59.6</v>
      </c>
      <c r="M1992" s="5">
        <f t="shared" si="1736"/>
        <v>1801.3000000000002</v>
      </c>
      <c r="N1992" s="5">
        <v>405</v>
      </c>
      <c r="O1992" s="5">
        <f t="shared" si="1764"/>
        <v>708.57910000000004</v>
      </c>
      <c r="P1992" s="5">
        <f t="shared" si="1765"/>
        <v>0</v>
      </c>
      <c r="Q1992" s="5">
        <f t="shared" si="1765"/>
        <v>0</v>
      </c>
      <c r="R1992" s="5">
        <f t="shared" si="1765"/>
        <v>0</v>
      </c>
      <c r="S1992" s="5">
        <f t="shared" si="1765"/>
        <v>0</v>
      </c>
      <c r="T1992" s="5">
        <v>405</v>
      </c>
      <c r="U1992" s="5">
        <f t="shared" si="1765"/>
        <v>0</v>
      </c>
      <c r="V1992" s="36">
        <f t="shared" si="1765"/>
        <v>0</v>
      </c>
      <c r="W1992" s="5">
        <f t="shared" si="1721"/>
        <v>100</v>
      </c>
      <c r="X1992" s="26"/>
    </row>
    <row r="1993" spans="1:24" ht="47.25" x14ac:dyDescent="0.25">
      <c r="A1993" s="4" t="s">
        <v>214</v>
      </c>
      <c r="B1993" s="4" t="s">
        <v>1341</v>
      </c>
      <c r="C1993" s="4" t="s">
        <v>345</v>
      </c>
      <c r="D1993" s="4"/>
      <c r="E1993" s="14" t="s">
        <v>704</v>
      </c>
      <c r="F1993" s="5">
        <f t="shared" si="1763"/>
        <v>1860.9</v>
      </c>
      <c r="G1993" s="5">
        <f t="shared" si="1763"/>
        <v>1860.9</v>
      </c>
      <c r="H1993" s="5">
        <f t="shared" si="1763"/>
        <v>1860.9</v>
      </c>
      <c r="I1993" s="5">
        <f t="shared" si="1763"/>
        <v>0</v>
      </c>
      <c r="J1993" s="5">
        <f t="shared" si="1763"/>
        <v>0</v>
      </c>
      <c r="K1993" s="5">
        <f t="shared" si="1763"/>
        <v>0</v>
      </c>
      <c r="L1993" s="5">
        <f t="shared" si="1763"/>
        <v>-59.6</v>
      </c>
      <c r="M1993" s="5">
        <f t="shared" si="1736"/>
        <v>1801.3000000000002</v>
      </c>
      <c r="N1993" s="5">
        <v>405</v>
      </c>
      <c r="O1993" s="5">
        <f t="shared" si="1764"/>
        <v>708.57910000000004</v>
      </c>
      <c r="P1993" s="5">
        <f t="shared" si="1765"/>
        <v>0</v>
      </c>
      <c r="Q1993" s="5">
        <f t="shared" si="1765"/>
        <v>0</v>
      </c>
      <c r="R1993" s="5">
        <f t="shared" si="1765"/>
        <v>0</v>
      </c>
      <c r="S1993" s="5">
        <f t="shared" si="1765"/>
        <v>0</v>
      </c>
      <c r="T1993" s="5">
        <v>405</v>
      </c>
      <c r="U1993" s="5">
        <f t="shared" si="1765"/>
        <v>0</v>
      </c>
      <c r="V1993" s="36">
        <f t="shared" si="1765"/>
        <v>0</v>
      </c>
      <c r="W1993" s="5">
        <f t="shared" si="1721"/>
        <v>100</v>
      </c>
      <c r="X1993" s="26"/>
    </row>
    <row r="1994" spans="1:24" ht="31.5" x14ac:dyDescent="0.25">
      <c r="A1994" s="4" t="s">
        <v>214</v>
      </c>
      <c r="B1994" s="4" t="s">
        <v>1341</v>
      </c>
      <c r="C1994" s="4" t="s">
        <v>345</v>
      </c>
      <c r="D1994" s="4" t="s">
        <v>73</v>
      </c>
      <c r="E1994" s="14" t="s">
        <v>475</v>
      </c>
      <c r="F1994" s="5">
        <f t="shared" si="1763"/>
        <v>1860.9</v>
      </c>
      <c r="G1994" s="5">
        <f t="shared" si="1763"/>
        <v>1860.9</v>
      </c>
      <c r="H1994" s="5">
        <f t="shared" si="1763"/>
        <v>1860.9</v>
      </c>
      <c r="I1994" s="5">
        <f t="shared" si="1763"/>
        <v>0</v>
      </c>
      <c r="J1994" s="5">
        <f t="shared" si="1763"/>
        <v>0</v>
      </c>
      <c r="K1994" s="5">
        <f t="shared" si="1763"/>
        <v>0</v>
      </c>
      <c r="L1994" s="5">
        <f t="shared" si="1763"/>
        <v>-59.6</v>
      </c>
      <c r="M1994" s="5">
        <f t="shared" si="1736"/>
        <v>1801.3000000000002</v>
      </c>
      <c r="N1994" s="5">
        <v>405</v>
      </c>
      <c r="O1994" s="5">
        <f t="shared" si="1764"/>
        <v>708.57910000000004</v>
      </c>
      <c r="P1994" s="5">
        <f t="shared" si="1765"/>
        <v>0</v>
      </c>
      <c r="Q1994" s="5">
        <f t="shared" si="1765"/>
        <v>0</v>
      </c>
      <c r="R1994" s="5">
        <f t="shared" si="1765"/>
        <v>0</v>
      </c>
      <c r="S1994" s="5">
        <f t="shared" si="1765"/>
        <v>0</v>
      </c>
      <c r="T1994" s="5">
        <v>405</v>
      </c>
      <c r="U1994" s="5">
        <f t="shared" si="1765"/>
        <v>0</v>
      </c>
      <c r="V1994" s="36">
        <f t="shared" si="1765"/>
        <v>0</v>
      </c>
      <c r="W1994" s="5">
        <f t="shared" si="1721"/>
        <v>100</v>
      </c>
      <c r="X1994" s="26"/>
    </row>
    <row r="1995" spans="1:24" ht="63" x14ac:dyDescent="0.25">
      <c r="A1995" s="4" t="s">
        <v>214</v>
      </c>
      <c r="B1995" s="4" t="s">
        <v>1341</v>
      </c>
      <c r="C1995" s="4" t="s">
        <v>345</v>
      </c>
      <c r="D1995" s="4" t="s">
        <v>72</v>
      </c>
      <c r="E1995" s="14" t="s">
        <v>1187</v>
      </c>
      <c r="F1995" s="5">
        <f t="shared" si="1763"/>
        <v>1860.9</v>
      </c>
      <c r="G1995" s="5">
        <f t="shared" si="1763"/>
        <v>1860.9</v>
      </c>
      <c r="H1995" s="5">
        <f t="shared" si="1763"/>
        <v>1860.9</v>
      </c>
      <c r="I1995" s="5">
        <f t="shared" si="1763"/>
        <v>0</v>
      </c>
      <c r="J1995" s="5">
        <f t="shared" si="1763"/>
        <v>0</v>
      </c>
      <c r="K1995" s="5">
        <f t="shared" si="1763"/>
        <v>0</v>
      </c>
      <c r="L1995" s="5">
        <f t="shared" si="1763"/>
        <v>-59.6</v>
      </c>
      <c r="M1995" s="5">
        <f t="shared" si="1736"/>
        <v>1801.3000000000002</v>
      </c>
      <c r="N1995" s="5">
        <v>405</v>
      </c>
      <c r="O1995" s="5">
        <f t="shared" si="1764"/>
        <v>708.57910000000004</v>
      </c>
      <c r="P1995" s="5">
        <f t="shared" si="1765"/>
        <v>0</v>
      </c>
      <c r="Q1995" s="5">
        <f t="shared" si="1765"/>
        <v>0</v>
      </c>
      <c r="R1995" s="5">
        <f t="shared" si="1765"/>
        <v>0</v>
      </c>
      <c r="S1995" s="5">
        <f t="shared" si="1765"/>
        <v>0</v>
      </c>
      <c r="T1995" s="5">
        <v>405</v>
      </c>
      <c r="U1995" s="5">
        <f t="shared" si="1765"/>
        <v>0</v>
      </c>
      <c r="V1995" s="36">
        <f t="shared" si="1765"/>
        <v>0</v>
      </c>
      <c r="W1995" s="5">
        <f t="shared" ref="W1995:W2058" si="1766">T1995/N1995*100</f>
        <v>100</v>
      </c>
      <c r="X1995" s="26"/>
    </row>
    <row r="1996" spans="1:24" ht="31.5" x14ac:dyDescent="0.25">
      <c r="A1996" s="7" t="s">
        <v>215</v>
      </c>
      <c r="B1996" s="7" t="s">
        <v>1317</v>
      </c>
      <c r="C1996" s="7"/>
      <c r="D1996" s="7"/>
      <c r="E1996" s="18" t="s">
        <v>409</v>
      </c>
      <c r="F1996" s="5">
        <v>1860.9</v>
      </c>
      <c r="G1996" s="5">
        <v>1860.9</v>
      </c>
      <c r="H1996" s="5">
        <v>1860.9</v>
      </c>
      <c r="I1996" s="5"/>
      <c r="J1996" s="5"/>
      <c r="K1996" s="5"/>
      <c r="L1996" s="5">
        <f>-1.6-58</f>
        <v>-59.6</v>
      </c>
      <c r="M1996" s="5">
        <f t="shared" si="1736"/>
        <v>1801.3000000000002</v>
      </c>
      <c r="N1996" s="8">
        <v>659906.81376999989</v>
      </c>
      <c r="O1996" s="5">
        <v>708.57910000000004</v>
      </c>
      <c r="P1996" s="5">
        <v>0</v>
      </c>
      <c r="Q1996" s="5">
        <v>0</v>
      </c>
      <c r="R1996" s="5">
        <v>0</v>
      </c>
      <c r="S1996" s="5">
        <v>0</v>
      </c>
      <c r="T1996" s="8">
        <v>656422.67213000008</v>
      </c>
      <c r="U1996" s="5">
        <v>0</v>
      </c>
      <c r="V1996" s="36">
        <v>0</v>
      </c>
      <c r="W1996" s="8">
        <f t="shared" si="1766"/>
        <v>99.472025206090066</v>
      </c>
      <c r="X1996" s="26"/>
    </row>
    <row r="1997" spans="1:24" x14ac:dyDescent="0.25">
      <c r="A1997" s="7" t="s">
        <v>215</v>
      </c>
      <c r="B1997" s="7" t="s">
        <v>5</v>
      </c>
      <c r="C1997" s="7"/>
      <c r="D1997" s="7"/>
      <c r="E1997" s="18" t="s">
        <v>425</v>
      </c>
      <c r="F1997" s="5"/>
      <c r="G1997" s="5"/>
      <c r="H1997" s="5"/>
      <c r="I1997" s="5"/>
      <c r="J1997" s="5"/>
      <c r="K1997" s="5"/>
      <c r="L1997" s="5"/>
      <c r="M1997" s="5">
        <f t="shared" si="1736"/>
        <v>0</v>
      </c>
      <c r="N1997" s="8">
        <v>84991.485859999986</v>
      </c>
      <c r="O1997" s="5">
        <f t="shared" ref="O1997:O1999" si="1767">O1998</f>
        <v>7973.2999999999993</v>
      </c>
      <c r="P1997" s="5">
        <f t="shared" ref="P1997:V1999" si="1768">P1998</f>
        <v>0</v>
      </c>
      <c r="Q1997" s="5">
        <f t="shared" si="1768"/>
        <v>0</v>
      </c>
      <c r="R1997" s="5">
        <f t="shared" si="1768"/>
        <v>0</v>
      </c>
      <c r="S1997" s="5">
        <f t="shared" si="1768"/>
        <v>0</v>
      </c>
      <c r="T1997" s="8">
        <v>84903.146370000002</v>
      </c>
      <c r="U1997" s="5">
        <f t="shared" si="1768"/>
        <v>0</v>
      </c>
      <c r="V1997" s="36">
        <f t="shared" si="1768"/>
        <v>0</v>
      </c>
      <c r="W1997" s="8">
        <f t="shared" si="1766"/>
        <v>99.896060777022427</v>
      </c>
      <c r="X1997" s="26"/>
    </row>
    <row r="1998" spans="1:24" ht="63" x14ac:dyDescent="0.25">
      <c r="A1998" s="9" t="s">
        <v>215</v>
      </c>
      <c r="B1998" s="9" t="s">
        <v>1343</v>
      </c>
      <c r="C1998" s="9"/>
      <c r="D1998" s="9"/>
      <c r="E1998" s="13" t="s">
        <v>436</v>
      </c>
      <c r="F1998" s="5"/>
      <c r="G1998" s="5"/>
      <c r="H1998" s="5"/>
      <c r="I1998" s="5"/>
      <c r="J1998" s="5"/>
      <c r="K1998" s="5"/>
      <c r="L1998" s="5"/>
      <c r="M1998" s="5">
        <f t="shared" si="1736"/>
        <v>0</v>
      </c>
      <c r="N1998" s="11">
        <v>63402.999999999993</v>
      </c>
      <c r="O1998" s="5">
        <f>O1999+O2001</f>
        <v>7973.2999999999993</v>
      </c>
      <c r="P1998" s="5">
        <f t="shared" ref="P1998:V1998" si="1769">P1999+P2001</f>
        <v>0</v>
      </c>
      <c r="Q1998" s="5">
        <f t="shared" si="1769"/>
        <v>0</v>
      </c>
      <c r="R1998" s="5">
        <f t="shared" si="1769"/>
        <v>0</v>
      </c>
      <c r="S1998" s="5">
        <f t="shared" si="1769"/>
        <v>0</v>
      </c>
      <c r="T1998" s="11">
        <v>63340.301810000004</v>
      </c>
      <c r="U1998" s="5">
        <f t="shared" si="1769"/>
        <v>0</v>
      </c>
      <c r="V1998" s="36">
        <f t="shared" si="1769"/>
        <v>0</v>
      </c>
      <c r="W1998" s="11">
        <f t="shared" si="1766"/>
        <v>99.901111635096157</v>
      </c>
      <c r="X1998" s="26"/>
    </row>
    <row r="1999" spans="1:24" ht="47.25" x14ac:dyDescent="0.25">
      <c r="A1999" s="4" t="s">
        <v>215</v>
      </c>
      <c r="B1999" s="4" t="s">
        <v>1343</v>
      </c>
      <c r="C1999" s="4" t="s">
        <v>96</v>
      </c>
      <c r="D1999" s="4"/>
      <c r="E1999" s="14" t="s">
        <v>908</v>
      </c>
      <c r="F1999" s="5"/>
      <c r="G1999" s="5"/>
      <c r="H1999" s="5"/>
      <c r="I1999" s="5"/>
      <c r="J1999" s="5"/>
      <c r="K1999" s="5"/>
      <c r="L1999" s="5"/>
      <c r="M1999" s="5">
        <f t="shared" si="1736"/>
        <v>0</v>
      </c>
      <c r="N1999" s="5">
        <v>7973.2999999999993</v>
      </c>
      <c r="O1999" s="5">
        <f t="shared" si="1767"/>
        <v>0</v>
      </c>
      <c r="P1999" s="5">
        <f t="shared" si="1768"/>
        <v>0</v>
      </c>
      <c r="Q1999" s="5">
        <f t="shared" si="1768"/>
        <v>0</v>
      </c>
      <c r="R1999" s="5">
        <f t="shared" si="1768"/>
        <v>0</v>
      </c>
      <c r="S1999" s="5">
        <f t="shared" si="1768"/>
        <v>0</v>
      </c>
      <c r="T1999" s="5">
        <v>7912.8080300000001</v>
      </c>
      <c r="U1999" s="5">
        <f t="shared" si="1768"/>
        <v>0</v>
      </c>
      <c r="V1999" s="36">
        <f t="shared" si="1768"/>
        <v>0</v>
      </c>
      <c r="W1999" s="5">
        <f t="shared" si="1766"/>
        <v>99.241318274741957</v>
      </c>
      <c r="X1999" s="24"/>
    </row>
    <row r="2000" spans="1:24" ht="31.5" x14ac:dyDescent="0.25">
      <c r="A2000" s="4" t="s">
        <v>215</v>
      </c>
      <c r="B2000" s="4" t="s">
        <v>1343</v>
      </c>
      <c r="C2000" s="4" t="s">
        <v>151</v>
      </c>
      <c r="D2000" s="4"/>
      <c r="E2000" s="14" t="s">
        <v>916</v>
      </c>
      <c r="F2000" s="5"/>
      <c r="G2000" s="5"/>
      <c r="H2000" s="5"/>
      <c r="I2000" s="5"/>
      <c r="J2000" s="5"/>
      <c r="K2000" s="5"/>
      <c r="L2000" s="5"/>
      <c r="M2000" s="5">
        <f t="shared" si="1736"/>
        <v>0</v>
      </c>
      <c r="N2000" s="5">
        <v>7973.2999999999993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7912.8080300000001</v>
      </c>
      <c r="U2000" s="5">
        <v>0</v>
      </c>
      <c r="V2000" s="36">
        <v>0</v>
      </c>
      <c r="W2000" s="5">
        <f t="shared" si="1766"/>
        <v>99.241318274741957</v>
      </c>
      <c r="X2000" s="24"/>
    </row>
    <row r="2001" spans="1:24" ht="63" x14ac:dyDescent="0.25">
      <c r="A2001" s="4" t="s">
        <v>215</v>
      </c>
      <c r="B2001" s="4" t="s">
        <v>1343</v>
      </c>
      <c r="C2001" s="4" t="s">
        <v>160</v>
      </c>
      <c r="D2001" s="4"/>
      <c r="E2001" s="14" t="s">
        <v>817</v>
      </c>
      <c r="F2001" s="5"/>
      <c r="G2001" s="5"/>
      <c r="H2001" s="5"/>
      <c r="I2001" s="5"/>
      <c r="J2001" s="5"/>
      <c r="K2001" s="5"/>
      <c r="L2001" s="5"/>
      <c r="M2001" s="5">
        <f>M2002</f>
        <v>0</v>
      </c>
      <c r="N2001" s="5">
        <v>7973.2999999999993</v>
      </c>
      <c r="O2001" s="5">
        <f>O2002</f>
        <v>7973.2999999999993</v>
      </c>
      <c r="P2001" s="5">
        <f t="shared" ref="P2001:V2001" si="1770">P2002</f>
        <v>0</v>
      </c>
      <c r="Q2001" s="5">
        <f t="shared" si="1770"/>
        <v>0</v>
      </c>
      <c r="R2001" s="5">
        <f t="shared" si="1770"/>
        <v>0</v>
      </c>
      <c r="S2001" s="5">
        <f t="shared" si="1770"/>
        <v>0</v>
      </c>
      <c r="T2001" s="5">
        <v>7912.8080300000001</v>
      </c>
      <c r="U2001" s="5">
        <f t="shared" si="1770"/>
        <v>0</v>
      </c>
      <c r="V2001" s="36">
        <f t="shared" si="1770"/>
        <v>0</v>
      </c>
      <c r="W2001" s="5">
        <f t="shared" si="1766"/>
        <v>99.241318274741957</v>
      </c>
      <c r="X2001" s="26"/>
    </row>
    <row r="2002" spans="1:24" ht="31.5" x14ac:dyDescent="0.25">
      <c r="A2002" s="4" t="s">
        <v>215</v>
      </c>
      <c r="B2002" s="4" t="s">
        <v>1343</v>
      </c>
      <c r="C2002" s="4" t="s">
        <v>157</v>
      </c>
      <c r="D2002" s="4"/>
      <c r="E2002" s="14" t="s">
        <v>526</v>
      </c>
      <c r="F2002" s="5"/>
      <c r="G2002" s="5"/>
      <c r="H2002" s="5"/>
      <c r="I2002" s="5"/>
      <c r="J2002" s="5"/>
      <c r="K2002" s="5"/>
      <c r="L2002" s="5"/>
      <c r="M2002" s="5">
        <v>0</v>
      </c>
      <c r="N2002" s="5">
        <v>7973.2999999999993</v>
      </c>
      <c r="O2002" s="5">
        <f>N2002</f>
        <v>7973.2999999999993</v>
      </c>
      <c r="P2002" s="5">
        <v>0</v>
      </c>
      <c r="Q2002" s="5">
        <v>0</v>
      </c>
      <c r="R2002" s="5">
        <v>0</v>
      </c>
      <c r="S2002" s="5">
        <v>0</v>
      </c>
      <c r="T2002" s="5">
        <v>7912.8080300000001</v>
      </c>
      <c r="U2002" s="5">
        <v>0</v>
      </c>
      <c r="V2002" s="36">
        <v>0</v>
      </c>
      <c r="W2002" s="5">
        <f t="shared" si="1766"/>
        <v>99.241318274741957</v>
      </c>
      <c r="X2002" s="26"/>
    </row>
    <row r="2003" spans="1:24" s="3" customFormat="1" ht="78.75" x14ac:dyDescent="0.25">
      <c r="A2003" s="4" t="s">
        <v>215</v>
      </c>
      <c r="B2003" s="4" t="s">
        <v>1343</v>
      </c>
      <c r="C2003" s="4" t="s">
        <v>157</v>
      </c>
      <c r="D2003" s="4" t="s">
        <v>18</v>
      </c>
      <c r="E2003" s="14" t="s">
        <v>462</v>
      </c>
      <c r="F2003" s="8">
        <f t="shared" ref="F2003:L2003" si="1771">F2004+F2076+F2122+F2233+F2316+F2332+F2346+F2360</f>
        <v>637668</v>
      </c>
      <c r="G2003" s="8">
        <f t="shared" si="1771"/>
        <v>620729.39999999991</v>
      </c>
      <c r="H2003" s="8">
        <f t="shared" si="1771"/>
        <v>540568.59999999986</v>
      </c>
      <c r="I2003" s="8">
        <f t="shared" si="1771"/>
        <v>-1832.4</v>
      </c>
      <c r="J2003" s="8">
        <f t="shared" si="1771"/>
        <v>-18</v>
      </c>
      <c r="K2003" s="8">
        <f t="shared" si="1771"/>
        <v>-18</v>
      </c>
      <c r="L2003" s="8">
        <f t="shared" si="1771"/>
        <v>-641.32899999999881</v>
      </c>
      <c r="M2003" s="8">
        <f t="shared" si="1736"/>
        <v>635194.27099999995</v>
      </c>
      <c r="N2003" s="5">
        <v>7550.4319699999996</v>
      </c>
      <c r="O2003" s="8">
        <f t="shared" ref="O2003:V2003" si="1772">O2004+O2076+O2122+O2233+O2316+O2332+O2346+O2360</f>
        <v>496274.11972999998</v>
      </c>
      <c r="P2003" s="8">
        <f t="shared" si="1772"/>
        <v>124491.31617999999</v>
      </c>
      <c r="Q2003" s="8">
        <f t="shared" si="1772"/>
        <v>115906.5273</v>
      </c>
      <c r="R2003" s="8">
        <f t="shared" si="1772"/>
        <v>0</v>
      </c>
      <c r="S2003" s="8">
        <f t="shared" si="1772"/>
        <v>0</v>
      </c>
      <c r="T2003" s="5">
        <v>7550.4263700000001</v>
      </c>
      <c r="U2003" s="8">
        <f t="shared" si="1772"/>
        <v>123907.51905</v>
      </c>
      <c r="V2003" s="34">
        <f t="shared" si="1772"/>
        <v>0</v>
      </c>
      <c r="W2003" s="5">
        <f t="shared" si="1766"/>
        <v>99.999925832058068</v>
      </c>
      <c r="X2003" s="21"/>
    </row>
    <row r="2004" spans="1:24" s="3" customFormat="1" ht="31.5" x14ac:dyDescent="0.25">
      <c r="A2004" s="4" t="s">
        <v>215</v>
      </c>
      <c r="B2004" s="4" t="s">
        <v>1343</v>
      </c>
      <c r="C2004" s="4" t="s">
        <v>157</v>
      </c>
      <c r="D2004" s="4" t="s">
        <v>28</v>
      </c>
      <c r="E2004" s="14" t="s">
        <v>464</v>
      </c>
      <c r="F2004" s="8">
        <f t="shared" ref="F2004:L2004" si="1773">F2005+F2031</f>
        <v>70540.800000000003</v>
      </c>
      <c r="G2004" s="8">
        <f t="shared" si="1773"/>
        <v>68116.700000000012</v>
      </c>
      <c r="H2004" s="8">
        <f t="shared" si="1773"/>
        <v>67892.800000000003</v>
      </c>
      <c r="I2004" s="8">
        <f t="shared" si="1773"/>
        <v>0</v>
      </c>
      <c r="J2004" s="8">
        <f t="shared" si="1773"/>
        <v>0</v>
      </c>
      <c r="K2004" s="8">
        <f t="shared" si="1773"/>
        <v>0</v>
      </c>
      <c r="L2004" s="8">
        <f t="shared" si="1773"/>
        <v>6655.5420000000004</v>
      </c>
      <c r="M2004" s="8">
        <f t="shared" si="1736"/>
        <v>77196.342000000004</v>
      </c>
      <c r="N2004" s="5">
        <v>7550.4319699999996</v>
      </c>
      <c r="O2004" s="8">
        <f>O2005+O2031</f>
        <v>46910.908580000003</v>
      </c>
      <c r="P2004" s="8">
        <f t="shared" ref="P2004:V2004" si="1774">P2005+P2031</f>
        <v>55429.7</v>
      </c>
      <c r="Q2004" s="8">
        <f t="shared" si="1774"/>
        <v>5142.9840000000004</v>
      </c>
      <c r="R2004" s="8">
        <f t="shared" si="1774"/>
        <v>0</v>
      </c>
      <c r="S2004" s="8">
        <f t="shared" si="1774"/>
        <v>0</v>
      </c>
      <c r="T2004" s="5">
        <v>7550.4263700000001</v>
      </c>
      <c r="U2004" s="8">
        <f t="shared" si="1774"/>
        <v>55427.493780000004</v>
      </c>
      <c r="V2004" s="34">
        <f t="shared" si="1774"/>
        <v>0</v>
      </c>
      <c r="W2004" s="5">
        <f t="shared" si="1766"/>
        <v>99.999925832058068</v>
      </c>
      <c r="X2004" s="21"/>
    </row>
    <row r="2005" spans="1:24" s="10" customFormat="1" ht="31.5" x14ac:dyDescent="0.25">
      <c r="A2005" s="4" t="s">
        <v>215</v>
      </c>
      <c r="B2005" s="4" t="s">
        <v>1343</v>
      </c>
      <c r="C2005" s="4" t="s">
        <v>157</v>
      </c>
      <c r="D2005" s="4" t="s">
        <v>11</v>
      </c>
      <c r="E2005" s="14" t="s">
        <v>465</v>
      </c>
      <c r="F2005" s="11">
        <f t="shared" ref="F2005:L2005" si="1775">F2006+F2014+F2026</f>
        <v>53862.200000000004</v>
      </c>
      <c r="G2005" s="11">
        <f t="shared" si="1775"/>
        <v>53862.200000000004</v>
      </c>
      <c r="H2005" s="11">
        <f t="shared" si="1775"/>
        <v>53862.200000000004</v>
      </c>
      <c r="I2005" s="11">
        <f t="shared" si="1775"/>
        <v>0</v>
      </c>
      <c r="J2005" s="11">
        <f t="shared" si="1775"/>
        <v>0</v>
      </c>
      <c r="K2005" s="11">
        <f t="shared" si="1775"/>
        <v>0</v>
      </c>
      <c r="L2005" s="11">
        <f t="shared" si="1775"/>
        <v>453.8</v>
      </c>
      <c r="M2005" s="11">
        <f t="shared" si="1736"/>
        <v>54316.000000000007</v>
      </c>
      <c r="N2005" s="5">
        <v>422.86802999999998</v>
      </c>
      <c r="O2005" s="11">
        <f>O2006+O2014+O2026</f>
        <v>37172.508450000001</v>
      </c>
      <c r="P2005" s="11">
        <f t="shared" ref="P2005:V2005" si="1776">P2006+P2014+P2026</f>
        <v>55429.7</v>
      </c>
      <c r="Q2005" s="11">
        <f t="shared" si="1776"/>
        <v>5142.9840000000004</v>
      </c>
      <c r="R2005" s="11">
        <f t="shared" si="1776"/>
        <v>0</v>
      </c>
      <c r="S2005" s="11">
        <f t="shared" si="1776"/>
        <v>0</v>
      </c>
      <c r="T2005" s="5">
        <v>362.38166000000001</v>
      </c>
      <c r="U2005" s="11">
        <f t="shared" si="1776"/>
        <v>55427.493780000004</v>
      </c>
      <c r="V2005" s="35">
        <f t="shared" si="1776"/>
        <v>0</v>
      </c>
      <c r="W2005" s="5">
        <f t="shared" si="1766"/>
        <v>85.696159153956387</v>
      </c>
      <c r="X2005" s="25"/>
    </row>
    <row r="2006" spans="1:24" ht="31.5" x14ac:dyDescent="0.25">
      <c r="A2006" s="4" t="s">
        <v>215</v>
      </c>
      <c r="B2006" s="4" t="s">
        <v>1343</v>
      </c>
      <c r="C2006" s="4" t="s">
        <v>157</v>
      </c>
      <c r="D2006" s="4" t="s">
        <v>12</v>
      </c>
      <c r="E2006" s="14" t="s">
        <v>466</v>
      </c>
      <c r="F2006" s="5">
        <f t="shared" ref="F2006:L2008" si="1777">F2007</f>
        <v>7027.9000000000005</v>
      </c>
      <c r="G2006" s="5">
        <f t="shared" si="1777"/>
        <v>7027.9000000000005</v>
      </c>
      <c r="H2006" s="5">
        <f t="shared" si="1777"/>
        <v>7027.9000000000005</v>
      </c>
      <c r="I2006" s="5">
        <f t="shared" si="1777"/>
        <v>0</v>
      </c>
      <c r="J2006" s="5">
        <f t="shared" si="1777"/>
        <v>0</v>
      </c>
      <c r="K2006" s="5">
        <f t="shared" si="1777"/>
        <v>0</v>
      </c>
      <c r="L2006" s="5">
        <f t="shared" si="1777"/>
        <v>0</v>
      </c>
      <c r="M2006" s="5">
        <f t="shared" si="1736"/>
        <v>7027.9000000000005</v>
      </c>
      <c r="N2006" s="5">
        <v>422.86802999999998</v>
      </c>
      <c r="O2006" s="5">
        <f t="shared" ref="O2006:O2008" si="1778">O2007</f>
        <v>5142.9840000000004</v>
      </c>
      <c r="P2006" s="5">
        <f t="shared" ref="P2006:V2008" si="1779">P2007</f>
        <v>55429.7</v>
      </c>
      <c r="Q2006" s="5">
        <f t="shared" si="1779"/>
        <v>5142.9840000000004</v>
      </c>
      <c r="R2006" s="5">
        <f t="shared" si="1779"/>
        <v>0</v>
      </c>
      <c r="S2006" s="5">
        <f t="shared" si="1779"/>
        <v>0</v>
      </c>
      <c r="T2006" s="5">
        <v>362.38166000000001</v>
      </c>
      <c r="U2006" s="5">
        <f t="shared" si="1779"/>
        <v>55427.493780000004</v>
      </c>
      <c r="V2006" s="36">
        <f t="shared" si="1779"/>
        <v>0</v>
      </c>
      <c r="W2006" s="5">
        <f t="shared" si="1766"/>
        <v>85.696159153956387</v>
      </c>
      <c r="X2006" s="26"/>
    </row>
    <row r="2007" spans="1:24" ht="31.5" x14ac:dyDescent="0.25">
      <c r="A2007" s="4" t="s">
        <v>215</v>
      </c>
      <c r="B2007" s="4" t="s">
        <v>1343</v>
      </c>
      <c r="C2007" s="4" t="s">
        <v>22</v>
      </c>
      <c r="D2007" s="4"/>
      <c r="E2007" s="14" t="s">
        <v>699</v>
      </c>
      <c r="F2007" s="5">
        <f t="shared" si="1777"/>
        <v>7027.9000000000005</v>
      </c>
      <c r="G2007" s="5">
        <f t="shared" si="1777"/>
        <v>7027.9000000000005</v>
      </c>
      <c r="H2007" s="5">
        <f t="shared" si="1777"/>
        <v>7027.9000000000005</v>
      </c>
      <c r="I2007" s="5">
        <f t="shared" si="1777"/>
        <v>0</v>
      </c>
      <c r="J2007" s="5">
        <f t="shared" si="1777"/>
        <v>0</v>
      </c>
      <c r="K2007" s="5">
        <f t="shared" si="1777"/>
        <v>0</v>
      </c>
      <c r="L2007" s="5">
        <f t="shared" si="1777"/>
        <v>0</v>
      </c>
      <c r="M2007" s="5">
        <f t="shared" si="1736"/>
        <v>7027.9000000000005</v>
      </c>
      <c r="N2007" s="5">
        <v>10.4</v>
      </c>
      <c r="O2007" s="5">
        <f t="shared" si="1778"/>
        <v>5142.9840000000004</v>
      </c>
      <c r="P2007" s="5">
        <f t="shared" si="1779"/>
        <v>55429.7</v>
      </c>
      <c r="Q2007" s="5">
        <f t="shared" si="1779"/>
        <v>5142.9840000000004</v>
      </c>
      <c r="R2007" s="5">
        <f t="shared" si="1779"/>
        <v>0</v>
      </c>
      <c r="S2007" s="5">
        <f t="shared" si="1779"/>
        <v>0</v>
      </c>
      <c r="T2007" s="5">
        <v>10.39964</v>
      </c>
      <c r="U2007" s="5">
        <f t="shared" si="1779"/>
        <v>55427.493780000004</v>
      </c>
      <c r="V2007" s="36">
        <f t="shared" si="1779"/>
        <v>0</v>
      </c>
      <c r="W2007" s="5">
        <f t="shared" si="1766"/>
        <v>99.996538461538449</v>
      </c>
      <c r="X2007" s="26"/>
    </row>
    <row r="2008" spans="1:24" x14ac:dyDescent="0.25">
      <c r="A2008" s="4" t="s">
        <v>215</v>
      </c>
      <c r="B2008" s="4" t="s">
        <v>1343</v>
      </c>
      <c r="C2008" s="4" t="s">
        <v>23</v>
      </c>
      <c r="D2008" s="4"/>
      <c r="E2008" s="14" t="s">
        <v>705</v>
      </c>
      <c r="F2008" s="5">
        <f t="shared" si="1777"/>
        <v>7027.9000000000005</v>
      </c>
      <c r="G2008" s="5">
        <f t="shared" si="1777"/>
        <v>7027.9000000000005</v>
      </c>
      <c r="H2008" s="5">
        <f t="shared" si="1777"/>
        <v>7027.9000000000005</v>
      </c>
      <c r="I2008" s="5">
        <f t="shared" si="1777"/>
        <v>0</v>
      </c>
      <c r="J2008" s="5">
        <f t="shared" si="1777"/>
        <v>0</v>
      </c>
      <c r="K2008" s="5">
        <f t="shared" si="1777"/>
        <v>0</v>
      </c>
      <c r="L2008" s="5">
        <f t="shared" si="1777"/>
        <v>0</v>
      </c>
      <c r="M2008" s="5">
        <f t="shared" si="1736"/>
        <v>7027.9000000000005</v>
      </c>
      <c r="N2008" s="5">
        <v>10.4</v>
      </c>
      <c r="O2008" s="5">
        <f t="shared" si="1778"/>
        <v>5142.9840000000004</v>
      </c>
      <c r="P2008" s="5">
        <f t="shared" si="1779"/>
        <v>55429.7</v>
      </c>
      <c r="Q2008" s="5">
        <f t="shared" si="1779"/>
        <v>5142.9840000000004</v>
      </c>
      <c r="R2008" s="5">
        <f t="shared" si="1779"/>
        <v>0</v>
      </c>
      <c r="S2008" s="5">
        <f t="shared" si="1779"/>
        <v>0</v>
      </c>
      <c r="T2008" s="5">
        <v>10.39964</v>
      </c>
      <c r="U2008" s="5">
        <f t="shared" si="1779"/>
        <v>55427.493780000004</v>
      </c>
      <c r="V2008" s="36">
        <f t="shared" si="1779"/>
        <v>0</v>
      </c>
      <c r="W2008" s="5">
        <f t="shared" si="1766"/>
        <v>99.996538461538449</v>
      </c>
      <c r="X2008" s="26"/>
    </row>
    <row r="2009" spans="1:24" ht="47.25" x14ac:dyDescent="0.25">
      <c r="A2009" s="4" t="s">
        <v>215</v>
      </c>
      <c r="B2009" s="4" t="s">
        <v>1343</v>
      </c>
      <c r="C2009" s="4" t="s">
        <v>217</v>
      </c>
      <c r="D2009" s="4"/>
      <c r="E2009" s="14" t="s">
        <v>708</v>
      </c>
      <c r="F2009" s="5">
        <f t="shared" ref="F2009:L2009" si="1780">F2010+F2012</f>
        <v>7027.9000000000005</v>
      </c>
      <c r="G2009" s="5">
        <f t="shared" si="1780"/>
        <v>7027.9000000000005</v>
      </c>
      <c r="H2009" s="5">
        <f t="shared" si="1780"/>
        <v>7027.9000000000005</v>
      </c>
      <c r="I2009" s="5">
        <f t="shared" si="1780"/>
        <v>0</v>
      </c>
      <c r="J2009" s="5">
        <f t="shared" si="1780"/>
        <v>0</v>
      </c>
      <c r="K2009" s="5">
        <f t="shared" si="1780"/>
        <v>0</v>
      </c>
      <c r="L2009" s="5">
        <f t="shared" si="1780"/>
        <v>0</v>
      </c>
      <c r="M2009" s="5">
        <f t="shared" si="1736"/>
        <v>7027.9000000000005</v>
      </c>
      <c r="N2009" s="5">
        <v>10.4</v>
      </c>
      <c r="O2009" s="5">
        <f>O2010+O2012</f>
        <v>5142.9840000000004</v>
      </c>
      <c r="P2009" s="5">
        <f t="shared" ref="P2009:V2009" si="1781">P2010+P2012</f>
        <v>55429.7</v>
      </c>
      <c r="Q2009" s="5">
        <f t="shared" si="1781"/>
        <v>5142.9840000000004</v>
      </c>
      <c r="R2009" s="5">
        <f t="shared" si="1781"/>
        <v>0</v>
      </c>
      <c r="S2009" s="5">
        <f t="shared" si="1781"/>
        <v>0</v>
      </c>
      <c r="T2009" s="5">
        <v>10.39964</v>
      </c>
      <c r="U2009" s="5">
        <f t="shared" si="1781"/>
        <v>55427.493780000004</v>
      </c>
      <c r="V2009" s="36">
        <f t="shared" si="1781"/>
        <v>0</v>
      </c>
      <c r="W2009" s="5">
        <f t="shared" si="1766"/>
        <v>99.996538461538449</v>
      </c>
      <c r="X2009" s="26"/>
    </row>
    <row r="2010" spans="1:24" ht="31.5" x14ac:dyDescent="0.25">
      <c r="A2010" s="4" t="s">
        <v>215</v>
      </c>
      <c r="B2010" s="4" t="s">
        <v>1343</v>
      </c>
      <c r="C2010" s="4" t="s">
        <v>217</v>
      </c>
      <c r="D2010" s="4" t="s">
        <v>11</v>
      </c>
      <c r="E2010" s="14" t="s">
        <v>465</v>
      </c>
      <c r="F2010" s="5">
        <f t="shared" ref="F2010:L2010" si="1782">F2011</f>
        <v>6517.3</v>
      </c>
      <c r="G2010" s="5">
        <f t="shared" si="1782"/>
        <v>6517.3</v>
      </c>
      <c r="H2010" s="5">
        <f t="shared" si="1782"/>
        <v>6517.3</v>
      </c>
      <c r="I2010" s="5">
        <f t="shared" si="1782"/>
        <v>0</v>
      </c>
      <c r="J2010" s="5">
        <f t="shared" si="1782"/>
        <v>0</v>
      </c>
      <c r="K2010" s="5">
        <f t="shared" si="1782"/>
        <v>0</v>
      </c>
      <c r="L2010" s="5">
        <f t="shared" si="1782"/>
        <v>0</v>
      </c>
      <c r="M2010" s="5">
        <f t="shared" si="1736"/>
        <v>6517.3</v>
      </c>
      <c r="N2010" s="5">
        <v>10.4</v>
      </c>
      <c r="O2010" s="5">
        <f>O2011</f>
        <v>4808.4544599999999</v>
      </c>
      <c r="P2010" s="5">
        <f t="shared" ref="P2010:V2010" si="1783">P2011</f>
        <v>10.4</v>
      </c>
      <c r="Q2010" s="5">
        <f t="shared" si="1783"/>
        <v>4808.4544599999999</v>
      </c>
      <c r="R2010" s="5">
        <f t="shared" si="1783"/>
        <v>0</v>
      </c>
      <c r="S2010" s="5">
        <f t="shared" si="1783"/>
        <v>0</v>
      </c>
      <c r="T2010" s="5">
        <v>10.39964</v>
      </c>
      <c r="U2010" s="5">
        <f t="shared" si="1783"/>
        <v>10.39964</v>
      </c>
      <c r="V2010" s="36">
        <f t="shared" si="1783"/>
        <v>0</v>
      </c>
      <c r="W2010" s="5">
        <f t="shared" si="1766"/>
        <v>99.996538461538449</v>
      </c>
      <c r="X2010" s="26"/>
    </row>
    <row r="2011" spans="1:24" ht="31.5" x14ac:dyDescent="0.25">
      <c r="A2011" s="4" t="s">
        <v>215</v>
      </c>
      <c r="B2011" s="4" t="s">
        <v>1343</v>
      </c>
      <c r="C2011" s="4" t="s">
        <v>217</v>
      </c>
      <c r="D2011" s="4" t="s">
        <v>12</v>
      </c>
      <c r="E2011" s="14" t="s">
        <v>466</v>
      </c>
      <c r="F2011" s="5">
        <v>6517.3</v>
      </c>
      <c r="G2011" s="5">
        <v>6517.3</v>
      </c>
      <c r="H2011" s="5">
        <v>6517.3</v>
      </c>
      <c r="I2011" s="5"/>
      <c r="J2011" s="5"/>
      <c r="K2011" s="5"/>
      <c r="L2011" s="5"/>
      <c r="M2011" s="5">
        <f t="shared" si="1736"/>
        <v>6517.3</v>
      </c>
      <c r="N2011" s="5">
        <v>10.4</v>
      </c>
      <c r="O2011" s="5">
        <v>4808.4544599999999</v>
      </c>
      <c r="P2011" s="5">
        <f>N2011</f>
        <v>10.4</v>
      </c>
      <c r="Q2011" s="5">
        <f>O2011</f>
        <v>4808.4544599999999</v>
      </c>
      <c r="R2011" s="5">
        <v>0</v>
      </c>
      <c r="S2011" s="5">
        <v>0</v>
      </c>
      <c r="T2011" s="5">
        <v>10.39964</v>
      </c>
      <c r="U2011" s="5">
        <f>T2011</f>
        <v>10.39964</v>
      </c>
      <c r="V2011" s="36">
        <v>0</v>
      </c>
      <c r="W2011" s="5">
        <f t="shared" si="1766"/>
        <v>99.996538461538449</v>
      </c>
      <c r="X2011" s="26"/>
    </row>
    <row r="2012" spans="1:24" ht="31.5" x14ac:dyDescent="0.25">
      <c r="A2012" s="4" t="s">
        <v>215</v>
      </c>
      <c r="B2012" s="4" t="s">
        <v>1343</v>
      </c>
      <c r="C2012" s="4" t="s">
        <v>25</v>
      </c>
      <c r="D2012" s="4"/>
      <c r="E2012" s="14" t="s">
        <v>728</v>
      </c>
      <c r="F2012" s="5">
        <f t="shared" ref="F2012:L2012" si="1784">F2013</f>
        <v>510.6</v>
      </c>
      <c r="G2012" s="5">
        <f t="shared" si="1784"/>
        <v>510.6</v>
      </c>
      <c r="H2012" s="5">
        <f t="shared" si="1784"/>
        <v>510.6</v>
      </c>
      <c r="I2012" s="5">
        <f t="shared" si="1784"/>
        <v>0</v>
      </c>
      <c r="J2012" s="5">
        <f t="shared" si="1784"/>
        <v>0</v>
      </c>
      <c r="K2012" s="5">
        <f t="shared" si="1784"/>
        <v>0</v>
      </c>
      <c r="L2012" s="5">
        <f t="shared" si="1784"/>
        <v>0</v>
      </c>
      <c r="M2012" s="5">
        <f t="shared" si="1736"/>
        <v>510.6</v>
      </c>
      <c r="N2012" s="5">
        <v>55419.299999999996</v>
      </c>
      <c r="O2012" s="5">
        <f>O2013</f>
        <v>334.52954</v>
      </c>
      <c r="P2012" s="5">
        <f t="shared" ref="P2012:V2012" si="1785">P2013</f>
        <v>55419.299999999996</v>
      </c>
      <c r="Q2012" s="5">
        <f t="shared" si="1785"/>
        <v>334.52954</v>
      </c>
      <c r="R2012" s="5">
        <f t="shared" si="1785"/>
        <v>0</v>
      </c>
      <c r="S2012" s="5">
        <f t="shared" si="1785"/>
        <v>0</v>
      </c>
      <c r="T2012" s="5">
        <v>55417.094140000001</v>
      </c>
      <c r="U2012" s="5">
        <f t="shared" si="1785"/>
        <v>55417.094140000001</v>
      </c>
      <c r="V2012" s="36">
        <f t="shared" si="1785"/>
        <v>0</v>
      </c>
      <c r="W2012" s="5">
        <f t="shared" si="1766"/>
        <v>99.99601968989144</v>
      </c>
      <c r="X2012" s="26"/>
    </row>
    <row r="2013" spans="1:24" ht="31.5" x14ac:dyDescent="0.25">
      <c r="A2013" s="4" t="s">
        <v>215</v>
      </c>
      <c r="B2013" s="4" t="s">
        <v>1343</v>
      </c>
      <c r="C2013" s="4" t="s">
        <v>161</v>
      </c>
      <c r="D2013" s="4"/>
      <c r="E2013" s="14" t="s">
        <v>730</v>
      </c>
      <c r="F2013" s="5">
        <v>510.6</v>
      </c>
      <c r="G2013" s="5">
        <v>510.6</v>
      </c>
      <c r="H2013" s="5">
        <v>510.6</v>
      </c>
      <c r="I2013" s="5"/>
      <c r="J2013" s="5"/>
      <c r="K2013" s="5"/>
      <c r="L2013" s="5"/>
      <c r="M2013" s="5">
        <f t="shared" si="1736"/>
        <v>510.6</v>
      </c>
      <c r="N2013" s="5">
        <v>55419.299999999996</v>
      </c>
      <c r="O2013" s="5">
        <v>334.52954</v>
      </c>
      <c r="P2013" s="5">
        <f>N2013</f>
        <v>55419.299999999996</v>
      </c>
      <c r="Q2013" s="5">
        <f>O2013</f>
        <v>334.52954</v>
      </c>
      <c r="R2013" s="5">
        <v>0</v>
      </c>
      <c r="S2013" s="5">
        <v>0</v>
      </c>
      <c r="T2013" s="5">
        <v>55417.094140000001</v>
      </c>
      <c r="U2013" s="5">
        <f>T2013</f>
        <v>55417.094140000001</v>
      </c>
      <c r="V2013" s="36">
        <v>0</v>
      </c>
      <c r="W2013" s="5">
        <f t="shared" si="1766"/>
        <v>99.99601968989144</v>
      </c>
      <c r="X2013" s="26"/>
    </row>
    <row r="2014" spans="1:24" ht="31.5" x14ac:dyDescent="0.25">
      <c r="A2014" s="4" t="s">
        <v>215</v>
      </c>
      <c r="B2014" s="4" t="s">
        <v>1343</v>
      </c>
      <c r="C2014" s="4" t="s">
        <v>158</v>
      </c>
      <c r="D2014" s="4"/>
      <c r="E2014" s="14" t="s">
        <v>722</v>
      </c>
      <c r="F2014" s="5">
        <f t="shared" ref="F2014:L2014" si="1786">F2015</f>
        <v>46834.3</v>
      </c>
      <c r="G2014" s="5">
        <f t="shared" si="1786"/>
        <v>46834.3</v>
      </c>
      <c r="H2014" s="5">
        <f t="shared" si="1786"/>
        <v>46834.3</v>
      </c>
      <c r="I2014" s="5">
        <f t="shared" si="1786"/>
        <v>0</v>
      </c>
      <c r="J2014" s="5">
        <f t="shared" si="1786"/>
        <v>0</v>
      </c>
      <c r="K2014" s="5">
        <f t="shared" si="1786"/>
        <v>0</v>
      </c>
      <c r="L2014" s="5">
        <f t="shared" si="1786"/>
        <v>453.8</v>
      </c>
      <c r="M2014" s="5">
        <f t="shared" si="1736"/>
        <v>47288.100000000006</v>
      </c>
      <c r="N2014" s="5">
        <v>50796.651749999997</v>
      </c>
      <c r="O2014" s="5">
        <f>O2015</f>
        <v>32029.524450000001</v>
      </c>
      <c r="P2014" s="5">
        <f t="shared" ref="P2014:V2014" si="1787">P2015</f>
        <v>0</v>
      </c>
      <c r="Q2014" s="5">
        <f t="shared" si="1787"/>
        <v>0</v>
      </c>
      <c r="R2014" s="5">
        <f t="shared" si="1787"/>
        <v>0</v>
      </c>
      <c r="S2014" s="5">
        <f t="shared" si="1787"/>
        <v>0</v>
      </c>
      <c r="T2014" s="5">
        <v>50794.445890000003</v>
      </c>
      <c r="U2014" s="5">
        <f t="shared" si="1787"/>
        <v>0</v>
      </c>
      <c r="V2014" s="36">
        <f t="shared" si="1787"/>
        <v>0</v>
      </c>
      <c r="W2014" s="5">
        <f t="shared" si="1766"/>
        <v>99.995657469687472</v>
      </c>
      <c r="X2014" s="26"/>
    </row>
    <row r="2015" spans="1:24" ht="78.75" x14ac:dyDescent="0.25">
      <c r="A2015" s="4" t="s">
        <v>215</v>
      </c>
      <c r="B2015" s="4" t="s">
        <v>1343</v>
      </c>
      <c r="C2015" s="4" t="s">
        <v>158</v>
      </c>
      <c r="D2015" s="4" t="s">
        <v>18</v>
      </c>
      <c r="E2015" s="14" t="s">
        <v>462</v>
      </c>
      <c r="F2015" s="5">
        <f t="shared" ref="F2015:L2015" si="1788">F2016+F2019</f>
        <v>46834.3</v>
      </c>
      <c r="G2015" s="5">
        <f t="shared" si="1788"/>
        <v>46834.3</v>
      </c>
      <c r="H2015" s="5">
        <f t="shared" si="1788"/>
        <v>46834.3</v>
      </c>
      <c r="I2015" s="5">
        <f t="shared" si="1788"/>
        <v>0</v>
      </c>
      <c r="J2015" s="5">
        <f t="shared" si="1788"/>
        <v>0</v>
      </c>
      <c r="K2015" s="5">
        <f t="shared" si="1788"/>
        <v>0</v>
      </c>
      <c r="L2015" s="5">
        <f t="shared" si="1788"/>
        <v>453.8</v>
      </c>
      <c r="M2015" s="5">
        <f t="shared" ref="M2015:M2085" si="1789">F2015+I2015+L2015</f>
        <v>47288.100000000006</v>
      </c>
      <c r="N2015" s="5">
        <v>50796.651749999997</v>
      </c>
      <c r="O2015" s="5">
        <f>O2016+O2019</f>
        <v>32029.524450000001</v>
      </c>
      <c r="P2015" s="5">
        <f t="shared" ref="P2015:V2015" si="1790">P2016+P2019</f>
        <v>0</v>
      </c>
      <c r="Q2015" s="5">
        <f t="shared" si="1790"/>
        <v>0</v>
      </c>
      <c r="R2015" s="5">
        <f t="shared" si="1790"/>
        <v>0</v>
      </c>
      <c r="S2015" s="5">
        <f t="shared" si="1790"/>
        <v>0</v>
      </c>
      <c r="T2015" s="5">
        <v>50794.445890000003</v>
      </c>
      <c r="U2015" s="5">
        <f t="shared" si="1790"/>
        <v>0</v>
      </c>
      <c r="V2015" s="36">
        <f t="shared" si="1790"/>
        <v>0</v>
      </c>
      <c r="W2015" s="5">
        <f t="shared" si="1766"/>
        <v>99.995657469687472</v>
      </c>
      <c r="X2015" s="26"/>
    </row>
    <row r="2016" spans="1:24" ht="31.5" x14ac:dyDescent="0.25">
      <c r="A2016" s="4" t="s">
        <v>215</v>
      </c>
      <c r="B2016" s="4" t="s">
        <v>1343</v>
      </c>
      <c r="C2016" s="4" t="s">
        <v>158</v>
      </c>
      <c r="D2016" s="4" t="s">
        <v>28</v>
      </c>
      <c r="E2016" s="14" t="s">
        <v>464</v>
      </c>
      <c r="F2016" s="5">
        <f t="shared" ref="F2016:L2017" si="1791">F2017</f>
        <v>43233.3</v>
      </c>
      <c r="G2016" s="5">
        <f t="shared" si="1791"/>
        <v>43233.3</v>
      </c>
      <c r="H2016" s="5">
        <f t="shared" si="1791"/>
        <v>43233.3</v>
      </c>
      <c r="I2016" s="5">
        <f t="shared" si="1791"/>
        <v>0</v>
      </c>
      <c r="J2016" s="5">
        <f t="shared" si="1791"/>
        <v>0</v>
      </c>
      <c r="K2016" s="5">
        <f t="shared" si="1791"/>
        <v>0</v>
      </c>
      <c r="L2016" s="5">
        <f t="shared" si="1791"/>
        <v>453.8</v>
      </c>
      <c r="M2016" s="5">
        <f t="shared" si="1789"/>
        <v>43687.100000000006</v>
      </c>
      <c r="N2016" s="5">
        <v>50796.651749999997</v>
      </c>
      <c r="O2016" s="5">
        <f>O2017</f>
        <v>29863.574410000001</v>
      </c>
      <c r="P2016" s="5">
        <f t="shared" ref="P2016:V2017" si="1792">P2017</f>
        <v>0</v>
      </c>
      <c r="Q2016" s="5">
        <f t="shared" si="1792"/>
        <v>0</v>
      </c>
      <c r="R2016" s="5">
        <f t="shared" si="1792"/>
        <v>0</v>
      </c>
      <c r="S2016" s="5">
        <f t="shared" si="1792"/>
        <v>0</v>
      </c>
      <c r="T2016" s="5">
        <v>50794.445890000003</v>
      </c>
      <c r="U2016" s="5">
        <f t="shared" si="1792"/>
        <v>0</v>
      </c>
      <c r="V2016" s="36">
        <f t="shared" si="1792"/>
        <v>0</v>
      </c>
      <c r="W2016" s="5">
        <f t="shared" si="1766"/>
        <v>99.995657469687472</v>
      </c>
      <c r="X2016" s="26"/>
    </row>
    <row r="2017" spans="1:24" ht="31.5" x14ac:dyDescent="0.25">
      <c r="A2017" s="4" t="s">
        <v>215</v>
      </c>
      <c r="B2017" s="4" t="s">
        <v>1343</v>
      </c>
      <c r="C2017" s="4" t="s">
        <v>159</v>
      </c>
      <c r="D2017" s="4"/>
      <c r="E2017" s="14" t="s">
        <v>723</v>
      </c>
      <c r="F2017" s="5">
        <f t="shared" si="1791"/>
        <v>43233.3</v>
      </c>
      <c r="G2017" s="5">
        <f t="shared" si="1791"/>
        <v>43233.3</v>
      </c>
      <c r="H2017" s="5">
        <f t="shared" si="1791"/>
        <v>43233.3</v>
      </c>
      <c r="I2017" s="5">
        <f t="shared" si="1791"/>
        <v>0</v>
      </c>
      <c r="J2017" s="5">
        <f t="shared" si="1791"/>
        <v>0</v>
      </c>
      <c r="K2017" s="5">
        <f t="shared" si="1791"/>
        <v>0</v>
      </c>
      <c r="L2017" s="5">
        <f t="shared" si="1791"/>
        <v>453.8</v>
      </c>
      <c r="M2017" s="5">
        <f t="shared" si="1789"/>
        <v>43687.100000000006</v>
      </c>
      <c r="N2017" s="5">
        <v>4622.6482500000002</v>
      </c>
      <c r="O2017" s="5">
        <f>O2018</f>
        <v>29863.574410000001</v>
      </c>
      <c r="P2017" s="5">
        <f t="shared" si="1792"/>
        <v>0</v>
      </c>
      <c r="Q2017" s="5">
        <f t="shared" si="1792"/>
        <v>0</v>
      </c>
      <c r="R2017" s="5">
        <f t="shared" si="1792"/>
        <v>0</v>
      </c>
      <c r="S2017" s="5">
        <f t="shared" si="1792"/>
        <v>0</v>
      </c>
      <c r="T2017" s="5">
        <v>4622.6482500000002</v>
      </c>
      <c r="U2017" s="5">
        <f t="shared" si="1792"/>
        <v>0</v>
      </c>
      <c r="V2017" s="36">
        <f t="shared" si="1792"/>
        <v>0</v>
      </c>
      <c r="W2017" s="5">
        <f t="shared" si="1766"/>
        <v>100</v>
      </c>
      <c r="X2017" s="26"/>
    </row>
    <row r="2018" spans="1:24" ht="78.75" hidden="1" x14ac:dyDescent="0.25">
      <c r="A2018" s="4" t="s">
        <v>215</v>
      </c>
      <c r="B2018" s="4" t="s">
        <v>1343</v>
      </c>
      <c r="C2018" s="4" t="s">
        <v>159</v>
      </c>
      <c r="D2018" s="4" t="s">
        <v>18</v>
      </c>
      <c r="E2018" s="14" t="s">
        <v>462</v>
      </c>
      <c r="F2018" s="5">
        <v>43233.3</v>
      </c>
      <c r="G2018" s="5">
        <v>43233.3</v>
      </c>
      <c r="H2018" s="5">
        <v>43233.3</v>
      </c>
      <c r="I2018" s="5"/>
      <c r="J2018" s="5"/>
      <c r="K2018" s="5"/>
      <c r="L2018" s="5">
        <v>453.8</v>
      </c>
      <c r="M2018" s="5">
        <f t="shared" si="1789"/>
        <v>43687.100000000006</v>
      </c>
      <c r="N2018" s="5">
        <v>0</v>
      </c>
      <c r="O2018" s="5">
        <v>29863.574410000001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36">
        <v>0</v>
      </c>
      <c r="W2018" s="5" t="e">
        <f t="shared" si="1766"/>
        <v>#DIV/0!</v>
      </c>
      <c r="X2018" s="24" t="s">
        <v>1214</v>
      </c>
    </row>
    <row r="2019" spans="1:24" ht="31.5" hidden="1" x14ac:dyDescent="0.25">
      <c r="A2019" s="4" t="s">
        <v>215</v>
      </c>
      <c r="B2019" s="4" t="s">
        <v>1343</v>
      </c>
      <c r="C2019" s="4" t="s">
        <v>159</v>
      </c>
      <c r="D2019" s="4" t="s">
        <v>28</v>
      </c>
      <c r="E2019" s="14" t="s">
        <v>464</v>
      </c>
      <c r="F2019" s="5">
        <f t="shared" ref="F2019:L2019" si="1793">F2022+F2020</f>
        <v>3601</v>
      </c>
      <c r="G2019" s="5">
        <f t="shared" si="1793"/>
        <v>3601</v>
      </c>
      <c r="H2019" s="5">
        <f t="shared" si="1793"/>
        <v>3601</v>
      </c>
      <c r="I2019" s="5">
        <f t="shared" si="1793"/>
        <v>0</v>
      </c>
      <c r="J2019" s="5">
        <f t="shared" si="1793"/>
        <v>0</v>
      </c>
      <c r="K2019" s="5">
        <f t="shared" si="1793"/>
        <v>0</v>
      </c>
      <c r="L2019" s="5">
        <f t="shared" si="1793"/>
        <v>0</v>
      </c>
      <c r="M2019" s="5">
        <f t="shared" si="1789"/>
        <v>3601</v>
      </c>
      <c r="N2019" s="5">
        <v>0</v>
      </c>
      <c r="O2019" s="5">
        <f t="shared" ref="O2019:V2019" si="1794">O2022+O2020+O2024</f>
        <v>2165.9500399999997</v>
      </c>
      <c r="P2019" s="5">
        <f t="shared" si="1794"/>
        <v>0</v>
      </c>
      <c r="Q2019" s="5">
        <f t="shared" si="1794"/>
        <v>0</v>
      </c>
      <c r="R2019" s="5">
        <f t="shared" si="1794"/>
        <v>0</v>
      </c>
      <c r="S2019" s="5">
        <f t="shared" si="1794"/>
        <v>0</v>
      </c>
      <c r="T2019" s="5">
        <v>0</v>
      </c>
      <c r="U2019" s="5">
        <f t="shared" si="1794"/>
        <v>0</v>
      </c>
      <c r="V2019" s="36">
        <f t="shared" si="1794"/>
        <v>0</v>
      </c>
      <c r="W2019" s="5" t="e">
        <f t="shared" si="1766"/>
        <v>#DIV/0!</v>
      </c>
      <c r="X2019" s="24" t="s">
        <v>1214</v>
      </c>
    </row>
    <row r="2020" spans="1:24" ht="31.5" x14ac:dyDescent="0.25">
      <c r="A2020" s="4" t="s">
        <v>215</v>
      </c>
      <c r="B2020" s="4" t="s">
        <v>1343</v>
      </c>
      <c r="C2020" s="4" t="s">
        <v>159</v>
      </c>
      <c r="D2020" s="4" t="s">
        <v>11</v>
      </c>
      <c r="E2020" s="14" t="s">
        <v>465</v>
      </c>
      <c r="F2020" s="5">
        <f t="shared" ref="F2020:L2020" si="1795">F2021</f>
        <v>0</v>
      </c>
      <c r="G2020" s="5">
        <f t="shared" si="1795"/>
        <v>0</v>
      </c>
      <c r="H2020" s="5">
        <f t="shared" si="1795"/>
        <v>0</v>
      </c>
      <c r="I2020" s="5">
        <f t="shared" si="1795"/>
        <v>0</v>
      </c>
      <c r="J2020" s="5">
        <f t="shared" si="1795"/>
        <v>0</v>
      </c>
      <c r="K2020" s="5">
        <f t="shared" si="1795"/>
        <v>0</v>
      </c>
      <c r="L2020" s="5">
        <f t="shared" si="1795"/>
        <v>0</v>
      </c>
      <c r="M2020" s="5">
        <f t="shared" si="1789"/>
        <v>0</v>
      </c>
      <c r="N2020" s="5">
        <v>3822.6482500000002</v>
      </c>
      <c r="O2020" s="5">
        <f>O2021</f>
        <v>1.84185</v>
      </c>
      <c r="P2020" s="5">
        <f t="shared" ref="P2020:V2020" si="1796">P2021</f>
        <v>0</v>
      </c>
      <c r="Q2020" s="5">
        <f t="shared" si="1796"/>
        <v>0</v>
      </c>
      <c r="R2020" s="5">
        <f t="shared" si="1796"/>
        <v>0</v>
      </c>
      <c r="S2020" s="5">
        <f t="shared" si="1796"/>
        <v>0</v>
      </c>
      <c r="T2020" s="5">
        <v>3822.6482500000002</v>
      </c>
      <c r="U2020" s="5">
        <f t="shared" si="1796"/>
        <v>0</v>
      </c>
      <c r="V2020" s="36">
        <f t="shared" si="1796"/>
        <v>0</v>
      </c>
      <c r="W2020" s="5">
        <f t="shared" si="1766"/>
        <v>100</v>
      </c>
      <c r="X2020" s="26"/>
    </row>
    <row r="2021" spans="1:24" ht="31.5" x14ac:dyDescent="0.25">
      <c r="A2021" s="4" t="s">
        <v>215</v>
      </c>
      <c r="B2021" s="4" t="s">
        <v>1343</v>
      </c>
      <c r="C2021" s="4" t="s">
        <v>159</v>
      </c>
      <c r="D2021" s="4" t="s">
        <v>12</v>
      </c>
      <c r="E2021" s="14" t="s">
        <v>466</v>
      </c>
      <c r="F2021" s="5"/>
      <c r="G2021" s="5"/>
      <c r="H2021" s="5"/>
      <c r="I2021" s="5"/>
      <c r="J2021" s="5"/>
      <c r="K2021" s="5"/>
      <c r="L2021" s="5"/>
      <c r="M2021" s="5">
        <f t="shared" si="1789"/>
        <v>0</v>
      </c>
      <c r="N2021" s="5">
        <v>3822.6482500000002</v>
      </c>
      <c r="O2021" s="5">
        <v>1.84185</v>
      </c>
      <c r="P2021" s="5">
        <v>0</v>
      </c>
      <c r="Q2021" s="5">
        <v>0</v>
      </c>
      <c r="R2021" s="5">
        <v>0</v>
      </c>
      <c r="S2021" s="5">
        <v>0</v>
      </c>
      <c r="T2021" s="5">
        <v>3822.6482500000002</v>
      </c>
      <c r="U2021" s="5">
        <v>0</v>
      </c>
      <c r="V2021" s="36">
        <v>0</v>
      </c>
      <c r="W2021" s="5">
        <f t="shared" si="1766"/>
        <v>100</v>
      </c>
      <c r="X2021" s="26"/>
    </row>
    <row r="2022" spans="1:24" x14ac:dyDescent="0.25">
      <c r="A2022" s="4" t="s">
        <v>215</v>
      </c>
      <c r="B2022" s="4" t="s">
        <v>1343</v>
      </c>
      <c r="C2022" s="4" t="s">
        <v>159</v>
      </c>
      <c r="D2022" s="4" t="s">
        <v>13</v>
      </c>
      <c r="E2022" s="14" t="s">
        <v>480</v>
      </c>
      <c r="F2022" s="5">
        <f t="shared" ref="F2022:L2022" si="1797">F2023</f>
        <v>3601</v>
      </c>
      <c r="G2022" s="5">
        <f t="shared" si="1797"/>
        <v>3601</v>
      </c>
      <c r="H2022" s="5">
        <f t="shared" si="1797"/>
        <v>3601</v>
      </c>
      <c r="I2022" s="5">
        <f t="shared" si="1797"/>
        <v>0</v>
      </c>
      <c r="J2022" s="5">
        <f t="shared" si="1797"/>
        <v>0</v>
      </c>
      <c r="K2022" s="5">
        <f t="shared" si="1797"/>
        <v>0</v>
      </c>
      <c r="L2022" s="5">
        <f t="shared" si="1797"/>
        <v>0</v>
      </c>
      <c r="M2022" s="5">
        <f t="shared" si="1789"/>
        <v>3601</v>
      </c>
      <c r="N2022" s="5">
        <v>800</v>
      </c>
      <c r="O2022" s="5">
        <f>O2023</f>
        <v>1988.6081899999999</v>
      </c>
      <c r="P2022" s="5">
        <f t="shared" ref="P2022:V2022" si="1798">P2023</f>
        <v>0</v>
      </c>
      <c r="Q2022" s="5">
        <f t="shared" si="1798"/>
        <v>0</v>
      </c>
      <c r="R2022" s="5">
        <f t="shared" si="1798"/>
        <v>0</v>
      </c>
      <c r="S2022" s="5">
        <f t="shared" si="1798"/>
        <v>0</v>
      </c>
      <c r="T2022" s="5">
        <v>800</v>
      </c>
      <c r="U2022" s="5">
        <f t="shared" si="1798"/>
        <v>0</v>
      </c>
      <c r="V2022" s="36">
        <f t="shared" si="1798"/>
        <v>0</v>
      </c>
      <c r="W2022" s="5">
        <f t="shared" si="1766"/>
        <v>100</v>
      </c>
      <c r="X2022" s="26"/>
    </row>
    <row r="2023" spans="1:24" x14ac:dyDescent="0.25">
      <c r="A2023" s="4" t="s">
        <v>215</v>
      </c>
      <c r="B2023" s="4" t="s">
        <v>1343</v>
      </c>
      <c r="C2023" s="4" t="s">
        <v>159</v>
      </c>
      <c r="D2023" s="4" t="s">
        <v>20</v>
      </c>
      <c r="E2023" s="14" t="s">
        <v>483</v>
      </c>
      <c r="F2023" s="5">
        <v>3601</v>
      </c>
      <c r="G2023" s="5">
        <v>3601</v>
      </c>
      <c r="H2023" s="5">
        <v>3601</v>
      </c>
      <c r="I2023" s="5"/>
      <c r="J2023" s="5"/>
      <c r="K2023" s="5"/>
      <c r="L2023" s="5"/>
      <c r="M2023" s="5">
        <f t="shared" si="1789"/>
        <v>3601</v>
      </c>
      <c r="N2023" s="5">
        <v>800</v>
      </c>
      <c r="O2023" s="5">
        <v>1988.6081899999999</v>
      </c>
      <c r="P2023" s="5">
        <v>0</v>
      </c>
      <c r="Q2023" s="5">
        <v>0</v>
      </c>
      <c r="R2023" s="5">
        <v>0</v>
      </c>
      <c r="S2023" s="5">
        <v>0</v>
      </c>
      <c r="T2023" s="5">
        <v>800</v>
      </c>
      <c r="U2023" s="5">
        <v>0</v>
      </c>
      <c r="V2023" s="36">
        <v>0</v>
      </c>
      <c r="W2023" s="5">
        <f t="shared" si="1766"/>
        <v>100</v>
      </c>
      <c r="X2023" s="26"/>
    </row>
    <row r="2024" spans="1:24" ht="47.25" hidden="1" x14ac:dyDescent="0.25">
      <c r="A2024" s="4" t="s">
        <v>215</v>
      </c>
      <c r="B2024" s="4" t="s">
        <v>1343</v>
      </c>
      <c r="C2024" s="4" t="s">
        <v>36</v>
      </c>
      <c r="D2024" s="4"/>
      <c r="E2024" s="14" t="s">
        <v>732</v>
      </c>
      <c r="F2024" s="5"/>
      <c r="G2024" s="5"/>
      <c r="H2024" s="5"/>
      <c r="I2024" s="5"/>
      <c r="J2024" s="5"/>
      <c r="K2024" s="5"/>
      <c r="L2024" s="5"/>
      <c r="M2024" s="5">
        <v>0</v>
      </c>
      <c r="N2024" s="5">
        <v>0</v>
      </c>
      <c r="O2024" s="5">
        <f t="shared" ref="O2024:V2024" si="1799">O2025</f>
        <v>175.5</v>
      </c>
      <c r="P2024" s="5">
        <f t="shared" si="1799"/>
        <v>0</v>
      </c>
      <c r="Q2024" s="5">
        <f t="shared" si="1799"/>
        <v>0</v>
      </c>
      <c r="R2024" s="5">
        <f t="shared" si="1799"/>
        <v>0</v>
      </c>
      <c r="S2024" s="5">
        <f t="shared" si="1799"/>
        <v>0</v>
      </c>
      <c r="T2024" s="5">
        <v>0</v>
      </c>
      <c r="U2024" s="5">
        <f t="shared" si="1799"/>
        <v>0</v>
      </c>
      <c r="V2024" s="36">
        <f t="shared" si="1799"/>
        <v>0</v>
      </c>
      <c r="W2024" s="5" t="e">
        <f t="shared" si="1766"/>
        <v>#DIV/0!</v>
      </c>
      <c r="X2024" s="24" t="s">
        <v>1214</v>
      </c>
    </row>
    <row r="2025" spans="1:24" ht="47.25" hidden="1" x14ac:dyDescent="0.25">
      <c r="A2025" s="4" t="s">
        <v>215</v>
      </c>
      <c r="B2025" s="4" t="s">
        <v>1343</v>
      </c>
      <c r="C2025" s="4" t="s">
        <v>1081</v>
      </c>
      <c r="D2025" s="4"/>
      <c r="E2025" s="14" t="s">
        <v>1083</v>
      </c>
      <c r="F2025" s="5"/>
      <c r="G2025" s="5"/>
      <c r="H2025" s="5"/>
      <c r="I2025" s="5"/>
      <c r="J2025" s="5"/>
      <c r="K2025" s="5"/>
      <c r="L2025" s="5"/>
      <c r="M2025" s="5">
        <v>0</v>
      </c>
      <c r="N2025" s="5">
        <v>0</v>
      </c>
      <c r="O2025" s="5">
        <v>175.5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36">
        <v>0</v>
      </c>
      <c r="W2025" s="5" t="e">
        <f t="shared" si="1766"/>
        <v>#DIV/0!</v>
      </c>
      <c r="X2025" s="24" t="s">
        <v>1214</v>
      </c>
    </row>
    <row r="2026" spans="1:24" ht="31.5" hidden="1" x14ac:dyDescent="0.25">
      <c r="A2026" s="4" t="s">
        <v>215</v>
      </c>
      <c r="B2026" s="4" t="s">
        <v>1343</v>
      </c>
      <c r="C2026" s="4" t="s">
        <v>1082</v>
      </c>
      <c r="D2026" s="4"/>
      <c r="E2026" s="14" t="s">
        <v>1084</v>
      </c>
      <c r="F2026" s="5">
        <f t="shared" ref="F2026:L2029" si="1800">F2027</f>
        <v>0</v>
      </c>
      <c r="G2026" s="5">
        <f t="shared" si="1800"/>
        <v>0</v>
      </c>
      <c r="H2026" s="5">
        <f t="shared" si="1800"/>
        <v>0</v>
      </c>
      <c r="I2026" s="5">
        <f t="shared" si="1800"/>
        <v>0</v>
      </c>
      <c r="J2026" s="5">
        <f t="shared" si="1800"/>
        <v>0</v>
      </c>
      <c r="K2026" s="5">
        <f t="shared" si="1800"/>
        <v>0</v>
      </c>
      <c r="L2026" s="5">
        <f t="shared" si="1800"/>
        <v>0</v>
      </c>
      <c r="M2026" s="5">
        <f t="shared" si="1789"/>
        <v>0</v>
      </c>
      <c r="N2026" s="5">
        <v>0</v>
      </c>
      <c r="O2026" s="5">
        <f t="shared" ref="O2026:O2029" si="1801">O2027</f>
        <v>0</v>
      </c>
      <c r="P2026" s="5">
        <f t="shared" ref="P2026:V2029" si="1802">P2027</f>
        <v>0</v>
      </c>
      <c r="Q2026" s="5">
        <f t="shared" si="1802"/>
        <v>0</v>
      </c>
      <c r="R2026" s="5">
        <f t="shared" si="1802"/>
        <v>0</v>
      </c>
      <c r="S2026" s="5">
        <f t="shared" si="1802"/>
        <v>0</v>
      </c>
      <c r="T2026" s="5">
        <v>0</v>
      </c>
      <c r="U2026" s="5">
        <f t="shared" si="1802"/>
        <v>0</v>
      </c>
      <c r="V2026" s="36">
        <f t="shared" si="1802"/>
        <v>0</v>
      </c>
      <c r="W2026" s="5" t="e">
        <f t="shared" si="1766"/>
        <v>#DIV/0!</v>
      </c>
      <c r="X2026" s="24" t="s">
        <v>1214</v>
      </c>
    </row>
    <row r="2027" spans="1:24" ht="31.5" hidden="1" x14ac:dyDescent="0.25">
      <c r="A2027" s="4" t="s">
        <v>215</v>
      </c>
      <c r="B2027" s="4" t="s">
        <v>1343</v>
      </c>
      <c r="C2027" s="4" t="s">
        <v>1082</v>
      </c>
      <c r="D2027" s="4" t="s">
        <v>11</v>
      </c>
      <c r="E2027" s="14" t="s">
        <v>465</v>
      </c>
      <c r="F2027" s="5">
        <f t="shared" si="1800"/>
        <v>0</v>
      </c>
      <c r="G2027" s="5">
        <f t="shared" si="1800"/>
        <v>0</v>
      </c>
      <c r="H2027" s="5">
        <f t="shared" si="1800"/>
        <v>0</v>
      </c>
      <c r="I2027" s="5">
        <f t="shared" si="1800"/>
        <v>0</v>
      </c>
      <c r="J2027" s="5">
        <f t="shared" si="1800"/>
        <v>0</v>
      </c>
      <c r="K2027" s="5">
        <f t="shared" si="1800"/>
        <v>0</v>
      </c>
      <c r="L2027" s="5">
        <f t="shared" si="1800"/>
        <v>0</v>
      </c>
      <c r="M2027" s="5">
        <f t="shared" si="1789"/>
        <v>0</v>
      </c>
      <c r="N2027" s="5">
        <v>0</v>
      </c>
      <c r="O2027" s="5">
        <f t="shared" si="1801"/>
        <v>0</v>
      </c>
      <c r="P2027" s="5">
        <f t="shared" si="1802"/>
        <v>0</v>
      </c>
      <c r="Q2027" s="5">
        <f t="shared" si="1802"/>
        <v>0</v>
      </c>
      <c r="R2027" s="5">
        <f t="shared" si="1802"/>
        <v>0</v>
      </c>
      <c r="S2027" s="5">
        <f t="shared" si="1802"/>
        <v>0</v>
      </c>
      <c r="T2027" s="5">
        <v>0</v>
      </c>
      <c r="U2027" s="5">
        <f t="shared" si="1802"/>
        <v>0</v>
      </c>
      <c r="V2027" s="36">
        <f t="shared" si="1802"/>
        <v>0</v>
      </c>
      <c r="W2027" s="5" t="e">
        <f t="shared" si="1766"/>
        <v>#DIV/0!</v>
      </c>
      <c r="X2027" s="24" t="s">
        <v>1214</v>
      </c>
    </row>
    <row r="2028" spans="1:24" ht="31.5" hidden="1" x14ac:dyDescent="0.25">
      <c r="A2028" s="4" t="s">
        <v>215</v>
      </c>
      <c r="B2028" s="4" t="s">
        <v>1343</v>
      </c>
      <c r="C2028" s="4" t="s">
        <v>1082</v>
      </c>
      <c r="D2028" s="4" t="s">
        <v>12</v>
      </c>
      <c r="E2028" s="14" t="s">
        <v>466</v>
      </c>
      <c r="F2028" s="5">
        <f t="shared" si="1800"/>
        <v>0</v>
      </c>
      <c r="G2028" s="5">
        <f t="shared" si="1800"/>
        <v>0</v>
      </c>
      <c r="H2028" s="5">
        <f t="shared" si="1800"/>
        <v>0</v>
      </c>
      <c r="I2028" s="5">
        <f t="shared" si="1800"/>
        <v>0</v>
      </c>
      <c r="J2028" s="5">
        <f t="shared" si="1800"/>
        <v>0</v>
      </c>
      <c r="K2028" s="5">
        <f t="shared" si="1800"/>
        <v>0</v>
      </c>
      <c r="L2028" s="5">
        <f t="shared" si="1800"/>
        <v>0</v>
      </c>
      <c r="M2028" s="5">
        <f t="shared" si="1789"/>
        <v>0</v>
      </c>
      <c r="N2028" s="5">
        <v>0</v>
      </c>
      <c r="O2028" s="5">
        <f t="shared" si="1801"/>
        <v>0</v>
      </c>
      <c r="P2028" s="5">
        <f t="shared" si="1802"/>
        <v>0</v>
      </c>
      <c r="Q2028" s="5">
        <f t="shared" si="1802"/>
        <v>0</v>
      </c>
      <c r="R2028" s="5">
        <f t="shared" si="1802"/>
        <v>0</v>
      </c>
      <c r="S2028" s="5">
        <f t="shared" si="1802"/>
        <v>0</v>
      </c>
      <c r="T2028" s="5">
        <v>0</v>
      </c>
      <c r="U2028" s="5">
        <f t="shared" si="1802"/>
        <v>0</v>
      </c>
      <c r="V2028" s="36">
        <f t="shared" si="1802"/>
        <v>0</v>
      </c>
      <c r="W2028" s="5" t="e">
        <f t="shared" si="1766"/>
        <v>#DIV/0!</v>
      </c>
      <c r="X2028" s="24" t="s">
        <v>1214</v>
      </c>
    </row>
    <row r="2029" spans="1:24" x14ac:dyDescent="0.25">
      <c r="A2029" s="9" t="s">
        <v>215</v>
      </c>
      <c r="B2029" s="9" t="s">
        <v>1318</v>
      </c>
      <c r="C2029" s="9"/>
      <c r="D2029" s="9"/>
      <c r="E2029" s="13" t="s">
        <v>440</v>
      </c>
      <c r="F2029" s="5">
        <f t="shared" si="1800"/>
        <v>0</v>
      </c>
      <c r="G2029" s="5">
        <f t="shared" si="1800"/>
        <v>0</v>
      </c>
      <c r="H2029" s="5">
        <f t="shared" si="1800"/>
        <v>0</v>
      </c>
      <c r="I2029" s="5">
        <f t="shared" si="1800"/>
        <v>0</v>
      </c>
      <c r="J2029" s="5">
        <f t="shared" si="1800"/>
        <v>0</v>
      </c>
      <c r="K2029" s="5">
        <f t="shared" si="1800"/>
        <v>0</v>
      </c>
      <c r="L2029" s="5">
        <f t="shared" si="1800"/>
        <v>0</v>
      </c>
      <c r="M2029" s="5">
        <f t="shared" si="1789"/>
        <v>0</v>
      </c>
      <c r="N2029" s="11">
        <v>21588.485860000001</v>
      </c>
      <c r="O2029" s="5">
        <f t="shared" si="1801"/>
        <v>0</v>
      </c>
      <c r="P2029" s="5">
        <f t="shared" si="1802"/>
        <v>0</v>
      </c>
      <c r="Q2029" s="5">
        <f t="shared" si="1802"/>
        <v>0</v>
      </c>
      <c r="R2029" s="5">
        <f t="shared" si="1802"/>
        <v>0</v>
      </c>
      <c r="S2029" s="5">
        <f t="shared" si="1802"/>
        <v>0</v>
      </c>
      <c r="T2029" s="11">
        <v>21562.844559999998</v>
      </c>
      <c r="U2029" s="5">
        <f t="shared" si="1802"/>
        <v>0</v>
      </c>
      <c r="V2029" s="36">
        <f t="shared" si="1802"/>
        <v>0</v>
      </c>
      <c r="W2029" s="11">
        <f t="shared" si="1766"/>
        <v>99.881226964381455</v>
      </c>
      <c r="X2029" s="26"/>
    </row>
    <row r="2030" spans="1:24" x14ac:dyDescent="0.25">
      <c r="A2030" s="4" t="s">
        <v>215</v>
      </c>
      <c r="B2030" s="4" t="s">
        <v>1318</v>
      </c>
      <c r="C2030" s="4" t="s">
        <v>108</v>
      </c>
      <c r="D2030" s="4"/>
      <c r="E2030" s="14" t="s">
        <v>868</v>
      </c>
      <c r="F2030" s="5"/>
      <c r="G2030" s="5"/>
      <c r="H2030" s="5"/>
      <c r="I2030" s="5"/>
      <c r="J2030" s="5"/>
      <c r="K2030" s="5"/>
      <c r="L2030" s="5"/>
      <c r="M2030" s="5">
        <f t="shared" si="1789"/>
        <v>0</v>
      </c>
      <c r="N2030" s="5">
        <v>21001.672999999999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20976.0317</v>
      </c>
      <c r="U2030" s="5">
        <v>0</v>
      </c>
      <c r="V2030" s="36">
        <v>0</v>
      </c>
      <c r="W2030" s="5">
        <f t="shared" si="1766"/>
        <v>99.877908298067496</v>
      </c>
      <c r="X2030" s="26"/>
    </row>
    <row r="2031" spans="1:24" s="10" customFormat="1" ht="31.5" x14ac:dyDescent="0.25">
      <c r="A2031" s="4" t="s">
        <v>215</v>
      </c>
      <c r="B2031" s="4" t="s">
        <v>1318</v>
      </c>
      <c r="C2031" s="4" t="s">
        <v>168</v>
      </c>
      <c r="D2031" s="4"/>
      <c r="E2031" s="14" t="s">
        <v>1417</v>
      </c>
      <c r="F2031" s="11">
        <f t="shared" ref="F2031:L2031" si="1803">F2032</f>
        <v>16678.599999999999</v>
      </c>
      <c r="G2031" s="11">
        <f t="shared" si="1803"/>
        <v>14254.5</v>
      </c>
      <c r="H2031" s="11">
        <f t="shared" si="1803"/>
        <v>14030.6</v>
      </c>
      <c r="I2031" s="11">
        <f t="shared" si="1803"/>
        <v>0</v>
      </c>
      <c r="J2031" s="11">
        <f t="shared" si="1803"/>
        <v>0</v>
      </c>
      <c r="K2031" s="11">
        <f t="shared" si="1803"/>
        <v>0</v>
      </c>
      <c r="L2031" s="11">
        <f t="shared" si="1803"/>
        <v>6201.7420000000002</v>
      </c>
      <c r="M2031" s="11">
        <f t="shared" si="1789"/>
        <v>22880.341999999997</v>
      </c>
      <c r="N2031" s="5">
        <v>20881.672999999999</v>
      </c>
      <c r="O2031" s="11">
        <f t="shared" ref="O2031:V2031" si="1804">O2032+O2071</f>
        <v>9738.4001299999982</v>
      </c>
      <c r="P2031" s="11">
        <f t="shared" si="1804"/>
        <v>0</v>
      </c>
      <c r="Q2031" s="11">
        <f t="shared" si="1804"/>
        <v>0</v>
      </c>
      <c r="R2031" s="11">
        <f t="shared" si="1804"/>
        <v>0</v>
      </c>
      <c r="S2031" s="11">
        <f t="shared" si="1804"/>
        <v>0</v>
      </c>
      <c r="T2031" s="5">
        <v>20856.0317</v>
      </c>
      <c r="U2031" s="11">
        <f t="shared" si="1804"/>
        <v>0</v>
      </c>
      <c r="V2031" s="35">
        <f t="shared" si="1804"/>
        <v>0</v>
      </c>
      <c r="W2031" s="5">
        <f t="shared" si="1766"/>
        <v>99.877206677836597</v>
      </c>
      <c r="X2031" s="25"/>
    </row>
    <row r="2032" spans="1:24" ht="63" x14ac:dyDescent="0.25">
      <c r="A2032" s="4" t="s">
        <v>215</v>
      </c>
      <c r="B2032" s="4" t="s">
        <v>1318</v>
      </c>
      <c r="C2032" s="4" t="s">
        <v>169</v>
      </c>
      <c r="D2032" s="4"/>
      <c r="E2032" s="14" t="s">
        <v>1418</v>
      </c>
      <c r="F2032" s="5">
        <f t="shared" ref="F2032:L2032" si="1805">F2033+F2063</f>
        <v>16678.599999999999</v>
      </c>
      <c r="G2032" s="5">
        <f t="shared" si="1805"/>
        <v>14254.5</v>
      </c>
      <c r="H2032" s="5">
        <f t="shared" si="1805"/>
        <v>14030.6</v>
      </c>
      <c r="I2032" s="5">
        <f t="shared" si="1805"/>
        <v>0</v>
      </c>
      <c r="J2032" s="5">
        <f t="shared" si="1805"/>
        <v>0</v>
      </c>
      <c r="K2032" s="5">
        <f t="shared" si="1805"/>
        <v>0</v>
      </c>
      <c r="L2032" s="5">
        <f t="shared" si="1805"/>
        <v>6201.7420000000002</v>
      </c>
      <c r="M2032" s="5">
        <f t="shared" si="1789"/>
        <v>22880.341999999997</v>
      </c>
      <c r="N2032" s="5">
        <v>1049.5</v>
      </c>
      <c r="O2032" s="5">
        <f>O2033+O2063</f>
        <v>9738.4001299999982</v>
      </c>
      <c r="P2032" s="5">
        <f t="shared" ref="P2032:V2032" si="1806">P2033+P2063</f>
        <v>0</v>
      </c>
      <c r="Q2032" s="5">
        <f t="shared" si="1806"/>
        <v>0</v>
      </c>
      <c r="R2032" s="5">
        <f t="shared" si="1806"/>
        <v>0</v>
      </c>
      <c r="S2032" s="5">
        <f t="shared" si="1806"/>
        <v>0</v>
      </c>
      <c r="T2032" s="5">
        <v>1049.5</v>
      </c>
      <c r="U2032" s="5">
        <f t="shared" si="1806"/>
        <v>0</v>
      </c>
      <c r="V2032" s="36">
        <f t="shared" si="1806"/>
        <v>0</v>
      </c>
      <c r="W2032" s="5">
        <f t="shared" si="1766"/>
        <v>100</v>
      </c>
      <c r="X2032" s="26"/>
    </row>
    <row r="2033" spans="1:24" ht="63" x14ac:dyDescent="0.25">
      <c r="A2033" s="4" t="s">
        <v>215</v>
      </c>
      <c r="B2033" s="4" t="s">
        <v>1318</v>
      </c>
      <c r="C2033" s="4" t="s">
        <v>162</v>
      </c>
      <c r="D2033" s="4"/>
      <c r="E2033" s="14" t="s">
        <v>1419</v>
      </c>
      <c r="F2033" s="5">
        <f t="shared" ref="F2033:L2033" si="1807">F2034+F2047+F2054</f>
        <v>16358.599999999999</v>
      </c>
      <c r="G2033" s="5">
        <f t="shared" si="1807"/>
        <v>13934.5</v>
      </c>
      <c r="H2033" s="5">
        <f t="shared" si="1807"/>
        <v>13710.6</v>
      </c>
      <c r="I2033" s="5">
        <f t="shared" si="1807"/>
        <v>0</v>
      </c>
      <c r="J2033" s="5">
        <f t="shared" si="1807"/>
        <v>0</v>
      </c>
      <c r="K2033" s="5">
        <f t="shared" si="1807"/>
        <v>0</v>
      </c>
      <c r="L2033" s="5">
        <f t="shared" si="1807"/>
        <v>6401.7420000000002</v>
      </c>
      <c r="M2033" s="5">
        <f t="shared" si="1789"/>
        <v>22760.341999999997</v>
      </c>
      <c r="N2033" s="5">
        <v>221.5</v>
      </c>
      <c r="O2033" s="5">
        <f>O2034+O2047+O2054</f>
        <v>9643.4001299999982</v>
      </c>
      <c r="P2033" s="5">
        <f t="shared" ref="P2033:V2033" si="1808">P2034+P2047+P2054</f>
        <v>0</v>
      </c>
      <c r="Q2033" s="5">
        <f t="shared" si="1808"/>
        <v>0</v>
      </c>
      <c r="R2033" s="5">
        <f t="shared" si="1808"/>
        <v>0</v>
      </c>
      <c r="S2033" s="5">
        <f t="shared" si="1808"/>
        <v>0</v>
      </c>
      <c r="T2033" s="5">
        <v>221.5</v>
      </c>
      <c r="U2033" s="5">
        <f t="shared" si="1808"/>
        <v>0</v>
      </c>
      <c r="V2033" s="36">
        <f t="shared" si="1808"/>
        <v>0</v>
      </c>
      <c r="W2033" s="5">
        <f t="shared" si="1766"/>
        <v>100</v>
      </c>
      <c r="X2033" s="26"/>
    </row>
    <row r="2034" spans="1:24" ht="31.5" x14ac:dyDescent="0.25">
      <c r="A2034" s="4" t="s">
        <v>215</v>
      </c>
      <c r="B2034" s="4" t="s">
        <v>1318</v>
      </c>
      <c r="C2034" s="4" t="s">
        <v>162</v>
      </c>
      <c r="D2034" s="4" t="s">
        <v>11</v>
      </c>
      <c r="E2034" s="14" t="s">
        <v>465</v>
      </c>
      <c r="F2034" s="5">
        <f t="shared" ref="F2034:L2034" si="1809">F2035+F2041+F2044+F2038</f>
        <v>4175.3</v>
      </c>
      <c r="G2034" s="5">
        <f t="shared" si="1809"/>
        <v>675.3</v>
      </c>
      <c r="H2034" s="5">
        <f t="shared" si="1809"/>
        <v>675.3</v>
      </c>
      <c r="I2034" s="5">
        <f t="shared" si="1809"/>
        <v>0</v>
      </c>
      <c r="J2034" s="5">
        <f t="shared" si="1809"/>
        <v>0</v>
      </c>
      <c r="K2034" s="5">
        <f t="shared" si="1809"/>
        <v>0</v>
      </c>
      <c r="L2034" s="5">
        <f t="shared" si="1809"/>
        <v>-43.363</v>
      </c>
      <c r="M2034" s="5">
        <f t="shared" si="1789"/>
        <v>4131.9369999999999</v>
      </c>
      <c r="N2034" s="5">
        <v>221.5</v>
      </c>
      <c r="O2034" s="5">
        <f>O2035+O2041+O2044+O2038</f>
        <v>641.23578999999995</v>
      </c>
      <c r="P2034" s="5">
        <f t="shared" ref="P2034:V2034" si="1810">P2035+P2041+P2044+P2038</f>
        <v>0</v>
      </c>
      <c r="Q2034" s="5">
        <f t="shared" si="1810"/>
        <v>0</v>
      </c>
      <c r="R2034" s="5">
        <f t="shared" si="1810"/>
        <v>0</v>
      </c>
      <c r="S2034" s="5">
        <f t="shared" si="1810"/>
        <v>0</v>
      </c>
      <c r="T2034" s="5">
        <v>221.5</v>
      </c>
      <c r="U2034" s="5">
        <f t="shared" si="1810"/>
        <v>0</v>
      </c>
      <c r="V2034" s="36">
        <f t="shared" si="1810"/>
        <v>0</v>
      </c>
      <c r="W2034" s="5">
        <f t="shared" si="1766"/>
        <v>100</v>
      </c>
      <c r="X2034" s="26"/>
    </row>
    <row r="2035" spans="1:24" ht="31.5" x14ac:dyDescent="0.25">
      <c r="A2035" s="4" t="s">
        <v>215</v>
      </c>
      <c r="B2035" s="4" t="s">
        <v>1318</v>
      </c>
      <c r="C2035" s="4" t="s">
        <v>162</v>
      </c>
      <c r="D2035" s="4" t="s">
        <v>12</v>
      </c>
      <c r="E2035" s="14" t="s">
        <v>466</v>
      </c>
      <c r="F2035" s="5">
        <f t="shared" ref="F2035:L2036" si="1811">F2036</f>
        <v>221.5</v>
      </c>
      <c r="G2035" s="5">
        <f t="shared" si="1811"/>
        <v>221.5</v>
      </c>
      <c r="H2035" s="5">
        <f t="shared" si="1811"/>
        <v>221.5</v>
      </c>
      <c r="I2035" s="5">
        <f t="shared" si="1811"/>
        <v>0</v>
      </c>
      <c r="J2035" s="5">
        <f t="shared" si="1811"/>
        <v>0</v>
      </c>
      <c r="K2035" s="5">
        <f t="shared" si="1811"/>
        <v>0</v>
      </c>
      <c r="L2035" s="5">
        <f t="shared" si="1811"/>
        <v>-3.7949999999999999</v>
      </c>
      <c r="M2035" s="5">
        <f t="shared" si="1789"/>
        <v>217.70500000000001</v>
      </c>
      <c r="N2035" s="5">
        <v>221.5</v>
      </c>
      <c r="O2035" s="5">
        <f>O2036</f>
        <v>116.64704</v>
      </c>
      <c r="P2035" s="5">
        <f t="shared" ref="P2035:V2036" si="1812">P2036</f>
        <v>0</v>
      </c>
      <c r="Q2035" s="5">
        <f t="shared" si="1812"/>
        <v>0</v>
      </c>
      <c r="R2035" s="5">
        <f t="shared" si="1812"/>
        <v>0</v>
      </c>
      <c r="S2035" s="5">
        <f t="shared" si="1812"/>
        <v>0</v>
      </c>
      <c r="T2035" s="5">
        <v>221.5</v>
      </c>
      <c r="U2035" s="5">
        <f t="shared" si="1812"/>
        <v>0</v>
      </c>
      <c r="V2035" s="36">
        <f t="shared" si="1812"/>
        <v>0</v>
      </c>
      <c r="W2035" s="5">
        <f t="shared" si="1766"/>
        <v>100</v>
      </c>
      <c r="X2035" s="26"/>
    </row>
    <row r="2036" spans="1:24" ht="31.5" hidden="1" x14ac:dyDescent="0.25">
      <c r="A2036" s="4" t="s">
        <v>215</v>
      </c>
      <c r="B2036" s="4" t="s">
        <v>1318</v>
      </c>
      <c r="C2036" s="4" t="s">
        <v>1106</v>
      </c>
      <c r="D2036" s="4"/>
      <c r="E2036" s="14" t="s">
        <v>1107</v>
      </c>
      <c r="F2036" s="5">
        <f t="shared" si="1811"/>
        <v>221.5</v>
      </c>
      <c r="G2036" s="5">
        <f t="shared" si="1811"/>
        <v>221.5</v>
      </c>
      <c r="H2036" s="5">
        <f t="shared" si="1811"/>
        <v>221.5</v>
      </c>
      <c r="I2036" s="5">
        <f t="shared" si="1811"/>
        <v>0</v>
      </c>
      <c r="J2036" s="5">
        <f t="shared" si="1811"/>
        <v>0</v>
      </c>
      <c r="K2036" s="5">
        <f t="shared" si="1811"/>
        <v>0</v>
      </c>
      <c r="L2036" s="5">
        <f t="shared" si="1811"/>
        <v>-3.7949999999999999</v>
      </c>
      <c r="M2036" s="5">
        <f t="shared" si="1789"/>
        <v>217.70500000000001</v>
      </c>
      <c r="N2036" s="5">
        <v>0</v>
      </c>
      <c r="O2036" s="5">
        <f>O2037</f>
        <v>116.64704</v>
      </c>
      <c r="P2036" s="5">
        <f t="shared" si="1812"/>
        <v>0</v>
      </c>
      <c r="Q2036" s="5">
        <f t="shared" si="1812"/>
        <v>0</v>
      </c>
      <c r="R2036" s="5">
        <f t="shared" si="1812"/>
        <v>0</v>
      </c>
      <c r="S2036" s="5">
        <f t="shared" si="1812"/>
        <v>0</v>
      </c>
      <c r="T2036" s="5">
        <v>0</v>
      </c>
      <c r="U2036" s="5">
        <f t="shared" si="1812"/>
        <v>0</v>
      </c>
      <c r="V2036" s="36">
        <f t="shared" si="1812"/>
        <v>0</v>
      </c>
      <c r="W2036" s="5" t="e">
        <f t="shared" si="1766"/>
        <v>#DIV/0!</v>
      </c>
      <c r="X2036" s="24" t="s">
        <v>1214</v>
      </c>
    </row>
    <row r="2037" spans="1:24" ht="31.5" hidden="1" x14ac:dyDescent="0.25">
      <c r="A2037" s="4" t="s">
        <v>215</v>
      </c>
      <c r="B2037" s="4" t="s">
        <v>1318</v>
      </c>
      <c r="C2037" s="4" t="s">
        <v>1106</v>
      </c>
      <c r="D2037" s="4" t="s">
        <v>11</v>
      </c>
      <c r="E2037" s="14" t="s">
        <v>465</v>
      </c>
      <c r="F2037" s="5">
        <v>221.5</v>
      </c>
      <c r="G2037" s="5">
        <v>221.5</v>
      </c>
      <c r="H2037" s="5">
        <v>221.5</v>
      </c>
      <c r="I2037" s="5"/>
      <c r="J2037" s="5"/>
      <c r="K2037" s="5"/>
      <c r="L2037" s="5">
        <v>-3.7949999999999999</v>
      </c>
      <c r="M2037" s="5">
        <f t="shared" si="1789"/>
        <v>217.70500000000001</v>
      </c>
      <c r="N2037" s="5">
        <v>0</v>
      </c>
      <c r="O2037" s="5">
        <v>116.64704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36">
        <v>0</v>
      </c>
      <c r="W2037" s="5" t="e">
        <f t="shared" si="1766"/>
        <v>#DIV/0!</v>
      </c>
      <c r="X2037" s="24" t="s">
        <v>1214</v>
      </c>
    </row>
    <row r="2038" spans="1:24" ht="31.5" hidden="1" x14ac:dyDescent="0.25">
      <c r="A2038" s="4" t="s">
        <v>215</v>
      </c>
      <c r="B2038" s="4" t="s">
        <v>1318</v>
      </c>
      <c r="C2038" s="4" t="s">
        <v>1106</v>
      </c>
      <c r="D2038" s="4" t="s">
        <v>12</v>
      </c>
      <c r="E2038" s="14" t="s">
        <v>466</v>
      </c>
      <c r="F2038" s="5">
        <f>F2039</f>
        <v>3500</v>
      </c>
      <c r="G2038" s="5">
        <f t="shared" ref="G2038:L2039" si="1813">G2039</f>
        <v>0</v>
      </c>
      <c r="H2038" s="5">
        <f t="shared" si="1813"/>
        <v>0</v>
      </c>
      <c r="I2038" s="5">
        <f t="shared" si="1813"/>
        <v>0</v>
      </c>
      <c r="J2038" s="5">
        <f t="shared" si="1813"/>
        <v>0</v>
      </c>
      <c r="K2038" s="5">
        <f t="shared" si="1813"/>
        <v>0</v>
      </c>
      <c r="L2038" s="5">
        <f t="shared" si="1813"/>
        <v>-321.553</v>
      </c>
      <c r="M2038" s="5">
        <f t="shared" si="1789"/>
        <v>3178.4470000000001</v>
      </c>
      <c r="N2038" s="5">
        <v>0</v>
      </c>
      <c r="O2038" s="5">
        <f>O2039</f>
        <v>0</v>
      </c>
      <c r="P2038" s="5">
        <f t="shared" ref="P2038:V2039" si="1814">P2039</f>
        <v>0</v>
      </c>
      <c r="Q2038" s="5">
        <f t="shared" si="1814"/>
        <v>0</v>
      </c>
      <c r="R2038" s="5">
        <f t="shared" si="1814"/>
        <v>0</v>
      </c>
      <c r="S2038" s="5">
        <f t="shared" si="1814"/>
        <v>0</v>
      </c>
      <c r="T2038" s="5">
        <v>0</v>
      </c>
      <c r="U2038" s="5">
        <f t="shared" si="1814"/>
        <v>0</v>
      </c>
      <c r="V2038" s="36">
        <f t="shared" si="1814"/>
        <v>0</v>
      </c>
      <c r="W2038" s="5" t="e">
        <f t="shared" si="1766"/>
        <v>#DIV/0!</v>
      </c>
      <c r="X2038" s="24" t="s">
        <v>1214</v>
      </c>
    </row>
    <row r="2039" spans="1:24" ht="47.25" x14ac:dyDescent="0.25">
      <c r="A2039" s="4" t="s">
        <v>215</v>
      </c>
      <c r="B2039" s="4" t="s">
        <v>1318</v>
      </c>
      <c r="C2039" s="4" t="s">
        <v>163</v>
      </c>
      <c r="D2039" s="4"/>
      <c r="E2039" s="14" t="s">
        <v>487</v>
      </c>
      <c r="F2039" s="5">
        <f>F2040</f>
        <v>3500</v>
      </c>
      <c r="G2039" s="5">
        <f t="shared" si="1813"/>
        <v>0</v>
      </c>
      <c r="H2039" s="5">
        <f t="shared" si="1813"/>
        <v>0</v>
      </c>
      <c r="I2039" s="5">
        <f t="shared" si="1813"/>
        <v>0</v>
      </c>
      <c r="J2039" s="5">
        <f t="shared" si="1813"/>
        <v>0</v>
      </c>
      <c r="K2039" s="5">
        <f t="shared" si="1813"/>
        <v>0</v>
      </c>
      <c r="L2039" s="5">
        <f t="shared" si="1813"/>
        <v>-321.553</v>
      </c>
      <c r="M2039" s="5">
        <f t="shared" si="1789"/>
        <v>3178.4470000000001</v>
      </c>
      <c r="N2039" s="5">
        <v>700</v>
      </c>
      <c r="O2039" s="5">
        <f>O2040</f>
        <v>0</v>
      </c>
      <c r="P2039" s="5">
        <f t="shared" si="1814"/>
        <v>0</v>
      </c>
      <c r="Q2039" s="5">
        <f t="shared" si="1814"/>
        <v>0</v>
      </c>
      <c r="R2039" s="5">
        <f t="shared" si="1814"/>
        <v>0</v>
      </c>
      <c r="S2039" s="5">
        <f t="shared" si="1814"/>
        <v>0</v>
      </c>
      <c r="T2039" s="5">
        <v>700</v>
      </c>
      <c r="U2039" s="5">
        <f t="shared" si="1814"/>
        <v>0</v>
      </c>
      <c r="V2039" s="36">
        <f t="shared" si="1814"/>
        <v>0</v>
      </c>
      <c r="W2039" s="5">
        <f t="shared" si="1766"/>
        <v>100</v>
      </c>
      <c r="X2039" s="24"/>
    </row>
    <row r="2040" spans="1:24" ht="31.5" x14ac:dyDescent="0.25">
      <c r="A2040" s="4" t="s">
        <v>215</v>
      </c>
      <c r="B2040" s="4" t="s">
        <v>1318</v>
      </c>
      <c r="C2040" s="4" t="s">
        <v>163</v>
      </c>
      <c r="D2040" s="4" t="s">
        <v>73</v>
      </c>
      <c r="E2040" s="14" t="s">
        <v>475</v>
      </c>
      <c r="F2040" s="5">
        <v>3500</v>
      </c>
      <c r="G2040" s="5"/>
      <c r="H2040" s="5"/>
      <c r="I2040" s="5"/>
      <c r="J2040" s="5"/>
      <c r="K2040" s="5"/>
      <c r="L2040" s="5">
        <v>-321.553</v>
      </c>
      <c r="M2040" s="5">
        <f t="shared" si="1789"/>
        <v>3178.4470000000001</v>
      </c>
      <c r="N2040" s="5">
        <v>700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700</v>
      </c>
      <c r="U2040" s="5">
        <v>0</v>
      </c>
      <c r="V2040" s="36">
        <v>0</v>
      </c>
      <c r="W2040" s="5">
        <f t="shared" si="1766"/>
        <v>100</v>
      </c>
      <c r="X2040" s="24"/>
    </row>
    <row r="2041" spans="1:24" ht="63" x14ac:dyDescent="0.25">
      <c r="A2041" s="4" t="s">
        <v>215</v>
      </c>
      <c r="B2041" s="4" t="s">
        <v>1318</v>
      </c>
      <c r="C2041" s="4" t="s">
        <v>163</v>
      </c>
      <c r="D2041" s="4" t="s">
        <v>72</v>
      </c>
      <c r="E2041" s="14" t="s">
        <v>1187</v>
      </c>
      <c r="F2041" s="5">
        <f t="shared" ref="F2041:L2042" si="1815">F2042</f>
        <v>325.8</v>
      </c>
      <c r="G2041" s="5">
        <f t="shared" si="1815"/>
        <v>325.8</v>
      </c>
      <c r="H2041" s="5">
        <f t="shared" si="1815"/>
        <v>325.8</v>
      </c>
      <c r="I2041" s="5">
        <f t="shared" si="1815"/>
        <v>0</v>
      </c>
      <c r="J2041" s="5">
        <f t="shared" si="1815"/>
        <v>0</v>
      </c>
      <c r="K2041" s="5">
        <f t="shared" si="1815"/>
        <v>0</v>
      </c>
      <c r="L2041" s="5">
        <f t="shared" si="1815"/>
        <v>281.98500000000001</v>
      </c>
      <c r="M2041" s="5">
        <f t="shared" si="1789"/>
        <v>607.78500000000008</v>
      </c>
      <c r="N2041" s="5">
        <v>700</v>
      </c>
      <c r="O2041" s="5">
        <f>O2042</f>
        <v>444.58875</v>
      </c>
      <c r="P2041" s="5">
        <f t="shared" ref="P2041:V2042" si="1816">P2042</f>
        <v>0</v>
      </c>
      <c r="Q2041" s="5">
        <f t="shared" si="1816"/>
        <v>0</v>
      </c>
      <c r="R2041" s="5">
        <f t="shared" si="1816"/>
        <v>0</v>
      </c>
      <c r="S2041" s="5">
        <f t="shared" si="1816"/>
        <v>0</v>
      </c>
      <c r="T2041" s="5">
        <v>700</v>
      </c>
      <c r="U2041" s="5">
        <f t="shared" si="1816"/>
        <v>0</v>
      </c>
      <c r="V2041" s="36">
        <f t="shared" si="1816"/>
        <v>0</v>
      </c>
      <c r="W2041" s="5">
        <f t="shared" si="1766"/>
        <v>100</v>
      </c>
      <c r="X2041" s="26"/>
    </row>
    <row r="2042" spans="1:24" ht="63" x14ac:dyDescent="0.25">
      <c r="A2042" s="4" t="s">
        <v>215</v>
      </c>
      <c r="B2042" s="4" t="s">
        <v>1318</v>
      </c>
      <c r="C2042" s="4" t="s">
        <v>164</v>
      </c>
      <c r="D2042" s="4"/>
      <c r="E2042" s="14" t="s">
        <v>488</v>
      </c>
      <c r="F2042" s="5">
        <f t="shared" si="1815"/>
        <v>325.8</v>
      </c>
      <c r="G2042" s="5">
        <f t="shared" si="1815"/>
        <v>325.8</v>
      </c>
      <c r="H2042" s="5">
        <f t="shared" si="1815"/>
        <v>325.8</v>
      </c>
      <c r="I2042" s="5">
        <f t="shared" si="1815"/>
        <v>0</v>
      </c>
      <c r="J2042" s="5">
        <f t="shared" si="1815"/>
        <v>0</v>
      </c>
      <c r="K2042" s="5">
        <f t="shared" si="1815"/>
        <v>0</v>
      </c>
      <c r="L2042" s="5">
        <f t="shared" si="1815"/>
        <v>281.98500000000001</v>
      </c>
      <c r="M2042" s="5">
        <f t="shared" si="1789"/>
        <v>607.78500000000008</v>
      </c>
      <c r="N2042" s="5">
        <v>128</v>
      </c>
      <c r="O2042" s="5">
        <f>O2043</f>
        <v>444.58875</v>
      </c>
      <c r="P2042" s="5">
        <f t="shared" si="1816"/>
        <v>0</v>
      </c>
      <c r="Q2042" s="5">
        <f t="shared" si="1816"/>
        <v>0</v>
      </c>
      <c r="R2042" s="5">
        <f t="shared" si="1816"/>
        <v>0</v>
      </c>
      <c r="S2042" s="5">
        <f t="shared" si="1816"/>
        <v>0</v>
      </c>
      <c r="T2042" s="5">
        <v>128</v>
      </c>
      <c r="U2042" s="5">
        <f t="shared" si="1816"/>
        <v>0</v>
      </c>
      <c r="V2042" s="36">
        <f t="shared" si="1816"/>
        <v>0</v>
      </c>
      <c r="W2042" s="5">
        <f t="shared" si="1766"/>
        <v>100</v>
      </c>
      <c r="X2042" s="26"/>
    </row>
    <row r="2043" spans="1:24" ht="31.5" x14ac:dyDescent="0.25">
      <c r="A2043" s="4" t="s">
        <v>215</v>
      </c>
      <c r="B2043" s="4" t="s">
        <v>1318</v>
      </c>
      <c r="C2043" s="4" t="s">
        <v>164</v>
      </c>
      <c r="D2043" s="4" t="s">
        <v>73</v>
      </c>
      <c r="E2043" s="14" t="s">
        <v>475</v>
      </c>
      <c r="F2043" s="5">
        <v>325.8</v>
      </c>
      <c r="G2043" s="5">
        <v>325.8</v>
      </c>
      <c r="H2043" s="5">
        <v>325.8</v>
      </c>
      <c r="I2043" s="5"/>
      <c r="J2043" s="5"/>
      <c r="K2043" s="5"/>
      <c r="L2043" s="5">
        <f>266.985+15</f>
        <v>281.98500000000001</v>
      </c>
      <c r="M2043" s="5">
        <f t="shared" si="1789"/>
        <v>607.78500000000008</v>
      </c>
      <c r="N2043" s="5">
        <v>128</v>
      </c>
      <c r="O2043" s="5">
        <v>444.58875</v>
      </c>
      <c r="P2043" s="5">
        <v>0</v>
      </c>
      <c r="Q2043" s="5">
        <v>0</v>
      </c>
      <c r="R2043" s="5">
        <v>0</v>
      </c>
      <c r="S2043" s="5">
        <v>0</v>
      </c>
      <c r="T2043" s="5">
        <v>128</v>
      </c>
      <c r="U2043" s="5">
        <v>0</v>
      </c>
      <c r="V2043" s="36">
        <v>0</v>
      </c>
      <c r="W2043" s="5">
        <f t="shared" si="1766"/>
        <v>100</v>
      </c>
      <c r="X2043" s="26"/>
    </row>
    <row r="2044" spans="1:24" ht="63" x14ac:dyDescent="0.25">
      <c r="A2044" s="4" t="s">
        <v>215</v>
      </c>
      <c r="B2044" s="4" t="s">
        <v>1318</v>
      </c>
      <c r="C2044" s="4" t="s">
        <v>164</v>
      </c>
      <c r="D2044" s="4" t="s">
        <v>72</v>
      </c>
      <c r="E2044" s="14" t="s">
        <v>1187</v>
      </c>
      <c r="F2044" s="5">
        <f t="shared" ref="F2044:L2045" si="1817">F2045</f>
        <v>128</v>
      </c>
      <c r="G2044" s="5">
        <f t="shared" si="1817"/>
        <v>128</v>
      </c>
      <c r="H2044" s="5">
        <f t="shared" si="1817"/>
        <v>128</v>
      </c>
      <c r="I2044" s="5">
        <f t="shared" si="1817"/>
        <v>0</v>
      </c>
      <c r="J2044" s="5">
        <f t="shared" si="1817"/>
        <v>0</v>
      </c>
      <c r="K2044" s="5">
        <f t="shared" si="1817"/>
        <v>0</v>
      </c>
      <c r="L2044" s="5">
        <f t="shared" si="1817"/>
        <v>0</v>
      </c>
      <c r="M2044" s="5">
        <f t="shared" si="1789"/>
        <v>128</v>
      </c>
      <c r="N2044" s="5">
        <v>128</v>
      </c>
      <c r="O2044" s="5">
        <f>O2045</f>
        <v>80</v>
      </c>
      <c r="P2044" s="5">
        <f t="shared" ref="P2044:V2045" si="1818">P2045</f>
        <v>0</v>
      </c>
      <c r="Q2044" s="5">
        <f t="shared" si="1818"/>
        <v>0</v>
      </c>
      <c r="R2044" s="5">
        <f t="shared" si="1818"/>
        <v>0</v>
      </c>
      <c r="S2044" s="5">
        <f t="shared" si="1818"/>
        <v>0</v>
      </c>
      <c r="T2044" s="5">
        <v>128</v>
      </c>
      <c r="U2044" s="5">
        <f t="shared" si="1818"/>
        <v>0</v>
      </c>
      <c r="V2044" s="36">
        <f t="shared" si="1818"/>
        <v>0</v>
      </c>
      <c r="W2044" s="5">
        <f t="shared" si="1766"/>
        <v>100</v>
      </c>
      <c r="X2044" s="26"/>
    </row>
    <row r="2045" spans="1:24" ht="63" x14ac:dyDescent="0.25">
      <c r="A2045" s="4" t="s">
        <v>215</v>
      </c>
      <c r="B2045" s="4" t="s">
        <v>1318</v>
      </c>
      <c r="C2045" s="4" t="s">
        <v>170</v>
      </c>
      <c r="D2045" s="4"/>
      <c r="E2045" s="14" t="s">
        <v>869</v>
      </c>
      <c r="F2045" s="5">
        <f t="shared" si="1817"/>
        <v>128</v>
      </c>
      <c r="G2045" s="5">
        <f t="shared" si="1817"/>
        <v>128</v>
      </c>
      <c r="H2045" s="5">
        <f t="shared" si="1817"/>
        <v>128</v>
      </c>
      <c r="I2045" s="5">
        <f t="shared" si="1817"/>
        <v>0</v>
      </c>
      <c r="J2045" s="5">
        <f t="shared" si="1817"/>
        <v>0</v>
      </c>
      <c r="K2045" s="5">
        <f t="shared" si="1817"/>
        <v>0</v>
      </c>
      <c r="L2045" s="5">
        <f t="shared" si="1817"/>
        <v>0</v>
      </c>
      <c r="M2045" s="5">
        <f t="shared" si="1789"/>
        <v>128</v>
      </c>
      <c r="N2045" s="5">
        <v>6096.7</v>
      </c>
      <c r="O2045" s="5">
        <f>O2046</f>
        <v>80</v>
      </c>
      <c r="P2045" s="5">
        <f t="shared" si="1818"/>
        <v>0</v>
      </c>
      <c r="Q2045" s="5">
        <f t="shared" si="1818"/>
        <v>0</v>
      </c>
      <c r="R2045" s="5">
        <f t="shared" si="1818"/>
        <v>0</v>
      </c>
      <c r="S2045" s="5">
        <f t="shared" si="1818"/>
        <v>0</v>
      </c>
      <c r="T2045" s="5">
        <v>6096.6880000000001</v>
      </c>
      <c r="U2045" s="5">
        <f t="shared" si="1818"/>
        <v>0</v>
      </c>
      <c r="V2045" s="36">
        <f t="shared" si="1818"/>
        <v>0</v>
      </c>
      <c r="W2045" s="5">
        <f t="shared" si="1766"/>
        <v>99.999803172207919</v>
      </c>
      <c r="X2045" s="26"/>
    </row>
    <row r="2046" spans="1:24" ht="31.5" x14ac:dyDescent="0.25">
      <c r="A2046" s="4" t="s">
        <v>215</v>
      </c>
      <c r="B2046" s="4" t="s">
        <v>1318</v>
      </c>
      <c r="C2046" s="4" t="s">
        <v>165</v>
      </c>
      <c r="D2046" s="4"/>
      <c r="E2046" s="14" t="s">
        <v>490</v>
      </c>
      <c r="F2046" s="5">
        <v>128</v>
      </c>
      <c r="G2046" s="5">
        <v>128</v>
      </c>
      <c r="H2046" s="5">
        <v>128</v>
      </c>
      <c r="I2046" s="5"/>
      <c r="J2046" s="5"/>
      <c r="K2046" s="5"/>
      <c r="L2046" s="5"/>
      <c r="M2046" s="5">
        <f t="shared" si="1789"/>
        <v>128</v>
      </c>
      <c r="N2046" s="5">
        <v>5832.7</v>
      </c>
      <c r="O2046" s="5">
        <v>80</v>
      </c>
      <c r="P2046" s="5">
        <v>0</v>
      </c>
      <c r="Q2046" s="5">
        <v>0</v>
      </c>
      <c r="R2046" s="5">
        <v>0</v>
      </c>
      <c r="S2046" s="5">
        <v>0</v>
      </c>
      <c r="T2046" s="5">
        <v>5832.6880000000001</v>
      </c>
      <c r="U2046" s="5">
        <v>0</v>
      </c>
      <c r="V2046" s="36">
        <v>0</v>
      </c>
      <c r="W2046" s="5">
        <f t="shared" si="1766"/>
        <v>99.999794263377169</v>
      </c>
      <c r="X2046" s="26"/>
    </row>
    <row r="2047" spans="1:24" ht="31.5" x14ac:dyDescent="0.25">
      <c r="A2047" s="4" t="s">
        <v>215</v>
      </c>
      <c r="B2047" s="4" t="s">
        <v>1318</v>
      </c>
      <c r="C2047" s="4" t="s">
        <v>165</v>
      </c>
      <c r="D2047" s="4" t="s">
        <v>73</v>
      </c>
      <c r="E2047" s="14" t="s">
        <v>475</v>
      </c>
      <c r="F2047" s="5">
        <f t="shared" ref="F2047:L2047" si="1819">F2048+F2051</f>
        <v>5858.7</v>
      </c>
      <c r="G2047" s="5">
        <f t="shared" si="1819"/>
        <v>6110.7</v>
      </c>
      <c r="H2047" s="5">
        <f t="shared" si="1819"/>
        <v>6110.7</v>
      </c>
      <c r="I2047" s="5">
        <f t="shared" si="1819"/>
        <v>0</v>
      </c>
      <c r="J2047" s="5">
        <f t="shared" si="1819"/>
        <v>0</v>
      </c>
      <c r="K2047" s="5">
        <f t="shared" si="1819"/>
        <v>0</v>
      </c>
      <c r="L2047" s="5">
        <f t="shared" si="1819"/>
        <v>0</v>
      </c>
      <c r="M2047" s="5">
        <f t="shared" si="1789"/>
        <v>5858.7</v>
      </c>
      <c r="N2047" s="5">
        <v>5832.7</v>
      </c>
      <c r="O2047" s="5">
        <f>O2048+O2051</f>
        <v>4334.7326899999998</v>
      </c>
      <c r="P2047" s="5">
        <f t="shared" ref="P2047:V2047" si="1820">P2048+P2051</f>
        <v>0</v>
      </c>
      <c r="Q2047" s="5">
        <f t="shared" si="1820"/>
        <v>0</v>
      </c>
      <c r="R2047" s="5">
        <f t="shared" si="1820"/>
        <v>0</v>
      </c>
      <c r="S2047" s="5">
        <f t="shared" si="1820"/>
        <v>0</v>
      </c>
      <c r="T2047" s="5">
        <v>5832.6880000000001</v>
      </c>
      <c r="U2047" s="5">
        <f t="shared" si="1820"/>
        <v>0</v>
      </c>
      <c r="V2047" s="36">
        <f t="shared" si="1820"/>
        <v>0</v>
      </c>
      <c r="W2047" s="5">
        <f t="shared" si="1766"/>
        <v>99.999794263377169</v>
      </c>
      <c r="X2047" s="26"/>
    </row>
    <row r="2048" spans="1:24" ht="63" x14ac:dyDescent="0.25">
      <c r="A2048" s="4" t="s">
        <v>215</v>
      </c>
      <c r="B2048" s="4" t="s">
        <v>1318</v>
      </c>
      <c r="C2048" s="4" t="s">
        <v>165</v>
      </c>
      <c r="D2048" s="4" t="s">
        <v>72</v>
      </c>
      <c r="E2048" s="14" t="s">
        <v>1187</v>
      </c>
      <c r="F2048" s="5">
        <f t="shared" ref="F2048:L2049" si="1821">F2049</f>
        <v>5858.7</v>
      </c>
      <c r="G2048" s="5">
        <f t="shared" si="1821"/>
        <v>5858.7</v>
      </c>
      <c r="H2048" s="5">
        <f t="shared" si="1821"/>
        <v>5858.7</v>
      </c>
      <c r="I2048" s="5">
        <f t="shared" si="1821"/>
        <v>0</v>
      </c>
      <c r="J2048" s="5">
        <f t="shared" si="1821"/>
        <v>0</v>
      </c>
      <c r="K2048" s="5">
        <f t="shared" si="1821"/>
        <v>0</v>
      </c>
      <c r="L2048" s="5">
        <f t="shared" si="1821"/>
        <v>0</v>
      </c>
      <c r="M2048" s="5">
        <f t="shared" si="1789"/>
        <v>5858.7</v>
      </c>
      <c r="N2048" s="5">
        <v>5832.7</v>
      </c>
      <c r="O2048" s="5">
        <f>O2049</f>
        <v>4334.7326899999998</v>
      </c>
      <c r="P2048" s="5">
        <f t="shared" ref="P2048:V2049" si="1822">P2049</f>
        <v>0</v>
      </c>
      <c r="Q2048" s="5">
        <f t="shared" si="1822"/>
        <v>0</v>
      </c>
      <c r="R2048" s="5">
        <f t="shared" si="1822"/>
        <v>0</v>
      </c>
      <c r="S2048" s="5">
        <f t="shared" si="1822"/>
        <v>0</v>
      </c>
      <c r="T2048" s="5">
        <v>5832.6880000000001</v>
      </c>
      <c r="U2048" s="5">
        <f t="shared" si="1822"/>
        <v>0</v>
      </c>
      <c r="V2048" s="36">
        <f t="shared" si="1822"/>
        <v>0</v>
      </c>
      <c r="W2048" s="5">
        <f t="shared" si="1766"/>
        <v>99.999794263377169</v>
      </c>
      <c r="X2048" s="26"/>
    </row>
    <row r="2049" spans="1:25" ht="31.5" x14ac:dyDescent="0.25">
      <c r="A2049" s="4" t="s">
        <v>215</v>
      </c>
      <c r="B2049" s="4" t="s">
        <v>1318</v>
      </c>
      <c r="C2049" s="4" t="s">
        <v>166</v>
      </c>
      <c r="D2049" s="4"/>
      <c r="E2049" s="14" t="s">
        <v>782</v>
      </c>
      <c r="F2049" s="5">
        <f t="shared" si="1821"/>
        <v>5858.7</v>
      </c>
      <c r="G2049" s="5">
        <f t="shared" si="1821"/>
        <v>5858.7</v>
      </c>
      <c r="H2049" s="5">
        <f t="shared" si="1821"/>
        <v>5858.7</v>
      </c>
      <c r="I2049" s="5">
        <f t="shared" si="1821"/>
        <v>0</v>
      </c>
      <c r="J2049" s="5">
        <f t="shared" si="1821"/>
        <v>0</v>
      </c>
      <c r="K2049" s="5">
        <f t="shared" si="1821"/>
        <v>0</v>
      </c>
      <c r="L2049" s="5">
        <f t="shared" si="1821"/>
        <v>0</v>
      </c>
      <c r="M2049" s="5">
        <f t="shared" si="1789"/>
        <v>5858.7</v>
      </c>
      <c r="N2049" s="5">
        <v>264</v>
      </c>
      <c r="O2049" s="5">
        <f>O2050</f>
        <v>4334.7326899999998</v>
      </c>
      <c r="P2049" s="5">
        <f t="shared" si="1822"/>
        <v>0</v>
      </c>
      <c r="Q2049" s="5">
        <f t="shared" si="1822"/>
        <v>0</v>
      </c>
      <c r="R2049" s="5">
        <f t="shared" si="1822"/>
        <v>0</v>
      </c>
      <c r="S2049" s="5">
        <f t="shared" si="1822"/>
        <v>0</v>
      </c>
      <c r="T2049" s="5">
        <v>264</v>
      </c>
      <c r="U2049" s="5">
        <f t="shared" si="1822"/>
        <v>0</v>
      </c>
      <c r="V2049" s="36">
        <f t="shared" si="1822"/>
        <v>0</v>
      </c>
      <c r="W2049" s="5">
        <f t="shared" si="1766"/>
        <v>100</v>
      </c>
      <c r="X2049" s="26"/>
    </row>
    <row r="2050" spans="1:25" ht="31.5" x14ac:dyDescent="0.25">
      <c r="A2050" s="4" t="s">
        <v>215</v>
      </c>
      <c r="B2050" s="4" t="s">
        <v>1318</v>
      </c>
      <c r="C2050" s="4" t="s">
        <v>166</v>
      </c>
      <c r="D2050" s="4" t="s">
        <v>73</v>
      </c>
      <c r="E2050" s="14" t="s">
        <v>475</v>
      </c>
      <c r="F2050" s="5">
        <v>5858.7</v>
      </c>
      <c r="G2050" s="5">
        <v>5858.7</v>
      </c>
      <c r="H2050" s="5">
        <v>5858.7</v>
      </c>
      <c r="I2050" s="5"/>
      <c r="J2050" s="5"/>
      <c r="K2050" s="5"/>
      <c r="L2050" s="5"/>
      <c r="M2050" s="5">
        <f t="shared" si="1789"/>
        <v>5858.7</v>
      </c>
      <c r="N2050" s="5">
        <v>264</v>
      </c>
      <c r="O2050" s="5">
        <v>4334.7326899999998</v>
      </c>
      <c r="P2050" s="5">
        <v>0</v>
      </c>
      <c r="Q2050" s="5">
        <v>0</v>
      </c>
      <c r="R2050" s="5">
        <v>0</v>
      </c>
      <c r="S2050" s="5">
        <v>0</v>
      </c>
      <c r="T2050" s="5">
        <v>264</v>
      </c>
      <c r="U2050" s="5">
        <v>0</v>
      </c>
      <c r="V2050" s="36">
        <v>0</v>
      </c>
      <c r="W2050" s="5">
        <f t="shared" si="1766"/>
        <v>100</v>
      </c>
      <c r="X2050" s="26"/>
    </row>
    <row r="2051" spans="1:25" ht="63" x14ac:dyDescent="0.25">
      <c r="A2051" s="4" t="s">
        <v>215</v>
      </c>
      <c r="B2051" s="4" t="s">
        <v>1318</v>
      </c>
      <c r="C2051" s="4" t="s">
        <v>166</v>
      </c>
      <c r="D2051" s="4" t="s">
        <v>72</v>
      </c>
      <c r="E2051" s="14" t="s">
        <v>1187</v>
      </c>
      <c r="F2051" s="5">
        <f t="shared" ref="F2051:L2052" si="1823">F2052</f>
        <v>0</v>
      </c>
      <c r="G2051" s="5">
        <f t="shared" si="1823"/>
        <v>252</v>
      </c>
      <c r="H2051" s="5">
        <f t="shared" si="1823"/>
        <v>252</v>
      </c>
      <c r="I2051" s="5">
        <f t="shared" si="1823"/>
        <v>0</v>
      </c>
      <c r="J2051" s="5">
        <f t="shared" si="1823"/>
        <v>0</v>
      </c>
      <c r="K2051" s="5">
        <f t="shared" si="1823"/>
        <v>0</v>
      </c>
      <c r="L2051" s="5">
        <f t="shared" si="1823"/>
        <v>0</v>
      </c>
      <c r="M2051" s="5">
        <f t="shared" si="1789"/>
        <v>0</v>
      </c>
      <c r="N2051" s="5">
        <v>264</v>
      </c>
      <c r="O2051" s="5">
        <f>O2052</f>
        <v>0</v>
      </c>
      <c r="P2051" s="5">
        <f t="shared" ref="P2051:V2052" si="1824">P2052</f>
        <v>0</v>
      </c>
      <c r="Q2051" s="5">
        <f t="shared" si="1824"/>
        <v>0</v>
      </c>
      <c r="R2051" s="5">
        <f t="shared" si="1824"/>
        <v>0</v>
      </c>
      <c r="S2051" s="5">
        <f t="shared" si="1824"/>
        <v>0</v>
      </c>
      <c r="T2051" s="5">
        <v>264</v>
      </c>
      <c r="U2051" s="5">
        <f t="shared" si="1824"/>
        <v>0</v>
      </c>
      <c r="V2051" s="36">
        <f t="shared" si="1824"/>
        <v>0</v>
      </c>
      <c r="W2051" s="5">
        <f t="shared" si="1766"/>
        <v>100</v>
      </c>
      <c r="X2051" s="24"/>
      <c r="Y2051" s="2" t="s">
        <v>1236</v>
      </c>
    </row>
    <row r="2052" spans="1:25" ht="47.25" x14ac:dyDescent="0.25">
      <c r="A2052" s="4" t="s">
        <v>215</v>
      </c>
      <c r="B2052" s="4" t="s">
        <v>1318</v>
      </c>
      <c r="C2052" s="4" t="s">
        <v>171</v>
      </c>
      <c r="D2052" s="4"/>
      <c r="E2052" s="14" t="s">
        <v>870</v>
      </c>
      <c r="F2052" s="5">
        <f t="shared" si="1823"/>
        <v>0</v>
      </c>
      <c r="G2052" s="5">
        <f t="shared" si="1823"/>
        <v>252</v>
      </c>
      <c r="H2052" s="5">
        <f t="shared" si="1823"/>
        <v>252</v>
      </c>
      <c r="I2052" s="5">
        <f t="shared" si="1823"/>
        <v>0</v>
      </c>
      <c r="J2052" s="5">
        <f t="shared" si="1823"/>
        <v>0</v>
      </c>
      <c r="K2052" s="5">
        <f t="shared" si="1823"/>
        <v>0</v>
      </c>
      <c r="L2052" s="5">
        <f t="shared" si="1823"/>
        <v>0</v>
      </c>
      <c r="M2052" s="5">
        <f t="shared" si="1789"/>
        <v>0</v>
      </c>
      <c r="N2052" s="5">
        <v>13735.473</v>
      </c>
      <c r="O2052" s="5">
        <f>O2053</f>
        <v>0</v>
      </c>
      <c r="P2052" s="5">
        <f t="shared" si="1824"/>
        <v>0</v>
      </c>
      <c r="Q2052" s="5">
        <f t="shared" si="1824"/>
        <v>0</v>
      </c>
      <c r="R2052" s="5">
        <f t="shared" si="1824"/>
        <v>0</v>
      </c>
      <c r="S2052" s="5">
        <f t="shared" si="1824"/>
        <v>0</v>
      </c>
      <c r="T2052" s="5">
        <v>13709.843700000001</v>
      </c>
      <c r="U2052" s="5">
        <f t="shared" si="1824"/>
        <v>0</v>
      </c>
      <c r="V2052" s="36">
        <f t="shared" si="1824"/>
        <v>0</v>
      </c>
      <c r="W2052" s="5">
        <f t="shared" si="1766"/>
        <v>99.813407954716965</v>
      </c>
      <c r="X2052" s="24"/>
      <c r="Y2052" s="2" t="s">
        <v>1236</v>
      </c>
    </row>
    <row r="2053" spans="1:25" ht="31.5" x14ac:dyDescent="0.25">
      <c r="A2053" s="4" t="s">
        <v>215</v>
      </c>
      <c r="B2053" s="4" t="s">
        <v>1318</v>
      </c>
      <c r="C2053" s="4" t="s">
        <v>167</v>
      </c>
      <c r="D2053" s="4"/>
      <c r="E2053" s="14" t="s">
        <v>491</v>
      </c>
      <c r="F2053" s="5"/>
      <c r="G2053" s="5">
        <v>252</v>
      </c>
      <c r="H2053" s="5">
        <v>252</v>
      </c>
      <c r="I2053" s="5"/>
      <c r="J2053" s="5"/>
      <c r="K2053" s="5"/>
      <c r="L2053" s="5"/>
      <c r="M2053" s="5">
        <f t="shared" si="1789"/>
        <v>0</v>
      </c>
      <c r="N2053" s="5">
        <v>7519.1009999999997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7493.4717000000001</v>
      </c>
      <c r="U2053" s="5">
        <v>0</v>
      </c>
      <c r="V2053" s="36">
        <v>0</v>
      </c>
      <c r="W2053" s="5">
        <f t="shared" si="1766"/>
        <v>99.659144091826946</v>
      </c>
      <c r="X2053" s="24"/>
      <c r="Y2053" s="2" t="s">
        <v>1236</v>
      </c>
    </row>
    <row r="2054" spans="1:25" ht="31.5" x14ac:dyDescent="0.25">
      <c r="A2054" s="4" t="s">
        <v>215</v>
      </c>
      <c r="B2054" s="4" t="s">
        <v>1318</v>
      </c>
      <c r="C2054" s="4" t="s">
        <v>167</v>
      </c>
      <c r="D2054" s="4" t="s">
        <v>11</v>
      </c>
      <c r="E2054" s="14" t="s">
        <v>465</v>
      </c>
      <c r="F2054" s="5">
        <f t="shared" ref="F2054:L2054" si="1825">F2055+F2060</f>
        <v>6324.5999999999995</v>
      </c>
      <c r="G2054" s="5">
        <f t="shared" si="1825"/>
        <v>7148.5</v>
      </c>
      <c r="H2054" s="5">
        <f t="shared" si="1825"/>
        <v>6924.6</v>
      </c>
      <c r="I2054" s="5">
        <f t="shared" si="1825"/>
        <v>0</v>
      </c>
      <c r="J2054" s="5">
        <f t="shared" si="1825"/>
        <v>0</v>
      </c>
      <c r="K2054" s="5">
        <f t="shared" si="1825"/>
        <v>0</v>
      </c>
      <c r="L2054" s="5">
        <f t="shared" si="1825"/>
        <v>6445.1050000000005</v>
      </c>
      <c r="M2054" s="5">
        <f t="shared" si="1789"/>
        <v>12769.705</v>
      </c>
      <c r="N2054" s="5">
        <v>7259.3239999999996</v>
      </c>
      <c r="O2054" s="5">
        <f>O2055+O2060</f>
        <v>4667.4316499999995</v>
      </c>
      <c r="P2054" s="5">
        <f t="shared" ref="P2054:V2054" si="1826">P2055+P2060</f>
        <v>0</v>
      </c>
      <c r="Q2054" s="5">
        <f t="shared" si="1826"/>
        <v>0</v>
      </c>
      <c r="R2054" s="5">
        <f t="shared" si="1826"/>
        <v>0</v>
      </c>
      <c r="S2054" s="5">
        <f t="shared" si="1826"/>
        <v>0</v>
      </c>
      <c r="T2054" s="5">
        <v>7233.6947</v>
      </c>
      <c r="U2054" s="5">
        <f t="shared" si="1826"/>
        <v>0</v>
      </c>
      <c r="V2054" s="36">
        <f t="shared" si="1826"/>
        <v>0</v>
      </c>
      <c r="W2054" s="5">
        <f t="shared" si="1766"/>
        <v>99.64694646498765</v>
      </c>
      <c r="X2054" s="26"/>
    </row>
    <row r="2055" spans="1:25" ht="31.5" x14ac:dyDescent="0.25">
      <c r="A2055" s="4" t="s">
        <v>215</v>
      </c>
      <c r="B2055" s="4" t="s">
        <v>1318</v>
      </c>
      <c r="C2055" s="4" t="s">
        <v>167</v>
      </c>
      <c r="D2055" s="4" t="s">
        <v>12</v>
      </c>
      <c r="E2055" s="14" t="s">
        <v>466</v>
      </c>
      <c r="F2055" s="5">
        <f t="shared" ref="F2055:L2055" si="1827">F2056+F2058</f>
        <v>6324.5999999999995</v>
      </c>
      <c r="G2055" s="5">
        <f t="shared" si="1827"/>
        <v>7148.5</v>
      </c>
      <c r="H2055" s="5">
        <f t="shared" si="1827"/>
        <v>6924.6</v>
      </c>
      <c r="I2055" s="5">
        <f t="shared" si="1827"/>
        <v>0</v>
      </c>
      <c r="J2055" s="5">
        <f t="shared" si="1827"/>
        <v>0</v>
      </c>
      <c r="K2055" s="5">
        <f t="shared" si="1827"/>
        <v>0</v>
      </c>
      <c r="L2055" s="5">
        <f t="shared" si="1827"/>
        <v>228.733</v>
      </c>
      <c r="M2055" s="5">
        <f t="shared" si="1789"/>
        <v>6553.3329999999996</v>
      </c>
      <c r="N2055" s="5">
        <v>7259.3239999999996</v>
      </c>
      <c r="O2055" s="5">
        <f>O2056+O2058</f>
        <v>4667.4316499999995</v>
      </c>
      <c r="P2055" s="5">
        <f t="shared" ref="P2055:V2055" si="1828">P2056+P2058</f>
        <v>0</v>
      </c>
      <c r="Q2055" s="5">
        <f t="shared" si="1828"/>
        <v>0</v>
      </c>
      <c r="R2055" s="5">
        <f t="shared" si="1828"/>
        <v>0</v>
      </c>
      <c r="S2055" s="5">
        <f t="shared" si="1828"/>
        <v>0</v>
      </c>
      <c r="T2055" s="5">
        <v>7233.6947</v>
      </c>
      <c r="U2055" s="5">
        <f t="shared" si="1828"/>
        <v>0</v>
      </c>
      <c r="V2055" s="36">
        <f t="shared" si="1828"/>
        <v>0</v>
      </c>
      <c r="W2055" s="5">
        <f t="shared" si="1766"/>
        <v>99.64694646498765</v>
      </c>
      <c r="X2055" s="26"/>
    </row>
    <row r="2056" spans="1:25" x14ac:dyDescent="0.25">
      <c r="A2056" s="4" t="s">
        <v>215</v>
      </c>
      <c r="B2056" s="4" t="s">
        <v>1318</v>
      </c>
      <c r="C2056" s="4" t="s">
        <v>167</v>
      </c>
      <c r="D2056" s="4" t="s">
        <v>13</v>
      </c>
      <c r="E2056" s="14" t="s">
        <v>480</v>
      </c>
      <c r="F2056" s="5">
        <f t="shared" ref="F2056:L2056" si="1829">F2057</f>
        <v>6058.7</v>
      </c>
      <c r="G2056" s="5">
        <f t="shared" si="1829"/>
        <v>6890.8</v>
      </c>
      <c r="H2056" s="5">
        <f t="shared" si="1829"/>
        <v>6675.1</v>
      </c>
      <c r="I2056" s="5">
        <f t="shared" si="1829"/>
        <v>0</v>
      </c>
      <c r="J2056" s="5">
        <f t="shared" si="1829"/>
        <v>0</v>
      </c>
      <c r="K2056" s="5">
        <f t="shared" si="1829"/>
        <v>0</v>
      </c>
      <c r="L2056" s="5">
        <f t="shared" si="1829"/>
        <v>228.733</v>
      </c>
      <c r="M2056" s="5">
        <f t="shared" si="1789"/>
        <v>6287.433</v>
      </c>
      <c r="N2056" s="5">
        <v>259.77699999999999</v>
      </c>
      <c r="O2056" s="5">
        <f>O2057</f>
        <v>4466.25965</v>
      </c>
      <c r="P2056" s="5">
        <f t="shared" ref="P2056:V2056" si="1830">P2057</f>
        <v>0</v>
      </c>
      <c r="Q2056" s="5">
        <f t="shared" si="1830"/>
        <v>0</v>
      </c>
      <c r="R2056" s="5">
        <f t="shared" si="1830"/>
        <v>0</v>
      </c>
      <c r="S2056" s="5">
        <f t="shared" si="1830"/>
        <v>0</v>
      </c>
      <c r="T2056" s="5">
        <v>259.77699999999999</v>
      </c>
      <c r="U2056" s="5">
        <f t="shared" si="1830"/>
        <v>0</v>
      </c>
      <c r="V2056" s="36">
        <f t="shared" si="1830"/>
        <v>0</v>
      </c>
      <c r="W2056" s="5">
        <f t="shared" si="1766"/>
        <v>100</v>
      </c>
      <c r="X2056" s="26"/>
    </row>
    <row r="2057" spans="1:25" x14ac:dyDescent="0.25">
      <c r="A2057" s="4" t="s">
        <v>215</v>
      </c>
      <c r="B2057" s="4" t="s">
        <v>1318</v>
      </c>
      <c r="C2057" s="4" t="s">
        <v>167</v>
      </c>
      <c r="D2057" s="4" t="s">
        <v>20</v>
      </c>
      <c r="E2057" s="14" t="s">
        <v>483</v>
      </c>
      <c r="F2057" s="5">
        <v>6058.7</v>
      </c>
      <c r="G2057" s="5">
        <v>6890.8</v>
      </c>
      <c r="H2057" s="5">
        <v>6675.1</v>
      </c>
      <c r="I2057" s="5"/>
      <c r="J2057" s="5"/>
      <c r="K2057" s="5"/>
      <c r="L2057" s="5">
        <v>228.733</v>
      </c>
      <c r="M2057" s="5">
        <f t="shared" si="1789"/>
        <v>6287.433</v>
      </c>
      <c r="N2057" s="5">
        <v>259.77699999999999</v>
      </c>
      <c r="O2057" s="5">
        <v>4466.25965</v>
      </c>
      <c r="P2057" s="5">
        <v>0</v>
      </c>
      <c r="Q2057" s="5">
        <v>0</v>
      </c>
      <c r="R2057" s="5">
        <v>0</v>
      </c>
      <c r="S2057" s="5">
        <v>0</v>
      </c>
      <c r="T2057" s="5">
        <v>259.77699999999999</v>
      </c>
      <c r="U2057" s="5">
        <v>0</v>
      </c>
      <c r="V2057" s="36">
        <v>0</v>
      </c>
      <c r="W2057" s="5">
        <f t="shared" si="1766"/>
        <v>100</v>
      </c>
      <c r="X2057" s="26"/>
    </row>
    <row r="2058" spans="1:25" ht="47.25" x14ac:dyDescent="0.25">
      <c r="A2058" s="4" t="s">
        <v>215</v>
      </c>
      <c r="B2058" s="4" t="s">
        <v>1318</v>
      </c>
      <c r="C2058" s="4" t="s">
        <v>1086</v>
      </c>
      <c r="D2058" s="4"/>
      <c r="E2058" s="14" t="s">
        <v>1104</v>
      </c>
      <c r="F2058" s="5">
        <f t="shared" ref="F2058:L2058" si="1831">F2059</f>
        <v>265.89999999999998</v>
      </c>
      <c r="G2058" s="5">
        <f t="shared" si="1831"/>
        <v>257.7</v>
      </c>
      <c r="H2058" s="5">
        <f t="shared" si="1831"/>
        <v>249.5</v>
      </c>
      <c r="I2058" s="5">
        <f t="shared" si="1831"/>
        <v>0</v>
      </c>
      <c r="J2058" s="5">
        <f t="shared" si="1831"/>
        <v>0</v>
      </c>
      <c r="K2058" s="5">
        <f t="shared" si="1831"/>
        <v>0</v>
      </c>
      <c r="L2058" s="5">
        <f t="shared" si="1831"/>
        <v>0</v>
      </c>
      <c r="M2058" s="5">
        <f t="shared" si="1789"/>
        <v>265.89999999999998</v>
      </c>
      <c r="N2058" s="5">
        <v>6216.3720000000003</v>
      </c>
      <c r="O2058" s="5">
        <f>O2059</f>
        <v>201.172</v>
      </c>
      <c r="P2058" s="5">
        <f t="shared" ref="P2058:V2058" si="1832">P2059</f>
        <v>0</v>
      </c>
      <c r="Q2058" s="5">
        <f t="shared" si="1832"/>
        <v>0</v>
      </c>
      <c r="R2058" s="5">
        <f t="shared" si="1832"/>
        <v>0</v>
      </c>
      <c r="S2058" s="5">
        <f t="shared" si="1832"/>
        <v>0</v>
      </c>
      <c r="T2058" s="5">
        <v>6216.3720000000003</v>
      </c>
      <c r="U2058" s="5">
        <f t="shared" si="1832"/>
        <v>0</v>
      </c>
      <c r="V2058" s="36">
        <f t="shared" si="1832"/>
        <v>0</v>
      </c>
      <c r="W2058" s="5">
        <f t="shared" si="1766"/>
        <v>100</v>
      </c>
      <c r="X2058" s="26"/>
    </row>
    <row r="2059" spans="1:25" ht="31.5" x14ac:dyDescent="0.25">
      <c r="A2059" s="4" t="s">
        <v>215</v>
      </c>
      <c r="B2059" s="4" t="s">
        <v>1318</v>
      </c>
      <c r="C2059" s="4" t="s">
        <v>1086</v>
      </c>
      <c r="D2059" s="4" t="s">
        <v>11</v>
      </c>
      <c r="E2059" s="14" t="s">
        <v>465</v>
      </c>
      <c r="F2059" s="5">
        <v>265.89999999999998</v>
      </c>
      <c r="G2059" s="5">
        <v>257.7</v>
      </c>
      <c r="H2059" s="5">
        <v>249.5</v>
      </c>
      <c r="I2059" s="5"/>
      <c r="J2059" s="5"/>
      <c r="K2059" s="5"/>
      <c r="L2059" s="5"/>
      <c r="M2059" s="5">
        <f t="shared" si="1789"/>
        <v>265.89999999999998</v>
      </c>
      <c r="N2059" s="5">
        <v>6216.3720000000003</v>
      </c>
      <c r="O2059" s="5">
        <v>201.172</v>
      </c>
      <c r="P2059" s="5">
        <v>0</v>
      </c>
      <c r="Q2059" s="5">
        <v>0</v>
      </c>
      <c r="R2059" s="5">
        <v>0</v>
      </c>
      <c r="S2059" s="5">
        <v>0</v>
      </c>
      <c r="T2059" s="5">
        <v>6216.3720000000003</v>
      </c>
      <c r="U2059" s="5">
        <v>0</v>
      </c>
      <c r="V2059" s="36">
        <v>0</v>
      </c>
      <c r="W2059" s="5">
        <f t="shared" ref="W2059:W2122" si="1833">T2059/N2059*100</f>
        <v>100</v>
      </c>
      <c r="X2059" s="26"/>
    </row>
    <row r="2060" spans="1:25" ht="31.5" x14ac:dyDescent="0.25">
      <c r="A2060" s="4" t="s">
        <v>215</v>
      </c>
      <c r="B2060" s="4" t="s">
        <v>1318</v>
      </c>
      <c r="C2060" s="4" t="s">
        <v>1086</v>
      </c>
      <c r="D2060" s="4" t="s">
        <v>12</v>
      </c>
      <c r="E2060" s="14" t="s">
        <v>466</v>
      </c>
      <c r="F2060" s="5">
        <f t="shared" ref="F2060:L2061" si="1834">F2061</f>
        <v>0</v>
      </c>
      <c r="G2060" s="5">
        <f t="shared" si="1834"/>
        <v>0</v>
      </c>
      <c r="H2060" s="5">
        <f t="shared" si="1834"/>
        <v>0</v>
      </c>
      <c r="I2060" s="5">
        <f t="shared" si="1834"/>
        <v>0</v>
      </c>
      <c r="J2060" s="5">
        <f t="shared" si="1834"/>
        <v>0</v>
      </c>
      <c r="K2060" s="5">
        <f t="shared" si="1834"/>
        <v>0</v>
      </c>
      <c r="L2060" s="5">
        <f t="shared" si="1834"/>
        <v>6216.3720000000003</v>
      </c>
      <c r="M2060" s="5">
        <f t="shared" si="1789"/>
        <v>6216.3720000000003</v>
      </c>
      <c r="N2060" s="5">
        <v>6216.3720000000003</v>
      </c>
      <c r="O2060" s="5">
        <f>O2061</f>
        <v>0</v>
      </c>
      <c r="P2060" s="5">
        <f t="shared" ref="P2060:V2061" si="1835">P2061</f>
        <v>0</v>
      </c>
      <c r="Q2060" s="5">
        <f t="shared" si="1835"/>
        <v>0</v>
      </c>
      <c r="R2060" s="5">
        <f t="shared" si="1835"/>
        <v>0</v>
      </c>
      <c r="S2060" s="5">
        <f t="shared" si="1835"/>
        <v>0</v>
      </c>
      <c r="T2060" s="5">
        <v>6216.3720000000003</v>
      </c>
      <c r="U2060" s="5">
        <f t="shared" si="1835"/>
        <v>0</v>
      </c>
      <c r="V2060" s="36">
        <f t="shared" si="1835"/>
        <v>0</v>
      </c>
      <c r="W2060" s="5">
        <f t="shared" si="1833"/>
        <v>100</v>
      </c>
      <c r="X2060" s="26"/>
    </row>
    <row r="2061" spans="1:25" ht="31.5" x14ac:dyDescent="0.25">
      <c r="A2061" s="4" t="s">
        <v>215</v>
      </c>
      <c r="B2061" s="4" t="s">
        <v>1318</v>
      </c>
      <c r="C2061" s="4" t="s">
        <v>109</v>
      </c>
      <c r="D2061" s="4"/>
      <c r="E2061" s="14" t="s">
        <v>871</v>
      </c>
      <c r="F2061" s="5">
        <f t="shared" si="1834"/>
        <v>0</v>
      </c>
      <c r="G2061" s="5">
        <f t="shared" si="1834"/>
        <v>0</v>
      </c>
      <c r="H2061" s="5">
        <f t="shared" si="1834"/>
        <v>0</v>
      </c>
      <c r="I2061" s="5">
        <f t="shared" si="1834"/>
        <v>0</v>
      </c>
      <c r="J2061" s="5">
        <f t="shared" si="1834"/>
        <v>0</v>
      </c>
      <c r="K2061" s="5">
        <f t="shared" si="1834"/>
        <v>0</v>
      </c>
      <c r="L2061" s="5">
        <f t="shared" si="1834"/>
        <v>6216.3720000000003</v>
      </c>
      <c r="M2061" s="5">
        <f t="shared" si="1789"/>
        <v>6216.3720000000003</v>
      </c>
      <c r="N2061" s="5">
        <v>120</v>
      </c>
      <c r="O2061" s="5">
        <f>O2062</f>
        <v>0</v>
      </c>
      <c r="P2061" s="5">
        <f t="shared" si="1835"/>
        <v>0</v>
      </c>
      <c r="Q2061" s="5">
        <f t="shared" si="1835"/>
        <v>0</v>
      </c>
      <c r="R2061" s="5">
        <f t="shared" si="1835"/>
        <v>0</v>
      </c>
      <c r="S2061" s="5">
        <f t="shared" si="1835"/>
        <v>0</v>
      </c>
      <c r="T2061" s="5">
        <v>120</v>
      </c>
      <c r="U2061" s="5">
        <f t="shared" si="1835"/>
        <v>0</v>
      </c>
      <c r="V2061" s="36">
        <f t="shared" si="1835"/>
        <v>0</v>
      </c>
      <c r="W2061" s="5">
        <f t="shared" si="1833"/>
        <v>100</v>
      </c>
      <c r="X2061" s="26"/>
    </row>
    <row r="2062" spans="1:25" ht="63" x14ac:dyDescent="0.25">
      <c r="A2062" s="4" t="s">
        <v>215</v>
      </c>
      <c r="B2062" s="4" t="s">
        <v>1318</v>
      </c>
      <c r="C2062" s="4" t="s">
        <v>110</v>
      </c>
      <c r="D2062" s="4"/>
      <c r="E2062" s="14" t="s">
        <v>1420</v>
      </c>
      <c r="F2062" s="5"/>
      <c r="G2062" s="5"/>
      <c r="H2062" s="5"/>
      <c r="I2062" s="5"/>
      <c r="J2062" s="5"/>
      <c r="K2062" s="5"/>
      <c r="L2062" s="5">
        <v>6216.3720000000003</v>
      </c>
      <c r="M2062" s="5">
        <f t="shared" si="1789"/>
        <v>6216.3720000000003</v>
      </c>
      <c r="N2062" s="5">
        <v>120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120</v>
      </c>
      <c r="U2062" s="5">
        <v>0</v>
      </c>
      <c r="V2062" s="36">
        <v>0</v>
      </c>
      <c r="W2062" s="5">
        <f t="shared" si="1833"/>
        <v>100</v>
      </c>
      <c r="X2062" s="26"/>
    </row>
    <row r="2063" spans="1:25" ht="78.75" x14ac:dyDescent="0.25">
      <c r="A2063" s="4" t="s">
        <v>215</v>
      </c>
      <c r="B2063" s="4" t="s">
        <v>1318</v>
      </c>
      <c r="C2063" s="4" t="s">
        <v>125</v>
      </c>
      <c r="D2063" s="4"/>
      <c r="E2063" s="14" t="s">
        <v>492</v>
      </c>
      <c r="F2063" s="5">
        <f t="shared" ref="F2063:L2063" si="1836">F2064</f>
        <v>320</v>
      </c>
      <c r="G2063" s="5">
        <f t="shared" si="1836"/>
        <v>320</v>
      </c>
      <c r="H2063" s="5">
        <f t="shared" si="1836"/>
        <v>320</v>
      </c>
      <c r="I2063" s="5">
        <f t="shared" si="1836"/>
        <v>0</v>
      </c>
      <c r="J2063" s="5">
        <f t="shared" si="1836"/>
        <v>0</v>
      </c>
      <c r="K2063" s="5">
        <f t="shared" si="1836"/>
        <v>0</v>
      </c>
      <c r="L2063" s="5">
        <f t="shared" si="1836"/>
        <v>-200</v>
      </c>
      <c r="M2063" s="5">
        <f t="shared" si="1789"/>
        <v>120</v>
      </c>
      <c r="N2063" s="5">
        <v>25</v>
      </c>
      <c r="O2063" s="5">
        <f>O2064</f>
        <v>95</v>
      </c>
      <c r="P2063" s="5">
        <f t="shared" ref="P2063:V2063" si="1837">P2064</f>
        <v>0</v>
      </c>
      <c r="Q2063" s="5">
        <f t="shared" si="1837"/>
        <v>0</v>
      </c>
      <c r="R2063" s="5">
        <f t="shared" si="1837"/>
        <v>0</v>
      </c>
      <c r="S2063" s="5">
        <f t="shared" si="1837"/>
        <v>0</v>
      </c>
      <c r="T2063" s="5">
        <v>25</v>
      </c>
      <c r="U2063" s="5">
        <f t="shared" si="1837"/>
        <v>0</v>
      </c>
      <c r="V2063" s="36">
        <f t="shared" si="1837"/>
        <v>0</v>
      </c>
      <c r="W2063" s="5">
        <f t="shared" si="1833"/>
        <v>100</v>
      </c>
      <c r="X2063" s="26"/>
    </row>
    <row r="2064" spans="1:25" ht="31.5" x14ac:dyDescent="0.25">
      <c r="A2064" s="4" t="s">
        <v>215</v>
      </c>
      <c r="B2064" s="4" t="s">
        <v>1318</v>
      </c>
      <c r="C2064" s="4" t="s">
        <v>125</v>
      </c>
      <c r="D2064" s="4" t="s">
        <v>73</v>
      </c>
      <c r="E2064" s="14" t="s">
        <v>475</v>
      </c>
      <c r="F2064" s="5">
        <f t="shared" ref="F2064:L2064" si="1838">F2065+F2068</f>
        <v>320</v>
      </c>
      <c r="G2064" s="5">
        <f t="shared" si="1838"/>
        <v>320</v>
      </c>
      <c r="H2064" s="5">
        <f t="shared" si="1838"/>
        <v>320</v>
      </c>
      <c r="I2064" s="5">
        <f t="shared" si="1838"/>
        <v>0</v>
      </c>
      <c r="J2064" s="5">
        <f t="shared" si="1838"/>
        <v>0</v>
      </c>
      <c r="K2064" s="5">
        <f t="shared" si="1838"/>
        <v>0</v>
      </c>
      <c r="L2064" s="5">
        <f t="shared" si="1838"/>
        <v>-200</v>
      </c>
      <c r="M2064" s="5">
        <f t="shared" si="1789"/>
        <v>120</v>
      </c>
      <c r="N2064" s="5">
        <v>25</v>
      </c>
      <c r="O2064" s="5">
        <f>O2065+O2068</f>
        <v>95</v>
      </c>
      <c r="P2064" s="5">
        <f t="shared" ref="P2064:V2064" si="1839">P2065+P2068</f>
        <v>0</v>
      </c>
      <c r="Q2064" s="5">
        <f t="shared" si="1839"/>
        <v>0</v>
      </c>
      <c r="R2064" s="5">
        <f t="shared" si="1839"/>
        <v>0</v>
      </c>
      <c r="S2064" s="5">
        <f t="shared" si="1839"/>
        <v>0</v>
      </c>
      <c r="T2064" s="5">
        <v>25</v>
      </c>
      <c r="U2064" s="5">
        <f t="shared" si="1839"/>
        <v>0</v>
      </c>
      <c r="V2064" s="36">
        <f t="shared" si="1839"/>
        <v>0</v>
      </c>
      <c r="W2064" s="5">
        <f t="shared" si="1833"/>
        <v>100</v>
      </c>
      <c r="X2064" s="26"/>
    </row>
    <row r="2065" spans="1:24" ht="63" x14ac:dyDescent="0.25">
      <c r="A2065" s="4" t="s">
        <v>215</v>
      </c>
      <c r="B2065" s="4" t="s">
        <v>1318</v>
      </c>
      <c r="C2065" s="4" t="s">
        <v>125</v>
      </c>
      <c r="D2065" s="4" t="s">
        <v>72</v>
      </c>
      <c r="E2065" s="14" t="s">
        <v>1187</v>
      </c>
      <c r="F2065" s="5">
        <f t="shared" ref="F2065:L2066" si="1840">F2066</f>
        <v>225</v>
      </c>
      <c r="G2065" s="5">
        <f t="shared" si="1840"/>
        <v>225</v>
      </c>
      <c r="H2065" s="5">
        <f t="shared" si="1840"/>
        <v>225</v>
      </c>
      <c r="I2065" s="5">
        <f t="shared" si="1840"/>
        <v>0</v>
      </c>
      <c r="J2065" s="5">
        <f t="shared" si="1840"/>
        <v>0</v>
      </c>
      <c r="K2065" s="5">
        <f t="shared" si="1840"/>
        <v>0</v>
      </c>
      <c r="L2065" s="5">
        <f t="shared" si="1840"/>
        <v>-200</v>
      </c>
      <c r="M2065" s="5">
        <f t="shared" si="1789"/>
        <v>25</v>
      </c>
      <c r="N2065" s="5">
        <v>25</v>
      </c>
      <c r="O2065" s="5">
        <f>O2066</f>
        <v>25</v>
      </c>
      <c r="P2065" s="5">
        <f t="shared" ref="P2065:V2066" si="1841">P2066</f>
        <v>0</v>
      </c>
      <c r="Q2065" s="5">
        <f t="shared" si="1841"/>
        <v>0</v>
      </c>
      <c r="R2065" s="5">
        <f t="shared" si="1841"/>
        <v>0</v>
      </c>
      <c r="S2065" s="5">
        <f t="shared" si="1841"/>
        <v>0</v>
      </c>
      <c r="T2065" s="5">
        <v>25</v>
      </c>
      <c r="U2065" s="5">
        <f t="shared" si="1841"/>
        <v>0</v>
      </c>
      <c r="V2065" s="36">
        <f t="shared" si="1841"/>
        <v>0</v>
      </c>
      <c r="W2065" s="5">
        <f t="shared" si="1833"/>
        <v>100</v>
      </c>
      <c r="X2065" s="26"/>
    </row>
    <row r="2066" spans="1:24" ht="63" x14ac:dyDescent="0.25">
      <c r="A2066" s="4" t="s">
        <v>215</v>
      </c>
      <c r="B2066" s="4" t="s">
        <v>1318</v>
      </c>
      <c r="C2066" s="4" t="s">
        <v>99</v>
      </c>
      <c r="D2066" s="4"/>
      <c r="E2066" s="14" t="s">
        <v>493</v>
      </c>
      <c r="F2066" s="5">
        <f t="shared" si="1840"/>
        <v>225</v>
      </c>
      <c r="G2066" s="5">
        <f t="shared" si="1840"/>
        <v>225</v>
      </c>
      <c r="H2066" s="5">
        <f t="shared" si="1840"/>
        <v>225</v>
      </c>
      <c r="I2066" s="5">
        <f t="shared" si="1840"/>
        <v>0</v>
      </c>
      <c r="J2066" s="5">
        <f t="shared" si="1840"/>
        <v>0</v>
      </c>
      <c r="K2066" s="5">
        <f t="shared" si="1840"/>
        <v>0</v>
      </c>
      <c r="L2066" s="5">
        <f t="shared" si="1840"/>
        <v>-200</v>
      </c>
      <c r="M2066" s="5">
        <f t="shared" si="1789"/>
        <v>25</v>
      </c>
      <c r="N2066" s="5">
        <v>95</v>
      </c>
      <c r="O2066" s="5">
        <f>O2067</f>
        <v>25</v>
      </c>
      <c r="P2066" s="5">
        <f t="shared" si="1841"/>
        <v>0</v>
      </c>
      <c r="Q2066" s="5">
        <f t="shared" si="1841"/>
        <v>0</v>
      </c>
      <c r="R2066" s="5">
        <f t="shared" si="1841"/>
        <v>0</v>
      </c>
      <c r="S2066" s="5">
        <f t="shared" si="1841"/>
        <v>0</v>
      </c>
      <c r="T2066" s="5">
        <v>95</v>
      </c>
      <c r="U2066" s="5">
        <f t="shared" si="1841"/>
        <v>0</v>
      </c>
      <c r="V2066" s="36">
        <f t="shared" si="1841"/>
        <v>0</v>
      </c>
      <c r="W2066" s="5">
        <f t="shared" si="1833"/>
        <v>100</v>
      </c>
      <c r="X2066" s="26"/>
    </row>
    <row r="2067" spans="1:24" ht="31.5" x14ac:dyDescent="0.25">
      <c r="A2067" s="4" t="s">
        <v>215</v>
      </c>
      <c r="B2067" s="4" t="s">
        <v>1318</v>
      </c>
      <c r="C2067" s="4" t="s">
        <v>99</v>
      </c>
      <c r="D2067" s="4" t="s">
        <v>73</v>
      </c>
      <c r="E2067" s="14" t="s">
        <v>475</v>
      </c>
      <c r="F2067" s="5">
        <v>225</v>
      </c>
      <c r="G2067" s="5">
        <v>225</v>
      </c>
      <c r="H2067" s="5">
        <v>225</v>
      </c>
      <c r="I2067" s="5"/>
      <c r="J2067" s="5"/>
      <c r="K2067" s="5"/>
      <c r="L2067" s="5">
        <v>-200</v>
      </c>
      <c r="M2067" s="5">
        <f t="shared" si="1789"/>
        <v>25</v>
      </c>
      <c r="N2067" s="5">
        <v>95</v>
      </c>
      <c r="O2067" s="5">
        <v>25</v>
      </c>
      <c r="P2067" s="5">
        <v>0</v>
      </c>
      <c r="Q2067" s="5">
        <v>0</v>
      </c>
      <c r="R2067" s="5">
        <v>0</v>
      </c>
      <c r="S2067" s="5">
        <v>0</v>
      </c>
      <c r="T2067" s="5">
        <v>95</v>
      </c>
      <c r="U2067" s="5">
        <v>0</v>
      </c>
      <c r="V2067" s="36">
        <v>0</v>
      </c>
      <c r="W2067" s="5">
        <f t="shared" si="1833"/>
        <v>100</v>
      </c>
      <c r="X2067" s="26"/>
    </row>
    <row r="2068" spans="1:24" ht="63" x14ac:dyDescent="0.25">
      <c r="A2068" s="4" t="s">
        <v>215</v>
      </c>
      <c r="B2068" s="4" t="s">
        <v>1318</v>
      </c>
      <c r="C2068" s="4" t="s">
        <v>99</v>
      </c>
      <c r="D2068" s="4" t="s">
        <v>72</v>
      </c>
      <c r="E2068" s="14" t="s">
        <v>1187</v>
      </c>
      <c r="F2068" s="5">
        <f t="shared" ref="F2068:L2069" si="1842">F2069</f>
        <v>95</v>
      </c>
      <c r="G2068" s="5">
        <f t="shared" si="1842"/>
        <v>95</v>
      </c>
      <c r="H2068" s="5">
        <f t="shared" si="1842"/>
        <v>95</v>
      </c>
      <c r="I2068" s="5">
        <f t="shared" si="1842"/>
        <v>0</v>
      </c>
      <c r="J2068" s="5">
        <f t="shared" si="1842"/>
        <v>0</v>
      </c>
      <c r="K2068" s="5">
        <f t="shared" si="1842"/>
        <v>0</v>
      </c>
      <c r="L2068" s="5">
        <f t="shared" si="1842"/>
        <v>0</v>
      </c>
      <c r="M2068" s="5">
        <f t="shared" si="1789"/>
        <v>95</v>
      </c>
      <c r="N2068" s="5">
        <v>95</v>
      </c>
      <c r="O2068" s="5">
        <f>O2069</f>
        <v>70</v>
      </c>
      <c r="P2068" s="5">
        <f t="shared" ref="P2068:V2069" si="1843">P2069</f>
        <v>0</v>
      </c>
      <c r="Q2068" s="5">
        <f t="shared" si="1843"/>
        <v>0</v>
      </c>
      <c r="R2068" s="5">
        <f t="shared" si="1843"/>
        <v>0</v>
      </c>
      <c r="S2068" s="5">
        <f t="shared" si="1843"/>
        <v>0</v>
      </c>
      <c r="T2068" s="5">
        <v>95</v>
      </c>
      <c r="U2068" s="5">
        <f t="shared" si="1843"/>
        <v>0</v>
      </c>
      <c r="V2068" s="36">
        <f t="shared" si="1843"/>
        <v>0</v>
      </c>
      <c r="W2068" s="5">
        <f t="shared" si="1833"/>
        <v>100</v>
      </c>
      <c r="X2068" s="26"/>
    </row>
    <row r="2069" spans="1:24" ht="47.25" x14ac:dyDescent="0.25">
      <c r="A2069" s="4" t="s">
        <v>215</v>
      </c>
      <c r="B2069" s="4" t="s">
        <v>1318</v>
      </c>
      <c r="C2069" s="4" t="s">
        <v>36</v>
      </c>
      <c r="D2069" s="4"/>
      <c r="E2069" s="14" t="s">
        <v>732</v>
      </c>
      <c r="F2069" s="5">
        <f t="shared" si="1842"/>
        <v>95</v>
      </c>
      <c r="G2069" s="5">
        <f t="shared" si="1842"/>
        <v>95</v>
      </c>
      <c r="H2069" s="5">
        <f t="shared" si="1842"/>
        <v>95</v>
      </c>
      <c r="I2069" s="5">
        <f t="shared" si="1842"/>
        <v>0</v>
      </c>
      <c r="J2069" s="5">
        <f t="shared" si="1842"/>
        <v>0</v>
      </c>
      <c r="K2069" s="5">
        <f t="shared" si="1842"/>
        <v>0</v>
      </c>
      <c r="L2069" s="5">
        <f t="shared" si="1842"/>
        <v>0</v>
      </c>
      <c r="M2069" s="5">
        <f t="shared" si="1789"/>
        <v>95</v>
      </c>
      <c r="N2069" s="5">
        <v>586.81286</v>
      </c>
      <c r="O2069" s="5">
        <f>O2070</f>
        <v>70</v>
      </c>
      <c r="P2069" s="5">
        <f t="shared" si="1843"/>
        <v>0</v>
      </c>
      <c r="Q2069" s="5">
        <f t="shared" si="1843"/>
        <v>0</v>
      </c>
      <c r="R2069" s="5">
        <f t="shared" si="1843"/>
        <v>0</v>
      </c>
      <c r="S2069" s="5">
        <f t="shared" si="1843"/>
        <v>0</v>
      </c>
      <c r="T2069" s="5">
        <v>586.81286</v>
      </c>
      <c r="U2069" s="5">
        <f t="shared" si="1843"/>
        <v>0</v>
      </c>
      <c r="V2069" s="36">
        <f t="shared" si="1843"/>
        <v>0</v>
      </c>
      <c r="W2069" s="5">
        <f t="shared" si="1833"/>
        <v>100</v>
      </c>
      <c r="X2069" s="26"/>
    </row>
    <row r="2070" spans="1:24" ht="31.5" x14ac:dyDescent="0.25">
      <c r="A2070" s="4" t="s">
        <v>215</v>
      </c>
      <c r="B2070" s="4" t="s">
        <v>1318</v>
      </c>
      <c r="C2070" s="4" t="s">
        <v>43</v>
      </c>
      <c r="D2070" s="4"/>
      <c r="E2070" s="14" t="s">
        <v>733</v>
      </c>
      <c r="F2070" s="5">
        <v>95</v>
      </c>
      <c r="G2070" s="5">
        <v>95</v>
      </c>
      <c r="H2070" s="5">
        <v>95</v>
      </c>
      <c r="I2070" s="5"/>
      <c r="J2070" s="5"/>
      <c r="K2070" s="5"/>
      <c r="L2070" s="5"/>
      <c r="M2070" s="5">
        <f t="shared" si="1789"/>
        <v>95</v>
      </c>
      <c r="N2070" s="5">
        <v>586.81286</v>
      </c>
      <c r="O2070" s="5">
        <v>70</v>
      </c>
      <c r="P2070" s="5">
        <v>0</v>
      </c>
      <c r="Q2070" s="5">
        <v>0</v>
      </c>
      <c r="R2070" s="5">
        <v>0</v>
      </c>
      <c r="S2070" s="5">
        <v>0</v>
      </c>
      <c r="T2070" s="5">
        <v>586.81286</v>
      </c>
      <c r="U2070" s="5">
        <v>0</v>
      </c>
      <c r="V2070" s="36">
        <v>0</v>
      </c>
      <c r="W2070" s="5">
        <f t="shared" si="1833"/>
        <v>100</v>
      </c>
      <c r="X2070" s="26"/>
    </row>
    <row r="2071" spans="1:24" ht="31.5" x14ac:dyDescent="0.25">
      <c r="A2071" s="4" t="s">
        <v>215</v>
      </c>
      <c r="B2071" s="4" t="s">
        <v>1318</v>
      </c>
      <c r="C2071" s="4" t="s">
        <v>44</v>
      </c>
      <c r="D2071" s="4"/>
      <c r="E2071" s="14" t="s">
        <v>734</v>
      </c>
      <c r="F2071" s="5"/>
      <c r="G2071" s="5"/>
      <c r="H2071" s="5"/>
      <c r="I2071" s="5"/>
      <c r="J2071" s="5"/>
      <c r="K2071" s="5"/>
      <c r="L2071" s="5"/>
      <c r="M2071" s="5">
        <v>0</v>
      </c>
      <c r="N2071" s="5">
        <v>586.81286</v>
      </c>
      <c r="O2071" s="5">
        <f t="shared" ref="O2071:V2074" si="1844">O2072</f>
        <v>0</v>
      </c>
      <c r="P2071" s="5">
        <f t="shared" si="1844"/>
        <v>0</v>
      </c>
      <c r="Q2071" s="5">
        <f t="shared" si="1844"/>
        <v>0</v>
      </c>
      <c r="R2071" s="5">
        <f t="shared" si="1844"/>
        <v>0</v>
      </c>
      <c r="S2071" s="5">
        <f t="shared" si="1844"/>
        <v>0</v>
      </c>
      <c r="T2071" s="5">
        <v>586.81286</v>
      </c>
      <c r="U2071" s="5">
        <f t="shared" si="1844"/>
        <v>0</v>
      </c>
      <c r="V2071" s="36">
        <f t="shared" si="1844"/>
        <v>0</v>
      </c>
      <c r="W2071" s="5">
        <f t="shared" si="1833"/>
        <v>100</v>
      </c>
      <c r="X2071" s="26"/>
    </row>
    <row r="2072" spans="1:24" x14ac:dyDescent="0.25">
      <c r="A2072" s="4" t="s">
        <v>215</v>
      </c>
      <c r="B2072" s="4" t="s">
        <v>1318</v>
      </c>
      <c r="C2072" s="4" t="s">
        <v>44</v>
      </c>
      <c r="D2072" s="4" t="s">
        <v>13</v>
      </c>
      <c r="E2072" s="14" t="s">
        <v>480</v>
      </c>
      <c r="F2072" s="5"/>
      <c r="G2072" s="5"/>
      <c r="H2072" s="5"/>
      <c r="I2072" s="5"/>
      <c r="J2072" s="5"/>
      <c r="K2072" s="5"/>
      <c r="L2072" s="5"/>
      <c r="M2072" s="5">
        <v>0</v>
      </c>
      <c r="N2072" s="5">
        <v>586.81286</v>
      </c>
      <c r="O2072" s="5">
        <f t="shared" si="1844"/>
        <v>0</v>
      </c>
      <c r="P2072" s="5">
        <f t="shared" si="1844"/>
        <v>0</v>
      </c>
      <c r="Q2072" s="5">
        <f t="shared" si="1844"/>
        <v>0</v>
      </c>
      <c r="R2072" s="5">
        <f t="shared" si="1844"/>
        <v>0</v>
      </c>
      <c r="S2072" s="5">
        <f t="shared" si="1844"/>
        <v>0</v>
      </c>
      <c r="T2072" s="5">
        <v>586.81286</v>
      </c>
      <c r="U2072" s="5">
        <f t="shared" si="1844"/>
        <v>0</v>
      </c>
      <c r="V2072" s="36">
        <f t="shared" si="1844"/>
        <v>0</v>
      </c>
      <c r="W2072" s="5">
        <f t="shared" si="1833"/>
        <v>100</v>
      </c>
      <c r="X2072" s="26"/>
    </row>
    <row r="2073" spans="1:24" x14ac:dyDescent="0.25">
      <c r="A2073" s="4" t="s">
        <v>215</v>
      </c>
      <c r="B2073" s="4" t="s">
        <v>1318</v>
      </c>
      <c r="C2073" s="4" t="s">
        <v>44</v>
      </c>
      <c r="D2073" s="4" t="s">
        <v>14</v>
      </c>
      <c r="E2073" s="28" t="s">
        <v>482</v>
      </c>
      <c r="F2073" s="5"/>
      <c r="G2073" s="5"/>
      <c r="H2073" s="5"/>
      <c r="I2073" s="5"/>
      <c r="J2073" s="5"/>
      <c r="K2073" s="5"/>
      <c r="L2073" s="5"/>
      <c r="M2073" s="5">
        <v>0</v>
      </c>
      <c r="N2073" s="5">
        <v>586.81286</v>
      </c>
      <c r="O2073" s="5">
        <f t="shared" si="1844"/>
        <v>0</v>
      </c>
      <c r="P2073" s="5">
        <f t="shared" si="1844"/>
        <v>0</v>
      </c>
      <c r="Q2073" s="5">
        <f t="shared" si="1844"/>
        <v>0</v>
      </c>
      <c r="R2073" s="5">
        <f t="shared" si="1844"/>
        <v>0</v>
      </c>
      <c r="S2073" s="5">
        <f t="shared" si="1844"/>
        <v>0</v>
      </c>
      <c r="T2073" s="5">
        <v>586.81286</v>
      </c>
      <c r="U2073" s="5">
        <f t="shared" si="1844"/>
        <v>0</v>
      </c>
      <c r="V2073" s="36">
        <f t="shared" si="1844"/>
        <v>0</v>
      </c>
      <c r="W2073" s="5">
        <f t="shared" si="1833"/>
        <v>100</v>
      </c>
      <c r="X2073" s="26"/>
    </row>
    <row r="2074" spans="1:24" ht="31.5" x14ac:dyDescent="0.25">
      <c r="A2074" s="7" t="s">
        <v>215</v>
      </c>
      <c r="B2074" s="7" t="s">
        <v>65</v>
      </c>
      <c r="C2074" s="7"/>
      <c r="D2074" s="7"/>
      <c r="E2074" s="18" t="s">
        <v>426</v>
      </c>
      <c r="F2074" s="5"/>
      <c r="G2074" s="5"/>
      <c r="H2074" s="5"/>
      <c r="I2074" s="5"/>
      <c r="J2074" s="5"/>
      <c r="K2074" s="5"/>
      <c r="L2074" s="5"/>
      <c r="M2074" s="5">
        <v>0</v>
      </c>
      <c r="N2074" s="8">
        <v>1421.011</v>
      </c>
      <c r="O2074" s="5">
        <f t="shared" si="1844"/>
        <v>0</v>
      </c>
      <c r="P2074" s="5">
        <f t="shared" si="1844"/>
        <v>0</v>
      </c>
      <c r="Q2074" s="5">
        <f t="shared" si="1844"/>
        <v>0</v>
      </c>
      <c r="R2074" s="5">
        <f t="shared" si="1844"/>
        <v>0</v>
      </c>
      <c r="S2074" s="5">
        <f t="shared" si="1844"/>
        <v>0</v>
      </c>
      <c r="T2074" s="8">
        <v>1421.011</v>
      </c>
      <c r="U2074" s="5">
        <f t="shared" si="1844"/>
        <v>0</v>
      </c>
      <c r="V2074" s="36">
        <f t="shared" si="1844"/>
        <v>0</v>
      </c>
      <c r="W2074" s="8">
        <f t="shared" si="1833"/>
        <v>100</v>
      </c>
      <c r="X2074" s="26"/>
    </row>
    <row r="2075" spans="1:24" hidden="1" x14ac:dyDescent="0.25">
      <c r="A2075" s="9" t="s">
        <v>215</v>
      </c>
      <c r="B2075" s="9" t="s">
        <v>1319</v>
      </c>
      <c r="C2075" s="9"/>
      <c r="D2075" s="9"/>
      <c r="E2075" s="13" t="s">
        <v>1185</v>
      </c>
      <c r="F2075" s="5"/>
      <c r="G2075" s="5"/>
      <c r="H2075" s="5"/>
      <c r="I2075" s="5"/>
      <c r="J2075" s="5"/>
      <c r="K2075" s="5"/>
      <c r="L2075" s="5"/>
      <c r="M2075" s="5">
        <v>0</v>
      </c>
      <c r="N2075" s="11">
        <v>0</v>
      </c>
      <c r="O2075" s="5">
        <v>0</v>
      </c>
      <c r="P2075" s="5">
        <f>N2075</f>
        <v>0</v>
      </c>
      <c r="Q2075" s="5">
        <v>0</v>
      </c>
      <c r="R2075" s="5">
        <v>0</v>
      </c>
      <c r="S2075" s="5">
        <v>0</v>
      </c>
      <c r="T2075" s="11">
        <v>0</v>
      </c>
      <c r="U2075" s="5">
        <f>T2075</f>
        <v>0</v>
      </c>
      <c r="V2075" s="36">
        <v>0</v>
      </c>
      <c r="W2075" s="11" t="e">
        <f t="shared" si="1833"/>
        <v>#DIV/0!</v>
      </c>
      <c r="X2075" s="24" t="s">
        <v>1214</v>
      </c>
    </row>
    <row r="2076" spans="1:24" s="3" customFormat="1" hidden="1" x14ac:dyDescent="0.25">
      <c r="A2076" s="4" t="s">
        <v>215</v>
      </c>
      <c r="B2076" s="4" t="s">
        <v>1319</v>
      </c>
      <c r="C2076" s="4" t="s">
        <v>111</v>
      </c>
      <c r="D2076" s="4"/>
      <c r="E2076" s="14" t="s">
        <v>872</v>
      </c>
      <c r="F2076" s="8">
        <f t="shared" ref="F2076:K2076" si="1845">F2077+F2103</f>
        <v>1289.3</v>
      </c>
      <c r="G2076" s="8">
        <f t="shared" si="1845"/>
        <v>1350.1</v>
      </c>
      <c r="H2076" s="8">
        <f t="shared" si="1845"/>
        <v>1177.1999999999998</v>
      </c>
      <c r="I2076" s="8">
        <f t="shared" si="1845"/>
        <v>0</v>
      </c>
      <c r="J2076" s="8">
        <f t="shared" si="1845"/>
        <v>0</v>
      </c>
      <c r="K2076" s="8">
        <f t="shared" si="1845"/>
        <v>0</v>
      </c>
      <c r="L2076" s="8">
        <f>L2077+L2103</f>
        <v>-125.66999999999999</v>
      </c>
      <c r="M2076" s="8">
        <f t="shared" si="1789"/>
        <v>1163.6299999999999</v>
      </c>
      <c r="N2076" s="5">
        <v>0</v>
      </c>
      <c r="O2076" s="8">
        <f t="shared" ref="O2076:V2076" si="1846">O2077+O2103+O2089</f>
        <v>1107.78224</v>
      </c>
      <c r="P2076" s="8">
        <f t="shared" si="1846"/>
        <v>97</v>
      </c>
      <c r="Q2076" s="8">
        <f t="shared" si="1846"/>
        <v>179.20744000000002</v>
      </c>
      <c r="R2076" s="8">
        <f t="shared" si="1846"/>
        <v>0</v>
      </c>
      <c r="S2076" s="8">
        <f t="shared" si="1846"/>
        <v>0</v>
      </c>
      <c r="T2076" s="5">
        <v>0</v>
      </c>
      <c r="U2076" s="8">
        <f t="shared" si="1846"/>
        <v>97</v>
      </c>
      <c r="V2076" s="8">
        <f t="shared" si="1846"/>
        <v>0</v>
      </c>
      <c r="W2076" s="5" t="e">
        <f t="shared" si="1833"/>
        <v>#DIV/0!</v>
      </c>
      <c r="X2076" s="24" t="s">
        <v>1214</v>
      </c>
    </row>
    <row r="2077" spans="1:24" s="10" customFormat="1" ht="63" hidden="1" x14ac:dyDescent="0.25">
      <c r="A2077" s="4" t="s">
        <v>215</v>
      </c>
      <c r="B2077" s="4" t="s">
        <v>1319</v>
      </c>
      <c r="C2077" s="4" t="s">
        <v>173</v>
      </c>
      <c r="D2077" s="4"/>
      <c r="E2077" s="14" t="s">
        <v>876</v>
      </c>
      <c r="F2077" s="11">
        <f t="shared" ref="F2077:L2082" si="1847">F2078</f>
        <v>36.799999999999997</v>
      </c>
      <c r="G2077" s="11">
        <f t="shared" si="1847"/>
        <v>36.799999999999997</v>
      </c>
      <c r="H2077" s="11">
        <f t="shared" si="1847"/>
        <v>36.799999999999997</v>
      </c>
      <c r="I2077" s="11">
        <f t="shared" si="1847"/>
        <v>0</v>
      </c>
      <c r="J2077" s="11">
        <f t="shared" si="1847"/>
        <v>0</v>
      </c>
      <c r="K2077" s="11">
        <f t="shared" si="1847"/>
        <v>0</v>
      </c>
      <c r="L2077" s="11">
        <f t="shared" si="1847"/>
        <v>0</v>
      </c>
      <c r="M2077" s="11">
        <f t="shared" si="1789"/>
        <v>36.799999999999997</v>
      </c>
      <c r="N2077" s="5">
        <v>0</v>
      </c>
      <c r="O2077" s="11">
        <f>O2078+O2084</f>
        <v>161.61662999999999</v>
      </c>
      <c r="P2077" s="11">
        <f t="shared" ref="P2077:V2077" si="1848">P2078+P2084</f>
        <v>0</v>
      </c>
      <c r="Q2077" s="11">
        <f t="shared" si="1848"/>
        <v>0</v>
      </c>
      <c r="R2077" s="11">
        <f t="shared" si="1848"/>
        <v>0</v>
      </c>
      <c r="S2077" s="11">
        <f t="shared" si="1848"/>
        <v>0</v>
      </c>
      <c r="T2077" s="5">
        <v>0</v>
      </c>
      <c r="U2077" s="11">
        <f t="shared" si="1848"/>
        <v>0</v>
      </c>
      <c r="V2077" s="35">
        <f t="shared" si="1848"/>
        <v>0</v>
      </c>
      <c r="W2077" s="5" t="e">
        <f t="shared" si="1833"/>
        <v>#DIV/0!</v>
      </c>
      <c r="X2077" s="24" t="s">
        <v>1214</v>
      </c>
    </row>
    <row r="2078" spans="1:24" ht="47.25" hidden="1" x14ac:dyDescent="0.25">
      <c r="A2078" s="4" t="s">
        <v>215</v>
      </c>
      <c r="B2078" s="4" t="s">
        <v>1319</v>
      </c>
      <c r="C2078" s="4" t="s">
        <v>174</v>
      </c>
      <c r="D2078" s="4"/>
      <c r="E2078" s="14" t="s">
        <v>879</v>
      </c>
      <c r="F2078" s="5">
        <f t="shared" si="1847"/>
        <v>36.799999999999997</v>
      </c>
      <c r="G2078" s="5">
        <f t="shared" si="1847"/>
        <v>36.799999999999997</v>
      </c>
      <c r="H2078" s="5">
        <f t="shared" si="1847"/>
        <v>36.799999999999997</v>
      </c>
      <c r="I2078" s="5">
        <f t="shared" si="1847"/>
        <v>0</v>
      </c>
      <c r="J2078" s="5">
        <f t="shared" si="1847"/>
        <v>0</v>
      </c>
      <c r="K2078" s="5">
        <f t="shared" si="1847"/>
        <v>0</v>
      </c>
      <c r="L2078" s="5">
        <f t="shared" si="1847"/>
        <v>0</v>
      </c>
      <c r="M2078" s="5">
        <f t="shared" si="1789"/>
        <v>36.799999999999997</v>
      </c>
      <c r="N2078" s="5">
        <v>0</v>
      </c>
      <c r="O2078" s="5">
        <f t="shared" ref="O2078:O2082" si="1849">O2079</f>
        <v>21.89941</v>
      </c>
      <c r="P2078" s="5">
        <f t="shared" ref="P2078:V2082" si="1850">P2079</f>
        <v>0</v>
      </c>
      <c r="Q2078" s="5">
        <f t="shared" si="1850"/>
        <v>0</v>
      </c>
      <c r="R2078" s="5">
        <f t="shared" si="1850"/>
        <v>0</v>
      </c>
      <c r="S2078" s="5">
        <f t="shared" si="1850"/>
        <v>0</v>
      </c>
      <c r="T2078" s="5">
        <v>0</v>
      </c>
      <c r="U2078" s="5">
        <f t="shared" si="1850"/>
        <v>0</v>
      </c>
      <c r="V2078" s="36">
        <f t="shared" si="1850"/>
        <v>0</v>
      </c>
      <c r="W2078" s="5" t="e">
        <f t="shared" si="1833"/>
        <v>#DIV/0!</v>
      </c>
      <c r="X2078" s="24" t="s">
        <v>1214</v>
      </c>
    </row>
    <row r="2079" spans="1:24" ht="31.5" hidden="1" x14ac:dyDescent="0.25">
      <c r="A2079" s="4" t="s">
        <v>215</v>
      </c>
      <c r="B2079" s="4" t="s">
        <v>1319</v>
      </c>
      <c r="C2079" s="4" t="s">
        <v>172</v>
      </c>
      <c r="D2079" s="4"/>
      <c r="E2079" s="14" t="s">
        <v>502</v>
      </c>
      <c r="F2079" s="5">
        <f t="shared" si="1847"/>
        <v>36.799999999999997</v>
      </c>
      <c r="G2079" s="5">
        <f t="shared" si="1847"/>
        <v>36.799999999999997</v>
      </c>
      <c r="H2079" s="5">
        <f t="shared" si="1847"/>
        <v>36.799999999999997</v>
      </c>
      <c r="I2079" s="5">
        <f t="shared" si="1847"/>
        <v>0</v>
      </c>
      <c r="J2079" s="5">
        <f t="shared" si="1847"/>
        <v>0</v>
      </c>
      <c r="K2079" s="5">
        <f t="shared" si="1847"/>
        <v>0</v>
      </c>
      <c r="L2079" s="5">
        <f t="shared" si="1847"/>
        <v>0</v>
      </c>
      <c r="M2079" s="5">
        <f t="shared" si="1789"/>
        <v>36.799999999999997</v>
      </c>
      <c r="N2079" s="5">
        <v>0</v>
      </c>
      <c r="O2079" s="5">
        <f t="shared" si="1849"/>
        <v>21.89941</v>
      </c>
      <c r="P2079" s="5">
        <f t="shared" si="1850"/>
        <v>0</v>
      </c>
      <c r="Q2079" s="5">
        <f t="shared" si="1850"/>
        <v>0</v>
      </c>
      <c r="R2079" s="5">
        <f t="shared" si="1850"/>
        <v>0</v>
      </c>
      <c r="S2079" s="5">
        <f t="shared" si="1850"/>
        <v>0</v>
      </c>
      <c r="T2079" s="5">
        <v>0</v>
      </c>
      <c r="U2079" s="5">
        <f t="shared" si="1850"/>
        <v>0</v>
      </c>
      <c r="V2079" s="36">
        <f t="shared" si="1850"/>
        <v>0</v>
      </c>
      <c r="W2079" s="5" t="e">
        <f t="shared" si="1833"/>
        <v>#DIV/0!</v>
      </c>
      <c r="X2079" s="24" t="s">
        <v>1214</v>
      </c>
    </row>
    <row r="2080" spans="1:24" ht="31.5" hidden="1" x14ac:dyDescent="0.25">
      <c r="A2080" s="4" t="s">
        <v>215</v>
      </c>
      <c r="B2080" s="4" t="s">
        <v>1319</v>
      </c>
      <c r="C2080" s="4" t="s">
        <v>172</v>
      </c>
      <c r="D2080" s="4" t="s">
        <v>11</v>
      </c>
      <c r="E2080" s="14" t="s">
        <v>465</v>
      </c>
      <c r="F2080" s="5">
        <f t="shared" si="1847"/>
        <v>36.799999999999997</v>
      </c>
      <c r="G2080" s="5">
        <f t="shared" si="1847"/>
        <v>36.799999999999997</v>
      </c>
      <c r="H2080" s="5">
        <f t="shared" si="1847"/>
        <v>36.799999999999997</v>
      </c>
      <c r="I2080" s="5">
        <f t="shared" si="1847"/>
        <v>0</v>
      </c>
      <c r="J2080" s="5">
        <f t="shared" si="1847"/>
        <v>0</v>
      </c>
      <c r="K2080" s="5">
        <f t="shared" si="1847"/>
        <v>0</v>
      </c>
      <c r="L2080" s="5">
        <f t="shared" si="1847"/>
        <v>0</v>
      </c>
      <c r="M2080" s="5">
        <f t="shared" si="1789"/>
        <v>36.799999999999997</v>
      </c>
      <c r="N2080" s="5">
        <v>0</v>
      </c>
      <c r="O2080" s="5">
        <f t="shared" si="1849"/>
        <v>21.89941</v>
      </c>
      <c r="P2080" s="5">
        <f t="shared" si="1850"/>
        <v>0</v>
      </c>
      <c r="Q2080" s="5">
        <f t="shared" si="1850"/>
        <v>0</v>
      </c>
      <c r="R2080" s="5">
        <f t="shared" si="1850"/>
        <v>0</v>
      </c>
      <c r="S2080" s="5">
        <f t="shared" si="1850"/>
        <v>0</v>
      </c>
      <c r="T2080" s="5">
        <v>0</v>
      </c>
      <c r="U2080" s="5">
        <f t="shared" si="1850"/>
        <v>0</v>
      </c>
      <c r="V2080" s="36">
        <f t="shared" si="1850"/>
        <v>0</v>
      </c>
      <c r="W2080" s="5" t="e">
        <f t="shared" si="1833"/>
        <v>#DIV/0!</v>
      </c>
      <c r="X2080" s="24" t="s">
        <v>1214</v>
      </c>
    </row>
    <row r="2081" spans="1:24" ht="31.5" hidden="1" x14ac:dyDescent="0.25">
      <c r="A2081" s="4" t="s">
        <v>215</v>
      </c>
      <c r="B2081" s="4" t="s">
        <v>1319</v>
      </c>
      <c r="C2081" s="4" t="s">
        <v>172</v>
      </c>
      <c r="D2081" s="4" t="s">
        <v>12</v>
      </c>
      <c r="E2081" s="14" t="s">
        <v>466</v>
      </c>
      <c r="F2081" s="5">
        <f t="shared" si="1847"/>
        <v>36.799999999999997</v>
      </c>
      <c r="G2081" s="5">
        <f t="shared" si="1847"/>
        <v>36.799999999999997</v>
      </c>
      <c r="H2081" s="5">
        <f t="shared" si="1847"/>
        <v>36.799999999999997</v>
      </c>
      <c r="I2081" s="5">
        <f t="shared" si="1847"/>
        <v>0</v>
      </c>
      <c r="J2081" s="5">
        <f t="shared" si="1847"/>
        <v>0</v>
      </c>
      <c r="K2081" s="5">
        <f t="shared" si="1847"/>
        <v>0</v>
      </c>
      <c r="L2081" s="5">
        <f t="shared" si="1847"/>
        <v>0</v>
      </c>
      <c r="M2081" s="5">
        <f t="shared" si="1789"/>
        <v>36.799999999999997</v>
      </c>
      <c r="N2081" s="5">
        <v>0</v>
      </c>
      <c r="O2081" s="5">
        <f t="shared" si="1849"/>
        <v>21.89941</v>
      </c>
      <c r="P2081" s="5">
        <f t="shared" si="1850"/>
        <v>0</v>
      </c>
      <c r="Q2081" s="5">
        <f t="shared" si="1850"/>
        <v>0</v>
      </c>
      <c r="R2081" s="5">
        <f t="shared" si="1850"/>
        <v>0</v>
      </c>
      <c r="S2081" s="5">
        <f t="shared" si="1850"/>
        <v>0</v>
      </c>
      <c r="T2081" s="5">
        <v>0</v>
      </c>
      <c r="U2081" s="5">
        <f t="shared" si="1850"/>
        <v>0</v>
      </c>
      <c r="V2081" s="36">
        <f t="shared" si="1850"/>
        <v>0</v>
      </c>
      <c r="W2081" s="5" t="e">
        <f t="shared" si="1833"/>
        <v>#DIV/0!</v>
      </c>
      <c r="X2081" s="24" t="s">
        <v>1214</v>
      </c>
    </row>
    <row r="2082" spans="1:24" ht="31.5" hidden="1" x14ac:dyDescent="0.25">
      <c r="A2082" s="4" t="s">
        <v>215</v>
      </c>
      <c r="B2082" s="4" t="s">
        <v>1319</v>
      </c>
      <c r="C2082" s="4" t="s">
        <v>22</v>
      </c>
      <c r="D2082" s="4"/>
      <c r="E2082" s="14" t="s">
        <v>699</v>
      </c>
      <c r="F2082" s="5">
        <f t="shared" si="1847"/>
        <v>36.799999999999997</v>
      </c>
      <c r="G2082" s="5">
        <f t="shared" si="1847"/>
        <v>36.799999999999997</v>
      </c>
      <c r="H2082" s="5">
        <f t="shared" si="1847"/>
        <v>36.799999999999997</v>
      </c>
      <c r="I2082" s="5">
        <f t="shared" si="1847"/>
        <v>0</v>
      </c>
      <c r="J2082" s="5">
        <f t="shared" si="1847"/>
        <v>0</v>
      </c>
      <c r="K2082" s="5">
        <f t="shared" si="1847"/>
        <v>0</v>
      </c>
      <c r="L2082" s="5">
        <f t="shared" si="1847"/>
        <v>0</v>
      </c>
      <c r="M2082" s="5">
        <f t="shared" si="1789"/>
        <v>36.799999999999997</v>
      </c>
      <c r="N2082" s="5">
        <v>0</v>
      </c>
      <c r="O2082" s="5">
        <f t="shared" si="1849"/>
        <v>21.89941</v>
      </c>
      <c r="P2082" s="5">
        <f t="shared" si="1850"/>
        <v>0</v>
      </c>
      <c r="Q2082" s="5">
        <f t="shared" si="1850"/>
        <v>0</v>
      </c>
      <c r="R2082" s="5">
        <f t="shared" si="1850"/>
        <v>0</v>
      </c>
      <c r="S2082" s="5">
        <f t="shared" si="1850"/>
        <v>0</v>
      </c>
      <c r="T2082" s="5">
        <v>0</v>
      </c>
      <c r="U2082" s="5">
        <f t="shared" si="1850"/>
        <v>0</v>
      </c>
      <c r="V2082" s="36">
        <f t="shared" si="1850"/>
        <v>0</v>
      </c>
      <c r="W2082" s="5" t="e">
        <f t="shared" si="1833"/>
        <v>#DIV/0!</v>
      </c>
      <c r="X2082" s="24" t="s">
        <v>1214</v>
      </c>
    </row>
    <row r="2083" spans="1:24" hidden="1" x14ac:dyDescent="0.25">
      <c r="A2083" s="4" t="s">
        <v>215</v>
      </c>
      <c r="B2083" s="4" t="s">
        <v>1319</v>
      </c>
      <c r="C2083" s="4" t="s">
        <v>23</v>
      </c>
      <c r="D2083" s="4"/>
      <c r="E2083" s="14" t="s">
        <v>705</v>
      </c>
      <c r="F2083" s="5">
        <v>36.799999999999997</v>
      </c>
      <c r="G2083" s="5">
        <v>36.799999999999997</v>
      </c>
      <c r="H2083" s="5">
        <v>36.799999999999997</v>
      </c>
      <c r="I2083" s="5"/>
      <c r="J2083" s="5"/>
      <c r="K2083" s="5"/>
      <c r="L2083" s="5"/>
      <c r="M2083" s="5">
        <f t="shared" si="1789"/>
        <v>36.799999999999997</v>
      </c>
      <c r="N2083" s="5">
        <v>0</v>
      </c>
      <c r="O2083" s="5">
        <v>21.89941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36">
        <v>0</v>
      </c>
      <c r="W2083" s="5" t="e">
        <f t="shared" si="1833"/>
        <v>#DIV/0!</v>
      </c>
      <c r="X2083" s="24" t="s">
        <v>1214</v>
      </c>
    </row>
    <row r="2084" spans="1:24" ht="47.25" hidden="1" x14ac:dyDescent="0.25">
      <c r="A2084" s="4" t="s">
        <v>215</v>
      </c>
      <c r="B2084" s="4" t="s">
        <v>1319</v>
      </c>
      <c r="C2084" s="4" t="s">
        <v>217</v>
      </c>
      <c r="D2084" s="4"/>
      <c r="E2084" s="14" t="s">
        <v>708</v>
      </c>
      <c r="F2084" s="5"/>
      <c r="G2084" s="5"/>
      <c r="H2084" s="5"/>
      <c r="I2084" s="5"/>
      <c r="J2084" s="5"/>
      <c r="K2084" s="5"/>
      <c r="L2084" s="5"/>
      <c r="M2084" s="5">
        <f t="shared" si="1789"/>
        <v>0</v>
      </c>
      <c r="N2084" s="5">
        <v>0</v>
      </c>
      <c r="O2084" s="5">
        <f t="shared" ref="O2084:O2087" si="1851">O2085</f>
        <v>139.71722</v>
      </c>
      <c r="P2084" s="5">
        <f t="shared" ref="P2084:V2087" si="1852">P2085</f>
        <v>0</v>
      </c>
      <c r="Q2084" s="5">
        <f t="shared" si="1852"/>
        <v>0</v>
      </c>
      <c r="R2084" s="5">
        <f t="shared" si="1852"/>
        <v>0</v>
      </c>
      <c r="S2084" s="5">
        <f t="shared" si="1852"/>
        <v>0</v>
      </c>
      <c r="T2084" s="5">
        <v>0</v>
      </c>
      <c r="U2084" s="5">
        <f t="shared" si="1852"/>
        <v>0</v>
      </c>
      <c r="V2084" s="36">
        <f t="shared" si="1852"/>
        <v>0</v>
      </c>
      <c r="W2084" s="5" t="e">
        <f t="shared" si="1833"/>
        <v>#DIV/0!</v>
      </c>
      <c r="X2084" s="24" t="s">
        <v>1214</v>
      </c>
    </row>
    <row r="2085" spans="1:24" ht="31.5" hidden="1" x14ac:dyDescent="0.25">
      <c r="A2085" s="4" t="s">
        <v>215</v>
      </c>
      <c r="B2085" s="4" t="s">
        <v>1319</v>
      </c>
      <c r="C2085" s="4" t="s">
        <v>217</v>
      </c>
      <c r="D2085" s="4" t="s">
        <v>11</v>
      </c>
      <c r="E2085" s="14" t="s">
        <v>465</v>
      </c>
      <c r="F2085" s="5"/>
      <c r="G2085" s="5"/>
      <c r="H2085" s="5"/>
      <c r="I2085" s="5"/>
      <c r="J2085" s="5"/>
      <c r="K2085" s="5"/>
      <c r="L2085" s="5"/>
      <c r="M2085" s="5">
        <f t="shared" si="1789"/>
        <v>0</v>
      </c>
      <c r="N2085" s="5">
        <v>0</v>
      </c>
      <c r="O2085" s="5">
        <f t="shared" si="1851"/>
        <v>139.71722</v>
      </c>
      <c r="P2085" s="5">
        <f t="shared" si="1852"/>
        <v>0</v>
      </c>
      <c r="Q2085" s="5">
        <f t="shared" si="1852"/>
        <v>0</v>
      </c>
      <c r="R2085" s="5">
        <f t="shared" si="1852"/>
        <v>0</v>
      </c>
      <c r="S2085" s="5">
        <f t="shared" si="1852"/>
        <v>0</v>
      </c>
      <c r="T2085" s="5">
        <v>0</v>
      </c>
      <c r="U2085" s="5">
        <f t="shared" si="1852"/>
        <v>0</v>
      </c>
      <c r="V2085" s="36">
        <f t="shared" si="1852"/>
        <v>0</v>
      </c>
      <c r="W2085" s="5" t="e">
        <f t="shared" si="1833"/>
        <v>#DIV/0!</v>
      </c>
      <c r="X2085" s="24" t="s">
        <v>1214</v>
      </c>
    </row>
    <row r="2086" spans="1:24" ht="31.5" hidden="1" x14ac:dyDescent="0.25">
      <c r="A2086" s="4" t="s">
        <v>215</v>
      </c>
      <c r="B2086" s="4" t="s">
        <v>1319</v>
      </c>
      <c r="C2086" s="4" t="s">
        <v>217</v>
      </c>
      <c r="D2086" s="4" t="s">
        <v>12</v>
      </c>
      <c r="E2086" s="14" t="s">
        <v>466</v>
      </c>
      <c r="F2086" s="5"/>
      <c r="G2086" s="5"/>
      <c r="H2086" s="5"/>
      <c r="I2086" s="5"/>
      <c r="J2086" s="5"/>
      <c r="K2086" s="5"/>
      <c r="L2086" s="5"/>
      <c r="M2086" s="5">
        <f t="shared" ref="M2086:M2183" si="1853">F2086+I2086+L2086</f>
        <v>0</v>
      </c>
      <c r="N2086" s="5">
        <v>0</v>
      </c>
      <c r="O2086" s="5">
        <f t="shared" si="1851"/>
        <v>139.71722</v>
      </c>
      <c r="P2086" s="5">
        <f t="shared" si="1852"/>
        <v>0</v>
      </c>
      <c r="Q2086" s="5">
        <f t="shared" si="1852"/>
        <v>0</v>
      </c>
      <c r="R2086" s="5">
        <f t="shared" si="1852"/>
        <v>0</v>
      </c>
      <c r="S2086" s="5">
        <f t="shared" si="1852"/>
        <v>0</v>
      </c>
      <c r="T2086" s="5">
        <v>0</v>
      </c>
      <c r="U2086" s="5">
        <f t="shared" si="1852"/>
        <v>0</v>
      </c>
      <c r="V2086" s="36">
        <f t="shared" si="1852"/>
        <v>0</v>
      </c>
      <c r="W2086" s="5" t="e">
        <f t="shared" si="1833"/>
        <v>#DIV/0!</v>
      </c>
      <c r="X2086" s="24" t="s">
        <v>1214</v>
      </c>
    </row>
    <row r="2087" spans="1:24" ht="47.25" x14ac:dyDescent="0.25">
      <c r="A2087" s="9" t="s">
        <v>215</v>
      </c>
      <c r="B2087" s="9" t="s">
        <v>1344</v>
      </c>
      <c r="C2087" s="9"/>
      <c r="D2087" s="9"/>
      <c r="E2087" s="13" t="s">
        <v>1186</v>
      </c>
      <c r="F2087" s="5"/>
      <c r="G2087" s="5"/>
      <c r="H2087" s="5"/>
      <c r="I2087" s="5"/>
      <c r="J2087" s="5"/>
      <c r="K2087" s="5"/>
      <c r="L2087" s="5"/>
      <c r="M2087" s="5">
        <f t="shared" si="1853"/>
        <v>0</v>
      </c>
      <c r="N2087" s="11">
        <v>704.71100000000001</v>
      </c>
      <c r="O2087" s="5">
        <f t="shared" si="1851"/>
        <v>139.71722</v>
      </c>
      <c r="P2087" s="5">
        <f t="shared" si="1852"/>
        <v>0</v>
      </c>
      <c r="Q2087" s="5">
        <f t="shared" si="1852"/>
        <v>0</v>
      </c>
      <c r="R2087" s="5">
        <f t="shared" si="1852"/>
        <v>0</v>
      </c>
      <c r="S2087" s="5">
        <f t="shared" si="1852"/>
        <v>0</v>
      </c>
      <c r="T2087" s="11">
        <v>704.71100000000001</v>
      </c>
      <c r="U2087" s="5">
        <f t="shared" si="1852"/>
        <v>0</v>
      </c>
      <c r="V2087" s="36">
        <f t="shared" si="1852"/>
        <v>0</v>
      </c>
      <c r="W2087" s="11">
        <f t="shared" si="1833"/>
        <v>100</v>
      </c>
      <c r="X2087" s="26"/>
    </row>
    <row r="2088" spans="1:24" x14ac:dyDescent="0.25">
      <c r="A2088" s="4" t="s">
        <v>215</v>
      </c>
      <c r="B2088" s="4" t="s">
        <v>1344</v>
      </c>
      <c r="C2088" s="4" t="s">
        <v>111</v>
      </c>
      <c r="D2088" s="4"/>
      <c r="E2088" s="14" t="s">
        <v>872</v>
      </c>
      <c r="F2088" s="5"/>
      <c r="G2088" s="5"/>
      <c r="H2088" s="5"/>
      <c r="I2088" s="5"/>
      <c r="J2088" s="5"/>
      <c r="K2088" s="5"/>
      <c r="L2088" s="5"/>
      <c r="M2088" s="5">
        <f t="shared" si="1853"/>
        <v>0</v>
      </c>
      <c r="N2088" s="5">
        <v>704.71100000000001</v>
      </c>
      <c r="O2088" s="5">
        <v>139.71722</v>
      </c>
      <c r="P2088" s="5">
        <v>0</v>
      </c>
      <c r="Q2088" s="5">
        <v>0</v>
      </c>
      <c r="R2088" s="5">
        <v>0</v>
      </c>
      <c r="S2088" s="5">
        <v>0</v>
      </c>
      <c r="T2088" s="5">
        <v>704.71100000000001</v>
      </c>
      <c r="U2088" s="5">
        <v>0</v>
      </c>
      <c r="V2088" s="36">
        <v>0</v>
      </c>
      <c r="W2088" s="5">
        <f t="shared" si="1833"/>
        <v>100</v>
      </c>
      <c r="X2088" s="26"/>
    </row>
    <row r="2089" spans="1:24" s="10" customFormat="1" ht="63" x14ac:dyDescent="0.25">
      <c r="A2089" s="4" t="s">
        <v>215</v>
      </c>
      <c r="B2089" s="4" t="s">
        <v>1344</v>
      </c>
      <c r="C2089" s="4" t="s">
        <v>173</v>
      </c>
      <c r="D2089" s="4"/>
      <c r="E2089" s="14" t="s">
        <v>876</v>
      </c>
      <c r="F2089" s="5"/>
      <c r="G2089" s="5"/>
      <c r="H2089" s="5"/>
      <c r="I2089" s="5"/>
      <c r="J2089" s="5"/>
      <c r="K2089" s="5"/>
      <c r="L2089" s="5"/>
      <c r="M2089" s="11">
        <f>M2090</f>
        <v>0</v>
      </c>
      <c r="N2089" s="5">
        <v>36.799999999999997</v>
      </c>
      <c r="O2089" s="11">
        <f t="shared" ref="O2089:V2089" si="1854">O2090</f>
        <v>0</v>
      </c>
      <c r="P2089" s="11">
        <f t="shared" si="1854"/>
        <v>0</v>
      </c>
      <c r="Q2089" s="11">
        <f t="shared" si="1854"/>
        <v>0</v>
      </c>
      <c r="R2089" s="11">
        <f t="shared" si="1854"/>
        <v>0</v>
      </c>
      <c r="S2089" s="11">
        <f t="shared" si="1854"/>
        <v>0</v>
      </c>
      <c r="T2089" s="5">
        <v>36.799999999999997</v>
      </c>
      <c r="U2089" s="11">
        <f t="shared" si="1854"/>
        <v>0</v>
      </c>
      <c r="V2089" s="11">
        <f t="shared" si="1854"/>
        <v>0</v>
      </c>
      <c r="W2089" s="5">
        <f t="shared" si="1833"/>
        <v>100</v>
      </c>
      <c r="X2089" s="25"/>
    </row>
    <row r="2090" spans="1:24" ht="47.25" x14ac:dyDescent="0.25">
      <c r="A2090" s="4" t="s">
        <v>215</v>
      </c>
      <c r="B2090" s="4" t="s">
        <v>1344</v>
      </c>
      <c r="C2090" s="4" t="s">
        <v>174</v>
      </c>
      <c r="D2090" s="4"/>
      <c r="E2090" s="14" t="s">
        <v>879</v>
      </c>
      <c r="F2090" s="5"/>
      <c r="G2090" s="5"/>
      <c r="H2090" s="5"/>
      <c r="I2090" s="5"/>
      <c r="J2090" s="5"/>
      <c r="K2090" s="5"/>
      <c r="L2090" s="5"/>
      <c r="M2090" s="5">
        <f>M2091+M2096</f>
        <v>0</v>
      </c>
      <c r="N2090" s="5">
        <v>36.799999999999997</v>
      </c>
      <c r="O2090" s="5">
        <f t="shared" ref="O2090:V2090" si="1855">O2091+O2096</f>
        <v>0</v>
      </c>
      <c r="P2090" s="5">
        <f t="shared" si="1855"/>
        <v>0</v>
      </c>
      <c r="Q2090" s="5">
        <f t="shared" si="1855"/>
        <v>0</v>
      </c>
      <c r="R2090" s="5">
        <f t="shared" si="1855"/>
        <v>0</v>
      </c>
      <c r="S2090" s="5">
        <f t="shared" si="1855"/>
        <v>0</v>
      </c>
      <c r="T2090" s="5">
        <v>36.799999999999997</v>
      </c>
      <c r="U2090" s="5">
        <f t="shared" si="1855"/>
        <v>0</v>
      </c>
      <c r="V2090" s="5">
        <f t="shared" si="1855"/>
        <v>0</v>
      </c>
      <c r="W2090" s="5">
        <f t="shared" si="1833"/>
        <v>100</v>
      </c>
      <c r="X2090" s="26"/>
    </row>
    <row r="2091" spans="1:24" ht="31.5" x14ac:dyDescent="0.25">
      <c r="A2091" s="4" t="s">
        <v>215</v>
      </c>
      <c r="B2091" s="4" t="s">
        <v>1344</v>
      </c>
      <c r="C2091" s="4" t="s">
        <v>172</v>
      </c>
      <c r="D2091" s="4"/>
      <c r="E2091" s="14" t="s">
        <v>502</v>
      </c>
      <c r="F2091" s="5"/>
      <c r="G2091" s="5"/>
      <c r="H2091" s="5"/>
      <c r="I2091" s="5"/>
      <c r="J2091" s="5"/>
      <c r="K2091" s="5"/>
      <c r="L2091" s="5"/>
      <c r="M2091" s="5">
        <f>M2092</f>
        <v>0</v>
      </c>
      <c r="N2091" s="5">
        <v>36.799999999999997</v>
      </c>
      <c r="O2091" s="5">
        <f t="shared" ref="O2091:V2094" si="1856">O2092</f>
        <v>0</v>
      </c>
      <c r="P2091" s="5">
        <f t="shared" si="1856"/>
        <v>0</v>
      </c>
      <c r="Q2091" s="5">
        <f t="shared" si="1856"/>
        <v>0</v>
      </c>
      <c r="R2091" s="5">
        <f t="shared" si="1856"/>
        <v>0</v>
      </c>
      <c r="S2091" s="5">
        <f t="shared" si="1856"/>
        <v>0</v>
      </c>
      <c r="T2091" s="5">
        <v>36.799999999999997</v>
      </c>
      <c r="U2091" s="5">
        <f t="shared" si="1856"/>
        <v>0</v>
      </c>
      <c r="V2091" s="5">
        <f t="shared" si="1856"/>
        <v>0</v>
      </c>
      <c r="W2091" s="5">
        <f t="shared" si="1833"/>
        <v>100</v>
      </c>
      <c r="X2091" s="26"/>
    </row>
    <row r="2092" spans="1:24" ht="31.5" x14ac:dyDescent="0.25">
      <c r="A2092" s="4" t="s">
        <v>215</v>
      </c>
      <c r="B2092" s="4" t="s">
        <v>1344</v>
      </c>
      <c r="C2092" s="4" t="s">
        <v>172</v>
      </c>
      <c r="D2092" s="4" t="s">
        <v>11</v>
      </c>
      <c r="E2092" s="14" t="s">
        <v>465</v>
      </c>
      <c r="F2092" s="5"/>
      <c r="G2092" s="5"/>
      <c r="H2092" s="5"/>
      <c r="I2092" s="5"/>
      <c r="J2092" s="5"/>
      <c r="K2092" s="5"/>
      <c r="L2092" s="5"/>
      <c r="M2092" s="5">
        <f>M2093</f>
        <v>0</v>
      </c>
      <c r="N2092" s="5">
        <v>36.799999999999997</v>
      </c>
      <c r="O2092" s="5">
        <f t="shared" si="1856"/>
        <v>0</v>
      </c>
      <c r="P2092" s="5">
        <f t="shared" si="1856"/>
        <v>0</v>
      </c>
      <c r="Q2092" s="5">
        <f t="shared" si="1856"/>
        <v>0</v>
      </c>
      <c r="R2092" s="5">
        <f t="shared" si="1856"/>
        <v>0</v>
      </c>
      <c r="S2092" s="5">
        <f t="shared" si="1856"/>
        <v>0</v>
      </c>
      <c r="T2092" s="5">
        <v>36.799999999999997</v>
      </c>
      <c r="U2092" s="5">
        <f t="shared" si="1856"/>
        <v>0</v>
      </c>
      <c r="V2092" s="5">
        <f t="shared" si="1856"/>
        <v>0</v>
      </c>
      <c r="W2092" s="5">
        <f t="shared" si="1833"/>
        <v>100</v>
      </c>
      <c r="X2092" s="26"/>
    </row>
    <row r="2093" spans="1:24" ht="31.5" x14ac:dyDescent="0.25">
      <c r="A2093" s="4" t="s">
        <v>215</v>
      </c>
      <c r="B2093" s="4" t="s">
        <v>1344</v>
      </c>
      <c r="C2093" s="4" t="s">
        <v>172</v>
      </c>
      <c r="D2093" s="4" t="s">
        <v>12</v>
      </c>
      <c r="E2093" s="14" t="s">
        <v>466</v>
      </c>
      <c r="F2093" s="5"/>
      <c r="G2093" s="5"/>
      <c r="H2093" s="5"/>
      <c r="I2093" s="5"/>
      <c r="J2093" s="5"/>
      <c r="K2093" s="5"/>
      <c r="L2093" s="5"/>
      <c r="M2093" s="5">
        <f>M2094</f>
        <v>0</v>
      </c>
      <c r="N2093" s="5">
        <v>36.799999999999997</v>
      </c>
      <c r="O2093" s="5">
        <f t="shared" si="1856"/>
        <v>0</v>
      </c>
      <c r="P2093" s="5">
        <f t="shared" si="1856"/>
        <v>0</v>
      </c>
      <c r="Q2093" s="5">
        <f t="shared" si="1856"/>
        <v>0</v>
      </c>
      <c r="R2093" s="5">
        <f t="shared" si="1856"/>
        <v>0</v>
      </c>
      <c r="S2093" s="5">
        <f t="shared" si="1856"/>
        <v>0</v>
      </c>
      <c r="T2093" s="5">
        <v>36.799999999999997</v>
      </c>
      <c r="U2093" s="5">
        <f t="shared" si="1856"/>
        <v>0</v>
      </c>
      <c r="V2093" s="5">
        <f t="shared" si="1856"/>
        <v>0</v>
      </c>
      <c r="W2093" s="5">
        <f t="shared" si="1833"/>
        <v>100</v>
      </c>
      <c r="X2093" s="26"/>
    </row>
    <row r="2094" spans="1:24" ht="47.25" x14ac:dyDescent="0.25">
      <c r="A2094" s="4" t="s">
        <v>215</v>
      </c>
      <c r="B2094" s="4" t="s">
        <v>1344</v>
      </c>
      <c r="C2094" s="4" t="s">
        <v>176</v>
      </c>
      <c r="D2094" s="4"/>
      <c r="E2094" s="14" t="s">
        <v>1476</v>
      </c>
      <c r="F2094" s="5"/>
      <c r="G2094" s="5"/>
      <c r="H2094" s="5"/>
      <c r="I2094" s="5"/>
      <c r="J2094" s="5"/>
      <c r="K2094" s="5"/>
      <c r="L2094" s="5"/>
      <c r="M2094" s="5">
        <f>M2095</f>
        <v>0</v>
      </c>
      <c r="N2094" s="5">
        <v>667.91100000000006</v>
      </c>
      <c r="O2094" s="5">
        <f t="shared" si="1856"/>
        <v>0</v>
      </c>
      <c r="P2094" s="5">
        <f t="shared" si="1856"/>
        <v>0</v>
      </c>
      <c r="Q2094" s="5">
        <f t="shared" si="1856"/>
        <v>0</v>
      </c>
      <c r="R2094" s="5">
        <f t="shared" si="1856"/>
        <v>0</v>
      </c>
      <c r="S2094" s="5">
        <f t="shared" si="1856"/>
        <v>0</v>
      </c>
      <c r="T2094" s="5">
        <v>667.91100000000006</v>
      </c>
      <c r="U2094" s="5">
        <f t="shared" si="1856"/>
        <v>0</v>
      </c>
      <c r="V2094" s="5">
        <f t="shared" si="1856"/>
        <v>0</v>
      </c>
      <c r="W2094" s="5">
        <f t="shared" si="1833"/>
        <v>100</v>
      </c>
      <c r="X2094" s="26"/>
    </row>
    <row r="2095" spans="1:24" ht="31.5" x14ac:dyDescent="0.25">
      <c r="A2095" s="4" t="s">
        <v>215</v>
      </c>
      <c r="B2095" s="4" t="s">
        <v>1344</v>
      </c>
      <c r="C2095" s="4" t="s">
        <v>177</v>
      </c>
      <c r="D2095" s="4"/>
      <c r="E2095" s="14" t="s">
        <v>881</v>
      </c>
      <c r="F2095" s="5"/>
      <c r="G2095" s="5"/>
      <c r="H2095" s="5"/>
      <c r="I2095" s="5"/>
      <c r="J2095" s="5"/>
      <c r="K2095" s="5"/>
      <c r="L2095" s="5"/>
      <c r="M2095" s="5">
        <v>0</v>
      </c>
      <c r="N2095" s="5">
        <v>667.91100000000006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667.91100000000006</v>
      </c>
      <c r="U2095" s="5">
        <v>0</v>
      </c>
      <c r="V2095" s="5">
        <v>0</v>
      </c>
      <c r="W2095" s="5">
        <f t="shared" si="1833"/>
        <v>100</v>
      </c>
      <c r="X2095" s="26"/>
    </row>
    <row r="2096" spans="1:24" ht="63" x14ac:dyDescent="0.25">
      <c r="A2096" s="4" t="s">
        <v>215</v>
      </c>
      <c r="B2096" s="4" t="s">
        <v>1344</v>
      </c>
      <c r="C2096" s="4" t="s">
        <v>175</v>
      </c>
      <c r="D2096" s="4"/>
      <c r="E2096" s="14" t="s">
        <v>1477</v>
      </c>
      <c r="F2096" s="5"/>
      <c r="G2096" s="5"/>
      <c r="H2096" s="5"/>
      <c r="I2096" s="5"/>
      <c r="J2096" s="5"/>
      <c r="K2096" s="5"/>
      <c r="L2096" s="5"/>
      <c r="M2096" s="5">
        <f>M2097</f>
        <v>0</v>
      </c>
      <c r="N2096" s="5">
        <v>667.91100000000006</v>
      </c>
      <c r="O2096" s="5">
        <f t="shared" ref="O2096:V2097" si="1857">O2097</f>
        <v>0</v>
      </c>
      <c r="P2096" s="5">
        <f t="shared" si="1857"/>
        <v>0</v>
      </c>
      <c r="Q2096" s="5">
        <f t="shared" si="1857"/>
        <v>0</v>
      </c>
      <c r="R2096" s="5">
        <f t="shared" si="1857"/>
        <v>0</v>
      </c>
      <c r="S2096" s="5">
        <f t="shared" si="1857"/>
        <v>0</v>
      </c>
      <c r="T2096" s="5">
        <v>667.91100000000006</v>
      </c>
      <c r="U2096" s="5">
        <f t="shared" si="1857"/>
        <v>0</v>
      </c>
      <c r="V2096" s="5">
        <f t="shared" si="1857"/>
        <v>0</v>
      </c>
      <c r="W2096" s="5">
        <f t="shared" si="1833"/>
        <v>100</v>
      </c>
      <c r="X2096" s="26"/>
    </row>
    <row r="2097" spans="1:24" ht="31.5" x14ac:dyDescent="0.25">
      <c r="A2097" s="4" t="s">
        <v>215</v>
      </c>
      <c r="B2097" s="4" t="s">
        <v>1344</v>
      </c>
      <c r="C2097" s="4" t="s">
        <v>175</v>
      </c>
      <c r="D2097" s="4" t="s">
        <v>11</v>
      </c>
      <c r="E2097" s="14" t="s">
        <v>465</v>
      </c>
      <c r="F2097" s="5"/>
      <c r="G2097" s="5"/>
      <c r="H2097" s="5"/>
      <c r="I2097" s="5"/>
      <c r="J2097" s="5"/>
      <c r="K2097" s="5"/>
      <c r="L2097" s="5"/>
      <c r="M2097" s="5">
        <f>M2098</f>
        <v>0</v>
      </c>
      <c r="N2097" s="5">
        <v>600.5</v>
      </c>
      <c r="O2097" s="5">
        <f t="shared" si="1857"/>
        <v>0</v>
      </c>
      <c r="P2097" s="5">
        <f t="shared" si="1857"/>
        <v>0</v>
      </c>
      <c r="Q2097" s="5">
        <f t="shared" si="1857"/>
        <v>0</v>
      </c>
      <c r="R2097" s="5">
        <f t="shared" si="1857"/>
        <v>0</v>
      </c>
      <c r="S2097" s="5">
        <f t="shared" si="1857"/>
        <v>0</v>
      </c>
      <c r="T2097" s="5">
        <v>600.5</v>
      </c>
      <c r="U2097" s="5">
        <f t="shared" si="1857"/>
        <v>0</v>
      </c>
      <c r="V2097" s="5">
        <f t="shared" si="1857"/>
        <v>0</v>
      </c>
      <c r="W2097" s="5">
        <f t="shared" si="1833"/>
        <v>100</v>
      </c>
      <c r="X2097" s="26"/>
    </row>
    <row r="2098" spans="1:24" ht="31.5" x14ac:dyDescent="0.25">
      <c r="A2098" s="4" t="s">
        <v>215</v>
      </c>
      <c r="B2098" s="4" t="s">
        <v>1344</v>
      </c>
      <c r="C2098" s="4" t="s">
        <v>175</v>
      </c>
      <c r="D2098" s="4" t="s">
        <v>12</v>
      </c>
      <c r="E2098" s="14" t="s">
        <v>466</v>
      </c>
      <c r="F2098" s="5"/>
      <c r="G2098" s="5"/>
      <c r="H2098" s="5"/>
      <c r="I2098" s="5"/>
      <c r="J2098" s="5"/>
      <c r="K2098" s="5"/>
      <c r="L2098" s="5"/>
      <c r="M2098" s="5">
        <f>M2099+M2101</f>
        <v>0</v>
      </c>
      <c r="N2098" s="5">
        <v>600.5</v>
      </c>
      <c r="O2098" s="5">
        <f t="shared" ref="O2098:V2098" si="1858">O2099+O2101</f>
        <v>0</v>
      </c>
      <c r="P2098" s="5">
        <f t="shared" si="1858"/>
        <v>0</v>
      </c>
      <c r="Q2098" s="5">
        <f t="shared" si="1858"/>
        <v>0</v>
      </c>
      <c r="R2098" s="5">
        <f t="shared" si="1858"/>
        <v>0</v>
      </c>
      <c r="S2098" s="5">
        <f t="shared" si="1858"/>
        <v>0</v>
      </c>
      <c r="T2098" s="5">
        <v>600.5</v>
      </c>
      <c r="U2098" s="5">
        <f t="shared" si="1858"/>
        <v>0</v>
      </c>
      <c r="V2098" s="5">
        <f t="shared" si="1858"/>
        <v>0</v>
      </c>
      <c r="W2098" s="5">
        <f t="shared" si="1833"/>
        <v>100</v>
      </c>
      <c r="X2098" s="26"/>
    </row>
    <row r="2099" spans="1:24" x14ac:dyDescent="0.25">
      <c r="A2099" s="4" t="s">
        <v>215</v>
      </c>
      <c r="B2099" s="4" t="s">
        <v>1344</v>
      </c>
      <c r="C2099" s="4" t="s">
        <v>175</v>
      </c>
      <c r="D2099" s="4" t="s">
        <v>13</v>
      </c>
      <c r="E2099" s="14" t="s">
        <v>480</v>
      </c>
      <c r="F2099" s="5"/>
      <c r="G2099" s="5"/>
      <c r="H2099" s="5"/>
      <c r="I2099" s="5"/>
      <c r="J2099" s="5"/>
      <c r="K2099" s="5"/>
      <c r="L2099" s="5"/>
      <c r="M2099" s="5">
        <f>M2100</f>
        <v>0</v>
      </c>
      <c r="N2099" s="5">
        <v>67.411000000000001</v>
      </c>
      <c r="O2099" s="5">
        <f t="shared" ref="O2099:V2099" si="1859">O2100</f>
        <v>0</v>
      </c>
      <c r="P2099" s="5">
        <f t="shared" si="1859"/>
        <v>0</v>
      </c>
      <c r="Q2099" s="5">
        <f t="shared" si="1859"/>
        <v>0</v>
      </c>
      <c r="R2099" s="5">
        <f t="shared" si="1859"/>
        <v>0</v>
      </c>
      <c r="S2099" s="5">
        <f t="shared" si="1859"/>
        <v>0</v>
      </c>
      <c r="T2099" s="5">
        <v>67.411000000000001</v>
      </c>
      <c r="U2099" s="5">
        <f t="shared" si="1859"/>
        <v>0</v>
      </c>
      <c r="V2099" s="5">
        <f t="shared" si="1859"/>
        <v>0</v>
      </c>
      <c r="W2099" s="5">
        <f t="shared" si="1833"/>
        <v>100</v>
      </c>
      <c r="X2099" s="26"/>
    </row>
    <row r="2100" spans="1:24" x14ac:dyDescent="0.25">
      <c r="A2100" s="4" t="s">
        <v>215</v>
      </c>
      <c r="B2100" s="4" t="s">
        <v>1344</v>
      </c>
      <c r="C2100" s="4" t="s">
        <v>175</v>
      </c>
      <c r="D2100" s="4" t="s">
        <v>20</v>
      </c>
      <c r="E2100" s="14" t="s">
        <v>483</v>
      </c>
      <c r="F2100" s="5"/>
      <c r="G2100" s="5"/>
      <c r="H2100" s="5"/>
      <c r="I2100" s="5"/>
      <c r="J2100" s="5"/>
      <c r="K2100" s="5"/>
      <c r="L2100" s="5"/>
      <c r="M2100" s="5">
        <v>0</v>
      </c>
      <c r="N2100" s="5">
        <v>67.411000000000001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67.411000000000001</v>
      </c>
      <c r="U2100" s="5">
        <v>0</v>
      </c>
      <c r="V2100" s="5">
        <v>0</v>
      </c>
      <c r="W2100" s="5">
        <f t="shared" si="1833"/>
        <v>100</v>
      </c>
      <c r="X2100" s="26"/>
    </row>
    <row r="2101" spans="1:24" ht="31.5" x14ac:dyDescent="0.25">
      <c r="A2101" s="9" t="s">
        <v>215</v>
      </c>
      <c r="B2101" s="9" t="s">
        <v>1320</v>
      </c>
      <c r="C2101" s="9"/>
      <c r="D2101" s="9"/>
      <c r="E2101" s="13" t="s">
        <v>441</v>
      </c>
      <c r="F2101" s="5"/>
      <c r="G2101" s="5"/>
      <c r="H2101" s="5"/>
      <c r="I2101" s="5"/>
      <c r="J2101" s="5"/>
      <c r="K2101" s="5"/>
      <c r="L2101" s="5"/>
      <c r="M2101" s="5">
        <f>M2102</f>
        <v>0</v>
      </c>
      <c r="N2101" s="11">
        <v>716.30000000000007</v>
      </c>
      <c r="O2101" s="5">
        <f t="shared" ref="O2101:V2101" si="1860">O2102</f>
        <v>0</v>
      </c>
      <c r="P2101" s="5">
        <f t="shared" si="1860"/>
        <v>0</v>
      </c>
      <c r="Q2101" s="5">
        <f t="shared" si="1860"/>
        <v>0</v>
      </c>
      <c r="R2101" s="5">
        <f t="shared" si="1860"/>
        <v>0</v>
      </c>
      <c r="S2101" s="5">
        <f t="shared" si="1860"/>
        <v>0</v>
      </c>
      <c r="T2101" s="11">
        <v>716.30000000000007</v>
      </c>
      <c r="U2101" s="5">
        <f t="shared" si="1860"/>
        <v>0</v>
      </c>
      <c r="V2101" s="5">
        <f t="shared" si="1860"/>
        <v>0</v>
      </c>
      <c r="W2101" s="11">
        <f t="shared" si="1833"/>
        <v>100</v>
      </c>
      <c r="X2101" s="26"/>
    </row>
    <row r="2102" spans="1:24" ht="31.5" x14ac:dyDescent="0.25">
      <c r="A2102" s="4" t="s">
        <v>215</v>
      </c>
      <c r="B2102" s="4" t="s">
        <v>1320</v>
      </c>
      <c r="C2102" s="4" t="s">
        <v>22</v>
      </c>
      <c r="D2102" s="4"/>
      <c r="E2102" s="14" t="s">
        <v>699</v>
      </c>
      <c r="F2102" s="5"/>
      <c r="G2102" s="5"/>
      <c r="H2102" s="5"/>
      <c r="I2102" s="5"/>
      <c r="J2102" s="5"/>
      <c r="K2102" s="5"/>
      <c r="L2102" s="5"/>
      <c r="M2102" s="5">
        <v>0</v>
      </c>
      <c r="N2102" s="5">
        <v>716.30000000000007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716.30000000000007</v>
      </c>
      <c r="U2102" s="5">
        <v>0</v>
      </c>
      <c r="V2102" s="5">
        <v>0</v>
      </c>
      <c r="W2102" s="5">
        <f t="shared" si="1833"/>
        <v>100</v>
      </c>
      <c r="X2102" s="26"/>
    </row>
    <row r="2103" spans="1:24" s="10" customFormat="1" x14ac:dyDescent="0.25">
      <c r="A2103" s="4" t="s">
        <v>215</v>
      </c>
      <c r="B2103" s="4" t="s">
        <v>1320</v>
      </c>
      <c r="C2103" s="4" t="s">
        <v>23</v>
      </c>
      <c r="D2103" s="4"/>
      <c r="E2103" s="14" t="s">
        <v>705</v>
      </c>
      <c r="F2103" s="11">
        <f t="shared" ref="F2103:L2103" si="1861">F2104+F2112</f>
        <v>1252.5</v>
      </c>
      <c r="G2103" s="11">
        <f t="shared" si="1861"/>
        <v>1313.3</v>
      </c>
      <c r="H2103" s="11">
        <f t="shared" si="1861"/>
        <v>1140.3999999999999</v>
      </c>
      <c r="I2103" s="11">
        <f t="shared" si="1861"/>
        <v>0</v>
      </c>
      <c r="J2103" s="11">
        <f t="shared" si="1861"/>
        <v>0</v>
      </c>
      <c r="K2103" s="11">
        <f t="shared" si="1861"/>
        <v>0</v>
      </c>
      <c r="L2103" s="11">
        <f t="shared" si="1861"/>
        <v>-125.66999999999999</v>
      </c>
      <c r="M2103" s="11">
        <f t="shared" si="1853"/>
        <v>1126.83</v>
      </c>
      <c r="N2103" s="5">
        <v>716.30000000000007</v>
      </c>
      <c r="O2103" s="11">
        <f>O2104+O2112</f>
        <v>946.16561000000002</v>
      </c>
      <c r="P2103" s="11">
        <f t="shared" ref="P2103:V2103" si="1862">P2104+P2112</f>
        <v>97</v>
      </c>
      <c r="Q2103" s="11">
        <f t="shared" si="1862"/>
        <v>179.20744000000002</v>
      </c>
      <c r="R2103" s="11">
        <f t="shared" si="1862"/>
        <v>0</v>
      </c>
      <c r="S2103" s="11">
        <f t="shared" si="1862"/>
        <v>0</v>
      </c>
      <c r="T2103" s="5">
        <v>716.30000000000007</v>
      </c>
      <c r="U2103" s="11">
        <f t="shared" si="1862"/>
        <v>97</v>
      </c>
      <c r="V2103" s="35">
        <f t="shared" si="1862"/>
        <v>0</v>
      </c>
      <c r="W2103" s="5">
        <f t="shared" si="1833"/>
        <v>100</v>
      </c>
      <c r="X2103" s="25"/>
    </row>
    <row r="2104" spans="1:24" ht="31.5" x14ac:dyDescent="0.25">
      <c r="A2104" s="4" t="s">
        <v>215</v>
      </c>
      <c r="B2104" s="4" t="s">
        <v>1320</v>
      </c>
      <c r="C2104" s="4" t="s">
        <v>264</v>
      </c>
      <c r="D2104" s="4"/>
      <c r="E2104" s="14" t="s">
        <v>714</v>
      </c>
      <c r="F2104" s="5">
        <f t="shared" ref="F2104:L2106" si="1863">F2105</f>
        <v>931.19999999999993</v>
      </c>
      <c r="G2104" s="5">
        <f t="shared" si="1863"/>
        <v>992</v>
      </c>
      <c r="H2104" s="5">
        <f t="shared" si="1863"/>
        <v>819.09999999999991</v>
      </c>
      <c r="I2104" s="5">
        <f t="shared" si="1863"/>
        <v>0</v>
      </c>
      <c r="J2104" s="5">
        <f t="shared" si="1863"/>
        <v>0</v>
      </c>
      <c r="K2104" s="5">
        <f t="shared" si="1863"/>
        <v>0</v>
      </c>
      <c r="L2104" s="5">
        <f t="shared" si="1863"/>
        <v>-125.66999999999999</v>
      </c>
      <c r="M2104" s="5">
        <f t="shared" si="1853"/>
        <v>805.53</v>
      </c>
      <c r="N2104" s="5">
        <v>136.1</v>
      </c>
      <c r="O2104" s="5">
        <f t="shared" ref="O2104:O2106" si="1864">O2105</f>
        <v>766.95817</v>
      </c>
      <c r="P2104" s="5">
        <f t="shared" ref="P2104:V2106" si="1865">P2105</f>
        <v>0</v>
      </c>
      <c r="Q2104" s="5">
        <f t="shared" si="1865"/>
        <v>0</v>
      </c>
      <c r="R2104" s="5">
        <f t="shared" si="1865"/>
        <v>0</v>
      </c>
      <c r="S2104" s="5">
        <f t="shared" si="1865"/>
        <v>0</v>
      </c>
      <c r="T2104" s="5">
        <v>136.1</v>
      </c>
      <c r="U2104" s="5">
        <f t="shared" si="1865"/>
        <v>0</v>
      </c>
      <c r="V2104" s="36">
        <f t="shared" si="1865"/>
        <v>0</v>
      </c>
      <c r="W2104" s="5">
        <f t="shared" si="1833"/>
        <v>100</v>
      </c>
      <c r="X2104" s="24"/>
    </row>
    <row r="2105" spans="1:24" ht="31.5" x14ac:dyDescent="0.25">
      <c r="A2105" s="4" t="s">
        <v>215</v>
      </c>
      <c r="B2105" s="4" t="s">
        <v>1320</v>
      </c>
      <c r="C2105" s="4" t="s">
        <v>264</v>
      </c>
      <c r="D2105" s="4" t="s">
        <v>11</v>
      </c>
      <c r="E2105" s="14" t="s">
        <v>465</v>
      </c>
      <c r="F2105" s="5">
        <f t="shared" si="1863"/>
        <v>931.19999999999993</v>
      </c>
      <c r="G2105" s="5">
        <f t="shared" si="1863"/>
        <v>992</v>
      </c>
      <c r="H2105" s="5">
        <f t="shared" si="1863"/>
        <v>819.09999999999991</v>
      </c>
      <c r="I2105" s="5">
        <f t="shared" si="1863"/>
        <v>0</v>
      </c>
      <c r="J2105" s="5">
        <f t="shared" si="1863"/>
        <v>0</v>
      </c>
      <c r="K2105" s="5">
        <f t="shared" si="1863"/>
        <v>0</v>
      </c>
      <c r="L2105" s="5">
        <f t="shared" si="1863"/>
        <v>-125.66999999999999</v>
      </c>
      <c r="M2105" s="5">
        <f t="shared" si="1853"/>
        <v>805.53</v>
      </c>
      <c r="N2105" s="5">
        <v>136.1</v>
      </c>
      <c r="O2105" s="5">
        <f t="shared" si="1864"/>
        <v>766.95817</v>
      </c>
      <c r="P2105" s="5">
        <f t="shared" si="1865"/>
        <v>0</v>
      </c>
      <c r="Q2105" s="5">
        <f t="shared" si="1865"/>
        <v>0</v>
      </c>
      <c r="R2105" s="5">
        <f t="shared" si="1865"/>
        <v>0</v>
      </c>
      <c r="S2105" s="5">
        <f t="shared" si="1865"/>
        <v>0</v>
      </c>
      <c r="T2105" s="5">
        <v>136.1</v>
      </c>
      <c r="U2105" s="5">
        <f t="shared" si="1865"/>
        <v>0</v>
      </c>
      <c r="V2105" s="36">
        <f t="shared" si="1865"/>
        <v>0</v>
      </c>
      <c r="W2105" s="5">
        <f t="shared" si="1833"/>
        <v>100</v>
      </c>
      <c r="X2105" s="24"/>
    </row>
    <row r="2106" spans="1:24" ht="31.5" x14ac:dyDescent="0.25">
      <c r="A2106" s="4" t="s">
        <v>215</v>
      </c>
      <c r="B2106" s="4" t="s">
        <v>1320</v>
      </c>
      <c r="C2106" s="4" t="s">
        <v>264</v>
      </c>
      <c r="D2106" s="4" t="s">
        <v>12</v>
      </c>
      <c r="E2106" s="14" t="s">
        <v>466</v>
      </c>
      <c r="F2106" s="5">
        <f t="shared" si="1863"/>
        <v>931.19999999999993</v>
      </c>
      <c r="G2106" s="5">
        <f t="shared" si="1863"/>
        <v>992</v>
      </c>
      <c r="H2106" s="5">
        <f t="shared" si="1863"/>
        <v>819.09999999999991</v>
      </c>
      <c r="I2106" s="5">
        <f t="shared" si="1863"/>
        <v>0</v>
      </c>
      <c r="J2106" s="5">
        <f t="shared" si="1863"/>
        <v>0</v>
      </c>
      <c r="K2106" s="5">
        <f t="shared" si="1863"/>
        <v>0</v>
      </c>
      <c r="L2106" s="5">
        <f t="shared" si="1863"/>
        <v>-125.66999999999999</v>
      </c>
      <c r="M2106" s="5">
        <f t="shared" si="1853"/>
        <v>805.53</v>
      </c>
      <c r="N2106" s="5">
        <v>136.1</v>
      </c>
      <c r="O2106" s="5">
        <f t="shared" si="1864"/>
        <v>766.95817</v>
      </c>
      <c r="P2106" s="5">
        <f t="shared" si="1865"/>
        <v>0</v>
      </c>
      <c r="Q2106" s="5">
        <f t="shared" si="1865"/>
        <v>0</v>
      </c>
      <c r="R2106" s="5">
        <f t="shared" si="1865"/>
        <v>0</v>
      </c>
      <c r="S2106" s="5">
        <f t="shared" si="1865"/>
        <v>0</v>
      </c>
      <c r="T2106" s="5">
        <v>136.1</v>
      </c>
      <c r="U2106" s="5">
        <f t="shared" si="1865"/>
        <v>0</v>
      </c>
      <c r="V2106" s="36">
        <f t="shared" si="1865"/>
        <v>0</v>
      </c>
      <c r="W2106" s="5">
        <f t="shared" si="1833"/>
        <v>100</v>
      </c>
      <c r="X2106" s="24"/>
    </row>
    <row r="2107" spans="1:24" ht="47.25" x14ac:dyDescent="0.25">
      <c r="A2107" s="4" t="s">
        <v>215</v>
      </c>
      <c r="B2107" s="4" t="s">
        <v>1320</v>
      </c>
      <c r="C2107" s="4" t="s">
        <v>265</v>
      </c>
      <c r="D2107" s="4"/>
      <c r="E2107" s="14" t="s">
        <v>715</v>
      </c>
      <c r="F2107" s="5">
        <f t="shared" ref="F2107:L2107" si="1866">F2108+F2110</f>
        <v>931.19999999999993</v>
      </c>
      <c r="G2107" s="5">
        <f t="shared" si="1866"/>
        <v>992</v>
      </c>
      <c r="H2107" s="5">
        <f t="shared" si="1866"/>
        <v>819.09999999999991</v>
      </c>
      <c r="I2107" s="5">
        <f t="shared" si="1866"/>
        <v>0</v>
      </c>
      <c r="J2107" s="5">
        <f t="shared" si="1866"/>
        <v>0</v>
      </c>
      <c r="K2107" s="5">
        <f t="shared" si="1866"/>
        <v>0</v>
      </c>
      <c r="L2107" s="5">
        <f t="shared" si="1866"/>
        <v>-125.66999999999999</v>
      </c>
      <c r="M2107" s="5">
        <f t="shared" si="1853"/>
        <v>805.53</v>
      </c>
      <c r="N2107" s="5">
        <v>580.20000000000005</v>
      </c>
      <c r="O2107" s="5">
        <f>O2108+O2110</f>
        <v>766.95817</v>
      </c>
      <c r="P2107" s="5">
        <f t="shared" ref="P2107:V2107" si="1867">P2108+P2110</f>
        <v>0</v>
      </c>
      <c r="Q2107" s="5">
        <f t="shared" si="1867"/>
        <v>0</v>
      </c>
      <c r="R2107" s="5">
        <f t="shared" si="1867"/>
        <v>0</v>
      </c>
      <c r="S2107" s="5">
        <f t="shared" si="1867"/>
        <v>0</v>
      </c>
      <c r="T2107" s="5">
        <v>580.20000000000005</v>
      </c>
      <c r="U2107" s="5">
        <f t="shared" si="1867"/>
        <v>0</v>
      </c>
      <c r="V2107" s="36">
        <f t="shared" si="1867"/>
        <v>0</v>
      </c>
      <c r="W2107" s="5">
        <f t="shared" si="1833"/>
        <v>100</v>
      </c>
      <c r="X2107" s="24"/>
    </row>
    <row r="2108" spans="1:24" ht="78.75" x14ac:dyDescent="0.25">
      <c r="A2108" s="4" t="s">
        <v>215</v>
      </c>
      <c r="B2108" s="4" t="s">
        <v>1320</v>
      </c>
      <c r="C2108" s="4" t="s">
        <v>265</v>
      </c>
      <c r="D2108" s="4" t="s">
        <v>18</v>
      </c>
      <c r="E2108" s="14" t="s">
        <v>462</v>
      </c>
      <c r="F2108" s="5">
        <f t="shared" ref="F2108:L2108" si="1868">F2109</f>
        <v>894.9</v>
      </c>
      <c r="G2108" s="5">
        <f t="shared" si="1868"/>
        <v>955.7</v>
      </c>
      <c r="H2108" s="5">
        <f t="shared" si="1868"/>
        <v>782.8</v>
      </c>
      <c r="I2108" s="5">
        <f t="shared" si="1868"/>
        <v>0</v>
      </c>
      <c r="J2108" s="5">
        <f t="shared" si="1868"/>
        <v>0</v>
      </c>
      <c r="K2108" s="5">
        <f t="shared" si="1868"/>
        <v>0</v>
      </c>
      <c r="L2108" s="5">
        <f t="shared" si="1868"/>
        <v>-125.68899999999999</v>
      </c>
      <c r="M2108" s="5">
        <f t="shared" si="1853"/>
        <v>769.21100000000001</v>
      </c>
      <c r="N2108" s="5">
        <v>198.8</v>
      </c>
      <c r="O2108" s="5">
        <f>O2109</f>
        <v>739.72416999999996</v>
      </c>
      <c r="P2108" s="5">
        <f t="shared" ref="P2108:V2108" si="1869">P2109</f>
        <v>0</v>
      </c>
      <c r="Q2108" s="5">
        <f t="shared" si="1869"/>
        <v>0</v>
      </c>
      <c r="R2108" s="5">
        <f t="shared" si="1869"/>
        <v>0</v>
      </c>
      <c r="S2108" s="5">
        <f t="shared" si="1869"/>
        <v>0</v>
      </c>
      <c r="T2108" s="5">
        <v>198.8</v>
      </c>
      <c r="U2108" s="5">
        <f t="shared" si="1869"/>
        <v>0</v>
      </c>
      <c r="V2108" s="36">
        <f t="shared" si="1869"/>
        <v>0</v>
      </c>
      <c r="W2108" s="5">
        <f t="shared" si="1833"/>
        <v>100</v>
      </c>
      <c r="X2108" s="24"/>
    </row>
    <row r="2109" spans="1:24" ht="31.5" x14ac:dyDescent="0.25">
      <c r="A2109" s="4" t="s">
        <v>215</v>
      </c>
      <c r="B2109" s="4" t="s">
        <v>1320</v>
      </c>
      <c r="C2109" s="4" t="s">
        <v>265</v>
      </c>
      <c r="D2109" s="4" t="s">
        <v>28</v>
      </c>
      <c r="E2109" s="14" t="s">
        <v>464</v>
      </c>
      <c r="F2109" s="5">
        <v>894.9</v>
      </c>
      <c r="G2109" s="5">
        <v>955.7</v>
      </c>
      <c r="H2109" s="5">
        <v>782.8</v>
      </c>
      <c r="I2109" s="5"/>
      <c r="J2109" s="5"/>
      <c r="K2109" s="5"/>
      <c r="L2109" s="5">
        <v>-125.68899999999999</v>
      </c>
      <c r="M2109" s="5">
        <f t="shared" si="1853"/>
        <v>769.21100000000001</v>
      </c>
      <c r="N2109" s="5">
        <v>198.8</v>
      </c>
      <c r="O2109" s="5">
        <v>739.72416999999996</v>
      </c>
      <c r="P2109" s="5">
        <v>0</v>
      </c>
      <c r="Q2109" s="5">
        <v>0</v>
      </c>
      <c r="R2109" s="5">
        <v>0</v>
      </c>
      <c r="S2109" s="5">
        <v>0</v>
      </c>
      <c r="T2109" s="5">
        <v>198.8</v>
      </c>
      <c r="U2109" s="5">
        <v>0</v>
      </c>
      <c r="V2109" s="36">
        <v>0</v>
      </c>
      <c r="W2109" s="5">
        <f t="shared" si="1833"/>
        <v>100</v>
      </c>
      <c r="X2109" s="24"/>
    </row>
    <row r="2110" spans="1:24" ht="31.5" x14ac:dyDescent="0.25">
      <c r="A2110" s="4" t="s">
        <v>215</v>
      </c>
      <c r="B2110" s="4" t="s">
        <v>1320</v>
      </c>
      <c r="C2110" s="4" t="s">
        <v>265</v>
      </c>
      <c r="D2110" s="4" t="s">
        <v>11</v>
      </c>
      <c r="E2110" s="14" t="s">
        <v>465</v>
      </c>
      <c r="F2110" s="5">
        <f t="shared" ref="F2110:L2110" si="1870">F2111</f>
        <v>36.299999999999997</v>
      </c>
      <c r="G2110" s="5">
        <f t="shared" si="1870"/>
        <v>36.299999999999997</v>
      </c>
      <c r="H2110" s="5">
        <f t="shared" si="1870"/>
        <v>36.299999999999997</v>
      </c>
      <c r="I2110" s="5">
        <f t="shared" si="1870"/>
        <v>0</v>
      </c>
      <c r="J2110" s="5">
        <f t="shared" si="1870"/>
        <v>0</v>
      </c>
      <c r="K2110" s="5">
        <f t="shared" si="1870"/>
        <v>0</v>
      </c>
      <c r="L2110" s="5">
        <f t="shared" si="1870"/>
        <v>1.9E-2</v>
      </c>
      <c r="M2110" s="5">
        <f t="shared" si="1853"/>
        <v>36.318999999999996</v>
      </c>
      <c r="N2110" s="5">
        <v>381.4</v>
      </c>
      <c r="O2110" s="5">
        <f>O2111</f>
        <v>27.234000000000002</v>
      </c>
      <c r="P2110" s="5">
        <f t="shared" ref="P2110:V2110" si="1871">P2111</f>
        <v>0</v>
      </c>
      <c r="Q2110" s="5">
        <f t="shared" si="1871"/>
        <v>0</v>
      </c>
      <c r="R2110" s="5">
        <f t="shared" si="1871"/>
        <v>0</v>
      </c>
      <c r="S2110" s="5">
        <f t="shared" si="1871"/>
        <v>0</v>
      </c>
      <c r="T2110" s="5">
        <v>381.4</v>
      </c>
      <c r="U2110" s="5">
        <f t="shared" si="1871"/>
        <v>0</v>
      </c>
      <c r="V2110" s="36">
        <f t="shared" si="1871"/>
        <v>0</v>
      </c>
      <c r="W2110" s="5">
        <f t="shared" si="1833"/>
        <v>100</v>
      </c>
      <c r="X2110" s="24"/>
    </row>
    <row r="2111" spans="1:24" ht="31.5" x14ac:dyDescent="0.25">
      <c r="A2111" s="4" t="s">
        <v>215</v>
      </c>
      <c r="B2111" s="4" t="s">
        <v>1320</v>
      </c>
      <c r="C2111" s="4" t="s">
        <v>265</v>
      </c>
      <c r="D2111" s="4" t="s">
        <v>12</v>
      </c>
      <c r="E2111" s="14" t="s">
        <v>466</v>
      </c>
      <c r="F2111" s="5">
        <v>36.299999999999997</v>
      </c>
      <c r="G2111" s="5">
        <v>36.299999999999997</v>
      </c>
      <c r="H2111" s="5">
        <v>36.299999999999997</v>
      </c>
      <c r="I2111" s="5"/>
      <c r="J2111" s="5"/>
      <c r="K2111" s="5"/>
      <c r="L2111" s="5">
        <v>1.9E-2</v>
      </c>
      <c r="M2111" s="5">
        <f t="shared" si="1853"/>
        <v>36.318999999999996</v>
      </c>
      <c r="N2111" s="5">
        <v>381.4</v>
      </c>
      <c r="O2111" s="5">
        <v>27.234000000000002</v>
      </c>
      <c r="P2111" s="5">
        <v>0</v>
      </c>
      <c r="Q2111" s="5">
        <v>0</v>
      </c>
      <c r="R2111" s="5">
        <v>0</v>
      </c>
      <c r="S2111" s="5">
        <v>0</v>
      </c>
      <c r="T2111" s="5">
        <v>381.4</v>
      </c>
      <c r="U2111" s="5">
        <v>0</v>
      </c>
      <c r="V2111" s="36">
        <v>0</v>
      </c>
      <c r="W2111" s="5">
        <f t="shared" si="1833"/>
        <v>100</v>
      </c>
      <c r="X2111" s="24"/>
    </row>
    <row r="2112" spans="1:24" x14ac:dyDescent="0.25">
      <c r="A2112" s="7" t="s">
        <v>215</v>
      </c>
      <c r="B2112" s="7" t="s">
        <v>30</v>
      </c>
      <c r="C2112" s="7"/>
      <c r="D2112" s="7"/>
      <c r="E2112" s="18" t="s">
        <v>427</v>
      </c>
      <c r="F2112" s="5">
        <f t="shared" ref="F2112:L2112" si="1872">F2113</f>
        <v>321.29999999999995</v>
      </c>
      <c r="G2112" s="5">
        <f t="shared" si="1872"/>
        <v>321.29999999999995</v>
      </c>
      <c r="H2112" s="5">
        <f t="shared" si="1872"/>
        <v>321.29999999999995</v>
      </c>
      <c r="I2112" s="5">
        <f t="shared" si="1872"/>
        <v>0</v>
      </c>
      <c r="J2112" s="5">
        <f t="shared" si="1872"/>
        <v>0</v>
      </c>
      <c r="K2112" s="5">
        <f t="shared" si="1872"/>
        <v>0</v>
      </c>
      <c r="L2112" s="5">
        <f t="shared" si="1872"/>
        <v>0</v>
      </c>
      <c r="M2112" s="5">
        <f t="shared" si="1853"/>
        <v>321.29999999999995</v>
      </c>
      <c r="N2112" s="8">
        <v>445938.00192000001</v>
      </c>
      <c r="O2112" s="5">
        <f t="shared" ref="O2112:O2115" si="1873">O2113</f>
        <v>179.20744000000002</v>
      </c>
      <c r="P2112" s="5">
        <f t="shared" ref="P2112:V2112" si="1874">P2113</f>
        <v>97</v>
      </c>
      <c r="Q2112" s="5">
        <f t="shared" si="1874"/>
        <v>179.20744000000002</v>
      </c>
      <c r="R2112" s="5">
        <f t="shared" si="1874"/>
        <v>0</v>
      </c>
      <c r="S2112" s="5">
        <f t="shared" si="1874"/>
        <v>0</v>
      </c>
      <c r="T2112" s="8">
        <v>442731.85423000006</v>
      </c>
      <c r="U2112" s="5">
        <f t="shared" si="1874"/>
        <v>97</v>
      </c>
      <c r="V2112" s="36">
        <f t="shared" si="1874"/>
        <v>0</v>
      </c>
      <c r="W2112" s="8">
        <f t="shared" si="1833"/>
        <v>99.281032861923464</v>
      </c>
      <c r="X2112" s="26"/>
    </row>
    <row r="2113" spans="1:24" x14ac:dyDescent="0.25">
      <c r="A2113" s="9" t="s">
        <v>215</v>
      </c>
      <c r="B2113" s="9" t="s">
        <v>1325</v>
      </c>
      <c r="C2113" s="9"/>
      <c r="D2113" s="9"/>
      <c r="E2113" s="13" t="s">
        <v>1181</v>
      </c>
      <c r="F2113" s="5">
        <f t="shared" ref="F2113:L2113" si="1875">F2114+F2117</f>
        <v>321.29999999999995</v>
      </c>
      <c r="G2113" s="5">
        <f t="shared" si="1875"/>
        <v>321.29999999999995</v>
      </c>
      <c r="H2113" s="5">
        <f t="shared" si="1875"/>
        <v>321.29999999999995</v>
      </c>
      <c r="I2113" s="5">
        <f t="shared" si="1875"/>
        <v>0</v>
      </c>
      <c r="J2113" s="5">
        <f t="shared" si="1875"/>
        <v>0</v>
      </c>
      <c r="K2113" s="5">
        <f t="shared" si="1875"/>
        <v>0</v>
      </c>
      <c r="L2113" s="5">
        <f t="shared" si="1875"/>
        <v>0</v>
      </c>
      <c r="M2113" s="5">
        <f t="shared" si="1853"/>
        <v>321.29999999999995</v>
      </c>
      <c r="N2113" s="11">
        <v>48.5</v>
      </c>
      <c r="O2113" s="5">
        <f>O2114+O2117</f>
        <v>179.20744000000002</v>
      </c>
      <c r="P2113" s="5">
        <f t="shared" ref="P2113:V2113" si="1876">P2114+P2117</f>
        <v>97</v>
      </c>
      <c r="Q2113" s="5">
        <f t="shared" si="1876"/>
        <v>179.20744000000002</v>
      </c>
      <c r="R2113" s="5">
        <f t="shared" si="1876"/>
        <v>0</v>
      </c>
      <c r="S2113" s="5">
        <f t="shared" si="1876"/>
        <v>0</v>
      </c>
      <c r="T2113" s="11">
        <v>48.5</v>
      </c>
      <c r="U2113" s="5">
        <f t="shared" si="1876"/>
        <v>97</v>
      </c>
      <c r="V2113" s="36">
        <f t="shared" si="1876"/>
        <v>0</v>
      </c>
      <c r="W2113" s="11">
        <f t="shared" si="1833"/>
        <v>100</v>
      </c>
      <c r="X2113" s="26"/>
    </row>
    <row r="2114" spans="1:24" ht="31.5" x14ac:dyDescent="0.25">
      <c r="A2114" s="4" t="s">
        <v>215</v>
      </c>
      <c r="B2114" s="4" t="s">
        <v>1325</v>
      </c>
      <c r="C2114" s="4" t="s">
        <v>59</v>
      </c>
      <c r="D2114" s="4"/>
      <c r="E2114" s="14" t="s">
        <v>974</v>
      </c>
      <c r="F2114" s="5">
        <f t="shared" ref="F2114:L2115" si="1877">F2115</f>
        <v>131.6</v>
      </c>
      <c r="G2114" s="5">
        <f t="shared" si="1877"/>
        <v>131.6</v>
      </c>
      <c r="H2114" s="5">
        <f t="shared" si="1877"/>
        <v>131.6</v>
      </c>
      <c r="I2114" s="5">
        <f t="shared" si="1877"/>
        <v>0</v>
      </c>
      <c r="J2114" s="5">
        <f t="shared" si="1877"/>
        <v>0</v>
      </c>
      <c r="K2114" s="5">
        <f t="shared" si="1877"/>
        <v>0</v>
      </c>
      <c r="L2114" s="5">
        <f t="shared" si="1877"/>
        <v>0</v>
      </c>
      <c r="M2114" s="5">
        <f t="shared" si="1853"/>
        <v>131.6</v>
      </c>
      <c r="N2114" s="5">
        <v>48.5</v>
      </c>
      <c r="O2114" s="5">
        <f t="shared" si="1873"/>
        <v>62.584000000000003</v>
      </c>
      <c r="P2114" s="5">
        <f t="shared" ref="P2114:V2115" si="1878">P2115</f>
        <v>48.5</v>
      </c>
      <c r="Q2114" s="5">
        <f t="shared" si="1878"/>
        <v>62.584000000000003</v>
      </c>
      <c r="R2114" s="5">
        <f t="shared" si="1878"/>
        <v>0</v>
      </c>
      <c r="S2114" s="5">
        <f t="shared" si="1878"/>
        <v>0</v>
      </c>
      <c r="T2114" s="5">
        <v>48.5</v>
      </c>
      <c r="U2114" s="5">
        <f t="shared" si="1878"/>
        <v>48.5</v>
      </c>
      <c r="V2114" s="36">
        <f t="shared" si="1878"/>
        <v>0</v>
      </c>
      <c r="W2114" s="5">
        <f t="shared" si="1833"/>
        <v>100</v>
      </c>
      <c r="X2114" s="26"/>
    </row>
    <row r="2115" spans="1:24" ht="31.5" x14ac:dyDescent="0.25">
      <c r="A2115" s="4" t="s">
        <v>215</v>
      </c>
      <c r="B2115" s="4" t="s">
        <v>1325</v>
      </c>
      <c r="C2115" s="4" t="s">
        <v>66</v>
      </c>
      <c r="D2115" s="4"/>
      <c r="E2115" s="14" t="s">
        <v>975</v>
      </c>
      <c r="F2115" s="5">
        <f t="shared" si="1877"/>
        <v>131.6</v>
      </c>
      <c r="G2115" s="5">
        <f t="shared" si="1877"/>
        <v>131.6</v>
      </c>
      <c r="H2115" s="5">
        <f t="shared" si="1877"/>
        <v>131.6</v>
      </c>
      <c r="I2115" s="5">
        <f t="shared" si="1877"/>
        <v>0</v>
      </c>
      <c r="J2115" s="5">
        <f t="shared" si="1877"/>
        <v>0</v>
      </c>
      <c r="K2115" s="5">
        <f t="shared" si="1877"/>
        <v>0</v>
      </c>
      <c r="L2115" s="5">
        <f t="shared" si="1877"/>
        <v>0</v>
      </c>
      <c r="M2115" s="5">
        <f t="shared" si="1853"/>
        <v>131.6</v>
      </c>
      <c r="N2115" s="5">
        <v>48.5</v>
      </c>
      <c r="O2115" s="5">
        <f t="shared" si="1873"/>
        <v>62.584000000000003</v>
      </c>
      <c r="P2115" s="5">
        <f t="shared" si="1878"/>
        <v>48.5</v>
      </c>
      <c r="Q2115" s="5">
        <f t="shared" si="1878"/>
        <v>62.584000000000003</v>
      </c>
      <c r="R2115" s="5">
        <f t="shared" si="1878"/>
        <v>0</v>
      </c>
      <c r="S2115" s="5">
        <f t="shared" si="1878"/>
        <v>0</v>
      </c>
      <c r="T2115" s="5">
        <v>48.5</v>
      </c>
      <c r="U2115" s="5">
        <f t="shared" si="1878"/>
        <v>48.5</v>
      </c>
      <c r="V2115" s="36">
        <f t="shared" si="1878"/>
        <v>0</v>
      </c>
      <c r="W2115" s="5">
        <f t="shared" si="1833"/>
        <v>100</v>
      </c>
      <c r="X2115" s="26"/>
    </row>
    <row r="2116" spans="1:24" ht="31.5" x14ac:dyDescent="0.25">
      <c r="A2116" s="4" t="s">
        <v>215</v>
      </c>
      <c r="B2116" s="4" t="s">
        <v>1325</v>
      </c>
      <c r="C2116" s="4" t="s">
        <v>1398</v>
      </c>
      <c r="D2116" s="4"/>
      <c r="E2116" s="14" t="s">
        <v>840</v>
      </c>
      <c r="F2116" s="5">
        <v>131.6</v>
      </c>
      <c r="G2116" s="5">
        <v>131.6</v>
      </c>
      <c r="H2116" s="5">
        <v>131.6</v>
      </c>
      <c r="I2116" s="5"/>
      <c r="J2116" s="5"/>
      <c r="K2116" s="5"/>
      <c r="L2116" s="5"/>
      <c r="M2116" s="5">
        <f t="shared" si="1853"/>
        <v>131.6</v>
      </c>
      <c r="N2116" s="5">
        <v>48.5</v>
      </c>
      <c r="O2116" s="5">
        <v>62.584000000000003</v>
      </c>
      <c r="P2116" s="5">
        <f>N2116</f>
        <v>48.5</v>
      </c>
      <c r="Q2116" s="5">
        <f>O2116</f>
        <v>62.584000000000003</v>
      </c>
      <c r="R2116" s="5">
        <v>0</v>
      </c>
      <c r="S2116" s="5">
        <v>0</v>
      </c>
      <c r="T2116" s="5">
        <v>48.5</v>
      </c>
      <c r="U2116" s="5">
        <f>T2116</f>
        <v>48.5</v>
      </c>
      <c r="V2116" s="36">
        <v>0</v>
      </c>
      <c r="W2116" s="5">
        <f t="shared" si="1833"/>
        <v>100</v>
      </c>
      <c r="X2116" s="26"/>
    </row>
    <row r="2117" spans="1:24" ht="63" x14ac:dyDescent="0.25">
      <c r="A2117" s="4" t="s">
        <v>215</v>
      </c>
      <c r="B2117" s="4" t="s">
        <v>1325</v>
      </c>
      <c r="C2117" s="4" t="s">
        <v>1478</v>
      </c>
      <c r="D2117" s="4"/>
      <c r="E2117" s="14" t="s">
        <v>1178</v>
      </c>
      <c r="F2117" s="5">
        <f t="shared" ref="F2117:L2117" si="1879">F2120+F2118</f>
        <v>189.7</v>
      </c>
      <c r="G2117" s="5">
        <f t="shared" si="1879"/>
        <v>189.7</v>
      </c>
      <c r="H2117" s="5">
        <f t="shared" si="1879"/>
        <v>189.7</v>
      </c>
      <c r="I2117" s="5">
        <f t="shared" si="1879"/>
        <v>0</v>
      </c>
      <c r="J2117" s="5">
        <f t="shared" si="1879"/>
        <v>0</v>
      </c>
      <c r="K2117" s="5">
        <f t="shared" si="1879"/>
        <v>0</v>
      </c>
      <c r="L2117" s="5">
        <f t="shared" si="1879"/>
        <v>0</v>
      </c>
      <c r="M2117" s="5">
        <f t="shared" si="1853"/>
        <v>189.7</v>
      </c>
      <c r="N2117" s="5">
        <v>48.5</v>
      </c>
      <c r="O2117" s="5">
        <f>O2118+O2120</f>
        <v>116.62344</v>
      </c>
      <c r="P2117" s="5">
        <f t="shared" ref="P2117:V2117" si="1880">P2120+P2118</f>
        <v>48.5</v>
      </c>
      <c r="Q2117" s="5">
        <f t="shared" si="1880"/>
        <v>116.62344</v>
      </c>
      <c r="R2117" s="5">
        <f t="shared" si="1880"/>
        <v>0</v>
      </c>
      <c r="S2117" s="5">
        <f t="shared" si="1880"/>
        <v>0</v>
      </c>
      <c r="T2117" s="5">
        <v>48.5</v>
      </c>
      <c r="U2117" s="5">
        <f t="shared" si="1880"/>
        <v>48.5</v>
      </c>
      <c r="V2117" s="36">
        <f t="shared" si="1880"/>
        <v>0</v>
      </c>
      <c r="W2117" s="5">
        <f t="shared" si="1833"/>
        <v>100</v>
      </c>
      <c r="X2117" s="26"/>
    </row>
    <row r="2118" spans="1:24" ht="31.5" x14ac:dyDescent="0.25">
      <c r="A2118" s="4" t="s">
        <v>215</v>
      </c>
      <c r="B2118" s="4" t="s">
        <v>1325</v>
      </c>
      <c r="C2118" s="4" t="s">
        <v>1478</v>
      </c>
      <c r="D2118" s="4" t="s">
        <v>11</v>
      </c>
      <c r="E2118" s="14" t="s">
        <v>465</v>
      </c>
      <c r="F2118" s="5">
        <f t="shared" ref="F2118:L2118" si="1881">F2119</f>
        <v>138.4</v>
      </c>
      <c r="G2118" s="5">
        <f t="shared" si="1881"/>
        <v>138.4</v>
      </c>
      <c r="H2118" s="5">
        <f t="shared" si="1881"/>
        <v>138.4</v>
      </c>
      <c r="I2118" s="5">
        <f t="shared" si="1881"/>
        <v>0</v>
      </c>
      <c r="J2118" s="5">
        <f t="shared" si="1881"/>
        <v>0</v>
      </c>
      <c r="K2118" s="5">
        <f t="shared" si="1881"/>
        <v>0</v>
      </c>
      <c r="L2118" s="5">
        <f t="shared" si="1881"/>
        <v>0</v>
      </c>
      <c r="M2118" s="5">
        <f t="shared" si="1853"/>
        <v>138.4</v>
      </c>
      <c r="N2118" s="5">
        <v>48.5</v>
      </c>
      <c r="O2118" s="5">
        <f t="shared" ref="O2118:O2120" si="1882">O2119</f>
        <v>103.79844</v>
      </c>
      <c r="P2118" s="5">
        <f t="shared" ref="P2118:V2118" si="1883">P2119</f>
        <v>48.5</v>
      </c>
      <c r="Q2118" s="5">
        <f t="shared" si="1883"/>
        <v>103.79844</v>
      </c>
      <c r="R2118" s="5">
        <f t="shared" si="1883"/>
        <v>0</v>
      </c>
      <c r="S2118" s="5">
        <f t="shared" si="1883"/>
        <v>0</v>
      </c>
      <c r="T2118" s="5">
        <v>48.5</v>
      </c>
      <c r="U2118" s="5">
        <f t="shared" si="1883"/>
        <v>48.5</v>
      </c>
      <c r="V2118" s="36">
        <f t="shared" si="1883"/>
        <v>0</v>
      </c>
      <c r="W2118" s="5">
        <f t="shared" si="1833"/>
        <v>100</v>
      </c>
      <c r="X2118" s="26"/>
    </row>
    <row r="2119" spans="1:24" ht="31.5" x14ac:dyDescent="0.25">
      <c r="A2119" s="4" t="s">
        <v>215</v>
      </c>
      <c r="B2119" s="4" t="s">
        <v>1325</v>
      </c>
      <c r="C2119" s="4" t="s">
        <v>1478</v>
      </c>
      <c r="D2119" s="4" t="s">
        <v>12</v>
      </c>
      <c r="E2119" s="14" t="s">
        <v>466</v>
      </c>
      <c r="F2119" s="5">
        <v>138.4</v>
      </c>
      <c r="G2119" s="5">
        <v>138.4</v>
      </c>
      <c r="H2119" s="5">
        <v>138.4</v>
      </c>
      <c r="I2119" s="5"/>
      <c r="J2119" s="5"/>
      <c r="K2119" s="5"/>
      <c r="L2119" s="5"/>
      <c r="M2119" s="5">
        <f t="shared" si="1853"/>
        <v>138.4</v>
      </c>
      <c r="N2119" s="5">
        <v>48.5</v>
      </c>
      <c r="O2119" s="5">
        <v>103.79844</v>
      </c>
      <c r="P2119" s="5">
        <f>N2119</f>
        <v>48.5</v>
      </c>
      <c r="Q2119" s="5">
        <f>O2119</f>
        <v>103.79844</v>
      </c>
      <c r="R2119" s="5">
        <v>0</v>
      </c>
      <c r="S2119" s="5">
        <v>0</v>
      </c>
      <c r="T2119" s="5">
        <v>48.5</v>
      </c>
      <c r="U2119" s="5">
        <f>T2119</f>
        <v>48.5</v>
      </c>
      <c r="V2119" s="36">
        <v>0</v>
      </c>
      <c r="W2119" s="5">
        <f t="shared" si="1833"/>
        <v>100</v>
      </c>
      <c r="X2119" s="26"/>
    </row>
    <row r="2120" spans="1:24" hidden="1" x14ac:dyDescent="0.25">
      <c r="A2120" s="9" t="s">
        <v>215</v>
      </c>
      <c r="B2120" s="9" t="s">
        <v>1351</v>
      </c>
      <c r="C2120" s="9"/>
      <c r="D2120" s="9"/>
      <c r="E2120" s="13" t="s">
        <v>1049</v>
      </c>
      <c r="F2120" s="5">
        <f t="shared" ref="F2120:L2120" si="1884">F2121</f>
        <v>51.3</v>
      </c>
      <c r="G2120" s="5">
        <f t="shared" si="1884"/>
        <v>51.3</v>
      </c>
      <c r="H2120" s="5">
        <f t="shared" si="1884"/>
        <v>51.3</v>
      </c>
      <c r="I2120" s="5">
        <f t="shared" si="1884"/>
        <v>0</v>
      </c>
      <c r="J2120" s="5">
        <f t="shared" si="1884"/>
        <v>0</v>
      </c>
      <c r="K2120" s="5">
        <f t="shared" si="1884"/>
        <v>0</v>
      </c>
      <c r="L2120" s="5">
        <f t="shared" si="1884"/>
        <v>0</v>
      </c>
      <c r="M2120" s="5">
        <f t="shared" si="1853"/>
        <v>51.3</v>
      </c>
      <c r="N2120" s="11">
        <v>0</v>
      </c>
      <c r="O2120" s="5">
        <f t="shared" si="1882"/>
        <v>12.824999999999999</v>
      </c>
      <c r="P2120" s="5">
        <f t="shared" ref="P2120:V2120" si="1885">P2121</f>
        <v>0</v>
      </c>
      <c r="Q2120" s="5">
        <f t="shared" si="1885"/>
        <v>12.824999999999999</v>
      </c>
      <c r="R2120" s="5">
        <f t="shared" si="1885"/>
        <v>0</v>
      </c>
      <c r="S2120" s="5">
        <f t="shared" si="1885"/>
        <v>0</v>
      </c>
      <c r="T2120" s="11">
        <v>0</v>
      </c>
      <c r="U2120" s="5">
        <f t="shared" si="1885"/>
        <v>0</v>
      </c>
      <c r="V2120" s="36">
        <f t="shared" si="1885"/>
        <v>0</v>
      </c>
      <c r="W2120" s="11" t="e">
        <f t="shared" si="1833"/>
        <v>#DIV/0!</v>
      </c>
      <c r="X2120" s="24" t="s">
        <v>1214</v>
      </c>
    </row>
    <row r="2121" spans="1:24" ht="31.5" hidden="1" x14ac:dyDescent="0.25">
      <c r="A2121" s="4" t="s">
        <v>215</v>
      </c>
      <c r="B2121" s="4" t="s">
        <v>1351</v>
      </c>
      <c r="C2121" s="4" t="s">
        <v>186</v>
      </c>
      <c r="D2121" s="4"/>
      <c r="E2121" s="14" t="s">
        <v>959</v>
      </c>
      <c r="F2121" s="5">
        <v>51.3</v>
      </c>
      <c r="G2121" s="5">
        <v>51.3</v>
      </c>
      <c r="H2121" s="5">
        <v>51.3</v>
      </c>
      <c r="I2121" s="5"/>
      <c r="J2121" s="5"/>
      <c r="K2121" s="5"/>
      <c r="L2121" s="5"/>
      <c r="M2121" s="5">
        <f t="shared" si="1853"/>
        <v>51.3</v>
      </c>
      <c r="N2121" s="5">
        <v>0</v>
      </c>
      <c r="O2121" s="5">
        <v>12.824999999999999</v>
      </c>
      <c r="P2121" s="5">
        <f>N2121</f>
        <v>0</v>
      </c>
      <c r="Q2121" s="5">
        <f>O2121</f>
        <v>12.824999999999999</v>
      </c>
      <c r="R2121" s="5">
        <v>0</v>
      </c>
      <c r="S2121" s="5">
        <v>0</v>
      </c>
      <c r="T2121" s="5">
        <v>0</v>
      </c>
      <c r="U2121" s="5">
        <f>T2121</f>
        <v>0</v>
      </c>
      <c r="V2121" s="36">
        <v>0</v>
      </c>
      <c r="W2121" s="5" t="e">
        <f t="shared" si="1833"/>
        <v>#DIV/0!</v>
      </c>
      <c r="X2121" s="24" t="s">
        <v>1214</v>
      </c>
    </row>
    <row r="2122" spans="1:24" s="3" customFormat="1" ht="47.25" hidden="1" x14ac:dyDescent="0.25">
      <c r="A2122" s="4" t="s">
        <v>215</v>
      </c>
      <c r="B2122" s="4" t="s">
        <v>1351</v>
      </c>
      <c r="C2122" s="4" t="s">
        <v>187</v>
      </c>
      <c r="D2122" s="4"/>
      <c r="E2122" s="14" t="s">
        <v>1487</v>
      </c>
      <c r="F2122" s="8">
        <f t="shared" ref="F2122:K2122" si="1886">F2135+F2202</f>
        <v>442748.2</v>
      </c>
      <c r="G2122" s="8">
        <f t="shared" si="1886"/>
        <v>446735</v>
      </c>
      <c r="H2122" s="8">
        <f t="shared" si="1886"/>
        <v>361212.5</v>
      </c>
      <c r="I2122" s="8">
        <f t="shared" si="1886"/>
        <v>-18</v>
      </c>
      <c r="J2122" s="8">
        <f t="shared" si="1886"/>
        <v>-18</v>
      </c>
      <c r="K2122" s="8">
        <f t="shared" si="1886"/>
        <v>-18</v>
      </c>
      <c r="L2122" s="8">
        <f>L2135+L2202+L2123</f>
        <v>-1142.066</v>
      </c>
      <c r="M2122" s="8">
        <f t="shared" si="1853"/>
        <v>441588.13400000002</v>
      </c>
      <c r="N2122" s="5">
        <v>0</v>
      </c>
      <c r="O2122" s="8">
        <f>O2135+O2202+O2123</f>
        <v>398635.89376999997</v>
      </c>
      <c r="P2122" s="8">
        <f t="shared" ref="P2122:V2122" si="1887">P2135+P2202+P2123</f>
        <v>67885.645699999994</v>
      </c>
      <c r="Q2122" s="8">
        <f t="shared" si="1887"/>
        <v>109505.36538</v>
      </c>
      <c r="R2122" s="8">
        <f t="shared" si="1887"/>
        <v>0</v>
      </c>
      <c r="S2122" s="8">
        <f t="shared" si="1887"/>
        <v>0</v>
      </c>
      <c r="T2122" s="5">
        <v>0</v>
      </c>
      <c r="U2122" s="8">
        <f t="shared" si="1887"/>
        <v>67304.054789999995</v>
      </c>
      <c r="V2122" s="34">
        <f t="shared" si="1887"/>
        <v>0</v>
      </c>
      <c r="W2122" s="5" t="e">
        <f t="shared" si="1833"/>
        <v>#DIV/0!</v>
      </c>
      <c r="X2122" s="24" t="s">
        <v>1214</v>
      </c>
    </row>
    <row r="2123" spans="1:24" s="10" customFormat="1" ht="47.25" hidden="1" x14ac:dyDescent="0.25">
      <c r="A2123" s="4" t="s">
        <v>215</v>
      </c>
      <c r="B2123" s="4" t="s">
        <v>1351</v>
      </c>
      <c r="C2123" s="4" t="s">
        <v>191</v>
      </c>
      <c r="D2123" s="4"/>
      <c r="E2123" s="14" t="s">
        <v>1050</v>
      </c>
      <c r="F2123" s="8"/>
      <c r="G2123" s="8"/>
      <c r="H2123" s="8"/>
      <c r="I2123" s="8"/>
      <c r="J2123" s="8"/>
      <c r="K2123" s="8"/>
      <c r="L2123" s="11">
        <f>L2124+L2130</f>
        <v>92.221000000000004</v>
      </c>
      <c r="M2123" s="11">
        <f>M2124+M2130</f>
        <v>92.221000000000004</v>
      </c>
      <c r="N2123" s="5">
        <v>0</v>
      </c>
      <c r="O2123" s="11">
        <f>O2124+O2130</f>
        <v>127.91179</v>
      </c>
      <c r="P2123" s="11">
        <f t="shared" ref="P2123:V2123" si="1888">P2124+P2130</f>
        <v>66</v>
      </c>
      <c r="Q2123" s="11">
        <f t="shared" si="1888"/>
        <v>66</v>
      </c>
      <c r="R2123" s="11">
        <f t="shared" si="1888"/>
        <v>0</v>
      </c>
      <c r="S2123" s="11">
        <f t="shared" si="1888"/>
        <v>0</v>
      </c>
      <c r="T2123" s="5">
        <v>0</v>
      </c>
      <c r="U2123" s="11">
        <f t="shared" si="1888"/>
        <v>66</v>
      </c>
      <c r="V2123" s="35">
        <f t="shared" si="1888"/>
        <v>0</v>
      </c>
      <c r="W2123" s="5" t="e">
        <f t="shared" ref="W2123:W2186" si="1889">T2123/N2123*100</f>
        <v>#DIV/0!</v>
      </c>
      <c r="X2123" s="24" t="s">
        <v>1214</v>
      </c>
    </row>
    <row r="2124" spans="1:24" hidden="1" x14ac:dyDescent="0.25">
      <c r="A2124" s="4" t="s">
        <v>215</v>
      </c>
      <c r="B2124" s="4" t="s">
        <v>1351</v>
      </c>
      <c r="C2124" s="4" t="s">
        <v>1509</v>
      </c>
      <c r="D2124" s="4"/>
      <c r="E2124" s="14" t="s">
        <v>1078</v>
      </c>
      <c r="F2124" s="8"/>
      <c r="G2124" s="8"/>
      <c r="H2124" s="8"/>
      <c r="I2124" s="8"/>
      <c r="J2124" s="8"/>
      <c r="K2124" s="8"/>
      <c r="L2124" s="5"/>
      <c r="M2124" s="5">
        <f>M2125</f>
        <v>0</v>
      </c>
      <c r="N2124" s="5">
        <v>0</v>
      </c>
      <c r="O2124" s="5">
        <f t="shared" ref="O2124:O2128" si="1890">O2125</f>
        <v>83.5</v>
      </c>
      <c r="P2124" s="5">
        <f t="shared" ref="P2124:V2128" si="1891">P2125</f>
        <v>66</v>
      </c>
      <c r="Q2124" s="5">
        <f t="shared" si="1891"/>
        <v>66</v>
      </c>
      <c r="R2124" s="5">
        <f t="shared" si="1891"/>
        <v>0</v>
      </c>
      <c r="S2124" s="5">
        <f t="shared" si="1891"/>
        <v>0</v>
      </c>
      <c r="T2124" s="5">
        <v>0</v>
      </c>
      <c r="U2124" s="5">
        <f t="shared" si="1891"/>
        <v>66</v>
      </c>
      <c r="V2124" s="36">
        <f t="shared" si="1891"/>
        <v>0</v>
      </c>
      <c r="W2124" s="5" t="e">
        <f t="shared" si="1889"/>
        <v>#DIV/0!</v>
      </c>
      <c r="X2124" s="24" t="s">
        <v>1214</v>
      </c>
    </row>
    <row r="2125" spans="1:24" ht="31.5" hidden="1" x14ac:dyDescent="0.25">
      <c r="A2125" s="4" t="s">
        <v>215</v>
      </c>
      <c r="B2125" s="4" t="s">
        <v>1351</v>
      </c>
      <c r="C2125" s="4" t="s">
        <v>1509</v>
      </c>
      <c r="D2125" s="4" t="s">
        <v>11</v>
      </c>
      <c r="E2125" s="14" t="s">
        <v>465</v>
      </c>
      <c r="F2125" s="8"/>
      <c r="G2125" s="8"/>
      <c r="H2125" s="8"/>
      <c r="I2125" s="8"/>
      <c r="J2125" s="8"/>
      <c r="K2125" s="8"/>
      <c r="L2125" s="5"/>
      <c r="M2125" s="5">
        <f>M2126</f>
        <v>0</v>
      </c>
      <c r="N2125" s="5">
        <v>0</v>
      </c>
      <c r="O2125" s="5">
        <f t="shared" si="1890"/>
        <v>83.5</v>
      </c>
      <c r="P2125" s="5">
        <f t="shared" si="1891"/>
        <v>66</v>
      </c>
      <c r="Q2125" s="5">
        <f t="shared" si="1891"/>
        <v>66</v>
      </c>
      <c r="R2125" s="5">
        <f t="shared" si="1891"/>
        <v>0</v>
      </c>
      <c r="S2125" s="5">
        <f t="shared" si="1891"/>
        <v>0</v>
      </c>
      <c r="T2125" s="5">
        <v>0</v>
      </c>
      <c r="U2125" s="5">
        <f t="shared" si="1891"/>
        <v>66</v>
      </c>
      <c r="V2125" s="36">
        <f t="shared" si="1891"/>
        <v>0</v>
      </c>
      <c r="W2125" s="5" t="e">
        <f t="shared" si="1889"/>
        <v>#DIV/0!</v>
      </c>
      <c r="X2125" s="24" t="s">
        <v>1214</v>
      </c>
    </row>
    <row r="2126" spans="1:24" ht="31.5" hidden="1" x14ac:dyDescent="0.25">
      <c r="A2126" s="4" t="s">
        <v>215</v>
      </c>
      <c r="B2126" s="4" t="s">
        <v>1351</v>
      </c>
      <c r="C2126" s="4" t="s">
        <v>1509</v>
      </c>
      <c r="D2126" s="4" t="s">
        <v>12</v>
      </c>
      <c r="E2126" s="14" t="s">
        <v>466</v>
      </c>
      <c r="F2126" s="8"/>
      <c r="G2126" s="8"/>
      <c r="H2126" s="8"/>
      <c r="I2126" s="8"/>
      <c r="J2126" s="8"/>
      <c r="K2126" s="8"/>
      <c r="L2126" s="5"/>
      <c r="M2126" s="5">
        <f>M2127</f>
        <v>0</v>
      </c>
      <c r="N2126" s="5">
        <v>0</v>
      </c>
      <c r="O2126" s="5">
        <f t="shared" si="1890"/>
        <v>83.5</v>
      </c>
      <c r="P2126" s="5">
        <f t="shared" si="1891"/>
        <v>66</v>
      </c>
      <c r="Q2126" s="5">
        <f t="shared" si="1891"/>
        <v>66</v>
      </c>
      <c r="R2126" s="5">
        <f t="shared" si="1891"/>
        <v>0</v>
      </c>
      <c r="S2126" s="5">
        <f t="shared" si="1891"/>
        <v>0</v>
      </c>
      <c r="T2126" s="5">
        <v>0</v>
      </c>
      <c r="U2126" s="5">
        <f t="shared" si="1891"/>
        <v>66</v>
      </c>
      <c r="V2126" s="36">
        <f t="shared" si="1891"/>
        <v>0</v>
      </c>
      <c r="W2126" s="5" t="e">
        <f t="shared" si="1889"/>
        <v>#DIV/0!</v>
      </c>
      <c r="X2126" s="24" t="s">
        <v>1214</v>
      </c>
    </row>
    <row r="2127" spans="1:24" x14ac:dyDescent="0.25">
      <c r="A2127" s="9" t="s">
        <v>215</v>
      </c>
      <c r="B2127" s="9" t="s">
        <v>1345</v>
      </c>
      <c r="C2127" s="9"/>
      <c r="D2127" s="9"/>
      <c r="E2127" s="13" t="s">
        <v>444</v>
      </c>
      <c r="F2127" s="8"/>
      <c r="G2127" s="8"/>
      <c r="H2127" s="8"/>
      <c r="I2127" s="8"/>
      <c r="J2127" s="8"/>
      <c r="K2127" s="8"/>
      <c r="L2127" s="5"/>
      <c r="M2127" s="5">
        <f>M2128</f>
        <v>0</v>
      </c>
      <c r="N2127" s="11">
        <v>445583.70142</v>
      </c>
      <c r="O2127" s="5">
        <f t="shared" si="1890"/>
        <v>83.5</v>
      </c>
      <c r="P2127" s="5">
        <f t="shared" si="1891"/>
        <v>66</v>
      </c>
      <c r="Q2127" s="5">
        <f t="shared" si="1891"/>
        <v>66</v>
      </c>
      <c r="R2127" s="5">
        <f t="shared" si="1891"/>
        <v>0</v>
      </c>
      <c r="S2127" s="5">
        <f t="shared" si="1891"/>
        <v>0</v>
      </c>
      <c r="T2127" s="11">
        <v>442427.55373000004</v>
      </c>
      <c r="U2127" s="5">
        <f t="shared" si="1891"/>
        <v>66</v>
      </c>
      <c r="V2127" s="36">
        <f t="shared" si="1891"/>
        <v>0</v>
      </c>
      <c r="W2127" s="11">
        <f t="shared" si="1889"/>
        <v>99.291682420173402</v>
      </c>
      <c r="X2127" s="26"/>
    </row>
    <row r="2128" spans="1:24" ht="31.5" x14ac:dyDescent="0.25">
      <c r="A2128" s="4" t="s">
        <v>215</v>
      </c>
      <c r="B2128" s="4" t="s">
        <v>1345</v>
      </c>
      <c r="C2128" s="4" t="s">
        <v>183</v>
      </c>
      <c r="D2128" s="4"/>
      <c r="E2128" s="14" t="s">
        <v>831</v>
      </c>
      <c r="F2128" s="8"/>
      <c r="G2128" s="8"/>
      <c r="H2128" s="8"/>
      <c r="I2128" s="8"/>
      <c r="J2128" s="8"/>
      <c r="K2128" s="8"/>
      <c r="L2128" s="5"/>
      <c r="M2128" s="5">
        <f>M2129</f>
        <v>0</v>
      </c>
      <c r="N2128" s="5">
        <v>360565.23178000003</v>
      </c>
      <c r="O2128" s="5">
        <f t="shared" si="1890"/>
        <v>83.5</v>
      </c>
      <c r="P2128" s="5">
        <f t="shared" si="1891"/>
        <v>66</v>
      </c>
      <c r="Q2128" s="5">
        <f t="shared" si="1891"/>
        <v>66</v>
      </c>
      <c r="R2128" s="5">
        <f t="shared" si="1891"/>
        <v>0</v>
      </c>
      <c r="S2128" s="5">
        <f t="shared" si="1891"/>
        <v>0</v>
      </c>
      <c r="T2128" s="5">
        <v>357808.52120000002</v>
      </c>
      <c r="U2128" s="5">
        <f t="shared" si="1891"/>
        <v>66</v>
      </c>
      <c r="V2128" s="36">
        <f t="shared" si="1891"/>
        <v>0</v>
      </c>
      <c r="W2128" s="5">
        <f t="shared" si="1889"/>
        <v>99.235447476066682</v>
      </c>
      <c r="X2128" s="26"/>
    </row>
    <row r="2129" spans="1:24" ht="47.25" x14ac:dyDescent="0.25">
      <c r="A2129" s="4" t="s">
        <v>215</v>
      </c>
      <c r="B2129" s="4" t="s">
        <v>1345</v>
      </c>
      <c r="C2129" s="4" t="s">
        <v>184</v>
      </c>
      <c r="D2129" s="4"/>
      <c r="E2129" s="14" t="s">
        <v>1479</v>
      </c>
      <c r="F2129" s="8"/>
      <c r="G2129" s="8"/>
      <c r="H2129" s="8"/>
      <c r="I2129" s="8"/>
      <c r="J2129" s="8"/>
      <c r="K2129" s="8"/>
      <c r="L2129" s="5"/>
      <c r="M2129" s="5">
        <v>0</v>
      </c>
      <c r="N2129" s="5">
        <v>344417.41078000003</v>
      </c>
      <c r="O2129" s="5">
        <f>17.5+66</f>
        <v>83.5</v>
      </c>
      <c r="P2129" s="5">
        <v>66</v>
      </c>
      <c r="Q2129" s="5">
        <v>66</v>
      </c>
      <c r="R2129" s="5">
        <v>0</v>
      </c>
      <c r="S2129" s="5">
        <v>0</v>
      </c>
      <c r="T2129" s="5">
        <v>341660.70079999999</v>
      </c>
      <c r="U2129" s="5">
        <v>66</v>
      </c>
      <c r="V2129" s="36">
        <v>0</v>
      </c>
      <c r="W2129" s="5">
        <f t="shared" si="1889"/>
        <v>99.199602025415345</v>
      </c>
      <c r="X2129" s="26"/>
    </row>
    <row r="2130" spans="1:24" ht="47.25" x14ac:dyDescent="0.25">
      <c r="A2130" s="4" t="s">
        <v>215</v>
      </c>
      <c r="B2130" s="4" t="s">
        <v>1345</v>
      </c>
      <c r="C2130" s="4" t="s">
        <v>185</v>
      </c>
      <c r="D2130" s="4"/>
      <c r="E2130" s="14" t="s">
        <v>954</v>
      </c>
      <c r="F2130" s="8"/>
      <c r="G2130" s="8"/>
      <c r="H2130" s="8"/>
      <c r="I2130" s="8"/>
      <c r="J2130" s="8"/>
      <c r="K2130" s="8"/>
      <c r="L2130" s="5">
        <f>L2131</f>
        <v>92.221000000000004</v>
      </c>
      <c r="M2130" s="5">
        <f>L2130</f>
        <v>92.221000000000004</v>
      </c>
      <c r="N2130" s="5">
        <v>303436.53294</v>
      </c>
      <c r="O2130" s="5">
        <f t="shared" ref="O2130:O2133" si="1892">O2131</f>
        <v>44.411790000000003</v>
      </c>
      <c r="P2130" s="5">
        <f t="shared" ref="P2130:V2133" si="1893">P2131</f>
        <v>0</v>
      </c>
      <c r="Q2130" s="5">
        <f t="shared" si="1893"/>
        <v>0</v>
      </c>
      <c r="R2130" s="5">
        <f t="shared" si="1893"/>
        <v>0</v>
      </c>
      <c r="S2130" s="5">
        <f t="shared" si="1893"/>
        <v>0</v>
      </c>
      <c r="T2130" s="5">
        <v>300679.82296000002</v>
      </c>
      <c r="U2130" s="5">
        <f t="shared" si="1893"/>
        <v>0</v>
      </c>
      <c r="V2130" s="36">
        <f t="shared" si="1893"/>
        <v>0</v>
      </c>
      <c r="W2130" s="5">
        <f t="shared" si="1889"/>
        <v>99.091503599355619</v>
      </c>
      <c r="X2130" s="24"/>
    </row>
    <row r="2131" spans="1:24" x14ac:dyDescent="0.25">
      <c r="A2131" s="4" t="s">
        <v>215</v>
      </c>
      <c r="B2131" s="4" t="s">
        <v>1345</v>
      </c>
      <c r="C2131" s="4" t="s">
        <v>178</v>
      </c>
      <c r="D2131" s="4"/>
      <c r="E2131" s="14" t="s">
        <v>532</v>
      </c>
      <c r="F2131" s="8"/>
      <c r="G2131" s="8"/>
      <c r="H2131" s="8"/>
      <c r="I2131" s="8"/>
      <c r="J2131" s="8"/>
      <c r="K2131" s="8"/>
      <c r="L2131" s="5">
        <f>L2132</f>
        <v>92.221000000000004</v>
      </c>
      <c r="M2131" s="5">
        <f>L2131</f>
        <v>92.221000000000004</v>
      </c>
      <c r="N2131" s="5">
        <v>300274.55494</v>
      </c>
      <c r="O2131" s="5">
        <f t="shared" si="1892"/>
        <v>44.411790000000003</v>
      </c>
      <c r="P2131" s="5">
        <f t="shared" si="1893"/>
        <v>0</v>
      </c>
      <c r="Q2131" s="5">
        <f t="shared" si="1893"/>
        <v>0</v>
      </c>
      <c r="R2131" s="5">
        <f t="shared" si="1893"/>
        <v>0</v>
      </c>
      <c r="S2131" s="5">
        <f t="shared" si="1893"/>
        <v>0</v>
      </c>
      <c r="T2131" s="5">
        <v>297517.84521</v>
      </c>
      <c r="U2131" s="5">
        <f t="shared" si="1893"/>
        <v>0</v>
      </c>
      <c r="V2131" s="36">
        <f t="shared" si="1893"/>
        <v>0</v>
      </c>
      <c r="W2131" s="5">
        <f t="shared" si="1889"/>
        <v>99.08193695248309</v>
      </c>
      <c r="X2131" s="24"/>
    </row>
    <row r="2132" spans="1:24" ht="31.5" x14ac:dyDescent="0.25">
      <c r="A2132" s="4" t="s">
        <v>215</v>
      </c>
      <c r="B2132" s="4" t="s">
        <v>1345</v>
      </c>
      <c r="C2132" s="4" t="s">
        <v>178</v>
      </c>
      <c r="D2132" s="4" t="s">
        <v>11</v>
      </c>
      <c r="E2132" s="14" t="s">
        <v>465</v>
      </c>
      <c r="F2132" s="8"/>
      <c r="G2132" s="8"/>
      <c r="H2132" s="8"/>
      <c r="I2132" s="8"/>
      <c r="J2132" s="8"/>
      <c r="K2132" s="8"/>
      <c r="L2132" s="5">
        <f>L2133</f>
        <v>92.221000000000004</v>
      </c>
      <c r="M2132" s="5">
        <f>L2132</f>
        <v>92.221000000000004</v>
      </c>
      <c r="N2132" s="5">
        <v>300274.55494</v>
      </c>
      <c r="O2132" s="5">
        <f t="shared" si="1892"/>
        <v>44.411790000000003</v>
      </c>
      <c r="P2132" s="5">
        <f t="shared" si="1893"/>
        <v>0</v>
      </c>
      <c r="Q2132" s="5">
        <f t="shared" si="1893"/>
        <v>0</v>
      </c>
      <c r="R2132" s="5">
        <f t="shared" si="1893"/>
        <v>0</v>
      </c>
      <c r="S2132" s="5">
        <f t="shared" si="1893"/>
        <v>0</v>
      </c>
      <c r="T2132" s="5">
        <v>297517.84521</v>
      </c>
      <c r="U2132" s="5">
        <f t="shared" si="1893"/>
        <v>0</v>
      </c>
      <c r="V2132" s="36">
        <f t="shared" si="1893"/>
        <v>0</v>
      </c>
      <c r="W2132" s="5">
        <f t="shared" si="1889"/>
        <v>99.08193695248309</v>
      </c>
      <c r="X2132" s="24"/>
    </row>
    <row r="2133" spans="1:24" ht="31.5" x14ac:dyDescent="0.25">
      <c r="A2133" s="4" t="s">
        <v>215</v>
      </c>
      <c r="B2133" s="4" t="s">
        <v>1345</v>
      </c>
      <c r="C2133" s="4" t="s">
        <v>178</v>
      </c>
      <c r="D2133" s="4" t="s">
        <v>12</v>
      </c>
      <c r="E2133" s="14" t="s">
        <v>466</v>
      </c>
      <c r="F2133" s="8"/>
      <c r="G2133" s="8"/>
      <c r="H2133" s="8"/>
      <c r="I2133" s="8"/>
      <c r="J2133" s="8"/>
      <c r="K2133" s="8"/>
      <c r="L2133" s="5">
        <f>L2134</f>
        <v>92.221000000000004</v>
      </c>
      <c r="M2133" s="5">
        <f>L2133</f>
        <v>92.221000000000004</v>
      </c>
      <c r="N2133" s="5">
        <v>300274.55494</v>
      </c>
      <c r="O2133" s="5">
        <f t="shared" si="1892"/>
        <v>44.411790000000003</v>
      </c>
      <c r="P2133" s="5">
        <f t="shared" si="1893"/>
        <v>0</v>
      </c>
      <c r="Q2133" s="5">
        <f t="shared" si="1893"/>
        <v>0</v>
      </c>
      <c r="R2133" s="5">
        <f t="shared" si="1893"/>
        <v>0</v>
      </c>
      <c r="S2133" s="5">
        <f t="shared" si="1893"/>
        <v>0</v>
      </c>
      <c r="T2133" s="5">
        <v>297517.84521</v>
      </c>
      <c r="U2133" s="5">
        <f t="shared" si="1893"/>
        <v>0</v>
      </c>
      <c r="V2133" s="36">
        <f t="shared" si="1893"/>
        <v>0</v>
      </c>
      <c r="W2133" s="5">
        <f t="shared" si="1889"/>
        <v>99.08193695248309</v>
      </c>
      <c r="X2133" s="24"/>
    </row>
    <row r="2134" spans="1:24" ht="31.5" x14ac:dyDescent="0.25">
      <c r="A2134" s="4" t="s">
        <v>215</v>
      </c>
      <c r="B2134" s="4" t="s">
        <v>1345</v>
      </c>
      <c r="C2134" s="4" t="s">
        <v>179</v>
      </c>
      <c r="D2134" s="4"/>
      <c r="E2134" s="14" t="s">
        <v>533</v>
      </c>
      <c r="F2134" s="8"/>
      <c r="G2134" s="8"/>
      <c r="H2134" s="8"/>
      <c r="I2134" s="8"/>
      <c r="J2134" s="8"/>
      <c r="K2134" s="8"/>
      <c r="L2134" s="5">
        <f>231.468-83.754-55.493</f>
        <v>92.221000000000004</v>
      </c>
      <c r="M2134" s="5">
        <f>L2134</f>
        <v>92.221000000000004</v>
      </c>
      <c r="N2134" s="5">
        <v>3137.1109999999999</v>
      </c>
      <c r="O2134" s="5">
        <v>44.411790000000003</v>
      </c>
      <c r="P2134" s="5">
        <v>0</v>
      </c>
      <c r="Q2134" s="5">
        <v>0</v>
      </c>
      <c r="R2134" s="5">
        <v>0</v>
      </c>
      <c r="S2134" s="5">
        <v>0</v>
      </c>
      <c r="T2134" s="5">
        <v>3137.1107499999998</v>
      </c>
      <c r="U2134" s="5">
        <v>0</v>
      </c>
      <c r="V2134" s="36">
        <v>0</v>
      </c>
      <c r="W2134" s="5">
        <f t="shared" si="1889"/>
        <v>99.999992030884471</v>
      </c>
      <c r="X2134" s="24"/>
    </row>
    <row r="2135" spans="1:24" s="10" customFormat="1" ht="31.5" x14ac:dyDescent="0.25">
      <c r="A2135" s="4" t="s">
        <v>215</v>
      </c>
      <c r="B2135" s="4" t="s">
        <v>1345</v>
      </c>
      <c r="C2135" s="4" t="s">
        <v>179</v>
      </c>
      <c r="D2135" s="4" t="s">
        <v>11</v>
      </c>
      <c r="E2135" s="14" t="s">
        <v>465</v>
      </c>
      <c r="F2135" s="11">
        <f t="shared" ref="F2135:L2135" si="1894">F2136+F2158+F2164+F2181+F2194</f>
        <v>442331.5</v>
      </c>
      <c r="G2135" s="11">
        <f t="shared" si="1894"/>
        <v>446314.3</v>
      </c>
      <c r="H2135" s="11">
        <f t="shared" si="1894"/>
        <v>360791.6</v>
      </c>
      <c r="I2135" s="11">
        <f t="shared" si="1894"/>
        <v>0</v>
      </c>
      <c r="J2135" s="11">
        <f t="shared" si="1894"/>
        <v>0</v>
      </c>
      <c r="K2135" s="11">
        <f t="shared" si="1894"/>
        <v>0</v>
      </c>
      <c r="L2135" s="11">
        <f t="shared" si="1894"/>
        <v>-1141.9870000000001</v>
      </c>
      <c r="M2135" s="11">
        <f t="shared" si="1853"/>
        <v>441189.51299999998</v>
      </c>
      <c r="N2135" s="5">
        <v>3137.1109999999999</v>
      </c>
      <c r="O2135" s="11">
        <f t="shared" ref="O2135:V2135" si="1895">O2136+O2158+O2164+O2181+O2194+O2173</f>
        <v>397932.44198</v>
      </c>
      <c r="P2135" s="11">
        <f t="shared" si="1895"/>
        <v>67819.645699999994</v>
      </c>
      <c r="Q2135" s="11">
        <f t="shared" si="1895"/>
        <v>109439.36538</v>
      </c>
      <c r="R2135" s="11">
        <f t="shared" si="1895"/>
        <v>0</v>
      </c>
      <c r="S2135" s="11">
        <f t="shared" si="1895"/>
        <v>0</v>
      </c>
      <c r="T2135" s="5">
        <v>3137.1107499999998</v>
      </c>
      <c r="U2135" s="11">
        <f t="shared" si="1895"/>
        <v>67238.054789999995</v>
      </c>
      <c r="V2135" s="35">
        <f t="shared" si="1895"/>
        <v>0</v>
      </c>
      <c r="W2135" s="5">
        <f t="shared" si="1889"/>
        <v>99.999992030884471</v>
      </c>
      <c r="X2135" s="25"/>
    </row>
    <row r="2136" spans="1:24" ht="31.5" x14ac:dyDescent="0.25">
      <c r="A2136" s="4" t="s">
        <v>215</v>
      </c>
      <c r="B2136" s="4" t="s">
        <v>1345</v>
      </c>
      <c r="C2136" s="4" t="s">
        <v>179</v>
      </c>
      <c r="D2136" s="4" t="s">
        <v>12</v>
      </c>
      <c r="E2136" s="14" t="s">
        <v>466</v>
      </c>
      <c r="F2136" s="5">
        <f t="shared" ref="F2136:L2136" si="1896">F2137+F2153</f>
        <v>415348.9</v>
      </c>
      <c r="G2136" s="5">
        <f t="shared" si="1896"/>
        <v>419601.3</v>
      </c>
      <c r="H2136" s="5">
        <f t="shared" si="1896"/>
        <v>333809</v>
      </c>
      <c r="I2136" s="5">
        <f t="shared" si="1896"/>
        <v>0</v>
      </c>
      <c r="J2136" s="5">
        <f t="shared" si="1896"/>
        <v>0</v>
      </c>
      <c r="K2136" s="5">
        <f t="shared" si="1896"/>
        <v>0</v>
      </c>
      <c r="L2136" s="5">
        <f t="shared" si="1896"/>
        <v>-5565.3850000000002</v>
      </c>
      <c r="M2136" s="5">
        <f t="shared" si="1853"/>
        <v>409783.51500000001</v>
      </c>
      <c r="N2136" s="5">
        <v>3137.1109999999999</v>
      </c>
      <c r="O2136" s="5">
        <f>O2137+O2153</f>
        <v>308575.39821000001</v>
      </c>
      <c r="P2136" s="5">
        <f t="shared" ref="P2136:V2136" si="1897">P2137+P2153</f>
        <v>33639.771000000001</v>
      </c>
      <c r="Q2136" s="5">
        <f t="shared" si="1897"/>
        <v>75259.490680000003</v>
      </c>
      <c r="R2136" s="5">
        <f t="shared" si="1897"/>
        <v>0</v>
      </c>
      <c r="S2136" s="5">
        <f t="shared" si="1897"/>
        <v>0</v>
      </c>
      <c r="T2136" s="5">
        <v>3137.1107499999998</v>
      </c>
      <c r="U2136" s="5">
        <f t="shared" si="1897"/>
        <v>33058.180090000002</v>
      </c>
      <c r="V2136" s="36">
        <f t="shared" si="1897"/>
        <v>0</v>
      </c>
      <c r="W2136" s="5">
        <f t="shared" si="1889"/>
        <v>99.999992030884471</v>
      </c>
      <c r="X2136" s="26"/>
    </row>
    <row r="2137" spans="1:24" ht="31.5" x14ac:dyDescent="0.25">
      <c r="A2137" s="4" t="s">
        <v>215</v>
      </c>
      <c r="B2137" s="4" t="s">
        <v>1345</v>
      </c>
      <c r="C2137" s="4" t="s">
        <v>1506</v>
      </c>
      <c r="D2137" s="4"/>
      <c r="E2137" s="14" t="s">
        <v>1507</v>
      </c>
      <c r="F2137" s="5">
        <f t="shared" ref="F2137:L2137" si="1898">F2138+F2149+F2145</f>
        <v>395589.5</v>
      </c>
      <c r="G2137" s="5">
        <f t="shared" si="1898"/>
        <v>402413.7</v>
      </c>
      <c r="H2137" s="5">
        <f t="shared" si="1898"/>
        <v>315642.2</v>
      </c>
      <c r="I2137" s="5">
        <f t="shared" si="1898"/>
        <v>0</v>
      </c>
      <c r="J2137" s="5">
        <f t="shared" si="1898"/>
        <v>0</v>
      </c>
      <c r="K2137" s="5">
        <f t="shared" si="1898"/>
        <v>0</v>
      </c>
      <c r="L2137" s="5">
        <f t="shared" si="1898"/>
        <v>-2958.643</v>
      </c>
      <c r="M2137" s="5">
        <f t="shared" si="1853"/>
        <v>392630.85700000002</v>
      </c>
      <c r="N2137" s="5">
        <v>24.867000000000001</v>
      </c>
      <c r="O2137" s="5">
        <f>O2138+O2149+O2145</f>
        <v>298756.10861</v>
      </c>
      <c r="P2137" s="5">
        <f t="shared" ref="P2137:V2137" si="1899">P2138+P2149+P2145</f>
        <v>33639.771000000001</v>
      </c>
      <c r="Q2137" s="5">
        <f t="shared" si="1899"/>
        <v>75259.490680000003</v>
      </c>
      <c r="R2137" s="5">
        <f t="shared" si="1899"/>
        <v>0</v>
      </c>
      <c r="S2137" s="5">
        <f t="shared" si="1899"/>
        <v>0</v>
      </c>
      <c r="T2137" s="5">
        <v>24.867000000000001</v>
      </c>
      <c r="U2137" s="5">
        <f t="shared" si="1899"/>
        <v>33058.180090000002</v>
      </c>
      <c r="V2137" s="36">
        <f t="shared" si="1899"/>
        <v>0</v>
      </c>
      <c r="W2137" s="5">
        <f t="shared" si="1889"/>
        <v>100</v>
      </c>
      <c r="X2137" s="26"/>
    </row>
    <row r="2138" spans="1:24" ht="31.5" x14ac:dyDescent="0.25">
      <c r="A2138" s="4" t="s">
        <v>215</v>
      </c>
      <c r="B2138" s="4" t="s">
        <v>1345</v>
      </c>
      <c r="C2138" s="4" t="s">
        <v>1506</v>
      </c>
      <c r="D2138" s="4" t="s">
        <v>11</v>
      </c>
      <c r="E2138" s="14" t="s">
        <v>465</v>
      </c>
      <c r="F2138" s="5">
        <f t="shared" ref="F2138:L2138" si="1900">F2139+F2142</f>
        <v>280589.5</v>
      </c>
      <c r="G2138" s="5">
        <f t="shared" si="1900"/>
        <v>280589.5</v>
      </c>
      <c r="H2138" s="5">
        <f t="shared" si="1900"/>
        <v>280589.5</v>
      </c>
      <c r="I2138" s="5">
        <f t="shared" si="1900"/>
        <v>0</v>
      </c>
      <c r="J2138" s="5">
        <f t="shared" si="1900"/>
        <v>0</v>
      </c>
      <c r="K2138" s="5">
        <f t="shared" si="1900"/>
        <v>0</v>
      </c>
      <c r="L2138" s="5">
        <f t="shared" si="1900"/>
        <v>-2812.9079999999999</v>
      </c>
      <c r="M2138" s="5">
        <f t="shared" si="1853"/>
        <v>277776.592</v>
      </c>
      <c r="N2138" s="5">
        <v>24.867000000000001</v>
      </c>
      <c r="O2138" s="5">
        <f>O2139+O2142</f>
        <v>223496.61792999998</v>
      </c>
      <c r="P2138" s="5">
        <f t="shared" ref="P2138:V2138" si="1901">P2139+P2142</f>
        <v>0</v>
      </c>
      <c r="Q2138" s="5">
        <f t="shared" si="1901"/>
        <v>0</v>
      </c>
      <c r="R2138" s="5">
        <f t="shared" si="1901"/>
        <v>0</v>
      </c>
      <c r="S2138" s="5">
        <f t="shared" si="1901"/>
        <v>0</v>
      </c>
      <c r="T2138" s="5">
        <v>24.867000000000001</v>
      </c>
      <c r="U2138" s="5">
        <f t="shared" si="1901"/>
        <v>0</v>
      </c>
      <c r="V2138" s="36">
        <f t="shared" si="1901"/>
        <v>0</v>
      </c>
      <c r="W2138" s="5">
        <f t="shared" si="1889"/>
        <v>100</v>
      </c>
      <c r="X2138" s="26"/>
    </row>
    <row r="2139" spans="1:24" ht="31.5" x14ac:dyDescent="0.25">
      <c r="A2139" s="4" t="s">
        <v>215</v>
      </c>
      <c r="B2139" s="4" t="s">
        <v>1345</v>
      </c>
      <c r="C2139" s="4" t="s">
        <v>1506</v>
      </c>
      <c r="D2139" s="4" t="s">
        <v>12</v>
      </c>
      <c r="E2139" s="14" t="s">
        <v>466</v>
      </c>
      <c r="F2139" s="5">
        <f t="shared" ref="F2139:L2140" si="1902">F2140</f>
        <v>275298.7</v>
      </c>
      <c r="G2139" s="5">
        <f t="shared" si="1902"/>
        <v>275298.7</v>
      </c>
      <c r="H2139" s="5">
        <f t="shared" si="1902"/>
        <v>275298.7</v>
      </c>
      <c r="I2139" s="5">
        <f t="shared" si="1902"/>
        <v>0</v>
      </c>
      <c r="J2139" s="5">
        <f t="shared" si="1902"/>
        <v>0</v>
      </c>
      <c r="K2139" s="5">
        <f t="shared" si="1902"/>
        <v>0</v>
      </c>
      <c r="L2139" s="5">
        <f t="shared" si="1902"/>
        <v>0</v>
      </c>
      <c r="M2139" s="5">
        <f t="shared" si="1853"/>
        <v>275298.7</v>
      </c>
      <c r="N2139" s="5">
        <v>24.867000000000001</v>
      </c>
      <c r="O2139" s="5">
        <f t="shared" ref="O2139:O2143" si="1903">O2140</f>
        <v>221018.72592999999</v>
      </c>
      <c r="P2139" s="5">
        <f t="shared" ref="P2139:V2140" si="1904">P2140</f>
        <v>0</v>
      </c>
      <c r="Q2139" s="5">
        <f t="shared" si="1904"/>
        <v>0</v>
      </c>
      <c r="R2139" s="5">
        <f t="shared" si="1904"/>
        <v>0</v>
      </c>
      <c r="S2139" s="5">
        <f t="shared" si="1904"/>
        <v>0</v>
      </c>
      <c r="T2139" s="5">
        <v>24.867000000000001</v>
      </c>
      <c r="U2139" s="5">
        <f t="shared" si="1904"/>
        <v>0</v>
      </c>
      <c r="V2139" s="36">
        <f t="shared" si="1904"/>
        <v>0</v>
      </c>
      <c r="W2139" s="5">
        <f t="shared" si="1889"/>
        <v>100</v>
      </c>
      <c r="X2139" s="26"/>
    </row>
    <row r="2140" spans="1:24" ht="63" x14ac:dyDescent="0.25">
      <c r="A2140" s="4" t="s">
        <v>215</v>
      </c>
      <c r="B2140" s="4" t="s">
        <v>1345</v>
      </c>
      <c r="C2140" s="4" t="s">
        <v>281</v>
      </c>
      <c r="D2140" s="4"/>
      <c r="E2140" s="14" t="s">
        <v>957</v>
      </c>
      <c r="F2140" s="5">
        <f t="shared" si="1902"/>
        <v>275298.7</v>
      </c>
      <c r="G2140" s="5">
        <f t="shared" si="1902"/>
        <v>275298.7</v>
      </c>
      <c r="H2140" s="5">
        <f t="shared" si="1902"/>
        <v>275298.7</v>
      </c>
      <c r="I2140" s="5">
        <f t="shared" si="1902"/>
        <v>0</v>
      </c>
      <c r="J2140" s="5">
        <f t="shared" si="1902"/>
        <v>0</v>
      </c>
      <c r="K2140" s="5">
        <f t="shared" si="1902"/>
        <v>0</v>
      </c>
      <c r="L2140" s="5">
        <f t="shared" si="1902"/>
        <v>0</v>
      </c>
      <c r="M2140" s="5">
        <f t="shared" si="1853"/>
        <v>275298.7</v>
      </c>
      <c r="N2140" s="5">
        <v>14380</v>
      </c>
      <c r="O2140" s="5">
        <f t="shared" si="1903"/>
        <v>221018.72592999999</v>
      </c>
      <c r="P2140" s="5">
        <f t="shared" si="1904"/>
        <v>0</v>
      </c>
      <c r="Q2140" s="5">
        <f t="shared" si="1904"/>
        <v>0</v>
      </c>
      <c r="R2140" s="5">
        <f t="shared" si="1904"/>
        <v>0</v>
      </c>
      <c r="S2140" s="5">
        <f t="shared" si="1904"/>
        <v>0</v>
      </c>
      <c r="T2140" s="5">
        <v>14380</v>
      </c>
      <c r="U2140" s="5">
        <f t="shared" si="1904"/>
        <v>0</v>
      </c>
      <c r="V2140" s="36">
        <f t="shared" si="1904"/>
        <v>0</v>
      </c>
      <c r="W2140" s="5">
        <f t="shared" si="1889"/>
        <v>100</v>
      </c>
      <c r="X2140" s="26"/>
    </row>
    <row r="2141" spans="1:24" ht="63" x14ac:dyDescent="0.25">
      <c r="A2141" s="4" t="s">
        <v>215</v>
      </c>
      <c r="B2141" s="4" t="s">
        <v>1345</v>
      </c>
      <c r="C2141" s="4" t="s">
        <v>1480</v>
      </c>
      <c r="D2141" s="4"/>
      <c r="E2141" s="14" t="s">
        <v>535</v>
      </c>
      <c r="F2141" s="5">
        <v>275298.7</v>
      </c>
      <c r="G2141" s="5">
        <v>275298.7</v>
      </c>
      <c r="H2141" s="5">
        <v>275298.7</v>
      </c>
      <c r="I2141" s="5"/>
      <c r="J2141" s="5"/>
      <c r="K2141" s="5"/>
      <c r="L2141" s="5"/>
      <c r="M2141" s="5">
        <f t="shared" si="1853"/>
        <v>275298.7</v>
      </c>
      <c r="N2141" s="5">
        <v>14380</v>
      </c>
      <c r="O2141" s="5">
        <v>221018.72592999999</v>
      </c>
      <c r="P2141" s="5">
        <v>0</v>
      </c>
      <c r="Q2141" s="5">
        <v>0</v>
      </c>
      <c r="R2141" s="5">
        <v>0</v>
      </c>
      <c r="S2141" s="5">
        <v>0</v>
      </c>
      <c r="T2141" s="5">
        <v>14380</v>
      </c>
      <c r="U2141" s="5">
        <v>0</v>
      </c>
      <c r="V2141" s="36">
        <v>0</v>
      </c>
      <c r="W2141" s="5">
        <f t="shared" si="1889"/>
        <v>100</v>
      </c>
      <c r="X2141" s="26"/>
    </row>
    <row r="2142" spans="1:24" ht="31.5" x14ac:dyDescent="0.25">
      <c r="A2142" s="4" t="s">
        <v>215</v>
      </c>
      <c r="B2142" s="4" t="s">
        <v>1345</v>
      </c>
      <c r="C2142" s="4" t="s">
        <v>1480</v>
      </c>
      <c r="D2142" s="4" t="s">
        <v>11</v>
      </c>
      <c r="E2142" s="14" t="s">
        <v>465</v>
      </c>
      <c r="F2142" s="5">
        <f t="shared" ref="F2142:L2143" si="1905">F2143</f>
        <v>5290.8</v>
      </c>
      <c r="G2142" s="5">
        <f t="shared" si="1905"/>
        <v>5290.8</v>
      </c>
      <c r="H2142" s="5">
        <f t="shared" si="1905"/>
        <v>5290.8</v>
      </c>
      <c r="I2142" s="5">
        <f t="shared" si="1905"/>
        <v>0</v>
      </c>
      <c r="J2142" s="5">
        <f t="shared" si="1905"/>
        <v>0</v>
      </c>
      <c r="K2142" s="5">
        <f t="shared" si="1905"/>
        <v>0</v>
      </c>
      <c r="L2142" s="5">
        <f t="shared" si="1905"/>
        <v>-2812.9079999999999</v>
      </c>
      <c r="M2142" s="5">
        <f t="shared" si="1853"/>
        <v>2477.8920000000003</v>
      </c>
      <c r="N2142" s="5">
        <v>14380</v>
      </c>
      <c r="O2142" s="5">
        <f t="shared" si="1903"/>
        <v>2477.8919999999998</v>
      </c>
      <c r="P2142" s="5">
        <f t="shared" ref="P2142:V2143" si="1906">P2143</f>
        <v>0</v>
      </c>
      <c r="Q2142" s="5">
        <f t="shared" si="1906"/>
        <v>0</v>
      </c>
      <c r="R2142" s="5">
        <f t="shared" si="1906"/>
        <v>0</v>
      </c>
      <c r="S2142" s="5">
        <f t="shared" si="1906"/>
        <v>0</v>
      </c>
      <c r="T2142" s="5">
        <v>14380</v>
      </c>
      <c r="U2142" s="5">
        <f t="shared" si="1906"/>
        <v>0</v>
      </c>
      <c r="V2142" s="36">
        <f t="shared" si="1906"/>
        <v>0</v>
      </c>
      <c r="W2142" s="5">
        <f t="shared" si="1889"/>
        <v>100</v>
      </c>
      <c r="X2142" s="26"/>
    </row>
    <row r="2143" spans="1:24" ht="31.5" x14ac:dyDescent="0.25">
      <c r="A2143" s="4" t="s">
        <v>215</v>
      </c>
      <c r="B2143" s="4" t="s">
        <v>1345</v>
      </c>
      <c r="C2143" s="4" t="s">
        <v>1480</v>
      </c>
      <c r="D2143" s="4" t="s">
        <v>12</v>
      </c>
      <c r="E2143" s="14" t="s">
        <v>466</v>
      </c>
      <c r="F2143" s="5">
        <f t="shared" si="1905"/>
        <v>5290.8</v>
      </c>
      <c r="G2143" s="5">
        <f t="shared" si="1905"/>
        <v>5290.8</v>
      </c>
      <c r="H2143" s="5">
        <f t="shared" si="1905"/>
        <v>5290.8</v>
      </c>
      <c r="I2143" s="5">
        <f t="shared" si="1905"/>
        <v>0</v>
      </c>
      <c r="J2143" s="5">
        <f t="shared" si="1905"/>
        <v>0</v>
      </c>
      <c r="K2143" s="5">
        <f t="shared" si="1905"/>
        <v>0</v>
      </c>
      <c r="L2143" s="5">
        <f t="shared" si="1905"/>
        <v>-2812.9079999999999</v>
      </c>
      <c r="M2143" s="5">
        <f t="shared" si="1853"/>
        <v>2477.8920000000003</v>
      </c>
      <c r="N2143" s="5">
        <v>14380</v>
      </c>
      <c r="O2143" s="5">
        <f t="shared" si="1903"/>
        <v>2477.8919999999998</v>
      </c>
      <c r="P2143" s="5">
        <f t="shared" si="1906"/>
        <v>0</v>
      </c>
      <c r="Q2143" s="5">
        <f t="shared" si="1906"/>
        <v>0</v>
      </c>
      <c r="R2143" s="5">
        <f t="shared" si="1906"/>
        <v>0</v>
      </c>
      <c r="S2143" s="5">
        <f t="shared" si="1906"/>
        <v>0</v>
      </c>
      <c r="T2143" s="5">
        <v>14380</v>
      </c>
      <c r="U2143" s="5">
        <f t="shared" si="1906"/>
        <v>0</v>
      </c>
      <c r="V2143" s="36">
        <f t="shared" si="1906"/>
        <v>0</v>
      </c>
      <c r="W2143" s="5">
        <f t="shared" si="1889"/>
        <v>100</v>
      </c>
      <c r="X2143" s="26"/>
    </row>
    <row r="2144" spans="1:24" ht="94.5" x14ac:dyDescent="0.25">
      <c r="A2144" s="4" t="s">
        <v>215</v>
      </c>
      <c r="B2144" s="4" t="s">
        <v>1345</v>
      </c>
      <c r="C2144" s="4" t="s">
        <v>807</v>
      </c>
      <c r="D2144" s="4"/>
      <c r="E2144" s="14" t="s">
        <v>1481</v>
      </c>
      <c r="F2144" s="5">
        <v>5290.8</v>
      </c>
      <c r="G2144" s="5">
        <v>5290.8</v>
      </c>
      <c r="H2144" s="5">
        <v>5290.8</v>
      </c>
      <c r="I2144" s="5"/>
      <c r="J2144" s="5"/>
      <c r="K2144" s="5"/>
      <c r="L2144" s="5">
        <f>-1365.606-1447.302</f>
        <v>-2812.9079999999999</v>
      </c>
      <c r="M2144" s="5">
        <f t="shared" si="1853"/>
        <v>2477.8920000000003</v>
      </c>
      <c r="N2144" s="5">
        <v>26600.877840000001</v>
      </c>
      <c r="O2144" s="5">
        <v>2477.8919999999998</v>
      </c>
      <c r="P2144" s="5">
        <v>0</v>
      </c>
      <c r="Q2144" s="5">
        <v>0</v>
      </c>
      <c r="R2144" s="5">
        <v>0</v>
      </c>
      <c r="S2144" s="5">
        <v>0</v>
      </c>
      <c r="T2144" s="5">
        <v>26600.877840000001</v>
      </c>
      <c r="U2144" s="5">
        <v>0</v>
      </c>
      <c r="V2144" s="36">
        <v>0</v>
      </c>
      <c r="W2144" s="5">
        <f t="shared" si="1889"/>
        <v>100</v>
      </c>
      <c r="X2144" s="26"/>
    </row>
    <row r="2145" spans="1:24" ht="126" x14ac:dyDescent="0.25">
      <c r="A2145" s="4" t="s">
        <v>215</v>
      </c>
      <c r="B2145" s="4" t="s">
        <v>1345</v>
      </c>
      <c r="C2145" s="4" t="s">
        <v>1222</v>
      </c>
      <c r="D2145" s="4"/>
      <c r="E2145" s="14" t="s">
        <v>1128</v>
      </c>
      <c r="F2145" s="5">
        <f t="shared" ref="F2145:L2147" si="1907">F2146</f>
        <v>25000</v>
      </c>
      <c r="G2145" s="5">
        <f t="shared" si="1907"/>
        <v>121824.2</v>
      </c>
      <c r="H2145" s="5">
        <f t="shared" si="1907"/>
        <v>35052.699999999997</v>
      </c>
      <c r="I2145" s="5">
        <f t="shared" si="1907"/>
        <v>0</v>
      </c>
      <c r="J2145" s="5">
        <f t="shared" si="1907"/>
        <v>0</v>
      </c>
      <c r="K2145" s="5">
        <f t="shared" si="1907"/>
        <v>0</v>
      </c>
      <c r="L2145" s="5">
        <f t="shared" si="1907"/>
        <v>-145.73500000000001</v>
      </c>
      <c r="M2145" s="5">
        <f t="shared" si="1853"/>
        <v>24854.264999999999</v>
      </c>
      <c r="N2145" s="5">
        <v>26600.877840000001</v>
      </c>
      <c r="O2145" s="5">
        <f t="shared" ref="O2145:O2147" si="1908">O2146</f>
        <v>0</v>
      </c>
      <c r="P2145" s="5">
        <f t="shared" ref="P2145:V2147" si="1909">P2146</f>
        <v>17491.95</v>
      </c>
      <c r="Q2145" s="5">
        <f t="shared" si="1909"/>
        <v>0</v>
      </c>
      <c r="R2145" s="5">
        <f t="shared" si="1909"/>
        <v>0</v>
      </c>
      <c r="S2145" s="5">
        <f t="shared" si="1909"/>
        <v>0</v>
      </c>
      <c r="T2145" s="5">
        <v>26600.877840000001</v>
      </c>
      <c r="U2145" s="5">
        <f t="shared" si="1909"/>
        <v>16910.359690000001</v>
      </c>
      <c r="V2145" s="36">
        <f t="shared" si="1909"/>
        <v>0</v>
      </c>
      <c r="W2145" s="5">
        <f t="shared" si="1889"/>
        <v>100</v>
      </c>
      <c r="X2145" s="26"/>
    </row>
    <row r="2146" spans="1:24" ht="31.5" x14ac:dyDescent="0.25">
      <c r="A2146" s="4" t="s">
        <v>215</v>
      </c>
      <c r="B2146" s="4" t="s">
        <v>1345</v>
      </c>
      <c r="C2146" s="4" t="s">
        <v>1222</v>
      </c>
      <c r="D2146" s="4" t="s">
        <v>11</v>
      </c>
      <c r="E2146" s="14" t="s">
        <v>465</v>
      </c>
      <c r="F2146" s="5">
        <f t="shared" si="1907"/>
        <v>25000</v>
      </c>
      <c r="G2146" s="5">
        <f t="shared" si="1907"/>
        <v>121824.2</v>
      </c>
      <c r="H2146" s="5">
        <f t="shared" si="1907"/>
        <v>35052.699999999997</v>
      </c>
      <c r="I2146" s="5">
        <f t="shared" si="1907"/>
        <v>0</v>
      </c>
      <c r="J2146" s="5">
        <f t="shared" si="1907"/>
        <v>0</v>
      </c>
      <c r="K2146" s="5">
        <f t="shared" si="1907"/>
        <v>0</v>
      </c>
      <c r="L2146" s="5">
        <f t="shared" si="1907"/>
        <v>-145.73500000000001</v>
      </c>
      <c r="M2146" s="5">
        <f t="shared" si="1853"/>
        <v>24854.264999999999</v>
      </c>
      <c r="N2146" s="5">
        <v>26600.877840000001</v>
      </c>
      <c r="O2146" s="5">
        <f t="shared" si="1908"/>
        <v>0</v>
      </c>
      <c r="P2146" s="5">
        <f t="shared" si="1909"/>
        <v>17491.95</v>
      </c>
      <c r="Q2146" s="5">
        <f t="shared" si="1909"/>
        <v>0</v>
      </c>
      <c r="R2146" s="5">
        <f t="shared" si="1909"/>
        <v>0</v>
      </c>
      <c r="S2146" s="5">
        <f t="shared" si="1909"/>
        <v>0</v>
      </c>
      <c r="T2146" s="5">
        <v>26600.877840000001</v>
      </c>
      <c r="U2146" s="5">
        <f t="shared" si="1909"/>
        <v>16910.359690000001</v>
      </c>
      <c r="V2146" s="36">
        <f t="shared" si="1909"/>
        <v>0</v>
      </c>
      <c r="W2146" s="5">
        <f t="shared" si="1889"/>
        <v>100</v>
      </c>
      <c r="X2146" s="26"/>
    </row>
    <row r="2147" spans="1:24" ht="31.5" x14ac:dyDescent="0.25">
      <c r="A2147" s="4" t="s">
        <v>215</v>
      </c>
      <c r="B2147" s="4" t="s">
        <v>1345</v>
      </c>
      <c r="C2147" s="4" t="s">
        <v>1222</v>
      </c>
      <c r="D2147" s="4" t="s">
        <v>12</v>
      </c>
      <c r="E2147" s="14" t="s">
        <v>466</v>
      </c>
      <c r="F2147" s="5">
        <f t="shared" si="1907"/>
        <v>25000</v>
      </c>
      <c r="G2147" s="5">
        <f t="shared" si="1907"/>
        <v>121824.2</v>
      </c>
      <c r="H2147" s="5">
        <f t="shared" si="1907"/>
        <v>35052.699999999997</v>
      </c>
      <c r="I2147" s="5">
        <f t="shared" si="1907"/>
        <v>0</v>
      </c>
      <c r="J2147" s="5">
        <f t="shared" si="1907"/>
        <v>0</v>
      </c>
      <c r="K2147" s="5">
        <f t="shared" si="1907"/>
        <v>0</v>
      </c>
      <c r="L2147" s="5">
        <f t="shared" si="1907"/>
        <v>-145.73500000000001</v>
      </c>
      <c r="M2147" s="5">
        <f t="shared" si="1853"/>
        <v>24854.264999999999</v>
      </c>
      <c r="N2147" s="5">
        <v>26600.877840000001</v>
      </c>
      <c r="O2147" s="5">
        <f t="shared" si="1908"/>
        <v>0</v>
      </c>
      <c r="P2147" s="5">
        <f t="shared" si="1909"/>
        <v>17491.95</v>
      </c>
      <c r="Q2147" s="5">
        <f t="shared" si="1909"/>
        <v>0</v>
      </c>
      <c r="R2147" s="5">
        <f t="shared" si="1909"/>
        <v>0</v>
      </c>
      <c r="S2147" s="5">
        <f t="shared" si="1909"/>
        <v>0</v>
      </c>
      <c r="T2147" s="5">
        <v>26600.877840000001</v>
      </c>
      <c r="U2147" s="5">
        <f t="shared" si="1909"/>
        <v>16910.359690000001</v>
      </c>
      <c r="V2147" s="36">
        <f t="shared" si="1909"/>
        <v>0</v>
      </c>
      <c r="W2147" s="5">
        <f t="shared" si="1889"/>
        <v>100</v>
      </c>
      <c r="X2147" s="26"/>
    </row>
    <row r="2148" spans="1:24" ht="47.25" x14ac:dyDescent="0.25">
      <c r="A2148" s="4" t="s">
        <v>215</v>
      </c>
      <c r="B2148" s="4" t="s">
        <v>1345</v>
      </c>
      <c r="C2148" s="4" t="s">
        <v>208</v>
      </c>
      <c r="D2148" s="4"/>
      <c r="E2148" s="14" t="s">
        <v>861</v>
      </c>
      <c r="F2148" s="5">
        <v>25000</v>
      </c>
      <c r="G2148" s="5">
        <v>121824.2</v>
      </c>
      <c r="H2148" s="5">
        <v>35052.699999999997</v>
      </c>
      <c r="I2148" s="5"/>
      <c r="J2148" s="5"/>
      <c r="K2148" s="5"/>
      <c r="L2148" s="5">
        <v>-145.73500000000001</v>
      </c>
      <c r="M2148" s="5">
        <f t="shared" si="1853"/>
        <v>24854.264999999999</v>
      </c>
      <c r="N2148" s="5">
        <v>16147.821</v>
      </c>
      <c r="O2148" s="5">
        <v>0</v>
      </c>
      <c r="P2148" s="5">
        <v>17491.95</v>
      </c>
      <c r="Q2148" s="5">
        <v>0</v>
      </c>
      <c r="R2148" s="5">
        <v>0</v>
      </c>
      <c r="S2148" s="5">
        <v>0</v>
      </c>
      <c r="T2148" s="5">
        <v>16147.820400000001</v>
      </c>
      <c r="U2148" s="5">
        <v>16910.359690000001</v>
      </c>
      <c r="V2148" s="36">
        <v>0</v>
      </c>
      <c r="W2148" s="5">
        <f t="shared" si="1889"/>
        <v>99.99999628432839</v>
      </c>
      <c r="X2148" s="26"/>
    </row>
    <row r="2149" spans="1:24" ht="63" x14ac:dyDescent="0.25">
      <c r="A2149" s="4" t="s">
        <v>215</v>
      </c>
      <c r="B2149" s="4" t="s">
        <v>1345</v>
      </c>
      <c r="C2149" s="4" t="s">
        <v>209</v>
      </c>
      <c r="D2149" s="4"/>
      <c r="E2149" s="14" t="s">
        <v>862</v>
      </c>
      <c r="F2149" s="5">
        <f t="shared" ref="F2149:L2151" si="1910">F2150</f>
        <v>90000</v>
      </c>
      <c r="G2149" s="5">
        <f t="shared" si="1910"/>
        <v>0</v>
      </c>
      <c r="H2149" s="5">
        <f t="shared" si="1910"/>
        <v>0</v>
      </c>
      <c r="I2149" s="5">
        <f t="shared" si="1910"/>
        <v>0</v>
      </c>
      <c r="J2149" s="5">
        <f t="shared" si="1910"/>
        <v>0</v>
      </c>
      <c r="K2149" s="5">
        <f t="shared" si="1910"/>
        <v>0</v>
      </c>
      <c r="L2149" s="5">
        <f t="shared" si="1910"/>
        <v>0</v>
      </c>
      <c r="M2149" s="5">
        <f t="shared" si="1853"/>
        <v>90000</v>
      </c>
      <c r="N2149" s="5">
        <v>16147.821</v>
      </c>
      <c r="O2149" s="5">
        <f t="shared" ref="O2149:O2151" si="1911">O2150</f>
        <v>75259.490680000003</v>
      </c>
      <c r="P2149" s="5">
        <f t="shared" ref="P2149:V2151" si="1912">P2150</f>
        <v>16147.821</v>
      </c>
      <c r="Q2149" s="5">
        <f t="shared" si="1912"/>
        <v>75259.490680000003</v>
      </c>
      <c r="R2149" s="5">
        <f t="shared" si="1912"/>
        <v>0</v>
      </c>
      <c r="S2149" s="5">
        <f t="shared" si="1912"/>
        <v>0</v>
      </c>
      <c r="T2149" s="5">
        <v>16147.820400000001</v>
      </c>
      <c r="U2149" s="5">
        <f t="shared" si="1912"/>
        <v>16147.820400000001</v>
      </c>
      <c r="V2149" s="36">
        <f t="shared" si="1912"/>
        <v>0</v>
      </c>
      <c r="W2149" s="5">
        <f t="shared" si="1889"/>
        <v>99.99999628432839</v>
      </c>
      <c r="X2149" s="26"/>
    </row>
    <row r="2150" spans="1:24" ht="47.25" x14ac:dyDescent="0.25">
      <c r="A2150" s="4" t="s">
        <v>215</v>
      </c>
      <c r="B2150" s="4" t="s">
        <v>1345</v>
      </c>
      <c r="C2150" s="4" t="s">
        <v>1482</v>
      </c>
      <c r="D2150" s="4"/>
      <c r="E2150" s="14" t="s">
        <v>863</v>
      </c>
      <c r="F2150" s="5">
        <f t="shared" si="1910"/>
        <v>90000</v>
      </c>
      <c r="G2150" s="5">
        <f t="shared" si="1910"/>
        <v>0</v>
      </c>
      <c r="H2150" s="5">
        <f t="shared" si="1910"/>
        <v>0</v>
      </c>
      <c r="I2150" s="5">
        <f t="shared" si="1910"/>
        <v>0</v>
      </c>
      <c r="J2150" s="5">
        <f t="shared" si="1910"/>
        <v>0</v>
      </c>
      <c r="K2150" s="5">
        <f t="shared" si="1910"/>
        <v>0</v>
      </c>
      <c r="L2150" s="5">
        <f t="shared" si="1910"/>
        <v>0</v>
      </c>
      <c r="M2150" s="5">
        <f t="shared" si="1853"/>
        <v>90000</v>
      </c>
      <c r="N2150" s="5">
        <v>16147.821</v>
      </c>
      <c r="O2150" s="5">
        <f t="shared" si="1911"/>
        <v>75259.490680000003</v>
      </c>
      <c r="P2150" s="5">
        <f t="shared" si="1912"/>
        <v>16147.821</v>
      </c>
      <c r="Q2150" s="5">
        <f t="shared" si="1912"/>
        <v>75259.490680000003</v>
      </c>
      <c r="R2150" s="5">
        <f t="shared" si="1912"/>
        <v>0</v>
      </c>
      <c r="S2150" s="5">
        <f t="shared" si="1912"/>
        <v>0</v>
      </c>
      <c r="T2150" s="5">
        <v>16147.820400000001</v>
      </c>
      <c r="U2150" s="5">
        <f t="shared" si="1912"/>
        <v>16147.820400000001</v>
      </c>
      <c r="V2150" s="36">
        <f t="shared" si="1912"/>
        <v>0</v>
      </c>
      <c r="W2150" s="5">
        <f t="shared" si="1889"/>
        <v>99.99999628432839</v>
      </c>
      <c r="X2150" s="26"/>
    </row>
    <row r="2151" spans="1:24" ht="31.5" x14ac:dyDescent="0.25">
      <c r="A2151" s="4" t="s">
        <v>215</v>
      </c>
      <c r="B2151" s="4" t="s">
        <v>1345</v>
      </c>
      <c r="C2151" s="4" t="s">
        <v>1482</v>
      </c>
      <c r="D2151" s="4" t="s">
        <v>11</v>
      </c>
      <c r="E2151" s="14" t="s">
        <v>465</v>
      </c>
      <c r="F2151" s="5">
        <f t="shared" si="1910"/>
        <v>90000</v>
      </c>
      <c r="G2151" s="5">
        <f t="shared" si="1910"/>
        <v>0</v>
      </c>
      <c r="H2151" s="5">
        <f t="shared" si="1910"/>
        <v>0</v>
      </c>
      <c r="I2151" s="5">
        <f t="shared" si="1910"/>
        <v>0</v>
      </c>
      <c r="J2151" s="5">
        <f t="shared" si="1910"/>
        <v>0</v>
      </c>
      <c r="K2151" s="5">
        <f t="shared" si="1910"/>
        <v>0</v>
      </c>
      <c r="L2151" s="5">
        <f t="shared" si="1910"/>
        <v>0</v>
      </c>
      <c r="M2151" s="5">
        <f t="shared" si="1853"/>
        <v>90000</v>
      </c>
      <c r="N2151" s="5">
        <v>16147.821</v>
      </c>
      <c r="O2151" s="5">
        <f t="shared" si="1911"/>
        <v>75259.490680000003</v>
      </c>
      <c r="P2151" s="5">
        <f t="shared" si="1912"/>
        <v>16147.821</v>
      </c>
      <c r="Q2151" s="5">
        <f t="shared" si="1912"/>
        <v>75259.490680000003</v>
      </c>
      <c r="R2151" s="5">
        <f t="shared" si="1912"/>
        <v>0</v>
      </c>
      <c r="S2151" s="5">
        <f t="shared" si="1912"/>
        <v>0</v>
      </c>
      <c r="T2151" s="5">
        <v>16147.820400000001</v>
      </c>
      <c r="U2151" s="5">
        <f t="shared" si="1912"/>
        <v>16147.820400000001</v>
      </c>
      <c r="V2151" s="36">
        <f t="shared" si="1912"/>
        <v>0</v>
      </c>
      <c r="W2151" s="5">
        <f t="shared" si="1889"/>
        <v>99.99999628432839</v>
      </c>
      <c r="X2151" s="26"/>
    </row>
    <row r="2152" spans="1:24" ht="31.5" x14ac:dyDescent="0.25">
      <c r="A2152" s="4" t="s">
        <v>215</v>
      </c>
      <c r="B2152" s="4" t="s">
        <v>1345</v>
      </c>
      <c r="C2152" s="4" t="s">
        <v>1482</v>
      </c>
      <c r="D2152" s="4" t="s">
        <v>12</v>
      </c>
      <c r="E2152" s="14" t="s">
        <v>466</v>
      </c>
      <c r="F2152" s="5">
        <v>90000</v>
      </c>
      <c r="G2152" s="5"/>
      <c r="H2152" s="5"/>
      <c r="I2152" s="5"/>
      <c r="J2152" s="5"/>
      <c r="K2152" s="5"/>
      <c r="L2152" s="5"/>
      <c r="M2152" s="5">
        <f t="shared" si="1853"/>
        <v>90000</v>
      </c>
      <c r="N2152" s="5">
        <v>16147.821</v>
      </c>
      <c r="O2152" s="5">
        <v>75259.490680000003</v>
      </c>
      <c r="P2152" s="5">
        <f>N2152</f>
        <v>16147.821</v>
      </c>
      <c r="Q2152" s="5">
        <f>O2152</f>
        <v>75259.490680000003</v>
      </c>
      <c r="R2152" s="5">
        <v>0</v>
      </c>
      <c r="S2152" s="5">
        <v>0</v>
      </c>
      <c r="T2152" s="5">
        <v>16147.820400000001</v>
      </c>
      <c r="U2152" s="5">
        <f>T2152</f>
        <v>16147.820400000001</v>
      </c>
      <c r="V2152" s="36">
        <v>0</v>
      </c>
      <c r="W2152" s="5">
        <f t="shared" si="1889"/>
        <v>99.99999628432839</v>
      </c>
      <c r="X2152" s="26"/>
    </row>
    <row r="2153" spans="1:24" ht="31.5" x14ac:dyDescent="0.25">
      <c r="A2153" s="4" t="s">
        <v>215</v>
      </c>
      <c r="B2153" s="4" t="s">
        <v>1345</v>
      </c>
      <c r="C2153" s="4" t="s">
        <v>186</v>
      </c>
      <c r="D2153" s="4"/>
      <c r="E2153" s="14" t="s">
        <v>959</v>
      </c>
      <c r="F2153" s="5">
        <f>F2154</f>
        <v>19759.400000000001</v>
      </c>
      <c r="G2153" s="5">
        <f t="shared" ref="G2153:L2156" si="1913">G2154</f>
        <v>17187.599999999999</v>
      </c>
      <c r="H2153" s="5">
        <f t="shared" si="1913"/>
        <v>18166.8</v>
      </c>
      <c r="I2153" s="5">
        <f t="shared" si="1913"/>
        <v>0</v>
      </c>
      <c r="J2153" s="5">
        <f t="shared" si="1913"/>
        <v>0</v>
      </c>
      <c r="K2153" s="5">
        <f t="shared" si="1913"/>
        <v>0</v>
      </c>
      <c r="L2153" s="5">
        <f t="shared" si="1913"/>
        <v>-2606.7419999999997</v>
      </c>
      <c r="M2153" s="5">
        <f t="shared" si="1853"/>
        <v>17152.658000000003</v>
      </c>
      <c r="N2153" s="5">
        <v>9482.0930000000008</v>
      </c>
      <c r="O2153" s="5">
        <f t="shared" ref="O2153:V2156" si="1914">O2154</f>
        <v>9819.2896000000001</v>
      </c>
      <c r="P2153" s="5">
        <f t="shared" si="1914"/>
        <v>0</v>
      </c>
      <c r="Q2153" s="5">
        <f t="shared" si="1914"/>
        <v>0</v>
      </c>
      <c r="R2153" s="5">
        <f t="shared" si="1914"/>
        <v>0</v>
      </c>
      <c r="S2153" s="5">
        <f t="shared" si="1914"/>
        <v>0</v>
      </c>
      <c r="T2153" s="5">
        <v>9482.0930000000008</v>
      </c>
      <c r="U2153" s="5">
        <f t="shared" si="1914"/>
        <v>0</v>
      </c>
      <c r="V2153" s="36">
        <f t="shared" si="1914"/>
        <v>0</v>
      </c>
      <c r="W2153" s="5">
        <f t="shared" si="1889"/>
        <v>100</v>
      </c>
      <c r="X2153" s="26"/>
    </row>
    <row r="2154" spans="1:24" ht="47.25" hidden="1" x14ac:dyDescent="0.25">
      <c r="A2154" s="4" t="s">
        <v>215</v>
      </c>
      <c r="B2154" s="4" t="s">
        <v>1345</v>
      </c>
      <c r="C2154" s="4" t="s">
        <v>187</v>
      </c>
      <c r="D2154" s="4"/>
      <c r="E2154" s="14" t="s">
        <v>1487</v>
      </c>
      <c r="F2154" s="5">
        <f>F2155</f>
        <v>19759.400000000001</v>
      </c>
      <c r="G2154" s="5">
        <f t="shared" si="1913"/>
        <v>17187.599999999999</v>
      </c>
      <c r="H2154" s="5">
        <f t="shared" si="1913"/>
        <v>18166.8</v>
      </c>
      <c r="I2154" s="5">
        <f t="shared" si="1913"/>
        <v>0</v>
      </c>
      <c r="J2154" s="5">
        <f t="shared" si="1913"/>
        <v>0</v>
      </c>
      <c r="K2154" s="5">
        <f t="shared" si="1913"/>
        <v>0</v>
      </c>
      <c r="L2154" s="5">
        <f t="shared" si="1913"/>
        <v>-2606.7419999999997</v>
      </c>
      <c r="M2154" s="5">
        <f t="shared" si="1853"/>
        <v>17152.658000000003</v>
      </c>
      <c r="N2154" s="5">
        <v>0</v>
      </c>
      <c r="O2154" s="5">
        <f t="shared" si="1914"/>
        <v>9819.2896000000001</v>
      </c>
      <c r="P2154" s="5">
        <f t="shared" si="1914"/>
        <v>0</v>
      </c>
      <c r="Q2154" s="5">
        <f t="shared" si="1914"/>
        <v>0</v>
      </c>
      <c r="R2154" s="5">
        <f t="shared" si="1914"/>
        <v>0</v>
      </c>
      <c r="S2154" s="5">
        <f t="shared" si="1914"/>
        <v>0</v>
      </c>
      <c r="T2154" s="5">
        <v>0</v>
      </c>
      <c r="U2154" s="5">
        <f t="shared" si="1914"/>
        <v>0</v>
      </c>
      <c r="V2154" s="36">
        <f t="shared" si="1914"/>
        <v>0</v>
      </c>
      <c r="W2154" s="5" t="e">
        <f t="shared" si="1889"/>
        <v>#DIV/0!</v>
      </c>
      <c r="X2154" s="24" t="s">
        <v>1214</v>
      </c>
    </row>
    <row r="2155" spans="1:24" ht="47.25" hidden="1" x14ac:dyDescent="0.25">
      <c r="A2155" s="4" t="s">
        <v>215</v>
      </c>
      <c r="B2155" s="4" t="s">
        <v>1345</v>
      </c>
      <c r="C2155" s="4" t="s">
        <v>180</v>
      </c>
      <c r="D2155" s="4"/>
      <c r="E2155" s="14" t="s">
        <v>965</v>
      </c>
      <c r="F2155" s="5">
        <f>F2156</f>
        <v>19759.400000000001</v>
      </c>
      <c r="G2155" s="5">
        <f t="shared" si="1913"/>
        <v>17187.599999999999</v>
      </c>
      <c r="H2155" s="5">
        <f t="shared" si="1913"/>
        <v>18166.8</v>
      </c>
      <c r="I2155" s="5">
        <f t="shared" si="1913"/>
        <v>0</v>
      </c>
      <c r="J2155" s="5">
        <f t="shared" si="1913"/>
        <v>0</v>
      </c>
      <c r="K2155" s="5">
        <f t="shared" si="1913"/>
        <v>0</v>
      </c>
      <c r="L2155" s="5">
        <f t="shared" si="1913"/>
        <v>-2606.7419999999997</v>
      </c>
      <c r="M2155" s="5">
        <f t="shared" si="1853"/>
        <v>17152.658000000003</v>
      </c>
      <c r="N2155" s="5">
        <v>0</v>
      </c>
      <c r="O2155" s="5">
        <f t="shared" si="1914"/>
        <v>9819.2896000000001</v>
      </c>
      <c r="P2155" s="5">
        <f t="shared" si="1914"/>
        <v>0</v>
      </c>
      <c r="Q2155" s="5">
        <f t="shared" si="1914"/>
        <v>0</v>
      </c>
      <c r="R2155" s="5">
        <f t="shared" si="1914"/>
        <v>0</v>
      </c>
      <c r="S2155" s="5">
        <f t="shared" si="1914"/>
        <v>0</v>
      </c>
      <c r="T2155" s="5">
        <v>0</v>
      </c>
      <c r="U2155" s="5">
        <f t="shared" si="1914"/>
        <v>0</v>
      </c>
      <c r="V2155" s="36">
        <f t="shared" si="1914"/>
        <v>0</v>
      </c>
      <c r="W2155" s="5" t="e">
        <f t="shared" si="1889"/>
        <v>#DIV/0!</v>
      </c>
      <c r="X2155" s="24" t="s">
        <v>1214</v>
      </c>
    </row>
    <row r="2156" spans="1:24" ht="47.25" hidden="1" x14ac:dyDescent="0.25">
      <c r="A2156" s="4" t="s">
        <v>215</v>
      </c>
      <c r="B2156" s="4" t="s">
        <v>1345</v>
      </c>
      <c r="C2156" s="4" t="s">
        <v>1139</v>
      </c>
      <c r="D2156" s="4"/>
      <c r="E2156" s="14" t="s">
        <v>1140</v>
      </c>
      <c r="F2156" s="5">
        <f>F2157</f>
        <v>19759.400000000001</v>
      </c>
      <c r="G2156" s="5">
        <f t="shared" si="1913"/>
        <v>17187.599999999999</v>
      </c>
      <c r="H2156" s="5">
        <f t="shared" si="1913"/>
        <v>18166.8</v>
      </c>
      <c r="I2156" s="5">
        <f t="shared" si="1913"/>
        <v>0</v>
      </c>
      <c r="J2156" s="5">
        <f t="shared" si="1913"/>
        <v>0</v>
      </c>
      <c r="K2156" s="5">
        <f t="shared" si="1913"/>
        <v>0</v>
      </c>
      <c r="L2156" s="5">
        <f t="shared" si="1913"/>
        <v>-2606.7419999999997</v>
      </c>
      <c r="M2156" s="5">
        <f t="shared" si="1853"/>
        <v>17152.658000000003</v>
      </c>
      <c r="N2156" s="5">
        <v>0</v>
      </c>
      <c r="O2156" s="5">
        <f t="shared" si="1914"/>
        <v>9819.2896000000001</v>
      </c>
      <c r="P2156" s="5">
        <f t="shared" si="1914"/>
        <v>0</v>
      </c>
      <c r="Q2156" s="5">
        <f t="shared" si="1914"/>
        <v>0</v>
      </c>
      <c r="R2156" s="5">
        <f t="shared" si="1914"/>
        <v>0</v>
      </c>
      <c r="S2156" s="5">
        <f t="shared" si="1914"/>
        <v>0</v>
      </c>
      <c r="T2156" s="5">
        <v>0</v>
      </c>
      <c r="U2156" s="5">
        <f t="shared" si="1914"/>
        <v>0</v>
      </c>
      <c r="V2156" s="36">
        <f t="shared" si="1914"/>
        <v>0</v>
      </c>
      <c r="W2156" s="5" t="e">
        <f t="shared" si="1889"/>
        <v>#DIV/0!</v>
      </c>
      <c r="X2156" s="24" t="s">
        <v>1214</v>
      </c>
    </row>
    <row r="2157" spans="1:24" ht="31.5" hidden="1" x14ac:dyDescent="0.25">
      <c r="A2157" s="4" t="s">
        <v>215</v>
      </c>
      <c r="B2157" s="4" t="s">
        <v>1345</v>
      </c>
      <c r="C2157" s="4" t="s">
        <v>1139</v>
      </c>
      <c r="D2157" s="4" t="s">
        <v>11</v>
      </c>
      <c r="E2157" s="14" t="s">
        <v>465</v>
      </c>
      <c r="F2157" s="5">
        <v>19759.400000000001</v>
      </c>
      <c r="G2157" s="5">
        <v>17187.599999999999</v>
      </c>
      <c r="H2157" s="5">
        <v>18166.8</v>
      </c>
      <c r="I2157" s="5"/>
      <c r="J2157" s="5"/>
      <c r="K2157" s="5"/>
      <c r="L2157" s="5">
        <f>-1790.475-333.053-483.214</f>
        <v>-2606.7419999999997</v>
      </c>
      <c r="M2157" s="5">
        <f t="shared" si="1853"/>
        <v>17152.658000000003</v>
      </c>
      <c r="N2157" s="5">
        <v>0</v>
      </c>
      <c r="O2157" s="5">
        <v>9819.2896000000001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36">
        <v>0</v>
      </c>
      <c r="W2157" s="5" t="e">
        <f t="shared" si="1889"/>
        <v>#DIV/0!</v>
      </c>
      <c r="X2157" s="24" t="s">
        <v>1214</v>
      </c>
    </row>
    <row r="2158" spans="1:24" ht="31.5" hidden="1" x14ac:dyDescent="0.25">
      <c r="A2158" s="4" t="s">
        <v>215</v>
      </c>
      <c r="B2158" s="4" t="s">
        <v>1345</v>
      </c>
      <c r="C2158" s="4" t="s">
        <v>1139</v>
      </c>
      <c r="D2158" s="4" t="s">
        <v>12</v>
      </c>
      <c r="E2158" s="14" t="s">
        <v>466</v>
      </c>
      <c r="F2158" s="5">
        <f t="shared" ref="F2158:L2162" si="1915">F2159</f>
        <v>7195.6</v>
      </c>
      <c r="G2158" s="5">
        <f t="shared" si="1915"/>
        <v>7195.6</v>
      </c>
      <c r="H2158" s="5">
        <f t="shared" si="1915"/>
        <v>7195.6</v>
      </c>
      <c r="I2158" s="5">
        <f t="shared" si="1915"/>
        <v>0</v>
      </c>
      <c r="J2158" s="5">
        <f t="shared" si="1915"/>
        <v>0</v>
      </c>
      <c r="K2158" s="5">
        <f t="shared" si="1915"/>
        <v>0</v>
      </c>
      <c r="L2158" s="5">
        <f t="shared" si="1915"/>
        <v>-1000.6909999999999</v>
      </c>
      <c r="M2158" s="5">
        <f t="shared" si="1853"/>
        <v>6194.9090000000006</v>
      </c>
      <c r="N2158" s="5">
        <v>0</v>
      </c>
      <c r="O2158" s="5">
        <f t="shared" ref="O2158:O2162" si="1916">O2159</f>
        <v>4857.7816999999995</v>
      </c>
      <c r="P2158" s="5">
        <f t="shared" ref="P2158:V2162" si="1917">P2159</f>
        <v>0</v>
      </c>
      <c r="Q2158" s="5">
        <f t="shared" si="1917"/>
        <v>0</v>
      </c>
      <c r="R2158" s="5">
        <f t="shared" si="1917"/>
        <v>0</v>
      </c>
      <c r="S2158" s="5">
        <f t="shared" si="1917"/>
        <v>0</v>
      </c>
      <c r="T2158" s="5">
        <v>0</v>
      </c>
      <c r="U2158" s="5">
        <f t="shared" si="1917"/>
        <v>0</v>
      </c>
      <c r="V2158" s="36">
        <f t="shared" si="1917"/>
        <v>0</v>
      </c>
      <c r="W2158" s="5" t="e">
        <f t="shared" si="1889"/>
        <v>#DIV/0!</v>
      </c>
      <c r="X2158" s="24" t="s">
        <v>1214</v>
      </c>
    </row>
    <row r="2159" spans="1:24" ht="47.25" x14ac:dyDescent="0.25">
      <c r="A2159" s="4" t="s">
        <v>215</v>
      </c>
      <c r="B2159" s="4" t="s">
        <v>1345</v>
      </c>
      <c r="C2159" s="4" t="s">
        <v>1488</v>
      </c>
      <c r="D2159" s="4"/>
      <c r="E2159" s="14" t="s">
        <v>1014</v>
      </c>
      <c r="F2159" s="5">
        <f t="shared" si="1915"/>
        <v>7195.6</v>
      </c>
      <c r="G2159" s="5">
        <f t="shared" si="1915"/>
        <v>7195.6</v>
      </c>
      <c r="H2159" s="5">
        <f t="shared" si="1915"/>
        <v>7195.6</v>
      </c>
      <c r="I2159" s="5">
        <f t="shared" si="1915"/>
        <v>0</v>
      </c>
      <c r="J2159" s="5">
        <f t="shared" si="1915"/>
        <v>0</v>
      </c>
      <c r="K2159" s="5">
        <f t="shared" si="1915"/>
        <v>0</v>
      </c>
      <c r="L2159" s="5">
        <f t="shared" si="1915"/>
        <v>-1000.6909999999999</v>
      </c>
      <c r="M2159" s="5">
        <f t="shared" si="1853"/>
        <v>6194.9090000000006</v>
      </c>
      <c r="N2159" s="5">
        <v>9482.0930000000008</v>
      </c>
      <c r="O2159" s="5">
        <f t="shared" si="1916"/>
        <v>4857.7816999999995</v>
      </c>
      <c r="P2159" s="5">
        <f t="shared" si="1917"/>
        <v>0</v>
      </c>
      <c r="Q2159" s="5">
        <f t="shared" si="1917"/>
        <v>0</v>
      </c>
      <c r="R2159" s="5">
        <f t="shared" si="1917"/>
        <v>0</v>
      </c>
      <c r="S2159" s="5">
        <f t="shared" si="1917"/>
        <v>0</v>
      </c>
      <c r="T2159" s="5">
        <v>9482.0930000000008</v>
      </c>
      <c r="U2159" s="5">
        <f t="shared" si="1917"/>
        <v>0</v>
      </c>
      <c r="V2159" s="36">
        <f t="shared" si="1917"/>
        <v>0</v>
      </c>
      <c r="W2159" s="5">
        <f t="shared" si="1889"/>
        <v>100</v>
      </c>
      <c r="X2159" s="26"/>
    </row>
    <row r="2160" spans="1:24" ht="63" x14ac:dyDescent="0.25">
      <c r="A2160" s="4" t="s">
        <v>215</v>
      </c>
      <c r="B2160" s="4" t="s">
        <v>1345</v>
      </c>
      <c r="C2160" s="4" t="s">
        <v>1489</v>
      </c>
      <c r="D2160" s="4"/>
      <c r="E2160" s="14" t="s">
        <v>1015</v>
      </c>
      <c r="F2160" s="5">
        <f>F2161</f>
        <v>7195.6</v>
      </c>
      <c r="G2160" s="5">
        <f t="shared" si="1915"/>
        <v>7195.6</v>
      </c>
      <c r="H2160" s="5">
        <f t="shared" si="1915"/>
        <v>7195.6</v>
      </c>
      <c r="I2160" s="5">
        <f t="shared" si="1915"/>
        <v>0</v>
      </c>
      <c r="J2160" s="5">
        <f t="shared" si="1915"/>
        <v>0</v>
      </c>
      <c r="K2160" s="5">
        <f t="shared" si="1915"/>
        <v>0</v>
      </c>
      <c r="L2160" s="5">
        <f t="shared" si="1915"/>
        <v>-1000.6909999999999</v>
      </c>
      <c r="M2160" s="5">
        <f t="shared" si="1853"/>
        <v>6194.9090000000006</v>
      </c>
      <c r="N2160" s="5">
        <v>9482.0930000000008</v>
      </c>
      <c r="O2160" s="5">
        <f t="shared" si="1916"/>
        <v>4857.7816999999995</v>
      </c>
      <c r="P2160" s="5">
        <f t="shared" si="1917"/>
        <v>0</v>
      </c>
      <c r="Q2160" s="5">
        <f t="shared" si="1917"/>
        <v>0</v>
      </c>
      <c r="R2160" s="5">
        <f t="shared" si="1917"/>
        <v>0</v>
      </c>
      <c r="S2160" s="5">
        <f t="shared" si="1917"/>
        <v>0</v>
      </c>
      <c r="T2160" s="5">
        <v>9482.0930000000008</v>
      </c>
      <c r="U2160" s="5">
        <f t="shared" si="1917"/>
        <v>0</v>
      </c>
      <c r="V2160" s="36">
        <f t="shared" si="1917"/>
        <v>0</v>
      </c>
      <c r="W2160" s="5">
        <f t="shared" si="1889"/>
        <v>100</v>
      </c>
      <c r="X2160" s="26"/>
    </row>
    <row r="2161" spans="1:25" ht="31.5" x14ac:dyDescent="0.25">
      <c r="A2161" s="4" t="s">
        <v>215</v>
      </c>
      <c r="B2161" s="4" t="s">
        <v>1345</v>
      </c>
      <c r="C2161" s="4" t="s">
        <v>1490</v>
      </c>
      <c r="D2161" s="4"/>
      <c r="E2161" s="14" t="s">
        <v>751</v>
      </c>
      <c r="F2161" s="5">
        <f>F2162</f>
        <v>7195.6</v>
      </c>
      <c r="G2161" s="5">
        <f t="shared" si="1915"/>
        <v>7195.6</v>
      </c>
      <c r="H2161" s="5">
        <f t="shared" si="1915"/>
        <v>7195.6</v>
      </c>
      <c r="I2161" s="5">
        <f t="shared" si="1915"/>
        <v>0</v>
      </c>
      <c r="J2161" s="5">
        <f t="shared" si="1915"/>
        <v>0</v>
      </c>
      <c r="K2161" s="5">
        <f t="shared" si="1915"/>
        <v>0</v>
      </c>
      <c r="L2161" s="5">
        <f t="shared" si="1915"/>
        <v>-1000.6909999999999</v>
      </c>
      <c r="M2161" s="5">
        <f t="shared" si="1853"/>
        <v>6194.9090000000006</v>
      </c>
      <c r="N2161" s="5">
        <v>9482.0930000000008</v>
      </c>
      <c r="O2161" s="5">
        <f t="shared" si="1916"/>
        <v>4857.7816999999995</v>
      </c>
      <c r="P2161" s="5">
        <f t="shared" si="1917"/>
        <v>0</v>
      </c>
      <c r="Q2161" s="5">
        <f t="shared" si="1917"/>
        <v>0</v>
      </c>
      <c r="R2161" s="5">
        <f t="shared" si="1917"/>
        <v>0</v>
      </c>
      <c r="S2161" s="5">
        <f t="shared" si="1917"/>
        <v>0</v>
      </c>
      <c r="T2161" s="5">
        <v>9482.0930000000008</v>
      </c>
      <c r="U2161" s="5">
        <f t="shared" si="1917"/>
        <v>0</v>
      </c>
      <c r="V2161" s="36">
        <f t="shared" si="1917"/>
        <v>0</v>
      </c>
      <c r="W2161" s="5">
        <f t="shared" si="1889"/>
        <v>100</v>
      </c>
      <c r="X2161" s="26"/>
    </row>
    <row r="2162" spans="1:25" ht="31.5" x14ac:dyDescent="0.25">
      <c r="A2162" s="4" t="s">
        <v>215</v>
      </c>
      <c r="B2162" s="4" t="s">
        <v>1345</v>
      </c>
      <c r="C2162" s="4" t="s">
        <v>1490</v>
      </c>
      <c r="D2162" s="4" t="s">
        <v>11</v>
      </c>
      <c r="E2162" s="14" t="s">
        <v>465</v>
      </c>
      <c r="F2162" s="5">
        <f>F2163</f>
        <v>7195.6</v>
      </c>
      <c r="G2162" s="5">
        <f t="shared" si="1915"/>
        <v>7195.6</v>
      </c>
      <c r="H2162" s="5">
        <f t="shared" si="1915"/>
        <v>7195.6</v>
      </c>
      <c r="I2162" s="5">
        <f t="shared" si="1915"/>
        <v>0</v>
      </c>
      <c r="J2162" s="5">
        <f t="shared" si="1915"/>
        <v>0</v>
      </c>
      <c r="K2162" s="5">
        <f t="shared" si="1915"/>
        <v>0</v>
      </c>
      <c r="L2162" s="5">
        <f t="shared" si="1915"/>
        <v>-1000.6909999999999</v>
      </c>
      <c r="M2162" s="5">
        <f t="shared" si="1853"/>
        <v>6194.9090000000006</v>
      </c>
      <c r="N2162" s="5">
        <v>9482.0930000000008</v>
      </c>
      <c r="O2162" s="5">
        <f t="shared" si="1916"/>
        <v>4857.7816999999995</v>
      </c>
      <c r="P2162" s="5">
        <f t="shared" si="1917"/>
        <v>0</v>
      </c>
      <c r="Q2162" s="5">
        <f t="shared" si="1917"/>
        <v>0</v>
      </c>
      <c r="R2162" s="5">
        <f t="shared" si="1917"/>
        <v>0</v>
      </c>
      <c r="S2162" s="5">
        <f t="shared" si="1917"/>
        <v>0</v>
      </c>
      <c r="T2162" s="5">
        <v>9482.0930000000008</v>
      </c>
      <c r="U2162" s="5">
        <f t="shared" si="1917"/>
        <v>0</v>
      </c>
      <c r="V2162" s="36">
        <f t="shared" si="1917"/>
        <v>0</v>
      </c>
      <c r="W2162" s="5">
        <f t="shared" si="1889"/>
        <v>100</v>
      </c>
      <c r="X2162" s="26"/>
    </row>
    <row r="2163" spans="1:25" ht="31.5" x14ac:dyDescent="0.25">
      <c r="A2163" s="4" t="s">
        <v>215</v>
      </c>
      <c r="B2163" s="4" t="s">
        <v>1345</v>
      </c>
      <c r="C2163" s="4" t="s">
        <v>1490</v>
      </c>
      <c r="D2163" s="4" t="s">
        <v>12</v>
      </c>
      <c r="E2163" s="14" t="s">
        <v>466</v>
      </c>
      <c r="F2163" s="5">
        <v>7195.6</v>
      </c>
      <c r="G2163" s="5">
        <v>7195.6</v>
      </c>
      <c r="H2163" s="5">
        <v>7195.6</v>
      </c>
      <c r="I2163" s="5"/>
      <c r="J2163" s="5"/>
      <c r="K2163" s="5"/>
      <c r="L2163" s="5">
        <f>-585.259-410.996-3.834-0.602</f>
        <v>-1000.6909999999999</v>
      </c>
      <c r="M2163" s="5">
        <f t="shared" si="1853"/>
        <v>6194.9090000000006</v>
      </c>
      <c r="N2163" s="5">
        <v>9482.0930000000008</v>
      </c>
      <c r="O2163" s="5">
        <v>4857.7816999999995</v>
      </c>
      <c r="P2163" s="5">
        <v>0</v>
      </c>
      <c r="Q2163" s="5">
        <v>0</v>
      </c>
      <c r="R2163" s="5">
        <v>0</v>
      </c>
      <c r="S2163" s="5">
        <v>0</v>
      </c>
      <c r="T2163" s="5">
        <v>9482.0930000000008</v>
      </c>
      <c r="U2163" s="5">
        <v>0</v>
      </c>
      <c r="V2163" s="36">
        <v>0</v>
      </c>
      <c r="W2163" s="5">
        <f t="shared" si="1889"/>
        <v>100</v>
      </c>
      <c r="X2163" s="26"/>
    </row>
    <row r="2164" spans="1:25" ht="47.25" x14ac:dyDescent="0.25">
      <c r="A2164" s="4" t="s">
        <v>215</v>
      </c>
      <c r="B2164" s="4" t="s">
        <v>1345</v>
      </c>
      <c r="C2164" s="4" t="s">
        <v>32</v>
      </c>
      <c r="D2164" s="4"/>
      <c r="E2164" s="14" t="s">
        <v>969</v>
      </c>
      <c r="F2164" s="5">
        <f t="shared" ref="F2164:L2171" si="1918">F2165</f>
        <v>3846.5</v>
      </c>
      <c r="G2164" s="5">
        <f t="shared" si="1918"/>
        <v>3576.9</v>
      </c>
      <c r="H2164" s="5">
        <f t="shared" si="1918"/>
        <v>3846.5</v>
      </c>
      <c r="I2164" s="5">
        <f t="shared" si="1918"/>
        <v>0</v>
      </c>
      <c r="J2164" s="5">
        <f t="shared" si="1918"/>
        <v>0</v>
      </c>
      <c r="K2164" s="5">
        <f t="shared" si="1918"/>
        <v>0</v>
      </c>
      <c r="L2164" s="5">
        <f t="shared" si="1918"/>
        <v>2757.0129999999999</v>
      </c>
      <c r="M2164" s="5">
        <f t="shared" si="1853"/>
        <v>6603.5129999999999</v>
      </c>
      <c r="N2164" s="5">
        <v>8841.8969799999995</v>
      </c>
      <c r="O2164" s="5">
        <f t="shared" ref="O2164:V2165" si="1919">O2165</f>
        <v>3722.1792599999999</v>
      </c>
      <c r="P2164" s="5">
        <f t="shared" si="1919"/>
        <v>0</v>
      </c>
      <c r="Q2164" s="5">
        <f t="shared" si="1919"/>
        <v>0</v>
      </c>
      <c r="R2164" s="5">
        <f t="shared" si="1919"/>
        <v>0</v>
      </c>
      <c r="S2164" s="5">
        <f t="shared" si="1919"/>
        <v>0</v>
      </c>
      <c r="T2164" s="5">
        <v>8841.8954699999995</v>
      </c>
      <c r="U2164" s="5">
        <f t="shared" si="1919"/>
        <v>0</v>
      </c>
      <c r="V2164" s="36">
        <f t="shared" si="1919"/>
        <v>0</v>
      </c>
      <c r="W2164" s="5">
        <f t="shared" si="1889"/>
        <v>99.999982922216773</v>
      </c>
      <c r="X2164" s="26"/>
    </row>
    <row r="2165" spans="1:25" ht="31.5" x14ac:dyDescent="0.25">
      <c r="A2165" s="4" t="s">
        <v>215</v>
      </c>
      <c r="B2165" s="4" t="s">
        <v>1345</v>
      </c>
      <c r="C2165" s="4" t="s">
        <v>1491</v>
      </c>
      <c r="D2165" s="4"/>
      <c r="E2165" s="14" t="s">
        <v>1492</v>
      </c>
      <c r="F2165" s="5">
        <f t="shared" si="1918"/>
        <v>3846.5</v>
      </c>
      <c r="G2165" s="5">
        <f t="shared" si="1918"/>
        <v>3576.9</v>
      </c>
      <c r="H2165" s="5">
        <f t="shared" si="1918"/>
        <v>3846.5</v>
      </c>
      <c r="I2165" s="5">
        <f t="shared" si="1918"/>
        <v>0</v>
      </c>
      <c r="J2165" s="5">
        <f t="shared" si="1918"/>
        <v>0</v>
      </c>
      <c r="K2165" s="5">
        <f t="shared" si="1918"/>
        <v>0</v>
      </c>
      <c r="L2165" s="5">
        <f t="shared" si="1918"/>
        <v>2757.0129999999999</v>
      </c>
      <c r="M2165" s="5">
        <f t="shared" si="1853"/>
        <v>6603.5129999999999</v>
      </c>
      <c r="N2165" s="5">
        <v>8841.8969799999995</v>
      </c>
      <c r="O2165" s="5">
        <f t="shared" si="1919"/>
        <v>3722.1792599999999</v>
      </c>
      <c r="P2165" s="5">
        <f t="shared" si="1919"/>
        <v>0</v>
      </c>
      <c r="Q2165" s="5">
        <f t="shared" si="1919"/>
        <v>0</v>
      </c>
      <c r="R2165" s="5">
        <f t="shared" si="1919"/>
        <v>0</v>
      </c>
      <c r="S2165" s="5">
        <f t="shared" si="1919"/>
        <v>0</v>
      </c>
      <c r="T2165" s="5">
        <v>8841.8954699999995</v>
      </c>
      <c r="U2165" s="5">
        <f t="shared" si="1919"/>
        <v>0</v>
      </c>
      <c r="V2165" s="36">
        <f t="shared" si="1919"/>
        <v>0</v>
      </c>
      <c r="W2165" s="5">
        <f t="shared" si="1889"/>
        <v>99.999982922216773</v>
      </c>
      <c r="X2165" s="26"/>
    </row>
    <row r="2166" spans="1:25" ht="31.5" x14ac:dyDescent="0.25">
      <c r="A2166" s="4" t="s">
        <v>215</v>
      </c>
      <c r="B2166" s="4" t="s">
        <v>1345</v>
      </c>
      <c r="C2166" s="4" t="s">
        <v>1493</v>
      </c>
      <c r="D2166" s="4"/>
      <c r="E2166" s="14" t="s">
        <v>1494</v>
      </c>
      <c r="F2166" s="5">
        <f t="shared" ref="F2166:L2166" si="1920">F2170+F2167</f>
        <v>3846.5</v>
      </c>
      <c r="G2166" s="5">
        <f t="shared" si="1920"/>
        <v>3576.9</v>
      </c>
      <c r="H2166" s="5">
        <f t="shared" si="1920"/>
        <v>3846.5</v>
      </c>
      <c r="I2166" s="5">
        <f t="shared" si="1920"/>
        <v>0</v>
      </c>
      <c r="J2166" s="5">
        <f t="shared" si="1920"/>
        <v>0</v>
      </c>
      <c r="K2166" s="5">
        <f t="shared" si="1920"/>
        <v>0</v>
      </c>
      <c r="L2166" s="5">
        <f t="shared" si="1920"/>
        <v>2757.0129999999999</v>
      </c>
      <c r="M2166" s="5">
        <f t="shared" si="1853"/>
        <v>6603.5129999999999</v>
      </c>
      <c r="N2166" s="5">
        <v>8841.8969799999995</v>
      </c>
      <c r="O2166" s="5">
        <f>O2170+O2167</f>
        <v>3722.1792599999999</v>
      </c>
      <c r="P2166" s="5">
        <f t="shared" ref="P2166:V2166" si="1921">P2170+P2167</f>
        <v>0</v>
      </c>
      <c r="Q2166" s="5">
        <f t="shared" si="1921"/>
        <v>0</v>
      </c>
      <c r="R2166" s="5">
        <f t="shared" si="1921"/>
        <v>0</v>
      </c>
      <c r="S2166" s="5">
        <f t="shared" si="1921"/>
        <v>0</v>
      </c>
      <c r="T2166" s="5">
        <v>8841.8954699999995</v>
      </c>
      <c r="U2166" s="5">
        <f t="shared" si="1921"/>
        <v>0</v>
      </c>
      <c r="V2166" s="36">
        <f t="shared" si="1921"/>
        <v>0</v>
      </c>
      <c r="W2166" s="5">
        <f t="shared" si="1889"/>
        <v>99.999982922216773</v>
      </c>
      <c r="X2166" s="26"/>
    </row>
    <row r="2167" spans="1:25" x14ac:dyDescent="0.25">
      <c r="A2167" s="4" t="s">
        <v>215</v>
      </c>
      <c r="B2167" s="4" t="s">
        <v>1345</v>
      </c>
      <c r="C2167" s="4" t="s">
        <v>1495</v>
      </c>
      <c r="D2167" s="4"/>
      <c r="E2167" s="14" t="s">
        <v>543</v>
      </c>
      <c r="F2167" s="5">
        <f t="shared" ref="F2167:L2168" si="1922">F2168</f>
        <v>0</v>
      </c>
      <c r="G2167" s="5">
        <f t="shared" si="1922"/>
        <v>0</v>
      </c>
      <c r="H2167" s="5">
        <f t="shared" si="1922"/>
        <v>0</v>
      </c>
      <c r="I2167" s="5">
        <f t="shared" si="1922"/>
        <v>0</v>
      </c>
      <c r="J2167" s="5">
        <f t="shared" si="1922"/>
        <v>0</v>
      </c>
      <c r="K2167" s="5">
        <f t="shared" si="1922"/>
        <v>0</v>
      </c>
      <c r="L2167" s="5">
        <f t="shared" si="1922"/>
        <v>0</v>
      </c>
      <c r="M2167" s="5">
        <f t="shared" si="1853"/>
        <v>0</v>
      </c>
      <c r="N2167" s="5">
        <v>8841.8969799999995</v>
      </c>
      <c r="O2167" s="5">
        <f>O2168</f>
        <v>0</v>
      </c>
      <c r="P2167" s="5">
        <f t="shared" ref="P2167:V2168" si="1923">P2168</f>
        <v>0</v>
      </c>
      <c r="Q2167" s="5">
        <f t="shared" si="1923"/>
        <v>0</v>
      </c>
      <c r="R2167" s="5">
        <f t="shared" si="1923"/>
        <v>0</v>
      </c>
      <c r="S2167" s="5">
        <f t="shared" si="1923"/>
        <v>0</v>
      </c>
      <c r="T2167" s="5">
        <v>8841.8954699999995</v>
      </c>
      <c r="U2167" s="5">
        <f t="shared" si="1923"/>
        <v>0</v>
      </c>
      <c r="V2167" s="36">
        <f t="shared" si="1923"/>
        <v>0</v>
      </c>
      <c r="W2167" s="5">
        <f t="shared" si="1889"/>
        <v>99.999982922216773</v>
      </c>
      <c r="X2167" s="26"/>
      <c r="Y2167" s="2" t="s">
        <v>1236</v>
      </c>
    </row>
    <row r="2168" spans="1:25" ht="31.5" x14ac:dyDescent="0.25">
      <c r="A2168" s="4" t="s">
        <v>215</v>
      </c>
      <c r="B2168" s="4" t="s">
        <v>1345</v>
      </c>
      <c r="C2168" s="4" t="s">
        <v>1495</v>
      </c>
      <c r="D2168" s="4" t="s">
        <v>11</v>
      </c>
      <c r="E2168" s="14" t="s">
        <v>465</v>
      </c>
      <c r="F2168" s="5">
        <f t="shared" si="1922"/>
        <v>0</v>
      </c>
      <c r="G2168" s="5">
        <f t="shared" si="1922"/>
        <v>0</v>
      </c>
      <c r="H2168" s="5">
        <f t="shared" si="1922"/>
        <v>0</v>
      </c>
      <c r="I2168" s="5">
        <f t="shared" si="1922"/>
        <v>0</v>
      </c>
      <c r="J2168" s="5">
        <f t="shared" si="1922"/>
        <v>0</v>
      </c>
      <c r="K2168" s="5">
        <f t="shared" si="1922"/>
        <v>0</v>
      </c>
      <c r="L2168" s="5">
        <f t="shared" si="1922"/>
        <v>0</v>
      </c>
      <c r="M2168" s="5">
        <f t="shared" si="1853"/>
        <v>0</v>
      </c>
      <c r="N2168" s="5">
        <v>8841.8969799999995</v>
      </c>
      <c r="O2168" s="5">
        <f>O2169</f>
        <v>0</v>
      </c>
      <c r="P2168" s="5">
        <f t="shared" si="1923"/>
        <v>0</v>
      </c>
      <c r="Q2168" s="5">
        <f t="shared" si="1923"/>
        <v>0</v>
      </c>
      <c r="R2168" s="5">
        <f t="shared" si="1923"/>
        <v>0</v>
      </c>
      <c r="S2168" s="5">
        <f t="shared" si="1923"/>
        <v>0</v>
      </c>
      <c r="T2168" s="5">
        <v>8841.8954699999995</v>
      </c>
      <c r="U2168" s="5">
        <f t="shared" si="1923"/>
        <v>0</v>
      </c>
      <c r="V2168" s="36">
        <f t="shared" si="1923"/>
        <v>0</v>
      </c>
      <c r="W2168" s="5">
        <f t="shared" si="1889"/>
        <v>99.999982922216773</v>
      </c>
      <c r="X2168" s="26"/>
      <c r="Y2168" s="2" t="s">
        <v>1236</v>
      </c>
    </row>
    <row r="2169" spans="1:25" ht="31.5" x14ac:dyDescent="0.25">
      <c r="A2169" s="4" t="s">
        <v>215</v>
      </c>
      <c r="B2169" s="4" t="s">
        <v>1345</v>
      </c>
      <c r="C2169" s="4" t="s">
        <v>1495</v>
      </c>
      <c r="D2169" s="4" t="s">
        <v>12</v>
      </c>
      <c r="E2169" s="14" t="s">
        <v>466</v>
      </c>
      <c r="F2169" s="5"/>
      <c r="G2169" s="5"/>
      <c r="H2169" s="5"/>
      <c r="I2169" s="5"/>
      <c r="J2169" s="5"/>
      <c r="K2169" s="5"/>
      <c r="L2169" s="5"/>
      <c r="M2169" s="5">
        <f t="shared" si="1853"/>
        <v>0</v>
      </c>
      <c r="N2169" s="5">
        <v>8841.8969799999995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8841.8954699999995</v>
      </c>
      <c r="U2169" s="5">
        <v>0</v>
      </c>
      <c r="V2169" s="36">
        <v>0</v>
      </c>
      <c r="W2169" s="5">
        <f t="shared" si="1889"/>
        <v>99.999982922216773</v>
      </c>
      <c r="X2169" s="26"/>
      <c r="Y2169" s="2" t="s">
        <v>1236</v>
      </c>
    </row>
    <row r="2170" spans="1:25" ht="31.5" x14ac:dyDescent="0.25">
      <c r="A2170" s="4" t="s">
        <v>215</v>
      </c>
      <c r="B2170" s="4" t="s">
        <v>1345</v>
      </c>
      <c r="C2170" s="4" t="s">
        <v>204</v>
      </c>
      <c r="D2170" s="4"/>
      <c r="E2170" s="14" t="s">
        <v>970</v>
      </c>
      <c r="F2170" s="5">
        <f t="shared" si="1918"/>
        <v>3846.5</v>
      </c>
      <c r="G2170" s="5">
        <f t="shared" si="1918"/>
        <v>3576.9</v>
      </c>
      <c r="H2170" s="5">
        <f t="shared" si="1918"/>
        <v>3846.5</v>
      </c>
      <c r="I2170" s="5">
        <f t="shared" si="1918"/>
        <v>0</v>
      </c>
      <c r="J2170" s="5">
        <f t="shared" si="1918"/>
        <v>0</v>
      </c>
      <c r="K2170" s="5">
        <f t="shared" si="1918"/>
        <v>0</v>
      </c>
      <c r="L2170" s="5">
        <f t="shared" si="1918"/>
        <v>2757.0129999999999</v>
      </c>
      <c r="M2170" s="5">
        <f t="shared" si="1853"/>
        <v>6603.5129999999999</v>
      </c>
      <c r="N2170" s="5">
        <v>41228.453719999998</v>
      </c>
      <c r="O2170" s="5">
        <f t="shared" ref="O2170:V2171" si="1924">O2171</f>
        <v>3722.1792599999999</v>
      </c>
      <c r="P2170" s="5">
        <f t="shared" si="1924"/>
        <v>0</v>
      </c>
      <c r="Q2170" s="5">
        <f t="shared" si="1924"/>
        <v>0</v>
      </c>
      <c r="R2170" s="5">
        <f t="shared" si="1924"/>
        <v>0</v>
      </c>
      <c r="S2170" s="5">
        <f t="shared" si="1924"/>
        <v>0</v>
      </c>
      <c r="T2170" s="5">
        <v>41228.453719999998</v>
      </c>
      <c r="U2170" s="5">
        <f t="shared" si="1924"/>
        <v>0</v>
      </c>
      <c r="V2170" s="36">
        <f t="shared" si="1924"/>
        <v>0</v>
      </c>
      <c r="W2170" s="5">
        <f t="shared" si="1889"/>
        <v>100</v>
      </c>
      <c r="X2170" s="26"/>
    </row>
    <row r="2171" spans="1:25" ht="47.25" x14ac:dyDescent="0.25">
      <c r="A2171" s="4" t="s">
        <v>215</v>
      </c>
      <c r="B2171" s="4" t="s">
        <v>1345</v>
      </c>
      <c r="C2171" s="4" t="s">
        <v>205</v>
      </c>
      <c r="D2171" s="4"/>
      <c r="E2171" s="14" t="s">
        <v>971</v>
      </c>
      <c r="F2171" s="5">
        <f t="shared" si="1918"/>
        <v>3846.5</v>
      </c>
      <c r="G2171" s="5">
        <f t="shared" si="1918"/>
        <v>3576.9</v>
      </c>
      <c r="H2171" s="5">
        <f t="shared" si="1918"/>
        <v>3846.5</v>
      </c>
      <c r="I2171" s="5">
        <f t="shared" si="1918"/>
        <v>0</v>
      </c>
      <c r="J2171" s="5">
        <f t="shared" si="1918"/>
        <v>0</v>
      </c>
      <c r="K2171" s="5">
        <f t="shared" si="1918"/>
        <v>0</v>
      </c>
      <c r="L2171" s="5">
        <f t="shared" si="1918"/>
        <v>2757.0129999999999</v>
      </c>
      <c r="M2171" s="5">
        <f t="shared" si="1853"/>
        <v>6603.5129999999999</v>
      </c>
      <c r="N2171" s="5">
        <v>41228.453719999998</v>
      </c>
      <c r="O2171" s="5">
        <f t="shared" si="1924"/>
        <v>3722.1792599999999</v>
      </c>
      <c r="P2171" s="5">
        <f t="shared" si="1924"/>
        <v>0</v>
      </c>
      <c r="Q2171" s="5">
        <f t="shared" si="1924"/>
        <v>0</v>
      </c>
      <c r="R2171" s="5">
        <f t="shared" si="1924"/>
        <v>0</v>
      </c>
      <c r="S2171" s="5">
        <f t="shared" si="1924"/>
        <v>0</v>
      </c>
      <c r="T2171" s="5">
        <v>41228.453719999998</v>
      </c>
      <c r="U2171" s="5">
        <f t="shared" si="1924"/>
        <v>0</v>
      </c>
      <c r="V2171" s="36">
        <f t="shared" si="1924"/>
        <v>0</v>
      </c>
      <c r="W2171" s="5">
        <f t="shared" si="1889"/>
        <v>100</v>
      </c>
      <c r="X2171" s="26"/>
    </row>
    <row r="2172" spans="1:25" ht="31.5" x14ac:dyDescent="0.25">
      <c r="A2172" s="4" t="s">
        <v>215</v>
      </c>
      <c r="B2172" s="4" t="s">
        <v>1345</v>
      </c>
      <c r="C2172" s="4" t="s">
        <v>808</v>
      </c>
      <c r="D2172" s="4"/>
      <c r="E2172" s="14" t="s">
        <v>1496</v>
      </c>
      <c r="F2172" s="5">
        <v>3846.5</v>
      </c>
      <c r="G2172" s="5">
        <v>3576.9</v>
      </c>
      <c r="H2172" s="5">
        <v>3846.5</v>
      </c>
      <c r="I2172" s="5"/>
      <c r="J2172" s="5"/>
      <c r="K2172" s="5"/>
      <c r="L2172" s="5">
        <f>2957.013-200</f>
        <v>2757.0129999999999</v>
      </c>
      <c r="M2172" s="5">
        <f t="shared" si="1853"/>
        <v>6603.5129999999999</v>
      </c>
      <c r="N2172" s="5">
        <v>41228.453719999998</v>
      </c>
      <c r="O2172" s="5">
        <v>3722.1792599999999</v>
      </c>
      <c r="P2172" s="5">
        <v>0</v>
      </c>
      <c r="Q2172" s="5">
        <v>0</v>
      </c>
      <c r="R2172" s="5">
        <v>0</v>
      </c>
      <c r="S2172" s="5">
        <v>0</v>
      </c>
      <c r="T2172" s="5">
        <v>41228.453719999998</v>
      </c>
      <c r="U2172" s="5">
        <v>0</v>
      </c>
      <c r="V2172" s="36">
        <v>0</v>
      </c>
      <c r="W2172" s="5">
        <f t="shared" si="1889"/>
        <v>100</v>
      </c>
      <c r="X2172" s="26"/>
    </row>
    <row r="2173" spans="1:25" ht="31.5" x14ac:dyDescent="0.25">
      <c r="A2173" s="4" t="s">
        <v>215</v>
      </c>
      <c r="B2173" s="4" t="s">
        <v>1345</v>
      </c>
      <c r="C2173" s="4" t="s">
        <v>810</v>
      </c>
      <c r="D2173" s="4"/>
      <c r="E2173" s="14" t="s">
        <v>809</v>
      </c>
      <c r="F2173" s="5"/>
      <c r="G2173" s="5"/>
      <c r="H2173" s="5"/>
      <c r="I2173" s="5"/>
      <c r="J2173" s="5"/>
      <c r="K2173" s="5"/>
      <c r="L2173" s="5"/>
      <c r="M2173" s="5">
        <v>0</v>
      </c>
      <c r="N2173" s="5">
        <v>41228.453719999998</v>
      </c>
      <c r="O2173" s="5">
        <f t="shared" ref="O2173:V2175" si="1925">O2174</f>
        <v>42724.843389999995</v>
      </c>
      <c r="P2173" s="5">
        <f t="shared" si="1925"/>
        <v>34179.8747</v>
      </c>
      <c r="Q2173" s="5">
        <f t="shared" si="1925"/>
        <v>34179.8747</v>
      </c>
      <c r="R2173" s="5">
        <f t="shared" si="1925"/>
        <v>0</v>
      </c>
      <c r="S2173" s="5">
        <f t="shared" si="1925"/>
        <v>0</v>
      </c>
      <c r="T2173" s="5">
        <v>41228.453719999998</v>
      </c>
      <c r="U2173" s="5">
        <f t="shared" si="1925"/>
        <v>34179.8747</v>
      </c>
      <c r="V2173" s="36">
        <f t="shared" si="1925"/>
        <v>0</v>
      </c>
      <c r="W2173" s="5">
        <f t="shared" si="1889"/>
        <v>100</v>
      </c>
      <c r="X2173" s="26"/>
    </row>
    <row r="2174" spans="1:25" ht="31.5" x14ac:dyDescent="0.25">
      <c r="A2174" s="4" t="s">
        <v>215</v>
      </c>
      <c r="B2174" s="4" t="s">
        <v>1345</v>
      </c>
      <c r="C2174" s="4" t="s">
        <v>810</v>
      </c>
      <c r="D2174" s="4" t="s">
        <v>73</v>
      </c>
      <c r="E2174" s="14" t="s">
        <v>475</v>
      </c>
      <c r="F2174" s="5"/>
      <c r="G2174" s="5"/>
      <c r="H2174" s="5"/>
      <c r="I2174" s="5"/>
      <c r="J2174" s="5"/>
      <c r="K2174" s="5"/>
      <c r="L2174" s="5"/>
      <c r="M2174" s="5">
        <v>0</v>
      </c>
      <c r="N2174" s="5">
        <v>4649.0843999999997</v>
      </c>
      <c r="O2174" s="5">
        <f t="shared" si="1925"/>
        <v>42724.843389999995</v>
      </c>
      <c r="P2174" s="5">
        <f t="shared" si="1925"/>
        <v>34179.8747</v>
      </c>
      <c r="Q2174" s="5">
        <f t="shared" si="1925"/>
        <v>34179.8747</v>
      </c>
      <c r="R2174" s="5">
        <f t="shared" si="1925"/>
        <v>0</v>
      </c>
      <c r="S2174" s="5">
        <f t="shared" si="1925"/>
        <v>0</v>
      </c>
      <c r="T2174" s="5">
        <v>4649.0843999999997</v>
      </c>
      <c r="U2174" s="5">
        <f t="shared" si="1925"/>
        <v>34179.8747</v>
      </c>
      <c r="V2174" s="36">
        <f t="shared" si="1925"/>
        <v>0</v>
      </c>
      <c r="W2174" s="5">
        <f t="shared" si="1889"/>
        <v>100</v>
      </c>
      <c r="X2174" s="26"/>
    </row>
    <row r="2175" spans="1:25" ht="63" x14ac:dyDescent="0.25">
      <c r="A2175" s="4" t="s">
        <v>215</v>
      </c>
      <c r="B2175" s="4" t="s">
        <v>1345</v>
      </c>
      <c r="C2175" s="4" t="s">
        <v>810</v>
      </c>
      <c r="D2175" s="4" t="s">
        <v>72</v>
      </c>
      <c r="E2175" s="14" t="s">
        <v>1187</v>
      </c>
      <c r="F2175" s="5"/>
      <c r="G2175" s="5"/>
      <c r="H2175" s="5"/>
      <c r="I2175" s="5"/>
      <c r="J2175" s="5"/>
      <c r="K2175" s="5"/>
      <c r="L2175" s="5"/>
      <c r="M2175" s="5">
        <v>0</v>
      </c>
      <c r="N2175" s="5">
        <v>4649.0843999999997</v>
      </c>
      <c r="O2175" s="5">
        <f t="shared" si="1925"/>
        <v>42724.843389999995</v>
      </c>
      <c r="P2175" s="5">
        <f t="shared" si="1925"/>
        <v>34179.8747</v>
      </c>
      <c r="Q2175" s="5">
        <f t="shared" si="1925"/>
        <v>34179.8747</v>
      </c>
      <c r="R2175" s="5">
        <f t="shared" si="1925"/>
        <v>0</v>
      </c>
      <c r="S2175" s="5">
        <f t="shared" si="1925"/>
        <v>0</v>
      </c>
      <c r="T2175" s="5">
        <v>4649.0843999999997</v>
      </c>
      <c r="U2175" s="5">
        <f t="shared" si="1925"/>
        <v>34179.8747</v>
      </c>
      <c r="V2175" s="36">
        <f t="shared" si="1925"/>
        <v>0</v>
      </c>
      <c r="W2175" s="5">
        <f t="shared" si="1889"/>
        <v>100</v>
      </c>
      <c r="X2175" s="26"/>
    </row>
    <row r="2176" spans="1:25" x14ac:dyDescent="0.25">
      <c r="A2176" s="4" t="s">
        <v>215</v>
      </c>
      <c r="B2176" s="4" t="s">
        <v>1345</v>
      </c>
      <c r="C2176" s="4" t="s">
        <v>810</v>
      </c>
      <c r="D2176" s="4" t="s">
        <v>13</v>
      </c>
      <c r="E2176" s="14" t="s">
        <v>480</v>
      </c>
      <c r="F2176" s="5"/>
      <c r="G2176" s="5"/>
      <c r="H2176" s="5"/>
      <c r="I2176" s="5"/>
      <c r="J2176" s="5"/>
      <c r="K2176" s="5"/>
      <c r="L2176" s="5"/>
      <c r="M2176" s="5">
        <v>0</v>
      </c>
      <c r="N2176" s="5">
        <v>36579.369319999998</v>
      </c>
      <c r="O2176" s="5">
        <f t="shared" ref="O2176:V2176" si="1926">O2177+O2179</f>
        <v>42724.843389999995</v>
      </c>
      <c r="P2176" s="5">
        <f t="shared" si="1926"/>
        <v>34179.8747</v>
      </c>
      <c r="Q2176" s="5">
        <f t="shared" si="1926"/>
        <v>34179.8747</v>
      </c>
      <c r="R2176" s="5">
        <f t="shared" si="1926"/>
        <v>0</v>
      </c>
      <c r="S2176" s="5">
        <f t="shared" si="1926"/>
        <v>0</v>
      </c>
      <c r="T2176" s="5">
        <v>36579.369319999998</v>
      </c>
      <c r="U2176" s="5">
        <f t="shared" si="1926"/>
        <v>34179.8747</v>
      </c>
      <c r="V2176" s="36">
        <f t="shared" si="1926"/>
        <v>0</v>
      </c>
      <c r="W2176" s="5">
        <f t="shared" si="1889"/>
        <v>100</v>
      </c>
      <c r="X2176" s="26"/>
    </row>
    <row r="2177" spans="1:24" ht="63" x14ac:dyDescent="0.25">
      <c r="A2177" s="4" t="s">
        <v>215</v>
      </c>
      <c r="B2177" s="4" t="s">
        <v>1345</v>
      </c>
      <c r="C2177" s="4" t="s">
        <v>810</v>
      </c>
      <c r="D2177" s="4" t="s">
        <v>182</v>
      </c>
      <c r="E2177" s="14" t="s">
        <v>481</v>
      </c>
      <c r="F2177" s="5"/>
      <c r="G2177" s="5"/>
      <c r="H2177" s="5"/>
      <c r="I2177" s="5"/>
      <c r="J2177" s="5"/>
      <c r="K2177" s="5"/>
      <c r="L2177" s="5"/>
      <c r="M2177" s="5">
        <v>0</v>
      </c>
      <c r="N2177" s="5">
        <v>36579.369319999998</v>
      </c>
      <c r="O2177" s="5">
        <f t="shared" ref="O2177:V2177" si="1927">O2178</f>
        <v>11424.789959999998</v>
      </c>
      <c r="P2177" s="5">
        <f t="shared" si="1927"/>
        <v>9139.8319699999993</v>
      </c>
      <c r="Q2177" s="5">
        <f t="shared" si="1927"/>
        <v>9139.8319699999993</v>
      </c>
      <c r="R2177" s="5">
        <f t="shared" si="1927"/>
        <v>0</v>
      </c>
      <c r="S2177" s="5">
        <f t="shared" si="1927"/>
        <v>0</v>
      </c>
      <c r="T2177" s="5">
        <v>36579.369319999998</v>
      </c>
      <c r="U2177" s="5">
        <f t="shared" si="1927"/>
        <v>9139.8319699999993</v>
      </c>
      <c r="V2177" s="36">
        <f t="shared" si="1927"/>
        <v>0</v>
      </c>
      <c r="W2177" s="5">
        <f t="shared" si="1889"/>
        <v>100</v>
      </c>
      <c r="X2177" s="26"/>
    </row>
    <row r="2178" spans="1:24" ht="31.5" x14ac:dyDescent="0.25">
      <c r="A2178" s="4" t="s">
        <v>215</v>
      </c>
      <c r="B2178" s="4" t="s">
        <v>1345</v>
      </c>
      <c r="C2178" s="4" t="s">
        <v>188</v>
      </c>
      <c r="D2178" s="4"/>
      <c r="E2178" s="14" t="s">
        <v>994</v>
      </c>
      <c r="F2178" s="5"/>
      <c r="G2178" s="5"/>
      <c r="H2178" s="5"/>
      <c r="I2178" s="5"/>
      <c r="J2178" s="5"/>
      <c r="K2178" s="5"/>
      <c r="L2178" s="5"/>
      <c r="M2178" s="5">
        <v>0</v>
      </c>
      <c r="N2178" s="5">
        <v>13281.25174</v>
      </c>
      <c r="O2178" s="5">
        <f>2284.95799+9139.83197</f>
        <v>11424.789959999998</v>
      </c>
      <c r="P2178" s="5">
        <v>9139.8319699999993</v>
      </c>
      <c r="Q2178" s="5">
        <v>9139.8319699999993</v>
      </c>
      <c r="R2178" s="5">
        <v>0</v>
      </c>
      <c r="S2178" s="5">
        <v>0</v>
      </c>
      <c r="T2178" s="5">
        <v>12934.051739999999</v>
      </c>
      <c r="U2178" s="5">
        <v>9139.8319699999993</v>
      </c>
      <c r="V2178" s="36">
        <v>0</v>
      </c>
      <c r="W2178" s="5">
        <f t="shared" si="1889"/>
        <v>97.385788577786556</v>
      </c>
      <c r="X2178" s="26"/>
    </row>
    <row r="2179" spans="1:24" ht="47.25" x14ac:dyDescent="0.25">
      <c r="A2179" s="4" t="s">
        <v>215</v>
      </c>
      <c r="B2179" s="4" t="s">
        <v>1345</v>
      </c>
      <c r="C2179" s="4" t="s">
        <v>189</v>
      </c>
      <c r="D2179" s="4"/>
      <c r="E2179" s="14" t="s">
        <v>1005</v>
      </c>
      <c r="F2179" s="5"/>
      <c r="G2179" s="5"/>
      <c r="H2179" s="5"/>
      <c r="I2179" s="5"/>
      <c r="J2179" s="5"/>
      <c r="K2179" s="5"/>
      <c r="L2179" s="5"/>
      <c r="M2179" s="5">
        <v>0</v>
      </c>
      <c r="N2179" s="5">
        <v>13281.25174</v>
      </c>
      <c r="O2179" s="5">
        <f t="shared" ref="O2179:V2179" si="1928">O2180</f>
        <v>31300.05343</v>
      </c>
      <c r="P2179" s="5">
        <f t="shared" si="1928"/>
        <v>25040.042730000001</v>
      </c>
      <c r="Q2179" s="5">
        <f t="shared" si="1928"/>
        <v>25040.042730000001</v>
      </c>
      <c r="R2179" s="5">
        <f t="shared" si="1928"/>
        <v>0</v>
      </c>
      <c r="S2179" s="5">
        <f t="shared" si="1928"/>
        <v>0</v>
      </c>
      <c r="T2179" s="5">
        <v>12934.051739999999</v>
      </c>
      <c r="U2179" s="5">
        <f t="shared" si="1928"/>
        <v>25040.042730000001</v>
      </c>
      <c r="V2179" s="36">
        <f t="shared" si="1928"/>
        <v>0</v>
      </c>
      <c r="W2179" s="5">
        <f t="shared" si="1889"/>
        <v>97.385788577786556</v>
      </c>
      <c r="X2179" s="26"/>
    </row>
    <row r="2180" spans="1:24" ht="47.25" x14ac:dyDescent="0.25">
      <c r="A2180" s="4" t="s">
        <v>215</v>
      </c>
      <c r="B2180" s="4" t="s">
        <v>1345</v>
      </c>
      <c r="C2180" s="4" t="s">
        <v>190</v>
      </c>
      <c r="D2180" s="4"/>
      <c r="E2180" s="14" t="s">
        <v>1008</v>
      </c>
      <c r="F2180" s="5"/>
      <c r="G2180" s="5"/>
      <c r="H2180" s="5"/>
      <c r="I2180" s="5"/>
      <c r="J2180" s="5"/>
      <c r="K2180" s="5"/>
      <c r="L2180" s="5"/>
      <c r="M2180" s="5">
        <v>0</v>
      </c>
      <c r="N2180" s="5">
        <v>13281.25174</v>
      </c>
      <c r="O2180" s="5">
        <f>6260.0107+25040.04273</f>
        <v>31300.05343</v>
      </c>
      <c r="P2180" s="5">
        <v>25040.042730000001</v>
      </c>
      <c r="Q2180" s="5">
        <v>25040.042730000001</v>
      </c>
      <c r="R2180" s="5">
        <v>0</v>
      </c>
      <c r="S2180" s="5">
        <v>0</v>
      </c>
      <c r="T2180" s="5">
        <v>12934.051739999999</v>
      </c>
      <c r="U2180" s="5">
        <v>25040.042730000001</v>
      </c>
      <c r="V2180" s="36">
        <v>0</v>
      </c>
      <c r="W2180" s="5">
        <f t="shared" si="1889"/>
        <v>97.385788577786556</v>
      </c>
      <c r="X2180" s="26"/>
    </row>
    <row r="2181" spans="1:24" ht="31.5" x14ac:dyDescent="0.25">
      <c r="A2181" s="4" t="s">
        <v>215</v>
      </c>
      <c r="B2181" s="4" t="s">
        <v>1345</v>
      </c>
      <c r="C2181" s="4" t="s">
        <v>181</v>
      </c>
      <c r="D2181" s="4"/>
      <c r="E2181" s="14" t="s">
        <v>789</v>
      </c>
      <c r="F2181" s="5">
        <f t="shared" ref="F2181:L2187" si="1929">F2182</f>
        <v>15940.5</v>
      </c>
      <c r="G2181" s="5">
        <f t="shared" si="1929"/>
        <v>15940.5</v>
      </c>
      <c r="H2181" s="5">
        <f t="shared" si="1929"/>
        <v>15940.5</v>
      </c>
      <c r="I2181" s="5">
        <f t="shared" si="1929"/>
        <v>0</v>
      </c>
      <c r="J2181" s="5">
        <f t="shared" si="1929"/>
        <v>0</v>
      </c>
      <c r="K2181" s="5">
        <f t="shared" si="1929"/>
        <v>0</v>
      </c>
      <c r="L2181" s="5">
        <f t="shared" si="1929"/>
        <v>0</v>
      </c>
      <c r="M2181" s="5">
        <f t="shared" si="1853"/>
        <v>15940.5</v>
      </c>
      <c r="N2181" s="5">
        <v>13281.25174</v>
      </c>
      <c r="O2181" s="5">
        <f t="shared" ref="O2181:V2181" si="1930">O2182+O2189</f>
        <v>25081.698</v>
      </c>
      <c r="P2181" s="5">
        <f t="shared" si="1930"/>
        <v>0</v>
      </c>
      <c r="Q2181" s="5">
        <f t="shared" si="1930"/>
        <v>0</v>
      </c>
      <c r="R2181" s="5">
        <f t="shared" si="1930"/>
        <v>0</v>
      </c>
      <c r="S2181" s="5">
        <f t="shared" si="1930"/>
        <v>0</v>
      </c>
      <c r="T2181" s="5">
        <v>12934.051739999999</v>
      </c>
      <c r="U2181" s="5">
        <f t="shared" si="1930"/>
        <v>0</v>
      </c>
      <c r="V2181" s="36">
        <f t="shared" si="1930"/>
        <v>0</v>
      </c>
      <c r="W2181" s="5">
        <f t="shared" si="1889"/>
        <v>97.385788577786556</v>
      </c>
      <c r="X2181" s="26"/>
    </row>
    <row r="2182" spans="1:24" ht="31.5" x14ac:dyDescent="0.25">
      <c r="A2182" s="4" t="s">
        <v>215</v>
      </c>
      <c r="B2182" s="4" t="s">
        <v>1345</v>
      </c>
      <c r="C2182" s="4" t="s">
        <v>181</v>
      </c>
      <c r="D2182" s="4" t="s">
        <v>73</v>
      </c>
      <c r="E2182" s="14" t="s">
        <v>475</v>
      </c>
      <c r="F2182" s="5">
        <f t="shared" si="1929"/>
        <v>15940.5</v>
      </c>
      <c r="G2182" s="5">
        <f t="shared" si="1929"/>
        <v>15940.5</v>
      </c>
      <c r="H2182" s="5">
        <f t="shared" si="1929"/>
        <v>15940.5</v>
      </c>
      <c r="I2182" s="5">
        <f t="shared" si="1929"/>
        <v>0</v>
      </c>
      <c r="J2182" s="5">
        <f t="shared" si="1929"/>
        <v>0</v>
      </c>
      <c r="K2182" s="5">
        <f t="shared" si="1929"/>
        <v>0</v>
      </c>
      <c r="L2182" s="5">
        <f t="shared" si="1929"/>
        <v>0</v>
      </c>
      <c r="M2182" s="5">
        <f t="shared" si="1853"/>
        <v>15940.5</v>
      </c>
      <c r="N2182" s="5">
        <v>4755.5630300000003</v>
      </c>
      <c r="O2182" s="5">
        <f t="shared" ref="O2182:O2187" si="1931">O2183</f>
        <v>21693.663</v>
      </c>
      <c r="P2182" s="5">
        <f t="shared" ref="P2182:V2187" si="1932">P2183</f>
        <v>0</v>
      </c>
      <c r="Q2182" s="5">
        <f t="shared" si="1932"/>
        <v>0</v>
      </c>
      <c r="R2182" s="5">
        <f t="shared" si="1932"/>
        <v>0</v>
      </c>
      <c r="S2182" s="5">
        <f t="shared" si="1932"/>
        <v>0</v>
      </c>
      <c r="T2182" s="5">
        <v>4755.5630300000003</v>
      </c>
      <c r="U2182" s="5">
        <f t="shared" si="1932"/>
        <v>0</v>
      </c>
      <c r="V2182" s="36">
        <f t="shared" si="1932"/>
        <v>0</v>
      </c>
      <c r="W2182" s="5">
        <f t="shared" si="1889"/>
        <v>100</v>
      </c>
      <c r="X2182" s="26"/>
    </row>
    <row r="2183" spans="1:24" ht="63" x14ac:dyDescent="0.25">
      <c r="A2183" s="4" t="s">
        <v>215</v>
      </c>
      <c r="B2183" s="4" t="s">
        <v>1345</v>
      </c>
      <c r="C2183" s="4" t="s">
        <v>181</v>
      </c>
      <c r="D2183" s="4" t="s">
        <v>72</v>
      </c>
      <c r="E2183" s="14" t="s">
        <v>1187</v>
      </c>
      <c r="F2183" s="5">
        <f t="shared" si="1929"/>
        <v>15940.5</v>
      </c>
      <c r="G2183" s="5">
        <f t="shared" si="1929"/>
        <v>15940.5</v>
      </c>
      <c r="H2183" s="5">
        <f t="shared" si="1929"/>
        <v>15940.5</v>
      </c>
      <c r="I2183" s="5">
        <f t="shared" si="1929"/>
        <v>0</v>
      </c>
      <c r="J2183" s="5">
        <f t="shared" si="1929"/>
        <v>0</v>
      </c>
      <c r="K2183" s="5">
        <f t="shared" si="1929"/>
        <v>0</v>
      </c>
      <c r="L2183" s="5">
        <f t="shared" si="1929"/>
        <v>0</v>
      </c>
      <c r="M2183" s="5">
        <f t="shared" si="1853"/>
        <v>15940.5</v>
      </c>
      <c r="N2183" s="5">
        <v>4755.5630300000003</v>
      </c>
      <c r="O2183" s="5">
        <f t="shared" si="1931"/>
        <v>21693.663</v>
      </c>
      <c r="P2183" s="5">
        <f t="shared" si="1932"/>
        <v>0</v>
      </c>
      <c r="Q2183" s="5">
        <f t="shared" si="1932"/>
        <v>0</v>
      </c>
      <c r="R2183" s="5">
        <f t="shared" si="1932"/>
        <v>0</v>
      </c>
      <c r="S2183" s="5">
        <f t="shared" si="1932"/>
        <v>0</v>
      </c>
      <c r="T2183" s="5">
        <v>4755.5630300000003</v>
      </c>
      <c r="U2183" s="5">
        <f t="shared" si="1932"/>
        <v>0</v>
      </c>
      <c r="V2183" s="36">
        <f t="shared" si="1932"/>
        <v>0</v>
      </c>
      <c r="W2183" s="5">
        <f t="shared" si="1889"/>
        <v>100</v>
      </c>
      <c r="X2183" s="26"/>
    </row>
    <row r="2184" spans="1:24" x14ac:dyDescent="0.25">
      <c r="A2184" s="4" t="s">
        <v>215</v>
      </c>
      <c r="B2184" s="4" t="s">
        <v>1345</v>
      </c>
      <c r="C2184" s="4" t="s">
        <v>181</v>
      </c>
      <c r="D2184" s="4" t="s">
        <v>13</v>
      </c>
      <c r="E2184" s="14" t="s">
        <v>480</v>
      </c>
      <c r="F2184" s="5">
        <f t="shared" ref="F2184:L2184" si="1933">F2187</f>
        <v>15940.5</v>
      </c>
      <c r="G2184" s="5">
        <f t="shared" si="1933"/>
        <v>15940.5</v>
      </c>
      <c r="H2184" s="5">
        <f t="shared" si="1933"/>
        <v>15940.5</v>
      </c>
      <c r="I2184" s="5">
        <f t="shared" si="1933"/>
        <v>0</v>
      </c>
      <c r="J2184" s="5">
        <f t="shared" si="1933"/>
        <v>0</v>
      </c>
      <c r="K2184" s="5">
        <f t="shared" si="1933"/>
        <v>0</v>
      </c>
      <c r="L2184" s="5">
        <f t="shared" si="1933"/>
        <v>0</v>
      </c>
      <c r="M2184" s="5">
        <f t="shared" ref="M2184:M2267" si="1934">F2184+I2184+L2184</f>
        <v>15940.5</v>
      </c>
      <c r="N2184" s="5">
        <v>8525.6887100000004</v>
      </c>
      <c r="O2184" s="5">
        <f t="shared" ref="O2184:V2184" si="1935">O2187+O2185</f>
        <v>21693.663</v>
      </c>
      <c r="P2184" s="5">
        <f t="shared" si="1935"/>
        <v>0</v>
      </c>
      <c r="Q2184" s="5">
        <f t="shared" si="1935"/>
        <v>0</v>
      </c>
      <c r="R2184" s="5">
        <f t="shared" si="1935"/>
        <v>0</v>
      </c>
      <c r="S2184" s="5">
        <f t="shared" si="1935"/>
        <v>0</v>
      </c>
      <c r="T2184" s="5">
        <v>8178.4887099999996</v>
      </c>
      <c r="U2184" s="5">
        <f t="shared" si="1935"/>
        <v>0</v>
      </c>
      <c r="V2184" s="36">
        <f t="shared" si="1935"/>
        <v>0</v>
      </c>
      <c r="W2184" s="5">
        <f t="shared" si="1889"/>
        <v>95.927601724506303</v>
      </c>
      <c r="X2184" s="26"/>
    </row>
    <row r="2185" spans="1:24" ht="63" x14ac:dyDescent="0.25">
      <c r="A2185" s="4" t="s">
        <v>215</v>
      </c>
      <c r="B2185" s="4" t="s">
        <v>1345</v>
      </c>
      <c r="C2185" s="4" t="s">
        <v>181</v>
      </c>
      <c r="D2185" s="4" t="s">
        <v>182</v>
      </c>
      <c r="E2185" s="14" t="s">
        <v>481</v>
      </c>
      <c r="F2185" s="5"/>
      <c r="G2185" s="5"/>
      <c r="H2185" s="5"/>
      <c r="I2185" s="5"/>
      <c r="J2185" s="5"/>
      <c r="K2185" s="5"/>
      <c r="L2185" s="5"/>
      <c r="M2185" s="5">
        <v>0</v>
      </c>
      <c r="N2185" s="5">
        <v>8525.6887100000004</v>
      </c>
      <c r="O2185" s="5">
        <f t="shared" ref="O2185:V2185" si="1936">O2186</f>
        <v>12184.7742</v>
      </c>
      <c r="P2185" s="5">
        <f t="shared" si="1936"/>
        <v>0</v>
      </c>
      <c r="Q2185" s="5">
        <f t="shared" si="1936"/>
        <v>0</v>
      </c>
      <c r="R2185" s="5">
        <f t="shared" si="1936"/>
        <v>0</v>
      </c>
      <c r="S2185" s="5">
        <f t="shared" si="1936"/>
        <v>0</v>
      </c>
      <c r="T2185" s="5">
        <v>8178.4887099999996</v>
      </c>
      <c r="U2185" s="5">
        <f t="shared" si="1936"/>
        <v>0</v>
      </c>
      <c r="V2185" s="36">
        <f t="shared" si="1936"/>
        <v>0</v>
      </c>
      <c r="W2185" s="5">
        <f t="shared" si="1889"/>
        <v>95.927601724506303</v>
      </c>
      <c r="X2185" s="26"/>
    </row>
    <row r="2186" spans="1:24" ht="31.5" x14ac:dyDescent="0.25">
      <c r="A2186" s="4" t="s">
        <v>215</v>
      </c>
      <c r="B2186" s="4" t="s">
        <v>1345</v>
      </c>
      <c r="C2186" s="4" t="s">
        <v>22</v>
      </c>
      <c r="D2186" s="4"/>
      <c r="E2186" s="14" t="s">
        <v>699</v>
      </c>
      <c r="F2186" s="5"/>
      <c r="G2186" s="5"/>
      <c r="H2186" s="5"/>
      <c r="I2186" s="5"/>
      <c r="J2186" s="5"/>
      <c r="K2186" s="5"/>
      <c r="L2186" s="5"/>
      <c r="M2186" s="5">
        <v>0</v>
      </c>
      <c r="N2186" s="5">
        <v>12184.7742</v>
      </c>
      <c r="O2186" s="5">
        <f>N2186</f>
        <v>12184.7742</v>
      </c>
      <c r="P2186" s="5">
        <v>0</v>
      </c>
      <c r="Q2186" s="5">
        <v>0</v>
      </c>
      <c r="R2186" s="5">
        <v>0</v>
      </c>
      <c r="S2186" s="5">
        <v>0</v>
      </c>
      <c r="T2186" s="5">
        <v>12132.5386</v>
      </c>
      <c r="U2186" s="5">
        <v>0</v>
      </c>
      <c r="V2186" s="36">
        <v>0</v>
      </c>
      <c r="W2186" s="5">
        <f t="shared" si="1889"/>
        <v>99.571304325032145</v>
      </c>
      <c r="X2186" s="26"/>
    </row>
    <row r="2187" spans="1:24" ht="47.25" x14ac:dyDescent="0.25">
      <c r="A2187" s="4" t="s">
        <v>215</v>
      </c>
      <c r="B2187" s="4" t="s">
        <v>1345</v>
      </c>
      <c r="C2187" s="4" t="s">
        <v>345</v>
      </c>
      <c r="D2187" s="4"/>
      <c r="E2187" s="14" t="s">
        <v>704</v>
      </c>
      <c r="F2187" s="5">
        <f t="shared" si="1929"/>
        <v>15940.5</v>
      </c>
      <c r="G2187" s="5">
        <f t="shared" si="1929"/>
        <v>15940.5</v>
      </c>
      <c r="H2187" s="5">
        <f t="shared" si="1929"/>
        <v>15940.5</v>
      </c>
      <c r="I2187" s="5">
        <f t="shared" si="1929"/>
        <v>0</v>
      </c>
      <c r="J2187" s="5">
        <f t="shared" si="1929"/>
        <v>0</v>
      </c>
      <c r="K2187" s="5">
        <f t="shared" si="1929"/>
        <v>0</v>
      </c>
      <c r="L2187" s="5">
        <f t="shared" si="1929"/>
        <v>0</v>
      </c>
      <c r="M2187" s="5">
        <f t="shared" si="1934"/>
        <v>15940.5</v>
      </c>
      <c r="N2187" s="5">
        <v>12184.7742</v>
      </c>
      <c r="O2187" s="5">
        <f t="shared" si="1931"/>
        <v>9508.8888000000006</v>
      </c>
      <c r="P2187" s="5">
        <f t="shared" si="1932"/>
        <v>0</v>
      </c>
      <c r="Q2187" s="5">
        <f t="shared" si="1932"/>
        <v>0</v>
      </c>
      <c r="R2187" s="5">
        <f t="shared" si="1932"/>
        <v>0</v>
      </c>
      <c r="S2187" s="5">
        <f t="shared" si="1932"/>
        <v>0</v>
      </c>
      <c r="T2187" s="5">
        <v>12132.5386</v>
      </c>
      <c r="U2187" s="5">
        <f t="shared" si="1932"/>
        <v>0</v>
      </c>
      <c r="V2187" s="36">
        <f t="shared" si="1932"/>
        <v>0</v>
      </c>
      <c r="W2187" s="5">
        <f t="shared" ref="W2187:W2250" si="1937">T2187/N2187*100</f>
        <v>99.571304325032145</v>
      </c>
      <c r="X2187" s="26"/>
    </row>
    <row r="2188" spans="1:24" ht="31.5" x14ac:dyDescent="0.25">
      <c r="A2188" s="4" t="s">
        <v>215</v>
      </c>
      <c r="B2188" s="4" t="s">
        <v>1345</v>
      </c>
      <c r="C2188" s="4" t="s">
        <v>345</v>
      </c>
      <c r="D2188" s="4" t="s">
        <v>11</v>
      </c>
      <c r="E2188" s="14" t="s">
        <v>465</v>
      </c>
      <c r="F2188" s="5">
        <v>15940.5</v>
      </c>
      <c r="G2188" s="5">
        <v>15940.5</v>
      </c>
      <c r="H2188" s="5">
        <v>15940.5</v>
      </c>
      <c r="I2188" s="5"/>
      <c r="J2188" s="5"/>
      <c r="K2188" s="5"/>
      <c r="L2188" s="5">
        <v>0</v>
      </c>
      <c r="M2188" s="5">
        <f t="shared" si="1934"/>
        <v>15940.5</v>
      </c>
      <c r="N2188" s="5">
        <v>10447.119199999999</v>
      </c>
      <c r="O2188" s="5">
        <v>9508.8888000000006</v>
      </c>
      <c r="P2188" s="5">
        <v>0</v>
      </c>
      <c r="Q2188" s="5">
        <v>0</v>
      </c>
      <c r="R2188" s="5">
        <v>0</v>
      </c>
      <c r="S2188" s="5">
        <v>0</v>
      </c>
      <c r="T2188" s="5">
        <v>10394.883599999999</v>
      </c>
      <c r="U2188" s="5">
        <v>0</v>
      </c>
      <c r="V2188" s="36">
        <v>0</v>
      </c>
      <c r="W2188" s="5">
        <f t="shared" si="1937"/>
        <v>99.499999961711936</v>
      </c>
      <c r="X2188" s="26"/>
    </row>
    <row r="2189" spans="1:24" ht="31.5" x14ac:dyDescent="0.25">
      <c r="A2189" s="4" t="s">
        <v>215</v>
      </c>
      <c r="B2189" s="4" t="s">
        <v>1345</v>
      </c>
      <c r="C2189" s="4" t="s">
        <v>345</v>
      </c>
      <c r="D2189" s="4" t="s">
        <v>12</v>
      </c>
      <c r="E2189" s="14" t="s">
        <v>466</v>
      </c>
      <c r="F2189" s="5"/>
      <c r="G2189" s="5"/>
      <c r="H2189" s="5"/>
      <c r="I2189" s="5"/>
      <c r="J2189" s="5"/>
      <c r="K2189" s="5"/>
      <c r="L2189" s="5"/>
      <c r="M2189" s="5">
        <v>0</v>
      </c>
      <c r="N2189" s="5">
        <v>10447.119199999999</v>
      </c>
      <c r="O2189" s="5">
        <f t="shared" ref="O2189:V2192" si="1938">O2190</f>
        <v>3388.0349999999999</v>
      </c>
      <c r="P2189" s="5">
        <f t="shared" si="1938"/>
        <v>0</v>
      </c>
      <c r="Q2189" s="5">
        <f t="shared" si="1938"/>
        <v>0</v>
      </c>
      <c r="R2189" s="5">
        <f t="shared" si="1938"/>
        <v>0</v>
      </c>
      <c r="S2189" s="5">
        <f t="shared" si="1938"/>
        <v>0</v>
      </c>
      <c r="T2189" s="5">
        <v>10394.883599999999</v>
      </c>
      <c r="U2189" s="5">
        <f t="shared" si="1938"/>
        <v>0</v>
      </c>
      <c r="V2189" s="36">
        <f t="shared" si="1938"/>
        <v>0</v>
      </c>
      <c r="W2189" s="5">
        <f t="shared" si="1937"/>
        <v>99.499999961711936</v>
      </c>
      <c r="X2189" s="26"/>
    </row>
    <row r="2190" spans="1:24" ht="31.5" x14ac:dyDescent="0.25">
      <c r="A2190" s="4" t="s">
        <v>215</v>
      </c>
      <c r="B2190" s="4" t="s">
        <v>1345</v>
      </c>
      <c r="C2190" s="4" t="s">
        <v>345</v>
      </c>
      <c r="D2190" s="4" t="s">
        <v>73</v>
      </c>
      <c r="E2190" s="14" t="s">
        <v>475</v>
      </c>
      <c r="F2190" s="5"/>
      <c r="G2190" s="5"/>
      <c r="H2190" s="5"/>
      <c r="I2190" s="5"/>
      <c r="J2190" s="5"/>
      <c r="K2190" s="5"/>
      <c r="L2190" s="5"/>
      <c r="M2190" s="5">
        <v>0</v>
      </c>
      <c r="N2190" s="5">
        <v>400</v>
      </c>
      <c r="O2190" s="5">
        <f t="shared" si="1938"/>
        <v>3388.0349999999999</v>
      </c>
      <c r="P2190" s="5">
        <f t="shared" si="1938"/>
        <v>0</v>
      </c>
      <c r="Q2190" s="5">
        <f t="shared" si="1938"/>
        <v>0</v>
      </c>
      <c r="R2190" s="5">
        <f t="shared" si="1938"/>
        <v>0</v>
      </c>
      <c r="S2190" s="5">
        <f t="shared" si="1938"/>
        <v>0</v>
      </c>
      <c r="T2190" s="5">
        <v>400</v>
      </c>
      <c r="U2190" s="5">
        <f t="shared" si="1938"/>
        <v>0</v>
      </c>
      <c r="V2190" s="36">
        <f t="shared" si="1938"/>
        <v>0</v>
      </c>
      <c r="W2190" s="5">
        <f t="shared" si="1937"/>
        <v>100</v>
      </c>
      <c r="X2190" s="26"/>
    </row>
    <row r="2191" spans="1:24" ht="63" x14ac:dyDescent="0.25">
      <c r="A2191" s="4" t="s">
        <v>215</v>
      </c>
      <c r="B2191" s="4" t="s">
        <v>1345</v>
      </c>
      <c r="C2191" s="4" t="s">
        <v>345</v>
      </c>
      <c r="D2191" s="4" t="s">
        <v>72</v>
      </c>
      <c r="E2191" s="14" t="s">
        <v>1187</v>
      </c>
      <c r="F2191" s="5"/>
      <c r="G2191" s="5"/>
      <c r="H2191" s="5"/>
      <c r="I2191" s="5"/>
      <c r="J2191" s="5"/>
      <c r="K2191" s="5"/>
      <c r="L2191" s="5"/>
      <c r="M2191" s="5">
        <v>0</v>
      </c>
      <c r="N2191" s="5">
        <v>400</v>
      </c>
      <c r="O2191" s="5">
        <f t="shared" si="1938"/>
        <v>3388.0349999999999</v>
      </c>
      <c r="P2191" s="5">
        <f t="shared" si="1938"/>
        <v>0</v>
      </c>
      <c r="Q2191" s="5">
        <f t="shared" si="1938"/>
        <v>0</v>
      </c>
      <c r="R2191" s="5">
        <f t="shared" si="1938"/>
        <v>0</v>
      </c>
      <c r="S2191" s="5">
        <f t="shared" si="1938"/>
        <v>0</v>
      </c>
      <c r="T2191" s="5">
        <v>400</v>
      </c>
      <c r="U2191" s="5">
        <f t="shared" si="1938"/>
        <v>0</v>
      </c>
      <c r="V2191" s="36">
        <f t="shared" si="1938"/>
        <v>0</v>
      </c>
      <c r="W2191" s="5">
        <f t="shared" si="1937"/>
        <v>100</v>
      </c>
      <c r="X2191" s="26"/>
    </row>
    <row r="2192" spans="1:24" x14ac:dyDescent="0.25">
      <c r="A2192" s="4" t="s">
        <v>215</v>
      </c>
      <c r="B2192" s="4" t="s">
        <v>1345</v>
      </c>
      <c r="C2192" s="4" t="s">
        <v>345</v>
      </c>
      <c r="D2192" s="4" t="s">
        <v>13</v>
      </c>
      <c r="E2192" s="14" t="s">
        <v>480</v>
      </c>
      <c r="F2192" s="5"/>
      <c r="G2192" s="5"/>
      <c r="H2192" s="5"/>
      <c r="I2192" s="5"/>
      <c r="J2192" s="5"/>
      <c r="K2192" s="5"/>
      <c r="L2192" s="5"/>
      <c r="M2192" s="5">
        <v>0</v>
      </c>
      <c r="N2192" s="5">
        <v>1337.655</v>
      </c>
      <c r="O2192" s="5">
        <f t="shared" si="1938"/>
        <v>3388.0349999999999</v>
      </c>
      <c r="P2192" s="5">
        <f t="shared" si="1938"/>
        <v>0</v>
      </c>
      <c r="Q2192" s="5">
        <f t="shared" si="1938"/>
        <v>0</v>
      </c>
      <c r="R2192" s="5">
        <f t="shared" si="1938"/>
        <v>0</v>
      </c>
      <c r="S2192" s="5">
        <f t="shared" si="1938"/>
        <v>0</v>
      </c>
      <c r="T2192" s="5">
        <v>1337.655</v>
      </c>
      <c r="U2192" s="5">
        <f t="shared" si="1938"/>
        <v>0</v>
      </c>
      <c r="V2192" s="36">
        <f t="shared" si="1938"/>
        <v>0</v>
      </c>
      <c r="W2192" s="5">
        <f t="shared" si="1937"/>
        <v>100</v>
      </c>
      <c r="X2192" s="26"/>
    </row>
    <row r="2193" spans="1:24" ht="63" x14ac:dyDescent="0.25">
      <c r="A2193" s="4" t="s">
        <v>215</v>
      </c>
      <c r="B2193" s="4" t="s">
        <v>1345</v>
      </c>
      <c r="C2193" s="4" t="s">
        <v>345</v>
      </c>
      <c r="D2193" s="4" t="s">
        <v>182</v>
      </c>
      <c r="E2193" s="14" t="s">
        <v>481</v>
      </c>
      <c r="F2193" s="5"/>
      <c r="G2193" s="5"/>
      <c r="H2193" s="5"/>
      <c r="I2193" s="5"/>
      <c r="J2193" s="5"/>
      <c r="K2193" s="5"/>
      <c r="L2193" s="5"/>
      <c r="M2193" s="5">
        <v>0</v>
      </c>
      <c r="N2193" s="5">
        <v>1337.655</v>
      </c>
      <c r="O2193" s="5">
        <v>3388.0349999999999</v>
      </c>
      <c r="P2193" s="5">
        <v>0</v>
      </c>
      <c r="Q2193" s="5">
        <v>0</v>
      </c>
      <c r="R2193" s="5">
        <v>0</v>
      </c>
      <c r="S2193" s="5">
        <v>0</v>
      </c>
      <c r="T2193" s="5">
        <v>1337.655</v>
      </c>
      <c r="U2193" s="5">
        <v>0</v>
      </c>
      <c r="V2193" s="36">
        <v>0</v>
      </c>
      <c r="W2193" s="5">
        <f t="shared" si="1937"/>
        <v>100</v>
      </c>
      <c r="X2193" s="26"/>
    </row>
    <row r="2194" spans="1:24" x14ac:dyDescent="0.25">
      <c r="A2194" s="9" t="s">
        <v>215</v>
      </c>
      <c r="B2194" s="9" t="s">
        <v>1324</v>
      </c>
      <c r="C2194" s="9"/>
      <c r="D2194" s="9"/>
      <c r="E2194" s="13" t="s">
        <v>445</v>
      </c>
      <c r="F2194" s="5">
        <f t="shared" ref="F2194:L2196" si="1939">F2195</f>
        <v>0</v>
      </c>
      <c r="G2194" s="5">
        <f t="shared" si="1939"/>
        <v>0</v>
      </c>
      <c r="H2194" s="5">
        <f t="shared" si="1939"/>
        <v>0</v>
      </c>
      <c r="I2194" s="5">
        <f t="shared" si="1939"/>
        <v>0</v>
      </c>
      <c r="J2194" s="5">
        <f t="shared" si="1939"/>
        <v>0</v>
      </c>
      <c r="K2194" s="5">
        <f t="shared" si="1939"/>
        <v>0</v>
      </c>
      <c r="L2194" s="5">
        <f t="shared" si="1939"/>
        <v>2667.076</v>
      </c>
      <c r="M2194" s="5">
        <f t="shared" si="1934"/>
        <v>2667.076</v>
      </c>
      <c r="N2194" s="11">
        <v>305.8005</v>
      </c>
      <c r="O2194" s="5">
        <f t="shared" ref="O2194:O2196" si="1940">O2195</f>
        <v>12970.54142</v>
      </c>
      <c r="P2194" s="5">
        <f t="shared" ref="P2194:V2196" si="1941">P2195</f>
        <v>0</v>
      </c>
      <c r="Q2194" s="5">
        <f t="shared" si="1941"/>
        <v>0</v>
      </c>
      <c r="R2194" s="5">
        <f t="shared" si="1941"/>
        <v>0</v>
      </c>
      <c r="S2194" s="5">
        <f t="shared" si="1941"/>
        <v>0</v>
      </c>
      <c r="T2194" s="11">
        <v>255.8005</v>
      </c>
      <c r="U2194" s="5">
        <f t="shared" si="1941"/>
        <v>0</v>
      </c>
      <c r="V2194" s="36">
        <f t="shared" si="1941"/>
        <v>0</v>
      </c>
      <c r="W2194" s="11">
        <f t="shared" si="1937"/>
        <v>83.649470815122925</v>
      </c>
      <c r="X2194" s="26"/>
    </row>
    <row r="2195" spans="1:24" ht="31.5" x14ac:dyDescent="0.25">
      <c r="A2195" s="4" t="s">
        <v>215</v>
      </c>
      <c r="B2195" s="4" t="s">
        <v>1324</v>
      </c>
      <c r="C2195" s="4" t="s">
        <v>186</v>
      </c>
      <c r="D2195" s="4"/>
      <c r="E2195" s="14" t="s">
        <v>959</v>
      </c>
      <c r="F2195" s="5">
        <f t="shared" si="1939"/>
        <v>0</v>
      </c>
      <c r="G2195" s="5">
        <f t="shared" si="1939"/>
        <v>0</v>
      </c>
      <c r="H2195" s="5">
        <f t="shared" si="1939"/>
        <v>0</v>
      </c>
      <c r="I2195" s="5">
        <f t="shared" si="1939"/>
        <v>0</v>
      </c>
      <c r="J2195" s="5">
        <f t="shared" si="1939"/>
        <v>0</v>
      </c>
      <c r="K2195" s="5">
        <f t="shared" si="1939"/>
        <v>0</v>
      </c>
      <c r="L2195" s="5">
        <f>L2196+L2200</f>
        <v>2667.076</v>
      </c>
      <c r="M2195" s="5">
        <f t="shared" si="1934"/>
        <v>2667.076</v>
      </c>
      <c r="N2195" s="5">
        <v>100.001</v>
      </c>
      <c r="O2195" s="5">
        <f>O2196+O2200+O2198</f>
        <v>12970.54142</v>
      </c>
      <c r="P2195" s="5">
        <f t="shared" ref="P2195:V2195" si="1942">P2196+P2200</f>
        <v>0</v>
      </c>
      <c r="Q2195" s="5">
        <f t="shared" si="1942"/>
        <v>0</v>
      </c>
      <c r="R2195" s="5">
        <f t="shared" si="1942"/>
        <v>0</v>
      </c>
      <c r="S2195" s="5">
        <f t="shared" si="1942"/>
        <v>0</v>
      </c>
      <c r="T2195" s="5">
        <v>50.000999999999998</v>
      </c>
      <c r="U2195" s="5">
        <f t="shared" si="1942"/>
        <v>0</v>
      </c>
      <c r="V2195" s="36">
        <f t="shared" si="1942"/>
        <v>0</v>
      </c>
      <c r="W2195" s="5">
        <f t="shared" si="1937"/>
        <v>50.000499995000048</v>
      </c>
      <c r="X2195" s="26"/>
    </row>
    <row r="2196" spans="1:24" ht="47.25" x14ac:dyDescent="0.25">
      <c r="A2196" s="4" t="s">
        <v>215</v>
      </c>
      <c r="B2196" s="4" t="s">
        <v>1324</v>
      </c>
      <c r="C2196" s="4" t="s">
        <v>187</v>
      </c>
      <c r="D2196" s="4"/>
      <c r="E2196" s="14" t="s">
        <v>1487</v>
      </c>
      <c r="F2196" s="5">
        <f t="shared" si="1939"/>
        <v>0</v>
      </c>
      <c r="G2196" s="5">
        <f t="shared" si="1939"/>
        <v>0</v>
      </c>
      <c r="H2196" s="5">
        <f t="shared" si="1939"/>
        <v>0</v>
      </c>
      <c r="I2196" s="5">
        <f t="shared" si="1939"/>
        <v>0</v>
      </c>
      <c r="J2196" s="5">
        <f t="shared" si="1939"/>
        <v>0</v>
      </c>
      <c r="K2196" s="5">
        <f t="shared" si="1939"/>
        <v>0</v>
      </c>
      <c r="L2196" s="5">
        <f t="shared" si="1939"/>
        <v>2317.076</v>
      </c>
      <c r="M2196" s="5">
        <f t="shared" si="1934"/>
        <v>2317.076</v>
      </c>
      <c r="N2196" s="5">
        <v>100.001</v>
      </c>
      <c r="O2196" s="5">
        <f t="shared" si="1940"/>
        <v>10282.04142</v>
      </c>
      <c r="P2196" s="5">
        <f t="shared" si="1941"/>
        <v>0</v>
      </c>
      <c r="Q2196" s="5">
        <f t="shared" si="1941"/>
        <v>0</v>
      </c>
      <c r="R2196" s="5">
        <f t="shared" si="1941"/>
        <v>0</v>
      </c>
      <c r="S2196" s="5">
        <f t="shared" si="1941"/>
        <v>0</v>
      </c>
      <c r="T2196" s="5">
        <v>50.000999999999998</v>
      </c>
      <c r="U2196" s="5">
        <f t="shared" si="1941"/>
        <v>0</v>
      </c>
      <c r="V2196" s="36">
        <f t="shared" si="1941"/>
        <v>0</v>
      </c>
      <c r="W2196" s="5">
        <f t="shared" si="1937"/>
        <v>50.000499995000048</v>
      </c>
      <c r="X2196" s="26"/>
    </row>
    <row r="2197" spans="1:24" ht="47.25" x14ac:dyDescent="0.25">
      <c r="A2197" s="4" t="s">
        <v>215</v>
      </c>
      <c r="B2197" s="4" t="s">
        <v>1324</v>
      </c>
      <c r="C2197" s="4" t="s">
        <v>1497</v>
      </c>
      <c r="D2197" s="4"/>
      <c r="E2197" s="14" t="s">
        <v>966</v>
      </c>
      <c r="F2197" s="5"/>
      <c r="G2197" s="5"/>
      <c r="H2197" s="5"/>
      <c r="I2197" s="5"/>
      <c r="J2197" s="5"/>
      <c r="K2197" s="5"/>
      <c r="L2197" s="5">
        <v>2317.076</v>
      </c>
      <c r="M2197" s="5">
        <f t="shared" si="1934"/>
        <v>2317.076</v>
      </c>
      <c r="N2197" s="5">
        <v>100.001</v>
      </c>
      <c r="O2197" s="5">
        <v>10282.04142</v>
      </c>
      <c r="P2197" s="5">
        <v>0</v>
      </c>
      <c r="Q2197" s="5">
        <v>0</v>
      </c>
      <c r="R2197" s="5">
        <v>0</v>
      </c>
      <c r="S2197" s="5">
        <v>0</v>
      </c>
      <c r="T2197" s="5">
        <v>50.000999999999998</v>
      </c>
      <c r="U2197" s="5">
        <v>0</v>
      </c>
      <c r="V2197" s="36">
        <v>0</v>
      </c>
      <c r="W2197" s="5">
        <f t="shared" si="1937"/>
        <v>50.000499995000048</v>
      </c>
      <c r="X2197" s="26"/>
    </row>
    <row r="2198" spans="1:24" ht="63" x14ac:dyDescent="0.25">
      <c r="A2198" s="4" t="s">
        <v>215</v>
      </c>
      <c r="B2198" s="4" t="s">
        <v>1324</v>
      </c>
      <c r="C2198" s="4" t="s">
        <v>1498</v>
      </c>
      <c r="D2198" s="4"/>
      <c r="E2198" s="14" t="s">
        <v>1141</v>
      </c>
      <c r="F2198" s="5"/>
      <c r="G2198" s="5"/>
      <c r="H2198" s="5"/>
      <c r="I2198" s="5"/>
      <c r="J2198" s="5"/>
      <c r="K2198" s="5"/>
      <c r="L2198" s="5"/>
      <c r="M2198" s="5">
        <f>M2199</f>
        <v>0</v>
      </c>
      <c r="N2198" s="5">
        <v>100.001</v>
      </c>
      <c r="O2198" s="5">
        <f>O2199</f>
        <v>548.5</v>
      </c>
      <c r="P2198" s="5">
        <f t="shared" ref="P2198:V2198" si="1943">P2199</f>
        <v>0</v>
      </c>
      <c r="Q2198" s="5">
        <f t="shared" si="1943"/>
        <v>0</v>
      </c>
      <c r="R2198" s="5">
        <f t="shared" si="1943"/>
        <v>0</v>
      </c>
      <c r="S2198" s="5">
        <f t="shared" si="1943"/>
        <v>0</v>
      </c>
      <c r="T2198" s="5">
        <v>50.000999999999998</v>
      </c>
      <c r="U2198" s="5">
        <f t="shared" si="1943"/>
        <v>0</v>
      </c>
      <c r="V2198" s="36">
        <f t="shared" si="1943"/>
        <v>0</v>
      </c>
      <c r="W2198" s="5">
        <f t="shared" si="1937"/>
        <v>50.000499995000048</v>
      </c>
      <c r="X2198" s="26"/>
    </row>
    <row r="2199" spans="1:24" ht="31.5" x14ac:dyDescent="0.25">
      <c r="A2199" s="4" t="s">
        <v>215</v>
      </c>
      <c r="B2199" s="4" t="s">
        <v>1324</v>
      </c>
      <c r="C2199" s="4" t="s">
        <v>1498</v>
      </c>
      <c r="D2199" s="4" t="s">
        <v>11</v>
      </c>
      <c r="E2199" s="14" t="s">
        <v>465</v>
      </c>
      <c r="F2199" s="5"/>
      <c r="G2199" s="5"/>
      <c r="H2199" s="5"/>
      <c r="I2199" s="5"/>
      <c r="J2199" s="5"/>
      <c r="K2199" s="5"/>
      <c r="L2199" s="5"/>
      <c r="M2199" s="5">
        <v>0</v>
      </c>
      <c r="N2199" s="5">
        <v>100.001</v>
      </c>
      <c r="O2199" s="5">
        <v>548.5</v>
      </c>
      <c r="P2199" s="5">
        <v>0</v>
      </c>
      <c r="Q2199" s="5">
        <v>0</v>
      </c>
      <c r="R2199" s="5">
        <v>0</v>
      </c>
      <c r="S2199" s="5">
        <v>0</v>
      </c>
      <c r="T2199" s="5">
        <v>50.000999999999998</v>
      </c>
      <c r="U2199" s="5">
        <v>0</v>
      </c>
      <c r="V2199" s="36">
        <v>0</v>
      </c>
      <c r="W2199" s="5">
        <f t="shared" si="1937"/>
        <v>50.000499995000048</v>
      </c>
      <c r="X2199" s="26"/>
    </row>
    <row r="2200" spans="1:24" ht="31.5" x14ac:dyDescent="0.25">
      <c r="A2200" s="4" t="s">
        <v>215</v>
      </c>
      <c r="B2200" s="4" t="s">
        <v>1324</v>
      </c>
      <c r="C2200" s="4" t="s">
        <v>1498</v>
      </c>
      <c r="D2200" s="4" t="s">
        <v>12</v>
      </c>
      <c r="E2200" s="14" t="s">
        <v>466</v>
      </c>
      <c r="F2200" s="5"/>
      <c r="G2200" s="5"/>
      <c r="H2200" s="5"/>
      <c r="I2200" s="5"/>
      <c r="J2200" s="5"/>
      <c r="K2200" s="5"/>
      <c r="L2200" s="5">
        <f>L2201</f>
        <v>350</v>
      </c>
      <c r="M2200" s="5">
        <f t="shared" si="1934"/>
        <v>350</v>
      </c>
      <c r="N2200" s="5">
        <v>100.001</v>
      </c>
      <c r="O2200" s="5">
        <f>O2201</f>
        <v>2140</v>
      </c>
      <c r="P2200" s="5">
        <f t="shared" ref="P2200:V2200" si="1944">P2201</f>
        <v>0</v>
      </c>
      <c r="Q2200" s="5">
        <f t="shared" si="1944"/>
        <v>0</v>
      </c>
      <c r="R2200" s="5">
        <f t="shared" si="1944"/>
        <v>0</v>
      </c>
      <c r="S2200" s="5">
        <f t="shared" si="1944"/>
        <v>0</v>
      </c>
      <c r="T2200" s="5">
        <v>50.000999999999998</v>
      </c>
      <c r="U2200" s="5">
        <f t="shared" si="1944"/>
        <v>0</v>
      </c>
      <c r="V2200" s="36">
        <f t="shared" si="1944"/>
        <v>0</v>
      </c>
      <c r="W2200" s="5">
        <f t="shared" si="1937"/>
        <v>50.000499995000048</v>
      </c>
      <c r="X2200" s="26"/>
    </row>
    <row r="2201" spans="1:24" ht="31.5" x14ac:dyDescent="0.25">
      <c r="A2201" s="4" t="s">
        <v>215</v>
      </c>
      <c r="B2201" s="4" t="s">
        <v>1324</v>
      </c>
      <c r="C2201" s="4" t="s">
        <v>49</v>
      </c>
      <c r="D2201" s="4"/>
      <c r="E2201" s="14" t="s">
        <v>1016</v>
      </c>
      <c r="F2201" s="5"/>
      <c r="G2201" s="5"/>
      <c r="H2201" s="5"/>
      <c r="I2201" s="5"/>
      <c r="J2201" s="5"/>
      <c r="K2201" s="5"/>
      <c r="L2201" s="5">
        <v>350</v>
      </c>
      <c r="M2201" s="5">
        <f t="shared" si="1934"/>
        <v>350</v>
      </c>
      <c r="N2201" s="5">
        <v>60</v>
      </c>
      <c r="O2201" s="5">
        <v>2140</v>
      </c>
      <c r="P2201" s="5">
        <v>0</v>
      </c>
      <c r="Q2201" s="5">
        <v>0</v>
      </c>
      <c r="R2201" s="5">
        <v>0</v>
      </c>
      <c r="S2201" s="5">
        <v>0</v>
      </c>
      <c r="T2201" s="5">
        <v>60</v>
      </c>
      <c r="U2201" s="5">
        <v>0</v>
      </c>
      <c r="V2201" s="36">
        <v>0</v>
      </c>
      <c r="W2201" s="5">
        <f t="shared" si="1937"/>
        <v>100</v>
      </c>
      <c r="X2201" s="26"/>
    </row>
    <row r="2202" spans="1:24" s="10" customFormat="1" ht="31.5" x14ac:dyDescent="0.25">
      <c r="A2202" s="4" t="s">
        <v>215</v>
      </c>
      <c r="B2202" s="4" t="s">
        <v>1324</v>
      </c>
      <c r="C2202" s="4" t="s">
        <v>54</v>
      </c>
      <c r="D2202" s="4"/>
      <c r="E2202" s="14" t="s">
        <v>1017</v>
      </c>
      <c r="F2202" s="11">
        <f t="shared" ref="F2202:L2202" si="1945">F2203+F2209+F2222</f>
        <v>416.7</v>
      </c>
      <c r="G2202" s="11">
        <f t="shared" si="1945"/>
        <v>420.69999999999993</v>
      </c>
      <c r="H2202" s="11">
        <f t="shared" si="1945"/>
        <v>420.9</v>
      </c>
      <c r="I2202" s="11">
        <f t="shared" si="1945"/>
        <v>-18</v>
      </c>
      <c r="J2202" s="11">
        <f t="shared" si="1945"/>
        <v>-18</v>
      </c>
      <c r="K2202" s="11">
        <f t="shared" si="1945"/>
        <v>-18</v>
      </c>
      <c r="L2202" s="11">
        <f t="shared" si="1945"/>
        <v>-92.300000000000011</v>
      </c>
      <c r="M2202" s="11">
        <f t="shared" si="1934"/>
        <v>306.39999999999998</v>
      </c>
      <c r="N2202" s="5">
        <v>60</v>
      </c>
      <c r="O2202" s="11">
        <f t="shared" ref="O2202:V2202" si="1946">O2203+O2209+O2222+O2228</f>
        <v>575.54</v>
      </c>
      <c r="P2202" s="11">
        <f t="shared" si="1946"/>
        <v>0</v>
      </c>
      <c r="Q2202" s="11">
        <f t="shared" si="1946"/>
        <v>0</v>
      </c>
      <c r="R2202" s="11">
        <f t="shared" si="1946"/>
        <v>0</v>
      </c>
      <c r="S2202" s="11">
        <f t="shared" si="1946"/>
        <v>0</v>
      </c>
      <c r="T2202" s="5">
        <v>60</v>
      </c>
      <c r="U2202" s="11">
        <f t="shared" si="1946"/>
        <v>0</v>
      </c>
      <c r="V2202" s="35">
        <f t="shared" si="1946"/>
        <v>0</v>
      </c>
      <c r="W2202" s="5">
        <f t="shared" si="1937"/>
        <v>100</v>
      </c>
      <c r="X2202" s="25"/>
    </row>
    <row r="2203" spans="1:24" ht="63" x14ac:dyDescent="0.25">
      <c r="A2203" s="4" t="s">
        <v>215</v>
      </c>
      <c r="B2203" s="4" t="s">
        <v>1324</v>
      </c>
      <c r="C2203" s="4" t="s">
        <v>192</v>
      </c>
      <c r="D2203" s="4"/>
      <c r="E2203" s="14" t="s">
        <v>1213</v>
      </c>
      <c r="F2203" s="5">
        <f t="shared" ref="F2203:L2207" si="1947">F2204</f>
        <v>186.9</v>
      </c>
      <c r="G2203" s="5">
        <f t="shared" si="1947"/>
        <v>190.89999999999998</v>
      </c>
      <c r="H2203" s="5">
        <f t="shared" si="1947"/>
        <v>191.1</v>
      </c>
      <c r="I2203" s="5">
        <f t="shared" si="1947"/>
        <v>0</v>
      </c>
      <c r="J2203" s="5">
        <f t="shared" si="1947"/>
        <v>0</v>
      </c>
      <c r="K2203" s="5">
        <f t="shared" si="1947"/>
        <v>0</v>
      </c>
      <c r="L2203" s="5">
        <f t="shared" si="1947"/>
        <v>0</v>
      </c>
      <c r="M2203" s="5">
        <f t="shared" si="1934"/>
        <v>186.9</v>
      </c>
      <c r="N2203" s="5">
        <v>60</v>
      </c>
      <c r="O2203" s="5">
        <f t="shared" ref="O2203:O2207" si="1948">O2204</f>
        <v>186.9</v>
      </c>
      <c r="P2203" s="5">
        <f t="shared" ref="P2203:V2207" si="1949">P2204</f>
        <v>0</v>
      </c>
      <c r="Q2203" s="5">
        <f t="shared" si="1949"/>
        <v>0</v>
      </c>
      <c r="R2203" s="5">
        <f t="shared" si="1949"/>
        <v>0</v>
      </c>
      <c r="S2203" s="5">
        <f t="shared" si="1949"/>
        <v>0</v>
      </c>
      <c r="T2203" s="5">
        <v>60</v>
      </c>
      <c r="U2203" s="5">
        <f t="shared" si="1949"/>
        <v>0</v>
      </c>
      <c r="V2203" s="36">
        <f t="shared" si="1949"/>
        <v>0</v>
      </c>
      <c r="W2203" s="5">
        <f t="shared" si="1937"/>
        <v>100</v>
      </c>
      <c r="X2203" s="26"/>
    </row>
    <row r="2204" spans="1:24" ht="31.5" hidden="1" x14ac:dyDescent="0.25">
      <c r="A2204" s="4" t="s">
        <v>215</v>
      </c>
      <c r="B2204" s="4" t="s">
        <v>1324</v>
      </c>
      <c r="C2204" s="4" t="s">
        <v>192</v>
      </c>
      <c r="D2204" s="4" t="s">
        <v>11</v>
      </c>
      <c r="E2204" s="14" t="s">
        <v>465</v>
      </c>
      <c r="F2204" s="5">
        <f t="shared" si="1947"/>
        <v>186.9</v>
      </c>
      <c r="G2204" s="5">
        <f t="shared" si="1947"/>
        <v>190.89999999999998</v>
      </c>
      <c r="H2204" s="5">
        <f t="shared" si="1947"/>
        <v>191.1</v>
      </c>
      <c r="I2204" s="5">
        <f t="shared" si="1947"/>
        <v>0</v>
      </c>
      <c r="J2204" s="5">
        <f t="shared" si="1947"/>
        <v>0</v>
      </c>
      <c r="K2204" s="5">
        <f t="shared" si="1947"/>
        <v>0</v>
      </c>
      <c r="L2204" s="5">
        <f t="shared" si="1947"/>
        <v>0</v>
      </c>
      <c r="M2204" s="5">
        <f t="shared" si="1934"/>
        <v>186.9</v>
      </c>
      <c r="N2204" s="5">
        <v>0</v>
      </c>
      <c r="O2204" s="5">
        <f t="shared" si="1948"/>
        <v>186.9</v>
      </c>
      <c r="P2204" s="5">
        <f t="shared" si="1949"/>
        <v>0</v>
      </c>
      <c r="Q2204" s="5">
        <f t="shared" si="1949"/>
        <v>0</v>
      </c>
      <c r="R2204" s="5">
        <f t="shared" si="1949"/>
        <v>0</v>
      </c>
      <c r="S2204" s="5">
        <f t="shared" si="1949"/>
        <v>0</v>
      </c>
      <c r="T2204" s="5">
        <v>0</v>
      </c>
      <c r="U2204" s="5">
        <f t="shared" si="1949"/>
        <v>0</v>
      </c>
      <c r="V2204" s="36">
        <f t="shared" si="1949"/>
        <v>0</v>
      </c>
      <c r="W2204" s="5" t="e">
        <f t="shared" si="1937"/>
        <v>#DIV/0!</v>
      </c>
      <c r="X2204" s="24" t="s">
        <v>1214</v>
      </c>
    </row>
    <row r="2205" spans="1:24" ht="31.5" hidden="1" x14ac:dyDescent="0.25">
      <c r="A2205" s="4" t="s">
        <v>215</v>
      </c>
      <c r="B2205" s="4" t="s">
        <v>1324</v>
      </c>
      <c r="C2205" s="4" t="s">
        <v>192</v>
      </c>
      <c r="D2205" s="4" t="s">
        <v>12</v>
      </c>
      <c r="E2205" s="14" t="s">
        <v>466</v>
      </c>
      <c r="F2205" s="5">
        <f>F2206</f>
        <v>186.9</v>
      </c>
      <c r="G2205" s="5">
        <f t="shared" si="1947"/>
        <v>190.89999999999998</v>
      </c>
      <c r="H2205" s="5">
        <f t="shared" si="1947"/>
        <v>191.1</v>
      </c>
      <c r="I2205" s="5">
        <f t="shared" si="1947"/>
        <v>0</v>
      </c>
      <c r="J2205" s="5">
        <f t="shared" si="1947"/>
        <v>0</v>
      </c>
      <c r="K2205" s="5">
        <f t="shared" si="1947"/>
        <v>0</v>
      </c>
      <c r="L2205" s="5">
        <f t="shared" si="1947"/>
        <v>0</v>
      </c>
      <c r="M2205" s="5">
        <f t="shared" si="1934"/>
        <v>186.9</v>
      </c>
      <c r="N2205" s="5">
        <v>0</v>
      </c>
      <c r="O2205" s="5">
        <f t="shared" si="1948"/>
        <v>186.9</v>
      </c>
      <c r="P2205" s="5">
        <f t="shared" si="1949"/>
        <v>0</v>
      </c>
      <c r="Q2205" s="5">
        <f t="shared" si="1949"/>
        <v>0</v>
      </c>
      <c r="R2205" s="5">
        <f t="shared" si="1949"/>
        <v>0</v>
      </c>
      <c r="S2205" s="5">
        <f t="shared" si="1949"/>
        <v>0</v>
      </c>
      <c r="T2205" s="5">
        <v>0</v>
      </c>
      <c r="U2205" s="5">
        <f t="shared" si="1949"/>
        <v>0</v>
      </c>
      <c r="V2205" s="36">
        <f t="shared" si="1949"/>
        <v>0</v>
      </c>
      <c r="W2205" s="5" t="e">
        <f t="shared" si="1937"/>
        <v>#DIV/0!</v>
      </c>
      <c r="X2205" s="24" t="s">
        <v>1214</v>
      </c>
    </row>
    <row r="2206" spans="1:24" ht="63" x14ac:dyDescent="0.25">
      <c r="A2206" s="4" t="s">
        <v>215</v>
      </c>
      <c r="B2206" s="4" t="s">
        <v>1324</v>
      </c>
      <c r="C2206" s="4" t="s">
        <v>1194</v>
      </c>
      <c r="D2206" s="4"/>
      <c r="E2206" s="14" t="s">
        <v>1195</v>
      </c>
      <c r="F2206" s="5">
        <f>F2207</f>
        <v>186.9</v>
      </c>
      <c r="G2206" s="5">
        <f t="shared" si="1947"/>
        <v>190.89999999999998</v>
      </c>
      <c r="H2206" s="5">
        <f t="shared" si="1947"/>
        <v>191.1</v>
      </c>
      <c r="I2206" s="5">
        <f t="shared" si="1947"/>
        <v>0</v>
      </c>
      <c r="J2206" s="5">
        <f t="shared" si="1947"/>
        <v>0</v>
      </c>
      <c r="K2206" s="5">
        <f t="shared" si="1947"/>
        <v>0</v>
      </c>
      <c r="L2206" s="5">
        <f t="shared" si="1947"/>
        <v>0</v>
      </c>
      <c r="M2206" s="5">
        <f t="shared" si="1934"/>
        <v>186.9</v>
      </c>
      <c r="N2206" s="5">
        <v>60</v>
      </c>
      <c r="O2206" s="5">
        <f t="shared" si="1948"/>
        <v>186.9</v>
      </c>
      <c r="P2206" s="5">
        <f t="shared" si="1949"/>
        <v>0</v>
      </c>
      <c r="Q2206" s="5">
        <f t="shared" si="1949"/>
        <v>0</v>
      </c>
      <c r="R2206" s="5">
        <f t="shared" si="1949"/>
        <v>0</v>
      </c>
      <c r="S2206" s="5">
        <f t="shared" si="1949"/>
        <v>0</v>
      </c>
      <c r="T2206" s="5">
        <v>60</v>
      </c>
      <c r="U2206" s="5">
        <f t="shared" si="1949"/>
        <v>0</v>
      </c>
      <c r="V2206" s="36">
        <f t="shared" si="1949"/>
        <v>0</v>
      </c>
      <c r="W2206" s="5">
        <f t="shared" si="1937"/>
        <v>100</v>
      </c>
      <c r="X2206" s="26"/>
    </row>
    <row r="2207" spans="1:24" ht="31.5" x14ac:dyDescent="0.25">
      <c r="A2207" s="4" t="s">
        <v>215</v>
      </c>
      <c r="B2207" s="4" t="s">
        <v>1324</v>
      </c>
      <c r="C2207" s="4" t="s">
        <v>1194</v>
      </c>
      <c r="D2207" s="4" t="s">
        <v>11</v>
      </c>
      <c r="E2207" s="14" t="s">
        <v>465</v>
      </c>
      <c r="F2207" s="5">
        <f>F2208</f>
        <v>186.9</v>
      </c>
      <c r="G2207" s="5">
        <f t="shared" si="1947"/>
        <v>190.89999999999998</v>
      </c>
      <c r="H2207" s="5">
        <f t="shared" si="1947"/>
        <v>191.1</v>
      </c>
      <c r="I2207" s="5">
        <f t="shared" si="1947"/>
        <v>0</v>
      </c>
      <c r="J2207" s="5">
        <f t="shared" si="1947"/>
        <v>0</v>
      </c>
      <c r="K2207" s="5">
        <f t="shared" si="1947"/>
        <v>0</v>
      </c>
      <c r="L2207" s="5">
        <f t="shared" si="1947"/>
        <v>0</v>
      </c>
      <c r="M2207" s="5">
        <f t="shared" si="1934"/>
        <v>186.9</v>
      </c>
      <c r="N2207" s="5">
        <v>60</v>
      </c>
      <c r="O2207" s="5">
        <f t="shared" si="1948"/>
        <v>186.9</v>
      </c>
      <c r="P2207" s="5">
        <f t="shared" si="1949"/>
        <v>0</v>
      </c>
      <c r="Q2207" s="5">
        <f t="shared" si="1949"/>
        <v>0</v>
      </c>
      <c r="R2207" s="5">
        <f t="shared" si="1949"/>
        <v>0</v>
      </c>
      <c r="S2207" s="5">
        <f t="shared" si="1949"/>
        <v>0</v>
      </c>
      <c r="T2207" s="5">
        <v>60</v>
      </c>
      <c r="U2207" s="5">
        <f t="shared" si="1949"/>
        <v>0</v>
      </c>
      <c r="V2207" s="36">
        <f t="shared" si="1949"/>
        <v>0</v>
      </c>
      <c r="W2207" s="5">
        <f t="shared" si="1937"/>
        <v>100</v>
      </c>
      <c r="X2207" s="26"/>
    </row>
    <row r="2208" spans="1:24" ht="31.5" x14ac:dyDescent="0.25">
      <c r="A2208" s="4" t="s">
        <v>215</v>
      </c>
      <c r="B2208" s="4" t="s">
        <v>1324</v>
      </c>
      <c r="C2208" s="4" t="s">
        <v>1194</v>
      </c>
      <c r="D2208" s="4" t="s">
        <v>12</v>
      </c>
      <c r="E2208" s="14" t="s">
        <v>466</v>
      </c>
      <c r="F2208" s="5">
        <v>186.9</v>
      </c>
      <c r="G2208" s="5">
        <v>190.89999999999998</v>
      </c>
      <c r="H2208" s="5">
        <v>191.1</v>
      </c>
      <c r="I2208" s="5"/>
      <c r="J2208" s="5"/>
      <c r="K2208" s="5"/>
      <c r="L2208" s="5"/>
      <c r="M2208" s="5">
        <f t="shared" si="1934"/>
        <v>186.9</v>
      </c>
      <c r="N2208" s="5">
        <v>60</v>
      </c>
      <c r="O2208" s="5">
        <v>186.9</v>
      </c>
      <c r="P2208" s="5">
        <v>0</v>
      </c>
      <c r="Q2208" s="5">
        <v>0</v>
      </c>
      <c r="R2208" s="5">
        <v>0</v>
      </c>
      <c r="S2208" s="5">
        <v>0</v>
      </c>
      <c r="T2208" s="5">
        <v>60</v>
      </c>
      <c r="U2208" s="5">
        <v>0</v>
      </c>
      <c r="V2208" s="36">
        <v>0</v>
      </c>
      <c r="W2208" s="5">
        <f t="shared" si="1937"/>
        <v>100</v>
      </c>
      <c r="X2208" s="26"/>
    </row>
    <row r="2209" spans="1:25" ht="31.5" hidden="1" x14ac:dyDescent="0.25">
      <c r="A2209" s="4" t="s">
        <v>215</v>
      </c>
      <c r="B2209" s="4" t="s">
        <v>1324</v>
      </c>
      <c r="C2209" s="4" t="s">
        <v>197</v>
      </c>
      <c r="D2209" s="4"/>
      <c r="E2209" s="14" t="s">
        <v>1019</v>
      </c>
      <c r="F2209" s="5">
        <f t="shared" ref="F2209:L2209" si="1950">F2215+F2210</f>
        <v>168.9</v>
      </c>
      <c r="G2209" s="5">
        <f t="shared" si="1950"/>
        <v>168.89999999999998</v>
      </c>
      <c r="H2209" s="5">
        <f t="shared" si="1950"/>
        <v>168.89999999999998</v>
      </c>
      <c r="I2209" s="5">
        <f t="shared" si="1950"/>
        <v>-18</v>
      </c>
      <c r="J2209" s="5">
        <f t="shared" si="1950"/>
        <v>-18</v>
      </c>
      <c r="K2209" s="5">
        <f t="shared" si="1950"/>
        <v>-18</v>
      </c>
      <c r="L2209" s="5">
        <f t="shared" si="1950"/>
        <v>-90.9</v>
      </c>
      <c r="M2209" s="5">
        <f t="shared" si="1934"/>
        <v>60</v>
      </c>
      <c r="N2209" s="5">
        <v>0</v>
      </c>
      <c r="O2209" s="5">
        <f>O2215+O2210</f>
        <v>60</v>
      </c>
      <c r="P2209" s="5">
        <f t="shared" ref="P2209:V2209" si="1951">P2215+P2210</f>
        <v>0</v>
      </c>
      <c r="Q2209" s="5">
        <f t="shared" si="1951"/>
        <v>0</v>
      </c>
      <c r="R2209" s="5">
        <f t="shared" si="1951"/>
        <v>0</v>
      </c>
      <c r="S2209" s="5">
        <f t="shared" si="1951"/>
        <v>0</v>
      </c>
      <c r="T2209" s="5">
        <v>0</v>
      </c>
      <c r="U2209" s="5">
        <f t="shared" si="1951"/>
        <v>0</v>
      </c>
      <c r="V2209" s="36">
        <f t="shared" si="1951"/>
        <v>0</v>
      </c>
      <c r="W2209" s="5" t="e">
        <f t="shared" si="1937"/>
        <v>#DIV/0!</v>
      </c>
      <c r="X2209" s="24" t="s">
        <v>1214</v>
      </c>
    </row>
    <row r="2210" spans="1:25" ht="47.25" hidden="1" x14ac:dyDescent="0.25">
      <c r="A2210" s="4" t="s">
        <v>215</v>
      </c>
      <c r="B2210" s="4" t="s">
        <v>1324</v>
      </c>
      <c r="C2210" s="4" t="s">
        <v>198</v>
      </c>
      <c r="D2210" s="4"/>
      <c r="E2210" s="14" t="s">
        <v>1020</v>
      </c>
      <c r="F2210" s="5">
        <f t="shared" ref="F2210:L2213" si="1952">F2211</f>
        <v>0</v>
      </c>
      <c r="G2210" s="5">
        <f t="shared" si="1952"/>
        <v>0</v>
      </c>
      <c r="H2210" s="5">
        <f t="shared" si="1952"/>
        <v>0</v>
      </c>
      <c r="I2210" s="5">
        <f t="shared" si="1952"/>
        <v>0</v>
      </c>
      <c r="J2210" s="5">
        <f t="shared" si="1952"/>
        <v>0</v>
      </c>
      <c r="K2210" s="5">
        <f t="shared" si="1952"/>
        <v>0</v>
      </c>
      <c r="L2210" s="5">
        <f t="shared" si="1952"/>
        <v>0</v>
      </c>
      <c r="M2210" s="5">
        <f t="shared" si="1934"/>
        <v>0</v>
      </c>
      <c r="N2210" s="5">
        <v>0</v>
      </c>
      <c r="O2210" s="5">
        <f t="shared" ref="O2210:O2213" si="1953">O2211</f>
        <v>0</v>
      </c>
      <c r="P2210" s="5">
        <f t="shared" ref="P2210:V2213" si="1954">P2211</f>
        <v>0</v>
      </c>
      <c r="Q2210" s="5">
        <f t="shared" si="1954"/>
        <v>0</v>
      </c>
      <c r="R2210" s="5">
        <f t="shared" si="1954"/>
        <v>0</v>
      </c>
      <c r="S2210" s="5">
        <f t="shared" si="1954"/>
        <v>0</v>
      </c>
      <c r="T2210" s="5">
        <v>0</v>
      </c>
      <c r="U2210" s="5">
        <f t="shared" si="1954"/>
        <v>0</v>
      </c>
      <c r="V2210" s="36">
        <f t="shared" si="1954"/>
        <v>0</v>
      </c>
      <c r="W2210" s="5" t="e">
        <f t="shared" si="1937"/>
        <v>#DIV/0!</v>
      </c>
      <c r="X2210" s="24" t="s">
        <v>1214</v>
      </c>
      <c r="Y2210" s="2" t="s">
        <v>1236</v>
      </c>
    </row>
    <row r="2211" spans="1:25" ht="31.5" hidden="1" x14ac:dyDescent="0.25">
      <c r="A2211" s="4" t="s">
        <v>215</v>
      </c>
      <c r="B2211" s="4" t="s">
        <v>1324</v>
      </c>
      <c r="C2211" s="4" t="s">
        <v>199</v>
      </c>
      <c r="D2211" s="4"/>
      <c r="E2211" s="14" t="s">
        <v>1021</v>
      </c>
      <c r="F2211" s="5">
        <f t="shared" si="1952"/>
        <v>0</v>
      </c>
      <c r="G2211" s="5">
        <f t="shared" si="1952"/>
        <v>0</v>
      </c>
      <c r="H2211" s="5">
        <f t="shared" si="1952"/>
        <v>0</v>
      </c>
      <c r="I2211" s="5">
        <f t="shared" si="1952"/>
        <v>0</v>
      </c>
      <c r="J2211" s="5">
        <f t="shared" si="1952"/>
        <v>0</v>
      </c>
      <c r="K2211" s="5">
        <f t="shared" si="1952"/>
        <v>0</v>
      </c>
      <c r="L2211" s="5">
        <f t="shared" si="1952"/>
        <v>0</v>
      </c>
      <c r="M2211" s="5">
        <f t="shared" si="1934"/>
        <v>0</v>
      </c>
      <c r="N2211" s="5">
        <v>0</v>
      </c>
      <c r="O2211" s="5">
        <f t="shared" si="1953"/>
        <v>0</v>
      </c>
      <c r="P2211" s="5">
        <f t="shared" si="1954"/>
        <v>0</v>
      </c>
      <c r="Q2211" s="5">
        <f t="shared" si="1954"/>
        <v>0</v>
      </c>
      <c r="R2211" s="5">
        <f t="shared" si="1954"/>
        <v>0</v>
      </c>
      <c r="S2211" s="5">
        <f t="shared" si="1954"/>
        <v>0</v>
      </c>
      <c r="T2211" s="5">
        <v>0</v>
      </c>
      <c r="U2211" s="5">
        <f t="shared" si="1954"/>
        <v>0</v>
      </c>
      <c r="V2211" s="36">
        <f t="shared" si="1954"/>
        <v>0</v>
      </c>
      <c r="W2211" s="5" t="e">
        <f t="shared" si="1937"/>
        <v>#DIV/0!</v>
      </c>
      <c r="X2211" s="24" t="s">
        <v>1214</v>
      </c>
      <c r="Y2211" s="2" t="s">
        <v>1236</v>
      </c>
    </row>
    <row r="2212" spans="1:25" ht="31.5" hidden="1" x14ac:dyDescent="0.25">
      <c r="A2212" s="4" t="s">
        <v>215</v>
      </c>
      <c r="B2212" s="4" t="s">
        <v>1324</v>
      </c>
      <c r="C2212" s="4" t="s">
        <v>193</v>
      </c>
      <c r="D2212" s="4"/>
      <c r="E2212" s="14" t="s">
        <v>696</v>
      </c>
      <c r="F2212" s="5">
        <f t="shared" si="1952"/>
        <v>0</v>
      </c>
      <c r="G2212" s="5">
        <f t="shared" si="1952"/>
        <v>0</v>
      </c>
      <c r="H2212" s="5">
        <f t="shared" si="1952"/>
        <v>0</v>
      </c>
      <c r="I2212" s="5">
        <f t="shared" si="1952"/>
        <v>0</v>
      </c>
      <c r="J2212" s="5">
        <f t="shared" si="1952"/>
        <v>0</v>
      </c>
      <c r="K2212" s="5">
        <f t="shared" si="1952"/>
        <v>0</v>
      </c>
      <c r="L2212" s="5">
        <f t="shared" si="1952"/>
        <v>0</v>
      </c>
      <c r="M2212" s="5">
        <f t="shared" si="1934"/>
        <v>0</v>
      </c>
      <c r="N2212" s="5">
        <v>0</v>
      </c>
      <c r="O2212" s="5">
        <f t="shared" si="1953"/>
        <v>0</v>
      </c>
      <c r="P2212" s="5">
        <f t="shared" si="1954"/>
        <v>0</v>
      </c>
      <c r="Q2212" s="5">
        <f t="shared" si="1954"/>
        <v>0</v>
      </c>
      <c r="R2212" s="5">
        <f t="shared" si="1954"/>
        <v>0</v>
      </c>
      <c r="S2212" s="5">
        <f t="shared" si="1954"/>
        <v>0</v>
      </c>
      <c r="T2212" s="5">
        <v>0</v>
      </c>
      <c r="U2212" s="5">
        <f t="shared" si="1954"/>
        <v>0</v>
      </c>
      <c r="V2212" s="36">
        <f t="shared" si="1954"/>
        <v>0</v>
      </c>
      <c r="W2212" s="5" t="e">
        <f t="shared" si="1937"/>
        <v>#DIV/0!</v>
      </c>
      <c r="X2212" s="24" t="s">
        <v>1214</v>
      </c>
      <c r="Y2212" s="2" t="s">
        <v>1236</v>
      </c>
    </row>
    <row r="2213" spans="1:25" ht="31.5" hidden="1" x14ac:dyDescent="0.25">
      <c r="A2213" s="4" t="s">
        <v>215</v>
      </c>
      <c r="B2213" s="4" t="s">
        <v>1324</v>
      </c>
      <c r="C2213" s="4" t="s">
        <v>193</v>
      </c>
      <c r="D2213" s="4" t="s">
        <v>11</v>
      </c>
      <c r="E2213" s="14" t="s">
        <v>465</v>
      </c>
      <c r="F2213" s="5">
        <f t="shared" si="1952"/>
        <v>0</v>
      </c>
      <c r="G2213" s="5">
        <f t="shared" si="1952"/>
        <v>0</v>
      </c>
      <c r="H2213" s="5">
        <f t="shared" si="1952"/>
        <v>0</v>
      </c>
      <c r="I2213" s="5">
        <f t="shared" si="1952"/>
        <v>0</v>
      </c>
      <c r="J2213" s="5">
        <f t="shared" si="1952"/>
        <v>0</v>
      </c>
      <c r="K2213" s="5">
        <f t="shared" si="1952"/>
        <v>0</v>
      </c>
      <c r="L2213" s="5">
        <f t="shared" si="1952"/>
        <v>0</v>
      </c>
      <c r="M2213" s="5">
        <f t="shared" si="1934"/>
        <v>0</v>
      </c>
      <c r="N2213" s="5">
        <v>0</v>
      </c>
      <c r="O2213" s="5">
        <f t="shared" si="1953"/>
        <v>0</v>
      </c>
      <c r="P2213" s="5">
        <f t="shared" si="1954"/>
        <v>0</v>
      </c>
      <c r="Q2213" s="5">
        <f t="shared" si="1954"/>
        <v>0</v>
      </c>
      <c r="R2213" s="5">
        <f t="shared" si="1954"/>
        <v>0</v>
      </c>
      <c r="S2213" s="5">
        <f t="shared" si="1954"/>
        <v>0</v>
      </c>
      <c r="T2213" s="5">
        <v>0</v>
      </c>
      <c r="U2213" s="5">
        <f t="shared" si="1954"/>
        <v>0</v>
      </c>
      <c r="V2213" s="36">
        <f t="shared" si="1954"/>
        <v>0</v>
      </c>
      <c r="W2213" s="5" t="e">
        <f t="shared" si="1937"/>
        <v>#DIV/0!</v>
      </c>
      <c r="X2213" s="24" t="s">
        <v>1214</v>
      </c>
      <c r="Y2213" s="2" t="s">
        <v>1236</v>
      </c>
    </row>
    <row r="2214" spans="1:25" ht="31.5" hidden="1" x14ac:dyDescent="0.25">
      <c r="A2214" s="4" t="s">
        <v>215</v>
      </c>
      <c r="B2214" s="4" t="s">
        <v>1324</v>
      </c>
      <c r="C2214" s="4" t="s">
        <v>193</v>
      </c>
      <c r="D2214" s="4" t="s">
        <v>12</v>
      </c>
      <c r="E2214" s="14" t="s">
        <v>466</v>
      </c>
      <c r="F2214" s="5"/>
      <c r="G2214" s="5"/>
      <c r="H2214" s="5"/>
      <c r="I2214" s="5"/>
      <c r="J2214" s="5"/>
      <c r="K2214" s="5"/>
      <c r="L2214" s="5"/>
      <c r="M2214" s="5">
        <f t="shared" si="1934"/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36">
        <v>0</v>
      </c>
      <c r="W2214" s="5" t="e">
        <f t="shared" si="1937"/>
        <v>#DIV/0!</v>
      </c>
      <c r="X2214" s="24" t="s">
        <v>1214</v>
      </c>
      <c r="Y2214" s="2" t="s">
        <v>1236</v>
      </c>
    </row>
    <row r="2215" spans="1:25" ht="47.25" x14ac:dyDescent="0.25">
      <c r="A2215" s="4" t="s">
        <v>215</v>
      </c>
      <c r="B2215" s="4" t="s">
        <v>1324</v>
      </c>
      <c r="C2215" s="4" t="s">
        <v>36</v>
      </c>
      <c r="D2215" s="4"/>
      <c r="E2215" s="14" t="s">
        <v>732</v>
      </c>
      <c r="F2215" s="5">
        <f t="shared" ref="F2215:L2217" si="1955">F2216</f>
        <v>168.9</v>
      </c>
      <c r="G2215" s="5">
        <f t="shared" si="1955"/>
        <v>168.89999999999998</v>
      </c>
      <c r="H2215" s="5">
        <f t="shared" si="1955"/>
        <v>168.89999999999998</v>
      </c>
      <c r="I2215" s="5">
        <f t="shared" si="1955"/>
        <v>-18</v>
      </c>
      <c r="J2215" s="5">
        <f t="shared" si="1955"/>
        <v>-18</v>
      </c>
      <c r="K2215" s="5">
        <f t="shared" si="1955"/>
        <v>-18</v>
      </c>
      <c r="L2215" s="5">
        <f t="shared" si="1955"/>
        <v>-90.9</v>
      </c>
      <c r="M2215" s="5">
        <f t="shared" si="1934"/>
        <v>60</v>
      </c>
      <c r="N2215" s="5">
        <v>145.79949999999999</v>
      </c>
      <c r="O2215" s="5">
        <f t="shared" ref="O2215:V2215" si="1956">O2216</f>
        <v>60</v>
      </c>
      <c r="P2215" s="5">
        <f t="shared" si="1956"/>
        <v>0</v>
      </c>
      <c r="Q2215" s="5">
        <f t="shared" si="1956"/>
        <v>0</v>
      </c>
      <c r="R2215" s="5">
        <f t="shared" si="1956"/>
        <v>0</v>
      </c>
      <c r="S2215" s="5">
        <f t="shared" si="1956"/>
        <v>0</v>
      </c>
      <c r="T2215" s="5">
        <v>145.79949999999999</v>
      </c>
      <c r="U2215" s="5">
        <f t="shared" si="1956"/>
        <v>0</v>
      </c>
      <c r="V2215" s="36">
        <f t="shared" si="1956"/>
        <v>0</v>
      </c>
      <c r="W2215" s="5">
        <f t="shared" si="1937"/>
        <v>100</v>
      </c>
      <c r="X2215" s="26"/>
    </row>
    <row r="2216" spans="1:25" ht="31.5" x14ac:dyDescent="0.25">
      <c r="A2216" s="4" t="s">
        <v>215</v>
      </c>
      <c r="B2216" s="4" t="s">
        <v>1324</v>
      </c>
      <c r="C2216" s="4" t="s">
        <v>43</v>
      </c>
      <c r="D2216" s="4"/>
      <c r="E2216" s="14" t="s">
        <v>733</v>
      </c>
      <c r="F2216" s="5">
        <f t="shared" si="1955"/>
        <v>168.9</v>
      </c>
      <c r="G2216" s="5">
        <f t="shared" si="1955"/>
        <v>168.89999999999998</v>
      </c>
      <c r="H2216" s="5">
        <f t="shared" si="1955"/>
        <v>168.89999999999998</v>
      </c>
      <c r="I2216" s="5">
        <f>I2217+I2219</f>
        <v>-18</v>
      </c>
      <c r="J2216" s="5">
        <f>J2217+J2219</f>
        <v>-18</v>
      </c>
      <c r="K2216" s="5">
        <f>K2217+K2219</f>
        <v>-18</v>
      </c>
      <c r="L2216" s="5">
        <f>L2217+L2219</f>
        <v>-90.9</v>
      </c>
      <c r="M2216" s="5">
        <f t="shared" si="1934"/>
        <v>60</v>
      </c>
      <c r="N2216" s="5">
        <v>145.79949999999999</v>
      </c>
      <c r="O2216" s="5">
        <f t="shared" ref="O2216:V2216" si="1957">O2219</f>
        <v>60</v>
      </c>
      <c r="P2216" s="5">
        <f t="shared" si="1957"/>
        <v>0</v>
      </c>
      <c r="Q2216" s="5">
        <f t="shared" si="1957"/>
        <v>0</v>
      </c>
      <c r="R2216" s="5">
        <f t="shared" si="1957"/>
        <v>0</v>
      </c>
      <c r="S2216" s="5">
        <f t="shared" si="1957"/>
        <v>0</v>
      </c>
      <c r="T2216" s="5">
        <v>145.79949999999999</v>
      </c>
      <c r="U2216" s="5">
        <f t="shared" si="1957"/>
        <v>0</v>
      </c>
      <c r="V2216" s="36">
        <f t="shared" si="1957"/>
        <v>0</v>
      </c>
      <c r="W2216" s="5">
        <f t="shared" si="1937"/>
        <v>100</v>
      </c>
      <c r="X2216" s="26"/>
    </row>
    <row r="2217" spans="1:25" ht="31.5" x14ac:dyDescent="0.25">
      <c r="A2217" s="4" t="s">
        <v>215</v>
      </c>
      <c r="B2217" s="4" t="s">
        <v>1324</v>
      </c>
      <c r="C2217" s="4" t="s">
        <v>44</v>
      </c>
      <c r="D2217" s="4"/>
      <c r="E2217" s="14" t="s">
        <v>734</v>
      </c>
      <c r="F2217" s="5">
        <f t="shared" si="1955"/>
        <v>168.9</v>
      </c>
      <c r="G2217" s="5">
        <f t="shared" si="1955"/>
        <v>168.89999999999998</v>
      </c>
      <c r="H2217" s="5">
        <f t="shared" si="1955"/>
        <v>168.89999999999998</v>
      </c>
      <c r="I2217" s="5">
        <f t="shared" si="1955"/>
        <v>-168.9</v>
      </c>
      <c r="J2217" s="5">
        <f t="shared" si="1955"/>
        <v>-168.9</v>
      </c>
      <c r="K2217" s="5">
        <f t="shared" si="1955"/>
        <v>-168.9</v>
      </c>
      <c r="L2217" s="5">
        <f t="shared" si="1955"/>
        <v>0</v>
      </c>
      <c r="M2217" s="5">
        <f t="shared" si="1934"/>
        <v>0</v>
      </c>
      <c r="N2217" s="5">
        <v>145.79949999999999</v>
      </c>
      <c r="O2217" s="5">
        <f t="shared" ref="O2217:O2220" si="1958">O2218</f>
        <v>0</v>
      </c>
      <c r="P2217" s="5">
        <f t="shared" ref="P2217:V2220" si="1959">P2218</f>
        <v>0</v>
      </c>
      <c r="Q2217" s="5">
        <f t="shared" si="1959"/>
        <v>0</v>
      </c>
      <c r="R2217" s="5">
        <f t="shared" si="1959"/>
        <v>0</v>
      </c>
      <c r="S2217" s="5">
        <f t="shared" si="1959"/>
        <v>0</v>
      </c>
      <c r="T2217" s="5">
        <v>145.79949999999999</v>
      </c>
      <c r="U2217" s="5">
        <f t="shared" si="1959"/>
        <v>0</v>
      </c>
      <c r="V2217" s="36">
        <f t="shared" si="1959"/>
        <v>0</v>
      </c>
      <c r="W2217" s="5">
        <f t="shared" si="1937"/>
        <v>100</v>
      </c>
      <c r="X2217" s="26"/>
      <c r="Y2217" s="2" t="s">
        <v>1236</v>
      </c>
    </row>
    <row r="2218" spans="1:25" x14ac:dyDescent="0.25">
      <c r="A2218" s="4" t="s">
        <v>215</v>
      </c>
      <c r="B2218" s="4" t="s">
        <v>1324</v>
      </c>
      <c r="C2218" s="4" t="s">
        <v>44</v>
      </c>
      <c r="D2218" s="4" t="s">
        <v>13</v>
      </c>
      <c r="E2218" s="14" t="s">
        <v>480</v>
      </c>
      <c r="F2218" s="5">
        <v>168.9</v>
      </c>
      <c r="G2218" s="5">
        <v>168.89999999999998</v>
      </c>
      <c r="H2218" s="5">
        <v>168.89999999999998</v>
      </c>
      <c r="I2218" s="5">
        <f>-18-150.9</f>
        <v>-168.9</v>
      </c>
      <c r="J2218" s="5">
        <f>-18-150.9</f>
        <v>-168.9</v>
      </c>
      <c r="K2218" s="5">
        <f>-18-150.9</f>
        <v>-168.9</v>
      </c>
      <c r="L2218" s="5"/>
      <c r="M2218" s="5">
        <f t="shared" si="1934"/>
        <v>0</v>
      </c>
      <c r="N2218" s="5">
        <v>145.79949999999999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145.79949999999999</v>
      </c>
      <c r="U2218" s="5">
        <v>0</v>
      </c>
      <c r="V2218" s="36">
        <v>0</v>
      </c>
      <c r="W2218" s="5">
        <f t="shared" si="1937"/>
        <v>100</v>
      </c>
      <c r="X2218" s="26"/>
      <c r="Y2218" s="2" t="s">
        <v>1236</v>
      </c>
    </row>
    <row r="2219" spans="1:25" x14ac:dyDescent="0.25">
      <c r="A2219" s="4" t="s">
        <v>215</v>
      </c>
      <c r="B2219" s="4" t="s">
        <v>1324</v>
      </c>
      <c r="C2219" s="23" t="s">
        <v>44</v>
      </c>
      <c r="D2219" s="4" t="s">
        <v>14</v>
      </c>
      <c r="E2219" s="14" t="s">
        <v>482</v>
      </c>
      <c r="F2219" s="5"/>
      <c r="G2219" s="5"/>
      <c r="H2219" s="5"/>
      <c r="I2219" s="5">
        <f t="shared" ref="I2219:K2220" si="1960">I2220</f>
        <v>150.9</v>
      </c>
      <c r="J2219" s="5">
        <f t="shared" si="1960"/>
        <v>150.9</v>
      </c>
      <c r="K2219" s="5">
        <f t="shared" si="1960"/>
        <v>150.9</v>
      </c>
      <c r="L2219" s="5">
        <f>L2220</f>
        <v>-90.9</v>
      </c>
      <c r="M2219" s="5">
        <f t="shared" si="1934"/>
        <v>60</v>
      </c>
      <c r="N2219" s="5">
        <v>145.79949999999999</v>
      </c>
      <c r="O2219" s="5">
        <f t="shared" si="1958"/>
        <v>60</v>
      </c>
      <c r="P2219" s="5">
        <f t="shared" si="1959"/>
        <v>0</v>
      </c>
      <c r="Q2219" s="5">
        <f t="shared" si="1959"/>
        <v>0</v>
      </c>
      <c r="R2219" s="5">
        <f t="shared" si="1959"/>
        <v>0</v>
      </c>
      <c r="S2219" s="5">
        <f t="shared" si="1959"/>
        <v>0</v>
      </c>
      <c r="T2219" s="5">
        <v>145.79949999999999</v>
      </c>
      <c r="U2219" s="5">
        <f t="shared" si="1959"/>
        <v>0</v>
      </c>
      <c r="V2219" s="36">
        <f t="shared" si="1959"/>
        <v>0</v>
      </c>
      <c r="W2219" s="5">
        <f t="shared" si="1937"/>
        <v>100</v>
      </c>
      <c r="X2219" s="26"/>
    </row>
    <row r="2220" spans="1:25" x14ac:dyDescent="0.25">
      <c r="A2220" s="7" t="s">
        <v>215</v>
      </c>
      <c r="B2220" s="7" t="s">
        <v>77</v>
      </c>
      <c r="C2220" s="45"/>
      <c r="D2220" s="7"/>
      <c r="E2220" s="18" t="s">
        <v>428</v>
      </c>
      <c r="F2220" s="5"/>
      <c r="G2220" s="5"/>
      <c r="H2220" s="5"/>
      <c r="I2220" s="5">
        <f t="shared" si="1960"/>
        <v>150.9</v>
      </c>
      <c r="J2220" s="5">
        <f t="shared" si="1960"/>
        <v>150.9</v>
      </c>
      <c r="K2220" s="5">
        <f t="shared" si="1960"/>
        <v>150.9</v>
      </c>
      <c r="L2220" s="5">
        <f>L2221</f>
        <v>-90.9</v>
      </c>
      <c r="M2220" s="5">
        <f t="shared" si="1934"/>
        <v>60</v>
      </c>
      <c r="N2220" s="8">
        <v>116904.11599000001</v>
      </c>
      <c r="O2220" s="5">
        <f t="shared" si="1958"/>
        <v>60</v>
      </c>
      <c r="P2220" s="5">
        <f t="shared" si="1959"/>
        <v>0</v>
      </c>
      <c r="Q2220" s="5">
        <f t="shared" si="1959"/>
        <v>0</v>
      </c>
      <c r="R2220" s="5">
        <f t="shared" si="1959"/>
        <v>0</v>
      </c>
      <c r="S2220" s="5">
        <f t="shared" si="1959"/>
        <v>0</v>
      </c>
      <c r="T2220" s="8">
        <v>116724.99708</v>
      </c>
      <c r="U2220" s="5">
        <f t="shared" si="1959"/>
        <v>0</v>
      </c>
      <c r="V2220" s="36">
        <f t="shared" si="1959"/>
        <v>0</v>
      </c>
      <c r="W2220" s="8">
        <f t="shared" si="1937"/>
        <v>99.846781348558054</v>
      </c>
      <c r="X2220" s="26"/>
    </row>
    <row r="2221" spans="1:25" x14ac:dyDescent="0.25">
      <c r="A2221" s="9" t="s">
        <v>215</v>
      </c>
      <c r="B2221" s="9" t="s">
        <v>1346</v>
      </c>
      <c r="C2221" s="49"/>
      <c r="D2221" s="9"/>
      <c r="E2221" s="13" t="s">
        <v>447</v>
      </c>
      <c r="F2221" s="5"/>
      <c r="G2221" s="5"/>
      <c r="H2221" s="5"/>
      <c r="I2221" s="5">
        <v>150.9</v>
      </c>
      <c r="J2221" s="5">
        <v>150.9</v>
      </c>
      <c r="K2221" s="5">
        <v>150.9</v>
      </c>
      <c r="L2221" s="5">
        <v>-90.9</v>
      </c>
      <c r="M2221" s="5">
        <f t="shared" si="1934"/>
        <v>60</v>
      </c>
      <c r="N2221" s="11">
        <v>166.958</v>
      </c>
      <c r="O2221" s="5">
        <v>60</v>
      </c>
      <c r="P2221" s="5">
        <v>0</v>
      </c>
      <c r="Q2221" s="5">
        <v>0</v>
      </c>
      <c r="R2221" s="5">
        <v>0</v>
      </c>
      <c r="S2221" s="5">
        <v>0</v>
      </c>
      <c r="T2221" s="11">
        <v>166.93333000000001</v>
      </c>
      <c r="U2221" s="5">
        <v>0</v>
      </c>
      <c r="V2221" s="36">
        <v>0</v>
      </c>
      <c r="W2221" s="11">
        <f t="shared" si="1937"/>
        <v>99.985223828747365</v>
      </c>
      <c r="X2221" s="26"/>
    </row>
    <row r="2222" spans="1:25" ht="31.5" x14ac:dyDescent="0.25">
      <c r="A2222" s="4" t="s">
        <v>215</v>
      </c>
      <c r="B2222" s="4" t="s">
        <v>1346</v>
      </c>
      <c r="C2222" s="4" t="s">
        <v>188</v>
      </c>
      <c r="D2222" s="4"/>
      <c r="E2222" s="14" t="s">
        <v>994</v>
      </c>
      <c r="F2222" s="5">
        <f t="shared" ref="F2222:L2226" si="1961">F2223</f>
        <v>60.9</v>
      </c>
      <c r="G2222" s="5">
        <f t="shared" si="1961"/>
        <v>60.9</v>
      </c>
      <c r="H2222" s="5">
        <f t="shared" si="1961"/>
        <v>60.9</v>
      </c>
      <c r="I2222" s="5">
        <f t="shared" si="1961"/>
        <v>0</v>
      </c>
      <c r="J2222" s="5">
        <f t="shared" si="1961"/>
        <v>0</v>
      </c>
      <c r="K2222" s="5">
        <f t="shared" si="1961"/>
        <v>0</v>
      </c>
      <c r="L2222" s="5">
        <f t="shared" si="1961"/>
        <v>-1.4</v>
      </c>
      <c r="M2222" s="5">
        <f t="shared" si="1934"/>
        <v>59.5</v>
      </c>
      <c r="N2222" s="5">
        <v>166.958</v>
      </c>
      <c r="O2222" s="5">
        <f t="shared" ref="O2222:O2226" si="1962">O2223</f>
        <v>60.9</v>
      </c>
      <c r="P2222" s="5">
        <f t="shared" ref="P2222:V2226" si="1963">P2223</f>
        <v>0</v>
      </c>
      <c r="Q2222" s="5">
        <f t="shared" si="1963"/>
        <v>0</v>
      </c>
      <c r="R2222" s="5">
        <f t="shared" si="1963"/>
        <v>0</v>
      </c>
      <c r="S2222" s="5">
        <f t="shared" si="1963"/>
        <v>0</v>
      </c>
      <c r="T2222" s="5">
        <v>166.93333000000001</v>
      </c>
      <c r="U2222" s="5">
        <f t="shared" si="1963"/>
        <v>0</v>
      </c>
      <c r="V2222" s="36">
        <f t="shared" si="1963"/>
        <v>0</v>
      </c>
      <c r="W2222" s="5">
        <f t="shared" si="1937"/>
        <v>99.985223828747365</v>
      </c>
      <c r="X2222" s="26"/>
    </row>
    <row r="2223" spans="1:25" ht="31.5" x14ac:dyDescent="0.25">
      <c r="A2223" s="4" t="s">
        <v>215</v>
      </c>
      <c r="B2223" s="4" t="s">
        <v>1346</v>
      </c>
      <c r="C2223" s="4" t="s">
        <v>232</v>
      </c>
      <c r="D2223" s="4"/>
      <c r="E2223" s="14" t="s">
        <v>1009</v>
      </c>
      <c r="F2223" s="5">
        <f t="shared" si="1961"/>
        <v>60.9</v>
      </c>
      <c r="G2223" s="5">
        <f t="shared" si="1961"/>
        <v>60.9</v>
      </c>
      <c r="H2223" s="5">
        <f t="shared" si="1961"/>
        <v>60.9</v>
      </c>
      <c r="I2223" s="5">
        <f t="shared" si="1961"/>
        <v>0</v>
      </c>
      <c r="J2223" s="5">
        <f t="shared" si="1961"/>
        <v>0</v>
      </c>
      <c r="K2223" s="5">
        <f t="shared" si="1961"/>
        <v>0</v>
      </c>
      <c r="L2223" s="5">
        <f t="shared" si="1961"/>
        <v>-1.4</v>
      </c>
      <c r="M2223" s="5">
        <f t="shared" si="1934"/>
        <v>59.5</v>
      </c>
      <c r="N2223" s="5">
        <v>166.958</v>
      </c>
      <c r="O2223" s="5">
        <f t="shared" si="1962"/>
        <v>60.9</v>
      </c>
      <c r="P2223" s="5">
        <f t="shared" si="1963"/>
        <v>0</v>
      </c>
      <c r="Q2223" s="5">
        <f t="shared" si="1963"/>
        <v>0</v>
      </c>
      <c r="R2223" s="5">
        <f t="shared" si="1963"/>
        <v>0</v>
      </c>
      <c r="S2223" s="5">
        <f t="shared" si="1963"/>
        <v>0</v>
      </c>
      <c r="T2223" s="5">
        <v>166.93333000000001</v>
      </c>
      <c r="U2223" s="5">
        <f t="shared" si="1963"/>
        <v>0</v>
      </c>
      <c r="V2223" s="36">
        <f t="shared" si="1963"/>
        <v>0</v>
      </c>
      <c r="W2223" s="5">
        <f t="shared" si="1937"/>
        <v>99.985223828747365</v>
      </c>
      <c r="X2223" s="26"/>
    </row>
    <row r="2224" spans="1:25" ht="63" x14ac:dyDescent="0.25">
      <c r="A2224" s="4" t="s">
        <v>215</v>
      </c>
      <c r="B2224" s="4" t="s">
        <v>1346</v>
      </c>
      <c r="C2224" s="4" t="s">
        <v>233</v>
      </c>
      <c r="D2224" s="4"/>
      <c r="E2224" s="14" t="s">
        <v>1010</v>
      </c>
      <c r="F2224" s="5">
        <f t="shared" si="1961"/>
        <v>60.9</v>
      </c>
      <c r="G2224" s="5">
        <f t="shared" si="1961"/>
        <v>60.9</v>
      </c>
      <c r="H2224" s="5">
        <f t="shared" si="1961"/>
        <v>60.9</v>
      </c>
      <c r="I2224" s="5">
        <f t="shared" si="1961"/>
        <v>0</v>
      </c>
      <c r="J2224" s="5">
        <f t="shared" si="1961"/>
        <v>0</v>
      </c>
      <c r="K2224" s="5">
        <f t="shared" si="1961"/>
        <v>0</v>
      </c>
      <c r="L2224" s="5">
        <f t="shared" si="1961"/>
        <v>-1.4</v>
      </c>
      <c r="M2224" s="5">
        <f t="shared" si="1934"/>
        <v>59.5</v>
      </c>
      <c r="N2224" s="5">
        <v>166.958</v>
      </c>
      <c r="O2224" s="5">
        <f t="shared" si="1962"/>
        <v>60.9</v>
      </c>
      <c r="P2224" s="5">
        <f t="shared" si="1963"/>
        <v>0</v>
      </c>
      <c r="Q2224" s="5">
        <f t="shared" si="1963"/>
        <v>0</v>
      </c>
      <c r="R2224" s="5">
        <f t="shared" si="1963"/>
        <v>0</v>
      </c>
      <c r="S2224" s="5">
        <f t="shared" si="1963"/>
        <v>0</v>
      </c>
      <c r="T2224" s="5">
        <v>166.93333000000001</v>
      </c>
      <c r="U2224" s="5">
        <f t="shared" si="1963"/>
        <v>0</v>
      </c>
      <c r="V2224" s="36">
        <f t="shared" si="1963"/>
        <v>0</v>
      </c>
      <c r="W2224" s="5">
        <f t="shared" si="1937"/>
        <v>99.985223828747365</v>
      </c>
      <c r="X2224" s="26"/>
    </row>
    <row r="2225" spans="1:24" ht="31.5" x14ac:dyDescent="0.25">
      <c r="A2225" s="4" t="s">
        <v>215</v>
      </c>
      <c r="B2225" s="4" t="s">
        <v>1346</v>
      </c>
      <c r="C2225" s="4" t="s">
        <v>1057</v>
      </c>
      <c r="D2225" s="4"/>
      <c r="E2225" s="14" t="s">
        <v>1058</v>
      </c>
      <c r="F2225" s="5">
        <f t="shared" si="1961"/>
        <v>60.9</v>
      </c>
      <c r="G2225" s="5">
        <f t="shared" si="1961"/>
        <v>60.9</v>
      </c>
      <c r="H2225" s="5">
        <f t="shared" si="1961"/>
        <v>60.9</v>
      </c>
      <c r="I2225" s="5">
        <f t="shared" si="1961"/>
        <v>0</v>
      </c>
      <c r="J2225" s="5">
        <f t="shared" si="1961"/>
        <v>0</v>
      </c>
      <c r="K2225" s="5">
        <f t="shared" si="1961"/>
        <v>0</v>
      </c>
      <c r="L2225" s="5">
        <f t="shared" si="1961"/>
        <v>-1.4</v>
      </c>
      <c r="M2225" s="5">
        <f t="shared" si="1934"/>
        <v>59.5</v>
      </c>
      <c r="N2225" s="5">
        <v>166.958</v>
      </c>
      <c r="O2225" s="5">
        <f t="shared" si="1962"/>
        <v>60.9</v>
      </c>
      <c r="P2225" s="5">
        <f t="shared" si="1963"/>
        <v>0</v>
      </c>
      <c r="Q2225" s="5">
        <f t="shared" si="1963"/>
        <v>0</v>
      </c>
      <c r="R2225" s="5">
        <f t="shared" si="1963"/>
        <v>0</v>
      </c>
      <c r="S2225" s="5">
        <f t="shared" si="1963"/>
        <v>0</v>
      </c>
      <c r="T2225" s="5">
        <v>166.93333000000001</v>
      </c>
      <c r="U2225" s="5">
        <f t="shared" si="1963"/>
        <v>0</v>
      </c>
      <c r="V2225" s="36">
        <f t="shared" si="1963"/>
        <v>0</v>
      </c>
      <c r="W2225" s="5">
        <f t="shared" si="1937"/>
        <v>99.985223828747365</v>
      </c>
      <c r="X2225" s="26"/>
    </row>
    <row r="2226" spans="1:24" ht="31.5" x14ac:dyDescent="0.25">
      <c r="A2226" s="4" t="s">
        <v>215</v>
      </c>
      <c r="B2226" s="4" t="s">
        <v>1346</v>
      </c>
      <c r="C2226" s="4" t="s">
        <v>1057</v>
      </c>
      <c r="D2226" s="4" t="s">
        <v>11</v>
      </c>
      <c r="E2226" s="14" t="s">
        <v>465</v>
      </c>
      <c r="F2226" s="5">
        <f t="shared" si="1961"/>
        <v>60.9</v>
      </c>
      <c r="G2226" s="5">
        <f t="shared" si="1961"/>
        <v>60.9</v>
      </c>
      <c r="H2226" s="5">
        <f t="shared" si="1961"/>
        <v>60.9</v>
      </c>
      <c r="I2226" s="5">
        <f t="shared" si="1961"/>
        <v>0</v>
      </c>
      <c r="J2226" s="5">
        <f t="shared" si="1961"/>
        <v>0</v>
      </c>
      <c r="K2226" s="5">
        <f t="shared" si="1961"/>
        <v>0</v>
      </c>
      <c r="L2226" s="5">
        <f t="shared" si="1961"/>
        <v>-1.4</v>
      </c>
      <c r="M2226" s="5">
        <f t="shared" si="1934"/>
        <v>59.5</v>
      </c>
      <c r="N2226" s="5">
        <v>166.958</v>
      </c>
      <c r="O2226" s="5">
        <f t="shared" si="1962"/>
        <v>60.9</v>
      </c>
      <c r="P2226" s="5">
        <f t="shared" si="1963"/>
        <v>0</v>
      </c>
      <c r="Q2226" s="5">
        <f t="shared" si="1963"/>
        <v>0</v>
      </c>
      <c r="R2226" s="5">
        <f t="shared" si="1963"/>
        <v>0</v>
      </c>
      <c r="S2226" s="5">
        <f t="shared" si="1963"/>
        <v>0</v>
      </c>
      <c r="T2226" s="5">
        <v>166.93333000000001</v>
      </c>
      <c r="U2226" s="5">
        <f t="shared" si="1963"/>
        <v>0</v>
      </c>
      <c r="V2226" s="36">
        <f t="shared" si="1963"/>
        <v>0</v>
      </c>
      <c r="W2226" s="5">
        <f t="shared" si="1937"/>
        <v>99.985223828747365</v>
      </c>
      <c r="X2226" s="26"/>
    </row>
    <row r="2227" spans="1:24" ht="31.5" x14ac:dyDescent="0.25">
      <c r="A2227" s="4" t="s">
        <v>215</v>
      </c>
      <c r="B2227" s="4" t="s">
        <v>1346</v>
      </c>
      <c r="C2227" s="4" t="s">
        <v>1057</v>
      </c>
      <c r="D2227" s="4" t="s">
        <v>12</v>
      </c>
      <c r="E2227" s="14" t="s">
        <v>466</v>
      </c>
      <c r="F2227" s="5">
        <v>60.9</v>
      </c>
      <c r="G2227" s="5">
        <v>60.9</v>
      </c>
      <c r="H2227" s="5">
        <v>60.9</v>
      </c>
      <c r="I2227" s="5"/>
      <c r="J2227" s="5"/>
      <c r="K2227" s="5"/>
      <c r="L2227" s="5">
        <v>-1.4</v>
      </c>
      <c r="M2227" s="5">
        <f t="shared" si="1934"/>
        <v>59.5</v>
      </c>
      <c r="N2227" s="5">
        <v>166.958</v>
      </c>
      <c r="O2227" s="5">
        <v>60.9</v>
      </c>
      <c r="P2227" s="5">
        <v>0</v>
      </c>
      <c r="Q2227" s="5">
        <v>0</v>
      </c>
      <c r="R2227" s="5">
        <v>0</v>
      </c>
      <c r="S2227" s="5">
        <v>0</v>
      </c>
      <c r="T2227" s="5">
        <v>166.93333000000001</v>
      </c>
      <c r="U2227" s="5">
        <v>0</v>
      </c>
      <c r="V2227" s="36">
        <v>0</v>
      </c>
      <c r="W2227" s="5">
        <f t="shared" si="1937"/>
        <v>99.985223828747365</v>
      </c>
      <c r="X2227" s="26"/>
    </row>
    <row r="2228" spans="1:24" x14ac:dyDescent="0.25">
      <c r="A2228" s="9" t="s">
        <v>215</v>
      </c>
      <c r="B2228" s="9" t="s">
        <v>1347</v>
      </c>
      <c r="C2228" s="9"/>
      <c r="D2228" s="9"/>
      <c r="E2228" s="13" t="s">
        <v>448</v>
      </c>
      <c r="F2228" s="5"/>
      <c r="G2228" s="5"/>
      <c r="H2228" s="5"/>
      <c r="I2228" s="5"/>
      <c r="J2228" s="5"/>
      <c r="K2228" s="5"/>
      <c r="L2228" s="5"/>
      <c r="M2228" s="5">
        <v>0</v>
      </c>
      <c r="N2228" s="11">
        <v>102768.55799</v>
      </c>
      <c r="O2228" s="5">
        <f t="shared" ref="O2228:V2231" si="1964">O2229</f>
        <v>267.74</v>
      </c>
      <c r="P2228" s="5">
        <f t="shared" si="1964"/>
        <v>0</v>
      </c>
      <c r="Q2228" s="5">
        <f t="shared" si="1964"/>
        <v>0</v>
      </c>
      <c r="R2228" s="5">
        <f t="shared" si="1964"/>
        <v>0</v>
      </c>
      <c r="S2228" s="5">
        <f t="shared" si="1964"/>
        <v>0</v>
      </c>
      <c r="T2228" s="11">
        <v>102595.4826</v>
      </c>
      <c r="U2228" s="5">
        <f t="shared" si="1964"/>
        <v>0</v>
      </c>
      <c r="V2228" s="36">
        <f t="shared" si="1964"/>
        <v>0</v>
      </c>
      <c r="W2228" s="11">
        <f t="shared" si="1937"/>
        <v>99.831587215598731</v>
      </c>
      <c r="X2228" s="26"/>
    </row>
    <row r="2229" spans="1:24" ht="31.5" x14ac:dyDescent="0.25">
      <c r="A2229" s="4" t="s">
        <v>215</v>
      </c>
      <c r="B2229" s="4" t="s">
        <v>1347</v>
      </c>
      <c r="C2229" s="4" t="s">
        <v>194</v>
      </c>
      <c r="D2229" s="4"/>
      <c r="E2229" s="14" t="s">
        <v>948</v>
      </c>
      <c r="F2229" s="5"/>
      <c r="G2229" s="5"/>
      <c r="H2229" s="5"/>
      <c r="I2229" s="5"/>
      <c r="J2229" s="5"/>
      <c r="K2229" s="5"/>
      <c r="L2229" s="5"/>
      <c r="M2229" s="5">
        <v>0</v>
      </c>
      <c r="N2229" s="5">
        <v>1046.2670000000001</v>
      </c>
      <c r="O2229" s="5">
        <f t="shared" si="1964"/>
        <v>267.74</v>
      </c>
      <c r="P2229" s="5">
        <f t="shared" si="1964"/>
        <v>0</v>
      </c>
      <c r="Q2229" s="5">
        <f t="shared" si="1964"/>
        <v>0</v>
      </c>
      <c r="R2229" s="5">
        <f t="shared" si="1964"/>
        <v>0</v>
      </c>
      <c r="S2229" s="5">
        <f t="shared" si="1964"/>
        <v>0</v>
      </c>
      <c r="T2229" s="5">
        <v>1030.0250000000001</v>
      </c>
      <c r="U2229" s="5">
        <f t="shared" si="1964"/>
        <v>0</v>
      </c>
      <c r="V2229" s="36">
        <f t="shared" si="1964"/>
        <v>0</v>
      </c>
      <c r="W2229" s="5">
        <f t="shared" si="1937"/>
        <v>98.447623790103307</v>
      </c>
      <c r="X2229" s="26"/>
    </row>
    <row r="2230" spans="1:24" x14ac:dyDescent="0.25">
      <c r="A2230" s="4" t="s">
        <v>215</v>
      </c>
      <c r="B2230" s="4" t="s">
        <v>1347</v>
      </c>
      <c r="C2230" s="4" t="s">
        <v>1499</v>
      </c>
      <c r="D2230" s="4"/>
      <c r="E2230" s="14" t="s">
        <v>951</v>
      </c>
      <c r="F2230" s="5"/>
      <c r="G2230" s="5"/>
      <c r="H2230" s="5"/>
      <c r="I2230" s="5"/>
      <c r="J2230" s="5"/>
      <c r="K2230" s="5"/>
      <c r="L2230" s="5"/>
      <c r="M2230" s="5">
        <v>0</v>
      </c>
      <c r="N2230" s="5">
        <v>1046.2670000000001</v>
      </c>
      <c r="O2230" s="5">
        <f t="shared" si="1964"/>
        <v>267.74</v>
      </c>
      <c r="P2230" s="5">
        <f t="shared" si="1964"/>
        <v>0</v>
      </c>
      <c r="Q2230" s="5">
        <f t="shared" si="1964"/>
        <v>0</v>
      </c>
      <c r="R2230" s="5">
        <f t="shared" si="1964"/>
        <v>0</v>
      </c>
      <c r="S2230" s="5">
        <f t="shared" si="1964"/>
        <v>0</v>
      </c>
      <c r="T2230" s="5">
        <v>1030.0250000000001</v>
      </c>
      <c r="U2230" s="5">
        <f t="shared" si="1964"/>
        <v>0</v>
      </c>
      <c r="V2230" s="36">
        <f t="shared" si="1964"/>
        <v>0</v>
      </c>
      <c r="W2230" s="5">
        <f t="shared" si="1937"/>
        <v>98.447623790103307</v>
      </c>
      <c r="X2230" s="26"/>
    </row>
    <row r="2231" spans="1:24" ht="31.5" x14ac:dyDescent="0.25">
      <c r="A2231" s="4" t="s">
        <v>215</v>
      </c>
      <c r="B2231" s="4" t="s">
        <v>1347</v>
      </c>
      <c r="C2231" s="4" t="s">
        <v>1500</v>
      </c>
      <c r="D2231" s="4"/>
      <c r="E2231" s="14" t="s">
        <v>952</v>
      </c>
      <c r="F2231" s="5"/>
      <c r="G2231" s="5"/>
      <c r="H2231" s="5"/>
      <c r="I2231" s="5"/>
      <c r="J2231" s="5"/>
      <c r="K2231" s="5"/>
      <c r="L2231" s="5"/>
      <c r="M2231" s="5">
        <v>0</v>
      </c>
      <c r="N2231" s="5">
        <v>1046.2670000000001</v>
      </c>
      <c r="O2231" s="5">
        <f t="shared" si="1964"/>
        <v>267.74</v>
      </c>
      <c r="P2231" s="5">
        <f t="shared" si="1964"/>
        <v>0</v>
      </c>
      <c r="Q2231" s="5">
        <f t="shared" si="1964"/>
        <v>0</v>
      </c>
      <c r="R2231" s="5">
        <f t="shared" si="1964"/>
        <v>0</v>
      </c>
      <c r="S2231" s="5">
        <f t="shared" si="1964"/>
        <v>0</v>
      </c>
      <c r="T2231" s="5">
        <v>1030.0250000000001</v>
      </c>
      <c r="U2231" s="5">
        <f t="shared" si="1964"/>
        <v>0</v>
      </c>
      <c r="V2231" s="36">
        <f t="shared" si="1964"/>
        <v>0</v>
      </c>
      <c r="W2231" s="5">
        <f t="shared" si="1937"/>
        <v>98.447623790103307</v>
      </c>
      <c r="X2231" s="26"/>
    </row>
    <row r="2232" spans="1:24" ht="31.5" x14ac:dyDescent="0.25">
      <c r="A2232" s="4" t="s">
        <v>215</v>
      </c>
      <c r="B2232" s="4" t="s">
        <v>1347</v>
      </c>
      <c r="C2232" s="4" t="s">
        <v>1501</v>
      </c>
      <c r="D2232" s="4"/>
      <c r="E2232" s="14" t="s">
        <v>1502</v>
      </c>
      <c r="F2232" s="5"/>
      <c r="G2232" s="5"/>
      <c r="H2232" s="5"/>
      <c r="I2232" s="5"/>
      <c r="J2232" s="5"/>
      <c r="K2232" s="5"/>
      <c r="L2232" s="5"/>
      <c r="M2232" s="5">
        <v>0</v>
      </c>
      <c r="N2232" s="5">
        <v>1046.2670000000001</v>
      </c>
      <c r="O2232" s="5">
        <v>267.74</v>
      </c>
      <c r="P2232" s="5">
        <v>0</v>
      </c>
      <c r="Q2232" s="5">
        <v>0</v>
      </c>
      <c r="R2232" s="5">
        <v>0</v>
      </c>
      <c r="S2232" s="5">
        <v>0</v>
      </c>
      <c r="T2232" s="5">
        <v>1030.0250000000001</v>
      </c>
      <c r="U2232" s="5">
        <v>0</v>
      </c>
      <c r="V2232" s="36">
        <v>0</v>
      </c>
      <c r="W2232" s="5">
        <f t="shared" si="1937"/>
        <v>98.447623790103307</v>
      </c>
      <c r="X2232" s="26"/>
    </row>
    <row r="2233" spans="1:24" s="3" customFormat="1" ht="31.5" x14ac:dyDescent="0.25">
      <c r="A2233" s="4" t="s">
        <v>215</v>
      </c>
      <c r="B2233" s="4" t="s">
        <v>1347</v>
      </c>
      <c r="C2233" s="4" t="s">
        <v>1501</v>
      </c>
      <c r="D2233" s="4" t="s">
        <v>11</v>
      </c>
      <c r="E2233" s="14" t="s">
        <v>465</v>
      </c>
      <c r="F2233" s="8">
        <f t="shared" ref="F2233:L2233" si="1965">F2241+F2305+F2234</f>
        <v>109350.8</v>
      </c>
      <c r="G2233" s="8">
        <f t="shared" si="1965"/>
        <v>94964.700000000012</v>
      </c>
      <c r="H2233" s="8">
        <f t="shared" si="1965"/>
        <v>100723.20000000001</v>
      </c>
      <c r="I2233" s="8">
        <f t="shared" si="1965"/>
        <v>-1814.4</v>
      </c>
      <c r="J2233" s="8">
        <f t="shared" si="1965"/>
        <v>0</v>
      </c>
      <c r="K2233" s="8">
        <f t="shared" si="1965"/>
        <v>0</v>
      </c>
      <c r="L2233" s="8">
        <f t="shared" si="1965"/>
        <v>-3038.0299999999993</v>
      </c>
      <c r="M2233" s="8">
        <f t="shared" si="1934"/>
        <v>104498.37000000001</v>
      </c>
      <c r="N2233" s="5">
        <v>1046.2670000000001</v>
      </c>
      <c r="O2233" s="8">
        <f>O2241+O2305+O2234</f>
        <v>42857.547510000011</v>
      </c>
      <c r="P2233" s="8">
        <f t="shared" ref="P2233:V2233" si="1966">P2241+P2305+P2234</f>
        <v>1078.97048</v>
      </c>
      <c r="Q2233" s="8">
        <f t="shared" si="1966"/>
        <v>1078.97048</v>
      </c>
      <c r="R2233" s="8">
        <f t="shared" si="1966"/>
        <v>0</v>
      </c>
      <c r="S2233" s="8">
        <f t="shared" si="1966"/>
        <v>0</v>
      </c>
      <c r="T2233" s="5">
        <v>1030.0250000000001</v>
      </c>
      <c r="U2233" s="8">
        <f t="shared" si="1966"/>
        <v>1078.97048</v>
      </c>
      <c r="V2233" s="34">
        <f t="shared" si="1966"/>
        <v>0</v>
      </c>
      <c r="W2233" s="5">
        <f t="shared" si="1937"/>
        <v>98.447623790103307</v>
      </c>
      <c r="X2233" s="21"/>
    </row>
    <row r="2234" spans="1:24" s="10" customFormat="1" ht="31.5" x14ac:dyDescent="0.25">
      <c r="A2234" s="4" t="s">
        <v>215</v>
      </c>
      <c r="B2234" s="4" t="s">
        <v>1347</v>
      </c>
      <c r="C2234" s="4" t="s">
        <v>1501</v>
      </c>
      <c r="D2234" s="4" t="s">
        <v>12</v>
      </c>
      <c r="E2234" s="14" t="s">
        <v>466</v>
      </c>
      <c r="F2234" s="11">
        <f t="shared" ref="F2234:L2239" si="1967">F2235</f>
        <v>0</v>
      </c>
      <c r="G2234" s="11">
        <f t="shared" si="1967"/>
        <v>0</v>
      </c>
      <c r="H2234" s="11">
        <f t="shared" si="1967"/>
        <v>0</v>
      </c>
      <c r="I2234" s="11">
        <f t="shared" si="1967"/>
        <v>0</v>
      </c>
      <c r="J2234" s="11">
        <f t="shared" si="1967"/>
        <v>0</v>
      </c>
      <c r="K2234" s="11">
        <f t="shared" si="1967"/>
        <v>0</v>
      </c>
      <c r="L2234" s="11">
        <f t="shared" si="1967"/>
        <v>292.42200000000014</v>
      </c>
      <c r="M2234" s="11">
        <f t="shared" si="1934"/>
        <v>292.42200000000014</v>
      </c>
      <c r="N2234" s="5">
        <v>1046.2670000000001</v>
      </c>
      <c r="O2234" s="11">
        <f t="shared" ref="O2234:O2239" si="1968">O2235</f>
        <v>0</v>
      </c>
      <c r="P2234" s="11">
        <f t="shared" ref="P2234:V2239" si="1969">P2235</f>
        <v>0</v>
      </c>
      <c r="Q2234" s="11">
        <f t="shared" si="1969"/>
        <v>0</v>
      </c>
      <c r="R2234" s="11">
        <f t="shared" si="1969"/>
        <v>0</v>
      </c>
      <c r="S2234" s="11">
        <f t="shared" si="1969"/>
        <v>0</v>
      </c>
      <c r="T2234" s="5">
        <v>1030.0250000000001</v>
      </c>
      <c r="U2234" s="11">
        <f t="shared" si="1969"/>
        <v>0</v>
      </c>
      <c r="V2234" s="35">
        <f t="shared" si="1969"/>
        <v>0</v>
      </c>
      <c r="W2234" s="5">
        <f t="shared" si="1937"/>
        <v>98.447623790103307</v>
      </c>
      <c r="X2234" s="26"/>
    </row>
    <row r="2235" spans="1:24" ht="31.5" x14ac:dyDescent="0.25">
      <c r="A2235" s="4" t="s">
        <v>215</v>
      </c>
      <c r="B2235" s="4" t="s">
        <v>1347</v>
      </c>
      <c r="C2235" s="4" t="s">
        <v>186</v>
      </c>
      <c r="D2235" s="4"/>
      <c r="E2235" s="14" t="s">
        <v>959</v>
      </c>
      <c r="F2235" s="5">
        <f t="shared" si="1967"/>
        <v>0</v>
      </c>
      <c r="G2235" s="5">
        <f t="shared" si="1967"/>
        <v>0</v>
      </c>
      <c r="H2235" s="5">
        <f t="shared" si="1967"/>
        <v>0</v>
      </c>
      <c r="I2235" s="5">
        <f t="shared" si="1967"/>
        <v>0</v>
      </c>
      <c r="J2235" s="5">
        <f t="shared" si="1967"/>
        <v>0</v>
      </c>
      <c r="K2235" s="5">
        <f t="shared" si="1967"/>
        <v>0</v>
      </c>
      <c r="L2235" s="5">
        <f t="shared" si="1967"/>
        <v>292.42200000000014</v>
      </c>
      <c r="M2235" s="5">
        <f t="shared" si="1934"/>
        <v>292.42200000000014</v>
      </c>
      <c r="N2235" s="5">
        <v>70586.463180000006</v>
      </c>
      <c r="O2235" s="5">
        <f t="shared" si="1968"/>
        <v>0</v>
      </c>
      <c r="P2235" s="5">
        <f t="shared" si="1969"/>
        <v>0</v>
      </c>
      <c r="Q2235" s="5">
        <f t="shared" si="1969"/>
        <v>0</v>
      </c>
      <c r="R2235" s="5">
        <f t="shared" si="1969"/>
        <v>0</v>
      </c>
      <c r="S2235" s="5">
        <f t="shared" si="1969"/>
        <v>0</v>
      </c>
      <c r="T2235" s="5">
        <v>70508.625899999999</v>
      </c>
      <c r="U2235" s="5">
        <f t="shared" si="1969"/>
        <v>0</v>
      </c>
      <c r="V2235" s="36">
        <f t="shared" si="1969"/>
        <v>0</v>
      </c>
      <c r="W2235" s="5">
        <f t="shared" si="1937"/>
        <v>99.889727751620711</v>
      </c>
      <c r="X2235" s="26"/>
    </row>
    <row r="2236" spans="1:24" ht="47.25" x14ac:dyDescent="0.25">
      <c r="A2236" s="4" t="s">
        <v>215</v>
      </c>
      <c r="B2236" s="4" t="s">
        <v>1347</v>
      </c>
      <c r="C2236" s="4" t="s">
        <v>187</v>
      </c>
      <c r="D2236" s="4"/>
      <c r="E2236" s="14" t="s">
        <v>1487</v>
      </c>
      <c r="F2236" s="5">
        <f t="shared" si="1967"/>
        <v>0</v>
      </c>
      <c r="G2236" s="5">
        <f t="shared" si="1967"/>
        <v>0</v>
      </c>
      <c r="H2236" s="5">
        <f t="shared" si="1967"/>
        <v>0</v>
      </c>
      <c r="I2236" s="5">
        <f t="shared" si="1967"/>
        <v>0</v>
      </c>
      <c r="J2236" s="5">
        <f t="shared" si="1967"/>
        <v>0</v>
      </c>
      <c r="K2236" s="5">
        <f t="shared" si="1967"/>
        <v>0</v>
      </c>
      <c r="L2236" s="5">
        <f t="shared" si="1967"/>
        <v>292.42200000000014</v>
      </c>
      <c r="M2236" s="5">
        <f t="shared" si="1934"/>
        <v>292.42200000000014</v>
      </c>
      <c r="N2236" s="5">
        <v>70586.463180000006</v>
      </c>
      <c r="O2236" s="5">
        <f t="shared" si="1968"/>
        <v>0</v>
      </c>
      <c r="P2236" s="5">
        <f t="shared" si="1969"/>
        <v>0</v>
      </c>
      <c r="Q2236" s="5">
        <f t="shared" si="1969"/>
        <v>0</v>
      </c>
      <c r="R2236" s="5">
        <f t="shared" si="1969"/>
        <v>0</v>
      </c>
      <c r="S2236" s="5">
        <f t="shared" si="1969"/>
        <v>0</v>
      </c>
      <c r="T2236" s="5">
        <v>70508.625899999999</v>
      </c>
      <c r="U2236" s="5">
        <f t="shared" si="1969"/>
        <v>0</v>
      </c>
      <c r="V2236" s="36">
        <f t="shared" si="1969"/>
        <v>0</v>
      </c>
      <c r="W2236" s="5">
        <f t="shared" si="1937"/>
        <v>99.889727751620711</v>
      </c>
      <c r="X2236" s="26"/>
    </row>
    <row r="2237" spans="1:24" ht="31.5" x14ac:dyDescent="0.25">
      <c r="A2237" s="4" t="s">
        <v>215</v>
      </c>
      <c r="B2237" s="4" t="s">
        <v>1347</v>
      </c>
      <c r="C2237" s="4" t="s">
        <v>200</v>
      </c>
      <c r="D2237" s="4"/>
      <c r="E2237" s="14" t="s">
        <v>960</v>
      </c>
      <c r="F2237" s="5">
        <f t="shared" si="1967"/>
        <v>0</v>
      </c>
      <c r="G2237" s="5">
        <f t="shared" si="1967"/>
        <v>0</v>
      </c>
      <c r="H2237" s="5">
        <f t="shared" si="1967"/>
        <v>0</v>
      </c>
      <c r="I2237" s="5">
        <f t="shared" si="1967"/>
        <v>0</v>
      </c>
      <c r="J2237" s="5">
        <f t="shared" si="1967"/>
        <v>0</v>
      </c>
      <c r="K2237" s="5">
        <f t="shared" si="1967"/>
        <v>0</v>
      </c>
      <c r="L2237" s="5">
        <f t="shared" si="1967"/>
        <v>292.42200000000014</v>
      </c>
      <c r="M2237" s="5">
        <f t="shared" si="1934"/>
        <v>292.42200000000014</v>
      </c>
      <c r="N2237" s="5">
        <v>60532.163180000003</v>
      </c>
      <c r="O2237" s="5">
        <f t="shared" si="1968"/>
        <v>0</v>
      </c>
      <c r="P2237" s="5">
        <f t="shared" si="1969"/>
        <v>0</v>
      </c>
      <c r="Q2237" s="5">
        <f t="shared" si="1969"/>
        <v>0</v>
      </c>
      <c r="R2237" s="5">
        <f t="shared" si="1969"/>
        <v>0</v>
      </c>
      <c r="S2237" s="5">
        <f t="shared" si="1969"/>
        <v>0</v>
      </c>
      <c r="T2237" s="5">
        <v>60473.088450000003</v>
      </c>
      <c r="U2237" s="5">
        <f t="shared" si="1969"/>
        <v>0</v>
      </c>
      <c r="V2237" s="36">
        <f t="shared" si="1969"/>
        <v>0</v>
      </c>
      <c r="W2237" s="5">
        <f t="shared" si="1937"/>
        <v>99.902407700474313</v>
      </c>
      <c r="X2237" s="26"/>
    </row>
    <row r="2238" spans="1:24" ht="31.5" x14ac:dyDescent="0.25">
      <c r="A2238" s="4" t="s">
        <v>215</v>
      </c>
      <c r="B2238" s="4" t="s">
        <v>1347</v>
      </c>
      <c r="C2238" s="4" t="s">
        <v>1130</v>
      </c>
      <c r="D2238" s="4"/>
      <c r="E2238" s="14" t="s">
        <v>1131</v>
      </c>
      <c r="F2238" s="5">
        <f t="shared" si="1967"/>
        <v>0</v>
      </c>
      <c r="G2238" s="5">
        <f t="shared" si="1967"/>
        <v>0</v>
      </c>
      <c r="H2238" s="5">
        <f t="shared" si="1967"/>
        <v>0</v>
      </c>
      <c r="I2238" s="5">
        <f t="shared" si="1967"/>
        <v>0</v>
      </c>
      <c r="J2238" s="5">
        <f t="shared" si="1967"/>
        <v>0</v>
      </c>
      <c r="K2238" s="5">
        <f t="shared" si="1967"/>
        <v>0</v>
      </c>
      <c r="L2238" s="5">
        <f t="shared" si="1967"/>
        <v>292.42200000000014</v>
      </c>
      <c r="M2238" s="5">
        <f t="shared" si="1934"/>
        <v>292.42200000000014</v>
      </c>
      <c r="N2238" s="5">
        <v>60532.163180000003</v>
      </c>
      <c r="O2238" s="5">
        <f t="shared" si="1968"/>
        <v>0</v>
      </c>
      <c r="P2238" s="5">
        <f t="shared" si="1969"/>
        <v>0</v>
      </c>
      <c r="Q2238" s="5">
        <f t="shared" si="1969"/>
        <v>0</v>
      </c>
      <c r="R2238" s="5">
        <f t="shared" si="1969"/>
        <v>0</v>
      </c>
      <c r="S2238" s="5">
        <f t="shared" si="1969"/>
        <v>0</v>
      </c>
      <c r="T2238" s="5">
        <v>60473.088450000003</v>
      </c>
      <c r="U2238" s="5">
        <f t="shared" si="1969"/>
        <v>0</v>
      </c>
      <c r="V2238" s="36">
        <f t="shared" si="1969"/>
        <v>0</v>
      </c>
      <c r="W2238" s="5">
        <f t="shared" si="1937"/>
        <v>99.902407700474313</v>
      </c>
      <c r="X2238" s="26"/>
    </row>
    <row r="2239" spans="1:24" ht="31.5" x14ac:dyDescent="0.25">
      <c r="A2239" s="4" t="s">
        <v>215</v>
      </c>
      <c r="B2239" s="4" t="s">
        <v>1347</v>
      </c>
      <c r="C2239" s="4" t="s">
        <v>1130</v>
      </c>
      <c r="D2239" s="4" t="s">
        <v>11</v>
      </c>
      <c r="E2239" s="14" t="s">
        <v>465</v>
      </c>
      <c r="F2239" s="5">
        <f t="shared" si="1967"/>
        <v>0</v>
      </c>
      <c r="G2239" s="5">
        <f t="shared" si="1967"/>
        <v>0</v>
      </c>
      <c r="H2239" s="5">
        <f t="shared" si="1967"/>
        <v>0</v>
      </c>
      <c r="I2239" s="5">
        <f t="shared" si="1967"/>
        <v>0</v>
      </c>
      <c r="J2239" s="5">
        <f t="shared" si="1967"/>
        <v>0</v>
      </c>
      <c r="K2239" s="5">
        <f t="shared" si="1967"/>
        <v>0</v>
      </c>
      <c r="L2239" s="5">
        <f t="shared" si="1967"/>
        <v>292.42200000000014</v>
      </c>
      <c r="M2239" s="5">
        <f t="shared" si="1934"/>
        <v>292.42200000000014</v>
      </c>
      <c r="N2239" s="5">
        <v>60532.163180000003</v>
      </c>
      <c r="O2239" s="5">
        <f t="shared" si="1968"/>
        <v>0</v>
      </c>
      <c r="P2239" s="5">
        <f t="shared" si="1969"/>
        <v>0</v>
      </c>
      <c r="Q2239" s="5">
        <f t="shared" si="1969"/>
        <v>0</v>
      </c>
      <c r="R2239" s="5">
        <f t="shared" si="1969"/>
        <v>0</v>
      </c>
      <c r="S2239" s="5">
        <f t="shared" si="1969"/>
        <v>0</v>
      </c>
      <c r="T2239" s="5">
        <v>60473.088450000003</v>
      </c>
      <c r="U2239" s="5">
        <f t="shared" si="1969"/>
        <v>0</v>
      </c>
      <c r="V2239" s="36">
        <f t="shared" si="1969"/>
        <v>0</v>
      </c>
      <c r="W2239" s="5">
        <f t="shared" si="1937"/>
        <v>99.902407700474313</v>
      </c>
      <c r="X2239" s="26"/>
    </row>
    <row r="2240" spans="1:24" ht="31.5" x14ac:dyDescent="0.25">
      <c r="A2240" s="4" t="s">
        <v>215</v>
      </c>
      <c r="B2240" s="4" t="s">
        <v>1347</v>
      </c>
      <c r="C2240" s="4" t="s">
        <v>1130</v>
      </c>
      <c r="D2240" s="4" t="s">
        <v>12</v>
      </c>
      <c r="E2240" s="14" t="s">
        <v>466</v>
      </c>
      <c r="F2240" s="5"/>
      <c r="G2240" s="5"/>
      <c r="H2240" s="5"/>
      <c r="I2240" s="5"/>
      <c r="J2240" s="5"/>
      <c r="K2240" s="5"/>
      <c r="L2240" s="5">
        <f>1616.797-560.091-485.5-278.784</f>
        <v>292.42200000000014</v>
      </c>
      <c r="M2240" s="5">
        <f t="shared" si="1934"/>
        <v>292.42200000000014</v>
      </c>
      <c r="N2240" s="5">
        <v>60532.163180000003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60473.088450000003</v>
      </c>
      <c r="U2240" s="5">
        <v>0</v>
      </c>
      <c r="V2240" s="36">
        <v>0</v>
      </c>
      <c r="W2240" s="5">
        <f t="shared" si="1937"/>
        <v>99.902407700474313</v>
      </c>
      <c r="X2240" s="26"/>
    </row>
    <row r="2241" spans="1:24" s="10" customFormat="1" ht="31.5" x14ac:dyDescent="0.25">
      <c r="A2241" s="4" t="s">
        <v>215</v>
      </c>
      <c r="B2241" s="4" t="s">
        <v>1347</v>
      </c>
      <c r="C2241" s="4" t="s">
        <v>201</v>
      </c>
      <c r="D2241" s="4"/>
      <c r="E2241" s="14" t="s">
        <v>961</v>
      </c>
      <c r="F2241" s="11">
        <f t="shared" ref="F2241:L2241" si="1970">F2248+F2254+F2264+F2272+F2297</f>
        <v>96526.1</v>
      </c>
      <c r="G2241" s="11">
        <f t="shared" si="1970"/>
        <v>82140.000000000015</v>
      </c>
      <c r="H2241" s="11">
        <f t="shared" si="1970"/>
        <v>87898.500000000015</v>
      </c>
      <c r="I2241" s="11">
        <f t="shared" si="1970"/>
        <v>-1814.4</v>
      </c>
      <c r="J2241" s="11">
        <f t="shared" si="1970"/>
        <v>0</v>
      </c>
      <c r="K2241" s="11">
        <f t="shared" si="1970"/>
        <v>0</v>
      </c>
      <c r="L2241" s="11">
        <f t="shared" si="1970"/>
        <v>-3435.9519999999993</v>
      </c>
      <c r="M2241" s="11">
        <f t="shared" si="1934"/>
        <v>91275.748000000007</v>
      </c>
      <c r="N2241" s="5">
        <v>4053.2469999999998</v>
      </c>
      <c r="O2241" s="11">
        <f t="shared" ref="O2241:V2241" si="1971">O2248+O2254+O2264+O2272+O2297+O2242</f>
        <v>33686.709880000009</v>
      </c>
      <c r="P2241" s="11">
        <f t="shared" si="1971"/>
        <v>1078.97048</v>
      </c>
      <c r="Q2241" s="11">
        <f t="shared" si="1971"/>
        <v>1078.97048</v>
      </c>
      <c r="R2241" s="11">
        <f t="shared" si="1971"/>
        <v>0</v>
      </c>
      <c r="S2241" s="11">
        <f t="shared" si="1971"/>
        <v>0</v>
      </c>
      <c r="T2241" s="5">
        <v>4034.5825</v>
      </c>
      <c r="U2241" s="11">
        <f t="shared" si="1971"/>
        <v>1078.97048</v>
      </c>
      <c r="V2241" s="35">
        <f t="shared" si="1971"/>
        <v>0</v>
      </c>
      <c r="W2241" s="5">
        <f t="shared" si="1937"/>
        <v>99.53951733017999</v>
      </c>
      <c r="X2241" s="25"/>
    </row>
    <row r="2242" spans="1:24" x14ac:dyDescent="0.25">
      <c r="A2242" s="4" t="s">
        <v>215</v>
      </c>
      <c r="B2242" s="4" t="s">
        <v>1347</v>
      </c>
      <c r="C2242" s="4" t="s">
        <v>1132</v>
      </c>
      <c r="D2242" s="4"/>
      <c r="E2242" s="14" t="s">
        <v>1133</v>
      </c>
      <c r="F2242" s="11"/>
      <c r="G2242" s="11"/>
      <c r="H2242" s="11"/>
      <c r="I2242" s="11"/>
      <c r="J2242" s="11"/>
      <c r="K2242" s="11"/>
      <c r="L2242" s="11"/>
      <c r="M2242" s="5">
        <v>0</v>
      </c>
      <c r="N2242" s="5">
        <v>4053.2469999999998</v>
      </c>
      <c r="O2242" s="5">
        <f t="shared" ref="O2242:V2246" si="1972">O2243</f>
        <v>0</v>
      </c>
      <c r="P2242" s="5">
        <f t="shared" si="1972"/>
        <v>0</v>
      </c>
      <c r="Q2242" s="5">
        <f t="shared" si="1972"/>
        <v>0</v>
      </c>
      <c r="R2242" s="5">
        <f t="shared" si="1972"/>
        <v>0</v>
      </c>
      <c r="S2242" s="5">
        <f t="shared" si="1972"/>
        <v>0</v>
      </c>
      <c r="T2242" s="5">
        <v>4034.5825</v>
      </c>
      <c r="U2242" s="5">
        <f t="shared" si="1972"/>
        <v>0</v>
      </c>
      <c r="V2242" s="36">
        <f t="shared" si="1972"/>
        <v>0</v>
      </c>
      <c r="W2242" s="5">
        <f t="shared" si="1937"/>
        <v>99.53951733017999</v>
      </c>
      <c r="X2242" s="26"/>
    </row>
    <row r="2243" spans="1:24" ht="31.5" x14ac:dyDescent="0.25">
      <c r="A2243" s="4" t="s">
        <v>215</v>
      </c>
      <c r="B2243" s="4" t="s">
        <v>1347</v>
      </c>
      <c r="C2243" s="4" t="s">
        <v>1132</v>
      </c>
      <c r="D2243" s="4" t="s">
        <v>11</v>
      </c>
      <c r="E2243" s="14" t="s">
        <v>465</v>
      </c>
      <c r="F2243" s="11"/>
      <c r="G2243" s="11"/>
      <c r="H2243" s="11"/>
      <c r="I2243" s="11"/>
      <c r="J2243" s="11"/>
      <c r="K2243" s="11"/>
      <c r="L2243" s="11"/>
      <c r="M2243" s="5">
        <v>0</v>
      </c>
      <c r="N2243" s="5">
        <v>4053.2469999999998</v>
      </c>
      <c r="O2243" s="5">
        <f t="shared" si="1972"/>
        <v>0</v>
      </c>
      <c r="P2243" s="5">
        <f t="shared" si="1972"/>
        <v>0</v>
      </c>
      <c r="Q2243" s="5">
        <f t="shared" si="1972"/>
        <v>0</v>
      </c>
      <c r="R2243" s="5">
        <f t="shared" si="1972"/>
        <v>0</v>
      </c>
      <c r="S2243" s="5">
        <f t="shared" si="1972"/>
        <v>0</v>
      </c>
      <c r="T2243" s="5">
        <v>4034.5825</v>
      </c>
      <c r="U2243" s="5">
        <f t="shared" si="1972"/>
        <v>0</v>
      </c>
      <c r="V2243" s="36">
        <f t="shared" si="1972"/>
        <v>0</v>
      </c>
      <c r="W2243" s="5">
        <f t="shared" si="1937"/>
        <v>99.53951733017999</v>
      </c>
      <c r="X2243" s="26"/>
    </row>
    <row r="2244" spans="1:24" ht="31.5" x14ac:dyDescent="0.25">
      <c r="A2244" s="4" t="s">
        <v>215</v>
      </c>
      <c r="B2244" s="4" t="s">
        <v>1347</v>
      </c>
      <c r="C2244" s="4" t="s">
        <v>1132</v>
      </c>
      <c r="D2244" s="4" t="s">
        <v>12</v>
      </c>
      <c r="E2244" s="14" t="s">
        <v>466</v>
      </c>
      <c r="F2244" s="11"/>
      <c r="G2244" s="11"/>
      <c r="H2244" s="11"/>
      <c r="I2244" s="11"/>
      <c r="J2244" s="11"/>
      <c r="K2244" s="11"/>
      <c r="L2244" s="11"/>
      <c r="M2244" s="5">
        <v>0</v>
      </c>
      <c r="N2244" s="5">
        <v>4053.2469999999998</v>
      </c>
      <c r="O2244" s="5">
        <f t="shared" si="1972"/>
        <v>0</v>
      </c>
      <c r="P2244" s="5">
        <f t="shared" si="1972"/>
        <v>0</v>
      </c>
      <c r="Q2244" s="5">
        <f t="shared" si="1972"/>
        <v>0</v>
      </c>
      <c r="R2244" s="5">
        <f t="shared" si="1972"/>
        <v>0</v>
      </c>
      <c r="S2244" s="5">
        <f t="shared" si="1972"/>
        <v>0</v>
      </c>
      <c r="T2244" s="5">
        <v>4034.5825</v>
      </c>
      <c r="U2244" s="5">
        <f t="shared" si="1972"/>
        <v>0</v>
      </c>
      <c r="V2244" s="36">
        <f t="shared" si="1972"/>
        <v>0</v>
      </c>
      <c r="W2244" s="5">
        <f t="shared" si="1937"/>
        <v>99.53951733017999</v>
      </c>
      <c r="X2244" s="26"/>
    </row>
    <row r="2245" spans="1:24" ht="47.25" x14ac:dyDescent="0.25">
      <c r="A2245" s="4" t="s">
        <v>215</v>
      </c>
      <c r="B2245" s="4" t="s">
        <v>1347</v>
      </c>
      <c r="C2245" s="4" t="s">
        <v>180</v>
      </c>
      <c r="D2245" s="4"/>
      <c r="E2245" s="14" t="s">
        <v>965</v>
      </c>
      <c r="F2245" s="11"/>
      <c r="G2245" s="11"/>
      <c r="H2245" s="11"/>
      <c r="I2245" s="11"/>
      <c r="J2245" s="11"/>
      <c r="K2245" s="11"/>
      <c r="L2245" s="11"/>
      <c r="M2245" s="5">
        <v>0</v>
      </c>
      <c r="N2245" s="5">
        <v>6001.0529999999999</v>
      </c>
      <c r="O2245" s="5">
        <f t="shared" si="1972"/>
        <v>0</v>
      </c>
      <c r="P2245" s="5">
        <f t="shared" si="1972"/>
        <v>0</v>
      </c>
      <c r="Q2245" s="5">
        <f t="shared" si="1972"/>
        <v>0</v>
      </c>
      <c r="R2245" s="5">
        <f t="shared" si="1972"/>
        <v>0</v>
      </c>
      <c r="S2245" s="5">
        <f t="shared" si="1972"/>
        <v>0</v>
      </c>
      <c r="T2245" s="5">
        <v>6000.9549500000003</v>
      </c>
      <c r="U2245" s="5">
        <f t="shared" si="1972"/>
        <v>0</v>
      </c>
      <c r="V2245" s="36">
        <f t="shared" si="1972"/>
        <v>0</v>
      </c>
      <c r="W2245" s="5">
        <f t="shared" si="1937"/>
        <v>99.998366120079268</v>
      </c>
      <c r="X2245" s="26"/>
    </row>
    <row r="2246" spans="1:24" ht="47.25" x14ac:dyDescent="0.25">
      <c r="A2246" s="4" t="s">
        <v>215</v>
      </c>
      <c r="B2246" s="4" t="s">
        <v>1347</v>
      </c>
      <c r="C2246" s="4" t="s">
        <v>1139</v>
      </c>
      <c r="D2246" s="4"/>
      <c r="E2246" s="14" t="s">
        <v>1140</v>
      </c>
      <c r="F2246" s="11"/>
      <c r="G2246" s="11"/>
      <c r="H2246" s="11"/>
      <c r="I2246" s="11"/>
      <c r="J2246" s="11"/>
      <c r="K2246" s="11"/>
      <c r="L2246" s="11"/>
      <c r="M2246" s="5">
        <v>0</v>
      </c>
      <c r="N2246" s="5">
        <v>6001.0529999999999</v>
      </c>
      <c r="O2246" s="5">
        <f t="shared" si="1972"/>
        <v>0</v>
      </c>
      <c r="P2246" s="5">
        <f t="shared" si="1972"/>
        <v>0</v>
      </c>
      <c r="Q2246" s="5">
        <f t="shared" si="1972"/>
        <v>0</v>
      </c>
      <c r="R2246" s="5">
        <f t="shared" si="1972"/>
        <v>0</v>
      </c>
      <c r="S2246" s="5">
        <f t="shared" si="1972"/>
        <v>0</v>
      </c>
      <c r="T2246" s="5">
        <v>6000.9549500000003</v>
      </c>
      <c r="U2246" s="5">
        <f t="shared" si="1972"/>
        <v>0</v>
      </c>
      <c r="V2246" s="36">
        <f t="shared" si="1972"/>
        <v>0</v>
      </c>
      <c r="W2246" s="5">
        <f t="shared" si="1937"/>
        <v>99.998366120079268</v>
      </c>
      <c r="X2246" s="26"/>
    </row>
    <row r="2247" spans="1:24" ht="31.5" x14ac:dyDescent="0.25">
      <c r="A2247" s="4" t="s">
        <v>215</v>
      </c>
      <c r="B2247" s="4" t="s">
        <v>1347</v>
      </c>
      <c r="C2247" s="4" t="s">
        <v>1139</v>
      </c>
      <c r="D2247" s="4" t="s">
        <v>11</v>
      </c>
      <c r="E2247" s="14" t="s">
        <v>465</v>
      </c>
      <c r="F2247" s="11"/>
      <c r="G2247" s="11"/>
      <c r="H2247" s="11"/>
      <c r="I2247" s="11"/>
      <c r="J2247" s="11"/>
      <c r="K2247" s="11"/>
      <c r="L2247" s="11"/>
      <c r="M2247" s="5">
        <v>0</v>
      </c>
      <c r="N2247" s="5">
        <v>6001.0529999999999</v>
      </c>
      <c r="O2247" s="5">
        <v>0</v>
      </c>
      <c r="P2247" s="5">
        <v>0</v>
      </c>
      <c r="Q2247" s="5">
        <v>0</v>
      </c>
      <c r="R2247" s="5">
        <v>0</v>
      </c>
      <c r="S2247" s="5">
        <v>0</v>
      </c>
      <c r="T2247" s="5">
        <v>6000.9549500000003</v>
      </c>
      <c r="U2247" s="5">
        <v>0</v>
      </c>
      <c r="V2247" s="36">
        <v>0</v>
      </c>
      <c r="W2247" s="5">
        <f t="shared" si="1937"/>
        <v>99.998366120079268</v>
      </c>
      <c r="X2247" s="26"/>
    </row>
    <row r="2248" spans="1:24" ht="31.5" x14ac:dyDescent="0.25">
      <c r="A2248" s="4" t="s">
        <v>215</v>
      </c>
      <c r="B2248" s="4" t="s">
        <v>1347</v>
      </c>
      <c r="C2248" s="4" t="s">
        <v>1139</v>
      </c>
      <c r="D2248" s="4" t="s">
        <v>12</v>
      </c>
      <c r="E2248" s="14" t="s">
        <v>466</v>
      </c>
      <c r="F2248" s="5">
        <f t="shared" ref="F2248:L2252" si="1973">F2249</f>
        <v>599.5</v>
      </c>
      <c r="G2248" s="5">
        <f t="shared" si="1973"/>
        <v>599.5</v>
      </c>
      <c r="H2248" s="5">
        <f t="shared" si="1973"/>
        <v>599.5</v>
      </c>
      <c r="I2248" s="5">
        <f t="shared" si="1973"/>
        <v>0</v>
      </c>
      <c r="J2248" s="5">
        <f t="shared" si="1973"/>
        <v>0</v>
      </c>
      <c r="K2248" s="5">
        <f t="shared" si="1973"/>
        <v>0</v>
      </c>
      <c r="L2248" s="5">
        <f t="shared" si="1973"/>
        <v>54.993000000000002</v>
      </c>
      <c r="M2248" s="5">
        <f t="shared" si="1934"/>
        <v>654.49300000000005</v>
      </c>
      <c r="N2248" s="5">
        <v>6001.0529999999999</v>
      </c>
      <c r="O2248" s="5">
        <f t="shared" ref="O2248:O2252" si="1974">O2249</f>
        <v>605.99649999999997</v>
      </c>
      <c r="P2248" s="5">
        <f t="shared" ref="P2248:V2252" si="1975">P2249</f>
        <v>0</v>
      </c>
      <c r="Q2248" s="5">
        <f t="shared" si="1975"/>
        <v>0</v>
      </c>
      <c r="R2248" s="5">
        <f t="shared" si="1975"/>
        <v>0</v>
      </c>
      <c r="S2248" s="5">
        <f t="shared" si="1975"/>
        <v>0</v>
      </c>
      <c r="T2248" s="5">
        <v>6000.9549500000003</v>
      </c>
      <c r="U2248" s="5">
        <f t="shared" si="1975"/>
        <v>0</v>
      </c>
      <c r="V2248" s="36">
        <f t="shared" si="1975"/>
        <v>0</v>
      </c>
      <c r="W2248" s="5">
        <f t="shared" si="1937"/>
        <v>99.998366120079268</v>
      </c>
      <c r="X2248" s="26"/>
    </row>
    <row r="2249" spans="1:24" ht="31.5" x14ac:dyDescent="0.25">
      <c r="A2249" s="4" t="s">
        <v>215</v>
      </c>
      <c r="B2249" s="4" t="s">
        <v>1347</v>
      </c>
      <c r="C2249" s="4" t="s">
        <v>204</v>
      </c>
      <c r="D2249" s="4"/>
      <c r="E2249" s="14" t="s">
        <v>970</v>
      </c>
      <c r="F2249" s="5">
        <f t="shared" si="1973"/>
        <v>599.5</v>
      </c>
      <c r="G2249" s="5">
        <f t="shared" si="1973"/>
        <v>599.5</v>
      </c>
      <c r="H2249" s="5">
        <f t="shared" si="1973"/>
        <v>599.5</v>
      </c>
      <c r="I2249" s="5">
        <f t="shared" si="1973"/>
        <v>0</v>
      </c>
      <c r="J2249" s="5">
        <f t="shared" si="1973"/>
        <v>0</v>
      </c>
      <c r="K2249" s="5">
        <f t="shared" si="1973"/>
        <v>0</v>
      </c>
      <c r="L2249" s="5">
        <f t="shared" si="1973"/>
        <v>54.993000000000002</v>
      </c>
      <c r="M2249" s="5">
        <f t="shared" si="1934"/>
        <v>654.49300000000005</v>
      </c>
      <c r="N2249" s="5">
        <v>13151.920040000001</v>
      </c>
      <c r="O2249" s="5">
        <f t="shared" si="1974"/>
        <v>605.99649999999997</v>
      </c>
      <c r="P2249" s="5">
        <f t="shared" si="1975"/>
        <v>0</v>
      </c>
      <c r="Q2249" s="5">
        <f t="shared" si="1975"/>
        <v>0</v>
      </c>
      <c r="R2249" s="5">
        <f t="shared" si="1975"/>
        <v>0</v>
      </c>
      <c r="S2249" s="5">
        <f t="shared" si="1975"/>
        <v>0</v>
      </c>
      <c r="T2249" s="5">
        <v>13143.788840000001</v>
      </c>
      <c r="U2249" s="5">
        <f t="shared" si="1975"/>
        <v>0</v>
      </c>
      <c r="V2249" s="36">
        <f t="shared" si="1975"/>
        <v>0</v>
      </c>
      <c r="W2249" s="5">
        <f t="shared" si="1937"/>
        <v>99.938174806604124</v>
      </c>
      <c r="X2249" s="26"/>
    </row>
    <row r="2250" spans="1:24" ht="47.25" x14ac:dyDescent="0.25">
      <c r="A2250" s="4" t="s">
        <v>215</v>
      </c>
      <c r="B2250" s="4" t="s">
        <v>1347</v>
      </c>
      <c r="C2250" s="4" t="s">
        <v>205</v>
      </c>
      <c r="D2250" s="4"/>
      <c r="E2250" s="14" t="s">
        <v>971</v>
      </c>
      <c r="F2250" s="5">
        <f t="shared" si="1973"/>
        <v>599.5</v>
      </c>
      <c r="G2250" s="5">
        <f t="shared" si="1973"/>
        <v>599.5</v>
      </c>
      <c r="H2250" s="5">
        <f t="shared" si="1973"/>
        <v>599.5</v>
      </c>
      <c r="I2250" s="5">
        <f t="shared" si="1973"/>
        <v>0</v>
      </c>
      <c r="J2250" s="5">
        <f t="shared" si="1973"/>
        <v>0</v>
      </c>
      <c r="K2250" s="5">
        <f t="shared" si="1973"/>
        <v>0</v>
      </c>
      <c r="L2250" s="5">
        <f t="shared" si="1973"/>
        <v>54.993000000000002</v>
      </c>
      <c r="M2250" s="5">
        <f t="shared" si="1934"/>
        <v>654.49300000000005</v>
      </c>
      <c r="N2250" s="5">
        <v>13151.920040000001</v>
      </c>
      <c r="O2250" s="5">
        <f t="shared" si="1974"/>
        <v>605.99649999999997</v>
      </c>
      <c r="P2250" s="5">
        <f t="shared" si="1975"/>
        <v>0</v>
      </c>
      <c r="Q2250" s="5">
        <f t="shared" si="1975"/>
        <v>0</v>
      </c>
      <c r="R2250" s="5">
        <f t="shared" si="1975"/>
        <v>0</v>
      </c>
      <c r="S2250" s="5">
        <f t="shared" si="1975"/>
        <v>0</v>
      </c>
      <c r="T2250" s="5">
        <v>13143.788840000001</v>
      </c>
      <c r="U2250" s="5">
        <f t="shared" si="1975"/>
        <v>0</v>
      </c>
      <c r="V2250" s="36">
        <f t="shared" si="1975"/>
        <v>0</v>
      </c>
      <c r="W2250" s="5">
        <f t="shared" si="1937"/>
        <v>99.938174806604124</v>
      </c>
      <c r="X2250" s="26"/>
    </row>
    <row r="2251" spans="1:24" ht="31.5" x14ac:dyDescent="0.25">
      <c r="A2251" s="4" t="s">
        <v>215</v>
      </c>
      <c r="B2251" s="4" t="s">
        <v>1347</v>
      </c>
      <c r="C2251" s="4" t="s">
        <v>1044</v>
      </c>
      <c r="D2251" s="4"/>
      <c r="E2251" s="14" t="s">
        <v>1043</v>
      </c>
      <c r="F2251" s="5">
        <f t="shared" si="1973"/>
        <v>599.5</v>
      </c>
      <c r="G2251" s="5">
        <f t="shared" si="1973"/>
        <v>599.5</v>
      </c>
      <c r="H2251" s="5">
        <f t="shared" si="1973"/>
        <v>599.5</v>
      </c>
      <c r="I2251" s="5">
        <f t="shared" si="1973"/>
        <v>0</v>
      </c>
      <c r="J2251" s="5">
        <f t="shared" si="1973"/>
        <v>0</v>
      </c>
      <c r="K2251" s="5">
        <f t="shared" si="1973"/>
        <v>0</v>
      </c>
      <c r="L2251" s="5">
        <f t="shared" si="1973"/>
        <v>54.993000000000002</v>
      </c>
      <c r="M2251" s="5">
        <f t="shared" si="1934"/>
        <v>654.49300000000005</v>
      </c>
      <c r="N2251" s="5">
        <v>9798.6756000000005</v>
      </c>
      <c r="O2251" s="5">
        <f t="shared" si="1974"/>
        <v>605.99649999999997</v>
      </c>
      <c r="P2251" s="5">
        <f t="shared" si="1975"/>
        <v>0</v>
      </c>
      <c r="Q2251" s="5">
        <f t="shared" si="1975"/>
        <v>0</v>
      </c>
      <c r="R2251" s="5">
        <f t="shared" si="1975"/>
        <v>0</v>
      </c>
      <c r="S2251" s="5">
        <f t="shared" si="1975"/>
        <v>0</v>
      </c>
      <c r="T2251" s="5">
        <v>9790.5444000000007</v>
      </c>
      <c r="U2251" s="5">
        <f t="shared" si="1975"/>
        <v>0</v>
      </c>
      <c r="V2251" s="36">
        <f t="shared" si="1975"/>
        <v>0</v>
      </c>
      <c r="W2251" s="5">
        <f t="shared" ref="W2251:W2314" si="1976">T2251/N2251*100</f>
        <v>99.917017356917086</v>
      </c>
      <c r="X2251" s="26"/>
    </row>
    <row r="2252" spans="1:24" ht="47.25" x14ac:dyDescent="0.25">
      <c r="A2252" s="4" t="s">
        <v>215</v>
      </c>
      <c r="B2252" s="4" t="s">
        <v>1347</v>
      </c>
      <c r="C2252" s="4" t="s">
        <v>1046</v>
      </c>
      <c r="D2252" s="4"/>
      <c r="E2252" s="14" t="s">
        <v>1045</v>
      </c>
      <c r="F2252" s="5">
        <f t="shared" si="1973"/>
        <v>599.5</v>
      </c>
      <c r="G2252" s="5">
        <f t="shared" si="1973"/>
        <v>599.5</v>
      </c>
      <c r="H2252" s="5">
        <f t="shared" si="1973"/>
        <v>599.5</v>
      </c>
      <c r="I2252" s="5">
        <f t="shared" si="1973"/>
        <v>0</v>
      </c>
      <c r="J2252" s="5">
        <f t="shared" si="1973"/>
        <v>0</v>
      </c>
      <c r="K2252" s="5">
        <f t="shared" si="1973"/>
        <v>0</v>
      </c>
      <c r="L2252" s="5">
        <f t="shared" si="1973"/>
        <v>54.993000000000002</v>
      </c>
      <c r="M2252" s="5">
        <f t="shared" si="1934"/>
        <v>654.49300000000005</v>
      </c>
      <c r="N2252" s="5">
        <v>9798.6756000000005</v>
      </c>
      <c r="O2252" s="5">
        <f t="shared" si="1974"/>
        <v>605.99649999999997</v>
      </c>
      <c r="P2252" s="5">
        <f t="shared" si="1975"/>
        <v>0</v>
      </c>
      <c r="Q2252" s="5">
        <f t="shared" si="1975"/>
        <v>0</v>
      </c>
      <c r="R2252" s="5">
        <f t="shared" si="1975"/>
        <v>0</v>
      </c>
      <c r="S2252" s="5">
        <f t="shared" si="1975"/>
        <v>0</v>
      </c>
      <c r="T2252" s="5">
        <v>9790.5444000000007</v>
      </c>
      <c r="U2252" s="5">
        <f t="shared" si="1975"/>
        <v>0</v>
      </c>
      <c r="V2252" s="36">
        <f t="shared" si="1975"/>
        <v>0</v>
      </c>
      <c r="W2252" s="5">
        <f t="shared" si="1976"/>
        <v>99.917017356917086</v>
      </c>
      <c r="X2252" s="26"/>
    </row>
    <row r="2253" spans="1:24" ht="31.5" x14ac:dyDescent="0.25">
      <c r="A2253" s="4" t="s">
        <v>215</v>
      </c>
      <c r="B2253" s="4" t="s">
        <v>1347</v>
      </c>
      <c r="C2253" s="4" t="s">
        <v>1046</v>
      </c>
      <c r="D2253" s="4" t="s">
        <v>73</v>
      </c>
      <c r="E2253" s="14" t="s">
        <v>475</v>
      </c>
      <c r="F2253" s="5">
        <v>599.5</v>
      </c>
      <c r="G2253" s="5">
        <v>599.5</v>
      </c>
      <c r="H2253" s="5">
        <v>599.5</v>
      </c>
      <c r="I2253" s="5"/>
      <c r="J2253" s="5"/>
      <c r="K2253" s="5"/>
      <c r="L2253" s="5">
        <v>54.993000000000002</v>
      </c>
      <c r="M2253" s="5">
        <f t="shared" si="1934"/>
        <v>654.49300000000005</v>
      </c>
      <c r="N2253" s="5">
        <v>956.1</v>
      </c>
      <c r="O2253" s="5">
        <v>605.99649999999997</v>
      </c>
      <c r="P2253" s="5">
        <v>0</v>
      </c>
      <c r="Q2253" s="5">
        <v>0</v>
      </c>
      <c r="R2253" s="5">
        <v>0</v>
      </c>
      <c r="S2253" s="5">
        <v>0</v>
      </c>
      <c r="T2253" s="5">
        <v>956.1</v>
      </c>
      <c r="U2253" s="5">
        <v>0</v>
      </c>
      <c r="V2253" s="36">
        <v>0</v>
      </c>
      <c r="W2253" s="5">
        <f t="shared" si="1976"/>
        <v>100</v>
      </c>
      <c r="X2253" s="26"/>
    </row>
    <row r="2254" spans="1:24" ht="63" x14ac:dyDescent="0.25">
      <c r="A2254" s="4" t="s">
        <v>215</v>
      </c>
      <c r="B2254" s="4" t="s">
        <v>1347</v>
      </c>
      <c r="C2254" s="4" t="s">
        <v>1046</v>
      </c>
      <c r="D2254" s="4" t="s">
        <v>72</v>
      </c>
      <c r="E2254" s="14" t="s">
        <v>1187</v>
      </c>
      <c r="F2254" s="5">
        <f t="shared" ref="F2254:L2254" si="1977">F2255</f>
        <v>41035</v>
      </c>
      <c r="G2254" s="5">
        <f t="shared" si="1977"/>
        <v>25177.599999999999</v>
      </c>
      <c r="H2254" s="5">
        <f t="shared" si="1977"/>
        <v>30936.1</v>
      </c>
      <c r="I2254" s="5">
        <f t="shared" si="1977"/>
        <v>-1814.4</v>
      </c>
      <c r="J2254" s="5">
        <f t="shared" si="1977"/>
        <v>0</v>
      </c>
      <c r="K2254" s="5">
        <f t="shared" si="1977"/>
        <v>0</v>
      </c>
      <c r="L2254" s="5">
        <f t="shared" si="1977"/>
        <v>-8956.3339999999989</v>
      </c>
      <c r="M2254" s="5">
        <f t="shared" si="1934"/>
        <v>30264.266</v>
      </c>
      <c r="N2254" s="5">
        <v>956.1</v>
      </c>
      <c r="O2254" s="5">
        <f>O2255</f>
        <v>21024.916789999999</v>
      </c>
      <c r="P2254" s="5">
        <f t="shared" ref="P2254:V2254" si="1978">P2255</f>
        <v>0</v>
      </c>
      <c r="Q2254" s="5">
        <f t="shared" si="1978"/>
        <v>0</v>
      </c>
      <c r="R2254" s="5">
        <f t="shared" si="1978"/>
        <v>0</v>
      </c>
      <c r="S2254" s="5">
        <f t="shared" si="1978"/>
        <v>0</v>
      </c>
      <c r="T2254" s="5">
        <v>956.1</v>
      </c>
      <c r="U2254" s="5">
        <f t="shared" si="1978"/>
        <v>0</v>
      </c>
      <c r="V2254" s="36">
        <f t="shared" si="1978"/>
        <v>0</v>
      </c>
      <c r="W2254" s="5">
        <f t="shared" si="1976"/>
        <v>100</v>
      </c>
      <c r="X2254" s="26"/>
    </row>
    <row r="2255" spans="1:24" x14ac:dyDescent="0.25">
      <c r="A2255" s="4" t="s">
        <v>215</v>
      </c>
      <c r="B2255" s="4" t="s">
        <v>1347</v>
      </c>
      <c r="C2255" s="4" t="s">
        <v>1046</v>
      </c>
      <c r="D2255" s="4" t="s">
        <v>13</v>
      </c>
      <c r="E2255" s="14" t="s">
        <v>480</v>
      </c>
      <c r="F2255" s="5">
        <f t="shared" ref="F2255:L2255" si="1979">F2256+F2260</f>
        <v>41035</v>
      </c>
      <c r="G2255" s="5">
        <f t="shared" si="1979"/>
        <v>25177.599999999999</v>
      </c>
      <c r="H2255" s="5">
        <f t="shared" si="1979"/>
        <v>30936.1</v>
      </c>
      <c r="I2255" s="5">
        <f t="shared" si="1979"/>
        <v>-1814.4</v>
      </c>
      <c r="J2255" s="5">
        <f t="shared" si="1979"/>
        <v>0</v>
      </c>
      <c r="K2255" s="5">
        <f t="shared" si="1979"/>
        <v>0</v>
      </c>
      <c r="L2255" s="5">
        <f t="shared" si="1979"/>
        <v>-8956.3339999999989</v>
      </c>
      <c r="M2255" s="5">
        <f t="shared" si="1934"/>
        <v>30264.266</v>
      </c>
      <c r="N2255" s="5">
        <v>8842.5756000000001</v>
      </c>
      <c r="O2255" s="5">
        <f>O2256+O2260</f>
        <v>21024.916789999999</v>
      </c>
      <c r="P2255" s="5">
        <f t="shared" ref="P2255:V2255" si="1980">P2256+P2260</f>
        <v>0</v>
      </c>
      <c r="Q2255" s="5">
        <f t="shared" si="1980"/>
        <v>0</v>
      </c>
      <c r="R2255" s="5">
        <f t="shared" si="1980"/>
        <v>0</v>
      </c>
      <c r="S2255" s="5">
        <f t="shared" si="1980"/>
        <v>0</v>
      </c>
      <c r="T2255" s="5">
        <v>8834.4444000000003</v>
      </c>
      <c r="U2255" s="5">
        <f t="shared" si="1980"/>
        <v>0</v>
      </c>
      <c r="V2255" s="36">
        <f t="shared" si="1980"/>
        <v>0</v>
      </c>
      <c r="W2255" s="5">
        <f t="shared" si="1976"/>
        <v>99.908044891354962</v>
      </c>
      <c r="X2255" s="26"/>
    </row>
    <row r="2256" spans="1:24" ht="63" x14ac:dyDescent="0.25">
      <c r="A2256" s="4" t="s">
        <v>215</v>
      </c>
      <c r="B2256" s="4" t="s">
        <v>1347</v>
      </c>
      <c r="C2256" s="4" t="s">
        <v>1046</v>
      </c>
      <c r="D2256" s="4" t="s">
        <v>182</v>
      </c>
      <c r="E2256" s="14" t="s">
        <v>481</v>
      </c>
      <c r="F2256" s="5">
        <f>F2257</f>
        <v>36964.400000000001</v>
      </c>
      <c r="G2256" s="5">
        <f t="shared" ref="G2256:L2258" si="1981">G2257</f>
        <v>21107</v>
      </c>
      <c r="H2256" s="5">
        <f t="shared" si="1981"/>
        <v>26865.5</v>
      </c>
      <c r="I2256" s="5">
        <f t="shared" si="1981"/>
        <v>-1814.4</v>
      </c>
      <c r="J2256" s="5">
        <f t="shared" si="1981"/>
        <v>0</v>
      </c>
      <c r="K2256" s="5">
        <f t="shared" si="1981"/>
        <v>0</v>
      </c>
      <c r="L2256" s="5">
        <f t="shared" si="1981"/>
        <v>-8938.9619999999995</v>
      </c>
      <c r="M2256" s="5">
        <f t="shared" si="1934"/>
        <v>26211.038</v>
      </c>
      <c r="N2256" s="5">
        <v>8842.5756000000001</v>
      </c>
      <c r="O2256" s="5">
        <f t="shared" ref="O2256:O2258" si="1982">O2257</f>
        <v>17974.825789999999</v>
      </c>
      <c r="P2256" s="5">
        <f t="shared" ref="P2256:V2258" si="1983">P2257</f>
        <v>0</v>
      </c>
      <c r="Q2256" s="5">
        <f t="shared" si="1983"/>
        <v>0</v>
      </c>
      <c r="R2256" s="5">
        <f t="shared" si="1983"/>
        <v>0</v>
      </c>
      <c r="S2256" s="5">
        <f t="shared" si="1983"/>
        <v>0</v>
      </c>
      <c r="T2256" s="5">
        <v>8834.4444000000003</v>
      </c>
      <c r="U2256" s="5">
        <f t="shared" si="1983"/>
        <v>0</v>
      </c>
      <c r="V2256" s="36">
        <f t="shared" si="1983"/>
        <v>0</v>
      </c>
      <c r="W2256" s="5">
        <f t="shared" si="1976"/>
        <v>99.908044891354962</v>
      </c>
      <c r="X2256" s="26"/>
    </row>
    <row r="2257" spans="1:24" ht="31.5" x14ac:dyDescent="0.25">
      <c r="A2257" s="4" t="s">
        <v>215</v>
      </c>
      <c r="B2257" s="4" t="s">
        <v>1347</v>
      </c>
      <c r="C2257" s="4" t="s">
        <v>808</v>
      </c>
      <c r="D2257" s="4"/>
      <c r="E2257" s="14" t="s">
        <v>1496</v>
      </c>
      <c r="F2257" s="5">
        <f>F2258</f>
        <v>36964.400000000001</v>
      </c>
      <c r="G2257" s="5">
        <f t="shared" si="1981"/>
        <v>21107</v>
      </c>
      <c r="H2257" s="5">
        <f t="shared" si="1981"/>
        <v>26865.5</v>
      </c>
      <c r="I2257" s="5">
        <f t="shared" si="1981"/>
        <v>-1814.4</v>
      </c>
      <c r="J2257" s="5">
        <f t="shared" si="1981"/>
        <v>0</v>
      </c>
      <c r="K2257" s="5">
        <f t="shared" si="1981"/>
        <v>0</v>
      </c>
      <c r="L2257" s="5">
        <f t="shared" si="1981"/>
        <v>-8938.9619999999995</v>
      </c>
      <c r="M2257" s="5">
        <f t="shared" si="1934"/>
        <v>26211.038</v>
      </c>
      <c r="N2257" s="5">
        <v>3353.2444399999999</v>
      </c>
      <c r="O2257" s="5">
        <f t="shared" si="1982"/>
        <v>17974.825789999999</v>
      </c>
      <c r="P2257" s="5">
        <f t="shared" si="1983"/>
        <v>0</v>
      </c>
      <c r="Q2257" s="5">
        <f t="shared" si="1983"/>
        <v>0</v>
      </c>
      <c r="R2257" s="5">
        <f t="shared" si="1983"/>
        <v>0</v>
      </c>
      <c r="S2257" s="5">
        <f t="shared" si="1983"/>
        <v>0</v>
      </c>
      <c r="T2257" s="5">
        <v>3353.2444399999999</v>
      </c>
      <c r="U2257" s="5">
        <f t="shared" si="1983"/>
        <v>0</v>
      </c>
      <c r="V2257" s="36">
        <f t="shared" si="1983"/>
        <v>0</v>
      </c>
      <c r="W2257" s="5">
        <f t="shared" si="1976"/>
        <v>100</v>
      </c>
      <c r="X2257" s="26"/>
    </row>
    <row r="2258" spans="1:24" ht="31.5" x14ac:dyDescent="0.25">
      <c r="A2258" s="4" t="s">
        <v>215</v>
      </c>
      <c r="B2258" s="4" t="s">
        <v>1347</v>
      </c>
      <c r="C2258" s="4" t="s">
        <v>810</v>
      </c>
      <c r="D2258" s="4"/>
      <c r="E2258" s="14" t="s">
        <v>809</v>
      </c>
      <c r="F2258" s="5">
        <f>F2259</f>
        <v>36964.400000000001</v>
      </c>
      <c r="G2258" s="5">
        <f t="shared" si="1981"/>
        <v>21107</v>
      </c>
      <c r="H2258" s="5">
        <f t="shared" si="1981"/>
        <v>26865.5</v>
      </c>
      <c r="I2258" s="5">
        <f t="shared" si="1981"/>
        <v>-1814.4</v>
      </c>
      <c r="J2258" s="5">
        <f t="shared" si="1981"/>
        <v>0</v>
      </c>
      <c r="K2258" s="5">
        <f t="shared" si="1981"/>
        <v>0</v>
      </c>
      <c r="L2258" s="5">
        <f t="shared" si="1981"/>
        <v>-8938.9619999999995</v>
      </c>
      <c r="M2258" s="5">
        <f t="shared" si="1934"/>
        <v>26211.038</v>
      </c>
      <c r="N2258" s="5">
        <v>3353.2444399999999</v>
      </c>
      <c r="O2258" s="5">
        <f t="shared" si="1982"/>
        <v>17974.825789999999</v>
      </c>
      <c r="P2258" s="5">
        <f t="shared" si="1983"/>
        <v>0</v>
      </c>
      <c r="Q2258" s="5">
        <f t="shared" si="1983"/>
        <v>0</v>
      </c>
      <c r="R2258" s="5">
        <f t="shared" si="1983"/>
        <v>0</v>
      </c>
      <c r="S2258" s="5">
        <f t="shared" si="1983"/>
        <v>0</v>
      </c>
      <c r="T2258" s="5">
        <v>3353.2444399999999</v>
      </c>
      <c r="U2258" s="5">
        <f t="shared" si="1983"/>
        <v>0</v>
      </c>
      <c r="V2258" s="36">
        <f t="shared" si="1983"/>
        <v>0</v>
      </c>
      <c r="W2258" s="5">
        <f t="shared" si="1976"/>
        <v>100</v>
      </c>
      <c r="X2258" s="26"/>
    </row>
    <row r="2259" spans="1:24" ht="31.5" x14ac:dyDescent="0.25">
      <c r="A2259" s="4" t="s">
        <v>215</v>
      </c>
      <c r="B2259" s="4" t="s">
        <v>1347</v>
      </c>
      <c r="C2259" s="4" t="s">
        <v>810</v>
      </c>
      <c r="D2259" s="4" t="s">
        <v>73</v>
      </c>
      <c r="E2259" s="14" t="s">
        <v>475</v>
      </c>
      <c r="F2259" s="5">
        <v>36964.400000000001</v>
      </c>
      <c r="G2259" s="5">
        <v>21107</v>
      </c>
      <c r="H2259" s="5">
        <v>26865.5</v>
      </c>
      <c r="I2259" s="5">
        <v>-1814.4</v>
      </c>
      <c r="J2259" s="5"/>
      <c r="K2259" s="5"/>
      <c r="L2259" s="5">
        <f>5203.228-11687.538-1996.862+3025.833-911.659-1456.904-1115.06</f>
        <v>-8938.9619999999995</v>
      </c>
      <c r="M2259" s="5">
        <f t="shared" si="1934"/>
        <v>26211.038</v>
      </c>
      <c r="N2259" s="5">
        <v>652.68240000000003</v>
      </c>
      <c r="O2259" s="5">
        <v>17974.825789999999</v>
      </c>
      <c r="P2259" s="5">
        <v>0</v>
      </c>
      <c r="Q2259" s="5">
        <v>0</v>
      </c>
      <c r="R2259" s="5">
        <v>0</v>
      </c>
      <c r="S2259" s="5">
        <v>0</v>
      </c>
      <c r="T2259" s="5">
        <v>652.68240000000003</v>
      </c>
      <c r="U2259" s="5">
        <v>0</v>
      </c>
      <c r="V2259" s="36">
        <v>0</v>
      </c>
      <c r="W2259" s="5">
        <f t="shared" si="1976"/>
        <v>100</v>
      </c>
      <c r="X2259" s="26"/>
    </row>
    <row r="2260" spans="1:24" ht="63" x14ac:dyDescent="0.25">
      <c r="A2260" s="4" t="s">
        <v>215</v>
      </c>
      <c r="B2260" s="4" t="s">
        <v>1347</v>
      </c>
      <c r="C2260" s="4" t="s">
        <v>810</v>
      </c>
      <c r="D2260" s="4" t="s">
        <v>72</v>
      </c>
      <c r="E2260" s="14" t="s">
        <v>1187</v>
      </c>
      <c r="F2260" s="5">
        <f>F2261</f>
        <v>4070.6</v>
      </c>
      <c r="G2260" s="5">
        <f t="shared" ref="G2260:L2262" si="1984">G2261</f>
        <v>4070.6</v>
      </c>
      <c r="H2260" s="5">
        <f t="shared" si="1984"/>
        <v>4070.6</v>
      </c>
      <c r="I2260" s="5">
        <f t="shared" si="1984"/>
        <v>0</v>
      </c>
      <c r="J2260" s="5">
        <f t="shared" si="1984"/>
        <v>0</v>
      </c>
      <c r="K2260" s="5">
        <f t="shared" si="1984"/>
        <v>0</v>
      </c>
      <c r="L2260" s="5">
        <f t="shared" si="1984"/>
        <v>-17.372</v>
      </c>
      <c r="M2260" s="5">
        <f t="shared" si="1934"/>
        <v>4053.2280000000001</v>
      </c>
      <c r="N2260" s="5">
        <v>652.68240000000003</v>
      </c>
      <c r="O2260" s="5">
        <f t="shared" ref="O2260:O2262" si="1985">O2261</f>
        <v>3050.0909999999999</v>
      </c>
      <c r="P2260" s="5">
        <f t="shared" ref="P2260:V2262" si="1986">P2261</f>
        <v>0</v>
      </c>
      <c r="Q2260" s="5">
        <f t="shared" si="1986"/>
        <v>0</v>
      </c>
      <c r="R2260" s="5">
        <f t="shared" si="1986"/>
        <v>0</v>
      </c>
      <c r="S2260" s="5">
        <f t="shared" si="1986"/>
        <v>0</v>
      </c>
      <c r="T2260" s="5">
        <v>652.68240000000003</v>
      </c>
      <c r="U2260" s="5">
        <f t="shared" si="1986"/>
        <v>0</v>
      </c>
      <c r="V2260" s="36">
        <f t="shared" si="1986"/>
        <v>0</v>
      </c>
      <c r="W2260" s="5">
        <f t="shared" si="1976"/>
        <v>100</v>
      </c>
      <c r="X2260" s="26"/>
    </row>
    <row r="2261" spans="1:24" x14ac:dyDescent="0.25">
      <c r="A2261" s="4" t="s">
        <v>215</v>
      </c>
      <c r="B2261" s="4" t="s">
        <v>1347</v>
      </c>
      <c r="C2261" s="4" t="s">
        <v>810</v>
      </c>
      <c r="D2261" s="4" t="s">
        <v>13</v>
      </c>
      <c r="E2261" s="14" t="s">
        <v>480</v>
      </c>
      <c r="F2261" s="5">
        <f>F2262</f>
        <v>4070.6</v>
      </c>
      <c r="G2261" s="5">
        <f t="shared" si="1984"/>
        <v>4070.6</v>
      </c>
      <c r="H2261" s="5">
        <f t="shared" si="1984"/>
        <v>4070.6</v>
      </c>
      <c r="I2261" s="5">
        <f t="shared" si="1984"/>
        <v>0</v>
      </c>
      <c r="J2261" s="5">
        <f t="shared" si="1984"/>
        <v>0</v>
      </c>
      <c r="K2261" s="5">
        <f t="shared" si="1984"/>
        <v>0</v>
      </c>
      <c r="L2261" s="5">
        <f t="shared" si="1984"/>
        <v>-17.372</v>
      </c>
      <c r="M2261" s="5">
        <f t="shared" si="1934"/>
        <v>4053.2280000000001</v>
      </c>
      <c r="N2261" s="5">
        <v>2700.5620399999998</v>
      </c>
      <c r="O2261" s="5">
        <f t="shared" si="1985"/>
        <v>3050.0909999999999</v>
      </c>
      <c r="P2261" s="5">
        <f t="shared" si="1986"/>
        <v>0</v>
      </c>
      <c r="Q2261" s="5">
        <f t="shared" si="1986"/>
        <v>0</v>
      </c>
      <c r="R2261" s="5">
        <f t="shared" si="1986"/>
        <v>0</v>
      </c>
      <c r="S2261" s="5">
        <f t="shared" si="1986"/>
        <v>0</v>
      </c>
      <c r="T2261" s="5">
        <v>2700.5620399999998</v>
      </c>
      <c r="U2261" s="5">
        <f t="shared" si="1986"/>
        <v>0</v>
      </c>
      <c r="V2261" s="36">
        <f t="shared" si="1986"/>
        <v>0</v>
      </c>
      <c r="W2261" s="5">
        <f t="shared" si="1976"/>
        <v>100</v>
      </c>
      <c r="X2261" s="26"/>
    </row>
    <row r="2262" spans="1:24" ht="63" x14ac:dyDescent="0.25">
      <c r="A2262" s="4" t="s">
        <v>215</v>
      </c>
      <c r="B2262" s="4" t="s">
        <v>1347</v>
      </c>
      <c r="C2262" s="4" t="s">
        <v>810</v>
      </c>
      <c r="D2262" s="4" t="s">
        <v>182</v>
      </c>
      <c r="E2262" s="14" t="s">
        <v>481</v>
      </c>
      <c r="F2262" s="5">
        <f>F2263</f>
        <v>4070.6</v>
      </c>
      <c r="G2262" s="5">
        <f t="shared" si="1984"/>
        <v>4070.6</v>
      </c>
      <c r="H2262" s="5">
        <f t="shared" si="1984"/>
        <v>4070.6</v>
      </c>
      <c r="I2262" s="5">
        <f t="shared" si="1984"/>
        <v>0</v>
      </c>
      <c r="J2262" s="5">
        <f t="shared" si="1984"/>
        <v>0</v>
      </c>
      <c r="K2262" s="5">
        <f t="shared" si="1984"/>
        <v>0</v>
      </c>
      <c r="L2262" s="5">
        <f t="shared" si="1984"/>
        <v>-17.372</v>
      </c>
      <c r="M2262" s="5">
        <f t="shared" si="1934"/>
        <v>4053.2280000000001</v>
      </c>
      <c r="N2262" s="5">
        <v>2700.5620399999998</v>
      </c>
      <c r="O2262" s="5">
        <f t="shared" si="1985"/>
        <v>3050.0909999999999</v>
      </c>
      <c r="P2262" s="5">
        <f t="shared" si="1986"/>
        <v>0</v>
      </c>
      <c r="Q2262" s="5">
        <f t="shared" si="1986"/>
        <v>0</v>
      </c>
      <c r="R2262" s="5">
        <f t="shared" si="1986"/>
        <v>0</v>
      </c>
      <c r="S2262" s="5">
        <f t="shared" si="1986"/>
        <v>0</v>
      </c>
      <c r="T2262" s="5">
        <v>2700.5620399999998</v>
      </c>
      <c r="U2262" s="5">
        <f t="shared" si="1986"/>
        <v>0</v>
      </c>
      <c r="V2262" s="36">
        <f t="shared" si="1986"/>
        <v>0</v>
      </c>
      <c r="W2262" s="5">
        <f t="shared" si="1976"/>
        <v>100</v>
      </c>
      <c r="X2262" s="26"/>
    </row>
    <row r="2263" spans="1:24" ht="31.5" x14ac:dyDescent="0.25">
      <c r="A2263" s="4" t="s">
        <v>215</v>
      </c>
      <c r="B2263" s="4" t="s">
        <v>1347</v>
      </c>
      <c r="C2263" s="4" t="s">
        <v>188</v>
      </c>
      <c r="D2263" s="4"/>
      <c r="E2263" s="14" t="s">
        <v>994</v>
      </c>
      <c r="F2263" s="5">
        <v>4070.6</v>
      </c>
      <c r="G2263" s="5">
        <v>4070.6</v>
      </c>
      <c r="H2263" s="5">
        <v>4070.6</v>
      </c>
      <c r="I2263" s="5"/>
      <c r="J2263" s="5"/>
      <c r="K2263" s="5"/>
      <c r="L2263" s="5">
        <v>-17.372</v>
      </c>
      <c r="M2263" s="5">
        <f t="shared" si="1934"/>
        <v>4053.2280000000001</v>
      </c>
      <c r="N2263" s="5">
        <v>15184.31777</v>
      </c>
      <c r="O2263" s="5">
        <v>3050.0909999999999</v>
      </c>
      <c r="P2263" s="5">
        <v>0</v>
      </c>
      <c r="Q2263" s="5">
        <v>0</v>
      </c>
      <c r="R2263" s="5">
        <v>0</v>
      </c>
      <c r="S2263" s="5">
        <v>0</v>
      </c>
      <c r="T2263" s="5">
        <v>15113.452860000001</v>
      </c>
      <c r="U2263" s="5">
        <v>0</v>
      </c>
      <c r="V2263" s="36">
        <v>0</v>
      </c>
      <c r="W2263" s="5">
        <f t="shared" si="1976"/>
        <v>99.533301982523</v>
      </c>
      <c r="X2263" s="26"/>
    </row>
    <row r="2264" spans="1:24" ht="31.5" x14ac:dyDescent="0.25">
      <c r="A2264" s="4" t="s">
        <v>215</v>
      </c>
      <c r="B2264" s="4" t="s">
        <v>1347</v>
      </c>
      <c r="C2264" s="4" t="s">
        <v>206</v>
      </c>
      <c r="D2264" s="4"/>
      <c r="E2264" s="14" t="s">
        <v>1003</v>
      </c>
      <c r="F2264" s="5">
        <f t="shared" ref="F2264:L2270" si="1987">F2265</f>
        <v>44366.3</v>
      </c>
      <c r="G2264" s="5">
        <f t="shared" si="1987"/>
        <v>51346.600000000006</v>
      </c>
      <c r="H2264" s="5">
        <f t="shared" si="1987"/>
        <v>51346.600000000006</v>
      </c>
      <c r="I2264" s="5">
        <f t="shared" si="1987"/>
        <v>0</v>
      </c>
      <c r="J2264" s="5">
        <f t="shared" si="1987"/>
        <v>0</v>
      </c>
      <c r="K2264" s="5">
        <f t="shared" si="1987"/>
        <v>0</v>
      </c>
      <c r="L2264" s="5">
        <f t="shared" si="1987"/>
        <v>0</v>
      </c>
      <c r="M2264" s="5">
        <f t="shared" si="1934"/>
        <v>44366.3</v>
      </c>
      <c r="N2264" s="5">
        <v>13965.342919999999</v>
      </c>
      <c r="O2264" s="5">
        <f t="shared" ref="O2264:O2270" si="1988">O2265</f>
        <v>1348.71309</v>
      </c>
      <c r="P2264" s="5">
        <f t="shared" ref="P2264:V2270" si="1989">P2265</f>
        <v>1078.97048</v>
      </c>
      <c r="Q2264" s="5">
        <f t="shared" si="1989"/>
        <v>1078.97048</v>
      </c>
      <c r="R2264" s="5">
        <f t="shared" si="1989"/>
        <v>0</v>
      </c>
      <c r="S2264" s="5">
        <f t="shared" si="1989"/>
        <v>0</v>
      </c>
      <c r="T2264" s="5">
        <v>13964.478010000001</v>
      </c>
      <c r="U2264" s="5">
        <f t="shared" si="1989"/>
        <v>1078.97048</v>
      </c>
      <c r="V2264" s="36">
        <f t="shared" si="1989"/>
        <v>0</v>
      </c>
      <c r="W2264" s="5">
        <f t="shared" si="1976"/>
        <v>99.993806739978012</v>
      </c>
      <c r="X2264" s="26"/>
    </row>
    <row r="2265" spans="1:24" ht="47.25" x14ac:dyDescent="0.25">
      <c r="A2265" s="4" t="s">
        <v>215</v>
      </c>
      <c r="B2265" s="4" t="s">
        <v>1347</v>
      </c>
      <c r="C2265" s="4" t="s">
        <v>207</v>
      </c>
      <c r="D2265" s="4"/>
      <c r="E2265" s="14" t="s">
        <v>1004</v>
      </c>
      <c r="F2265" s="5">
        <f t="shared" si="1987"/>
        <v>44366.3</v>
      </c>
      <c r="G2265" s="5">
        <f t="shared" si="1987"/>
        <v>51346.600000000006</v>
      </c>
      <c r="H2265" s="5">
        <f t="shared" si="1987"/>
        <v>51346.600000000006</v>
      </c>
      <c r="I2265" s="5">
        <f t="shared" si="1987"/>
        <v>0</v>
      </c>
      <c r="J2265" s="5">
        <f t="shared" si="1987"/>
        <v>0</v>
      </c>
      <c r="K2265" s="5">
        <f t="shared" si="1987"/>
        <v>0</v>
      </c>
      <c r="L2265" s="5">
        <f t="shared" si="1987"/>
        <v>0</v>
      </c>
      <c r="M2265" s="5">
        <f t="shared" si="1934"/>
        <v>44366.3</v>
      </c>
      <c r="N2265" s="5">
        <v>3874.9004399999999</v>
      </c>
      <c r="O2265" s="5">
        <f t="shared" si="1988"/>
        <v>1348.71309</v>
      </c>
      <c r="P2265" s="5">
        <f t="shared" si="1989"/>
        <v>1078.97048</v>
      </c>
      <c r="Q2265" s="5">
        <f t="shared" si="1989"/>
        <v>1078.97048</v>
      </c>
      <c r="R2265" s="5">
        <f t="shared" si="1989"/>
        <v>0</v>
      </c>
      <c r="S2265" s="5">
        <f t="shared" si="1989"/>
        <v>0</v>
      </c>
      <c r="T2265" s="5">
        <v>3874.7949800000001</v>
      </c>
      <c r="U2265" s="5">
        <f t="shared" si="1989"/>
        <v>1078.97048</v>
      </c>
      <c r="V2265" s="36">
        <f t="shared" si="1989"/>
        <v>0</v>
      </c>
      <c r="W2265" s="5">
        <f t="shared" si="1976"/>
        <v>99.997278381686641</v>
      </c>
      <c r="X2265" s="26"/>
    </row>
    <row r="2266" spans="1:24" ht="31.5" x14ac:dyDescent="0.25">
      <c r="A2266" s="4" t="s">
        <v>215</v>
      </c>
      <c r="B2266" s="4" t="s">
        <v>1347</v>
      </c>
      <c r="C2266" s="4" t="s">
        <v>202</v>
      </c>
      <c r="D2266" s="4"/>
      <c r="E2266" s="14" t="s">
        <v>689</v>
      </c>
      <c r="F2266" s="5">
        <f t="shared" si="1987"/>
        <v>44366.3</v>
      </c>
      <c r="G2266" s="5">
        <f t="shared" si="1987"/>
        <v>51346.600000000006</v>
      </c>
      <c r="H2266" s="5">
        <f t="shared" si="1987"/>
        <v>51346.600000000006</v>
      </c>
      <c r="I2266" s="5">
        <f t="shared" si="1987"/>
        <v>0</v>
      </c>
      <c r="J2266" s="5">
        <f t="shared" si="1987"/>
        <v>0</v>
      </c>
      <c r="K2266" s="5">
        <f t="shared" si="1987"/>
        <v>0</v>
      </c>
      <c r="L2266" s="5">
        <f t="shared" si="1987"/>
        <v>0</v>
      </c>
      <c r="M2266" s="5">
        <f t="shared" si="1934"/>
        <v>44366.3</v>
      </c>
      <c r="N2266" s="5">
        <v>2639.174</v>
      </c>
      <c r="O2266" s="5">
        <f t="shared" si="1988"/>
        <v>1348.71309</v>
      </c>
      <c r="P2266" s="5">
        <f t="shared" si="1989"/>
        <v>1078.97048</v>
      </c>
      <c r="Q2266" s="5">
        <f t="shared" si="1989"/>
        <v>1078.97048</v>
      </c>
      <c r="R2266" s="5">
        <f t="shared" si="1989"/>
        <v>0</v>
      </c>
      <c r="S2266" s="5">
        <f t="shared" si="1989"/>
        <v>0</v>
      </c>
      <c r="T2266" s="5">
        <v>2639.0685400000002</v>
      </c>
      <c r="U2266" s="5">
        <f t="shared" si="1989"/>
        <v>1078.97048</v>
      </c>
      <c r="V2266" s="36">
        <f t="shared" si="1989"/>
        <v>0</v>
      </c>
      <c r="W2266" s="5">
        <f t="shared" si="1976"/>
        <v>99.996004052783192</v>
      </c>
      <c r="X2266" s="26"/>
    </row>
    <row r="2267" spans="1:24" ht="31.5" x14ac:dyDescent="0.25">
      <c r="A2267" s="4" t="s">
        <v>215</v>
      </c>
      <c r="B2267" s="4" t="s">
        <v>1347</v>
      </c>
      <c r="C2267" s="4" t="s">
        <v>202</v>
      </c>
      <c r="D2267" s="4" t="s">
        <v>11</v>
      </c>
      <c r="E2267" s="14" t="s">
        <v>465</v>
      </c>
      <c r="F2267" s="5">
        <f t="shared" ref="F2267:L2267" si="1990">F2270</f>
        <v>44366.3</v>
      </c>
      <c r="G2267" s="5">
        <f t="shared" si="1990"/>
        <v>51346.600000000006</v>
      </c>
      <c r="H2267" s="5">
        <f t="shared" si="1990"/>
        <v>51346.600000000006</v>
      </c>
      <c r="I2267" s="5">
        <f t="shared" si="1990"/>
        <v>0</v>
      </c>
      <c r="J2267" s="5">
        <f t="shared" si="1990"/>
        <v>0</v>
      </c>
      <c r="K2267" s="5">
        <f t="shared" si="1990"/>
        <v>0</v>
      </c>
      <c r="L2267" s="5">
        <f t="shared" si="1990"/>
        <v>0</v>
      </c>
      <c r="M2267" s="5">
        <f t="shared" si="1934"/>
        <v>44366.3</v>
      </c>
      <c r="N2267" s="5">
        <v>2639.174</v>
      </c>
      <c r="O2267" s="5">
        <f t="shared" ref="O2267:V2267" si="1991">O2270+O2268</f>
        <v>1348.71309</v>
      </c>
      <c r="P2267" s="5">
        <f t="shared" si="1991"/>
        <v>1078.97048</v>
      </c>
      <c r="Q2267" s="5">
        <f t="shared" si="1991"/>
        <v>1078.97048</v>
      </c>
      <c r="R2267" s="5">
        <f t="shared" si="1991"/>
        <v>0</v>
      </c>
      <c r="S2267" s="5">
        <f t="shared" si="1991"/>
        <v>0</v>
      </c>
      <c r="T2267" s="5">
        <v>2639.0685400000002</v>
      </c>
      <c r="U2267" s="5">
        <f t="shared" si="1991"/>
        <v>1078.97048</v>
      </c>
      <c r="V2267" s="36">
        <f t="shared" si="1991"/>
        <v>0</v>
      </c>
      <c r="W2267" s="5">
        <f t="shared" si="1976"/>
        <v>99.996004052783192</v>
      </c>
      <c r="X2267" s="26"/>
    </row>
    <row r="2268" spans="1:24" ht="31.5" x14ac:dyDescent="0.25">
      <c r="A2268" s="4" t="s">
        <v>215</v>
      </c>
      <c r="B2268" s="4" t="s">
        <v>1347</v>
      </c>
      <c r="C2268" s="4" t="s">
        <v>202</v>
      </c>
      <c r="D2268" s="4" t="s">
        <v>12</v>
      </c>
      <c r="E2268" s="14" t="s">
        <v>466</v>
      </c>
      <c r="F2268" s="5"/>
      <c r="G2268" s="5"/>
      <c r="H2268" s="5"/>
      <c r="I2268" s="5"/>
      <c r="J2268" s="5"/>
      <c r="K2268" s="5"/>
      <c r="L2268" s="5"/>
      <c r="M2268" s="5">
        <v>0</v>
      </c>
      <c r="N2268" s="5">
        <v>2639.174</v>
      </c>
      <c r="O2268" s="5">
        <f t="shared" ref="O2268:V2268" si="1992">O2269</f>
        <v>212.47035</v>
      </c>
      <c r="P2268" s="5">
        <f t="shared" si="1992"/>
        <v>169.97629000000001</v>
      </c>
      <c r="Q2268" s="5">
        <f t="shared" si="1992"/>
        <v>169.97629000000001</v>
      </c>
      <c r="R2268" s="5">
        <f t="shared" si="1992"/>
        <v>0</v>
      </c>
      <c r="S2268" s="5">
        <f t="shared" si="1992"/>
        <v>0</v>
      </c>
      <c r="T2268" s="5">
        <v>2639.0685400000002</v>
      </c>
      <c r="U2268" s="5">
        <f t="shared" si="1992"/>
        <v>169.97629000000001</v>
      </c>
      <c r="V2268" s="36">
        <f t="shared" si="1992"/>
        <v>0</v>
      </c>
      <c r="W2268" s="5">
        <f t="shared" si="1976"/>
        <v>99.996004052783192</v>
      </c>
      <c r="X2268" s="26"/>
    </row>
    <row r="2269" spans="1:24" ht="63" x14ac:dyDescent="0.25">
      <c r="A2269" s="4" t="s">
        <v>215</v>
      </c>
      <c r="B2269" s="4" t="s">
        <v>1347</v>
      </c>
      <c r="C2269" s="4" t="s">
        <v>1503</v>
      </c>
      <c r="D2269" s="4"/>
      <c r="E2269" s="14" t="s">
        <v>1504</v>
      </c>
      <c r="F2269" s="5"/>
      <c r="G2269" s="5"/>
      <c r="H2269" s="5"/>
      <c r="I2269" s="5"/>
      <c r="J2269" s="5"/>
      <c r="K2269" s="5"/>
      <c r="L2269" s="5"/>
      <c r="M2269" s="5">
        <v>0</v>
      </c>
      <c r="N2269" s="5">
        <v>1235.7264399999999</v>
      </c>
      <c r="O2269" s="5">
        <f>42.49406+169.97629</f>
        <v>212.47035</v>
      </c>
      <c r="P2269" s="5">
        <v>169.97629000000001</v>
      </c>
      <c r="Q2269" s="5">
        <v>169.97629000000001</v>
      </c>
      <c r="R2269" s="5">
        <v>0</v>
      </c>
      <c r="S2269" s="5">
        <v>0</v>
      </c>
      <c r="T2269" s="5">
        <v>1235.7264399999999</v>
      </c>
      <c r="U2269" s="5">
        <v>169.97629000000001</v>
      </c>
      <c r="V2269" s="36">
        <v>0</v>
      </c>
      <c r="W2269" s="5">
        <f t="shared" si="1976"/>
        <v>100</v>
      </c>
      <c r="X2269" s="26"/>
    </row>
    <row r="2270" spans="1:24" ht="31.5" x14ac:dyDescent="0.25">
      <c r="A2270" s="4" t="s">
        <v>215</v>
      </c>
      <c r="B2270" s="4" t="s">
        <v>1347</v>
      </c>
      <c r="C2270" s="4" t="s">
        <v>1503</v>
      </c>
      <c r="D2270" s="4" t="s">
        <v>11</v>
      </c>
      <c r="E2270" s="14" t="s">
        <v>465</v>
      </c>
      <c r="F2270" s="5">
        <f t="shared" si="1987"/>
        <v>44366.3</v>
      </c>
      <c r="G2270" s="5">
        <f t="shared" si="1987"/>
        <v>51346.600000000006</v>
      </c>
      <c r="H2270" s="5">
        <f t="shared" si="1987"/>
        <v>51346.600000000006</v>
      </c>
      <c r="I2270" s="5">
        <f t="shared" si="1987"/>
        <v>0</v>
      </c>
      <c r="J2270" s="5">
        <f t="shared" si="1987"/>
        <v>0</v>
      </c>
      <c r="K2270" s="5">
        <f t="shared" si="1987"/>
        <v>0</v>
      </c>
      <c r="L2270" s="5">
        <f t="shared" si="1987"/>
        <v>0</v>
      </c>
      <c r="M2270" s="5">
        <f t="shared" ref="M2270:M2345" si="1993">F2270+I2270+L2270</f>
        <v>44366.3</v>
      </c>
      <c r="N2270" s="5">
        <v>1235.7264399999999</v>
      </c>
      <c r="O2270" s="5">
        <f t="shared" si="1988"/>
        <v>1136.2427399999999</v>
      </c>
      <c r="P2270" s="5">
        <f t="shared" si="1989"/>
        <v>908.99419</v>
      </c>
      <c r="Q2270" s="5">
        <f t="shared" si="1989"/>
        <v>908.99419</v>
      </c>
      <c r="R2270" s="5">
        <f t="shared" si="1989"/>
        <v>0</v>
      </c>
      <c r="S2270" s="5">
        <f t="shared" si="1989"/>
        <v>0</v>
      </c>
      <c r="T2270" s="5">
        <v>1235.7264399999999</v>
      </c>
      <c r="U2270" s="5">
        <f t="shared" si="1989"/>
        <v>908.99419</v>
      </c>
      <c r="V2270" s="36">
        <f t="shared" si="1989"/>
        <v>0</v>
      </c>
      <c r="W2270" s="5">
        <f t="shared" si="1976"/>
        <v>100</v>
      </c>
      <c r="X2270" s="26"/>
    </row>
    <row r="2271" spans="1:24" ht="31.5" x14ac:dyDescent="0.25">
      <c r="A2271" s="4" t="s">
        <v>215</v>
      </c>
      <c r="B2271" s="4" t="s">
        <v>1347</v>
      </c>
      <c r="C2271" s="4" t="s">
        <v>1503</v>
      </c>
      <c r="D2271" s="4" t="s">
        <v>12</v>
      </c>
      <c r="E2271" s="14" t="s">
        <v>466</v>
      </c>
      <c r="F2271" s="5">
        <v>44366.3</v>
      </c>
      <c r="G2271" s="5">
        <v>51346.600000000006</v>
      </c>
      <c r="H2271" s="5">
        <v>51346.600000000006</v>
      </c>
      <c r="I2271" s="5"/>
      <c r="J2271" s="5"/>
      <c r="K2271" s="5"/>
      <c r="L2271" s="5"/>
      <c r="M2271" s="5">
        <f t="shared" si="1993"/>
        <v>44366.3</v>
      </c>
      <c r="N2271" s="5">
        <v>1235.7264399999999</v>
      </c>
      <c r="O2271" s="5">
        <f>227.24855+908.99419</f>
        <v>1136.2427399999999</v>
      </c>
      <c r="P2271" s="5">
        <v>908.99419</v>
      </c>
      <c r="Q2271" s="5">
        <v>908.99419</v>
      </c>
      <c r="R2271" s="5">
        <v>0</v>
      </c>
      <c r="S2271" s="5">
        <v>0</v>
      </c>
      <c r="T2271" s="5">
        <v>1235.7264399999999</v>
      </c>
      <c r="U2271" s="5">
        <v>908.99419</v>
      </c>
      <c r="V2271" s="36">
        <v>0</v>
      </c>
      <c r="W2271" s="5">
        <f t="shared" si="1976"/>
        <v>100</v>
      </c>
      <c r="X2271" s="26"/>
    </row>
    <row r="2272" spans="1:24" ht="47.25" x14ac:dyDescent="0.25">
      <c r="A2272" s="4" t="s">
        <v>215</v>
      </c>
      <c r="B2272" s="4" t="s">
        <v>1347</v>
      </c>
      <c r="C2272" s="4" t="s">
        <v>777</v>
      </c>
      <c r="D2272" s="4"/>
      <c r="E2272" s="14" t="s">
        <v>815</v>
      </c>
      <c r="F2272" s="5">
        <f t="shared" ref="F2272:K2272" si="1994">F2273+F2292</f>
        <v>10525.3</v>
      </c>
      <c r="G2272" s="5">
        <f t="shared" si="1994"/>
        <v>5016.3</v>
      </c>
      <c r="H2272" s="5">
        <f t="shared" si="1994"/>
        <v>5016.3</v>
      </c>
      <c r="I2272" s="5">
        <f t="shared" si="1994"/>
        <v>0</v>
      </c>
      <c r="J2272" s="5">
        <f t="shared" si="1994"/>
        <v>0</v>
      </c>
      <c r="K2272" s="5">
        <f t="shared" si="1994"/>
        <v>0</v>
      </c>
      <c r="L2272" s="5">
        <f>L2273+L2292+L2285</f>
        <v>5255.5579999999991</v>
      </c>
      <c r="M2272" s="5">
        <f t="shared" si="1993"/>
        <v>15780.857999999998</v>
      </c>
      <c r="N2272" s="5">
        <v>10090.44248</v>
      </c>
      <c r="O2272" s="5">
        <f>O2273+O2292+O2285</f>
        <v>9951.4014500000012</v>
      </c>
      <c r="P2272" s="5">
        <f t="shared" ref="P2272:V2272" si="1995">P2273+P2292+P2285</f>
        <v>0</v>
      </c>
      <c r="Q2272" s="5">
        <f t="shared" si="1995"/>
        <v>0</v>
      </c>
      <c r="R2272" s="5">
        <f t="shared" si="1995"/>
        <v>0</v>
      </c>
      <c r="S2272" s="5">
        <f t="shared" si="1995"/>
        <v>0</v>
      </c>
      <c r="T2272" s="5">
        <v>10089.68303</v>
      </c>
      <c r="U2272" s="5">
        <f t="shared" si="1995"/>
        <v>0</v>
      </c>
      <c r="V2272" s="36">
        <f t="shared" si="1995"/>
        <v>0</v>
      </c>
      <c r="W2272" s="5">
        <f t="shared" si="1976"/>
        <v>99.99247357089142</v>
      </c>
      <c r="X2272" s="26"/>
    </row>
    <row r="2273" spans="1:24" ht="31.5" x14ac:dyDescent="0.25">
      <c r="A2273" s="4" t="s">
        <v>215</v>
      </c>
      <c r="B2273" s="4" t="s">
        <v>1347</v>
      </c>
      <c r="C2273" s="4" t="s">
        <v>1263</v>
      </c>
      <c r="D2273" s="4"/>
      <c r="E2273" s="14" t="s">
        <v>1264</v>
      </c>
      <c r="F2273" s="5">
        <f t="shared" ref="F2273:L2273" si="1996">F2274+F2278</f>
        <v>5016.3</v>
      </c>
      <c r="G2273" s="5">
        <f t="shared" si="1996"/>
        <v>5016.3</v>
      </c>
      <c r="H2273" s="5">
        <f t="shared" si="1996"/>
        <v>5016.3</v>
      </c>
      <c r="I2273" s="5">
        <f t="shared" si="1996"/>
        <v>0</v>
      </c>
      <c r="J2273" s="5">
        <f t="shared" si="1996"/>
        <v>0</v>
      </c>
      <c r="K2273" s="5">
        <f t="shared" si="1996"/>
        <v>0</v>
      </c>
      <c r="L2273" s="5">
        <f t="shared" si="1996"/>
        <v>6056.0409999999993</v>
      </c>
      <c r="M2273" s="5">
        <f t="shared" si="1993"/>
        <v>11072.341</v>
      </c>
      <c r="N2273" s="5">
        <v>8365.3040000000001</v>
      </c>
      <c r="O2273" s="5">
        <f>O2274+O2278</f>
        <v>9201.4014500000012</v>
      </c>
      <c r="P2273" s="5">
        <f t="shared" ref="P2273:V2273" si="1997">P2274+P2278</f>
        <v>0</v>
      </c>
      <c r="Q2273" s="5">
        <f t="shared" si="1997"/>
        <v>0</v>
      </c>
      <c r="R2273" s="5">
        <f t="shared" si="1997"/>
        <v>0</v>
      </c>
      <c r="S2273" s="5">
        <f t="shared" si="1997"/>
        <v>0</v>
      </c>
      <c r="T2273" s="5">
        <v>8365.3035999999993</v>
      </c>
      <c r="U2273" s="5">
        <f t="shared" si="1997"/>
        <v>0</v>
      </c>
      <c r="V2273" s="36">
        <f t="shared" si="1997"/>
        <v>0</v>
      </c>
      <c r="W2273" s="5">
        <f t="shared" si="1976"/>
        <v>99.999995218344722</v>
      </c>
      <c r="X2273" s="26"/>
    </row>
    <row r="2274" spans="1:24" ht="31.5" x14ac:dyDescent="0.25">
      <c r="A2274" s="4" t="s">
        <v>215</v>
      </c>
      <c r="B2274" s="4" t="s">
        <v>1347</v>
      </c>
      <c r="C2274" s="4" t="s">
        <v>1263</v>
      </c>
      <c r="D2274" s="4" t="s">
        <v>11</v>
      </c>
      <c r="E2274" s="14" t="s">
        <v>465</v>
      </c>
      <c r="F2274" s="5">
        <f t="shared" ref="F2274:L2276" si="1998">F2275</f>
        <v>3328.8</v>
      </c>
      <c r="G2274" s="5">
        <f t="shared" si="1998"/>
        <v>3328.8</v>
      </c>
      <c r="H2274" s="5">
        <f t="shared" si="1998"/>
        <v>3328.8</v>
      </c>
      <c r="I2274" s="5">
        <f t="shared" si="1998"/>
        <v>0</v>
      </c>
      <c r="J2274" s="5">
        <f t="shared" si="1998"/>
        <v>0</v>
      </c>
      <c r="K2274" s="5">
        <f t="shared" si="1998"/>
        <v>0</v>
      </c>
      <c r="L2274" s="5">
        <f t="shared" si="1998"/>
        <v>-13.644</v>
      </c>
      <c r="M2274" s="5">
        <f t="shared" si="1993"/>
        <v>3315.1560000000004</v>
      </c>
      <c r="N2274" s="5">
        <v>8365.3040000000001</v>
      </c>
      <c r="O2274" s="5">
        <f t="shared" ref="O2274:O2276" si="1999">O2275</f>
        <v>1858.1319800000001</v>
      </c>
      <c r="P2274" s="5">
        <f t="shared" ref="P2274:V2276" si="2000">P2275</f>
        <v>0</v>
      </c>
      <c r="Q2274" s="5">
        <f t="shared" si="2000"/>
        <v>0</v>
      </c>
      <c r="R2274" s="5">
        <f t="shared" si="2000"/>
        <v>0</v>
      </c>
      <c r="S2274" s="5">
        <f t="shared" si="2000"/>
        <v>0</v>
      </c>
      <c r="T2274" s="5">
        <v>8365.3035999999993</v>
      </c>
      <c r="U2274" s="5">
        <f t="shared" si="2000"/>
        <v>0</v>
      </c>
      <c r="V2274" s="36">
        <f t="shared" si="2000"/>
        <v>0</v>
      </c>
      <c r="W2274" s="5">
        <f t="shared" si="1976"/>
        <v>99.999995218344722</v>
      </c>
      <c r="X2274" s="26"/>
    </row>
    <row r="2275" spans="1:24" ht="31.5" x14ac:dyDescent="0.25">
      <c r="A2275" s="4" t="s">
        <v>215</v>
      </c>
      <c r="B2275" s="4" t="s">
        <v>1347</v>
      </c>
      <c r="C2275" s="4" t="s">
        <v>1263</v>
      </c>
      <c r="D2275" s="4" t="s">
        <v>12</v>
      </c>
      <c r="E2275" s="14" t="s">
        <v>466</v>
      </c>
      <c r="F2275" s="5">
        <f t="shared" si="1998"/>
        <v>3328.8</v>
      </c>
      <c r="G2275" s="5">
        <f t="shared" si="1998"/>
        <v>3328.8</v>
      </c>
      <c r="H2275" s="5">
        <f t="shared" si="1998"/>
        <v>3328.8</v>
      </c>
      <c r="I2275" s="5">
        <f t="shared" si="1998"/>
        <v>0</v>
      </c>
      <c r="J2275" s="5">
        <f t="shared" si="1998"/>
        <v>0</v>
      </c>
      <c r="K2275" s="5">
        <f t="shared" si="1998"/>
        <v>0</v>
      </c>
      <c r="L2275" s="5">
        <f t="shared" si="1998"/>
        <v>-13.644</v>
      </c>
      <c r="M2275" s="5">
        <f t="shared" si="1993"/>
        <v>3315.1560000000004</v>
      </c>
      <c r="N2275" s="5">
        <v>8365.3040000000001</v>
      </c>
      <c r="O2275" s="5">
        <f t="shared" si="1999"/>
        <v>1858.1319800000001</v>
      </c>
      <c r="P2275" s="5">
        <f t="shared" si="2000"/>
        <v>0</v>
      </c>
      <c r="Q2275" s="5">
        <f t="shared" si="2000"/>
        <v>0</v>
      </c>
      <c r="R2275" s="5">
        <f t="shared" si="2000"/>
        <v>0</v>
      </c>
      <c r="S2275" s="5">
        <f t="shared" si="2000"/>
        <v>0</v>
      </c>
      <c r="T2275" s="5">
        <v>8365.3035999999993</v>
      </c>
      <c r="U2275" s="5">
        <f t="shared" si="2000"/>
        <v>0</v>
      </c>
      <c r="V2275" s="36">
        <f t="shared" si="2000"/>
        <v>0</v>
      </c>
      <c r="W2275" s="5">
        <f t="shared" si="1976"/>
        <v>99.999995218344722</v>
      </c>
      <c r="X2275" s="26"/>
    </row>
    <row r="2276" spans="1:24" ht="31.5" x14ac:dyDescent="0.25">
      <c r="A2276" s="4" t="s">
        <v>215</v>
      </c>
      <c r="B2276" s="4" t="s">
        <v>1347</v>
      </c>
      <c r="C2276" s="4" t="s">
        <v>778</v>
      </c>
      <c r="D2276" s="4"/>
      <c r="E2276" s="14" t="s">
        <v>1254</v>
      </c>
      <c r="F2276" s="5">
        <f t="shared" si="1998"/>
        <v>3328.8</v>
      </c>
      <c r="G2276" s="5">
        <f t="shared" si="1998"/>
        <v>3328.8</v>
      </c>
      <c r="H2276" s="5">
        <f t="shared" si="1998"/>
        <v>3328.8</v>
      </c>
      <c r="I2276" s="5">
        <f t="shared" si="1998"/>
        <v>0</v>
      </c>
      <c r="J2276" s="5">
        <f t="shared" si="1998"/>
        <v>0</v>
      </c>
      <c r="K2276" s="5">
        <f t="shared" si="1998"/>
        <v>0</v>
      </c>
      <c r="L2276" s="5">
        <f t="shared" si="1998"/>
        <v>-13.644</v>
      </c>
      <c r="M2276" s="5">
        <f t="shared" si="1993"/>
        <v>3315.1560000000004</v>
      </c>
      <c r="N2276" s="5">
        <v>1725.1384800000001</v>
      </c>
      <c r="O2276" s="5">
        <f t="shared" si="1999"/>
        <v>1858.1319800000001</v>
      </c>
      <c r="P2276" s="5">
        <f t="shared" si="2000"/>
        <v>0</v>
      </c>
      <c r="Q2276" s="5">
        <f t="shared" si="2000"/>
        <v>0</v>
      </c>
      <c r="R2276" s="5">
        <f t="shared" si="2000"/>
        <v>0</v>
      </c>
      <c r="S2276" s="5">
        <f t="shared" si="2000"/>
        <v>0</v>
      </c>
      <c r="T2276" s="5">
        <v>1724.37943</v>
      </c>
      <c r="U2276" s="5">
        <f t="shared" si="2000"/>
        <v>0</v>
      </c>
      <c r="V2276" s="36">
        <f t="shared" si="2000"/>
        <v>0</v>
      </c>
      <c r="W2276" s="5">
        <f t="shared" si="1976"/>
        <v>99.956000633641878</v>
      </c>
      <c r="X2276" s="26"/>
    </row>
    <row r="2277" spans="1:24" ht="31.5" x14ac:dyDescent="0.25">
      <c r="A2277" s="4" t="s">
        <v>215</v>
      </c>
      <c r="B2277" s="4" t="s">
        <v>1347</v>
      </c>
      <c r="C2277" s="4" t="s">
        <v>778</v>
      </c>
      <c r="D2277" s="4" t="s">
        <v>11</v>
      </c>
      <c r="E2277" s="14" t="s">
        <v>465</v>
      </c>
      <c r="F2277" s="5">
        <v>3328.8</v>
      </c>
      <c r="G2277" s="5">
        <v>3328.8</v>
      </c>
      <c r="H2277" s="5">
        <v>3328.8</v>
      </c>
      <c r="I2277" s="5"/>
      <c r="J2277" s="5"/>
      <c r="K2277" s="5"/>
      <c r="L2277" s="5">
        <v>-13.644</v>
      </c>
      <c r="M2277" s="5">
        <f t="shared" si="1993"/>
        <v>3315.1560000000004</v>
      </c>
      <c r="N2277" s="5">
        <v>1725.1384800000001</v>
      </c>
      <c r="O2277" s="5">
        <v>1858.1319800000001</v>
      </c>
      <c r="P2277" s="5">
        <v>0</v>
      </c>
      <c r="Q2277" s="5">
        <v>0</v>
      </c>
      <c r="R2277" s="5">
        <v>0</v>
      </c>
      <c r="S2277" s="5">
        <v>0</v>
      </c>
      <c r="T2277" s="5">
        <v>1724.37943</v>
      </c>
      <c r="U2277" s="5">
        <v>0</v>
      </c>
      <c r="V2277" s="36">
        <v>0</v>
      </c>
      <c r="W2277" s="5">
        <f t="shared" si="1976"/>
        <v>99.956000633641878</v>
      </c>
      <c r="X2277" s="26"/>
    </row>
    <row r="2278" spans="1:24" ht="31.5" x14ac:dyDescent="0.25">
      <c r="A2278" s="4" t="s">
        <v>215</v>
      </c>
      <c r="B2278" s="4" t="s">
        <v>1347</v>
      </c>
      <c r="C2278" s="4" t="s">
        <v>778</v>
      </c>
      <c r="D2278" s="4" t="s">
        <v>12</v>
      </c>
      <c r="E2278" s="14" t="s">
        <v>466</v>
      </c>
      <c r="F2278" s="5">
        <f t="shared" ref="F2278:K2278" si="2001">F2282</f>
        <v>1687.5</v>
      </c>
      <c r="G2278" s="5">
        <f t="shared" si="2001"/>
        <v>1687.5</v>
      </c>
      <c r="H2278" s="5">
        <f t="shared" si="2001"/>
        <v>1687.5</v>
      </c>
      <c r="I2278" s="5">
        <f t="shared" si="2001"/>
        <v>0</v>
      </c>
      <c r="J2278" s="5">
        <f t="shared" si="2001"/>
        <v>0</v>
      </c>
      <c r="K2278" s="5">
        <f t="shared" si="2001"/>
        <v>0</v>
      </c>
      <c r="L2278" s="5">
        <f>L2282+L2279</f>
        <v>6069.6849999999995</v>
      </c>
      <c r="M2278" s="5">
        <f t="shared" si="1993"/>
        <v>7757.1849999999995</v>
      </c>
      <c r="N2278" s="5">
        <v>1725.1384800000001</v>
      </c>
      <c r="O2278" s="5">
        <f>O2282+O2279</f>
        <v>7343.2694700000002</v>
      </c>
      <c r="P2278" s="5">
        <f t="shared" ref="P2278:V2278" si="2002">P2282+P2279</f>
        <v>0</v>
      </c>
      <c r="Q2278" s="5">
        <f t="shared" si="2002"/>
        <v>0</v>
      </c>
      <c r="R2278" s="5">
        <f t="shared" si="2002"/>
        <v>0</v>
      </c>
      <c r="S2278" s="5">
        <f t="shared" si="2002"/>
        <v>0</v>
      </c>
      <c r="T2278" s="5">
        <v>1724.37943</v>
      </c>
      <c r="U2278" s="5">
        <f t="shared" si="2002"/>
        <v>0</v>
      </c>
      <c r="V2278" s="36">
        <f t="shared" si="2002"/>
        <v>0</v>
      </c>
      <c r="W2278" s="5">
        <f t="shared" si="1976"/>
        <v>99.956000633641878</v>
      </c>
      <c r="X2278" s="26"/>
    </row>
    <row r="2279" spans="1:24" ht="47.25" x14ac:dyDescent="0.25">
      <c r="A2279" s="4" t="s">
        <v>215</v>
      </c>
      <c r="B2279" s="4" t="s">
        <v>1347</v>
      </c>
      <c r="C2279" s="4" t="s">
        <v>189</v>
      </c>
      <c r="D2279" s="4"/>
      <c r="E2279" s="14" t="s">
        <v>1005</v>
      </c>
      <c r="F2279" s="5"/>
      <c r="G2279" s="5"/>
      <c r="H2279" s="5"/>
      <c r="I2279" s="5"/>
      <c r="J2279" s="5"/>
      <c r="K2279" s="5"/>
      <c r="L2279" s="5">
        <f>L2280</f>
        <v>6384.4059999999999</v>
      </c>
      <c r="M2279" s="5">
        <f>L2279</f>
        <v>6384.4059999999999</v>
      </c>
      <c r="N2279" s="5">
        <v>1218.9748500000001</v>
      </c>
      <c r="O2279" s="5">
        <f t="shared" ref="O2279:V2280" si="2003">O2280</f>
        <v>6384.4059299999999</v>
      </c>
      <c r="P2279" s="5">
        <f t="shared" si="2003"/>
        <v>0</v>
      </c>
      <c r="Q2279" s="5">
        <f t="shared" si="2003"/>
        <v>0</v>
      </c>
      <c r="R2279" s="5">
        <f t="shared" si="2003"/>
        <v>0</v>
      </c>
      <c r="S2279" s="5">
        <f t="shared" si="2003"/>
        <v>0</v>
      </c>
      <c r="T2279" s="5">
        <v>1148.9748500000001</v>
      </c>
      <c r="U2279" s="5">
        <f t="shared" si="2003"/>
        <v>0</v>
      </c>
      <c r="V2279" s="36">
        <f t="shared" si="2003"/>
        <v>0</v>
      </c>
      <c r="W2279" s="5">
        <f t="shared" si="1976"/>
        <v>94.257469709075622</v>
      </c>
      <c r="X2279" s="26"/>
    </row>
    <row r="2280" spans="1:24" ht="47.25" x14ac:dyDescent="0.25">
      <c r="A2280" s="4" t="s">
        <v>215</v>
      </c>
      <c r="B2280" s="4" t="s">
        <v>1347</v>
      </c>
      <c r="C2280" s="4" t="s">
        <v>190</v>
      </c>
      <c r="D2280" s="4"/>
      <c r="E2280" s="14" t="s">
        <v>1008</v>
      </c>
      <c r="F2280" s="5"/>
      <c r="G2280" s="5"/>
      <c r="H2280" s="5"/>
      <c r="I2280" s="5"/>
      <c r="J2280" s="5"/>
      <c r="K2280" s="5"/>
      <c r="L2280" s="5">
        <f>L2281</f>
        <v>6384.4059999999999</v>
      </c>
      <c r="M2280" s="5">
        <f>L2280</f>
        <v>6384.4059999999999</v>
      </c>
      <c r="N2280" s="5">
        <v>1218.9748500000001</v>
      </c>
      <c r="O2280" s="5">
        <f t="shared" si="2003"/>
        <v>6384.4059299999999</v>
      </c>
      <c r="P2280" s="5">
        <f t="shared" si="2003"/>
        <v>0</v>
      </c>
      <c r="Q2280" s="5">
        <f t="shared" si="2003"/>
        <v>0</v>
      </c>
      <c r="R2280" s="5">
        <f t="shared" si="2003"/>
        <v>0</v>
      </c>
      <c r="S2280" s="5">
        <f t="shared" si="2003"/>
        <v>0</v>
      </c>
      <c r="T2280" s="5">
        <v>1148.9748500000001</v>
      </c>
      <c r="U2280" s="5">
        <f t="shared" si="2003"/>
        <v>0</v>
      </c>
      <c r="V2280" s="36">
        <f t="shared" si="2003"/>
        <v>0</v>
      </c>
      <c r="W2280" s="5">
        <f t="shared" si="1976"/>
        <v>94.257469709075622</v>
      </c>
      <c r="X2280" s="26"/>
    </row>
    <row r="2281" spans="1:24" ht="31.5" x14ac:dyDescent="0.25">
      <c r="A2281" s="4" t="s">
        <v>215</v>
      </c>
      <c r="B2281" s="4" t="s">
        <v>1347</v>
      </c>
      <c r="C2281" s="4" t="s">
        <v>181</v>
      </c>
      <c r="D2281" s="4"/>
      <c r="E2281" s="14" t="s">
        <v>789</v>
      </c>
      <c r="F2281" s="5"/>
      <c r="G2281" s="5"/>
      <c r="H2281" s="5"/>
      <c r="I2281" s="5"/>
      <c r="J2281" s="5"/>
      <c r="K2281" s="5"/>
      <c r="L2281" s="5">
        <f>6414.717-30.311</f>
        <v>6384.4059999999999</v>
      </c>
      <c r="M2281" s="5">
        <f>L2281</f>
        <v>6384.4059999999999</v>
      </c>
      <c r="N2281" s="5">
        <v>1218.9748500000001</v>
      </c>
      <c r="O2281" s="5">
        <v>6384.4059299999999</v>
      </c>
      <c r="P2281" s="5">
        <v>0</v>
      </c>
      <c r="Q2281" s="5">
        <v>0</v>
      </c>
      <c r="R2281" s="5">
        <v>0</v>
      </c>
      <c r="S2281" s="5">
        <v>0</v>
      </c>
      <c r="T2281" s="5">
        <v>1148.9748500000001</v>
      </c>
      <c r="U2281" s="5">
        <v>0</v>
      </c>
      <c r="V2281" s="36">
        <v>0</v>
      </c>
      <c r="W2281" s="5">
        <f t="shared" si="1976"/>
        <v>94.257469709075622</v>
      </c>
      <c r="X2281" s="26"/>
    </row>
    <row r="2282" spans="1:24" ht="31.5" x14ac:dyDescent="0.25">
      <c r="A2282" s="4" t="s">
        <v>215</v>
      </c>
      <c r="B2282" s="4" t="s">
        <v>1347</v>
      </c>
      <c r="C2282" s="4" t="s">
        <v>181</v>
      </c>
      <c r="D2282" s="4" t="s">
        <v>73</v>
      </c>
      <c r="E2282" s="14" t="s">
        <v>475</v>
      </c>
      <c r="F2282" s="5">
        <f t="shared" ref="F2282:L2283" si="2004">F2283</f>
        <v>1687.5</v>
      </c>
      <c r="G2282" s="5">
        <f t="shared" si="2004"/>
        <v>1687.5</v>
      </c>
      <c r="H2282" s="5">
        <f t="shared" si="2004"/>
        <v>1687.5</v>
      </c>
      <c r="I2282" s="5">
        <f t="shared" si="2004"/>
        <v>0</v>
      </c>
      <c r="J2282" s="5">
        <f t="shared" si="2004"/>
        <v>0</v>
      </c>
      <c r="K2282" s="5">
        <f t="shared" si="2004"/>
        <v>0</v>
      </c>
      <c r="L2282" s="5">
        <f t="shared" si="2004"/>
        <v>-314.721</v>
      </c>
      <c r="M2282" s="5">
        <f t="shared" si="1993"/>
        <v>1372.779</v>
      </c>
      <c r="N2282" s="5">
        <v>888.97484999999995</v>
      </c>
      <c r="O2282" s="5">
        <f>O2283</f>
        <v>958.86353999999994</v>
      </c>
      <c r="P2282" s="5">
        <f t="shared" ref="P2282:V2283" si="2005">P2283</f>
        <v>0</v>
      </c>
      <c r="Q2282" s="5">
        <f t="shared" si="2005"/>
        <v>0</v>
      </c>
      <c r="R2282" s="5">
        <f t="shared" si="2005"/>
        <v>0</v>
      </c>
      <c r="S2282" s="5">
        <f t="shared" si="2005"/>
        <v>0</v>
      </c>
      <c r="T2282" s="5">
        <v>818.97484999999995</v>
      </c>
      <c r="U2282" s="5">
        <f t="shared" si="2005"/>
        <v>0</v>
      </c>
      <c r="V2282" s="36">
        <f t="shared" si="2005"/>
        <v>0</v>
      </c>
      <c r="W2282" s="5">
        <f t="shared" si="1976"/>
        <v>92.125761488078098</v>
      </c>
      <c r="X2282" s="26"/>
    </row>
    <row r="2283" spans="1:24" ht="63" x14ac:dyDescent="0.25">
      <c r="A2283" s="4" t="s">
        <v>215</v>
      </c>
      <c r="B2283" s="4" t="s">
        <v>1347</v>
      </c>
      <c r="C2283" s="4" t="s">
        <v>181</v>
      </c>
      <c r="D2283" s="4" t="s">
        <v>72</v>
      </c>
      <c r="E2283" s="14" t="s">
        <v>1187</v>
      </c>
      <c r="F2283" s="5">
        <f t="shared" si="2004"/>
        <v>1687.5</v>
      </c>
      <c r="G2283" s="5">
        <f t="shared" si="2004"/>
        <v>1687.5</v>
      </c>
      <c r="H2283" s="5">
        <f t="shared" si="2004"/>
        <v>1687.5</v>
      </c>
      <c r="I2283" s="5">
        <f t="shared" si="2004"/>
        <v>0</v>
      </c>
      <c r="J2283" s="5">
        <f t="shared" si="2004"/>
        <v>0</v>
      </c>
      <c r="K2283" s="5">
        <f t="shared" si="2004"/>
        <v>0</v>
      </c>
      <c r="L2283" s="5">
        <f t="shared" si="2004"/>
        <v>-314.721</v>
      </c>
      <c r="M2283" s="5">
        <f t="shared" si="1993"/>
        <v>1372.779</v>
      </c>
      <c r="N2283" s="5">
        <v>888.97484999999995</v>
      </c>
      <c r="O2283" s="5">
        <f>O2284</f>
        <v>958.86353999999994</v>
      </c>
      <c r="P2283" s="5">
        <f t="shared" si="2005"/>
        <v>0</v>
      </c>
      <c r="Q2283" s="5">
        <f t="shared" si="2005"/>
        <v>0</v>
      </c>
      <c r="R2283" s="5">
        <f t="shared" si="2005"/>
        <v>0</v>
      </c>
      <c r="S2283" s="5">
        <f t="shared" si="2005"/>
        <v>0</v>
      </c>
      <c r="T2283" s="5">
        <v>818.97484999999995</v>
      </c>
      <c r="U2283" s="5">
        <f t="shared" si="2005"/>
        <v>0</v>
      </c>
      <c r="V2283" s="36">
        <f t="shared" si="2005"/>
        <v>0</v>
      </c>
      <c r="W2283" s="5">
        <f t="shared" si="1976"/>
        <v>92.125761488078098</v>
      </c>
      <c r="X2283" s="26"/>
    </row>
    <row r="2284" spans="1:24" x14ac:dyDescent="0.25">
      <c r="A2284" s="4" t="s">
        <v>215</v>
      </c>
      <c r="B2284" s="4" t="s">
        <v>1347</v>
      </c>
      <c r="C2284" s="4" t="s">
        <v>181</v>
      </c>
      <c r="D2284" s="4" t="s">
        <v>13</v>
      </c>
      <c r="E2284" s="14" t="s">
        <v>480</v>
      </c>
      <c r="F2284" s="5">
        <v>1687.5</v>
      </c>
      <c r="G2284" s="5">
        <v>1687.5</v>
      </c>
      <c r="H2284" s="5">
        <v>1687.5</v>
      </c>
      <c r="I2284" s="5"/>
      <c r="J2284" s="5"/>
      <c r="K2284" s="5"/>
      <c r="L2284" s="5">
        <f>-314.721+50.538-50.538</f>
        <v>-314.721</v>
      </c>
      <c r="M2284" s="5">
        <f t="shared" si="1993"/>
        <v>1372.779</v>
      </c>
      <c r="N2284" s="5">
        <v>330</v>
      </c>
      <c r="O2284" s="5">
        <v>958.86353999999994</v>
      </c>
      <c r="P2284" s="5">
        <v>0</v>
      </c>
      <c r="Q2284" s="5">
        <v>0</v>
      </c>
      <c r="R2284" s="5">
        <v>0</v>
      </c>
      <c r="S2284" s="5">
        <v>0</v>
      </c>
      <c r="T2284" s="5">
        <v>330</v>
      </c>
      <c r="U2284" s="5">
        <v>0</v>
      </c>
      <c r="V2284" s="36">
        <v>0</v>
      </c>
      <c r="W2284" s="5">
        <f t="shared" si="1976"/>
        <v>100</v>
      </c>
      <c r="X2284" s="26"/>
    </row>
    <row r="2285" spans="1:24" ht="63" x14ac:dyDescent="0.25">
      <c r="A2285" s="4" t="s">
        <v>215</v>
      </c>
      <c r="B2285" s="4" t="s">
        <v>1347</v>
      </c>
      <c r="C2285" s="4" t="s">
        <v>181</v>
      </c>
      <c r="D2285" s="4" t="s">
        <v>182</v>
      </c>
      <c r="E2285" s="14" t="s">
        <v>481</v>
      </c>
      <c r="F2285" s="5"/>
      <c r="G2285" s="5"/>
      <c r="H2285" s="5"/>
      <c r="I2285" s="5"/>
      <c r="J2285" s="5"/>
      <c r="K2285" s="5"/>
      <c r="L2285" s="5">
        <f>L2286</f>
        <v>260</v>
      </c>
      <c r="M2285" s="5">
        <f>L2285</f>
        <v>260</v>
      </c>
      <c r="N2285" s="5">
        <v>330</v>
      </c>
      <c r="O2285" s="5">
        <f t="shared" ref="O2285:O2290" si="2006">O2286</f>
        <v>750</v>
      </c>
      <c r="P2285" s="5">
        <f t="shared" ref="P2285:V2290" si="2007">P2286</f>
        <v>0</v>
      </c>
      <c r="Q2285" s="5">
        <f t="shared" si="2007"/>
        <v>0</v>
      </c>
      <c r="R2285" s="5">
        <f t="shared" si="2007"/>
        <v>0</v>
      </c>
      <c r="S2285" s="5">
        <f t="shared" si="2007"/>
        <v>0</v>
      </c>
      <c r="T2285" s="5">
        <v>330</v>
      </c>
      <c r="U2285" s="5">
        <f t="shared" si="2007"/>
        <v>0</v>
      </c>
      <c r="V2285" s="36">
        <f t="shared" si="2007"/>
        <v>0</v>
      </c>
      <c r="W2285" s="5">
        <f t="shared" si="1976"/>
        <v>100</v>
      </c>
      <c r="X2285" s="26"/>
    </row>
    <row r="2286" spans="1:24" ht="31.5" x14ac:dyDescent="0.25">
      <c r="A2286" s="4" t="s">
        <v>215</v>
      </c>
      <c r="B2286" s="4" t="s">
        <v>1347</v>
      </c>
      <c r="C2286" s="4" t="s">
        <v>22</v>
      </c>
      <c r="D2286" s="4"/>
      <c r="E2286" s="14" t="s">
        <v>699</v>
      </c>
      <c r="F2286" s="5"/>
      <c r="G2286" s="5"/>
      <c r="H2286" s="5"/>
      <c r="I2286" s="5"/>
      <c r="J2286" s="5"/>
      <c r="K2286" s="5"/>
      <c r="L2286" s="5">
        <f>L2287</f>
        <v>260</v>
      </c>
      <c r="M2286" s="5">
        <f t="shared" ref="M2286:M2291" si="2008">L2286</f>
        <v>260</v>
      </c>
      <c r="N2286" s="5">
        <v>2799.59</v>
      </c>
      <c r="O2286" s="5">
        <f t="shared" si="2006"/>
        <v>750</v>
      </c>
      <c r="P2286" s="5">
        <f t="shared" si="2007"/>
        <v>0</v>
      </c>
      <c r="Q2286" s="5">
        <f t="shared" si="2007"/>
        <v>0</v>
      </c>
      <c r="R2286" s="5">
        <f t="shared" si="2007"/>
        <v>0</v>
      </c>
      <c r="S2286" s="5">
        <f t="shared" si="2007"/>
        <v>0</v>
      </c>
      <c r="T2286" s="5">
        <v>2799.59</v>
      </c>
      <c r="U2286" s="5">
        <f t="shared" si="2007"/>
        <v>0</v>
      </c>
      <c r="V2286" s="36">
        <f t="shared" si="2007"/>
        <v>0</v>
      </c>
      <c r="W2286" s="5">
        <f t="shared" si="1976"/>
        <v>100</v>
      </c>
      <c r="X2286" s="26"/>
    </row>
    <row r="2287" spans="1:24" ht="47.25" x14ac:dyDescent="0.25">
      <c r="A2287" s="4" t="s">
        <v>215</v>
      </c>
      <c r="B2287" s="4" t="s">
        <v>1347</v>
      </c>
      <c r="C2287" s="4" t="s">
        <v>345</v>
      </c>
      <c r="D2287" s="4"/>
      <c r="E2287" s="14" t="s">
        <v>704</v>
      </c>
      <c r="F2287" s="5"/>
      <c r="G2287" s="5"/>
      <c r="H2287" s="5"/>
      <c r="I2287" s="5"/>
      <c r="J2287" s="5"/>
      <c r="K2287" s="5"/>
      <c r="L2287" s="5">
        <f>L2288+L2290</f>
        <v>260</v>
      </c>
      <c r="M2287" s="5">
        <f t="shared" si="2008"/>
        <v>260</v>
      </c>
      <c r="N2287" s="5">
        <v>2799.59</v>
      </c>
      <c r="O2287" s="5">
        <f t="shared" ref="O2287:V2287" si="2009">O2290+O2288</f>
        <v>750</v>
      </c>
      <c r="P2287" s="5">
        <f t="shared" si="2009"/>
        <v>0</v>
      </c>
      <c r="Q2287" s="5">
        <f t="shared" si="2009"/>
        <v>0</v>
      </c>
      <c r="R2287" s="5">
        <f t="shared" si="2009"/>
        <v>0</v>
      </c>
      <c r="S2287" s="5">
        <f t="shared" si="2009"/>
        <v>0</v>
      </c>
      <c r="T2287" s="5">
        <v>2799.59</v>
      </c>
      <c r="U2287" s="5">
        <f t="shared" si="2009"/>
        <v>0</v>
      </c>
      <c r="V2287" s="36">
        <f t="shared" si="2009"/>
        <v>0</v>
      </c>
      <c r="W2287" s="5">
        <f t="shared" si="1976"/>
        <v>100</v>
      </c>
      <c r="X2287" s="26"/>
    </row>
    <row r="2288" spans="1:24" ht="31.5" x14ac:dyDescent="0.25">
      <c r="A2288" s="4" t="s">
        <v>215</v>
      </c>
      <c r="B2288" s="4" t="s">
        <v>1347</v>
      </c>
      <c r="C2288" s="4" t="s">
        <v>345</v>
      </c>
      <c r="D2288" s="4" t="s">
        <v>11</v>
      </c>
      <c r="E2288" s="14" t="s">
        <v>465</v>
      </c>
      <c r="F2288" s="5"/>
      <c r="G2288" s="5"/>
      <c r="H2288" s="5"/>
      <c r="I2288" s="5"/>
      <c r="J2288" s="5"/>
      <c r="K2288" s="5"/>
      <c r="L2288" s="5">
        <f>L2289</f>
        <v>0</v>
      </c>
      <c r="M2288" s="5">
        <f t="shared" si="2008"/>
        <v>0</v>
      </c>
      <c r="N2288" s="5">
        <v>798.59</v>
      </c>
      <c r="O2288" s="5">
        <f t="shared" ref="O2288:V2288" si="2010">O2289</f>
        <v>490</v>
      </c>
      <c r="P2288" s="5">
        <f t="shared" si="2010"/>
        <v>0</v>
      </c>
      <c r="Q2288" s="5">
        <f t="shared" si="2010"/>
        <v>0</v>
      </c>
      <c r="R2288" s="5">
        <f t="shared" si="2010"/>
        <v>0</v>
      </c>
      <c r="S2288" s="5">
        <f t="shared" si="2010"/>
        <v>0</v>
      </c>
      <c r="T2288" s="5">
        <v>798.59</v>
      </c>
      <c r="U2288" s="5">
        <f t="shared" si="2010"/>
        <v>0</v>
      </c>
      <c r="V2288" s="36">
        <f t="shared" si="2010"/>
        <v>0</v>
      </c>
      <c r="W2288" s="5">
        <f t="shared" si="1976"/>
        <v>100</v>
      </c>
      <c r="X2288" s="26"/>
    </row>
    <row r="2289" spans="1:24" ht="31.5" x14ac:dyDescent="0.25">
      <c r="A2289" s="4" t="s">
        <v>215</v>
      </c>
      <c r="B2289" s="4" t="s">
        <v>1347</v>
      </c>
      <c r="C2289" s="4" t="s">
        <v>345</v>
      </c>
      <c r="D2289" s="4" t="s">
        <v>12</v>
      </c>
      <c r="E2289" s="14" t="s">
        <v>466</v>
      </c>
      <c r="F2289" s="5"/>
      <c r="G2289" s="5"/>
      <c r="H2289" s="5"/>
      <c r="I2289" s="5"/>
      <c r="J2289" s="5"/>
      <c r="K2289" s="5"/>
      <c r="L2289" s="5">
        <v>0</v>
      </c>
      <c r="M2289" s="5">
        <f t="shared" si="2008"/>
        <v>0</v>
      </c>
      <c r="N2289" s="5">
        <v>798.59</v>
      </c>
      <c r="O2289" s="5">
        <v>490</v>
      </c>
      <c r="P2289" s="5">
        <v>0</v>
      </c>
      <c r="Q2289" s="5">
        <v>0</v>
      </c>
      <c r="R2289" s="5">
        <v>0</v>
      </c>
      <c r="S2289" s="5">
        <v>0</v>
      </c>
      <c r="T2289" s="5">
        <v>798.59</v>
      </c>
      <c r="U2289" s="5">
        <v>0</v>
      </c>
      <c r="V2289" s="36">
        <v>0</v>
      </c>
      <c r="W2289" s="5">
        <f t="shared" si="1976"/>
        <v>100</v>
      </c>
      <c r="X2289" s="26"/>
    </row>
    <row r="2290" spans="1:24" ht="31.5" x14ac:dyDescent="0.25">
      <c r="A2290" s="4" t="s">
        <v>215</v>
      </c>
      <c r="B2290" s="4" t="s">
        <v>1347</v>
      </c>
      <c r="C2290" s="4" t="s">
        <v>345</v>
      </c>
      <c r="D2290" s="4" t="s">
        <v>73</v>
      </c>
      <c r="E2290" s="14" t="s">
        <v>475</v>
      </c>
      <c r="F2290" s="5"/>
      <c r="G2290" s="5"/>
      <c r="H2290" s="5"/>
      <c r="I2290" s="5"/>
      <c r="J2290" s="5"/>
      <c r="K2290" s="5"/>
      <c r="L2290" s="5">
        <f>L2291</f>
        <v>260</v>
      </c>
      <c r="M2290" s="5">
        <f t="shared" si="2008"/>
        <v>260</v>
      </c>
      <c r="N2290" s="5">
        <v>200</v>
      </c>
      <c r="O2290" s="5">
        <f t="shared" si="2006"/>
        <v>260</v>
      </c>
      <c r="P2290" s="5">
        <f t="shared" si="2007"/>
        <v>0</v>
      </c>
      <c r="Q2290" s="5">
        <f t="shared" si="2007"/>
        <v>0</v>
      </c>
      <c r="R2290" s="5">
        <f t="shared" si="2007"/>
        <v>0</v>
      </c>
      <c r="S2290" s="5">
        <f t="shared" si="2007"/>
        <v>0</v>
      </c>
      <c r="T2290" s="5">
        <v>200</v>
      </c>
      <c r="U2290" s="5">
        <f t="shared" si="2007"/>
        <v>0</v>
      </c>
      <c r="V2290" s="36">
        <f t="shared" si="2007"/>
        <v>0</v>
      </c>
      <c r="W2290" s="5">
        <f t="shared" si="1976"/>
        <v>100</v>
      </c>
      <c r="X2290" s="26"/>
    </row>
    <row r="2291" spans="1:24" ht="63" x14ac:dyDescent="0.25">
      <c r="A2291" s="4" t="s">
        <v>215</v>
      </c>
      <c r="B2291" s="4" t="s">
        <v>1347</v>
      </c>
      <c r="C2291" s="4" t="s">
        <v>345</v>
      </c>
      <c r="D2291" s="4" t="s">
        <v>72</v>
      </c>
      <c r="E2291" s="14" t="s">
        <v>1187</v>
      </c>
      <c r="F2291" s="5"/>
      <c r="G2291" s="5"/>
      <c r="H2291" s="5"/>
      <c r="I2291" s="5"/>
      <c r="J2291" s="5"/>
      <c r="K2291" s="5"/>
      <c r="L2291" s="5">
        <v>260</v>
      </c>
      <c r="M2291" s="5">
        <f t="shared" si="2008"/>
        <v>260</v>
      </c>
      <c r="N2291" s="5">
        <v>200</v>
      </c>
      <c r="O2291" s="5">
        <v>260</v>
      </c>
      <c r="P2291" s="5">
        <v>0</v>
      </c>
      <c r="Q2291" s="5">
        <v>0</v>
      </c>
      <c r="R2291" s="5">
        <v>0</v>
      </c>
      <c r="S2291" s="5">
        <v>0</v>
      </c>
      <c r="T2291" s="5">
        <v>200</v>
      </c>
      <c r="U2291" s="5">
        <v>0</v>
      </c>
      <c r="V2291" s="36">
        <v>0</v>
      </c>
      <c r="W2291" s="5">
        <f t="shared" si="1976"/>
        <v>100</v>
      </c>
      <c r="X2291" s="26"/>
    </row>
    <row r="2292" spans="1:24" x14ac:dyDescent="0.25">
      <c r="A2292" s="4" t="s">
        <v>215</v>
      </c>
      <c r="B2292" s="4" t="s">
        <v>1347</v>
      </c>
      <c r="C2292" s="4" t="s">
        <v>345</v>
      </c>
      <c r="D2292" s="4" t="s">
        <v>13</v>
      </c>
      <c r="E2292" s="14" t="s">
        <v>480</v>
      </c>
      <c r="F2292" s="5">
        <f>F2293</f>
        <v>5509</v>
      </c>
      <c r="G2292" s="5">
        <f t="shared" ref="G2292:L2295" si="2011">G2293</f>
        <v>0</v>
      </c>
      <c r="H2292" s="5">
        <f t="shared" si="2011"/>
        <v>0</v>
      </c>
      <c r="I2292" s="5">
        <f t="shared" si="2011"/>
        <v>0</v>
      </c>
      <c r="J2292" s="5">
        <f t="shared" si="2011"/>
        <v>0</v>
      </c>
      <c r="K2292" s="5">
        <f t="shared" si="2011"/>
        <v>0</v>
      </c>
      <c r="L2292" s="5">
        <f t="shared" si="2011"/>
        <v>-1060.4829999999999</v>
      </c>
      <c r="M2292" s="5">
        <f t="shared" si="1993"/>
        <v>4448.5169999999998</v>
      </c>
      <c r="N2292" s="5">
        <v>1801</v>
      </c>
      <c r="O2292" s="5">
        <f t="shared" ref="O2292:O2295" si="2012">O2293</f>
        <v>0</v>
      </c>
      <c r="P2292" s="5">
        <f t="shared" ref="P2292:V2295" si="2013">P2293</f>
        <v>0</v>
      </c>
      <c r="Q2292" s="5">
        <f t="shared" si="2013"/>
        <v>0</v>
      </c>
      <c r="R2292" s="5">
        <f t="shared" si="2013"/>
        <v>0</v>
      </c>
      <c r="S2292" s="5">
        <f t="shared" si="2013"/>
        <v>0</v>
      </c>
      <c r="T2292" s="5">
        <v>1801</v>
      </c>
      <c r="U2292" s="5">
        <f t="shared" si="2013"/>
        <v>0</v>
      </c>
      <c r="V2292" s="36">
        <f t="shared" si="2013"/>
        <v>0</v>
      </c>
      <c r="W2292" s="5">
        <f t="shared" si="1976"/>
        <v>100</v>
      </c>
      <c r="X2292" s="26"/>
    </row>
    <row r="2293" spans="1:24" ht="63" x14ac:dyDescent="0.25">
      <c r="A2293" s="4" t="s">
        <v>215</v>
      </c>
      <c r="B2293" s="4" t="s">
        <v>1347</v>
      </c>
      <c r="C2293" s="4" t="s">
        <v>345</v>
      </c>
      <c r="D2293" s="4" t="s">
        <v>182</v>
      </c>
      <c r="E2293" s="14" t="s">
        <v>481</v>
      </c>
      <c r="F2293" s="5">
        <f>F2294</f>
        <v>5509</v>
      </c>
      <c r="G2293" s="5">
        <f t="shared" si="2011"/>
        <v>0</v>
      </c>
      <c r="H2293" s="5">
        <f t="shared" si="2011"/>
        <v>0</v>
      </c>
      <c r="I2293" s="5">
        <f t="shared" si="2011"/>
        <v>0</v>
      </c>
      <c r="J2293" s="5">
        <f t="shared" si="2011"/>
        <v>0</v>
      </c>
      <c r="K2293" s="5">
        <f t="shared" si="2011"/>
        <v>0</v>
      </c>
      <c r="L2293" s="5">
        <f t="shared" si="2011"/>
        <v>-1060.4829999999999</v>
      </c>
      <c r="M2293" s="5">
        <f t="shared" si="1993"/>
        <v>4448.5169999999998</v>
      </c>
      <c r="N2293" s="5">
        <v>1801</v>
      </c>
      <c r="O2293" s="5">
        <f t="shared" si="2012"/>
        <v>0</v>
      </c>
      <c r="P2293" s="5">
        <f t="shared" si="2013"/>
        <v>0</v>
      </c>
      <c r="Q2293" s="5">
        <f t="shared" si="2013"/>
        <v>0</v>
      </c>
      <c r="R2293" s="5">
        <f t="shared" si="2013"/>
        <v>0</v>
      </c>
      <c r="S2293" s="5">
        <f t="shared" si="2013"/>
        <v>0</v>
      </c>
      <c r="T2293" s="5">
        <v>1801</v>
      </c>
      <c r="U2293" s="5">
        <f t="shared" si="2013"/>
        <v>0</v>
      </c>
      <c r="V2293" s="36">
        <f t="shared" si="2013"/>
        <v>0</v>
      </c>
      <c r="W2293" s="5">
        <f t="shared" si="1976"/>
        <v>100</v>
      </c>
      <c r="X2293" s="26"/>
    </row>
    <row r="2294" spans="1:24" ht="31.5" x14ac:dyDescent="0.25">
      <c r="A2294" s="9" t="s">
        <v>215</v>
      </c>
      <c r="B2294" s="9" t="s">
        <v>1348</v>
      </c>
      <c r="C2294" s="9"/>
      <c r="D2294" s="9"/>
      <c r="E2294" s="13" t="s">
        <v>449</v>
      </c>
      <c r="F2294" s="5">
        <f>F2295</f>
        <v>5509</v>
      </c>
      <c r="G2294" s="5">
        <f t="shared" si="2011"/>
        <v>0</v>
      </c>
      <c r="H2294" s="5">
        <f t="shared" si="2011"/>
        <v>0</v>
      </c>
      <c r="I2294" s="5">
        <f t="shared" si="2011"/>
        <v>0</v>
      </c>
      <c r="J2294" s="5">
        <f t="shared" si="2011"/>
        <v>0</v>
      </c>
      <c r="K2294" s="5">
        <f t="shared" si="2011"/>
        <v>0</v>
      </c>
      <c r="L2294" s="5">
        <f t="shared" si="2011"/>
        <v>-1060.4829999999999</v>
      </c>
      <c r="M2294" s="5">
        <f t="shared" si="1993"/>
        <v>4448.5169999999998</v>
      </c>
      <c r="N2294" s="11">
        <v>13968.599999999999</v>
      </c>
      <c r="O2294" s="5">
        <f t="shared" si="2012"/>
        <v>0</v>
      </c>
      <c r="P2294" s="5">
        <f t="shared" si="2013"/>
        <v>0</v>
      </c>
      <c r="Q2294" s="5">
        <f t="shared" si="2013"/>
        <v>0</v>
      </c>
      <c r="R2294" s="5">
        <f t="shared" si="2013"/>
        <v>0</v>
      </c>
      <c r="S2294" s="5">
        <f t="shared" si="2013"/>
        <v>0</v>
      </c>
      <c r="T2294" s="11">
        <v>13962.58115</v>
      </c>
      <c r="U2294" s="5">
        <f t="shared" si="2013"/>
        <v>0</v>
      </c>
      <c r="V2294" s="36">
        <f t="shared" si="2013"/>
        <v>0</v>
      </c>
      <c r="W2294" s="11">
        <f t="shared" si="1976"/>
        <v>99.956911573099674</v>
      </c>
      <c r="X2294" s="26"/>
    </row>
    <row r="2295" spans="1:24" ht="31.5" x14ac:dyDescent="0.25">
      <c r="A2295" s="4" t="s">
        <v>215</v>
      </c>
      <c r="B2295" s="4" t="s">
        <v>1348</v>
      </c>
      <c r="C2295" s="4" t="s">
        <v>183</v>
      </c>
      <c r="D2295" s="4"/>
      <c r="E2295" s="14" t="s">
        <v>831</v>
      </c>
      <c r="F2295" s="5">
        <f>F2296</f>
        <v>5509</v>
      </c>
      <c r="G2295" s="5">
        <f t="shared" si="2011"/>
        <v>0</v>
      </c>
      <c r="H2295" s="5">
        <f t="shared" si="2011"/>
        <v>0</v>
      </c>
      <c r="I2295" s="5">
        <f t="shared" si="2011"/>
        <v>0</v>
      </c>
      <c r="J2295" s="5">
        <f t="shared" si="2011"/>
        <v>0</v>
      </c>
      <c r="K2295" s="5">
        <f t="shared" si="2011"/>
        <v>0</v>
      </c>
      <c r="L2295" s="5">
        <f t="shared" si="2011"/>
        <v>-1060.4829999999999</v>
      </c>
      <c r="M2295" s="5">
        <f t="shared" si="1993"/>
        <v>4448.5169999999998</v>
      </c>
      <c r="N2295" s="5">
        <v>13968.599999999999</v>
      </c>
      <c r="O2295" s="5">
        <f t="shared" si="2012"/>
        <v>0</v>
      </c>
      <c r="P2295" s="5">
        <f t="shared" si="2013"/>
        <v>0</v>
      </c>
      <c r="Q2295" s="5">
        <f t="shared" si="2013"/>
        <v>0</v>
      </c>
      <c r="R2295" s="5">
        <f t="shared" si="2013"/>
        <v>0</v>
      </c>
      <c r="S2295" s="5">
        <f t="shared" si="2013"/>
        <v>0</v>
      </c>
      <c r="T2295" s="5">
        <v>13962.58115</v>
      </c>
      <c r="U2295" s="5">
        <f t="shared" si="2013"/>
        <v>0</v>
      </c>
      <c r="V2295" s="36">
        <f t="shared" si="2013"/>
        <v>0</v>
      </c>
      <c r="W2295" s="5">
        <f t="shared" si="1976"/>
        <v>99.956911573099674</v>
      </c>
      <c r="X2295" s="26"/>
    </row>
    <row r="2296" spans="1:24" ht="31.5" x14ac:dyDescent="0.25">
      <c r="A2296" s="4" t="s">
        <v>215</v>
      </c>
      <c r="B2296" s="4" t="s">
        <v>1348</v>
      </c>
      <c r="C2296" s="4" t="s">
        <v>269</v>
      </c>
      <c r="D2296" s="4"/>
      <c r="E2296" s="14" t="s">
        <v>1028</v>
      </c>
      <c r="F2296" s="5">
        <v>5509</v>
      </c>
      <c r="G2296" s="5"/>
      <c r="H2296" s="5"/>
      <c r="I2296" s="5"/>
      <c r="J2296" s="5"/>
      <c r="K2296" s="5"/>
      <c r="L2296" s="5">
        <v>-1060.4829999999999</v>
      </c>
      <c r="M2296" s="5">
        <f t="shared" si="1993"/>
        <v>4448.5169999999998</v>
      </c>
      <c r="N2296" s="5">
        <v>13968.599999999999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13962.58115</v>
      </c>
      <c r="U2296" s="5">
        <v>0</v>
      </c>
      <c r="V2296" s="36">
        <v>0</v>
      </c>
      <c r="W2296" s="5">
        <f t="shared" si="1976"/>
        <v>99.956911573099674</v>
      </c>
      <c r="X2296" s="26"/>
    </row>
    <row r="2297" spans="1:24" ht="31.5" x14ac:dyDescent="0.25">
      <c r="A2297" s="4" t="s">
        <v>215</v>
      </c>
      <c r="B2297" s="4" t="s">
        <v>1348</v>
      </c>
      <c r="C2297" s="4" t="s">
        <v>268</v>
      </c>
      <c r="D2297" s="4"/>
      <c r="E2297" s="14" t="s">
        <v>1029</v>
      </c>
      <c r="F2297" s="5">
        <f t="shared" ref="F2297:L2299" si="2014">F2298</f>
        <v>0</v>
      </c>
      <c r="G2297" s="5">
        <f t="shared" si="2014"/>
        <v>0</v>
      </c>
      <c r="H2297" s="5">
        <f t="shared" si="2014"/>
        <v>0</v>
      </c>
      <c r="I2297" s="5">
        <f t="shared" si="2014"/>
        <v>0</v>
      </c>
      <c r="J2297" s="5">
        <f t="shared" si="2014"/>
        <v>0</v>
      </c>
      <c r="K2297" s="5">
        <f t="shared" si="2014"/>
        <v>0</v>
      </c>
      <c r="L2297" s="5">
        <f t="shared" si="2014"/>
        <v>209.83100000000002</v>
      </c>
      <c r="M2297" s="5">
        <f t="shared" si="1993"/>
        <v>209.83100000000002</v>
      </c>
      <c r="N2297" s="5">
        <v>13968.599999999999</v>
      </c>
      <c r="O2297" s="5">
        <f t="shared" ref="O2297:O2299" si="2015">O2298</f>
        <v>755.68205</v>
      </c>
      <c r="P2297" s="5">
        <f t="shared" ref="P2297:V2299" si="2016">P2298</f>
        <v>0</v>
      </c>
      <c r="Q2297" s="5">
        <f t="shared" si="2016"/>
        <v>0</v>
      </c>
      <c r="R2297" s="5">
        <f t="shared" si="2016"/>
        <v>0</v>
      </c>
      <c r="S2297" s="5">
        <f t="shared" si="2016"/>
        <v>0</v>
      </c>
      <c r="T2297" s="5">
        <v>13962.58115</v>
      </c>
      <c r="U2297" s="5">
        <f t="shared" si="2016"/>
        <v>0</v>
      </c>
      <c r="V2297" s="36">
        <f t="shared" si="2016"/>
        <v>0</v>
      </c>
      <c r="W2297" s="5">
        <f t="shared" si="1976"/>
        <v>99.956911573099674</v>
      </c>
      <c r="X2297" s="26"/>
    </row>
    <row r="2298" spans="1:24" ht="47.25" x14ac:dyDescent="0.25">
      <c r="A2298" s="4" t="s">
        <v>215</v>
      </c>
      <c r="B2298" s="4" t="s">
        <v>1348</v>
      </c>
      <c r="C2298" s="4" t="s">
        <v>1505</v>
      </c>
      <c r="D2298" s="4"/>
      <c r="E2298" s="14" t="s">
        <v>497</v>
      </c>
      <c r="F2298" s="5">
        <f t="shared" si="2014"/>
        <v>0</v>
      </c>
      <c r="G2298" s="5">
        <f t="shared" si="2014"/>
        <v>0</v>
      </c>
      <c r="H2298" s="5">
        <f t="shared" si="2014"/>
        <v>0</v>
      </c>
      <c r="I2298" s="5">
        <f t="shared" si="2014"/>
        <v>0</v>
      </c>
      <c r="J2298" s="5">
        <f t="shared" si="2014"/>
        <v>0</v>
      </c>
      <c r="K2298" s="5">
        <f t="shared" si="2014"/>
        <v>0</v>
      </c>
      <c r="L2298" s="5">
        <f>L2299+L2303</f>
        <v>209.83100000000002</v>
      </c>
      <c r="M2298" s="5">
        <f t="shared" si="1993"/>
        <v>209.83100000000002</v>
      </c>
      <c r="N2298" s="5">
        <v>13968.599999999999</v>
      </c>
      <c r="O2298" s="5">
        <f>O2299+O2303+O2301</f>
        <v>755.68205</v>
      </c>
      <c r="P2298" s="5">
        <f t="shared" ref="P2298:V2298" si="2017">P2299+P2303+P2301</f>
        <v>0</v>
      </c>
      <c r="Q2298" s="5">
        <f t="shared" si="2017"/>
        <v>0</v>
      </c>
      <c r="R2298" s="5">
        <f t="shared" si="2017"/>
        <v>0</v>
      </c>
      <c r="S2298" s="5">
        <f t="shared" si="2017"/>
        <v>0</v>
      </c>
      <c r="T2298" s="5">
        <v>13962.58115</v>
      </c>
      <c r="U2298" s="5">
        <f t="shared" si="2017"/>
        <v>0</v>
      </c>
      <c r="V2298" s="36">
        <f t="shared" si="2017"/>
        <v>0</v>
      </c>
      <c r="W2298" s="5">
        <f t="shared" si="1976"/>
        <v>99.956911573099674</v>
      </c>
      <c r="X2298" s="26"/>
    </row>
    <row r="2299" spans="1:24" ht="78.75" x14ac:dyDescent="0.25">
      <c r="A2299" s="4" t="s">
        <v>215</v>
      </c>
      <c r="B2299" s="4" t="s">
        <v>1348</v>
      </c>
      <c r="C2299" s="4" t="s">
        <v>1505</v>
      </c>
      <c r="D2299" s="4" t="s">
        <v>18</v>
      </c>
      <c r="E2299" s="14" t="s">
        <v>462</v>
      </c>
      <c r="F2299" s="5">
        <f t="shared" si="2014"/>
        <v>0</v>
      </c>
      <c r="G2299" s="5">
        <f t="shared" si="2014"/>
        <v>0</v>
      </c>
      <c r="H2299" s="5">
        <f t="shared" si="2014"/>
        <v>0</v>
      </c>
      <c r="I2299" s="5">
        <f t="shared" si="2014"/>
        <v>0</v>
      </c>
      <c r="J2299" s="5">
        <f t="shared" si="2014"/>
        <v>0</v>
      </c>
      <c r="K2299" s="5">
        <f t="shared" si="2014"/>
        <v>0</v>
      </c>
      <c r="L2299" s="5">
        <f t="shared" si="2014"/>
        <v>108.148</v>
      </c>
      <c r="M2299" s="5">
        <f t="shared" si="1993"/>
        <v>108.148</v>
      </c>
      <c r="N2299" s="5">
        <v>11888.73864</v>
      </c>
      <c r="O2299" s="5">
        <f t="shared" si="2015"/>
        <v>134</v>
      </c>
      <c r="P2299" s="5">
        <f t="shared" si="2016"/>
        <v>0</v>
      </c>
      <c r="Q2299" s="5">
        <f t="shared" si="2016"/>
        <v>0</v>
      </c>
      <c r="R2299" s="5">
        <f t="shared" si="2016"/>
        <v>0</v>
      </c>
      <c r="S2299" s="5">
        <f t="shared" si="2016"/>
        <v>0</v>
      </c>
      <c r="T2299" s="5">
        <v>11888.54084</v>
      </c>
      <c r="U2299" s="5">
        <f t="shared" si="2016"/>
        <v>0</v>
      </c>
      <c r="V2299" s="36">
        <f t="shared" si="2016"/>
        <v>0</v>
      </c>
      <c r="W2299" s="5">
        <f t="shared" si="1976"/>
        <v>99.998336240656059</v>
      </c>
      <c r="X2299" s="26"/>
    </row>
    <row r="2300" spans="1:24" x14ac:dyDescent="0.25">
      <c r="A2300" s="4" t="s">
        <v>215</v>
      </c>
      <c r="B2300" s="4" t="s">
        <v>1348</v>
      </c>
      <c r="C2300" s="4" t="s">
        <v>1505</v>
      </c>
      <c r="D2300" s="4" t="s">
        <v>19</v>
      </c>
      <c r="E2300" s="14" t="s">
        <v>463</v>
      </c>
      <c r="F2300" s="5"/>
      <c r="G2300" s="5"/>
      <c r="H2300" s="5"/>
      <c r="I2300" s="5"/>
      <c r="J2300" s="5"/>
      <c r="K2300" s="5"/>
      <c r="L2300" s="5">
        <v>108.148</v>
      </c>
      <c r="M2300" s="5">
        <f t="shared" si="1993"/>
        <v>108.148</v>
      </c>
      <c r="N2300" s="5">
        <v>11888.73864</v>
      </c>
      <c r="O2300" s="5">
        <v>134</v>
      </c>
      <c r="P2300" s="5">
        <v>0</v>
      </c>
      <c r="Q2300" s="5">
        <v>0</v>
      </c>
      <c r="R2300" s="5">
        <v>0</v>
      </c>
      <c r="S2300" s="5">
        <v>0</v>
      </c>
      <c r="T2300" s="5">
        <v>11888.54084</v>
      </c>
      <c r="U2300" s="5">
        <v>0</v>
      </c>
      <c r="V2300" s="36">
        <v>0</v>
      </c>
      <c r="W2300" s="5">
        <f t="shared" si="1976"/>
        <v>99.998336240656059</v>
      </c>
      <c r="X2300" s="26"/>
    </row>
    <row r="2301" spans="1:24" ht="31.5" x14ac:dyDescent="0.25">
      <c r="A2301" s="4" t="s">
        <v>215</v>
      </c>
      <c r="B2301" s="4" t="s">
        <v>1348</v>
      </c>
      <c r="C2301" s="4" t="s">
        <v>1505</v>
      </c>
      <c r="D2301" s="4" t="s">
        <v>11</v>
      </c>
      <c r="E2301" s="14" t="s">
        <v>465</v>
      </c>
      <c r="F2301" s="5"/>
      <c r="G2301" s="5"/>
      <c r="H2301" s="5"/>
      <c r="I2301" s="5"/>
      <c r="J2301" s="5"/>
      <c r="K2301" s="5"/>
      <c r="L2301" s="5"/>
      <c r="M2301" s="5">
        <f>M2302</f>
        <v>0</v>
      </c>
      <c r="N2301" s="5">
        <v>2079.8613599999999</v>
      </c>
      <c r="O2301" s="5">
        <f t="shared" ref="O2301:V2301" si="2018">O2302</f>
        <v>230</v>
      </c>
      <c r="P2301" s="5">
        <f t="shared" si="2018"/>
        <v>0</v>
      </c>
      <c r="Q2301" s="5">
        <f t="shared" si="2018"/>
        <v>0</v>
      </c>
      <c r="R2301" s="5">
        <f t="shared" si="2018"/>
        <v>0</v>
      </c>
      <c r="S2301" s="5">
        <f t="shared" si="2018"/>
        <v>0</v>
      </c>
      <c r="T2301" s="5">
        <v>2074.0403099999999</v>
      </c>
      <c r="U2301" s="5">
        <f t="shared" si="2018"/>
        <v>0</v>
      </c>
      <c r="V2301" s="36">
        <f t="shared" si="2018"/>
        <v>0</v>
      </c>
      <c r="W2301" s="5">
        <f t="shared" si="1976"/>
        <v>99.720123172056034</v>
      </c>
      <c r="X2301" s="26"/>
    </row>
    <row r="2302" spans="1:24" ht="31.5" x14ac:dyDescent="0.25">
      <c r="A2302" s="4" t="s">
        <v>215</v>
      </c>
      <c r="B2302" s="4" t="s">
        <v>1348</v>
      </c>
      <c r="C2302" s="4" t="s">
        <v>1505</v>
      </c>
      <c r="D2302" s="4" t="s">
        <v>12</v>
      </c>
      <c r="E2302" s="14" t="s">
        <v>466</v>
      </c>
      <c r="F2302" s="5"/>
      <c r="G2302" s="5"/>
      <c r="H2302" s="5"/>
      <c r="I2302" s="5"/>
      <c r="J2302" s="5"/>
      <c r="K2302" s="5"/>
      <c r="L2302" s="5"/>
      <c r="M2302" s="5">
        <v>0</v>
      </c>
      <c r="N2302" s="5">
        <v>2079.8613599999999</v>
      </c>
      <c r="O2302" s="5">
        <v>230</v>
      </c>
      <c r="P2302" s="5">
        <v>0</v>
      </c>
      <c r="Q2302" s="5">
        <v>0</v>
      </c>
      <c r="R2302" s="5">
        <v>0</v>
      </c>
      <c r="S2302" s="5">
        <v>0</v>
      </c>
      <c r="T2302" s="5">
        <v>2074.0403099999999</v>
      </c>
      <c r="U2302" s="5">
        <v>0</v>
      </c>
      <c r="V2302" s="36">
        <v>0</v>
      </c>
      <c r="W2302" s="5">
        <f t="shared" si="1976"/>
        <v>99.720123172056034</v>
      </c>
      <c r="X2302" s="26"/>
    </row>
    <row r="2303" spans="1:24" hidden="1" x14ac:dyDescent="0.25">
      <c r="A2303" s="4" t="s">
        <v>215</v>
      </c>
      <c r="B2303" s="4" t="s">
        <v>1348</v>
      </c>
      <c r="C2303" s="4" t="s">
        <v>1505</v>
      </c>
      <c r="D2303" s="4" t="s">
        <v>13</v>
      </c>
      <c r="E2303" s="14" t="s">
        <v>480</v>
      </c>
      <c r="F2303" s="5"/>
      <c r="G2303" s="5"/>
      <c r="H2303" s="5"/>
      <c r="I2303" s="5"/>
      <c r="J2303" s="5"/>
      <c r="K2303" s="5"/>
      <c r="L2303" s="5">
        <f>L2304</f>
        <v>101.68300000000001</v>
      </c>
      <c r="M2303" s="5">
        <f t="shared" si="1993"/>
        <v>101.68300000000001</v>
      </c>
      <c r="N2303" s="5">
        <v>0</v>
      </c>
      <c r="O2303" s="5">
        <f>O2304</f>
        <v>391.68205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36">
        <v>0</v>
      </c>
      <c r="W2303" s="5" t="e">
        <f t="shared" si="1976"/>
        <v>#DIV/0!</v>
      </c>
      <c r="X2303" s="24" t="s">
        <v>1214</v>
      </c>
    </row>
    <row r="2304" spans="1:24" hidden="1" x14ac:dyDescent="0.25">
      <c r="A2304" s="4" t="s">
        <v>215</v>
      </c>
      <c r="B2304" s="4" t="s">
        <v>1348</v>
      </c>
      <c r="C2304" s="4" t="s">
        <v>1505</v>
      </c>
      <c r="D2304" s="4" t="s">
        <v>20</v>
      </c>
      <c r="E2304" s="14" t="s">
        <v>483</v>
      </c>
      <c r="F2304" s="5"/>
      <c r="G2304" s="5"/>
      <c r="H2304" s="5"/>
      <c r="I2304" s="5"/>
      <c r="J2304" s="5"/>
      <c r="K2304" s="5"/>
      <c r="L2304" s="5">
        <v>101.68300000000001</v>
      </c>
      <c r="M2304" s="5">
        <f t="shared" si="1993"/>
        <v>101.68300000000001</v>
      </c>
      <c r="N2304" s="5">
        <v>0</v>
      </c>
      <c r="O2304" s="5">
        <v>391.68205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36">
        <v>0</v>
      </c>
      <c r="W2304" s="5" t="e">
        <f t="shared" si="1976"/>
        <v>#DIV/0!</v>
      </c>
      <c r="X2304" s="24" t="s">
        <v>1214</v>
      </c>
    </row>
    <row r="2305" spans="1:25" s="10" customFormat="1" x14ac:dyDescent="0.25">
      <c r="A2305" s="7" t="s">
        <v>215</v>
      </c>
      <c r="B2305" s="7" t="s">
        <v>34</v>
      </c>
      <c r="C2305" s="7"/>
      <c r="D2305" s="7"/>
      <c r="E2305" s="18" t="s">
        <v>429</v>
      </c>
      <c r="F2305" s="11">
        <f t="shared" ref="F2305:L2308" si="2019">F2306</f>
        <v>12824.7</v>
      </c>
      <c r="G2305" s="11">
        <f t="shared" si="2019"/>
        <v>12824.7</v>
      </c>
      <c r="H2305" s="11">
        <f t="shared" si="2019"/>
        <v>12824.7</v>
      </c>
      <c r="I2305" s="11">
        <f t="shared" si="2019"/>
        <v>0</v>
      </c>
      <c r="J2305" s="11">
        <f t="shared" si="2019"/>
        <v>0</v>
      </c>
      <c r="K2305" s="11">
        <f t="shared" si="2019"/>
        <v>0</v>
      </c>
      <c r="L2305" s="11">
        <f t="shared" si="2019"/>
        <v>105.5</v>
      </c>
      <c r="M2305" s="11">
        <f t="shared" si="1993"/>
        <v>12930.2</v>
      </c>
      <c r="N2305" s="8">
        <v>1327.5</v>
      </c>
      <c r="O2305" s="11">
        <f t="shared" ref="O2305:O2308" si="2020">O2306</f>
        <v>9170.83763</v>
      </c>
      <c r="P2305" s="11">
        <f t="shared" ref="P2305:V2308" si="2021">P2306</f>
        <v>0</v>
      </c>
      <c r="Q2305" s="11">
        <f t="shared" si="2021"/>
        <v>0</v>
      </c>
      <c r="R2305" s="11">
        <f t="shared" si="2021"/>
        <v>0</v>
      </c>
      <c r="S2305" s="11">
        <f t="shared" si="2021"/>
        <v>0</v>
      </c>
      <c r="T2305" s="8">
        <v>1327.5</v>
      </c>
      <c r="U2305" s="11">
        <f t="shared" si="2021"/>
        <v>0</v>
      </c>
      <c r="V2305" s="35">
        <f t="shared" si="2021"/>
        <v>0</v>
      </c>
      <c r="W2305" s="8">
        <f t="shared" si="1976"/>
        <v>100</v>
      </c>
      <c r="X2305" s="25"/>
    </row>
    <row r="2306" spans="1:25" ht="31.5" x14ac:dyDescent="0.25">
      <c r="A2306" s="9" t="s">
        <v>215</v>
      </c>
      <c r="B2306" s="9" t="s">
        <v>1327</v>
      </c>
      <c r="C2306" s="9"/>
      <c r="D2306" s="9"/>
      <c r="E2306" s="13" t="s">
        <v>450</v>
      </c>
      <c r="F2306" s="5">
        <f t="shared" si="2019"/>
        <v>12824.7</v>
      </c>
      <c r="G2306" s="5">
        <f t="shared" si="2019"/>
        <v>12824.7</v>
      </c>
      <c r="H2306" s="5">
        <f t="shared" si="2019"/>
        <v>12824.7</v>
      </c>
      <c r="I2306" s="5">
        <f t="shared" si="2019"/>
        <v>0</v>
      </c>
      <c r="J2306" s="5">
        <f t="shared" si="2019"/>
        <v>0</v>
      </c>
      <c r="K2306" s="5">
        <f t="shared" si="2019"/>
        <v>0</v>
      </c>
      <c r="L2306" s="5">
        <f t="shared" si="2019"/>
        <v>105.5</v>
      </c>
      <c r="M2306" s="5">
        <f t="shared" si="1993"/>
        <v>12930.2</v>
      </c>
      <c r="N2306" s="11">
        <v>1327.5</v>
      </c>
      <c r="O2306" s="5">
        <f t="shared" si="2020"/>
        <v>9170.83763</v>
      </c>
      <c r="P2306" s="5">
        <f t="shared" si="2021"/>
        <v>0</v>
      </c>
      <c r="Q2306" s="5">
        <f t="shared" si="2021"/>
        <v>0</v>
      </c>
      <c r="R2306" s="5">
        <f t="shared" si="2021"/>
        <v>0</v>
      </c>
      <c r="S2306" s="5">
        <f t="shared" si="2021"/>
        <v>0</v>
      </c>
      <c r="T2306" s="11">
        <v>1327.5</v>
      </c>
      <c r="U2306" s="5">
        <f t="shared" si="2021"/>
        <v>0</v>
      </c>
      <c r="V2306" s="36">
        <f t="shared" si="2021"/>
        <v>0</v>
      </c>
      <c r="W2306" s="11">
        <f t="shared" si="1976"/>
        <v>100</v>
      </c>
      <c r="X2306" s="26"/>
    </row>
    <row r="2307" spans="1:25" ht="31.5" x14ac:dyDescent="0.25">
      <c r="A2307" s="4" t="s">
        <v>215</v>
      </c>
      <c r="B2307" s="4" t="s">
        <v>1327</v>
      </c>
      <c r="C2307" s="4" t="s">
        <v>59</v>
      </c>
      <c r="D2307" s="4"/>
      <c r="E2307" s="14" t="s">
        <v>974</v>
      </c>
      <c r="F2307" s="5">
        <f t="shared" si="2019"/>
        <v>12824.7</v>
      </c>
      <c r="G2307" s="5">
        <f t="shared" si="2019"/>
        <v>12824.7</v>
      </c>
      <c r="H2307" s="5">
        <f t="shared" si="2019"/>
        <v>12824.7</v>
      </c>
      <c r="I2307" s="5">
        <f t="shared" si="2019"/>
        <v>0</v>
      </c>
      <c r="J2307" s="5">
        <f t="shared" si="2019"/>
        <v>0</v>
      </c>
      <c r="K2307" s="5">
        <f t="shared" si="2019"/>
        <v>0</v>
      </c>
      <c r="L2307" s="5">
        <f t="shared" si="2019"/>
        <v>105.5</v>
      </c>
      <c r="M2307" s="5">
        <f t="shared" si="1993"/>
        <v>12930.2</v>
      </c>
      <c r="N2307" s="5">
        <v>1327.5</v>
      </c>
      <c r="O2307" s="5">
        <f t="shared" si="2020"/>
        <v>9170.83763</v>
      </c>
      <c r="P2307" s="5">
        <f t="shared" si="2021"/>
        <v>0</v>
      </c>
      <c r="Q2307" s="5">
        <f t="shared" si="2021"/>
        <v>0</v>
      </c>
      <c r="R2307" s="5">
        <f t="shared" si="2021"/>
        <v>0</v>
      </c>
      <c r="S2307" s="5">
        <f t="shared" si="2021"/>
        <v>0</v>
      </c>
      <c r="T2307" s="5">
        <v>1327.5</v>
      </c>
      <c r="U2307" s="5">
        <f t="shared" si="2021"/>
        <v>0</v>
      </c>
      <c r="V2307" s="36">
        <f t="shared" si="2021"/>
        <v>0</v>
      </c>
      <c r="W2307" s="5">
        <f t="shared" si="1976"/>
        <v>100</v>
      </c>
      <c r="X2307" s="26"/>
    </row>
    <row r="2308" spans="1:25" ht="31.5" x14ac:dyDescent="0.25">
      <c r="A2308" s="4" t="s">
        <v>215</v>
      </c>
      <c r="B2308" s="4" t="s">
        <v>1327</v>
      </c>
      <c r="C2308" s="4" t="s">
        <v>66</v>
      </c>
      <c r="D2308" s="4"/>
      <c r="E2308" s="14" t="s">
        <v>975</v>
      </c>
      <c r="F2308" s="5">
        <f t="shared" si="2019"/>
        <v>12824.7</v>
      </c>
      <c r="G2308" s="5">
        <f t="shared" si="2019"/>
        <v>12824.7</v>
      </c>
      <c r="H2308" s="5">
        <f t="shared" si="2019"/>
        <v>12824.7</v>
      </c>
      <c r="I2308" s="5">
        <f t="shared" si="2019"/>
        <v>0</v>
      </c>
      <c r="J2308" s="5">
        <f t="shared" si="2019"/>
        <v>0</v>
      </c>
      <c r="K2308" s="5">
        <f t="shared" si="2019"/>
        <v>0</v>
      </c>
      <c r="L2308" s="5">
        <f t="shared" si="2019"/>
        <v>105.5</v>
      </c>
      <c r="M2308" s="5">
        <f t="shared" si="1993"/>
        <v>12930.2</v>
      </c>
      <c r="N2308" s="5">
        <v>1327.5</v>
      </c>
      <c r="O2308" s="5">
        <f t="shared" si="2020"/>
        <v>9170.83763</v>
      </c>
      <c r="P2308" s="5">
        <f t="shared" si="2021"/>
        <v>0</v>
      </c>
      <c r="Q2308" s="5">
        <f t="shared" si="2021"/>
        <v>0</v>
      </c>
      <c r="R2308" s="5">
        <f t="shared" si="2021"/>
        <v>0</v>
      </c>
      <c r="S2308" s="5">
        <f t="shared" si="2021"/>
        <v>0</v>
      </c>
      <c r="T2308" s="5">
        <v>1327.5</v>
      </c>
      <c r="U2308" s="5">
        <f t="shared" si="2021"/>
        <v>0</v>
      </c>
      <c r="V2308" s="36">
        <f t="shared" si="2021"/>
        <v>0</v>
      </c>
      <c r="W2308" s="5">
        <f t="shared" si="1976"/>
        <v>100</v>
      </c>
      <c r="X2308" s="26"/>
    </row>
    <row r="2309" spans="1:25" ht="31.5" hidden="1" x14ac:dyDescent="0.25">
      <c r="A2309" s="4" t="s">
        <v>215</v>
      </c>
      <c r="B2309" s="4" t="s">
        <v>1327</v>
      </c>
      <c r="C2309" s="4" t="s">
        <v>74</v>
      </c>
      <c r="D2309" s="4"/>
      <c r="E2309" s="14" t="s">
        <v>978</v>
      </c>
      <c r="F2309" s="5">
        <f t="shared" ref="F2309:L2309" si="2022">F2310+F2312+F2314</f>
        <v>12824.7</v>
      </c>
      <c r="G2309" s="5">
        <f t="shared" si="2022"/>
        <v>12824.7</v>
      </c>
      <c r="H2309" s="5">
        <f t="shared" si="2022"/>
        <v>12824.7</v>
      </c>
      <c r="I2309" s="5">
        <f t="shared" si="2022"/>
        <v>0</v>
      </c>
      <c r="J2309" s="5">
        <f t="shared" si="2022"/>
        <v>0</v>
      </c>
      <c r="K2309" s="5">
        <f t="shared" si="2022"/>
        <v>0</v>
      </c>
      <c r="L2309" s="5">
        <f t="shared" si="2022"/>
        <v>105.5</v>
      </c>
      <c r="M2309" s="5">
        <f t="shared" si="1993"/>
        <v>12930.2</v>
      </c>
      <c r="N2309" s="5">
        <v>0</v>
      </c>
      <c r="O2309" s="5">
        <f>O2310+O2312+O2314</f>
        <v>9170.83763</v>
      </c>
      <c r="P2309" s="5">
        <f t="shared" ref="P2309:V2309" si="2023">P2310+P2312+P2314</f>
        <v>0</v>
      </c>
      <c r="Q2309" s="5">
        <f t="shared" si="2023"/>
        <v>0</v>
      </c>
      <c r="R2309" s="5">
        <f t="shared" si="2023"/>
        <v>0</v>
      </c>
      <c r="S2309" s="5">
        <f t="shared" si="2023"/>
        <v>0</v>
      </c>
      <c r="T2309" s="5">
        <v>0</v>
      </c>
      <c r="U2309" s="5">
        <f t="shared" si="2023"/>
        <v>0</v>
      </c>
      <c r="V2309" s="36">
        <f t="shared" si="2023"/>
        <v>0</v>
      </c>
      <c r="W2309" s="5" t="e">
        <f t="shared" si="1976"/>
        <v>#DIV/0!</v>
      </c>
      <c r="X2309" s="24" t="s">
        <v>1214</v>
      </c>
    </row>
    <row r="2310" spans="1:25" hidden="1" x14ac:dyDescent="0.25">
      <c r="A2310" s="4" t="s">
        <v>215</v>
      </c>
      <c r="B2310" s="4" t="s">
        <v>1327</v>
      </c>
      <c r="C2310" s="4" t="s">
        <v>1508</v>
      </c>
      <c r="D2310" s="4"/>
      <c r="E2310" s="14" t="s">
        <v>549</v>
      </c>
      <c r="F2310" s="5">
        <f t="shared" ref="F2310:L2310" si="2024">F2311</f>
        <v>10049.9</v>
      </c>
      <c r="G2310" s="5">
        <f t="shared" si="2024"/>
        <v>10049.9</v>
      </c>
      <c r="H2310" s="5">
        <f t="shared" si="2024"/>
        <v>10049.9</v>
      </c>
      <c r="I2310" s="5">
        <f t="shared" si="2024"/>
        <v>0</v>
      </c>
      <c r="J2310" s="5">
        <f t="shared" si="2024"/>
        <v>0</v>
      </c>
      <c r="K2310" s="5">
        <f t="shared" si="2024"/>
        <v>0</v>
      </c>
      <c r="L2310" s="5">
        <f t="shared" si="2024"/>
        <v>105.5</v>
      </c>
      <c r="M2310" s="5">
        <f t="shared" si="1993"/>
        <v>10155.4</v>
      </c>
      <c r="N2310" s="5">
        <v>0</v>
      </c>
      <c r="O2310" s="5">
        <f>O2311</f>
        <v>7619.3</v>
      </c>
      <c r="P2310" s="5">
        <f t="shared" ref="P2310:V2310" si="2025">P2311</f>
        <v>0</v>
      </c>
      <c r="Q2310" s="5">
        <f t="shared" si="2025"/>
        <v>0</v>
      </c>
      <c r="R2310" s="5">
        <f t="shared" si="2025"/>
        <v>0</v>
      </c>
      <c r="S2310" s="5">
        <f t="shared" si="2025"/>
        <v>0</v>
      </c>
      <c r="T2310" s="5">
        <v>0</v>
      </c>
      <c r="U2310" s="5">
        <f t="shared" si="2025"/>
        <v>0</v>
      </c>
      <c r="V2310" s="36">
        <f t="shared" si="2025"/>
        <v>0</v>
      </c>
      <c r="W2310" s="5" t="e">
        <f t="shared" si="1976"/>
        <v>#DIV/0!</v>
      </c>
      <c r="X2310" s="24" t="s">
        <v>1214</v>
      </c>
    </row>
    <row r="2311" spans="1:25" ht="31.5" hidden="1" x14ac:dyDescent="0.25">
      <c r="A2311" s="4" t="s">
        <v>215</v>
      </c>
      <c r="B2311" s="4" t="s">
        <v>1327</v>
      </c>
      <c r="C2311" s="4" t="s">
        <v>1508</v>
      </c>
      <c r="D2311" s="4" t="s">
        <v>11</v>
      </c>
      <c r="E2311" s="14" t="s">
        <v>465</v>
      </c>
      <c r="F2311" s="5">
        <v>10049.9</v>
      </c>
      <c r="G2311" s="5">
        <v>10049.9</v>
      </c>
      <c r="H2311" s="5">
        <v>10049.9</v>
      </c>
      <c r="I2311" s="5"/>
      <c r="J2311" s="5"/>
      <c r="K2311" s="5"/>
      <c r="L2311" s="5">
        <v>105.5</v>
      </c>
      <c r="M2311" s="5">
        <f t="shared" si="1993"/>
        <v>10155.4</v>
      </c>
      <c r="N2311" s="5">
        <v>0</v>
      </c>
      <c r="O2311" s="5">
        <v>7619.3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36">
        <v>0</v>
      </c>
      <c r="W2311" s="5" t="e">
        <f t="shared" si="1976"/>
        <v>#DIV/0!</v>
      </c>
      <c r="X2311" s="24" t="s">
        <v>1214</v>
      </c>
    </row>
    <row r="2312" spans="1:25" ht="31.5" hidden="1" x14ac:dyDescent="0.25">
      <c r="A2312" s="4" t="s">
        <v>215</v>
      </c>
      <c r="B2312" s="4" t="s">
        <v>1327</v>
      </c>
      <c r="C2312" s="4" t="s">
        <v>1508</v>
      </c>
      <c r="D2312" s="4" t="s">
        <v>12</v>
      </c>
      <c r="E2312" s="14" t="s">
        <v>466</v>
      </c>
      <c r="F2312" s="5">
        <f t="shared" ref="F2312:L2312" si="2026">F2313</f>
        <v>2774.8</v>
      </c>
      <c r="G2312" s="5">
        <f t="shared" si="2026"/>
        <v>2774.8</v>
      </c>
      <c r="H2312" s="5">
        <f t="shared" si="2026"/>
        <v>2774.8</v>
      </c>
      <c r="I2312" s="5">
        <f t="shared" si="2026"/>
        <v>0</v>
      </c>
      <c r="J2312" s="5">
        <f t="shared" si="2026"/>
        <v>0</v>
      </c>
      <c r="K2312" s="5">
        <f t="shared" si="2026"/>
        <v>0</v>
      </c>
      <c r="L2312" s="5">
        <f t="shared" si="2026"/>
        <v>0</v>
      </c>
      <c r="M2312" s="5">
        <f t="shared" si="1993"/>
        <v>2774.8</v>
      </c>
      <c r="N2312" s="5">
        <v>0</v>
      </c>
      <c r="O2312" s="5">
        <f>O2313</f>
        <v>1551.53763</v>
      </c>
      <c r="P2312" s="5">
        <f t="shared" ref="P2312:V2312" si="2027">P2313</f>
        <v>0</v>
      </c>
      <c r="Q2312" s="5">
        <f t="shared" si="2027"/>
        <v>0</v>
      </c>
      <c r="R2312" s="5">
        <f t="shared" si="2027"/>
        <v>0</v>
      </c>
      <c r="S2312" s="5">
        <f t="shared" si="2027"/>
        <v>0</v>
      </c>
      <c r="T2312" s="5">
        <v>0</v>
      </c>
      <c r="U2312" s="5">
        <f t="shared" si="2027"/>
        <v>0</v>
      </c>
      <c r="V2312" s="36">
        <f t="shared" si="2027"/>
        <v>0</v>
      </c>
      <c r="W2312" s="5" t="e">
        <f t="shared" si="1976"/>
        <v>#DIV/0!</v>
      </c>
      <c r="X2312" s="24" t="s">
        <v>1214</v>
      </c>
    </row>
    <row r="2313" spans="1:25" ht="31.5" x14ac:dyDescent="0.25">
      <c r="A2313" s="4" t="s">
        <v>215</v>
      </c>
      <c r="B2313" s="4" t="s">
        <v>1327</v>
      </c>
      <c r="C2313" s="4" t="s">
        <v>1405</v>
      </c>
      <c r="D2313" s="4"/>
      <c r="E2313" s="14" t="s">
        <v>1406</v>
      </c>
      <c r="F2313" s="5">
        <v>2774.8</v>
      </c>
      <c r="G2313" s="5">
        <v>2774.8</v>
      </c>
      <c r="H2313" s="5">
        <v>2774.8</v>
      </c>
      <c r="I2313" s="5"/>
      <c r="J2313" s="5"/>
      <c r="K2313" s="5"/>
      <c r="L2313" s="5"/>
      <c r="M2313" s="5">
        <f t="shared" si="1993"/>
        <v>2774.8</v>
      </c>
      <c r="N2313" s="5">
        <v>1327.5</v>
      </c>
      <c r="O2313" s="5">
        <v>1551.53763</v>
      </c>
      <c r="P2313" s="5">
        <v>0</v>
      </c>
      <c r="Q2313" s="5">
        <v>0</v>
      </c>
      <c r="R2313" s="5">
        <v>0</v>
      </c>
      <c r="S2313" s="5">
        <v>0</v>
      </c>
      <c r="T2313" s="5">
        <v>1327.5</v>
      </c>
      <c r="U2313" s="5">
        <v>0</v>
      </c>
      <c r="V2313" s="36">
        <v>0</v>
      </c>
      <c r="W2313" s="5">
        <f t="shared" si="1976"/>
        <v>100</v>
      </c>
      <c r="X2313" s="26"/>
    </row>
    <row r="2314" spans="1:25" ht="31.5" x14ac:dyDescent="0.25">
      <c r="A2314" s="4" t="s">
        <v>215</v>
      </c>
      <c r="B2314" s="4" t="s">
        <v>1327</v>
      </c>
      <c r="C2314" s="4" t="s">
        <v>1407</v>
      </c>
      <c r="D2314" s="4"/>
      <c r="E2314" s="14" t="s">
        <v>546</v>
      </c>
      <c r="F2314" s="5">
        <f t="shared" ref="F2314:L2314" si="2028">F2315</f>
        <v>0</v>
      </c>
      <c r="G2314" s="5">
        <f t="shared" si="2028"/>
        <v>0</v>
      </c>
      <c r="H2314" s="5">
        <f t="shared" si="2028"/>
        <v>0</v>
      </c>
      <c r="I2314" s="5">
        <f t="shared" si="2028"/>
        <v>0</v>
      </c>
      <c r="J2314" s="5">
        <f t="shared" si="2028"/>
        <v>0</v>
      </c>
      <c r="K2314" s="5">
        <f t="shared" si="2028"/>
        <v>0</v>
      </c>
      <c r="L2314" s="5">
        <f t="shared" si="2028"/>
        <v>0</v>
      </c>
      <c r="M2314" s="5">
        <f t="shared" si="1993"/>
        <v>0</v>
      </c>
      <c r="N2314" s="5">
        <v>1327.5</v>
      </c>
      <c r="O2314" s="5">
        <f>O2315</f>
        <v>0</v>
      </c>
      <c r="P2314" s="5">
        <f t="shared" ref="P2314:V2314" si="2029">P2315</f>
        <v>0</v>
      </c>
      <c r="Q2314" s="5">
        <f t="shared" si="2029"/>
        <v>0</v>
      </c>
      <c r="R2314" s="5">
        <f t="shared" si="2029"/>
        <v>0</v>
      </c>
      <c r="S2314" s="5">
        <f t="shared" si="2029"/>
        <v>0</v>
      </c>
      <c r="T2314" s="5">
        <v>1327.5</v>
      </c>
      <c r="U2314" s="5">
        <f t="shared" si="2029"/>
        <v>0</v>
      </c>
      <c r="V2314" s="36">
        <f t="shared" si="2029"/>
        <v>0</v>
      </c>
      <c r="W2314" s="5">
        <f t="shared" si="1976"/>
        <v>100</v>
      </c>
      <c r="X2314" s="26"/>
      <c r="Y2314" s="2" t="s">
        <v>1236</v>
      </c>
    </row>
    <row r="2315" spans="1:25" ht="31.5" x14ac:dyDescent="0.25">
      <c r="A2315" s="4" t="s">
        <v>215</v>
      </c>
      <c r="B2315" s="4" t="s">
        <v>1327</v>
      </c>
      <c r="C2315" s="4" t="s">
        <v>1407</v>
      </c>
      <c r="D2315" s="4" t="s">
        <v>11</v>
      </c>
      <c r="E2315" s="14" t="s">
        <v>465</v>
      </c>
      <c r="F2315" s="5"/>
      <c r="G2315" s="5"/>
      <c r="H2315" s="5"/>
      <c r="I2315" s="5"/>
      <c r="J2315" s="5"/>
      <c r="K2315" s="5"/>
      <c r="L2315" s="5"/>
      <c r="M2315" s="5">
        <f t="shared" si="1993"/>
        <v>0</v>
      </c>
      <c r="N2315" s="5">
        <v>1327.5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1327.5</v>
      </c>
      <c r="U2315" s="5">
        <v>0</v>
      </c>
      <c r="V2315" s="36">
        <v>0</v>
      </c>
      <c r="W2315" s="5">
        <f t="shared" ref="W2315:W2378" si="2030">T2315/N2315*100</f>
        <v>100</v>
      </c>
      <c r="X2315" s="26"/>
      <c r="Y2315" s="2" t="s">
        <v>1236</v>
      </c>
    </row>
    <row r="2316" spans="1:25" s="3" customFormat="1" ht="31.5" x14ac:dyDescent="0.25">
      <c r="A2316" s="4" t="s">
        <v>215</v>
      </c>
      <c r="B2316" s="4" t="s">
        <v>1327</v>
      </c>
      <c r="C2316" s="4" t="s">
        <v>1407</v>
      </c>
      <c r="D2316" s="4" t="s">
        <v>12</v>
      </c>
      <c r="E2316" s="14" t="s">
        <v>466</v>
      </c>
      <c r="F2316" s="8">
        <f t="shared" ref="F2316:L2318" si="2031">F2317</f>
        <v>6880</v>
      </c>
      <c r="G2316" s="8">
        <f t="shared" si="2031"/>
        <v>2704</v>
      </c>
      <c r="H2316" s="8">
        <f t="shared" si="2031"/>
        <v>2704</v>
      </c>
      <c r="I2316" s="8">
        <f t="shared" si="2031"/>
        <v>0</v>
      </c>
      <c r="J2316" s="8">
        <f t="shared" si="2031"/>
        <v>0</v>
      </c>
      <c r="K2316" s="8">
        <f t="shared" si="2031"/>
        <v>0</v>
      </c>
      <c r="L2316" s="8">
        <f t="shared" si="2031"/>
        <v>-3877.5</v>
      </c>
      <c r="M2316" s="8">
        <f t="shared" si="1993"/>
        <v>3002.5</v>
      </c>
      <c r="N2316" s="5">
        <v>1327.5</v>
      </c>
      <c r="O2316" s="8">
        <f t="shared" ref="O2316:O2318" si="2032">O2317</f>
        <v>0</v>
      </c>
      <c r="P2316" s="8">
        <f t="shared" ref="P2316:V2318" si="2033">P2317</f>
        <v>0</v>
      </c>
      <c r="Q2316" s="8">
        <f t="shared" si="2033"/>
        <v>0</v>
      </c>
      <c r="R2316" s="8">
        <f t="shared" si="2033"/>
        <v>0</v>
      </c>
      <c r="S2316" s="8">
        <f t="shared" si="2033"/>
        <v>0</v>
      </c>
      <c r="T2316" s="5">
        <v>1327.5</v>
      </c>
      <c r="U2316" s="8">
        <f t="shared" si="2033"/>
        <v>0</v>
      </c>
      <c r="V2316" s="34">
        <f t="shared" si="2033"/>
        <v>0</v>
      </c>
      <c r="W2316" s="5">
        <f t="shared" si="2030"/>
        <v>100</v>
      </c>
      <c r="X2316" s="21"/>
    </row>
    <row r="2317" spans="1:25" s="10" customFormat="1" x14ac:dyDescent="0.25">
      <c r="A2317" s="7" t="s">
        <v>215</v>
      </c>
      <c r="B2317" s="7" t="s">
        <v>58</v>
      </c>
      <c r="C2317" s="7"/>
      <c r="D2317" s="7"/>
      <c r="E2317" s="18" t="s">
        <v>430</v>
      </c>
      <c r="F2317" s="11">
        <f t="shared" si="2031"/>
        <v>6880</v>
      </c>
      <c r="G2317" s="11">
        <f t="shared" si="2031"/>
        <v>2704</v>
      </c>
      <c r="H2317" s="11">
        <f t="shared" si="2031"/>
        <v>2704</v>
      </c>
      <c r="I2317" s="11">
        <f t="shared" si="2031"/>
        <v>0</v>
      </c>
      <c r="J2317" s="11">
        <f t="shared" si="2031"/>
        <v>0</v>
      </c>
      <c r="K2317" s="11">
        <f t="shared" si="2031"/>
        <v>0</v>
      </c>
      <c r="L2317" s="11">
        <f t="shared" si="2031"/>
        <v>-3877.5</v>
      </c>
      <c r="M2317" s="11">
        <f t="shared" si="1993"/>
        <v>3002.5</v>
      </c>
      <c r="N2317" s="8">
        <v>4426.5410000000002</v>
      </c>
      <c r="O2317" s="11">
        <f t="shared" si="2032"/>
        <v>0</v>
      </c>
      <c r="P2317" s="11">
        <f t="shared" si="2033"/>
        <v>0</v>
      </c>
      <c r="Q2317" s="11">
        <f t="shared" si="2033"/>
        <v>0</v>
      </c>
      <c r="R2317" s="11">
        <f t="shared" si="2033"/>
        <v>0</v>
      </c>
      <c r="S2317" s="11">
        <f t="shared" si="2033"/>
        <v>0</v>
      </c>
      <c r="T2317" s="8">
        <v>4426.5406999999996</v>
      </c>
      <c r="U2317" s="11">
        <f t="shared" si="2033"/>
        <v>0</v>
      </c>
      <c r="V2317" s="35">
        <f t="shared" si="2033"/>
        <v>0</v>
      </c>
      <c r="W2317" s="8">
        <f t="shared" si="2030"/>
        <v>99.99999322269916</v>
      </c>
      <c r="X2317" s="25"/>
    </row>
    <row r="2318" spans="1:25" x14ac:dyDescent="0.25">
      <c r="A2318" s="9" t="s">
        <v>215</v>
      </c>
      <c r="B2318" s="9" t="s">
        <v>1331</v>
      </c>
      <c r="C2318" s="9"/>
      <c r="D2318" s="9"/>
      <c r="E2318" s="13" t="s">
        <v>453</v>
      </c>
      <c r="F2318" s="5">
        <f t="shared" si="2031"/>
        <v>6880</v>
      </c>
      <c r="G2318" s="5">
        <f t="shared" si="2031"/>
        <v>2704</v>
      </c>
      <c r="H2318" s="5">
        <f t="shared" si="2031"/>
        <v>2704</v>
      </c>
      <c r="I2318" s="5">
        <f t="shared" si="2031"/>
        <v>0</v>
      </c>
      <c r="J2318" s="5">
        <f t="shared" si="2031"/>
        <v>0</v>
      </c>
      <c r="K2318" s="5">
        <f t="shared" si="2031"/>
        <v>0</v>
      </c>
      <c r="L2318" s="5">
        <f t="shared" si="2031"/>
        <v>-3877.5</v>
      </c>
      <c r="M2318" s="5">
        <f t="shared" si="1993"/>
        <v>3002.5</v>
      </c>
      <c r="N2318" s="11">
        <v>4426.5410000000002</v>
      </c>
      <c r="O2318" s="5">
        <f t="shared" si="2032"/>
        <v>0</v>
      </c>
      <c r="P2318" s="5">
        <f t="shared" si="2033"/>
        <v>0</v>
      </c>
      <c r="Q2318" s="5">
        <f t="shared" si="2033"/>
        <v>0</v>
      </c>
      <c r="R2318" s="5">
        <f t="shared" si="2033"/>
        <v>0</v>
      </c>
      <c r="S2318" s="5">
        <f t="shared" si="2033"/>
        <v>0</v>
      </c>
      <c r="T2318" s="11">
        <v>4426.5406999999996</v>
      </c>
      <c r="U2318" s="5">
        <f t="shared" si="2033"/>
        <v>0</v>
      </c>
      <c r="V2318" s="36">
        <f t="shared" si="2033"/>
        <v>0</v>
      </c>
      <c r="W2318" s="11">
        <f t="shared" si="2030"/>
        <v>99.99999322269916</v>
      </c>
      <c r="X2318" s="26"/>
    </row>
    <row r="2319" spans="1:25" x14ac:dyDescent="0.25">
      <c r="A2319" s="4" t="s">
        <v>215</v>
      </c>
      <c r="B2319" s="4" t="s">
        <v>1331</v>
      </c>
      <c r="C2319" s="4" t="s">
        <v>114</v>
      </c>
      <c r="D2319" s="4"/>
      <c r="E2319" s="14" t="s">
        <v>892</v>
      </c>
      <c r="F2319" s="5">
        <f t="shared" ref="F2319:L2319" si="2034">F2320+F2328+F2324</f>
        <v>6880</v>
      </c>
      <c r="G2319" s="5">
        <f t="shared" si="2034"/>
        <v>2704</v>
      </c>
      <c r="H2319" s="5">
        <f t="shared" si="2034"/>
        <v>2704</v>
      </c>
      <c r="I2319" s="5">
        <f t="shared" si="2034"/>
        <v>0</v>
      </c>
      <c r="J2319" s="5">
        <f t="shared" si="2034"/>
        <v>0</v>
      </c>
      <c r="K2319" s="5">
        <f t="shared" si="2034"/>
        <v>0</v>
      </c>
      <c r="L2319" s="5">
        <f t="shared" si="2034"/>
        <v>-3877.5</v>
      </c>
      <c r="M2319" s="5">
        <f t="shared" si="1993"/>
        <v>3002.5</v>
      </c>
      <c r="N2319" s="5">
        <v>4226.5410000000002</v>
      </c>
      <c r="O2319" s="5">
        <f>O2320+O2328+O2324</f>
        <v>0</v>
      </c>
      <c r="P2319" s="5">
        <f t="shared" ref="P2319:V2319" si="2035">P2320+P2328+P2324</f>
        <v>0</v>
      </c>
      <c r="Q2319" s="5">
        <f t="shared" si="2035"/>
        <v>0</v>
      </c>
      <c r="R2319" s="5">
        <f t="shared" si="2035"/>
        <v>0</v>
      </c>
      <c r="S2319" s="5">
        <f t="shared" si="2035"/>
        <v>0</v>
      </c>
      <c r="T2319" s="5">
        <v>4226.5406999999996</v>
      </c>
      <c r="U2319" s="5">
        <f t="shared" si="2035"/>
        <v>0</v>
      </c>
      <c r="V2319" s="36">
        <f t="shared" si="2035"/>
        <v>0</v>
      </c>
      <c r="W2319" s="5">
        <f t="shared" si="2030"/>
        <v>99.999992901997146</v>
      </c>
      <c r="X2319" s="26"/>
    </row>
    <row r="2320" spans="1:25" ht="47.25" x14ac:dyDescent="0.25">
      <c r="A2320" s="4" t="s">
        <v>215</v>
      </c>
      <c r="B2320" s="4" t="s">
        <v>1331</v>
      </c>
      <c r="C2320" s="4" t="s">
        <v>118</v>
      </c>
      <c r="D2320" s="4"/>
      <c r="E2320" s="14" t="s">
        <v>1111</v>
      </c>
      <c r="F2320" s="5">
        <f t="shared" ref="F2320:L2322" si="2036">F2321</f>
        <v>0</v>
      </c>
      <c r="G2320" s="5">
        <f t="shared" si="2036"/>
        <v>1327.5</v>
      </c>
      <c r="H2320" s="5">
        <f t="shared" si="2036"/>
        <v>1327.5</v>
      </c>
      <c r="I2320" s="5">
        <f t="shared" si="2036"/>
        <v>0</v>
      </c>
      <c r="J2320" s="5">
        <f t="shared" si="2036"/>
        <v>0</v>
      </c>
      <c r="K2320" s="5">
        <f t="shared" si="2036"/>
        <v>0</v>
      </c>
      <c r="L2320" s="5">
        <f t="shared" si="2036"/>
        <v>0</v>
      </c>
      <c r="M2320" s="5">
        <f t="shared" si="1993"/>
        <v>0</v>
      </c>
      <c r="N2320" s="5">
        <v>4226.5410000000002</v>
      </c>
      <c r="O2320" s="5">
        <f t="shared" ref="O2320:O2322" si="2037">O2321</f>
        <v>0</v>
      </c>
      <c r="P2320" s="5">
        <f t="shared" ref="P2320:V2322" si="2038">P2321</f>
        <v>0</v>
      </c>
      <c r="Q2320" s="5">
        <f t="shared" si="2038"/>
        <v>0</v>
      </c>
      <c r="R2320" s="5">
        <f t="shared" si="2038"/>
        <v>0</v>
      </c>
      <c r="S2320" s="5">
        <f t="shared" si="2038"/>
        <v>0</v>
      </c>
      <c r="T2320" s="5">
        <v>4226.5406999999996</v>
      </c>
      <c r="U2320" s="5">
        <f t="shared" si="2038"/>
        <v>0</v>
      </c>
      <c r="V2320" s="36">
        <f t="shared" si="2038"/>
        <v>0</v>
      </c>
      <c r="W2320" s="5">
        <f t="shared" si="2030"/>
        <v>99.999992901997146</v>
      </c>
      <c r="X2320" s="26"/>
      <c r="Y2320" s="2" t="s">
        <v>1236</v>
      </c>
    </row>
    <row r="2321" spans="1:25" ht="31.5" x14ac:dyDescent="0.25">
      <c r="A2321" s="4" t="s">
        <v>215</v>
      </c>
      <c r="B2321" s="4" t="s">
        <v>1331</v>
      </c>
      <c r="C2321" s="4" t="s">
        <v>119</v>
      </c>
      <c r="D2321" s="4"/>
      <c r="E2321" s="14" t="s">
        <v>897</v>
      </c>
      <c r="F2321" s="5">
        <f t="shared" si="2036"/>
        <v>0</v>
      </c>
      <c r="G2321" s="5">
        <f t="shared" si="2036"/>
        <v>1327.5</v>
      </c>
      <c r="H2321" s="5">
        <f t="shared" si="2036"/>
        <v>1327.5</v>
      </c>
      <c r="I2321" s="5">
        <f t="shared" si="2036"/>
        <v>0</v>
      </c>
      <c r="J2321" s="5">
        <f t="shared" si="2036"/>
        <v>0</v>
      </c>
      <c r="K2321" s="5">
        <f t="shared" si="2036"/>
        <v>0</v>
      </c>
      <c r="L2321" s="5">
        <f t="shared" si="2036"/>
        <v>0</v>
      </c>
      <c r="M2321" s="5">
        <f t="shared" si="1993"/>
        <v>0</v>
      </c>
      <c r="N2321" s="5">
        <v>4226.5410000000002</v>
      </c>
      <c r="O2321" s="5">
        <f t="shared" si="2037"/>
        <v>0</v>
      </c>
      <c r="P2321" s="5">
        <f t="shared" si="2038"/>
        <v>0</v>
      </c>
      <c r="Q2321" s="5">
        <f t="shared" si="2038"/>
        <v>0</v>
      </c>
      <c r="R2321" s="5">
        <f t="shared" si="2038"/>
        <v>0</v>
      </c>
      <c r="S2321" s="5">
        <f t="shared" si="2038"/>
        <v>0</v>
      </c>
      <c r="T2321" s="5">
        <v>4226.5406999999996</v>
      </c>
      <c r="U2321" s="5">
        <f t="shared" si="2038"/>
        <v>0</v>
      </c>
      <c r="V2321" s="36">
        <f t="shared" si="2038"/>
        <v>0</v>
      </c>
      <c r="W2321" s="5">
        <f t="shared" si="2030"/>
        <v>99.999992901997146</v>
      </c>
      <c r="X2321" s="26"/>
      <c r="Y2321" s="2" t="s">
        <v>1236</v>
      </c>
    </row>
    <row r="2322" spans="1:25" ht="63" x14ac:dyDescent="0.25">
      <c r="A2322" s="4" t="s">
        <v>215</v>
      </c>
      <c r="B2322" s="4" t="s">
        <v>1331</v>
      </c>
      <c r="C2322" s="4" t="s">
        <v>211</v>
      </c>
      <c r="D2322" s="4"/>
      <c r="E2322" s="14" t="s">
        <v>518</v>
      </c>
      <c r="F2322" s="5">
        <f t="shared" si="2036"/>
        <v>0</v>
      </c>
      <c r="G2322" s="5">
        <f t="shared" si="2036"/>
        <v>1327.5</v>
      </c>
      <c r="H2322" s="5">
        <f t="shared" si="2036"/>
        <v>1327.5</v>
      </c>
      <c r="I2322" s="5">
        <f t="shared" si="2036"/>
        <v>0</v>
      </c>
      <c r="J2322" s="5">
        <f t="shared" si="2036"/>
        <v>0</v>
      </c>
      <c r="K2322" s="5">
        <f t="shared" si="2036"/>
        <v>0</v>
      </c>
      <c r="L2322" s="5">
        <f t="shared" si="2036"/>
        <v>0</v>
      </c>
      <c r="M2322" s="5">
        <f t="shared" si="1993"/>
        <v>0</v>
      </c>
      <c r="N2322" s="5">
        <v>4226.5410000000002</v>
      </c>
      <c r="O2322" s="5">
        <f t="shared" si="2037"/>
        <v>0</v>
      </c>
      <c r="P2322" s="5">
        <f t="shared" si="2038"/>
        <v>0</v>
      </c>
      <c r="Q2322" s="5">
        <f t="shared" si="2038"/>
        <v>0</v>
      </c>
      <c r="R2322" s="5">
        <f t="shared" si="2038"/>
        <v>0</v>
      </c>
      <c r="S2322" s="5">
        <f t="shared" si="2038"/>
        <v>0</v>
      </c>
      <c r="T2322" s="5">
        <v>4226.5406999999996</v>
      </c>
      <c r="U2322" s="5">
        <f t="shared" si="2038"/>
        <v>0</v>
      </c>
      <c r="V2322" s="36">
        <f t="shared" si="2038"/>
        <v>0</v>
      </c>
      <c r="W2322" s="5">
        <f t="shared" si="2030"/>
        <v>99.999992901997146</v>
      </c>
      <c r="X2322" s="26"/>
      <c r="Y2322" s="2" t="s">
        <v>1236</v>
      </c>
    </row>
    <row r="2323" spans="1:25" ht="31.5" x14ac:dyDescent="0.25">
      <c r="A2323" s="4" t="s">
        <v>215</v>
      </c>
      <c r="B2323" s="4" t="s">
        <v>1331</v>
      </c>
      <c r="C2323" s="4" t="s">
        <v>211</v>
      </c>
      <c r="D2323" s="4" t="s">
        <v>73</v>
      </c>
      <c r="E2323" s="14" t="s">
        <v>475</v>
      </c>
      <c r="F2323" s="5"/>
      <c r="G2323" s="5">
        <v>1327.5</v>
      </c>
      <c r="H2323" s="5">
        <v>1327.5</v>
      </c>
      <c r="I2323" s="5"/>
      <c r="J2323" s="5"/>
      <c r="K2323" s="5"/>
      <c r="L2323" s="5"/>
      <c r="M2323" s="5">
        <f t="shared" si="1993"/>
        <v>0</v>
      </c>
      <c r="N2323" s="5">
        <v>4226.5410000000002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4226.5406999999996</v>
      </c>
      <c r="U2323" s="5">
        <v>0</v>
      </c>
      <c r="V2323" s="36">
        <v>0</v>
      </c>
      <c r="W2323" s="5">
        <f t="shared" si="2030"/>
        <v>99.999992901997146</v>
      </c>
      <c r="X2323" s="26"/>
      <c r="Y2323" s="2" t="s">
        <v>1236</v>
      </c>
    </row>
    <row r="2324" spans="1:25" ht="63" x14ac:dyDescent="0.25">
      <c r="A2324" s="4" t="s">
        <v>215</v>
      </c>
      <c r="B2324" s="4" t="s">
        <v>1331</v>
      </c>
      <c r="C2324" s="4" t="s">
        <v>211</v>
      </c>
      <c r="D2324" s="4" t="s">
        <v>72</v>
      </c>
      <c r="E2324" s="14" t="s">
        <v>1187</v>
      </c>
      <c r="F2324" s="5">
        <f t="shared" ref="F2324:L2326" si="2039">F2325</f>
        <v>17.5</v>
      </c>
      <c r="G2324" s="5">
        <f t="shared" si="2039"/>
        <v>20</v>
      </c>
      <c r="H2324" s="5">
        <f t="shared" si="2039"/>
        <v>20</v>
      </c>
      <c r="I2324" s="5">
        <f t="shared" si="2039"/>
        <v>0</v>
      </c>
      <c r="J2324" s="5">
        <f t="shared" si="2039"/>
        <v>0</v>
      </c>
      <c r="K2324" s="5">
        <f t="shared" si="2039"/>
        <v>0</v>
      </c>
      <c r="L2324" s="5">
        <f t="shared" si="2039"/>
        <v>0</v>
      </c>
      <c r="M2324" s="5">
        <f t="shared" si="1993"/>
        <v>17.5</v>
      </c>
      <c r="N2324" s="5">
        <v>4226.5410000000002</v>
      </c>
      <c r="O2324" s="5">
        <f t="shared" ref="O2324:O2326" si="2040">O2325</f>
        <v>0</v>
      </c>
      <c r="P2324" s="5">
        <f t="shared" ref="P2324:V2326" si="2041">P2325</f>
        <v>0</v>
      </c>
      <c r="Q2324" s="5">
        <f t="shared" si="2041"/>
        <v>0</v>
      </c>
      <c r="R2324" s="5">
        <f t="shared" si="2041"/>
        <v>0</v>
      </c>
      <c r="S2324" s="5">
        <f t="shared" si="2041"/>
        <v>0</v>
      </c>
      <c r="T2324" s="5">
        <v>4226.5406999999996</v>
      </c>
      <c r="U2324" s="5">
        <f t="shared" si="2041"/>
        <v>0</v>
      </c>
      <c r="V2324" s="36">
        <f t="shared" si="2041"/>
        <v>0</v>
      </c>
      <c r="W2324" s="5">
        <f t="shared" si="2030"/>
        <v>99.999992901997146</v>
      </c>
      <c r="X2324" s="24"/>
    </row>
    <row r="2325" spans="1:25" ht="47.25" x14ac:dyDescent="0.25">
      <c r="A2325" s="4" t="s">
        <v>215</v>
      </c>
      <c r="B2325" s="4" t="s">
        <v>1331</v>
      </c>
      <c r="C2325" s="4" t="s">
        <v>96</v>
      </c>
      <c r="D2325" s="4"/>
      <c r="E2325" s="14" t="s">
        <v>908</v>
      </c>
      <c r="F2325" s="5">
        <f t="shared" si="2039"/>
        <v>17.5</v>
      </c>
      <c r="G2325" s="5">
        <f t="shared" si="2039"/>
        <v>20</v>
      </c>
      <c r="H2325" s="5">
        <f t="shared" si="2039"/>
        <v>20</v>
      </c>
      <c r="I2325" s="5">
        <f t="shared" si="2039"/>
        <v>0</v>
      </c>
      <c r="J2325" s="5">
        <f t="shared" si="2039"/>
        <v>0</v>
      </c>
      <c r="K2325" s="5">
        <f t="shared" si="2039"/>
        <v>0</v>
      </c>
      <c r="L2325" s="5">
        <f t="shared" si="2039"/>
        <v>0</v>
      </c>
      <c r="M2325" s="5">
        <f t="shared" si="1993"/>
        <v>17.5</v>
      </c>
      <c r="N2325" s="5">
        <v>200</v>
      </c>
      <c r="O2325" s="5">
        <f t="shared" si="2040"/>
        <v>0</v>
      </c>
      <c r="P2325" s="5">
        <f t="shared" si="2041"/>
        <v>0</v>
      </c>
      <c r="Q2325" s="5">
        <f t="shared" si="2041"/>
        <v>0</v>
      </c>
      <c r="R2325" s="5">
        <f t="shared" si="2041"/>
        <v>0</v>
      </c>
      <c r="S2325" s="5">
        <f t="shared" si="2041"/>
        <v>0</v>
      </c>
      <c r="T2325" s="5">
        <v>200</v>
      </c>
      <c r="U2325" s="5">
        <f t="shared" si="2041"/>
        <v>0</v>
      </c>
      <c r="V2325" s="36">
        <f t="shared" si="2041"/>
        <v>0</v>
      </c>
      <c r="W2325" s="5">
        <f t="shared" si="2030"/>
        <v>100</v>
      </c>
      <c r="X2325" s="24"/>
    </row>
    <row r="2326" spans="1:25" ht="31.5" x14ac:dyDescent="0.25">
      <c r="A2326" s="4" t="s">
        <v>215</v>
      </c>
      <c r="B2326" s="4" t="s">
        <v>1331</v>
      </c>
      <c r="C2326" s="4" t="s">
        <v>120</v>
      </c>
      <c r="D2326" s="4"/>
      <c r="E2326" s="14" t="s">
        <v>918</v>
      </c>
      <c r="F2326" s="5">
        <f t="shared" si="2039"/>
        <v>17.5</v>
      </c>
      <c r="G2326" s="5">
        <f t="shared" si="2039"/>
        <v>20</v>
      </c>
      <c r="H2326" s="5">
        <f t="shared" si="2039"/>
        <v>20</v>
      </c>
      <c r="I2326" s="5">
        <f t="shared" si="2039"/>
        <v>0</v>
      </c>
      <c r="J2326" s="5">
        <f t="shared" si="2039"/>
        <v>0</v>
      </c>
      <c r="K2326" s="5">
        <f t="shared" si="2039"/>
        <v>0</v>
      </c>
      <c r="L2326" s="5">
        <f t="shared" si="2039"/>
        <v>0</v>
      </c>
      <c r="M2326" s="5">
        <f t="shared" si="1993"/>
        <v>17.5</v>
      </c>
      <c r="N2326" s="5">
        <v>200</v>
      </c>
      <c r="O2326" s="5">
        <f t="shared" si="2040"/>
        <v>0</v>
      </c>
      <c r="P2326" s="5">
        <f t="shared" si="2041"/>
        <v>0</v>
      </c>
      <c r="Q2326" s="5">
        <f t="shared" si="2041"/>
        <v>0</v>
      </c>
      <c r="R2326" s="5">
        <f t="shared" si="2041"/>
        <v>0</v>
      </c>
      <c r="S2326" s="5">
        <f t="shared" si="2041"/>
        <v>0</v>
      </c>
      <c r="T2326" s="5">
        <v>200</v>
      </c>
      <c r="U2326" s="5">
        <f t="shared" si="2041"/>
        <v>0</v>
      </c>
      <c r="V2326" s="36">
        <f t="shared" si="2041"/>
        <v>0</v>
      </c>
      <c r="W2326" s="5">
        <f t="shared" si="2030"/>
        <v>100</v>
      </c>
      <c r="X2326" s="24"/>
    </row>
    <row r="2327" spans="1:25" ht="47.25" x14ac:dyDescent="0.25">
      <c r="A2327" s="4" t="s">
        <v>215</v>
      </c>
      <c r="B2327" s="4" t="s">
        <v>1331</v>
      </c>
      <c r="C2327" s="4" t="s">
        <v>213</v>
      </c>
      <c r="D2327" s="4"/>
      <c r="E2327" s="14" t="s">
        <v>920</v>
      </c>
      <c r="F2327" s="5">
        <v>17.5</v>
      </c>
      <c r="G2327" s="5">
        <v>20</v>
      </c>
      <c r="H2327" s="5">
        <v>20</v>
      </c>
      <c r="I2327" s="5"/>
      <c r="J2327" s="5"/>
      <c r="K2327" s="5"/>
      <c r="L2327" s="5"/>
      <c r="M2327" s="5">
        <f t="shared" si="1993"/>
        <v>17.5</v>
      </c>
      <c r="N2327" s="5">
        <v>200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200</v>
      </c>
      <c r="U2327" s="5">
        <v>0</v>
      </c>
      <c r="V2327" s="36">
        <v>0</v>
      </c>
      <c r="W2327" s="5">
        <f t="shared" si="2030"/>
        <v>100</v>
      </c>
      <c r="X2327" s="24"/>
    </row>
    <row r="2328" spans="1:25" ht="31.5" x14ac:dyDescent="0.25">
      <c r="A2328" s="4" t="s">
        <v>215</v>
      </c>
      <c r="B2328" s="4" t="s">
        <v>1331</v>
      </c>
      <c r="C2328" s="4" t="s">
        <v>212</v>
      </c>
      <c r="D2328" s="4"/>
      <c r="E2328" s="14" t="s">
        <v>529</v>
      </c>
      <c r="F2328" s="5">
        <f t="shared" ref="F2328:L2330" si="2042">F2329</f>
        <v>6862.5</v>
      </c>
      <c r="G2328" s="5">
        <f t="shared" si="2042"/>
        <v>1356.5</v>
      </c>
      <c r="H2328" s="5">
        <f t="shared" si="2042"/>
        <v>1356.5</v>
      </c>
      <c r="I2328" s="5">
        <f t="shared" si="2042"/>
        <v>0</v>
      </c>
      <c r="J2328" s="5">
        <f t="shared" si="2042"/>
        <v>0</v>
      </c>
      <c r="K2328" s="5">
        <f t="shared" si="2042"/>
        <v>0</v>
      </c>
      <c r="L2328" s="5">
        <f t="shared" si="2042"/>
        <v>-3877.5</v>
      </c>
      <c r="M2328" s="5">
        <f t="shared" si="1993"/>
        <v>2985</v>
      </c>
      <c r="N2328" s="5">
        <v>200</v>
      </c>
      <c r="O2328" s="5">
        <f t="shared" ref="O2328:O2330" si="2043">O2329</f>
        <v>0</v>
      </c>
      <c r="P2328" s="5">
        <f t="shared" ref="P2328:V2330" si="2044">P2329</f>
        <v>0</v>
      </c>
      <c r="Q2328" s="5">
        <f t="shared" si="2044"/>
        <v>0</v>
      </c>
      <c r="R2328" s="5">
        <f t="shared" si="2044"/>
        <v>0</v>
      </c>
      <c r="S2328" s="5">
        <f t="shared" si="2044"/>
        <v>0</v>
      </c>
      <c r="T2328" s="5">
        <v>200</v>
      </c>
      <c r="U2328" s="5">
        <f t="shared" si="2044"/>
        <v>0</v>
      </c>
      <c r="V2328" s="36">
        <f t="shared" si="2044"/>
        <v>0</v>
      </c>
      <c r="W2328" s="5">
        <f t="shared" si="2030"/>
        <v>100</v>
      </c>
      <c r="X2328" s="26"/>
    </row>
    <row r="2329" spans="1:25" ht="31.5" x14ac:dyDescent="0.25">
      <c r="A2329" s="4" t="s">
        <v>215</v>
      </c>
      <c r="B2329" s="4" t="s">
        <v>1331</v>
      </c>
      <c r="C2329" s="4" t="s">
        <v>212</v>
      </c>
      <c r="D2329" s="4" t="s">
        <v>11</v>
      </c>
      <c r="E2329" s="14" t="s">
        <v>465</v>
      </c>
      <c r="F2329" s="5">
        <f t="shared" si="2042"/>
        <v>6862.5</v>
      </c>
      <c r="G2329" s="5">
        <f t="shared" si="2042"/>
        <v>1356.5</v>
      </c>
      <c r="H2329" s="5">
        <f t="shared" si="2042"/>
        <v>1356.5</v>
      </c>
      <c r="I2329" s="5">
        <f t="shared" si="2042"/>
        <v>0</v>
      </c>
      <c r="J2329" s="5">
        <f t="shared" si="2042"/>
        <v>0</v>
      </c>
      <c r="K2329" s="5">
        <f t="shared" si="2042"/>
        <v>0</v>
      </c>
      <c r="L2329" s="5">
        <f t="shared" si="2042"/>
        <v>-3877.5</v>
      </c>
      <c r="M2329" s="5">
        <f t="shared" si="1993"/>
        <v>2985</v>
      </c>
      <c r="N2329" s="5">
        <v>200</v>
      </c>
      <c r="O2329" s="5">
        <f t="shared" si="2043"/>
        <v>0</v>
      </c>
      <c r="P2329" s="5">
        <f t="shared" si="2044"/>
        <v>0</v>
      </c>
      <c r="Q2329" s="5">
        <f t="shared" si="2044"/>
        <v>0</v>
      </c>
      <c r="R2329" s="5">
        <f t="shared" si="2044"/>
        <v>0</v>
      </c>
      <c r="S2329" s="5">
        <f t="shared" si="2044"/>
        <v>0</v>
      </c>
      <c r="T2329" s="5">
        <v>200</v>
      </c>
      <c r="U2329" s="5">
        <f t="shared" si="2044"/>
        <v>0</v>
      </c>
      <c r="V2329" s="36">
        <f t="shared" si="2044"/>
        <v>0</v>
      </c>
      <c r="W2329" s="5">
        <f t="shared" si="2030"/>
        <v>100</v>
      </c>
      <c r="X2329" s="26"/>
    </row>
    <row r="2330" spans="1:25" ht="31.5" x14ac:dyDescent="0.25">
      <c r="A2330" s="4" t="s">
        <v>215</v>
      </c>
      <c r="B2330" s="4" t="s">
        <v>1331</v>
      </c>
      <c r="C2330" s="4" t="s">
        <v>212</v>
      </c>
      <c r="D2330" s="4" t="s">
        <v>12</v>
      </c>
      <c r="E2330" s="14" t="s">
        <v>466</v>
      </c>
      <c r="F2330" s="5">
        <f t="shared" si="2042"/>
        <v>6862.5</v>
      </c>
      <c r="G2330" s="5">
        <f t="shared" si="2042"/>
        <v>1356.5</v>
      </c>
      <c r="H2330" s="5">
        <f t="shared" si="2042"/>
        <v>1356.5</v>
      </c>
      <c r="I2330" s="5">
        <f t="shared" si="2042"/>
        <v>0</v>
      </c>
      <c r="J2330" s="5">
        <f t="shared" si="2042"/>
        <v>0</v>
      </c>
      <c r="K2330" s="5">
        <f t="shared" si="2042"/>
        <v>0</v>
      </c>
      <c r="L2330" s="5">
        <f t="shared" si="2042"/>
        <v>-3877.5</v>
      </c>
      <c r="M2330" s="5">
        <f t="shared" si="1993"/>
        <v>2985</v>
      </c>
      <c r="N2330" s="5">
        <v>200</v>
      </c>
      <c r="O2330" s="5">
        <f t="shared" si="2043"/>
        <v>0</v>
      </c>
      <c r="P2330" s="5">
        <f t="shared" si="2044"/>
        <v>0</v>
      </c>
      <c r="Q2330" s="5">
        <f t="shared" si="2044"/>
        <v>0</v>
      </c>
      <c r="R2330" s="5">
        <f t="shared" si="2044"/>
        <v>0</v>
      </c>
      <c r="S2330" s="5">
        <f t="shared" si="2044"/>
        <v>0</v>
      </c>
      <c r="T2330" s="5">
        <v>200</v>
      </c>
      <c r="U2330" s="5">
        <f t="shared" si="2044"/>
        <v>0</v>
      </c>
      <c r="V2330" s="36">
        <f t="shared" si="2044"/>
        <v>0</v>
      </c>
      <c r="W2330" s="5">
        <f t="shared" si="2030"/>
        <v>100</v>
      </c>
      <c r="X2330" s="26"/>
    </row>
    <row r="2331" spans="1:25" x14ac:dyDescent="0.25">
      <c r="A2331" s="7" t="s">
        <v>215</v>
      </c>
      <c r="B2331" s="7" t="s">
        <v>31</v>
      </c>
      <c r="C2331" s="7"/>
      <c r="D2331" s="7"/>
      <c r="E2331" s="18" t="s">
        <v>431</v>
      </c>
      <c r="F2331" s="5">
        <v>6862.5</v>
      </c>
      <c r="G2331" s="5">
        <v>1356.5</v>
      </c>
      <c r="H2331" s="5">
        <v>1356.5</v>
      </c>
      <c r="I2331" s="5"/>
      <c r="J2331" s="5"/>
      <c r="K2331" s="5"/>
      <c r="L2331" s="5">
        <f>-3862.5-15</f>
        <v>-3877.5</v>
      </c>
      <c r="M2331" s="5">
        <f t="shared" si="1993"/>
        <v>2985</v>
      </c>
      <c r="N2331" s="8">
        <v>3225.3159999999998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8">
        <v>3214.7807499999999</v>
      </c>
      <c r="U2331" s="5">
        <v>0</v>
      </c>
      <c r="V2331" s="36">
        <v>0</v>
      </c>
      <c r="W2331" s="8">
        <f t="shared" si="2030"/>
        <v>99.673357587287569</v>
      </c>
      <c r="X2331" s="26"/>
    </row>
    <row r="2332" spans="1:25" s="3" customFormat="1" x14ac:dyDescent="0.25">
      <c r="A2332" s="9" t="s">
        <v>215</v>
      </c>
      <c r="B2332" s="9" t="s">
        <v>1333</v>
      </c>
      <c r="C2332" s="9"/>
      <c r="D2332" s="9"/>
      <c r="E2332" s="13" t="s">
        <v>455</v>
      </c>
      <c r="F2332" s="8">
        <f t="shared" ref="F2332:L2332" si="2045">F2333</f>
        <v>3756</v>
      </c>
      <c r="G2332" s="8">
        <f t="shared" si="2045"/>
        <v>3756</v>
      </c>
      <c r="H2332" s="8">
        <f t="shared" si="2045"/>
        <v>3756</v>
      </c>
      <c r="I2332" s="8">
        <f t="shared" si="2045"/>
        <v>0</v>
      </c>
      <c r="J2332" s="8">
        <f t="shared" si="2045"/>
        <v>0</v>
      </c>
      <c r="K2332" s="8">
        <f t="shared" si="2045"/>
        <v>0</v>
      </c>
      <c r="L2332" s="8">
        <f t="shared" si="2045"/>
        <v>-1</v>
      </c>
      <c r="M2332" s="8">
        <f t="shared" si="1993"/>
        <v>3755</v>
      </c>
      <c r="N2332" s="11">
        <v>3225.3159999999998</v>
      </c>
      <c r="O2332" s="8">
        <f>O2333</f>
        <v>3756</v>
      </c>
      <c r="P2332" s="8">
        <f t="shared" ref="P2332:V2332" si="2046">P2333</f>
        <v>0</v>
      </c>
      <c r="Q2332" s="8">
        <f t="shared" si="2046"/>
        <v>0</v>
      </c>
      <c r="R2332" s="8">
        <f t="shared" si="2046"/>
        <v>0</v>
      </c>
      <c r="S2332" s="8">
        <f t="shared" si="2046"/>
        <v>0</v>
      </c>
      <c r="T2332" s="11">
        <v>3214.7807499999999</v>
      </c>
      <c r="U2332" s="8">
        <f t="shared" si="2046"/>
        <v>0</v>
      </c>
      <c r="V2332" s="34">
        <f t="shared" si="2046"/>
        <v>0</v>
      </c>
      <c r="W2332" s="11">
        <f t="shared" si="2030"/>
        <v>99.673357587287569</v>
      </c>
      <c r="X2332" s="21"/>
    </row>
    <row r="2333" spans="1:25" s="10" customFormat="1" x14ac:dyDescent="0.25">
      <c r="A2333" s="4" t="s">
        <v>215</v>
      </c>
      <c r="B2333" s="4" t="s">
        <v>1333</v>
      </c>
      <c r="C2333" s="4" t="s">
        <v>91</v>
      </c>
      <c r="D2333" s="4"/>
      <c r="E2333" s="14" t="s">
        <v>883</v>
      </c>
      <c r="F2333" s="11">
        <f t="shared" ref="F2333:L2333" si="2047">F2334+F2340</f>
        <v>3756</v>
      </c>
      <c r="G2333" s="11">
        <f t="shared" si="2047"/>
        <v>3756</v>
      </c>
      <c r="H2333" s="11">
        <f t="shared" si="2047"/>
        <v>3756</v>
      </c>
      <c r="I2333" s="11">
        <f t="shared" si="2047"/>
        <v>0</v>
      </c>
      <c r="J2333" s="11">
        <f t="shared" si="2047"/>
        <v>0</v>
      </c>
      <c r="K2333" s="11">
        <f t="shared" si="2047"/>
        <v>0</v>
      </c>
      <c r="L2333" s="11">
        <f t="shared" si="2047"/>
        <v>-1</v>
      </c>
      <c r="M2333" s="11">
        <f t="shared" si="1993"/>
        <v>3755</v>
      </c>
      <c r="N2333" s="5">
        <v>2152.3159999999998</v>
      </c>
      <c r="O2333" s="11">
        <f>O2334+O2340</f>
        <v>3756</v>
      </c>
      <c r="P2333" s="11">
        <f t="shared" ref="P2333:V2333" si="2048">P2334+P2340</f>
        <v>0</v>
      </c>
      <c r="Q2333" s="11">
        <f t="shared" si="2048"/>
        <v>0</v>
      </c>
      <c r="R2333" s="11">
        <f t="shared" si="2048"/>
        <v>0</v>
      </c>
      <c r="S2333" s="11">
        <f t="shared" si="2048"/>
        <v>0</v>
      </c>
      <c r="T2333" s="5">
        <v>2141.7807499999999</v>
      </c>
      <c r="U2333" s="11">
        <f t="shared" si="2048"/>
        <v>0</v>
      </c>
      <c r="V2333" s="35">
        <f t="shared" si="2048"/>
        <v>0</v>
      </c>
      <c r="W2333" s="5">
        <f t="shared" si="2030"/>
        <v>99.510515649189074</v>
      </c>
      <c r="X2333" s="25"/>
    </row>
    <row r="2334" spans="1:25" ht="31.5" x14ac:dyDescent="0.25">
      <c r="A2334" s="4" t="s">
        <v>215</v>
      </c>
      <c r="B2334" s="4" t="s">
        <v>1333</v>
      </c>
      <c r="C2334" s="4" t="s">
        <v>136</v>
      </c>
      <c r="D2334" s="4"/>
      <c r="E2334" s="14" t="s">
        <v>884</v>
      </c>
      <c r="F2334" s="5">
        <f t="shared" ref="F2334:L2338" si="2049">F2335</f>
        <v>3556</v>
      </c>
      <c r="G2334" s="5">
        <f t="shared" si="2049"/>
        <v>3556</v>
      </c>
      <c r="H2334" s="5">
        <f t="shared" si="2049"/>
        <v>3556</v>
      </c>
      <c r="I2334" s="5">
        <f t="shared" si="2049"/>
        <v>0</v>
      </c>
      <c r="J2334" s="5">
        <f t="shared" si="2049"/>
        <v>0</v>
      </c>
      <c r="K2334" s="5">
        <f t="shared" si="2049"/>
        <v>0</v>
      </c>
      <c r="L2334" s="5">
        <f t="shared" si="2049"/>
        <v>0</v>
      </c>
      <c r="M2334" s="5">
        <f t="shared" si="1993"/>
        <v>3556</v>
      </c>
      <c r="N2334" s="5">
        <v>2152.3159999999998</v>
      </c>
      <c r="O2334" s="5">
        <f t="shared" ref="O2334:O2338" si="2050">O2335</f>
        <v>3556</v>
      </c>
      <c r="P2334" s="5">
        <f t="shared" ref="P2334:V2338" si="2051">P2335</f>
        <v>0</v>
      </c>
      <c r="Q2334" s="5">
        <f t="shared" si="2051"/>
        <v>0</v>
      </c>
      <c r="R2334" s="5">
        <f t="shared" si="2051"/>
        <v>0</v>
      </c>
      <c r="S2334" s="5">
        <f t="shared" si="2051"/>
        <v>0</v>
      </c>
      <c r="T2334" s="5">
        <v>2141.7807499999999</v>
      </c>
      <c r="U2334" s="5">
        <f t="shared" si="2051"/>
        <v>0</v>
      </c>
      <c r="V2334" s="36">
        <f t="shared" si="2051"/>
        <v>0</v>
      </c>
      <c r="W2334" s="5">
        <f t="shared" si="2030"/>
        <v>99.510515649189074</v>
      </c>
      <c r="X2334" s="26"/>
    </row>
    <row r="2335" spans="1:25" ht="31.5" x14ac:dyDescent="0.25">
      <c r="A2335" s="4" t="s">
        <v>215</v>
      </c>
      <c r="B2335" s="4" t="s">
        <v>1333</v>
      </c>
      <c r="C2335" s="4" t="s">
        <v>137</v>
      </c>
      <c r="D2335" s="4"/>
      <c r="E2335" s="14" t="s">
        <v>885</v>
      </c>
      <c r="F2335" s="5">
        <f t="shared" si="2049"/>
        <v>3556</v>
      </c>
      <c r="G2335" s="5">
        <f t="shared" si="2049"/>
        <v>3556</v>
      </c>
      <c r="H2335" s="5">
        <f t="shared" si="2049"/>
        <v>3556</v>
      </c>
      <c r="I2335" s="5">
        <f t="shared" si="2049"/>
        <v>0</v>
      </c>
      <c r="J2335" s="5">
        <f t="shared" si="2049"/>
        <v>0</v>
      </c>
      <c r="K2335" s="5">
        <f t="shared" si="2049"/>
        <v>0</v>
      </c>
      <c r="L2335" s="5">
        <f t="shared" si="2049"/>
        <v>0</v>
      </c>
      <c r="M2335" s="5">
        <f t="shared" si="1993"/>
        <v>3556</v>
      </c>
      <c r="N2335" s="5">
        <v>2152.3159999999998</v>
      </c>
      <c r="O2335" s="5">
        <f t="shared" si="2050"/>
        <v>3556</v>
      </c>
      <c r="P2335" s="5">
        <f t="shared" si="2051"/>
        <v>0</v>
      </c>
      <c r="Q2335" s="5">
        <f t="shared" si="2051"/>
        <v>0</v>
      </c>
      <c r="R2335" s="5">
        <f t="shared" si="2051"/>
        <v>0</v>
      </c>
      <c r="S2335" s="5">
        <f t="shared" si="2051"/>
        <v>0</v>
      </c>
      <c r="T2335" s="5">
        <v>2141.7807499999999</v>
      </c>
      <c r="U2335" s="5">
        <f t="shared" si="2051"/>
        <v>0</v>
      </c>
      <c r="V2335" s="36">
        <f t="shared" si="2051"/>
        <v>0</v>
      </c>
      <c r="W2335" s="5">
        <f t="shared" si="2030"/>
        <v>99.510515649189074</v>
      </c>
      <c r="X2335" s="26"/>
    </row>
    <row r="2336" spans="1:25" ht="47.25" x14ac:dyDescent="0.25">
      <c r="A2336" s="4" t="s">
        <v>215</v>
      </c>
      <c r="B2336" s="4" t="s">
        <v>1333</v>
      </c>
      <c r="C2336" s="4" t="s">
        <v>128</v>
      </c>
      <c r="D2336" s="4"/>
      <c r="E2336" s="14" t="s">
        <v>506</v>
      </c>
      <c r="F2336" s="5">
        <f t="shared" si="2049"/>
        <v>3556</v>
      </c>
      <c r="G2336" s="5">
        <f t="shared" si="2049"/>
        <v>3556</v>
      </c>
      <c r="H2336" s="5">
        <f t="shared" si="2049"/>
        <v>3556</v>
      </c>
      <c r="I2336" s="5">
        <f t="shared" si="2049"/>
        <v>0</v>
      </c>
      <c r="J2336" s="5">
        <f t="shared" si="2049"/>
        <v>0</v>
      </c>
      <c r="K2336" s="5">
        <f t="shared" si="2049"/>
        <v>0</v>
      </c>
      <c r="L2336" s="5">
        <f t="shared" si="2049"/>
        <v>0</v>
      </c>
      <c r="M2336" s="5">
        <f t="shared" si="1993"/>
        <v>3556</v>
      </c>
      <c r="N2336" s="5">
        <v>2152.3159999999998</v>
      </c>
      <c r="O2336" s="5">
        <f t="shared" si="2050"/>
        <v>3556</v>
      </c>
      <c r="P2336" s="5">
        <f t="shared" si="2051"/>
        <v>0</v>
      </c>
      <c r="Q2336" s="5">
        <f t="shared" si="2051"/>
        <v>0</v>
      </c>
      <c r="R2336" s="5">
        <f t="shared" si="2051"/>
        <v>0</v>
      </c>
      <c r="S2336" s="5">
        <f t="shared" si="2051"/>
        <v>0</v>
      </c>
      <c r="T2336" s="5">
        <v>2141.7807499999999</v>
      </c>
      <c r="U2336" s="5">
        <f t="shared" si="2051"/>
        <v>0</v>
      </c>
      <c r="V2336" s="36">
        <f t="shared" si="2051"/>
        <v>0</v>
      </c>
      <c r="W2336" s="5">
        <f t="shared" si="2030"/>
        <v>99.510515649189074</v>
      </c>
      <c r="X2336" s="26"/>
    </row>
    <row r="2337" spans="1:24" ht="31.5" x14ac:dyDescent="0.25">
      <c r="A2337" s="4" t="s">
        <v>215</v>
      </c>
      <c r="B2337" s="4" t="s">
        <v>1333</v>
      </c>
      <c r="C2337" s="4" t="s">
        <v>128</v>
      </c>
      <c r="D2337" s="4" t="s">
        <v>11</v>
      </c>
      <c r="E2337" s="14" t="s">
        <v>465</v>
      </c>
      <c r="F2337" s="5">
        <f t="shared" si="2049"/>
        <v>3556</v>
      </c>
      <c r="G2337" s="5">
        <f t="shared" si="2049"/>
        <v>3556</v>
      </c>
      <c r="H2337" s="5">
        <f t="shared" si="2049"/>
        <v>3556</v>
      </c>
      <c r="I2337" s="5">
        <f t="shared" si="2049"/>
        <v>0</v>
      </c>
      <c r="J2337" s="5">
        <f t="shared" si="2049"/>
        <v>0</v>
      </c>
      <c r="K2337" s="5">
        <f t="shared" si="2049"/>
        <v>0</v>
      </c>
      <c r="L2337" s="5">
        <f t="shared" si="2049"/>
        <v>0</v>
      </c>
      <c r="M2337" s="5">
        <f t="shared" si="1993"/>
        <v>3556</v>
      </c>
      <c r="N2337" s="5">
        <v>2152.3159999999998</v>
      </c>
      <c r="O2337" s="5">
        <f t="shared" si="2050"/>
        <v>3556</v>
      </c>
      <c r="P2337" s="5">
        <f t="shared" si="2051"/>
        <v>0</v>
      </c>
      <c r="Q2337" s="5">
        <f t="shared" si="2051"/>
        <v>0</v>
      </c>
      <c r="R2337" s="5">
        <f t="shared" si="2051"/>
        <v>0</v>
      </c>
      <c r="S2337" s="5">
        <f t="shared" si="2051"/>
        <v>0</v>
      </c>
      <c r="T2337" s="5">
        <v>2141.7807499999999</v>
      </c>
      <c r="U2337" s="5">
        <f t="shared" si="2051"/>
        <v>0</v>
      </c>
      <c r="V2337" s="36">
        <f t="shared" si="2051"/>
        <v>0</v>
      </c>
      <c r="W2337" s="5">
        <f t="shared" si="2030"/>
        <v>99.510515649189074</v>
      </c>
      <c r="X2337" s="26"/>
    </row>
    <row r="2338" spans="1:24" ht="31.5" x14ac:dyDescent="0.25">
      <c r="A2338" s="4" t="s">
        <v>215</v>
      </c>
      <c r="B2338" s="4" t="s">
        <v>1333</v>
      </c>
      <c r="C2338" s="4" t="s">
        <v>128</v>
      </c>
      <c r="D2338" s="4" t="s">
        <v>12</v>
      </c>
      <c r="E2338" s="14" t="s">
        <v>466</v>
      </c>
      <c r="F2338" s="5">
        <f t="shared" si="2049"/>
        <v>3556</v>
      </c>
      <c r="G2338" s="5">
        <f t="shared" si="2049"/>
        <v>3556</v>
      </c>
      <c r="H2338" s="5">
        <f t="shared" si="2049"/>
        <v>3556</v>
      </c>
      <c r="I2338" s="5">
        <f t="shared" si="2049"/>
        <v>0</v>
      </c>
      <c r="J2338" s="5">
        <f t="shared" si="2049"/>
        <v>0</v>
      </c>
      <c r="K2338" s="5">
        <f t="shared" si="2049"/>
        <v>0</v>
      </c>
      <c r="L2338" s="5">
        <f t="shared" si="2049"/>
        <v>0</v>
      </c>
      <c r="M2338" s="5">
        <f t="shared" si="1993"/>
        <v>3556</v>
      </c>
      <c r="N2338" s="5">
        <v>2152.3159999999998</v>
      </c>
      <c r="O2338" s="5">
        <f t="shared" si="2050"/>
        <v>3556</v>
      </c>
      <c r="P2338" s="5">
        <f t="shared" si="2051"/>
        <v>0</v>
      </c>
      <c r="Q2338" s="5">
        <f t="shared" si="2051"/>
        <v>0</v>
      </c>
      <c r="R2338" s="5">
        <f t="shared" si="2051"/>
        <v>0</v>
      </c>
      <c r="S2338" s="5">
        <f t="shared" si="2051"/>
        <v>0</v>
      </c>
      <c r="T2338" s="5">
        <v>2141.7807499999999</v>
      </c>
      <c r="U2338" s="5">
        <f t="shared" si="2051"/>
        <v>0</v>
      </c>
      <c r="V2338" s="36">
        <f t="shared" si="2051"/>
        <v>0</v>
      </c>
      <c r="W2338" s="5">
        <f t="shared" si="2030"/>
        <v>99.510515649189074</v>
      </c>
      <c r="X2338" s="26"/>
    </row>
    <row r="2339" spans="1:24" ht="31.5" x14ac:dyDescent="0.25">
      <c r="A2339" s="4" t="s">
        <v>215</v>
      </c>
      <c r="B2339" s="4" t="s">
        <v>1333</v>
      </c>
      <c r="C2339" s="4" t="s">
        <v>22</v>
      </c>
      <c r="D2339" s="4"/>
      <c r="E2339" s="14" t="s">
        <v>699</v>
      </c>
      <c r="F2339" s="5">
        <v>3556</v>
      </c>
      <c r="G2339" s="5">
        <v>3556</v>
      </c>
      <c r="H2339" s="5">
        <v>3556</v>
      </c>
      <c r="I2339" s="5"/>
      <c r="J2339" s="5"/>
      <c r="K2339" s="5"/>
      <c r="L2339" s="5"/>
      <c r="M2339" s="5">
        <f t="shared" si="1993"/>
        <v>3556</v>
      </c>
      <c r="N2339" s="5">
        <v>1073</v>
      </c>
      <c r="O2339" s="5">
        <v>3556</v>
      </c>
      <c r="P2339" s="5">
        <v>0</v>
      </c>
      <c r="Q2339" s="5">
        <v>0</v>
      </c>
      <c r="R2339" s="5">
        <v>0</v>
      </c>
      <c r="S2339" s="5">
        <v>0</v>
      </c>
      <c r="T2339" s="5">
        <v>1073</v>
      </c>
      <c r="U2339" s="5">
        <v>0</v>
      </c>
      <c r="V2339" s="36">
        <v>0</v>
      </c>
      <c r="W2339" s="5">
        <f t="shared" si="2030"/>
        <v>100</v>
      </c>
      <c r="X2339" s="26"/>
    </row>
    <row r="2340" spans="1:24" ht="47.25" x14ac:dyDescent="0.25">
      <c r="A2340" s="4" t="s">
        <v>215</v>
      </c>
      <c r="B2340" s="4" t="s">
        <v>1333</v>
      </c>
      <c r="C2340" s="4" t="s">
        <v>345</v>
      </c>
      <c r="D2340" s="4"/>
      <c r="E2340" s="14" t="s">
        <v>704</v>
      </c>
      <c r="F2340" s="5">
        <f t="shared" ref="F2340:L2344" si="2052">F2341</f>
        <v>200</v>
      </c>
      <c r="G2340" s="5">
        <f t="shared" si="2052"/>
        <v>200</v>
      </c>
      <c r="H2340" s="5">
        <f t="shared" si="2052"/>
        <v>200</v>
      </c>
      <c r="I2340" s="5">
        <f t="shared" si="2052"/>
        <v>0</v>
      </c>
      <c r="J2340" s="5">
        <f t="shared" si="2052"/>
        <v>0</v>
      </c>
      <c r="K2340" s="5">
        <f t="shared" si="2052"/>
        <v>0</v>
      </c>
      <c r="L2340" s="5">
        <f t="shared" si="2052"/>
        <v>-1</v>
      </c>
      <c r="M2340" s="5">
        <f t="shared" si="1993"/>
        <v>199</v>
      </c>
      <c r="N2340" s="5">
        <v>1073</v>
      </c>
      <c r="O2340" s="5">
        <f t="shared" ref="O2340:O2344" si="2053">O2341</f>
        <v>200</v>
      </c>
      <c r="P2340" s="5">
        <f t="shared" ref="P2340:V2344" si="2054">P2341</f>
        <v>0</v>
      </c>
      <c r="Q2340" s="5">
        <f t="shared" si="2054"/>
        <v>0</v>
      </c>
      <c r="R2340" s="5">
        <f t="shared" si="2054"/>
        <v>0</v>
      </c>
      <c r="S2340" s="5">
        <f t="shared" si="2054"/>
        <v>0</v>
      </c>
      <c r="T2340" s="5">
        <v>1073</v>
      </c>
      <c r="U2340" s="5">
        <f t="shared" si="2054"/>
        <v>0</v>
      </c>
      <c r="V2340" s="36">
        <f t="shared" si="2054"/>
        <v>0</v>
      </c>
      <c r="W2340" s="5">
        <f t="shared" si="2030"/>
        <v>100</v>
      </c>
      <c r="X2340" s="26"/>
    </row>
    <row r="2341" spans="1:24" ht="31.5" x14ac:dyDescent="0.25">
      <c r="A2341" s="4" t="s">
        <v>215</v>
      </c>
      <c r="B2341" s="4" t="s">
        <v>1333</v>
      </c>
      <c r="C2341" s="4" t="s">
        <v>345</v>
      </c>
      <c r="D2341" s="4" t="s">
        <v>11</v>
      </c>
      <c r="E2341" s="14" t="s">
        <v>465</v>
      </c>
      <c r="F2341" s="5">
        <f t="shared" si="2052"/>
        <v>200</v>
      </c>
      <c r="G2341" s="5">
        <f t="shared" si="2052"/>
        <v>200</v>
      </c>
      <c r="H2341" s="5">
        <f t="shared" si="2052"/>
        <v>200</v>
      </c>
      <c r="I2341" s="5">
        <f t="shared" si="2052"/>
        <v>0</v>
      </c>
      <c r="J2341" s="5">
        <f t="shared" si="2052"/>
        <v>0</v>
      </c>
      <c r="K2341" s="5">
        <f t="shared" si="2052"/>
        <v>0</v>
      </c>
      <c r="L2341" s="5">
        <f t="shared" si="2052"/>
        <v>-1</v>
      </c>
      <c r="M2341" s="5">
        <f t="shared" si="1993"/>
        <v>199</v>
      </c>
      <c r="N2341" s="5">
        <v>200</v>
      </c>
      <c r="O2341" s="5">
        <f t="shared" si="2053"/>
        <v>200</v>
      </c>
      <c r="P2341" s="5">
        <f t="shared" si="2054"/>
        <v>0</v>
      </c>
      <c r="Q2341" s="5">
        <f t="shared" si="2054"/>
        <v>0</v>
      </c>
      <c r="R2341" s="5">
        <f t="shared" si="2054"/>
        <v>0</v>
      </c>
      <c r="S2341" s="5">
        <f t="shared" si="2054"/>
        <v>0</v>
      </c>
      <c r="T2341" s="5">
        <v>200</v>
      </c>
      <c r="U2341" s="5">
        <f t="shared" si="2054"/>
        <v>0</v>
      </c>
      <c r="V2341" s="36">
        <f t="shared" si="2054"/>
        <v>0</v>
      </c>
      <c r="W2341" s="5">
        <f t="shared" si="2030"/>
        <v>100</v>
      </c>
      <c r="X2341" s="26"/>
    </row>
    <row r="2342" spans="1:24" ht="31.5" x14ac:dyDescent="0.25">
      <c r="A2342" s="4" t="s">
        <v>215</v>
      </c>
      <c r="B2342" s="4" t="s">
        <v>1333</v>
      </c>
      <c r="C2342" s="4" t="s">
        <v>345</v>
      </c>
      <c r="D2342" s="4" t="s">
        <v>12</v>
      </c>
      <c r="E2342" s="14" t="s">
        <v>466</v>
      </c>
      <c r="F2342" s="5">
        <f t="shared" si="2052"/>
        <v>200</v>
      </c>
      <c r="G2342" s="5">
        <f t="shared" si="2052"/>
        <v>200</v>
      </c>
      <c r="H2342" s="5">
        <f t="shared" si="2052"/>
        <v>200</v>
      </c>
      <c r="I2342" s="5">
        <f t="shared" si="2052"/>
        <v>0</v>
      </c>
      <c r="J2342" s="5">
        <f t="shared" si="2052"/>
        <v>0</v>
      </c>
      <c r="K2342" s="5">
        <f t="shared" si="2052"/>
        <v>0</v>
      </c>
      <c r="L2342" s="5">
        <f t="shared" si="2052"/>
        <v>-1</v>
      </c>
      <c r="M2342" s="5">
        <f t="shared" si="1993"/>
        <v>199</v>
      </c>
      <c r="N2342" s="5">
        <v>200</v>
      </c>
      <c r="O2342" s="5">
        <f t="shared" si="2053"/>
        <v>200</v>
      </c>
      <c r="P2342" s="5">
        <f t="shared" si="2054"/>
        <v>0</v>
      </c>
      <c r="Q2342" s="5">
        <f t="shared" si="2054"/>
        <v>0</v>
      </c>
      <c r="R2342" s="5">
        <f t="shared" si="2054"/>
        <v>0</v>
      </c>
      <c r="S2342" s="5">
        <f t="shared" si="2054"/>
        <v>0</v>
      </c>
      <c r="T2342" s="5">
        <v>200</v>
      </c>
      <c r="U2342" s="5">
        <f t="shared" si="2054"/>
        <v>0</v>
      </c>
      <c r="V2342" s="36">
        <f t="shared" si="2054"/>
        <v>0</v>
      </c>
      <c r="W2342" s="5">
        <f t="shared" si="2030"/>
        <v>100</v>
      </c>
      <c r="X2342" s="26"/>
    </row>
    <row r="2343" spans="1:24" ht="31.5" x14ac:dyDescent="0.25">
      <c r="A2343" s="4" t="s">
        <v>215</v>
      </c>
      <c r="B2343" s="4" t="s">
        <v>1333</v>
      </c>
      <c r="C2343" s="4" t="s">
        <v>345</v>
      </c>
      <c r="D2343" s="4" t="s">
        <v>73</v>
      </c>
      <c r="E2343" s="14" t="s">
        <v>475</v>
      </c>
      <c r="F2343" s="5">
        <f t="shared" si="2052"/>
        <v>200</v>
      </c>
      <c r="G2343" s="5">
        <f t="shared" si="2052"/>
        <v>200</v>
      </c>
      <c r="H2343" s="5">
        <f t="shared" si="2052"/>
        <v>200</v>
      </c>
      <c r="I2343" s="5">
        <f t="shared" si="2052"/>
        <v>0</v>
      </c>
      <c r="J2343" s="5">
        <f t="shared" si="2052"/>
        <v>0</v>
      </c>
      <c r="K2343" s="5">
        <f t="shared" si="2052"/>
        <v>0</v>
      </c>
      <c r="L2343" s="5">
        <f t="shared" si="2052"/>
        <v>-1</v>
      </c>
      <c r="M2343" s="5">
        <f t="shared" si="1993"/>
        <v>199</v>
      </c>
      <c r="N2343" s="5">
        <v>873</v>
      </c>
      <c r="O2343" s="5">
        <f t="shared" si="2053"/>
        <v>200</v>
      </c>
      <c r="P2343" s="5">
        <f t="shared" si="2054"/>
        <v>0</v>
      </c>
      <c r="Q2343" s="5">
        <f t="shared" si="2054"/>
        <v>0</v>
      </c>
      <c r="R2343" s="5">
        <f t="shared" si="2054"/>
        <v>0</v>
      </c>
      <c r="S2343" s="5">
        <f t="shared" si="2054"/>
        <v>0</v>
      </c>
      <c r="T2343" s="5">
        <v>873</v>
      </c>
      <c r="U2343" s="5">
        <f t="shared" si="2054"/>
        <v>0</v>
      </c>
      <c r="V2343" s="36">
        <f t="shared" si="2054"/>
        <v>0</v>
      </c>
      <c r="W2343" s="5">
        <f t="shared" si="2030"/>
        <v>100</v>
      </c>
      <c r="X2343" s="26"/>
    </row>
    <row r="2344" spans="1:24" ht="63" x14ac:dyDescent="0.25">
      <c r="A2344" s="4" t="s">
        <v>215</v>
      </c>
      <c r="B2344" s="4" t="s">
        <v>1333</v>
      </c>
      <c r="C2344" s="4" t="s">
        <v>345</v>
      </c>
      <c r="D2344" s="4" t="s">
        <v>72</v>
      </c>
      <c r="E2344" s="14" t="s">
        <v>1187</v>
      </c>
      <c r="F2344" s="5">
        <f t="shared" si="2052"/>
        <v>200</v>
      </c>
      <c r="G2344" s="5">
        <f t="shared" si="2052"/>
        <v>200</v>
      </c>
      <c r="H2344" s="5">
        <f t="shared" si="2052"/>
        <v>200</v>
      </c>
      <c r="I2344" s="5">
        <f t="shared" si="2052"/>
        <v>0</v>
      </c>
      <c r="J2344" s="5">
        <f t="shared" si="2052"/>
        <v>0</v>
      </c>
      <c r="K2344" s="5">
        <f t="shared" si="2052"/>
        <v>0</v>
      </c>
      <c r="L2344" s="5">
        <f t="shared" si="2052"/>
        <v>-1</v>
      </c>
      <c r="M2344" s="5">
        <f t="shared" si="1993"/>
        <v>199</v>
      </c>
      <c r="N2344" s="5">
        <v>873</v>
      </c>
      <c r="O2344" s="5">
        <f t="shared" si="2053"/>
        <v>200</v>
      </c>
      <c r="P2344" s="5">
        <f t="shared" si="2054"/>
        <v>0</v>
      </c>
      <c r="Q2344" s="5">
        <f t="shared" si="2054"/>
        <v>0</v>
      </c>
      <c r="R2344" s="5">
        <f t="shared" si="2054"/>
        <v>0</v>
      </c>
      <c r="S2344" s="5">
        <f t="shared" si="2054"/>
        <v>0</v>
      </c>
      <c r="T2344" s="5">
        <v>873</v>
      </c>
      <c r="U2344" s="5">
        <f t="shared" si="2054"/>
        <v>0</v>
      </c>
      <c r="V2344" s="36">
        <f t="shared" si="2054"/>
        <v>0</v>
      </c>
      <c r="W2344" s="5">
        <f t="shared" si="2030"/>
        <v>100</v>
      </c>
      <c r="X2344" s="26"/>
    </row>
    <row r="2345" spans="1:24" x14ac:dyDescent="0.25">
      <c r="A2345" s="7" t="s">
        <v>215</v>
      </c>
      <c r="B2345" s="7" t="s">
        <v>35</v>
      </c>
      <c r="C2345" s="7"/>
      <c r="D2345" s="7"/>
      <c r="E2345" s="18" t="s">
        <v>770</v>
      </c>
      <c r="F2345" s="5">
        <v>200</v>
      </c>
      <c r="G2345" s="5">
        <v>200</v>
      </c>
      <c r="H2345" s="5">
        <v>200</v>
      </c>
      <c r="I2345" s="5"/>
      <c r="J2345" s="5"/>
      <c r="K2345" s="5"/>
      <c r="L2345" s="5">
        <v>-1</v>
      </c>
      <c r="M2345" s="5">
        <f t="shared" si="1993"/>
        <v>199</v>
      </c>
      <c r="N2345" s="8">
        <v>1672.8420000000001</v>
      </c>
      <c r="O2345" s="5">
        <v>200</v>
      </c>
      <c r="P2345" s="5">
        <v>0</v>
      </c>
      <c r="Q2345" s="5">
        <v>0</v>
      </c>
      <c r="R2345" s="5">
        <v>0</v>
      </c>
      <c r="S2345" s="5">
        <v>0</v>
      </c>
      <c r="T2345" s="8">
        <v>1672.8420000000001</v>
      </c>
      <c r="U2345" s="5">
        <v>0</v>
      </c>
      <c r="V2345" s="36">
        <v>0</v>
      </c>
      <c r="W2345" s="8">
        <f t="shared" si="2030"/>
        <v>100</v>
      </c>
      <c r="X2345" s="26"/>
    </row>
    <row r="2346" spans="1:24" s="3" customFormat="1" x14ac:dyDescent="0.25">
      <c r="A2346" s="9" t="s">
        <v>215</v>
      </c>
      <c r="B2346" s="9" t="s">
        <v>1341</v>
      </c>
      <c r="C2346" s="9"/>
      <c r="D2346" s="9"/>
      <c r="E2346" s="13" t="s">
        <v>650</v>
      </c>
      <c r="F2346" s="8">
        <f t="shared" ref="F2346:L2352" si="2055">F2347</f>
        <v>1344.7</v>
      </c>
      <c r="G2346" s="8">
        <f t="shared" si="2055"/>
        <v>1344.7</v>
      </c>
      <c r="H2346" s="8">
        <f t="shared" si="2055"/>
        <v>1344.7</v>
      </c>
      <c r="I2346" s="8">
        <f t="shared" si="2055"/>
        <v>0</v>
      </c>
      <c r="J2346" s="8">
        <f t="shared" si="2055"/>
        <v>0</v>
      </c>
      <c r="K2346" s="8">
        <f t="shared" si="2055"/>
        <v>0</v>
      </c>
      <c r="L2346" s="8">
        <f t="shared" si="2055"/>
        <v>1090.557</v>
      </c>
      <c r="M2346" s="8">
        <f t="shared" ref="M2346:M2417" si="2056">F2346+I2346+L2346</f>
        <v>2435.2570000000001</v>
      </c>
      <c r="N2346" s="11">
        <v>1672.8420000000001</v>
      </c>
      <c r="O2346" s="8">
        <f t="shared" ref="O2346:O2352" si="2057">O2347</f>
        <v>1857.8122900000001</v>
      </c>
      <c r="P2346" s="8">
        <f t="shared" ref="P2346:V2352" si="2058">P2347</f>
        <v>0</v>
      </c>
      <c r="Q2346" s="8">
        <f t="shared" si="2058"/>
        <v>0</v>
      </c>
      <c r="R2346" s="8">
        <f t="shared" si="2058"/>
        <v>0</v>
      </c>
      <c r="S2346" s="8">
        <f t="shared" si="2058"/>
        <v>0</v>
      </c>
      <c r="T2346" s="11">
        <v>1672.8420000000001</v>
      </c>
      <c r="U2346" s="8">
        <f t="shared" si="2058"/>
        <v>0</v>
      </c>
      <c r="V2346" s="34">
        <f t="shared" si="2058"/>
        <v>0</v>
      </c>
      <c r="W2346" s="11">
        <f t="shared" si="2030"/>
        <v>100</v>
      </c>
      <c r="X2346" s="21"/>
    </row>
    <row r="2347" spans="1:24" s="10" customFormat="1" ht="31.5" x14ac:dyDescent="0.25">
      <c r="A2347" s="4" t="s">
        <v>215</v>
      </c>
      <c r="B2347" s="4" t="s">
        <v>1341</v>
      </c>
      <c r="C2347" s="4" t="s">
        <v>553</v>
      </c>
      <c r="D2347" s="4"/>
      <c r="E2347" s="14" t="s">
        <v>898</v>
      </c>
      <c r="F2347" s="11">
        <f t="shared" si="2055"/>
        <v>1344.7</v>
      </c>
      <c r="G2347" s="11">
        <f t="shared" si="2055"/>
        <v>1344.7</v>
      </c>
      <c r="H2347" s="11">
        <f t="shared" si="2055"/>
        <v>1344.7</v>
      </c>
      <c r="I2347" s="11">
        <f t="shared" si="2055"/>
        <v>0</v>
      </c>
      <c r="J2347" s="11">
        <f t="shared" si="2055"/>
        <v>0</v>
      </c>
      <c r="K2347" s="11">
        <f t="shared" si="2055"/>
        <v>0</v>
      </c>
      <c r="L2347" s="11">
        <f>L2348+L2354</f>
        <v>1090.557</v>
      </c>
      <c r="M2347" s="11">
        <f t="shared" si="2056"/>
        <v>2435.2570000000001</v>
      </c>
      <c r="N2347" s="5">
        <v>1505.8420000000001</v>
      </c>
      <c r="O2347" s="11">
        <f>O2348+O2354</f>
        <v>1857.8122900000001</v>
      </c>
      <c r="P2347" s="11">
        <f t="shared" ref="P2347:V2347" si="2059">P2348+P2354</f>
        <v>0</v>
      </c>
      <c r="Q2347" s="11">
        <f t="shared" si="2059"/>
        <v>0</v>
      </c>
      <c r="R2347" s="11">
        <f t="shared" si="2059"/>
        <v>0</v>
      </c>
      <c r="S2347" s="11">
        <f t="shared" si="2059"/>
        <v>0</v>
      </c>
      <c r="T2347" s="5">
        <v>1505.8420000000001</v>
      </c>
      <c r="U2347" s="11">
        <f t="shared" si="2059"/>
        <v>0</v>
      </c>
      <c r="V2347" s="35">
        <f t="shared" si="2059"/>
        <v>0</v>
      </c>
      <c r="W2347" s="5">
        <f t="shared" si="2030"/>
        <v>100</v>
      </c>
      <c r="X2347" s="25"/>
    </row>
    <row r="2348" spans="1:24" ht="31.5" x14ac:dyDescent="0.25">
      <c r="A2348" s="4" t="s">
        <v>215</v>
      </c>
      <c r="B2348" s="4" t="s">
        <v>1341</v>
      </c>
      <c r="C2348" s="4" t="s">
        <v>557</v>
      </c>
      <c r="D2348" s="4"/>
      <c r="E2348" s="14" t="s">
        <v>904</v>
      </c>
      <c r="F2348" s="5">
        <f t="shared" si="2055"/>
        <v>1344.7</v>
      </c>
      <c r="G2348" s="5">
        <f t="shared" si="2055"/>
        <v>1344.7</v>
      </c>
      <c r="H2348" s="5">
        <f t="shared" si="2055"/>
        <v>1344.7</v>
      </c>
      <c r="I2348" s="5">
        <f t="shared" si="2055"/>
        <v>0</v>
      </c>
      <c r="J2348" s="5">
        <f t="shared" si="2055"/>
        <v>0</v>
      </c>
      <c r="K2348" s="5">
        <f t="shared" si="2055"/>
        <v>0</v>
      </c>
      <c r="L2348" s="5">
        <f t="shared" si="2055"/>
        <v>980.55700000000002</v>
      </c>
      <c r="M2348" s="5">
        <f t="shared" si="2056"/>
        <v>2325.2570000000001</v>
      </c>
      <c r="N2348" s="5">
        <v>1505.8420000000001</v>
      </c>
      <c r="O2348" s="5">
        <f t="shared" si="2057"/>
        <v>465.79307</v>
      </c>
      <c r="P2348" s="5">
        <f t="shared" si="2058"/>
        <v>0</v>
      </c>
      <c r="Q2348" s="5">
        <f t="shared" si="2058"/>
        <v>0</v>
      </c>
      <c r="R2348" s="5">
        <f t="shared" si="2058"/>
        <v>0</v>
      </c>
      <c r="S2348" s="5">
        <f t="shared" si="2058"/>
        <v>0</v>
      </c>
      <c r="T2348" s="5">
        <v>1505.8420000000001</v>
      </c>
      <c r="U2348" s="5">
        <f t="shared" si="2058"/>
        <v>0</v>
      </c>
      <c r="V2348" s="36">
        <f t="shared" si="2058"/>
        <v>0</v>
      </c>
      <c r="W2348" s="5">
        <f t="shared" si="2030"/>
        <v>100</v>
      </c>
      <c r="X2348" s="26"/>
    </row>
    <row r="2349" spans="1:24" ht="63" x14ac:dyDescent="0.25">
      <c r="A2349" s="4" t="s">
        <v>215</v>
      </c>
      <c r="B2349" s="4" t="s">
        <v>1341</v>
      </c>
      <c r="C2349" s="4" t="s">
        <v>558</v>
      </c>
      <c r="D2349" s="4"/>
      <c r="E2349" s="14" t="s">
        <v>905</v>
      </c>
      <c r="F2349" s="5">
        <f t="shared" si="2055"/>
        <v>1344.7</v>
      </c>
      <c r="G2349" s="5">
        <f t="shared" si="2055"/>
        <v>1344.7</v>
      </c>
      <c r="H2349" s="5">
        <f t="shared" si="2055"/>
        <v>1344.7</v>
      </c>
      <c r="I2349" s="5">
        <f t="shared" si="2055"/>
        <v>0</v>
      </c>
      <c r="J2349" s="5">
        <f t="shared" si="2055"/>
        <v>0</v>
      </c>
      <c r="K2349" s="5">
        <f t="shared" si="2055"/>
        <v>0</v>
      </c>
      <c r="L2349" s="5">
        <f t="shared" si="2055"/>
        <v>980.55700000000002</v>
      </c>
      <c r="M2349" s="5">
        <f t="shared" si="2056"/>
        <v>2325.2570000000001</v>
      </c>
      <c r="N2349" s="5">
        <v>1505.8420000000001</v>
      </c>
      <c r="O2349" s="5">
        <f t="shared" si="2057"/>
        <v>465.79307</v>
      </c>
      <c r="P2349" s="5">
        <f t="shared" si="2058"/>
        <v>0</v>
      </c>
      <c r="Q2349" s="5">
        <f t="shared" si="2058"/>
        <v>0</v>
      </c>
      <c r="R2349" s="5">
        <f t="shared" si="2058"/>
        <v>0</v>
      </c>
      <c r="S2349" s="5">
        <f t="shared" si="2058"/>
        <v>0</v>
      </c>
      <c r="T2349" s="5">
        <v>1505.8420000000001</v>
      </c>
      <c r="U2349" s="5">
        <f t="shared" si="2058"/>
        <v>0</v>
      </c>
      <c r="V2349" s="36">
        <f t="shared" si="2058"/>
        <v>0</v>
      </c>
      <c r="W2349" s="5">
        <f t="shared" si="2030"/>
        <v>100</v>
      </c>
      <c r="X2349" s="26"/>
    </row>
    <row r="2350" spans="1:24" ht="31.5" x14ac:dyDescent="0.25">
      <c r="A2350" s="4" t="s">
        <v>215</v>
      </c>
      <c r="B2350" s="4" t="s">
        <v>1341</v>
      </c>
      <c r="C2350" s="4" t="s">
        <v>556</v>
      </c>
      <c r="D2350" s="4"/>
      <c r="E2350" s="14" t="s">
        <v>658</v>
      </c>
      <c r="F2350" s="5">
        <f t="shared" si="2055"/>
        <v>1344.7</v>
      </c>
      <c r="G2350" s="5">
        <f t="shared" si="2055"/>
        <v>1344.7</v>
      </c>
      <c r="H2350" s="5">
        <f t="shared" si="2055"/>
        <v>1344.7</v>
      </c>
      <c r="I2350" s="5">
        <f t="shared" si="2055"/>
        <v>0</v>
      </c>
      <c r="J2350" s="5">
        <f t="shared" si="2055"/>
        <v>0</v>
      </c>
      <c r="K2350" s="5">
        <f t="shared" si="2055"/>
        <v>0</v>
      </c>
      <c r="L2350" s="5">
        <f t="shared" si="2055"/>
        <v>980.55700000000002</v>
      </c>
      <c r="M2350" s="5">
        <f t="shared" si="2056"/>
        <v>2325.2570000000001</v>
      </c>
      <c r="N2350" s="5">
        <v>1505.8420000000001</v>
      </c>
      <c r="O2350" s="5">
        <f t="shared" si="2057"/>
        <v>465.79307</v>
      </c>
      <c r="P2350" s="5">
        <f t="shared" si="2058"/>
        <v>0</v>
      </c>
      <c r="Q2350" s="5">
        <f t="shared" si="2058"/>
        <v>0</v>
      </c>
      <c r="R2350" s="5">
        <f t="shared" si="2058"/>
        <v>0</v>
      </c>
      <c r="S2350" s="5">
        <f t="shared" si="2058"/>
        <v>0</v>
      </c>
      <c r="T2350" s="5">
        <v>1505.8420000000001</v>
      </c>
      <c r="U2350" s="5">
        <f t="shared" si="2058"/>
        <v>0</v>
      </c>
      <c r="V2350" s="36">
        <f t="shared" si="2058"/>
        <v>0</v>
      </c>
      <c r="W2350" s="5">
        <f t="shared" si="2030"/>
        <v>100</v>
      </c>
      <c r="X2350" s="26"/>
    </row>
    <row r="2351" spans="1:24" ht="31.5" x14ac:dyDescent="0.25">
      <c r="A2351" s="4" t="s">
        <v>215</v>
      </c>
      <c r="B2351" s="4" t="s">
        <v>1341</v>
      </c>
      <c r="C2351" s="4" t="s">
        <v>556</v>
      </c>
      <c r="D2351" s="4" t="s">
        <v>11</v>
      </c>
      <c r="E2351" s="14" t="s">
        <v>465</v>
      </c>
      <c r="F2351" s="5">
        <f t="shared" si="2055"/>
        <v>1344.7</v>
      </c>
      <c r="G2351" s="5">
        <f t="shared" si="2055"/>
        <v>1344.7</v>
      </c>
      <c r="H2351" s="5">
        <f t="shared" si="2055"/>
        <v>1344.7</v>
      </c>
      <c r="I2351" s="5">
        <f t="shared" si="2055"/>
        <v>0</v>
      </c>
      <c r="J2351" s="5">
        <f t="shared" si="2055"/>
        <v>0</v>
      </c>
      <c r="K2351" s="5">
        <f t="shared" si="2055"/>
        <v>0</v>
      </c>
      <c r="L2351" s="5">
        <f t="shared" si="2055"/>
        <v>980.55700000000002</v>
      </c>
      <c r="M2351" s="5">
        <f t="shared" si="2056"/>
        <v>2325.2570000000001</v>
      </c>
      <c r="N2351" s="5">
        <v>1505.8420000000001</v>
      </c>
      <c r="O2351" s="5">
        <f t="shared" si="2057"/>
        <v>465.79307</v>
      </c>
      <c r="P2351" s="5">
        <f t="shared" si="2058"/>
        <v>0</v>
      </c>
      <c r="Q2351" s="5">
        <f t="shared" si="2058"/>
        <v>0</v>
      </c>
      <c r="R2351" s="5">
        <f t="shared" si="2058"/>
        <v>0</v>
      </c>
      <c r="S2351" s="5">
        <f t="shared" si="2058"/>
        <v>0</v>
      </c>
      <c r="T2351" s="5">
        <v>1505.8420000000001</v>
      </c>
      <c r="U2351" s="5">
        <f t="shared" si="2058"/>
        <v>0</v>
      </c>
      <c r="V2351" s="36">
        <f t="shared" si="2058"/>
        <v>0</v>
      </c>
      <c r="W2351" s="5">
        <f t="shared" si="2030"/>
        <v>100</v>
      </c>
      <c r="X2351" s="26"/>
    </row>
    <row r="2352" spans="1:24" ht="31.5" x14ac:dyDescent="0.25">
      <c r="A2352" s="4" t="s">
        <v>215</v>
      </c>
      <c r="B2352" s="4" t="s">
        <v>1341</v>
      </c>
      <c r="C2352" s="4" t="s">
        <v>556</v>
      </c>
      <c r="D2352" s="4" t="s">
        <v>12</v>
      </c>
      <c r="E2352" s="14" t="s">
        <v>466</v>
      </c>
      <c r="F2352" s="5">
        <f t="shared" si="2055"/>
        <v>1344.7</v>
      </c>
      <c r="G2352" s="5">
        <f t="shared" si="2055"/>
        <v>1344.7</v>
      </c>
      <c r="H2352" s="5">
        <f t="shared" si="2055"/>
        <v>1344.7</v>
      </c>
      <c r="I2352" s="5">
        <f t="shared" si="2055"/>
        <v>0</v>
      </c>
      <c r="J2352" s="5">
        <f t="shared" si="2055"/>
        <v>0</v>
      </c>
      <c r="K2352" s="5">
        <f t="shared" si="2055"/>
        <v>0</v>
      </c>
      <c r="L2352" s="5">
        <f t="shared" si="2055"/>
        <v>980.55700000000002</v>
      </c>
      <c r="M2352" s="5">
        <f t="shared" si="2056"/>
        <v>2325.2570000000001</v>
      </c>
      <c r="N2352" s="5">
        <v>1505.8420000000001</v>
      </c>
      <c r="O2352" s="5">
        <f t="shared" si="2057"/>
        <v>465.79307</v>
      </c>
      <c r="P2352" s="5">
        <f t="shared" si="2058"/>
        <v>0</v>
      </c>
      <c r="Q2352" s="5">
        <f t="shared" si="2058"/>
        <v>0</v>
      </c>
      <c r="R2352" s="5">
        <f t="shared" si="2058"/>
        <v>0</v>
      </c>
      <c r="S2352" s="5">
        <f t="shared" si="2058"/>
        <v>0</v>
      </c>
      <c r="T2352" s="5">
        <v>1505.8420000000001</v>
      </c>
      <c r="U2352" s="5">
        <f t="shared" si="2058"/>
        <v>0</v>
      </c>
      <c r="V2352" s="36">
        <f t="shared" si="2058"/>
        <v>0</v>
      </c>
      <c r="W2352" s="5">
        <f t="shared" si="2030"/>
        <v>100</v>
      </c>
      <c r="X2352" s="26"/>
    </row>
    <row r="2353" spans="1:24" ht="31.5" x14ac:dyDescent="0.25">
      <c r="A2353" s="4" t="s">
        <v>215</v>
      </c>
      <c r="B2353" s="4" t="s">
        <v>1341</v>
      </c>
      <c r="C2353" s="4" t="s">
        <v>22</v>
      </c>
      <c r="D2353" s="4"/>
      <c r="E2353" s="14" t="s">
        <v>699</v>
      </c>
      <c r="F2353" s="5">
        <v>1344.7</v>
      </c>
      <c r="G2353" s="5">
        <v>1344.7</v>
      </c>
      <c r="H2353" s="5">
        <v>1344.7</v>
      </c>
      <c r="I2353" s="5"/>
      <c r="J2353" s="5"/>
      <c r="K2353" s="5"/>
      <c r="L2353" s="5">
        <f>-19.443+1000</f>
        <v>980.55700000000002</v>
      </c>
      <c r="M2353" s="5">
        <f t="shared" si="2056"/>
        <v>2325.2570000000001</v>
      </c>
      <c r="N2353" s="5">
        <v>167</v>
      </c>
      <c r="O2353" s="5">
        <v>465.79307</v>
      </c>
      <c r="P2353" s="5">
        <v>0</v>
      </c>
      <c r="Q2353" s="5">
        <v>0</v>
      </c>
      <c r="R2353" s="5">
        <v>0</v>
      </c>
      <c r="S2353" s="5">
        <v>0</v>
      </c>
      <c r="T2353" s="5">
        <v>167</v>
      </c>
      <c r="U2353" s="5">
        <v>0</v>
      </c>
      <c r="V2353" s="36">
        <v>0</v>
      </c>
      <c r="W2353" s="5">
        <f t="shared" si="2030"/>
        <v>100</v>
      </c>
      <c r="X2353" s="26"/>
    </row>
    <row r="2354" spans="1:24" ht="47.25" x14ac:dyDescent="0.25">
      <c r="A2354" s="4" t="s">
        <v>215</v>
      </c>
      <c r="B2354" s="4" t="s">
        <v>1341</v>
      </c>
      <c r="C2354" s="4" t="s">
        <v>345</v>
      </c>
      <c r="D2354" s="4"/>
      <c r="E2354" s="14" t="s">
        <v>704</v>
      </c>
      <c r="F2354" s="5"/>
      <c r="G2354" s="5"/>
      <c r="H2354" s="5"/>
      <c r="I2354" s="5"/>
      <c r="J2354" s="5"/>
      <c r="K2354" s="5"/>
      <c r="L2354" s="5">
        <f>L2355</f>
        <v>110</v>
      </c>
      <c r="M2354" s="5">
        <f t="shared" si="2056"/>
        <v>110</v>
      </c>
      <c r="N2354" s="5">
        <v>167</v>
      </c>
      <c r="O2354" s="5">
        <f>O2355</f>
        <v>1392.0192200000001</v>
      </c>
      <c r="P2354" s="5">
        <f t="shared" ref="P2354:V2354" si="2060">P2355</f>
        <v>0</v>
      </c>
      <c r="Q2354" s="5">
        <f t="shared" si="2060"/>
        <v>0</v>
      </c>
      <c r="R2354" s="5">
        <f t="shared" si="2060"/>
        <v>0</v>
      </c>
      <c r="S2354" s="5">
        <f t="shared" si="2060"/>
        <v>0</v>
      </c>
      <c r="T2354" s="5">
        <v>167</v>
      </c>
      <c r="U2354" s="5">
        <f t="shared" si="2060"/>
        <v>0</v>
      </c>
      <c r="V2354" s="36">
        <f t="shared" si="2060"/>
        <v>0</v>
      </c>
      <c r="W2354" s="5">
        <f t="shared" si="2030"/>
        <v>100</v>
      </c>
      <c r="X2354" s="26"/>
    </row>
    <row r="2355" spans="1:24" ht="31.5" x14ac:dyDescent="0.25">
      <c r="A2355" s="4" t="s">
        <v>215</v>
      </c>
      <c r="B2355" s="4" t="s">
        <v>1341</v>
      </c>
      <c r="C2355" s="4" t="s">
        <v>345</v>
      </c>
      <c r="D2355" s="4" t="s">
        <v>73</v>
      </c>
      <c r="E2355" s="14" t="s">
        <v>475</v>
      </c>
      <c r="F2355" s="5"/>
      <c r="G2355" s="5"/>
      <c r="H2355" s="5"/>
      <c r="I2355" s="5"/>
      <c r="J2355" s="5"/>
      <c r="K2355" s="5"/>
      <c r="L2355" s="5">
        <f>L2358</f>
        <v>110</v>
      </c>
      <c r="M2355" s="5">
        <f t="shared" si="2056"/>
        <v>110</v>
      </c>
      <c r="N2355" s="5">
        <v>167</v>
      </c>
      <c r="O2355" s="5">
        <f>O2358+O2356</f>
        <v>1392.0192200000001</v>
      </c>
      <c r="P2355" s="5">
        <f t="shared" ref="P2355:V2355" si="2061">P2358+P2356</f>
        <v>0</v>
      </c>
      <c r="Q2355" s="5">
        <f t="shared" si="2061"/>
        <v>0</v>
      </c>
      <c r="R2355" s="5">
        <f t="shared" si="2061"/>
        <v>0</v>
      </c>
      <c r="S2355" s="5">
        <f t="shared" si="2061"/>
        <v>0</v>
      </c>
      <c r="T2355" s="5">
        <v>167</v>
      </c>
      <c r="U2355" s="5">
        <f t="shared" si="2061"/>
        <v>0</v>
      </c>
      <c r="V2355" s="36">
        <f t="shared" si="2061"/>
        <v>0</v>
      </c>
      <c r="W2355" s="5">
        <f t="shared" si="2030"/>
        <v>100</v>
      </c>
      <c r="X2355" s="26"/>
    </row>
    <row r="2356" spans="1:24" ht="63" x14ac:dyDescent="0.25">
      <c r="A2356" s="4" t="s">
        <v>215</v>
      </c>
      <c r="B2356" s="4" t="s">
        <v>1341</v>
      </c>
      <c r="C2356" s="4" t="s">
        <v>345</v>
      </c>
      <c r="D2356" s="4" t="s">
        <v>72</v>
      </c>
      <c r="E2356" s="14" t="s">
        <v>1187</v>
      </c>
      <c r="F2356" s="5"/>
      <c r="G2356" s="5"/>
      <c r="H2356" s="5"/>
      <c r="I2356" s="5"/>
      <c r="J2356" s="5"/>
      <c r="K2356" s="5"/>
      <c r="L2356" s="5"/>
      <c r="M2356" s="5">
        <f t="shared" si="2056"/>
        <v>0</v>
      </c>
      <c r="N2356" s="5">
        <v>167</v>
      </c>
      <c r="O2356" s="5">
        <f>O2357</f>
        <v>417.75</v>
      </c>
      <c r="P2356" s="5">
        <f t="shared" ref="P2356:V2356" si="2062">P2357</f>
        <v>0</v>
      </c>
      <c r="Q2356" s="5">
        <f t="shared" si="2062"/>
        <v>0</v>
      </c>
      <c r="R2356" s="5">
        <f t="shared" si="2062"/>
        <v>0</v>
      </c>
      <c r="S2356" s="5">
        <f t="shared" si="2062"/>
        <v>0</v>
      </c>
      <c r="T2356" s="5">
        <v>167</v>
      </c>
      <c r="U2356" s="5">
        <f t="shared" si="2062"/>
        <v>0</v>
      </c>
      <c r="V2356" s="36">
        <f t="shared" si="2062"/>
        <v>0</v>
      </c>
      <c r="W2356" s="5">
        <f t="shared" si="2030"/>
        <v>100</v>
      </c>
      <c r="X2356" s="26"/>
    </row>
    <row r="2357" spans="1:24" ht="31.5" x14ac:dyDescent="0.25">
      <c r="A2357" s="7" t="s">
        <v>216</v>
      </c>
      <c r="B2357" s="7" t="s">
        <v>1317</v>
      </c>
      <c r="C2357" s="7"/>
      <c r="D2357" s="7"/>
      <c r="E2357" s="18" t="s">
        <v>410</v>
      </c>
      <c r="F2357" s="5"/>
      <c r="G2357" s="5"/>
      <c r="H2357" s="5"/>
      <c r="I2357" s="5"/>
      <c r="J2357" s="5"/>
      <c r="K2357" s="5"/>
      <c r="L2357" s="5"/>
      <c r="M2357" s="5">
        <f t="shared" si="2056"/>
        <v>0</v>
      </c>
      <c r="N2357" s="8">
        <v>942218.61858000013</v>
      </c>
      <c r="O2357" s="5">
        <v>417.75</v>
      </c>
      <c r="P2357" s="5">
        <v>0</v>
      </c>
      <c r="Q2357" s="5">
        <v>0</v>
      </c>
      <c r="R2357" s="5">
        <v>0</v>
      </c>
      <c r="S2357" s="5">
        <v>0</v>
      </c>
      <c r="T2357" s="8">
        <v>928812.39039000019</v>
      </c>
      <c r="U2357" s="5">
        <v>0</v>
      </c>
      <c r="V2357" s="36">
        <v>0</v>
      </c>
      <c r="W2357" s="8">
        <f t="shared" si="2030"/>
        <v>98.577163736139681</v>
      </c>
      <c r="X2357" s="26"/>
    </row>
    <row r="2358" spans="1:24" x14ac:dyDescent="0.25">
      <c r="A2358" s="7" t="s">
        <v>216</v>
      </c>
      <c r="B2358" s="7" t="s">
        <v>5</v>
      </c>
      <c r="C2358" s="7"/>
      <c r="D2358" s="7"/>
      <c r="E2358" s="18" t="s">
        <v>425</v>
      </c>
      <c r="F2358" s="5"/>
      <c r="G2358" s="5"/>
      <c r="H2358" s="5"/>
      <c r="I2358" s="5"/>
      <c r="J2358" s="5"/>
      <c r="K2358" s="5"/>
      <c r="L2358" s="5">
        <f>L2359</f>
        <v>110</v>
      </c>
      <c r="M2358" s="5">
        <f t="shared" si="2056"/>
        <v>110</v>
      </c>
      <c r="N2358" s="8">
        <v>69805.506599999993</v>
      </c>
      <c r="O2358" s="5">
        <f>O2359</f>
        <v>974.26922000000002</v>
      </c>
      <c r="P2358" s="5">
        <f t="shared" ref="P2358:V2358" si="2063">P2359</f>
        <v>0</v>
      </c>
      <c r="Q2358" s="5">
        <f t="shared" si="2063"/>
        <v>0</v>
      </c>
      <c r="R2358" s="5">
        <f t="shared" si="2063"/>
        <v>0</v>
      </c>
      <c r="S2358" s="5">
        <f t="shared" si="2063"/>
        <v>0</v>
      </c>
      <c r="T2358" s="8">
        <v>69542.880669999999</v>
      </c>
      <c r="U2358" s="5">
        <f t="shared" si="2063"/>
        <v>0</v>
      </c>
      <c r="V2358" s="36">
        <f t="shared" si="2063"/>
        <v>0</v>
      </c>
      <c r="W2358" s="8">
        <f t="shared" si="2030"/>
        <v>99.623774766788969</v>
      </c>
      <c r="X2358" s="26"/>
    </row>
    <row r="2359" spans="1:24" ht="63" x14ac:dyDescent="0.25">
      <c r="A2359" s="9" t="s">
        <v>216</v>
      </c>
      <c r="B2359" s="9" t="s">
        <v>1343</v>
      </c>
      <c r="C2359" s="9"/>
      <c r="D2359" s="9"/>
      <c r="E2359" s="13" t="s">
        <v>436</v>
      </c>
      <c r="F2359" s="5"/>
      <c r="G2359" s="5"/>
      <c r="H2359" s="5"/>
      <c r="I2359" s="5"/>
      <c r="J2359" s="5"/>
      <c r="K2359" s="5"/>
      <c r="L2359" s="5">
        <v>110</v>
      </c>
      <c r="M2359" s="5">
        <f t="shared" si="2056"/>
        <v>110</v>
      </c>
      <c r="N2359" s="11">
        <v>58682.6</v>
      </c>
      <c r="O2359" s="5">
        <v>974.26922000000002</v>
      </c>
      <c r="P2359" s="5">
        <v>0</v>
      </c>
      <c r="Q2359" s="5">
        <v>0</v>
      </c>
      <c r="R2359" s="5">
        <v>0</v>
      </c>
      <c r="S2359" s="5">
        <v>0</v>
      </c>
      <c r="T2359" s="11">
        <v>58572.101730000002</v>
      </c>
      <c r="U2359" s="5">
        <v>0</v>
      </c>
      <c r="V2359" s="36">
        <v>0</v>
      </c>
      <c r="W2359" s="11">
        <f t="shared" si="2030"/>
        <v>99.811701816211283</v>
      </c>
      <c r="X2359" s="26"/>
    </row>
    <row r="2360" spans="1:24" s="3" customFormat="1" ht="47.25" x14ac:dyDescent="0.25">
      <c r="A2360" s="4" t="s">
        <v>216</v>
      </c>
      <c r="B2360" s="4" t="s">
        <v>1343</v>
      </c>
      <c r="C2360" s="4" t="s">
        <v>96</v>
      </c>
      <c r="D2360" s="4"/>
      <c r="E2360" s="14" t="s">
        <v>908</v>
      </c>
      <c r="F2360" s="8">
        <f t="shared" ref="F2360:L2366" si="2064">F2361</f>
        <v>1758.2</v>
      </c>
      <c r="G2360" s="8">
        <f t="shared" si="2064"/>
        <v>1758.2</v>
      </c>
      <c r="H2360" s="8">
        <f t="shared" si="2064"/>
        <v>1758.2</v>
      </c>
      <c r="I2360" s="8">
        <f t="shared" si="2064"/>
        <v>0</v>
      </c>
      <c r="J2360" s="8">
        <f t="shared" si="2064"/>
        <v>0</v>
      </c>
      <c r="K2360" s="8">
        <f t="shared" si="2064"/>
        <v>0</v>
      </c>
      <c r="L2360" s="8">
        <f t="shared" si="2064"/>
        <v>-203.16200000000001</v>
      </c>
      <c r="M2360" s="8">
        <f t="shared" si="2056"/>
        <v>1555.038</v>
      </c>
      <c r="N2360" s="5">
        <v>6727.4</v>
      </c>
      <c r="O2360" s="8">
        <f t="shared" ref="O2360:O2366" si="2065">O2361</f>
        <v>1148.17534</v>
      </c>
      <c r="P2360" s="8">
        <f t="shared" ref="P2360:V2366" si="2066">P2361</f>
        <v>0</v>
      </c>
      <c r="Q2360" s="8">
        <f t="shared" si="2066"/>
        <v>0</v>
      </c>
      <c r="R2360" s="8">
        <f t="shared" si="2066"/>
        <v>0</v>
      </c>
      <c r="S2360" s="8">
        <f t="shared" si="2066"/>
        <v>0</v>
      </c>
      <c r="T2360" s="5">
        <v>6705.1409000000003</v>
      </c>
      <c r="U2360" s="8">
        <f t="shared" si="2066"/>
        <v>0</v>
      </c>
      <c r="V2360" s="34">
        <f t="shared" si="2066"/>
        <v>0</v>
      </c>
      <c r="W2360" s="5">
        <f t="shared" si="2030"/>
        <v>99.669127746231837</v>
      </c>
      <c r="X2360" s="21"/>
    </row>
    <row r="2361" spans="1:24" s="10" customFormat="1" ht="31.5" x14ac:dyDescent="0.25">
      <c r="A2361" s="4" t="s">
        <v>216</v>
      </c>
      <c r="B2361" s="4" t="s">
        <v>1343</v>
      </c>
      <c r="C2361" s="4" t="s">
        <v>151</v>
      </c>
      <c r="D2361" s="4"/>
      <c r="E2361" s="14" t="s">
        <v>916</v>
      </c>
      <c r="F2361" s="11">
        <f t="shared" si="2064"/>
        <v>1758.2</v>
      </c>
      <c r="G2361" s="11">
        <f t="shared" si="2064"/>
        <v>1758.2</v>
      </c>
      <c r="H2361" s="11">
        <f t="shared" si="2064"/>
        <v>1758.2</v>
      </c>
      <c r="I2361" s="11">
        <f t="shared" si="2064"/>
        <v>0</v>
      </c>
      <c r="J2361" s="11">
        <f t="shared" si="2064"/>
        <v>0</v>
      </c>
      <c r="K2361" s="11">
        <f t="shared" si="2064"/>
        <v>0</v>
      </c>
      <c r="L2361" s="11">
        <f t="shared" si="2064"/>
        <v>-203.16200000000001</v>
      </c>
      <c r="M2361" s="11">
        <f t="shared" si="2056"/>
        <v>1555.038</v>
      </c>
      <c r="N2361" s="5">
        <v>6727.4</v>
      </c>
      <c r="O2361" s="11">
        <f>O2362+O2368</f>
        <v>1148.17534</v>
      </c>
      <c r="P2361" s="11">
        <f t="shared" ref="P2361:V2361" si="2067">P2362+P2368</f>
        <v>0</v>
      </c>
      <c r="Q2361" s="11">
        <f t="shared" si="2067"/>
        <v>0</v>
      </c>
      <c r="R2361" s="11">
        <f t="shared" si="2067"/>
        <v>0</v>
      </c>
      <c r="S2361" s="11">
        <f t="shared" si="2067"/>
        <v>0</v>
      </c>
      <c r="T2361" s="5">
        <v>6705.1409000000003</v>
      </c>
      <c r="U2361" s="11">
        <f t="shared" si="2067"/>
        <v>0</v>
      </c>
      <c r="V2361" s="35">
        <f t="shared" si="2067"/>
        <v>0</v>
      </c>
      <c r="W2361" s="5">
        <f t="shared" si="2030"/>
        <v>99.669127746231837</v>
      </c>
      <c r="X2361" s="25"/>
    </row>
    <row r="2362" spans="1:24" ht="63" x14ac:dyDescent="0.25">
      <c r="A2362" s="4" t="s">
        <v>216</v>
      </c>
      <c r="B2362" s="4" t="s">
        <v>1343</v>
      </c>
      <c r="C2362" s="4" t="s">
        <v>160</v>
      </c>
      <c r="D2362" s="4"/>
      <c r="E2362" s="14" t="s">
        <v>817</v>
      </c>
      <c r="F2362" s="5">
        <f t="shared" si="2064"/>
        <v>1758.2</v>
      </c>
      <c r="G2362" s="5">
        <f t="shared" si="2064"/>
        <v>1758.2</v>
      </c>
      <c r="H2362" s="5">
        <f t="shared" si="2064"/>
        <v>1758.2</v>
      </c>
      <c r="I2362" s="5">
        <f t="shared" si="2064"/>
        <v>0</v>
      </c>
      <c r="J2362" s="5">
        <f t="shared" si="2064"/>
        <v>0</v>
      </c>
      <c r="K2362" s="5">
        <f t="shared" si="2064"/>
        <v>0</v>
      </c>
      <c r="L2362" s="5">
        <f t="shared" si="2064"/>
        <v>-203.16200000000001</v>
      </c>
      <c r="M2362" s="5">
        <f t="shared" si="2056"/>
        <v>1555.038</v>
      </c>
      <c r="N2362" s="5">
        <v>6727.4</v>
      </c>
      <c r="O2362" s="5">
        <f t="shared" si="2065"/>
        <v>995.67534000000001</v>
      </c>
      <c r="P2362" s="5">
        <f t="shared" si="2066"/>
        <v>0</v>
      </c>
      <c r="Q2362" s="5">
        <f t="shared" si="2066"/>
        <v>0</v>
      </c>
      <c r="R2362" s="5">
        <f t="shared" si="2066"/>
        <v>0</v>
      </c>
      <c r="S2362" s="5">
        <f t="shared" si="2066"/>
        <v>0</v>
      </c>
      <c r="T2362" s="5">
        <v>6705.1409000000003</v>
      </c>
      <c r="U2362" s="5">
        <f t="shared" si="2066"/>
        <v>0</v>
      </c>
      <c r="V2362" s="36">
        <f t="shared" si="2066"/>
        <v>0</v>
      </c>
      <c r="W2362" s="5">
        <f t="shared" si="2030"/>
        <v>99.669127746231837</v>
      </c>
      <c r="X2362" s="26"/>
    </row>
    <row r="2363" spans="1:24" ht="31.5" x14ac:dyDescent="0.25">
      <c r="A2363" s="4" t="s">
        <v>216</v>
      </c>
      <c r="B2363" s="4" t="s">
        <v>1343</v>
      </c>
      <c r="C2363" s="4" t="s">
        <v>157</v>
      </c>
      <c r="D2363" s="4"/>
      <c r="E2363" s="14" t="s">
        <v>526</v>
      </c>
      <c r="F2363" s="5">
        <f t="shared" si="2064"/>
        <v>1758.2</v>
      </c>
      <c r="G2363" s="5">
        <f t="shared" si="2064"/>
        <v>1758.2</v>
      </c>
      <c r="H2363" s="5">
        <f t="shared" si="2064"/>
        <v>1758.2</v>
      </c>
      <c r="I2363" s="5">
        <f t="shared" si="2064"/>
        <v>0</v>
      </c>
      <c r="J2363" s="5">
        <f t="shared" si="2064"/>
        <v>0</v>
      </c>
      <c r="K2363" s="5">
        <f t="shared" si="2064"/>
        <v>0</v>
      </c>
      <c r="L2363" s="5">
        <f t="shared" si="2064"/>
        <v>-203.16200000000001</v>
      </c>
      <c r="M2363" s="5">
        <f t="shared" si="2056"/>
        <v>1555.038</v>
      </c>
      <c r="N2363" s="5">
        <v>6727.4</v>
      </c>
      <c r="O2363" s="5">
        <f t="shared" si="2065"/>
        <v>995.67534000000001</v>
      </c>
      <c r="P2363" s="5">
        <f t="shared" si="2066"/>
        <v>0</v>
      </c>
      <c r="Q2363" s="5">
        <f t="shared" si="2066"/>
        <v>0</v>
      </c>
      <c r="R2363" s="5">
        <f t="shared" si="2066"/>
        <v>0</v>
      </c>
      <c r="S2363" s="5">
        <f t="shared" si="2066"/>
        <v>0</v>
      </c>
      <c r="T2363" s="5">
        <v>6705.1409000000003</v>
      </c>
      <c r="U2363" s="5">
        <f t="shared" si="2066"/>
        <v>0</v>
      </c>
      <c r="V2363" s="36">
        <f t="shared" si="2066"/>
        <v>0</v>
      </c>
      <c r="W2363" s="5">
        <f t="shared" si="2030"/>
        <v>99.669127746231837</v>
      </c>
      <c r="X2363" s="26"/>
    </row>
    <row r="2364" spans="1:24" ht="78.75" x14ac:dyDescent="0.25">
      <c r="A2364" s="4" t="s">
        <v>216</v>
      </c>
      <c r="B2364" s="4" t="s">
        <v>1343</v>
      </c>
      <c r="C2364" s="4" t="s">
        <v>157</v>
      </c>
      <c r="D2364" s="4" t="s">
        <v>18</v>
      </c>
      <c r="E2364" s="14" t="s">
        <v>462</v>
      </c>
      <c r="F2364" s="5">
        <f t="shared" si="2064"/>
        <v>1758.2</v>
      </c>
      <c r="G2364" s="5">
        <f t="shared" si="2064"/>
        <v>1758.2</v>
      </c>
      <c r="H2364" s="5">
        <f t="shared" si="2064"/>
        <v>1758.2</v>
      </c>
      <c r="I2364" s="5">
        <f t="shared" si="2064"/>
        <v>0</v>
      </c>
      <c r="J2364" s="5">
        <f t="shared" si="2064"/>
        <v>0</v>
      </c>
      <c r="K2364" s="5">
        <f t="shared" si="2064"/>
        <v>0</v>
      </c>
      <c r="L2364" s="5">
        <f t="shared" si="2064"/>
        <v>-203.16200000000001</v>
      </c>
      <c r="M2364" s="5">
        <f t="shared" si="2056"/>
        <v>1555.038</v>
      </c>
      <c r="N2364" s="5">
        <v>6236.3952300000001</v>
      </c>
      <c r="O2364" s="5">
        <f t="shared" si="2065"/>
        <v>995.67534000000001</v>
      </c>
      <c r="P2364" s="5">
        <f t="shared" si="2066"/>
        <v>0</v>
      </c>
      <c r="Q2364" s="5">
        <f t="shared" si="2066"/>
        <v>0</v>
      </c>
      <c r="R2364" s="5">
        <f t="shared" si="2066"/>
        <v>0</v>
      </c>
      <c r="S2364" s="5">
        <f t="shared" si="2066"/>
        <v>0</v>
      </c>
      <c r="T2364" s="5">
        <v>6236.3952300000001</v>
      </c>
      <c r="U2364" s="5">
        <f t="shared" si="2066"/>
        <v>0</v>
      </c>
      <c r="V2364" s="36">
        <f t="shared" si="2066"/>
        <v>0</v>
      </c>
      <c r="W2364" s="5">
        <f t="shared" si="2030"/>
        <v>100</v>
      </c>
      <c r="X2364" s="26"/>
    </row>
    <row r="2365" spans="1:24" ht="31.5" x14ac:dyDescent="0.25">
      <c r="A2365" s="4" t="s">
        <v>216</v>
      </c>
      <c r="B2365" s="4" t="s">
        <v>1343</v>
      </c>
      <c r="C2365" s="4" t="s">
        <v>157</v>
      </c>
      <c r="D2365" s="4" t="s">
        <v>28</v>
      </c>
      <c r="E2365" s="14" t="s">
        <v>464</v>
      </c>
      <c r="F2365" s="5">
        <f t="shared" si="2064"/>
        <v>1758.2</v>
      </c>
      <c r="G2365" s="5">
        <f t="shared" si="2064"/>
        <v>1758.2</v>
      </c>
      <c r="H2365" s="5">
        <f t="shared" si="2064"/>
        <v>1758.2</v>
      </c>
      <c r="I2365" s="5">
        <f t="shared" si="2064"/>
        <v>0</v>
      </c>
      <c r="J2365" s="5">
        <f t="shared" si="2064"/>
        <v>0</v>
      </c>
      <c r="K2365" s="5">
        <f t="shared" si="2064"/>
        <v>0</v>
      </c>
      <c r="L2365" s="5">
        <f t="shared" si="2064"/>
        <v>-203.16200000000001</v>
      </c>
      <c r="M2365" s="5">
        <f t="shared" si="2056"/>
        <v>1555.038</v>
      </c>
      <c r="N2365" s="5">
        <v>6236.3952300000001</v>
      </c>
      <c r="O2365" s="5">
        <f t="shared" si="2065"/>
        <v>995.67534000000001</v>
      </c>
      <c r="P2365" s="5">
        <f t="shared" si="2066"/>
        <v>0</v>
      </c>
      <c r="Q2365" s="5">
        <f t="shared" si="2066"/>
        <v>0</v>
      </c>
      <c r="R2365" s="5">
        <f t="shared" si="2066"/>
        <v>0</v>
      </c>
      <c r="S2365" s="5">
        <f t="shared" si="2066"/>
        <v>0</v>
      </c>
      <c r="T2365" s="5">
        <v>6236.3952300000001</v>
      </c>
      <c r="U2365" s="5">
        <f t="shared" si="2066"/>
        <v>0</v>
      </c>
      <c r="V2365" s="36">
        <f t="shared" si="2066"/>
        <v>0</v>
      </c>
      <c r="W2365" s="5">
        <f t="shared" si="2030"/>
        <v>100</v>
      </c>
      <c r="X2365" s="26"/>
    </row>
    <row r="2366" spans="1:24" ht="31.5" x14ac:dyDescent="0.25">
      <c r="A2366" s="4" t="s">
        <v>216</v>
      </c>
      <c r="B2366" s="4" t="s">
        <v>1343</v>
      </c>
      <c r="C2366" s="4" t="s">
        <v>157</v>
      </c>
      <c r="D2366" s="4" t="s">
        <v>11</v>
      </c>
      <c r="E2366" s="14" t="s">
        <v>465</v>
      </c>
      <c r="F2366" s="5">
        <f t="shared" si="2064"/>
        <v>1758.2</v>
      </c>
      <c r="G2366" s="5">
        <f t="shared" si="2064"/>
        <v>1758.2</v>
      </c>
      <c r="H2366" s="5">
        <f t="shared" si="2064"/>
        <v>1758.2</v>
      </c>
      <c r="I2366" s="5">
        <f t="shared" si="2064"/>
        <v>0</v>
      </c>
      <c r="J2366" s="5">
        <f t="shared" si="2064"/>
        <v>0</v>
      </c>
      <c r="K2366" s="5">
        <f t="shared" si="2064"/>
        <v>0</v>
      </c>
      <c r="L2366" s="5">
        <f t="shared" si="2064"/>
        <v>-203.16200000000001</v>
      </c>
      <c r="M2366" s="5">
        <f t="shared" si="2056"/>
        <v>1555.038</v>
      </c>
      <c r="N2366" s="5">
        <v>491.00477000000001</v>
      </c>
      <c r="O2366" s="5">
        <f t="shared" si="2065"/>
        <v>995.67534000000001</v>
      </c>
      <c r="P2366" s="5">
        <f t="shared" si="2066"/>
        <v>0</v>
      </c>
      <c r="Q2366" s="5">
        <f t="shared" si="2066"/>
        <v>0</v>
      </c>
      <c r="R2366" s="5">
        <f t="shared" si="2066"/>
        <v>0</v>
      </c>
      <c r="S2366" s="5">
        <f t="shared" si="2066"/>
        <v>0</v>
      </c>
      <c r="T2366" s="5">
        <v>468.74567000000002</v>
      </c>
      <c r="U2366" s="5">
        <f t="shared" si="2066"/>
        <v>0</v>
      </c>
      <c r="V2366" s="36">
        <f t="shared" si="2066"/>
        <v>0</v>
      </c>
      <c r="W2366" s="5">
        <f t="shared" si="2030"/>
        <v>95.466622452568032</v>
      </c>
      <c r="X2366" s="26"/>
    </row>
    <row r="2367" spans="1:24" ht="31.5" x14ac:dyDescent="0.25">
      <c r="A2367" s="4" t="s">
        <v>216</v>
      </c>
      <c r="B2367" s="4" t="s">
        <v>1343</v>
      </c>
      <c r="C2367" s="4" t="s">
        <v>157</v>
      </c>
      <c r="D2367" s="4" t="s">
        <v>12</v>
      </c>
      <c r="E2367" s="14" t="s">
        <v>466</v>
      </c>
      <c r="F2367" s="5">
        <v>1758.2</v>
      </c>
      <c r="G2367" s="5">
        <v>1758.2</v>
      </c>
      <c r="H2367" s="5">
        <v>1758.2</v>
      </c>
      <c r="I2367" s="5"/>
      <c r="J2367" s="5"/>
      <c r="K2367" s="5"/>
      <c r="L2367" s="5">
        <f>-199.537-2.225-1.4</f>
        <v>-203.16200000000001</v>
      </c>
      <c r="M2367" s="5">
        <f t="shared" si="2056"/>
        <v>1555.038</v>
      </c>
      <c r="N2367" s="5">
        <v>491.00477000000001</v>
      </c>
      <c r="O2367" s="5">
        <v>995.67534000000001</v>
      </c>
      <c r="P2367" s="5">
        <v>0</v>
      </c>
      <c r="Q2367" s="5">
        <v>0</v>
      </c>
      <c r="R2367" s="5">
        <v>0</v>
      </c>
      <c r="S2367" s="5">
        <v>0</v>
      </c>
      <c r="T2367" s="5">
        <v>468.74567000000002</v>
      </c>
      <c r="U2367" s="5">
        <v>0</v>
      </c>
      <c r="V2367" s="36">
        <v>0</v>
      </c>
      <c r="W2367" s="5">
        <f t="shared" si="2030"/>
        <v>95.466622452568032</v>
      </c>
      <c r="X2367" s="26"/>
    </row>
    <row r="2368" spans="1:24" ht="31.5" x14ac:dyDescent="0.25">
      <c r="A2368" s="4" t="s">
        <v>216</v>
      </c>
      <c r="B2368" s="4" t="s">
        <v>1343</v>
      </c>
      <c r="C2368" s="4" t="s">
        <v>25</v>
      </c>
      <c r="D2368" s="4"/>
      <c r="E2368" s="14" t="s">
        <v>728</v>
      </c>
      <c r="F2368" s="5"/>
      <c r="G2368" s="5"/>
      <c r="H2368" s="5"/>
      <c r="I2368" s="5"/>
      <c r="J2368" s="5"/>
      <c r="K2368" s="5"/>
      <c r="L2368" s="5"/>
      <c r="M2368" s="5">
        <f>M2369</f>
        <v>0</v>
      </c>
      <c r="N2368" s="5">
        <v>51955.199999999997</v>
      </c>
      <c r="O2368" s="5">
        <f t="shared" ref="O2368:O2370" si="2068">O2369</f>
        <v>152.5</v>
      </c>
      <c r="P2368" s="5">
        <f t="shared" ref="P2368:V2370" si="2069">P2369</f>
        <v>0</v>
      </c>
      <c r="Q2368" s="5">
        <f t="shared" si="2069"/>
        <v>0</v>
      </c>
      <c r="R2368" s="5">
        <f t="shared" si="2069"/>
        <v>0</v>
      </c>
      <c r="S2368" s="5">
        <f t="shared" si="2069"/>
        <v>0</v>
      </c>
      <c r="T2368" s="5">
        <v>51866.960830000004</v>
      </c>
      <c r="U2368" s="5">
        <f t="shared" si="2069"/>
        <v>0</v>
      </c>
      <c r="V2368" s="36">
        <f t="shared" si="2069"/>
        <v>0</v>
      </c>
      <c r="W2368" s="5">
        <f t="shared" si="2030"/>
        <v>99.830162967325705</v>
      </c>
      <c r="X2368" s="26"/>
    </row>
    <row r="2369" spans="1:24" ht="31.5" x14ac:dyDescent="0.25">
      <c r="A2369" s="4" t="s">
        <v>216</v>
      </c>
      <c r="B2369" s="4" t="s">
        <v>1343</v>
      </c>
      <c r="C2369" s="4" t="s">
        <v>161</v>
      </c>
      <c r="D2369" s="4"/>
      <c r="E2369" s="14" t="s">
        <v>730</v>
      </c>
      <c r="F2369" s="5"/>
      <c r="G2369" s="5"/>
      <c r="H2369" s="5"/>
      <c r="I2369" s="5"/>
      <c r="J2369" s="5"/>
      <c r="K2369" s="5"/>
      <c r="L2369" s="5"/>
      <c r="M2369" s="5">
        <f>M2370</f>
        <v>0</v>
      </c>
      <c r="N2369" s="5">
        <v>51955.199999999997</v>
      </c>
      <c r="O2369" s="5">
        <f t="shared" si="2068"/>
        <v>152.5</v>
      </c>
      <c r="P2369" s="5">
        <f t="shared" si="2069"/>
        <v>0</v>
      </c>
      <c r="Q2369" s="5">
        <f t="shared" si="2069"/>
        <v>0</v>
      </c>
      <c r="R2369" s="5">
        <f t="shared" si="2069"/>
        <v>0</v>
      </c>
      <c r="S2369" s="5">
        <f t="shared" si="2069"/>
        <v>0</v>
      </c>
      <c r="T2369" s="5">
        <v>51866.960830000004</v>
      </c>
      <c r="U2369" s="5">
        <f t="shared" si="2069"/>
        <v>0</v>
      </c>
      <c r="V2369" s="36">
        <f t="shared" si="2069"/>
        <v>0</v>
      </c>
      <c r="W2369" s="5">
        <f t="shared" si="2030"/>
        <v>99.830162967325705</v>
      </c>
      <c r="X2369" s="26"/>
    </row>
    <row r="2370" spans="1:24" ht="31.5" x14ac:dyDescent="0.25">
      <c r="A2370" s="4" t="s">
        <v>216</v>
      </c>
      <c r="B2370" s="4" t="s">
        <v>1343</v>
      </c>
      <c r="C2370" s="4" t="s">
        <v>158</v>
      </c>
      <c r="D2370" s="4"/>
      <c r="E2370" s="14" t="s">
        <v>722</v>
      </c>
      <c r="F2370" s="5"/>
      <c r="G2370" s="5"/>
      <c r="H2370" s="5"/>
      <c r="I2370" s="5"/>
      <c r="J2370" s="5"/>
      <c r="K2370" s="5"/>
      <c r="L2370" s="5"/>
      <c r="M2370" s="5">
        <f>M2371</f>
        <v>0</v>
      </c>
      <c r="N2370" s="5">
        <v>48126.909399999997</v>
      </c>
      <c r="O2370" s="5">
        <f t="shared" si="2068"/>
        <v>152.5</v>
      </c>
      <c r="P2370" s="5">
        <f t="shared" si="2069"/>
        <v>0</v>
      </c>
      <c r="Q2370" s="5">
        <f t="shared" si="2069"/>
        <v>0</v>
      </c>
      <c r="R2370" s="5">
        <f t="shared" si="2069"/>
        <v>0</v>
      </c>
      <c r="S2370" s="5">
        <f t="shared" si="2069"/>
        <v>0</v>
      </c>
      <c r="T2370" s="5">
        <v>48038.670230000003</v>
      </c>
      <c r="U2370" s="5">
        <f t="shared" si="2069"/>
        <v>0</v>
      </c>
      <c r="V2370" s="36">
        <f t="shared" si="2069"/>
        <v>0</v>
      </c>
      <c r="W2370" s="5">
        <f t="shared" si="2030"/>
        <v>99.816653154960349</v>
      </c>
      <c r="X2370" s="26"/>
    </row>
    <row r="2371" spans="1:24" ht="78.75" x14ac:dyDescent="0.25">
      <c r="A2371" s="4" t="s">
        <v>216</v>
      </c>
      <c r="B2371" s="4" t="s">
        <v>1343</v>
      </c>
      <c r="C2371" s="4" t="s">
        <v>158</v>
      </c>
      <c r="D2371" s="4" t="s">
        <v>18</v>
      </c>
      <c r="E2371" s="14" t="s">
        <v>462</v>
      </c>
      <c r="F2371" s="5"/>
      <c r="G2371" s="5"/>
      <c r="H2371" s="5"/>
      <c r="I2371" s="5"/>
      <c r="J2371" s="5"/>
      <c r="K2371" s="5"/>
      <c r="L2371" s="5"/>
      <c r="M2371" s="5">
        <v>0</v>
      </c>
      <c r="N2371" s="5">
        <v>48126.909399999997</v>
      </c>
      <c r="O2371" s="5">
        <v>152.5</v>
      </c>
      <c r="P2371" s="5">
        <v>0</v>
      </c>
      <c r="Q2371" s="5">
        <v>0</v>
      </c>
      <c r="R2371" s="5">
        <v>0</v>
      </c>
      <c r="S2371" s="5">
        <v>0</v>
      </c>
      <c r="T2371" s="5">
        <v>48038.670230000003</v>
      </c>
      <c r="U2371" s="5">
        <v>0</v>
      </c>
      <c r="V2371" s="36">
        <v>0</v>
      </c>
      <c r="W2371" s="5">
        <f t="shared" si="2030"/>
        <v>99.816653154960349</v>
      </c>
      <c r="X2371" s="26"/>
    </row>
    <row r="2372" spans="1:24" s="3" customFormat="1" ht="31.5" x14ac:dyDescent="0.25">
      <c r="A2372" s="4" t="s">
        <v>216</v>
      </c>
      <c r="B2372" s="4" t="s">
        <v>1343</v>
      </c>
      <c r="C2372" s="4" t="s">
        <v>158</v>
      </c>
      <c r="D2372" s="4" t="s">
        <v>28</v>
      </c>
      <c r="E2372" s="14" t="s">
        <v>464</v>
      </c>
      <c r="F2372" s="8">
        <f t="shared" ref="F2372:L2372" si="2070">F2373+F2442+F2486+F2586+F2665+F2681+F2695+F2719+F2709</f>
        <v>563618.30000000005</v>
      </c>
      <c r="G2372" s="8">
        <f t="shared" si="2070"/>
        <v>410587.69999999995</v>
      </c>
      <c r="H2372" s="8">
        <f t="shared" si="2070"/>
        <v>494399.8</v>
      </c>
      <c r="I2372" s="8">
        <f t="shared" si="2070"/>
        <v>-2866</v>
      </c>
      <c r="J2372" s="8">
        <f t="shared" si="2070"/>
        <v>20982.600000000002</v>
      </c>
      <c r="K2372" s="8">
        <f t="shared" si="2070"/>
        <v>349581.80000000005</v>
      </c>
      <c r="L2372" s="8">
        <f t="shared" si="2070"/>
        <v>8095.4349999999977</v>
      </c>
      <c r="M2372" s="8">
        <f t="shared" si="2056"/>
        <v>568847.7350000001</v>
      </c>
      <c r="N2372" s="5">
        <v>48126.909399999997</v>
      </c>
      <c r="O2372" s="8">
        <f t="shared" ref="O2372:V2372" si="2071">O2373+O2442+O2486+O2586+O2665+O2681+O2695+O2719+O2709</f>
        <v>465849.91242999991</v>
      </c>
      <c r="P2372" s="8">
        <f t="shared" si="2071"/>
        <v>585894.37137000007</v>
      </c>
      <c r="Q2372" s="8">
        <f t="shared" si="2071"/>
        <v>163843.30419000002</v>
      </c>
      <c r="R2372" s="8">
        <f t="shared" si="2071"/>
        <v>0</v>
      </c>
      <c r="S2372" s="8">
        <f t="shared" si="2071"/>
        <v>0</v>
      </c>
      <c r="T2372" s="5">
        <v>48038.670230000003</v>
      </c>
      <c r="U2372" s="8">
        <f t="shared" si="2071"/>
        <v>564781.53655000008</v>
      </c>
      <c r="V2372" s="34">
        <f t="shared" si="2071"/>
        <v>0</v>
      </c>
      <c r="W2372" s="5">
        <f t="shared" si="2030"/>
        <v>99.816653154960349</v>
      </c>
      <c r="X2372" s="21"/>
    </row>
    <row r="2373" spans="1:24" s="3" customFormat="1" ht="31.5" x14ac:dyDescent="0.25">
      <c r="A2373" s="4" t="s">
        <v>216</v>
      </c>
      <c r="B2373" s="4" t="s">
        <v>1343</v>
      </c>
      <c r="C2373" s="4" t="s">
        <v>159</v>
      </c>
      <c r="D2373" s="4"/>
      <c r="E2373" s="14" t="s">
        <v>723</v>
      </c>
      <c r="F2373" s="8">
        <f t="shared" ref="F2373:L2373" si="2072">F2374+F2395</f>
        <v>63239.1</v>
      </c>
      <c r="G2373" s="8">
        <f t="shared" si="2072"/>
        <v>60698.5</v>
      </c>
      <c r="H2373" s="8">
        <f t="shared" si="2072"/>
        <v>60292.9</v>
      </c>
      <c r="I2373" s="8">
        <f t="shared" si="2072"/>
        <v>0</v>
      </c>
      <c r="J2373" s="8">
        <f t="shared" si="2072"/>
        <v>0</v>
      </c>
      <c r="K2373" s="8">
        <f t="shared" si="2072"/>
        <v>0</v>
      </c>
      <c r="L2373" s="8">
        <f t="shared" si="2072"/>
        <v>475.29900000000004</v>
      </c>
      <c r="M2373" s="8">
        <f t="shared" si="2056"/>
        <v>63714.398999999998</v>
      </c>
      <c r="N2373" s="5">
        <v>3828.2905999999998</v>
      </c>
      <c r="O2373" s="8">
        <f t="shared" ref="O2373:V2373" si="2073">O2374+O2395</f>
        <v>40262.584269999999</v>
      </c>
      <c r="P2373" s="8">
        <f t="shared" si="2073"/>
        <v>11057.254999999999</v>
      </c>
      <c r="Q2373" s="8">
        <f t="shared" si="2073"/>
        <v>3856.6357200000002</v>
      </c>
      <c r="R2373" s="8">
        <f t="shared" si="2073"/>
        <v>0</v>
      </c>
      <c r="S2373" s="8">
        <f t="shared" si="2073"/>
        <v>0</v>
      </c>
      <c r="T2373" s="5">
        <v>3828.2905999999998</v>
      </c>
      <c r="U2373" s="8">
        <f t="shared" si="2073"/>
        <v>10904.232030000001</v>
      </c>
      <c r="V2373" s="34">
        <f t="shared" si="2073"/>
        <v>0</v>
      </c>
      <c r="W2373" s="5">
        <f t="shared" si="2030"/>
        <v>100</v>
      </c>
      <c r="X2373" s="21"/>
    </row>
    <row r="2374" spans="1:24" s="10" customFormat="1" ht="31.5" x14ac:dyDescent="0.25">
      <c r="A2374" s="4" t="s">
        <v>216</v>
      </c>
      <c r="B2374" s="4" t="s">
        <v>1343</v>
      </c>
      <c r="C2374" s="4" t="s">
        <v>159</v>
      </c>
      <c r="D2374" s="4" t="s">
        <v>11</v>
      </c>
      <c r="E2374" s="14" t="s">
        <v>465</v>
      </c>
      <c r="F2374" s="11">
        <f t="shared" ref="F2374:L2374" si="2074">F2375+F2383</f>
        <v>49679</v>
      </c>
      <c r="G2374" s="11">
        <f t="shared" si="2074"/>
        <v>49679</v>
      </c>
      <c r="H2374" s="11">
        <f t="shared" si="2074"/>
        <v>49679</v>
      </c>
      <c r="I2374" s="11">
        <f t="shared" si="2074"/>
        <v>0</v>
      </c>
      <c r="J2374" s="11">
        <f t="shared" si="2074"/>
        <v>0</v>
      </c>
      <c r="K2374" s="11">
        <f t="shared" si="2074"/>
        <v>0</v>
      </c>
      <c r="L2374" s="11">
        <f t="shared" si="2074"/>
        <v>423.9</v>
      </c>
      <c r="M2374" s="11">
        <f t="shared" si="2056"/>
        <v>50102.9</v>
      </c>
      <c r="N2374" s="5">
        <v>3112.2905999999998</v>
      </c>
      <c r="O2374" s="11">
        <f>O2375+O2383</f>
        <v>32222.25819</v>
      </c>
      <c r="P2374" s="11">
        <f t="shared" ref="P2374:V2374" si="2075">P2375+P2383</f>
        <v>11029.654999999999</v>
      </c>
      <c r="Q2374" s="11">
        <f t="shared" si="2075"/>
        <v>3786.6357200000002</v>
      </c>
      <c r="R2374" s="11">
        <f t="shared" si="2075"/>
        <v>0</v>
      </c>
      <c r="S2374" s="11">
        <f t="shared" si="2075"/>
        <v>0</v>
      </c>
      <c r="T2374" s="5">
        <v>3112.2905999999998</v>
      </c>
      <c r="U2374" s="11">
        <f t="shared" si="2075"/>
        <v>10876.632030000001</v>
      </c>
      <c r="V2374" s="35">
        <f t="shared" si="2075"/>
        <v>0</v>
      </c>
      <c r="W2374" s="5">
        <f t="shared" si="2030"/>
        <v>100</v>
      </c>
      <c r="X2374" s="25"/>
    </row>
    <row r="2375" spans="1:24" ht="31.5" x14ac:dyDescent="0.25">
      <c r="A2375" s="4" t="s">
        <v>216</v>
      </c>
      <c r="B2375" s="4" t="s">
        <v>1343</v>
      </c>
      <c r="C2375" s="4" t="s">
        <v>159</v>
      </c>
      <c r="D2375" s="4" t="s">
        <v>12</v>
      </c>
      <c r="E2375" s="14" t="s">
        <v>466</v>
      </c>
      <c r="F2375" s="5">
        <f t="shared" ref="F2375:L2377" si="2076">F2376</f>
        <v>5893.7</v>
      </c>
      <c r="G2375" s="5">
        <f t="shared" si="2076"/>
        <v>5893.7</v>
      </c>
      <c r="H2375" s="5">
        <f t="shared" si="2076"/>
        <v>5893.7</v>
      </c>
      <c r="I2375" s="5">
        <f t="shared" si="2076"/>
        <v>0</v>
      </c>
      <c r="J2375" s="5">
        <f t="shared" si="2076"/>
        <v>0</v>
      </c>
      <c r="K2375" s="5">
        <f t="shared" si="2076"/>
        <v>0</v>
      </c>
      <c r="L2375" s="5">
        <f t="shared" si="2076"/>
        <v>0</v>
      </c>
      <c r="M2375" s="5">
        <f t="shared" si="2056"/>
        <v>5893.7</v>
      </c>
      <c r="N2375" s="5">
        <v>3112.2905999999998</v>
      </c>
      <c r="O2375" s="5">
        <f t="shared" ref="O2375:O2377" si="2077">O2376</f>
        <v>3786.6357200000002</v>
      </c>
      <c r="P2375" s="5">
        <f t="shared" ref="P2375:V2377" si="2078">P2376</f>
        <v>11029.654999999999</v>
      </c>
      <c r="Q2375" s="5">
        <f t="shared" si="2078"/>
        <v>3786.6357200000002</v>
      </c>
      <c r="R2375" s="5">
        <f t="shared" si="2078"/>
        <v>0</v>
      </c>
      <c r="S2375" s="5">
        <f t="shared" si="2078"/>
        <v>0</v>
      </c>
      <c r="T2375" s="5">
        <v>3112.2905999999998</v>
      </c>
      <c r="U2375" s="5">
        <f t="shared" si="2078"/>
        <v>10876.632030000001</v>
      </c>
      <c r="V2375" s="36">
        <f t="shared" si="2078"/>
        <v>0</v>
      </c>
      <c r="W2375" s="5">
        <f t="shared" si="2030"/>
        <v>100</v>
      </c>
      <c r="X2375" s="26"/>
    </row>
    <row r="2376" spans="1:24" x14ac:dyDescent="0.25">
      <c r="A2376" s="4" t="s">
        <v>216</v>
      </c>
      <c r="B2376" s="4" t="s">
        <v>1343</v>
      </c>
      <c r="C2376" s="4" t="s">
        <v>159</v>
      </c>
      <c r="D2376" s="4" t="s">
        <v>13</v>
      </c>
      <c r="E2376" s="14" t="s">
        <v>480</v>
      </c>
      <c r="F2376" s="5">
        <f t="shared" si="2076"/>
        <v>5893.7</v>
      </c>
      <c r="G2376" s="5">
        <f t="shared" si="2076"/>
        <v>5893.7</v>
      </c>
      <c r="H2376" s="5">
        <f t="shared" si="2076"/>
        <v>5893.7</v>
      </c>
      <c r="I2376" s="5">
        <f t="shared" si="2076"/>
        <v>0</v>
      </c>
      <c r="J2376" s="5">
        <f t="shared" si="2076"/>
        <v>0</v>
      </c>
      <c r="K2376" s="5">
        <f t="shared" si="2076"/>
        <v>0</v>
      </c>
      <c r="L2376" s="5">
        <f t="shared" si="2076"/>
        <v>0</v>
      </c>
      <c r="M2376" s="5">
        <f t="shared" si="2056"/>
        <v>5893.7</v>
      </c>
      <c r="N2376" s="5">
        <v>716</v>
      </c>
      <c r="O2376" s="5">
        <f t="shared" si="2077"/>
        <v>3786.6357200000002</v>
      </c>
      <c r="P2376" s="5">
        <f t="shared" si="2078"/>
        <v>11029.654999999999</v>
      </c>
      <c r="Q2376" s="5">
        <f t="shared" si="2078"/>
        <v>3786.6357200000002</v>
      </c>
      <c r="R2376" s="5">
        <f t="shared" si="2078"/>
        <v>0</v>
      </c>
      <c r="S2376" s="5">
        <f t="shared" si="2078"/>
        <v>0</v>
      </c>
      <c r="T2376" s="5">
        <v>716</v>
      </c>
      <c r="U2376" s="5">
        <f t="shared" si="2078"/>
        <v>10876.632030000001</v>
      </c>
      <c r="V2376" s="36">
        <f t="shared" si="2078"/>
        <v>0</v>
      </c>
      <c r="W2376" s="5">
        <f t="shared" si="2030"/>
        <v>100</v>
      </c>
      <c r="X2376" s="26"/>
    </row>
    <row r="2377" spans="1:24" x14ac:dyDescent="0.25">
      <c r="A2377" s="4" t="s">
        <v>216</v>
      </c>
      <c r="B2377" s="4" t="s">
        <v>1343</v>
      </c>
      <c r="C2377" s="4" t="s">
        <v>159</v>
      </c>
      <c r="D2377" s="4" t="s">
        <v>20</v>
      </c>
      <c r="E2377" s="14" t="s">
        <v>483</v>
      </c>
      <c r="F2377" s="5">
        <f t="shared" si="2076"/>
        <v>5893.7</v>
      </c>
      <c r="G2377" s="5">
        <f t="shared" si="2076"/>
        <v>5893.7</v>
      </c>
      <c r="H2377" s="5">
        <f t="shared" si="2076"/>
        <v>5893.7</v>
      </c>
      <c r="I2377" s="5">
        <f t="shared" si="2076"/>
        <v>0</v>
      </c>
      <c r="J2377" s="5">
        <f t="shared" si="2076"/>
        <v>0</v>
      </c>
      <c r="K2377" s="5">
        <f t="shared" si="2076"/>
        <v>0</v>
      </c>
      <c r="L2377" s="5">
        <f t="shared" si="2076"/>
        <v>0</v>
      </c>
      <c r="M2377" s="5">
        <f t="shared" si="2056"/>
        <v>5893.7</v>
      </c>
      <c r="N2377" s="5">
        <v>716</v>
      </c>
      <c r="O2377" s="5">
        <f t="shared" si="2077"/>
        <v>3786.6357200000002</v>
      </c>
      <c r="P2377" s="5">
        <f t="shared" si="2078"/>
        <v>11029.654999999999</v>
      </c>
      <c r="Q2377" s="5">
        <f t="shared" si="2078"/>
        <v>3786.6357200000002</v>
      </c>
      <c r="R2377" s="5">
        <f t="shared" si="2078"/>
        <v>0</v>
      </c>
      <c r="S2377" s="5">
        <f t="shared" si="2078"/>
        <v>0</v>
      </c>
      <c r="T2377" s="5">
        <v>716</v>
      </c>
      <c r="U2377" s="5">
        <f t="shared" si="2078"/>
        <v>10876.632030000001</v>
      </c>
      <c r="V2377" s="36">
        <f t="shared" si="2078"/>
        <v>0</v>
      </c>
      <c r="W2377" s="5">
        <f t="shared" si="2030"/>
        <v>100</v>
      </c>
      <c r="X2377" s="26"/>
    </row>
    <row r="2378" spans="1:24" x14ac:dyDescent="0.25">
      <c r="A2378" s="9" t="s">
        <v>216</v>
      </c>
      <c r="B2378" s="9" t="s">
        <v>1318</v>
      </c>
      <c r="C2378" s="9"/>
      <c r="D2378" s="9"/>
      <c r="E2378" s="13" t="s">
        <v>440</v>
      </c>
      <c r="F2378" s="5">
        <f t="shared" ref="F2378:L2378" si="2079">F2379+F2381</f>
        <v>5893.7</v>
      </c>
      <c r="G2378" s="5">
        <f t="shared" si="2079"/>
        <v>5893.7</v>
      </c>
      <c r="H2378" s="5">
        <f t="shared" si="2079"/>
        <v>5893.7</v>
      </c>
      <c r="I2378" s="5">
        <f t="shared" si="2079"/>
        <v>0</v>
      </c>
      <c r="J2378" s="5">
        <f t="shared" si="2079"/>
        <v>0</v>
      </c>
      <c r="K2378" s="5">
        <f t="shared" si="2079"/>
        <v>0</v>
      </c>
      <c r="L2378" s="5">
        <f t="shared" si="2079"/>
        <v>0</v>
      </c>
      <c r="M2378" s="5">
        <f t="shared" si="2056"/>
        <v>5893.7</v>
      </c>
      <c r="N2378" s="11">
        <v>11122.906599999998</v>
      </c>
      <c r="O2378" s="5">
        <f>O2379+O2381</f>
        <v>3786.6357200000002</v>
      </c>
      <c r="P2378" s="5">
        <f t="shared" ref="P2378:V2378" si="2080">P2379+P2381</f>
        <v>11029.654999999999</v>
      </c>
      <c r="Q2378" s="5">
        <f t="shared" si="2080"/>
        <v>3786.6357200000002</v>
      </c>
      <c r="R2378" s="5">
        <f t="shared" si="2080"/>
        <v>0</v>
      </c>
      <c r="S2378" s="5">
        <f t="shared" si="2080"/>
        <v>0</v>
      </c>
      <c r="T2378" s="11">
        <v>10970.77894</v>
      </c>
      <c r="U2378" s="5">
        <f t="shared" si="2080"/>
        <v>10876.632030000001</v>
      </c>
      <c r="V2378" s="36">
        <f t="shared" si="2080"/>
        <v>0</v>
      </c>
      <c r="W2378" s="11">
        <f t="shared" si="2030"/>
        <v>98.632302998930172</v>
      </c>
      <c r="X2378" s="26"/>
    </row>
    <row r="2379" spans="1:24" x14ac:dyDescent="0.25">
      <c r="A2379" s="4" t="s">
        <v>216</v>
      </c>
      <c r="B2379" s="4" t="s">
        <v>1318</v>
      </c>
      <c r="C2379" s="4" t="s">
        <v>108</v>
      </c>
      <c r="D2379" s="4"/>
      <c r="E2379" s="14" t="s">
        <v>868</v>
      </c>
      <c r="F2379" s="5">
        <f t="shared" ref="F2379:L2379" si="2081">F2380</f>
        <v>5501</v>
      </c>
      <c r="G2379" s="5">
        <f t="shared" si="2081"/>
        <v>5501</v>
      </c>
      <c r="H2379" s="5">
        <f t="shared" si="2081"/>
        <v>5501</v>
      </c>
      <c r="I2379" s="5">
        <f t="shared" si="2081"/>
        <v>0</v>
      </c>
      <c r="J2379" s="5">
        <f t="shared" si="2081"/>
        <v>0</v>
      </c>
      <c r="K2379" s="5">
        <f t="shared" si="2081"/>
        <v>0</v>
      </c>
      <c r="L2379" s="5">
        <f t="shared" si="2081"/>
        <v>0</v>
      </c>
      <c r="M2379" s="5">
        <f t="shared" si="2056"/>
        <v>5501</v>
      </c>
      <c r="N2379" s="5">
        <v>10928.154999999999</v>
      </c>
      <c r="O2379" s="5">
        <f>O2380</f>
        <v>3629.4597800000001</v>
      </c>
      <c r="P2379" s="5">
        <f t="shared" ref="P2379:V2379" si="2082">P2380</f>
        <v>10808.154999999999</v>
      </c>
      <c r="Q2379" s="5">
        <f t="shared" si="2082"/>
        <v>3629.4597800000001</v>
      </c>
      <c r="R2379" s="5">
        <f t="shared" si="2082"/>
        <v>0</v>
      </c>
      <c r="S2379" s="5">
        <f t="shared" si="2082"/>
        <v>0</v>
      </c>
      <c r="T2379" s="5">
        <v>10776.027340000001</v>
      </c>
      <c r="U2379" s="5">
        <f t="shared" si="2082"/>
        <v>10656.027340000001</v>
      </c>
      <c r="V2379" s="36">
        <f t="shared" si="2082"/>
        <v>0</v>
      </c>
      <c r="W2379" s="5">
        <f t="shared" ref="W2379:W2442" si="2083">T2379/N2379*100</f>
        <v>98.607929151810183</v>
      </c>
      <c r="X2379" s="26"/>
    </row>
    <row r="2380" spans="1:24" ht="31.5" x14ac:dyDescent="0.25">
      <c r="A2380" s="4" t="s">
        <v>216</v>
      </c>
      <c r="B2380" s="4" t="s">
        <v>1318</v>
      </c>
      <c r="C2380" s="4" t="s">
        <v>168</v>
      </c>
      <c r="D2380" s="4"/>
      <c r="E2380" s="14" t="s">
        <v>1417</v>
      </c>
      <c r="F2380" s="5">
        <v>5501</v>
      </c>
      <c r="G2380" s="5">
        <v>5501</v>
      </c>
      <c r="H2380" s="5">
        <v>5501</v>
      </c>
      <c r="I2380" s="5"/>
      <c r="J2380" s="5"/>
      <c r="K2380" s="5"/>
      <c r="L2380" s="5"/>
      <c r="M2380" s="5">
        <f t="shared" si="2056"/>
        <v>5501</v>
      </c>
      <c r="N2380" s="5">
        <v>10808.154999999999</v>
      </c>
      <c r="O2380" s="5">
        <v>3629.4597800000001</v>
      </c>
      <c r="P2380" s="5">
        <f>N2380</f>
        <v>10808.154999999999</v>
      </c>
      <c r="Q2380" s="5">
        <f>O2380</f>
        <v>3629.4597800000001</v>
      </c>
      <c r="R2380" s="5">
        <v>0</v>
      </c>
      <c r="S2380" s="5">
        <v>0</v>
      </c>
      <c r="T2380" s="5">
        <v>10656.027340000001</v>
      </c>
      <c r="U2380" s="5">
        <f>T2380</f>
        <v>10656.027340000001</v>
      </c>
      <c r="V2380" s="36">
        <v>0</v>
      </c>
      <c r="W2380" s="5">
        <f t="shared" si="2083"/>
        <v>98.592473368488896</v>
      </c>
      <c r="X2380" s="26"/>
    </row>
    <row r="2381" spans="1:24" ht="63" x14ac:dyDescent="0.25">
      <c r="A2381" s="4" t="s">
        <v>216</v>
      </c>
      <c r="B2381" s="4" t="s">
        <v>1318</v>
      </c>
      <c r="C2381" s="4" t="s">
        <v>169</v>
      </c>
      <c r="D2381" s="4"/>
      <c r="E2381" s="14" t="s">
        <v>1418</v>
      </c>
      <c r="F2381" s="5">
        <f t="shared" ref="F2381:L2381" si="2084">F2382</f>
        <v>392.7</v>
      </c>
      <c r="G2381" s="5">
        <f t="shared" si="2084"/>
        <v>392.7</v>
      </c>
      <c r="H2381" s="5">
        <f t="shared" si="2084"/>
        <v>392.7</v>
      </c>
      <c r="I2381" s="5">
        <f t="shared" si="2084"/>
        <v>0</v>
      </c>
      <c r="J2381" s="5">
        <f t="shared" si="2084"/>
        <v>0</v>
      </c>
      <c r="K2381" s="5">
        <f t="shared" si="2084"/>
        <v>0</v>
      </c>
      <c r="L2381" s="5">
        <f t="shared" si="2084"/>
        <v>0</v>
      </c>
      <c r="M2381" s="5">
        <f t="shared" si="2056"/>
        <v>392.7</v>
      </c>
      <c r="N2381" s="5">
        <v>1049.5</v>
      </c>
      <c r="O2381" s="5">
        <f>O2382</f>
        <v>157.17594</v>
      </c>
      <c r="P2381" s="5">
        <f t="shared" ref="P2381:V2381" si="2085">P2382</f>
        <v>221.5</v>
      </c>
      <c r="Q2381" s="5">
        <f t="shared" si="2085"/>
        <v>157.17594</v>
      </c>
      <c r="R2381" s="5">
        <f t="shared" si="2085"/>
        <v>0</v>
      </c>
      <c r="S2381" s="5">
        <f t="shared" si="2085"/>
        <v>0</v>
      </c>
      <c r="T2381" s="5">
        <v>1048.6046900000001</v>
      </c>
      <c r="U2381" s="5">
        <f t="shared" si="2085"/>
        <v>220.60469000000001</v>
      </c>
      <c r="V2381" s="36">
        <f t="shared" si="2085"/>
        <v>0</v>
      </c>
      <c r="W2381" s="5">
        <f t="shared" si="2083"/>
        <v>99.914691757979995</v>
      </c>
      <c r="X2381" s="26"/>
    </row>
    <row r="2382" spans="1:24" ht="63" x14ac:dyDescent="0.25">
      <c r="A2382" s="4" t="s">
        <v>216</v>
      </c>
      <c r="B2382" s="4" t="s">
        <v>1318</v>
      </c>
      <c r="C2382" s="4" t="s">
        <v>162</v>
      </c>
      <c r="D2382" s="4"/>
      <c r="E2382" s="14" t="s">
        <v>1419</v>
      </c>
      <c r="F2382" s="5">
        <v>392.7</v>
      </c>
      <c r="G2382" s="5">
        <v>392.7</v>
      </c>
      <c r="H2382" s="5">
        <v>392.7</v>
      </c>
      <c r="I2382" s="5"/>
      <c r="J2382" s="5"/>
      <c r="K2382" s="5"/>
      <c r="L2382" s="5"/>
      <c r="M2382" s="5">
        <f t="shared" si="2056"/>
        <v>392.7</v>
      </c>
      <c r="N2382" s="5">
        <v>221.5</v>
      </c>
      <c r="O2382" s="5">
        <v>157.17594</v>
      </c>
      <c r="P2382" s="5">
        <f>N2382</f>
        <v>221.5</v>
      </c>
      <c r="Q2382" s="5">
        <f>O2382</f>
        <v>157.17594</v>
      </c>
      <c r="R2382" s="5">
        <v>0</v>
      </c>
      <c r="S2382" s="5">
        <v>0</v>
      </c>
      <c r="T2382" s="5">
        <v>220.60469000000001</v>
      </c>
      <c r="U2382" s="5">
        <f>T2382</f>
        <v>220.60469000000001</v>
      </c>
      <c r="V2382" s="36">
        <v>0</v>
      </c>
      <c r="W2382" s="5">
        <f t="shared" si="2083"/>
        <v>99.595796839729118</v>
      </c>
      <c r="X2382" s="26"/>
    </row>
    <row r="2383" spans="1:24" ht="31.5" x14ac:dyDescent="0.25">
      <c r="A2383" s="4" t="s">
        <v>216</v>
      </c>
      <c r="B2383" s="4" t="s">
        <v>1318</v>
      </c>
      <c r="C2383" s="4" t="s">
        <v>162</v>
      </c>
      <c r="D2383" s="4" t="s">
        <v>11</v>
      </c>
      <c r="E2383" s="14" t="s">
        <v>465</v>
      </c>
      <c r="F2383" s="5">
        <f t="shared" ref="F2383:L2383" si="2086">F2384</f>
        <v>43785.3</v>
      </c>
      <c r="G2383" s="5">
        <f t="shared" si="2086"/>
        <v>43785.3</v>
      </c>
      <c r="H2383" s="5">
        <f t="shared" si="2086"/>
        <v>43785.3</v>
      </c>
      <c r="I2383" s="5">
        <f t="shared" si="2086"/>
        <v>0</v>
      </c>
      <c r="J2383" s="5">
        <f t="shared" si="2086"/>
        <v>0</v>
      </c>
      <c r="K2383" s="5">
        <f t="shared" si="2086"/>
        <v>0</v>
      </c>
      <c r="L2383" s="5">
        <f t="shared" si="2086"/>
        <v>423.9</v>
      </c>
      <c r="M2383" s="5">
        <f t="shared" si="2056"/>
        <v>44209.200000000004</v>
      </c>
      <c r="N2383" s="5">
        <v>221.5</v>
      </c>
      <c r="O2383" s="5">
        <f>O2384</f>
        <v>28435.622470000002</v>
      </c>
      <c r="P2383" s="5">
        <f t="shared" ref="P2383:V2383" si="2087">P2384</f>
        <v>0</v>
      </c>
      <c r="Q2383" s="5">
        <f t="shared" si="2087"/>
        <v>0</v>
      </c>
      <c r="R2383" s="5">
        <f t="shared" si="2087"/>
        <v>0</v>
      </c>
      <c r="S2383" s="5">
        <f t="shared" si="2087"/>
        <v>0</v>
      </c>
      <c r="T2383" s="5">
        <v>220.60469000000001</v>
      </c>
      <c r="U2383" s="5">
        <f t="shared" si="2087"/>
        <v>0</v>
      </c>
      <c r="V2383" s="36">
        <f t="shared" si="2087"/>
        <v>0</v>
      </c>
      <c r="W2383" s="5">
        <f t="shared" si="2083"/>
        <v>99.595796839729118</v>
      </c>
      <c r="X2383" s="26"/>
    </row>
    <row r="2384" spans="1:24" ht="31.5" x14ac:dyDescent="0.25">
      <c r="A2384" s="4" t="s">
        <v>216</v>
      </c>
      <c r="B2384" s="4" t="s">
        <v>1318</v>
      </c>
      <c r="C2384" s="4" t="s">
        <v>162</v>
      </c>
      <c r="D2384" s="4" t="s">
        <v>12</v>
      </c>
      <c r="E2384" s="14" t="s">
        <v>466</v>
      </c>
      <c r="F2384" s="5">
        <f t="shared" ref="F2384:L2384" si="2088">F2385+F2390</f>
        <v>43785.3</v>
      </c>
      <c r="G2384" s="5">
        <f t="shared" si="2088"/>
        <v>43785.3</v>
      </c>
      <c r="H2384" s="5">
        <f t="shared" si="2088"/>
        <v>43785.3</v>
      </c>
      <c r="I2384" s="5">
        <f t="shared" si="2088"/>
        <v>0</v>
      </c>
      <c r="J2384" s="5">
        <f t="shared" si="2088"/>
        <v>0</v>
      </c>
      <c r="K2384" s="5">
        <f t="shared" si="2088"/>
        <v>0</v>
      </c>
      <c r="L2384" s="5">
        <f t="shared" si="2088"/>
        <v>423.9</v>
      </c>
      <c r="M2384" s="5">
        <f t="shared" si="2056"/>
        <v>44209.200000000004</v>
      </c>
      <c r="N2384" s="5">
        <v>221.5</v>
      </c>
      <c r="O2384" s="5">
        <f>O2385+O2390</f>
        <v>28435.622470000002</v>
      </c>
      <c r="P2384" s="5">
        <f t="shared" ref="P2384:V2384" si="2089">P2385+P2390</f>
        <v>0</v>
      </c>
      <c r="Q2384" s="5">
        <f t="shared" si="2089"/>
        <v>0</v>
      </c>
      <c r="R2384" s="5">
        <f t="shared" si="2089"/>
        <v>0</v>
      </c>
      <c r="S2384" s="5">
        <f t="shared" si="2089"/>
        <v>0</v>
      </c>
      <c r="T2384" s="5">
        <v>220.60469000000001</v>
      </c>
      <c r="U2384" s="5">
        <f t="shared" si="2089"/>
        <v>0</v>
      </c>
      <c r="V2384" s="36">
        <f t="shared" si="2089"/>
        <v>0</v>
      </c>
      <c r="W2384" s="5">
        <f t="shared" si="2083"/>
        <v>99.595796839729118</v>
      </c>
      <c r="X2384" s="26"/>
    </row>
    <row r="2385" spans="1:24" ht="31.5" hidden="1" x14ac:dyDescent="0.25">
      <c r="A2385" s="4" t="s">
        <v>216</v>
      </c>
      <c r="B2385" s="4" t="s">
        <v>1318</v>
      </c>
      <c r="C2385" s="4" t="s">
        <v>1106</v>
      </c>
      <c r="D2385" s="4"/>
      <c r="E2385" s="14" t="s">
        <v>1107</v>
      </c>
      <c r="F2385" s="5">
        <f t="shared" ref="F2385:L2386" si="2090">F2386</f>
        <v>40389.300000000003</v>
      </c>
      <c r="G2385" s="5">
        <f t="shared" si="2090"/>
        <v>40389.300000000003</v>
      </c>
      <c r="H2385" s="5">
        <f t="shared" si="2090"/>
        <v>40389.300000000003</v>
      </c>
      <c r="I2385" s="5">
        <f t="shared" si="2090"/>
        <v>0</v>
      </c>
      <c r="J2385" s="5">
        <f t="shared" si="2090"/>
        <v>0</v>
      </c>
      <c r="K2385" s="5">
        <f t="shared" si="2090"/>
        <v>0</v>
      </c>
      <c r="L2385" s="5">
        <f t="shared" si="2090"/>
        <v>423.9</v>
      </c>
      <c r="M2385" s="5">
        <f t="shared" si="2056"/>
        <v>40813.200000000004</v>
      </c>
      <c r="N2385" s="5">
        <v>0</v>
      </c>
      <c r="O2385" s="5">
        <f t="shared" ref="O2385:V2385" si="2091">O2386+O2388</f>
        <v>26191.4048</v>
      </c>
      <c r="P2385" s="5">
        <f t="shared" si="2091"/>
        <v>0</v>
      </c>
      <c r="Q2385" s="5">
        <f t="shared" si="2091"/>
        <v>0</v>
      </c>
      <c r="R2385" s="5">
        <f t="shared" si="2091"/>
        <v>0</v>
      </c>
      <c r="S2385" s="5">
        <f t="shared" si="2091"/>
        <v>0</v>
      </c>
      <c r="T2385" s="5">
        <v>0</v>
      </c>
      <c r="U2385" s="5">
        <f t="shared" si="2091"/>
        <v>0</v>
      </c>
      <c r="V2385" s="36">
        <f t="shared" si="2091"/>
        <v>0</v>
      </c>
      <c r="W2385" s="5" t="e">
        <f t="shared" si="2083"/>
        <v>#DIV/0!</v>
      </c>
      <c r="X2385" s="24" t="s">
        <v>1214</v>
      </c>
    </row>
    <row r="2386" spans="1:24" ht="31.5" hidden="1" x14ac:dyDescent="0.25">
      <c r="A2386" s="4" t="s">
        <v>216</v>
      </c>
      <c r="B2386" s="4" t="s">
        <v>1318</v>
      </c>
      <c r="C2386" s="4" t="s">
        <v>1106</v>
      </c>
      <c r="D2386" s="4" t="s">
        <v>11</v>
      </c>
      <c r="E2386" s="14" t="s">
        <v>465</v>
      </c>
      <c r="F2386" s="5">
        <f t="shared" si="2090"/>
        <v>40389.300000000003</v>
      </c>
      <c r="G2386" s="5">
        <f t="shared" si="2090"/>
        <v>40389.300000000003</v>
      </c>
      <c r="H2386" s="5">
        <f t="shared" si="2090"/>
        <v>40389.300000000003</v>
      </c>
      <c r="I2386" s="5">
        <f t="shared" si="2090"/>
        <v>0</v>
      </c>
      <c r="J2386" s="5">
        <f t="shared" si="2090"/>
        <v>0</v>
      </c>
      <c r="K2386" s="5">
        <f t="shared" si="2090"/>
        <v>0</v>
      </c>
      <c r="L2386" s="5">
        <f t="shared" si="2090"/>
        <v>423.9</v>
      </c>
      <c r="M2386" s="5">
        <f t="shared" si="2056"/>
        <v>40813.200000000004</v>
      </c>
      <c r="N2386" s="5">
        <v>0</v>
      </c>
      <c r="O2386" s="5">
        <f>O2387</f>
        <v>26189.747060000002</v>
      </c>
      <c r="P2386" s="5">
        <f t="shared" ref="P2386:V2386" si="2092">P2387</f>
        <v>0</v>
      </c>
      <c r="Q2386" s="5">
        <f t="shared" si="2092"/>
        <v>0</v>
      </c>
      <c r="R2386" s="5">
        <f t="shared" si="2092"/>
        <v>0</v>
      </c>
      <c r="S2386" s="5">
        <f t="shared" si="2092"/>
        <v>0</v>
      </c>
      <c r="T2386" s="5">
        <v>0</v>
      </c>
      <c r="U2386" s="5">
        <f t="shared" si="2092"/>
        <v>0</v>
      </c>
      <c r="V2386" s="36">
        <f t="shared" si="2092"/>
        <v>0</v>
      </c>
      <c r="W2386" s="5" t="e">
        <f t="shared" si="2083"/>
        <v>#DIV/0!</v>
      </c>
      <c r="X2386" s="24" t="s">
        <v>1214</v>
      </c>
    </row>
    <row r="2387" spans="1:24" ht="31.5" hidden="1" x14ac:dyDescent="0.25">
      <c r="A2387" s="4" t="s">
        <v>216</v>
      </c>
      <c r="B2387" s="4" t="s">
        <v>1318</v>
      </c>
      <c r="C2387" s="4" t="s">
        <v>1106</v>
      </c>
      <c r="D2387" s="4" t="s">
        <v>12</v>
      </c>
      <c r="E2387" s="14" t="s">
        <v>466</v>
      </c>
      <c r="F2387" s="5">
        <v>40389.300000000003</v>
      </c>
      <c r="G2387" s="5">
        <v>40389.300000000003</v>
      </c>
      <c r="H2387" s="5">
        <v>40389.300000000003</v>
      </c>
      <c r="I2387" s="5"/>
      <c r="J2387" s="5"/>
      <c r="K2387" s="5"/>
      <c r="L2387" s="5">
        <v>423.9</v>
      </c>
      <c r="M2387" s="5">
        <f t="shared" si="2056"/>
        <v>40813.200000000004</v>
      </c>
      <c r="N2387" s="5">
        <v>0</v>
      </c>
      <c r="O2387" s="5">
        <v>26189.747060000002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36">
        <v>0</v>
      </c>
      <c r="W2387" s="5" t="e">
        <f t="shared" si="2083"/>
        <v>#DIV/0!</v>
      </c>
      <c r="X2387" s="24" t="s">
        <v>1214</v>
      </c>
    </row>
    <row r="2388" spans="1:24" ht="47.25" x14ac:dyDescent="0.25">
      <c r="A2388" s="4" t="s">
        <v>216</v>
      </c>
      <c r="B2388" s="4" t="s">
        <v>1318</v>
      </c>
      <c r="C2388" s="4" t="s">
        <v>163</v>
      </c>
      <c r="D2388" s="4"/>
      <c r="E2388" s="14" t="s">
        <v>487</v>
      </c>
      <c r="F2388" s="5"/>
      <c r="G2388" s="5"/>
      <c r="H2388" s="5"/>
      <c r="I2388" s="5"/>
      <c r="J2388" s="5"/>
      <c r="K2388" s="5"/>
      <c r="L2388" s="5"/>
      <c r="M2388" s="5">
        <f>M23272</f>
        <v>0</v>
      </c>
      <c r="N2388" s="5">
        <v>700</v>
      </c>
      <c r="O2388" s="5">
        <f t="shared" ref="O2388:V2388" si="2093">O2389</f>
        <v>1.65774</v>
      </c>
      <c r="P2388" s="5">
        <f t="shared" si="2093"/>
        <v>0</v>
      </c>
      <c r="Q2388" s="5">
        <f t="shared" si="2093"/>
        <v>0</v>
      </c>
      <c r="R2388" s="5">
        <f t="shared" si="2093"/>
        <v>0</v>
      </c>
      <c r="S2388" s="5">
        <f t="shared" si="2093"/>
        <v>0</v>
      </c>
      <c r="T2388" s="5">
        <v>700</v>
      </c>
      <c r="U2388" s="5">
        <f t="shared" si="2093"/>
        <v>0</v>
      </c>
      <c r="V2388" s="36">
        <f t="shared" si="2093"/>
        <v>0</v>
      </c>
      <c r="W2388" s="5">
        <f t="shared" si="2083"/>
        <v>100</v>
      </c>
      <c r="X2388" s="26"/>
    </row>
    <row r="2389" spans="1:24" ht="31.5" x14ac:dyDescent="0.25">
      <c r="A2389" s="4" t="s">
        <v>216</v>
      </c>
      <c r="B2389" s="4" t="s">
        <v>1318</v>
      </c>
      <c r="C2389" s="4" t="s">
        <v>163</v>
      </c>
      <c r="D2389" s="4" t="s">
        <v>73</v>
      </c>
      <c r="E2389" s="14" t="s">
        <v>475</v>
      </c>
      <c r="F2389" s="5"/>
      <c r="G2389" s="5"/>
      <c r="H2389" s="5"/>
      <c r="I2389" s="5"/>
      <c r="J2389" s="5"/>
      <c r="K2389" s="5"/>
      <c r="L2389" s="5"/>
      <c r="M2389" s="5">
        <v>0</v>
      </c>
      <c r="N2389" s="5">
        <v>700</v>
      </c>
      <c r="O2389" s="5">
        <v>1.65774</v>
      </c>
      <c r="P2389" s="5">
        <v>0</v>
      </c>
      <c r="Q2389" s="5">
        <v>0</v>
      </c>
      <c r="R2389" s="5">
        <v>0</v>
      </c>
      <c r="S2389" s="5">
        <v>0</v>
      </c>
      <c r="T2389" s="5">
        <v>700</v>
      </c>
      <c r="U2389" s="5">
        <v>0</v>
      </c>
      <c r="V2389" s="36">
        <v>0</v>
      </c>
      <c r="W2389" s="5">
        <f t="shared" si="2083"/>
        <v>100</v>
      </c>
      <c r="X2389" s="26"/>
    </row>
    <row r="2390" spans="1:24" ht="63" x14ac:dyDescent="0.25">
      <c r="A2390" s="4" t="s">
        <v>216</v>
      </c>
      <c r="B2390" s="4" t="s">
        <v>1318</v>
      </c>
      <c r="C2390" s="4" t="s">
        <v>163</v>
      </c>
      <c r="D2390" s="4" t="s">
        <v>72</v>
      </c>
      <c r="E2390" s="14" t="s">
        <v>1187</v>
      </c>
      <c r="F2390" s="5">
        <f t="shared" ref="F2390:L2391" si="2094">F2391</f>
        <v>3396</v>
      </c>
      <c r="G2390" s="5">
        <f t="shared" si="2094"/>
        <v>3396</v>
      </c>
      <c r="H2390" s="5">
        <f t="shared" si="2094"/>
        <v>3396</v>
      </c>
      <c r="I2390" s="5">
        <f t="shared" si="2094"/>
        <v>0</v>
      </c>
      <c r="J2390" s="5">
        <f t="shared" si="2094"/>
        <v>0</v>
      </c>
      <c r="K2390" s="5">
        <f t="shared" si="2094"/>
        <v>0</v>
      </c>
      <c r="L2390" s="5">
        <f t="shared" si="2094"/>
        <v>0</v>
      </c>
      <c r="M2390" s="5">
        <f t="shared" si="2056"/>
        <v>3396</v>
      </c>
      <c r="N2390" s="5">
        <v>700</v>
      </c>
      <c r="O2390" s="5">
        <f t="shared" ref="O2390:V2390" si="2095">O2391+O2393</f>
        <v>2244.21767</v>
      </c>
      <c r="P2390" s="5">
        <f t="shared" si="2095"/>
        <v>0</v>
      </c>
      <c r="Q2390" s="5">
        <f t="shared" si="2095"/>
        <v>0</v>
      </c>
      <c r="R2390" s="5">
        <f t="shared" si="2095"/>
        <v>0</v>
      </c>
      <c r="S2390" s="5">
        <f t="shared" si="2095"/>
        <v>0</v>
      </c>
      <c r="T2390" s="5">
        <v>700</v>
      </c>
      <c r="U2390" s="5">
        <f t="shared" si="2095"/>
        <v>0</v>
      </c>
      <c r="V2390" s="36">
        <f t="shared" si="2095"/>
        <v>0</v>
      </c>
      <c r="W2390" s="5">
        <f t="shared" si="2083"/>
        <v>100</v>
      </c>
      <c r="X2390" s="26"/>
    </row>
    <row r="2391" spans="1:24" ht="63" x14ac:dyDescent="0.25">
      <c r="A2391" s="4" t="s">
        <v>216</v>
      </c>
      <c r="B2391" s="4" t="s">
        <v>1318</v>
      </c>
      <c r="C2391" s="4" t="s">
        <v>164</v>
      </c>
      <c r="D2391" s="4"/>
      <c r="E2391" s="14" t="s">
        <v>488</v>
      </c>
      <c r="F2391" s="5">
        <f t="shared" si="2094"/>
        <v>3396</v>
      </c>
      <c r="G2391" s="5">
        <f t="shared" si="2094"/>
        <v>3396</v>
      </c>
      <c r="H2391" s="5">
        <f t="shared" si="2094"/>
        <v>3396</v>
      </c>
      <c r="I2391" s="5">
        <f t="shared" si="2094"/>
        <v>0</v>
      </c>
      <c r="J2391" s="5">
        <f t="shared" si="2094"/>
        <v>0</v>
      </c>
      <c r="K2391" s="5">
        <f t="shared" si="2094"/>
        <v>0</v>
      </c>
      <c r="L2391" s="5">
        <f t="shared" si="2094"/>
        <v>0</v>
      </c>
      <c r="M2391" s="5">
        <f t="shared" si="2056"/>
        <v>3396</v>
      </c>
      <c r="N2391" s="5">
        <v>128</v>
      </c>
      <c r="O2391" s="5">
        <f>O2392</f>
        <v>2144.1756700000001</v>
      </c>
      <c r="P2391" s="5">
        <f t="shared" ref="P2391:V2391" si="2096">P2392</f>
        <v>0</v>
      </c>
      <c r="Q2391" s="5">
        <f t="shared" si="2096"/>
        <v>0</v>
      </c>
      <c r="R2391" s="5">
        <f t="shared" si="2096"/>
        <v>0</v>
      </c>
      <c r="S2391" s="5">
        <f t="shared" si="2096"/>
        <v>0</v>
      </c>
      <c r="T2391" s="5">
        <v>128</v>
      </c>
      <c r="U2391" s="5">
        <f t="shared" si="2096"/>
        <v>0</v>
      </c>
      <c r="V2391" s="36">
        <f t="shared" si="2096"/>
        <v>0</v>
      </c>
      <c r="W2391" s="5">
        <f t="shared" si="2083"/>
        <v>100</v>
      </c>
      <c r="X2391" s="26"/>
    </row>
    <row r="2392" spans="1:24" ht="31.5" x14ac:dyDescent="0.25">
      <c r="A2392" s="4" t="s">
        <v>216</v>
      </c>
      <c r="B2392" s="4" t="s">
        <v>1318</v>
      </c>
      <c r="C2392" s="4" t="s">
        <v>164</v>
      </c>
      <c r="D2392" s="4" t="s">
        <v>73</v>
      </c>
      <c r="E2392" s="14" t="s">
        <v>475</v>
      </c>
      <c r="F2392" s="5">
        <v>3396</v>
      </c>
      <c r="G2392" s="5">
        <v>3396</v>
      </c>
      <c r="H2392" s="5">
        <v>3396</v>
      </c>
      <c r="I2392" s="5"/>
      <c r="J2392" s="5"/>
      <c r="K2392" s="5"/>
      <c r="L2392" s="5"/>
      <c r="M2392" s="5">
        <f t="shared" si="2056"/>
        <v>3396</v>
      </c>
      <c r="N2392" s="5">
        <v>128</v>
      </c>
      <c r="O2392" s="5">
        <v>2144.1756700000001</v>
      </c>
      <c r="P2392" s="5">
        <v>0</v>
      </c>
      <c r="Q2392" s="5">
        <v>0</v>
      </c>
      <c r="R2392" s="5">
        <v>0</v>
      </c>
      <c r="S2392" s="5">
        <v>0</v>
      </c>
      <c r="T2392" s="5">
        <v>128</v>
      </c>
      <c r="U2392" s="5">
        <v>0</v>
      </c>
      <c r="V2392" s="36">
        <v>0</v>
      </c>
      <c r="W2392" s="5">
        <f t="shared" si="2083"/>
        <v>100</v>
      </c>
      <c r="X2392" s="26"/>
    </row>
    <row r="2393" spans="1:24" ht="63" x14ac:dyDescent="0.25">
      <c r="A2393" s="4" t="s">
        <v>216</v>
      </c>
      <c r="B2393" s="4" t="s">
        <v>1318</v>
      </c>
      <c r="C2393" s="4" t="s">
        <v>164</v>
      </c>
      <c r="D2393" s="4" t="s">
        <v>72</v>
      </c>
      <c r="E2393" s="14" t="s">
        <v>1187</v>
      </c>
      <c r="F2393" s="5"/>
      <c r="G2393" s="5"/>
      <c r="H2393" s="5"/>
      <c r="I2393" s="5"/>
      <c r="J2393" s="5"/>
      <c r="K2393" s="5"/>
      <c r="L2393" s="5"/>
      <c r="M2393" s="5">
        <v>0</v>
      </c>
      <c r="N2393" s="5">
        <v>128</v>
      </c>
      <c r="O2393" s="5">
        <f t="shared" ref="O2393:V2393" si="2097">O2394</f>
        <v>100.042</v>
      </c>
      <c r="P2393" s="5">
        <f t="shared" si="2097"/>
        <v>0</v>
      </c>
      <c r="Q2393" s="5">
        <f t="shared" si="2097"/>
        <v>0</v>
      </c>
      <c r="R2393" s="5">
        <f t="shared" si="2097"/>
        <v>0</v>
      </c>
      <c r="S2393" s="5">
        <f t="shared" si="2097"/>
        <v>0</v>
      </c>
      <c r="T2393" s="5">
        <v>128</v>
      </c>
      <c r="U2393" s="5">
        <f t="shared" si="2097"/>
        <v>0</v>
      </c>
      <c r="V2393" s="36">
        <f t="shared" si="2097"/>
        <v>0</v>
      </c>
      <c r="W2393" s="5">
        <f t="shared" si="2083"/>
        <v>100</v>
      </c>
      <c r="X2393" s="26"/>
    </row>
    <row r="2394" spans="1:24" ht="63" x14ac:dyDescent="0.25">
      <c r="A2394" s="4" t="s">
        <v>216</v>
      </c>
      <c r="B2394" s="4" t="s">
        <v>1318</v>
      </c>
      <c r="C2394" s="4" t="s">
        <v>170</v>
      </c>
      <c r="D2394" s="4"/>
      <c r="E2394" s="14" t="s">
        <v>869</v>
      </c>
      <c r="F2394" s="5"/>
      <c r="G2394" s="5"/>
      <c r="H2394" s="5"/>
      <c r="I2394" s="5"/>
      <c r="J2394" s="5"/>
      <c r="K2394" s="5"/>
      <c r="L2394" s="5"/>
      <c r="M2394" s="5">
        <v>0</v>
      </c>
      <c r="N2394" s="5">
        <v>5617</v>
      </c>
      <c r="O2394" s="5">
        <v>100.042</v>
      </c>
      <c r="P2394" s="5">
        <v>0</v>
      </c>
      <c r="Q2394" s="5">
        <v>0</v>
      </c>
      <c r="R2394" s="5">
        <v>0</v>
      </c>
      <c r="S2394" s="5">
        <v>0</v>
      </c>
      <c r="T2394" s="5">
        <v>5617</v>
      </c>
      <c r="U2394" s="5">
        <v>0</v>
      </c>
      <c r="V2394" s="36">
        <v>0</v>
      </c>
      <c r="W2394" s="5">
        <f t="shared" si="2083"/>
        <v>100</v>
      </c>
      <c r="X2394" s="26"/>
    </row>
    <row r="2395" spans="1:24" s="10" customFormat="1" ht="31.5" x14ac:dyDescent="0.25">
      <c r="A2395" s="4" t="s">
        <v>216</v>
      </c>
      <c r="B2395" s="4" t="s">
        <v>1318</v>
      </c>
      <c r="C2395" s="4" t="s">
        <v>165</v>
      </c>
      <c r="D2395" s="4"/>
      <c r="E2395" s="14" t="s">
        <v>490</v>
      </c>
      <c r="F2395" s="11">
        <f t="shared" ref="F2395:L2395" si="2098">F2396</f>
        <v>13560.1</v>
      </c>
      <c r="G2395" s="11">
        <f t="shared" si="2098"/>
        <v>11019.5</v>
      </c>
      <c r="H2395" s="11">
        <f t="shared" si="2098"/>
        <v>10613.9</v>
      </c>
      <c r="I2395" s="11">
        <f t="shared" si="2098"/>
        <v>0</v>
      </c>
      <c r="J2395" s="11">
        <f t="shared" si="2098"/>
        <v>0</v>
      </c>
      <c r="K2395" s="11">
        <f t="shared" si="2098"/>
        <v>0</v>
      </c>
      <c r="L2395" s="11">
        <f t="shared" si="2098"/>
        <v>51.399000000000058</v>
      </c>
      <c r="M2395" s="11">
        <f t="shared" si="2056"/>
        <v>13611.499</v>
      </c>
      <c r="N2395" s="5">
        <v>5419</v>
      </c>
      <c r="O2395" s="11">
        <f t="shared" ref="O2395:V2395" si="2099">O2396+O2432+O2437</f>
        <v>8040.3260799999998</v>
      </c>
      <c r="P2395" s="11">
        <f t="shared" si="2099"/>
        <v>27.6</v>
      </c>
      <c r="Q2395" s="11">
        <f t="shared" si="2099"/>
        <v>70</v>
      </c>
      <c r="R2395" s="11">
        <f t="shared" si="2099"/>
        <v>0</v>
      </c>
      <c r="S2395" s="11">
        <f t="shared" si="2099"/>
        <v>0</v>
      </c>
      <c r="T2395" s="5">
        <v>5419</v>
      </c>
      <c r="U2395" s="11">
        <f t="shared" si="2099"/>
        <v>27.6</v>
      </c>
      <c r="V2395" s="35">
        <f t="shared" si="2099"/>
        <v>0</v>
      </c>
      <c r="W2395" s="5">
        <f t="shared" si="2083"/>
        <v>100</v>
      </c>
      <c r="X2395" s="25"/>
    </row>
    <row r="2396" spans="1:24" ht="31.5" x14ac:dyDescent="0.25">
      <c r="A2396" s="4" t="s">
        <v>216</v>
      </c>
      <c r="B2396" s="4" t="s">
        <v>1318</v>
      </c>
      <c r="C2396" s="4" t="s">
        <v>165</v>
      </c>
      <c r="D2396" s="4" t="s">
        <v>73</v>
      </c>
      <c r="E2396" s="14" t="s">
        <v>475</v>
      </c>
      <c r="F2396" s="5">
        <f t="shared" ref="F2396:L2396" si="2100">F2397+F2424</f>
        <v>13560.1</v>
      </c>
      <c r="G2396" s="5">
        <f t="shared" si="2100"/>
        <v>11019.5</v>
      </c>
      <c r="H2396" s="5">
        <f t="shared" si="2100"/>
        <v>10613.9</v>
      </c>
      <c r="I2396" s="5">
        <f t="shared" si="2100"/>
        <v>0</v>
      </c>
      <c r="J2396" s="5">
        <f t="shared" si="2100"/>
        <v>0</v>
      </c>
      <c r="K2396" s="5">
        <f t="shared" si="2100"/>
        <v>0</v>
      </c>
      <c r="L2396" s="5">
        <f t="shared" si="2100"/>
        <v>51.399000000000058</v>
      </c>
      <c r="M2396" s="5">
        <f t="shared" si="2056"/>
        <v>13611.499</v>
      </c>
      <c r="N2396" s="5">
        <v>5419</v>
      </c>
      <c r="O2396" s="5">
        <f>O2397+O2424</f>
        <v>7970.3260799999998</v>
      </c>
      <c r="P2396" s="5">
        <f t="shared" ref="P2396:V2396" si="2101">P2397+P2424</f>
        <v>0</v>
      </c>
      <c r="Q2396" s="5">
        <f t="shared" si="2101"/>
        <v>0</v>
      </c>
      <c r="R2396" s="5">
        <f t="shared" si="2101"/>
        <v>0</v>
      </c>
      <c r="S2396" s="5">
        <f t="shared" si="2101"/>
        <v>0</v>
      </c>
      <c r="T2396" s="5">
        <v>5419</v>
      </c>
      <c r="U2396" s="5">
        <f t="shared" si="2101"/>
        <v>0</v>
      </c>
      <c r="V2396" s="36">
        <f t="shared" si="2101"/>
        <v>0</v>
      </c>
      <c r="W2396" s="5">
        <f t="shared" si="2083"/>
        <v>100</v>
      </c>
      <c r="X2396" s="26"/>
    </row>
    <row r="2397" spans="1:24" ht="63" x14ac:dyDescent="0.25">
      <c r="A2397" s="4" t="s">
        <v>216</v>
      </c>
      <c r="B2397" s="4" t="s">
        <v>1318</v>
      </c>
      <c r="C2397" s="4" t="s">
        <v>165</v>
      </c>
      <c r="D2397" s="4" t="s">
        <v>72</v>
      </c>
      <c r="E2397" s="14" t="s">
        <v>1187</v>
      </c>
      <c r="F2397" s="5">
        <f t="shared" ref="F2397:L2397" si="2102">F2398+F2411+F2418</f>
        <v>13440.1</v>
      </c>
      <c r="G2397" s="5">
        <f t="shared" si="2102"/>
        <v>10899.5</v>
      </c>
      <c r="H2397" s="5">
        <f t="shared" si="2102"/>
        <v>10493.9</v>
      </c>
      <c r="I2397" s="5">
        <f t="shared" si="2102"/>
        <v>0</v>
      </c>
      <c r="J2397" s="5">
        <f t="shared" si="2102"/>
        <v>0</v>
      </c>
      <c r="K2397" s="5">
        <f t="shared" si="2102"/>
        <v>0</v>
      </c>
      <c r="L2397" s="5">
        <f t="shared" si="2102"/>
        <v>51.399000000000058</v>
      </c>
      <c r="M2397" s="5">
        <f t="shared" si="2056"/>
        <v>13491.499</v>
      </c>
      <c r="N2397" s="5">
        <v>5419</v>
      </c>
      <c r="O2397" s="5">
        <f>O2398+O2411+O2418</f>
        <v>7875.3260799999998</v>
      </c>
      <c r="P2397" s="5">
        <f t="shared" ref="P2397:V2397" si="2103">P2398+P2411+P2418</f>
        <v>0</v>
      </c>
      <c r="Q2397" s="5">
        <f t="shared" si="2103"/>
        <v>0</v>
      </c>
      <c r="R2397" s="5">
        <f t="shared" si="2103"/>
        <v>0</v>
      </c>
      <c r="S2397" s="5">
        <f t="shared" si="2103"/>
        <v>0</v>
      </c>
      <c r="T2397" s="5">
        <v>5419</v>
      </c>
      <c r="U2397" s="5">
        <f t="shared" si="2103"/>
        <v>0</v>
      </c>
      <c r="V2397" s="36">
        <f t="shared" si="2103"/>
        <v>0</v>
      </c>
      <c r="W2397" s="5">
        <f t="shared" si="2083"/>
        <v>100</v>
      </c>
      <c r="X2397" s="26"/>
    </row>
    <row r="2398" spans="1:24" ht="31.5" x14ac:dyDescent="0.25">
      <c r="A2398" s="4" t="s">
        <v>216</v>
      </c>
      <c r="B2398" s="4" t="s">
        <v>1318</v>
      </c>
      <c r="C2398" s="4" t="s">
        <v>166</v>
      </c>
      <c r="D2398" s="4"/>
      <c r="E2398" s="14" t="s">
        <v>782</v>
      </c>
      <c r="F2398" s="5">
        <f t="shared" ref="F2398:L2398" si="2104">F2399+F2405+F2408+F2402</f>
        <v>3831.2</v>
      </c>
      <c r="G2398" s="5">
        <f t="shared" si="2104"/>
        <v>831.2</v>
      </c>
      <c r="H2398" s="5">
        <f t="shared" si="2104"/>
        <v>831.2</v>
      </c>
      <c r="I2398" s="5">
        <f t="shared" si="2104"/>
        <v>0</v>
      </c>
      <c r="J2398" s="5">
        <f t="shared" si="2104"/>
        <v>0</v>
      </c>
      <c r="K2398" s="5">
        <f t="shared" si="2104"/>
        <v>0</v>
      </c>
      <c r="L2398" s="5">
        <f t="shared" si="2104"/>
        <v>86.911000000000001</v>
      </c>
      <c r="M2398" s="5">
        <f t="shared" si="2056"/>
        <v>3918.1109999999999</v>
      </c>
      <c r="N2398" s="5">
        <v>198</v>
      </c>
      <c r="O2398" s="5">
        <f>O2399+O2405+O2408+O2402</f>
        <v>522.77499999999998</v>
      </c>
      <c r="P2398" s="5">
        <f t="shared" ref="P2398:V2398" si="2105">P2399+P2405+P2408+P2402</f>
        <v>0</v>
      </c>
      <c r="Q2398" s="5">
        <f t="shared" si="2105"/>
        <v>0</v>
      </c>
      <c r="R2398" s="5">
        <f t="shared" si="2105"/>
        <v>0</v>
      </c>
      <c r="S2398" s="5">
        <f t="shared" si="2105"/>
        <v>0</v>
      </c>
      <c r="T2398" s="5">
        <v>198</v>
      </c>
      <c r="U2398" s="5">
        <f t="shared" si="2105"/>
        <v>0</v>
      </c>
      <c r="V2398" s="36">
        <f t="shared" si="2105"/>
        <v>0</v>
      </c>
      <c r="W2398" s="5">
        <f t="shared" si="2083"/>
        <v>100</v>
      </c>
      <c r="X2398" s="26"/>
    </row>
    <row r="2399" spans="1:24" ht="31.5" x14ac:dyDescent="0.25">
      <c r="A2399" s="4" t="s">
        <v>216</v>
      </c>
      <c r="B2399" s="4" t="s">
        <v>1318</v>
      </c>
      <c r="C2399" s="4" t="s">
        <v>166</v>
      </c>
      <c r="D2399" s="4" t="s">
        <v>73</v>
      </c>
      <c r="E2399" s="14" t="s">
        <v>475</v>
      </c>
      <c r="F2399" s="5">
        <f t="shared" ref="F2399:L2400" si="2106">F2400</f>
        <v>221.5</v>
      </c>
      <c r="G2399" s="5">
        <f t="shared" si="2106"/>
        <v>221.5</v>
      </c>
      <c r="H2399" s="5">
        <f t="shared" si="2106"/>
        <v>221.5</v>
      </c>
      <c r="I2399" s="5">
        <f t="shared" si="2106"/>
        <v>0</v>
      </c>
      <c r="J2399" s="5">
        <f t="shared" si="2106"/>
        <v>0</v>
      </c>
      <c r="K2399" s="5">
        <f t="shared" si="2106"/>
        <v>0</v>
      </c>
      <c r="L2399" s="5">
        <f t="shared" si="2106"/>
        <v>0</v>
      </c>
      <c r="M2399" s="5">
        <f t="shared" si="2056"/>
        <v>221.5</v>
      </c>
      <c r="N2399" s="5">
        <v>198</v>
      </c>
      <c r="O2399" s="5">
        <f>O2400</f>
        <v>97.5</v>
      </c>
      <c r="P2399" s="5">
        <f t="shared" ref="P2399:V2400" si="2107">P2400</f>
        <v>0</v>
      </c>
      <c r="Q2399" s="5">
        <f t="shared" si="2107"/>
        <v>0</v>
      </c>
      <c r="R2399" s="5">
        <f t="shared" si="2107"/>
        <v>0</v>
      </c>
      <c r="S2399" s="5">
        <f t="shared" si="2107"/>
        <v>0</v>
      </c>
      <c r="T2399" s="5">
        <v>198</v>
      </c>
      <c r="U2399" s="5">
        <f t="shared" si="2107"/>
        <v>0</v>
      </c>
      <c r="V2399" s="36">
        <f t="shared" si="2107"/>
        <v>0</v>
      </c>
      <c r="W2399" s="5">
        <f t="shared" si="2083"/>
        <v>100</v>
      </c>
      <c r="X2399" s="26"/>
    </row>
    <row r="2400" spans="1:24" ht="63" x14ac:dyDescent="0.25">
      <c r="A2400" s="4" t="s">
        <v>216</v>
      </c>
      <c r="B2400" s="4" t="s">
        <v>1318</v>
      </c>
      <c r="C2400" s="4" t="s">
        <v>166</v>
      </c>
      <c r="D2400" s="4" t="s">
        <v>72</v>
      </c>
      <c r="E2400" s="14" t="s">
        <v>1187</v>
      </c>
      <c r="F2400" s="5">
        <f t="shared" si="2106"/>
        <v>221.5</v>
      </c>
      <c r="G2400" s="5">
        <f t="shared" si="2106"/>
        <v>221.5</v>
      </c>
      <c r="H2400" s="5">
        <f t="shared" si="2106"/>
        <v>221.5</v>
      </c>
      <c r="I2400" s="5">
        <f t="shared" si="2106"/>
        <v>0</v>
      </c>
      <c r="J2400" s="5">
        <f t="shared" si="2106"/>
        <v>0</v>
      </c>
      <c r="K2400" s="5">
        <f t="shared" si="2106"/>
        <v>0</v>
      </c>
      <c r="L2400" s="5">
        <f t="shared" si="2106"/>
        <v>0</v>
      </c>
      <c r="M2400" s="5">
        <f t="shared" si="2056"/>
        <v>221.5</v>
      </c>
      <c r="N2400" s="5">
        <v>198</v>
      </c>
      <c r="O2400" s="5">
        <f>O2401</f>
        <v>97.5</v>
      </c>
      <c r="P2400" s="5">
        <f t="shared" si="2107"/>
        <v>0</v>
      </c>
      <c r="Q2400" s="5">
        <f t="shared" si="2107"/>
        <v>0</v>
      </c>
      <c r="R2400" s="5">
        <f t="shared" si="2107"/>
        <v>0</v>
      </c>
      <c r="S2400" s="5">
        <f t="shared" si="2107"/>
        <v>0</v>
      </c>
      <c r="T2400" s="5">
        <v>198</v>
      </c>
      <c r="U2400" s="5">
        <f t="shared" si="2107"/>
        <v>0</v>
      </c>
      <c r="V2400" s="36">
        <f t="shared" si="2107"/>
        <v>0</v>
      </c>
      <c r="W2400" s="5">
        <f t="shared" si="2083"/>
        <v>100</v>
      </c>
      <c r="X2400" s="26"/>
    </row>
    <row r="2401" spans="1:24" ht="47.25" x14ac:dyDescent="0.25">
      <c r="A2401" s="4" t="s">
        <v>216</v>
      </c>
      <c r="B2401" s="4" t="s">
        <v>1318</v>
      </c>
      <c r="C2401" s="4" t="s">
        <v>171</v>
      </c>
      <c r="D2401" s="4"/>
      <c r="E2401" s="14" t="s">
        <v>870</v>
      </c>
      <c r="F2401" s="5">
        <v>221.5</v>
      </c>
      <c r="G2401" s="5">
        <v>221.5</v>
      </c>
      <c r="H2401" s="5">
        <v>221.5</v>
      </c>
      <c r="I2401" s="5"/>
      <c r="J2401" s="5"/>
      <c r="K2401" s="5"/>
      <c r="L2401" s="5"/>
      <c r="M2401" s="5">
        <f t="shared" si="2056"/>
        <v>221.5</v>
      </c>
      <c r="N2401" s="5">
        <v>4141.6549999999997</v>
      </c>
      <c r="O2401" s="5">
        <v>97.5</v>
      </c>
      <c r="P2401" s="5">
        <v>0</v>
      </c>
      <c r="Q2401" s="5">
        <v>0</v>
      </c>
      <c r="R2401" s="5">
        <v>0</v>
      </c>
      <c r="S2401" s="5">
        <v>0</v>
      </c>
      <c r="T2401" s="5">
        <v>3990.42265</v>
      </c>
      <c r="U2401" s="5">
        <v>0</v>
      </c>
      <c r="V2401" s="36">
        <v>0</v>
      </c>
      <c r="W2401" s="5">
        <f t="shared" si="2083"/>
        <v>96.348504402225686</v>
      </c>
      <c r="X2401" s="26"/>
    </row>
    <row r="2402" spans="1:24" ht="31.5" x14ac:dyDescent="0.25">
      <c r="A2402" s="4" t="s">
        <v>216</v>
      </c>
      <c r="B2402" s="4" t="s">
        <v>1318</v>
      </c>
      <c r="C2402" s="4" t="s">
        <v>167</v>
      </c>
      <c r="D2402" s="4"/>
      <c r="E2402" s="14" t="s">
        <v>491</v>
      </c>
      <c r="F2402" s="5">
        <f>F2403</f>
        <v>3000</v>
      </c>
      <c r="G2402" s="5">
        <f t="shared" ref="G2402:L2403" si="2108">G2403</f>
        <v>0</v>
      </c>
      <c r="H2402" s="5">
        <f t="shared" si="2108"/>
        <v>0</v>
      </c>
      <c r="I2402" s="5">
        <f t="shared" si="2108"/>
        <v>0</v>
      </c>
      <c r="J2402" s="5">
        <f t="shared" si="2108"/>
        <v>0</v>
      </c>
      <c r="K2402" s="5">
        <f t="shared" si="2108"/>
        <v>0</v>
      </c>
      <c r="L2402" s="5">
        <f t="shared" si="2108"/>
        <v>-39.204999999999998</v>
      </c>
      <c r="M2402" s="5">
        <f t="shared" si="2056"/>
        <v>2960.7950000000001</v>
      </c>
      <c r="N2402" s="5">
        <v>4141.6549999999997</v>
      </c>
      <c r="O2402" s="5">
        <f>O2403</f>
        <v>0</v>
      </c>
      <c r="P2402" s="5">
        <f t="shared" ref="P2402:V2403" si="2109">P2403</f>
        <v>0</v>
      </c>
      <c r="Q2402" s="5">
        <f t="shared" si="2109"/>
        <v>0</v>
      </c>
      <c r="R2402" s="5">
        <f t="shared" si="2109"/>
        <v>0</v>
      </c>
      <c r="S2402" s="5">
        <f t="shared" si="2109"/>
        <v>0</v>
      </c>
      <c r="T2402" s="5">
        <v>3990.42265</v>
      </c>
      <c r="U2402" s="5">
        <f t="shared" si="2109"/>
        <v>0</v>
      </c>
      <c r="V2402" s="36">
        <f t="shared" si="2109"/>
        <v>0</v>
      </c>
      <c r="W2402" s="5">
        <f t="shared" si="2083"/>
        <v>96.348504402225686</v>
      </c>
      <c r="X2402" s="24"/>
    </row>
    <row r="2403" spans="1:24" ht="31.5" x14ac:dyDescent="0.25">
      <c r="A2403" s="4" t="s">
        <v>216</v>
      </c>
      <c r="B2403" s="4" t="s">
        <v>1318</v>
      </c>
      <c r="C2403" s="4" t="s">
        <v>167</v>
      </c>
      <c r="D2403" s="4" t="s">
        <v>11</v>
      </c>
      <c r="E2403" s="14" t="s">
        <v>465</v>
      </c>
      <c r="F2403" s="5">
        <f>F2404</f>
        <v>3000</v>
      </c>
      <c r="G2403" s="5">
        <f t="shared" si="2108"/>
        <v>0</v>
      </c>
      <c r="H2403" s="5">
        <f t="shared" si="2108"/>
        <v>0</v>
      </c>
      <c r="I2403" s="5">
        <f t="shared" si="2108"/>
        <v>0</v>
      </c>
      <c r="J2403" s="5">
        <f t="shared" si="2108"/>
        <v>0</v>
      </c>
      <c r="K2403" s="5">
        <f t="shared" si="2108"/>
        <v>0</v>
      </c>
      <c r="L2403" s="5">
        <f t="shared" si="2108"/>
        <v>-39.204999999999998</v>
      </c>
      <c r="M2403" s="5">
        <f t="shared" si="2056"/>
        <v>2960.7950000000001</v>
      </c>
      <c r="N2403" s="5">
        <v>4076.7240000000002</v>
      </c>
      <c r="O2403" s="5">
        <f>O2404</f>
        <v>0</v>
      </c>
      <c r="P2403" s="5">
        <f t="shared" si="2109"/>
        <v>0</v>
      </c>
      <c r="Q2403" s="5">
        <f t="shared" si="2109"/>
        <v>0</v>
      </c>
      <c r="R2403" s="5">
        <f t="shared" si="2109"/>
        <v>0</v>
      </c>
      <c r="S2403" s="5">
        <f t="shared" si="2109"/>
        <v>0</v>
      </c>
      <c r="T2403" s="5">
        <v>3925.4916499999999</v>
      </c>
      <c r="U2403" s="5">
        <f t="shared" si="2109"/>
        <v>0</v>
      </c>
      <c r="V2403" s="36">
        <f t="shared" si="2109"/>
        <v>0</v>
      </c>
      <c r="W2403" s="5">
        <f t="shared" si="2083"/>
        <v>96.290346121052096</v>
      </c>
      <c r="X2403" s="24"/>
    </row>
    <row r="2404" spans="1:24" ht="31.5" x14ac:dyDescent="0.25">
      <c r="A2404" s="4" t="s">
        <v>216</v>
      </c>
      <c r="B2404" s="4" t="s">
        <v>1318</v>
      </c>
      <c r="C2404" s="4" t="s">
        <v>167</v>
      </c>
      <c r="D2404" s="4" t="s">
        <v>12</v>
      </c>
      <c r="E2404" s="14" t="s">
        <v>466</v>
      </c>
      <c r="F2404" s="5">
        <v>3000</v>
      </c>
      <c r="G2404" s="5"/>
      <c r="H2404" s="5"/>
      <c r="I2404" s="5"/>
      <c r="J2404" s="5"/>
      <c r="K2404" s="5"/>
      <c r="L2404" s="5">
        <v>-39.204999999999998</v>
      </c>
      <c r="M2404" s="5">
        <f t="shared" si="2056"/>
        <v>2960.7950000000001</v>
      </c>
      <c r="N2404" s="5">
        <v>4076.7240000000002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3925.4916499999999</v>
      </c>
      <c r="U2404" s="5">
        <v>0</v>
      </c>
      <c r="V2404" s="36">
        <v>0</v>
      </c>
      <c r="W2404" s="5">
        <f t="shared" si="2083"/>
        <v>96.290346121052096</v>
      </c>
      <c r="X2404" s="24"/>
    </row>
    <row r="2405" spans="1:24" x14ac:dyDescent="0.25">
      <c r="A2405" s="4" t="s">
        <v>216</v>
      </c>
      <c r="B2405" s="4" t="s">
        <v>1318</v>
      </c>
      <c r="C2405" s="4" t="s">
        <v>167</v>
      </c>
      <c r="D2405" s="4" t="s">
        <v>13</v>
      </c>
      <c r="E2405" s="14" t="s">
        <v>480</v>
      </c>
      <c r="F2405" s="5">
        <f t="shared" ref="F2405:L2406" si="2110">F2406</f>
        <v>481.7</v>
      </c>
      <c r="G2405" s="5">
        <f t="shared" si="2110"/>
        <v>481.7</v>
      </c>
      <c r="H2405" s="5">
        <f t="shared" si="2110"/>
        <v>481.7</v>
      </c>
      <c r="I2405" s="5">
        <f t="shared" si="2110"/>
        <v>0</v>
      </c>
      <c r="J2405" s="5">
        <f t="shared" si="2110"/>
        <v>0</v>
      </c>
      <c r="K2405" s="5">
        <f t="shared" si="2110"/>
        <v>0</v>
      </c>
      <c r="L2405" s="5">
        <f t="shared" si="2110"/>
        <v>126.116</v>
      </c>
      <c r="M2405" s="5">
        <f t="shared" si="2056"/>
        <v>607.81600000000003</v>
      </c>
      <c r="N2405" s="5">
        <v>64.930999999999997</v>
      </c>
      <c r="O2405" s="5">
        <f>O2406</f>
        <v>361.27499999999998</v>
      </c>
      <c r="P2405" s="5">
        <f t="shared" ref="P2405:V2406" si="2111">P2406</f>
        <v>0</v>
      </c>
      <c r="Q2405" s="5">
        <f t="shared" si="2111"/>
        <v>0</v>
      </c>
      <c r="R2405" s="5">
        <f t="shared" si="2111"/>
        <v>0</v>
      </c>
      <c r="S2405" s="5">
        <f t="shared" si="2111"/>
        <v>0</v>
      </c>
      <c r="T2405" s="5">
        <v>64.930999999999997</v>
      </c>
      <c r="U2405" s="5">
        <f t="shared" si="2111"/>
        <v>0</v>
      </c>
      <c r="V2405" s="36">
        <f t="shared" si="2111"/>
        <v>0</v>
      </c>
      <c r="W2405" s="5">
        <f t="shared" si="2083"/>
        <v>100</v>
      </c>
      <c r="X2405" s="26"/>
    </row>
    <row r="2406" spans="1:24" x14ac:dyDescent="0.25">
      <c r="A2406" s="4" t="s">
        <v>216</v>
      </c>
      <c r="B2406" s="4" t="s">
        <v>1318</v>
      </c>
      <c r="C2406" s="4" t="s">
        <v>167</v>
      </c>
      <c r="D2406" s="4" t="s">
        <v>20</v>
      </c>
      <c r="E2406" s="14" t="s">
        <v>483</v>
      </c>
      <c r="F2406" s="5">
        <f t="shared" si="2110"/>
        <v>481.7</v>
      </c>
      <c r="G2406" s="5">
        <f t="shared" si="2110"/>
        <v>481.7</v>
      </c>
      <c r="H2406" s="5">
        <f t="shared" si="2110"/>
        <v>481.7</v>
      </c>
      <c r="I2406" s="5">
        <f t="shared" si="2110"/>
        <v>0</v>
      </c>
      <c r="J2406" s="5">
        <f t="shared" si="2110"/>
        <v>0</v>
      </c>
      <c r="K2406" s="5">
        <f t="shared" si="2110"/>
        <v>0</v>
      </c>
      <c r="L2406" s="5">
        <f t="shared" si="2110"/>
        <v>126.116</v>
      </c>
      <c r="M2406" s="5">
        <f t="shared" si="2056"/>
        <v>607.81600000000003</v>
      </c>
      <c r="N2406" s="5">
        <v>64.930999999999997</v>
      </c>
      <c r="O2406" s="5">
        <f>O2407</f>
        <v>361.27499999999998</v>
      </c>
      <c r="P2406" s="5">
        <f t="shared" si="2111"/>
        <v>0</v>
      </c>
      <c r="Q2406" s="5">
        <f t="shared" si="2111"/>
        <v>0</v>
      </c>
      <c r="R2406" s="5">
        <f t="shared" si="2111"/>
        <v>0</v>
      </c>
      <c r="S2406" s="5">
        <f t="shared" si="2111"/>
        <v>0</v>
      </c>
      <c r="T2406" s="5">
        <v>64.930999999999997</v>
      </c>
      <c r="U2406" s="5">
        <f t="shared" si="2111"/>
        <v>0</v>
      </c>
      <c r="V2406" s="36">
        <f t="shared" si="2111"/>
        <v>0</v>
      </c>
      <c r="W2406" s="5">
        <f t="shared" si="2083"/>
        <v>100</v>
      </c>
      <c r="X2406" s="26"/>
    </row>
    <row r="2407" spans="1:24" ht="31.5" x14ac:dyDescent="0.25">
      <c r="A2407" s="4" t="s">
        <v>216</v>
      </c>
      <c r="B2407" s="4" t="s">
        <v>1318</v>
      </c>
      <c r="C2407" s="4" t="s">
        <v>109</v>
      </c>
      <c r="D2407" s="4"/>
      <c r="E2407" s="14" t="s">
        <v>871</v>
      </c>
      <c r="F2407" s="5">
        <v>481.7</v>
      </c>
      <c r="G2407" s="5">
        <v>481.7</v>
      </c>
      <c r="H2407" s="5">
        <v>481.7</v>
      </c>
      <c r="I2407" s="5"/>
      <c r="J2407" s="5"/>
      <c r="K2407" s="5"/>
      <c r="L2407" s="5">
        <v>126.116</v>
      </c>
      <c r="M2407" s="5">
        <f t="shared" si="2056"/>
        <v>607.81600000000003</v>
      </c>
      <c r="N2407" s="5">
        <v>120</v>
      </c>
      <c r="O2407" s="5">
        <v>361.27499999999998</v>
      </c>
      <c r="P2407" s="5">
        <v>0</v>
      </c>
      <c r="Q2407" s="5">
        <v>0</v>
      </c>
      <c r="R2407" s="5">
        <v>0</v>
      </c>
      <c r="S2407" s="5">
        <v>0</v>
      </c>
      <c r="T2407" s="5">
        <v>120</v>
      </c>
      <c r="U2407" s="5">
        <v>0</v>
      </c>
      <c r="V2407" s="36">
        <v>0</v>
      </c>
      <c r="W2407" s="5">
        <f t="shared" si="2083"/>
        <v>100</v>
      </c>
      <c r="X2407" s="26"/>
    </row>
    <row r="2408" spans="1:24" ht="63" x14ac:dyDescent="0.25">
      <c r="A2408" s="4" t="s">
        <v>216</v>
      </c>
      <c r="B2408" s="4" t="s">
        <v>1318</v>
      </c>
      <c r="C2408" s="4" t="s">
        <v>110</v>
      </c>
      <c r="D2408" s="4"/>
      <c r="E2408" s="14" t="s">
        <v>1420</v>
      </c>
      <c r="F2408" s="5">
        <f t="shared" ref="F2408:L2409" si="2112">F2409</f>
        <v>128</v>
      </c>
      <c r="G2408" s="5">
        <f t="shared" si="2112"/>
        <v>128</v>
      </c>
      <c r="H2408" s="5">
        <f t="shared" si="2112"/>
        <v>128</v>
      </c>
      <c r="I2408" s="5">
        <f t="shared" si="2112"/>
        <v>0</v>
      </c>
      <c r="J2408" s="5">
        <f t="shared" si="2112"/>
        <v>0</v>
      </c>
      <c r="K2408" s="5">
        <f t="shared" si="2112"/>
        <v>0</v>
      </c>
      <c r="L2408" s="5">
        <f t="shared" si="2112"/>
        <v>0</v>
      </c>
      <c r="M2408" s="5">
        <f t="shared" si="2056"/>
        <v>128</v>
      </c>
      <c r="N2408" s="5">
        <v>120</v>
      </c>
      <c r="O2408" s="5">
        <f>O2409</f>
        <v>64</v>
      </c>
      <c r="P2408" s="5">
        <f t="shared" ref="P2408:V2409" si="2113">P2409</f>
        <v>0</v>
      </c>
      <c r="Q2408" s="5">
        <f t="shared" si="2113"/>
        <v>0</v>
      </c>
      <c r="R2408" s="5">
        <f t="shared" si="2113"/>
        <v>0</v>
      </c>
      <c r="S2408" s="5">
        <f t="shared" si="2113"/>
        <v>0</v>
      </c>
      <c r="T2408" s="5">
        <v>120</v>
      </c>
      <c r="U2408" s="5">
        <f t="shared" si="2113"/>
        <v>0</v>
      </c>
      <c r="V2408" s="36">
        <f t="shared" si="2113"/>
        <v>0</v>
      </c>
      <c r="W2408" s="5">
        <f t="shared" si="2083"/>
        <v>100</v>
      </c>
      <c r="X2408" s="26"/>
    </row>
    <row r="2409" spans="1:24" ht="78.75" x14ac:dyDescent="0.25">
      <c r="A2409" s="4" t="s">
        <v>216</v>
      </c>
      <c r="B2409" s="4" t="s">
        <v>1318</v>
      </c>
      <c r="C2409" s="4" t="s">
        <v>125</v>
      </c>
      <c r="D2409" s="4"/>
      <c r="E2409" s="14" t="s">
        <v>492</v>
      </c>
      <c r="F2409" s="5">
        <f t="shared" si="2112"/>
        <v>128</v>
      </c>
      <c r="G2409" s="5">
        <f t="shared" si="2112"/>
        <v>128</v>
      </c>
      <c r="H2409" s="5">
        <f t="shared" si="2112"/>
        <v>128</v>
      </c>
      <c r="I2409" s="5">
        <f t="shared" si="2112"/>
        <v>0</v>
      </c>
      <c r="J2409" s="5">
        <f t="shared" si="2112"/>
        <v>0</v>
      </c>
      <c r="K2409" s="5">
        <f t="shared" si="2112"/>
        <v>0</v>
      </c>
      <c r="L2409" s="5">
        <f t="shared" si="2112"/>
        <v>0</v>
      </c>
      <c r="M2409" s="5">
        <f t="shared" si="2056"/>
        <v>128</v>
      </c>
      <c r="N2409" s="5">
        <v>25</v>
      </c>
      <c r="O2409" s="5">
        <f>O2410</f>
        <v>64</v>
      </c>
      <c r="P2409" s="5">
        <f t="shared" si="2113"/>
        <v>0</v>
      </c>
      <c r="Q2409" s="5">
        <f t="shared" si="2113"/>
        <v>0</v>
      </c>
      <c r="R2409" s="5">
        <f t="shared" si="2113"/>
        <v>0</v>
      </c>
      <c r="S2409" s="5">
        <f t="shared" si="2113"/>
        <v>0</v>
      </c>
      <c r="T2409" s="5">
        <v>25</v>
      </c>
      <c r="U2409" s="5">
        <f t="shared" si="2113"/>
        <v>0</v>
      </c>
      <c r="V2409" s="36">
        <f t="shared" si="2113"/>
        <v>0</v>
      </c>
      <c r="W2409" s="5">
        <f t="shared" si="2083"/>
        <v>100</v>
      </c>
      <c r="X2409" s="26"/>
    </row>
    <row r="2410" spans="1:24" ht="31.5" x14ac:dyDescent="0.25">
      <c r="A2410" s="4" t="s">
        <v>216</v>
      </c>
      <c r="B2410" s="4" t="s">
        <v>1318</v>
      </c>
      <c r="C2410" s="4" t="s">
        <v>125</v>
      </c>
      <c r="D2410" s="4" t="s">
        <v>73</v>
      </c>
      <c r="E2410" s="14" t="s">
        <v>475</v>
      </c>
      <c r="F2410" s="5">
        <v>128</v>
      </c>
      <c r="G2410" s="5">
        <v>128</v>
      </c>
      <c r="H2410" s="5">
        <v>128</v>
      </c>
      <c r="I2410" s="5"/>
      <c r="J2410" s="5"/>
      <c r="K2410" s="5"/>
      <c r="L2410" s="5"/>
      <c r="M2410" s="5">
        <f t="shared" si="2056"/>
        <v>128</v>
      </c>
      <c r="N2410" s="5">
        <v>25</v>
      </c>
      <c r="O2410" s="5">
        <v>64</v>
      </c>
      <c r="P2410" s="5">
        <v>0</v>
      </c>
      <c r="Q2410" s="5">
        <v>0</v>
      </c>
      <c r="R2410" s="5">
        <v>0</v>
      </c>
      <c r="S2410" s="5">
        <v>0</v>
      </c>
      <c r="T2410" s="5">
        <v>25</v>
      </c>
      <c r="U2410" s="5">
        <v>0</v>
      </c>
      <c r="V2410" s="36">
        <v>0</v>
      </c>
      <c r="W2410" s="5">
        <f t="shared" si="2083"/>
        <v>100</v>
      </c>
      <c r="X2410" s="26"/>
    </row>
    <row r="2411" spans="1:24" ht="63" x14ac:dyDescent="0.25">
      <c r="A2411" s="4" t="s">
        <v>216</v>
      </c>
      <c r="B2411" s="4" t="s">
        <v>1318</v>
      </c>
      <c r="C2411" s="4" t="s">
        <v>125</v>
      </c>
      <c r="D2411" s="4" t="s">
        <v>72</v>
      </c>
      <c r="E2411" s="14" t="s">
        <v>1187</v>
      </c>
      <c r="F2411" s="5">
        <f t="shared" ref="F2411:L2411" si="2114">F2412+F2415</f>
        <v>5419</v>
      </c>
      <c r="G2411" s="5">
        <f t="shared" si="2114"/>
        <v>5641</v>
      </c>
      <c r="H2411" s="5">
        <f t="shared" si="2114"/>
        <v>5641</v>
      </c>
      <c r="I2411" s="5">
        <f t="shared" si="2114"/>
        <v>0</v>
      </c>
      <c r="J2411" s="5">
        <f t="shared" si="2114"/>
        <v>0</v>
      </c>
      <c r="K2411" s="5">
        <f t="shared" si="2114"/>
        <v>0</v>
      </c>
      <c r="L2411" s="5">
        <f t="shared" si="2114"/>
        <v>0</v>
      </c>
      <c r="M2411" s="5">
        <f t="shared" si="2056"/>
        <v>5419</v>
      </c>
      <c r="N2411" s="5">
        <v>25</v>
      </c>
      <c r="O2411" s="5">
        <f>O2412+O2415</f>
        <v>4074.9692500000001</v>
      </c>
      <c r="P2411" s="5">
        <f t="shared" ref="P2411:V2411" si="2115">P2412+P2415</f>
        <v>0</v>
      </c>
      <c r="Q2411" s="5">
        <f t="shared" si="2115"/>
        <v>0</v>
      </c>
      <c r="R2411" s="5">
        <f t="shared" si="2115"/>
        <v>0</v>
      </c>
      <c r="S2411" s="5">
        <f t="shared" si="2115"/>
        <v>0</v>
      </c>
      <c r="T2411" s="5">
        <v>25</v>
      </c>
      <c r="U2411" s="5">
        <f t="shared" si="2115"/>
        <v>0</v>
      </c>
      <c r="V2411" s="36">
        <f t="shared" si="2115"/>
        <v>0</v>
      </c>
      <c r="W2411" s="5">
        <f t="shared" si="2083"/>
        <v>100</v>
      </c>
      <c r="X2411" s="26"/>
    </row>
    <row r="2412" spans="1:24" ht="63" x14ac:dyDescent="0.25">
      <c r="A2412" s="4" t="s">
        <v>216</v>
      </c>
      <c r="B2412" s="4" t="s">
        <v>1318</v>
      </c>
      <c r="C2412" s="4" t="s">
        <v>99</v>
      </c>
      <c r="D2412" s="4"/>
      <c r="E2412" s="14" t="s">
        <v>493</v>
      </c>
      <c r="F2412" s="5">
        <f t="shared" ref="F2412:L2413" si="2116">F2413</f>
        <v>5419</v>
      </c>
      <c r="G2412" s="5">
        <f t="shared" si="2116"/>
        <v>5419</v>
      </c>
      <c r="H2412" s="5">
        <f t="shared" si="2116"/>
        <v>5419</v>
      </c>
      <c r="I2412" s="5">
        <f t="shared" si="2116"/>
        <v>0</v>
      </c>
      <c r="J2412" s="5">
        <f t="shared" si="2116"/>
        <v>0</v>
      </c>
      <c r="K2412" s="5">
        <f t="shared" si="2116"/>
        <v>0</v>
      </c>
      <c r="L2412" s="5">
        <f t="shared" si="2116"/>
        <v>0</v>
      </c>
      <c r="M2412" s="5">
        <f t="shared" si="2056"/>
        <v>5419</v>
      </c>
      <c r="N2412" s="5">
        <v>95</v>
      </c>
      <c r="O2412" s="5">
        <f>O2413</f>
        <v>4074.9692500000001</v>
      </c>
      <c r="P2412" s="5">
        <f t="shared" ref="P2412:V2413" si="2117">P2413</f>
        <v>0</v>
      </c>
      <c r="Q2412" s="5">
        <f t="shared" si="2117"/>
        <v>0</v>
      </c>
      <c r="R2412" s="5">
        <f t="shared" si="2117"/>
        <v>0</v>
      </c>
      <c r="S2412" s="5">
        <f t="shared" si="2117"/>
        <v>0</v>
      </c>
      <c r="T2412" s="5">
        <v>95</v>
      </c>
      <c r="U2412" s="5">
        <f t="shared" si="2117"/>
        <v>0</v>
      </c>
      <c r="V2412" s="36">
        <f t="shared" si="2117"/>
        <v>0</v>
      </c>
      <c r="W2412" s="5">
        <f t="shared" si="2083"/>
        <v>100</v>
      </c>
      <c r="X2412" s="26"/>
    </row>
    <row r="2413" spans="1:24" ht="31.5" x14ac:dyDescent="0.25">
      <c r="A2413" s="4" t="s">
        <v>216</v>
      </c>
      <c r="B2413" s="4" t="s">
        <v>1318</v>
      </c>
      <c r="C2413" s="4" t="s">
        <v>99</v>
      </c>
      <c r="D2413" s="4" t="s">
        <v>73</v>
      </c>
      <c r="E2413" s="14" t="s">
        <v>475</v>
      </c>
      <c r="F2413" s="5">
        <f t="shared" si="2116"/>
        <v>5419</v>
      </c>
      <c r="G2413" s="5">
        <f t="shared" si="2116"/>
        <v>5419</v>
      </c>
      <c r="H2413" s="5">
        <f t="shared" si="2116"/>
        <v>5419</v>
      </c>
      <c r="I2413" s="5">
        <f t="shared" si="2116"/>
        <v>0</v>
      </c>
      <c r="J2413" s="5">
        <f t="shared" si="2116"/>
        <v>0</v>
      </c>
      <c r="K2413" s="5">
        <f t="shared" si="2116"/>
        <v>0</v>
      </c>
      <c r="L2413" s="5">
        <f t="shared" si="2116"/>
        <v>0</v>
      </c>
      <c r="M2413" s="5">
        <f t="shared" si="2056"/>
        <v>5419</v>
      </c>
      <c r="N2413" s="5">
        <v>95</v>
      </c>
      <c r="O2413" s="5">
        <f>O2414</f>
        <v>4074.9692500000001</v>
      </c>
      <c r="P2413" s="5">
        <f t="shared" si="2117"/>
        <v>0</v>
      </c>
      <c r="Q2413" s="5">
        <f t="shared" si="2117"/>
        <v>0</v>
      </c>
      <c r="R2413" s="5">
        <f t="shared" si="2117"/>
        <v>0</v>
      </c>
      <c r="S2413" s="5">
        <f t="shared" si="2117"/>
        <v>0</v>
      </c>
      <c r="T2413" s="5">
        <v>95</v>
      </c>
      <c r="U2413" s="5">
        <f t="shared" si="2117"/>
        <v>0</v>
      </c>
      <c r="V2413" s="36">
        <f t="shared" si="2117"/>
        <v>0</v>
      </c>
      <c r="W2413" s="5">
        <f t="shared" si="2083"/>
        <v>100</v>
      </c>
      <c r="X2413" s="26"/>
    </row>
    <row r="2414" spans="1:24" ht="63" x14ac:dyDescent="0.25">
      <c r="A2414" s="4" t="s">
        <v>216</v>
      </c>
      <c r="B2414" s="4" t="s">
        <v>1318</v>
      </c>
      <c r="C2414" s="4" t="s">
        <v>99</v>
      </c>
      <c r="D2414" s="4" t="s">
        <v>72</v>
      </c>
      <c r="E2414" s="14" t="s">
        <v>1187</v>
      </c>
      <c r="F2414" s="5">
        <v>5419</v>
      </c>
      <c r="G2414" s="5">
        <v>5419</v>
      </c>
      <c r="H2414" s="5">
        <v>5419</v>
      </c>
      <c r="I2414" s="5"/>
      <c r="J2414" s="5"/>
      <c r="K2414" s="5"/>
      <c r="L2414" s="5"/>
      <c r="M2414" s="5">
        <f t="shared" si="2056"/>
        <v>5419</v>
      </c>
      <c r="N2414" s="5">
        <v>95</v>
      </c>
      <c r="O2414" s="5">
        <v>4074.9692500000001</v>
      </c>
      <c r="P2414" s="5">
        <v>0</v>
      </c>
      <c r="Q2414" s="5">
        <v>0</v>
      </c>
      <c r="R2414" s="5">
        <v>0</v>
      </c>
      <c r="S2414" s="5">
        <v>0</v>
      </c>
      <c r="T2414" s="5">
        <v>95</v>
      </c>
      <c r="U2414" s="5">
        <v>0</v>
      </c>
      <c r="V2414" s="36">
        <v>0</v>
      </c>
      <c r="W2414" s="5">
        <f t="shared" si="2083"/>
        <v>100</v>
      </c>
      <c r="X2414" s="26"/>
    </row>
    <row r="2415" spans="1:24" ht="31.5" x14ac:dyDescent="0.25">
      <c r="A2415" s="4" t="s">
        <v>216</v>
      </c>
      <c r="B2415" s="4" t="s">
        <v>1318</v>
      </c>
      <c r="C2415" s="4" t="s">
        <v>25</v>
      </c>
      <c r="D2415" s="4"/>
      <c r="E2415" s="14" t="s">
        <v>728</v>
      </c>
      <c r="F2415" s="5">
        <f t="shared" ref="F2415:L2416" si="2118">F2416</f>
        <v>0</v>
      </c>
      <c r="G2415" s="5">
        <f t="shared" si="2118"/>
        <v>222</v>
      </c>
      <c r="H2415" s="5">
        <f t="shared" si="2118"/>
        <v>222</v>
      </c>
      <c r="I2415" s="5">
        <f t="shared" si="2118"/>
        <v>0</v>
      </c>
      <c r="J2415" s="5">
        <f t="shared" si="2118"/>
        <v>0</v>
      </c>
      <c r="K2415" s="5">
        <f t="shared" si="2118"/>
        <v>0</v>
      </c>
      <c r="L2415" s="5">
        <f t="shared" si="2118"/>
        <v>0</v>
      </c>
      <c r="M2415" s="5">
        <f t="shared" si="2056"/>
        <v>0</v>
      </c>
      <c r="N2415" s="5">
        <v>50</v>
      </c>
      <c r="O2415" s="5">
        <f>O2416</f>
        <v>0</v>
      </c>
      <c r="P2415" s="5">
        <f t="shared" ref="P2415:V2416" si="2119">P2416</f>
        <v>0</v>
      </c>
      <c r="Q2415" s="5">
        <f t="shared" si="2119"/>
        <v>0</v>
      </c>
      <c r="R2415" s="5">
        <f t="shared" si="2119"/>
        <v>0</v>
      </c>
      <c r="S2415" s="5">
        <f t="shared" si="2119"/>
        <v>0</v>
      </c>
      <c r="T2415" s="5">
        <v>50</v>
      </c>
      <c r="U2415" s="5">
        <f t="shared" si="2119"/>
        <v>0</v>
      </c>
      <c r="V2415" s="36">
        <f t="shared" si="2119"/>
        <v>0</v>
      </c>
      <c r="W2415" s="5">
        <f t="shared" si="2083"/>
        <v>100</v>
      </c>
      <c r="X2415" s="24"/>
    </row>
    <row r="2416" spans="1:24" ht="31.5" x14ac:dyDescent="0.25">
      <c r="A2416" s="4" t="s">
        <v>216</v>
      </c>
      <c r="B2416" s="4" t="s">
        <v>1318</v>
      </c>
      <c r="C2416" s="4" t="s">
        <v>161</v>
      </c>
      <c r="D2416" s="4"/>
      <c r="E2416" s="14" t="s">
        <v>730</v>
      </c>
      <c r="F2416" s="5">
        <f t="shared" si="2118"/>
        <v>0</v>
      </c>
      <c r="G2416" s="5">
        <f t="shared" si="2118"/>
        <v>222</v>
      </c>
      <c r="H2416" s="5">
        <f t="shared" si="2118"/>
        <v>222</v>
      </c>
      <c r="I2416" s="5">
        <f t="shared" si="2118"/>
        <v>0</v>
      </c>
      <c r="J2416" s="5">
        <f t="shared" si="2118"/>
        <v>0</v>
      </c>
      <c r="K2416" s="5">
        <f t="shared" si="2118"/>
        <v>0</v>
      </c>
      <c r="L2416" s="5">
        <f t="shared" si="2118"/>
        <v>0</v>
      </c>
      <c r="M2416" s="5">
        <f t="shared" si="2056"/>
        <v>0</v>
      </c>
      <c r="N2416" s="5">
        <v>50</v>
      </c>
      <c r="O2416" s="5">
        <f>O2417</f>
        <v>0</v>
      </c>
      <c r="P2416" s="5">
        <f t="shared" si="2119"/>
        <v>0</v>
      </c>
      <c r="Q2416" s="5">
        <f t="shared" si="2119"/>
        <v>0</v>
      </c>
      <c r="R2416" s="5">
        <f t="shared" si="2119"/>
        <v>0</v>
      </c>
      <c r="S2416" s="5">
        <f t="shared" si="2119"/>
        <v>0</v>
      </c>
      <c r="T2416" s="5">
        <v>50</v>
      </c>
      <c r="U2416" s="5">
        <f t="shared" si="2119"/>
        <v>0</v>
      </c>
      <c r="V2416" s="36">
        <f t="shared" si="2119"/>
        <v>0</v>
      </c>
      <c r="W2416" s="5">
        <f t="shared" si="2083"/>
        <v>100</v>
      </c>
      <c r="X2416" s="24"/>
    </row>
    <row r="2417" spans="1:24" ht="63" x14ac:dyDescent="0.25">
      <c r="A2417" s="4" t="s">
        <v>216</v>
      </c>
      <c r="B2417" s="4" t="s">
        <v>1318</v>
      </c>
      <c r="C2417" s="4" t="s">
        <v>1267</v>
      </c>
      <c r="D2417" s="4"/>
      <c r="E2417" s="14" t="s">
        <v>1268</v>
      </c>
      <c r="F2417" s="5"/>
      <c r="G2417" s="5">
        <v>222</v>
      </c>
      <c r="H2417" s="5">
        <v>222</v>
      </c>
      <c r="I2417" s="5"/>
      <c r="J2417" s="5"/>
      <c r="K2417" s="5"/>
      <c r="L2417" s="5"/>
      <c r="M2417" s="5">
        <f t="shared" si="2056"/>
        <v>0</v>
      </c>
      <c r="N2417" s="5">
        <v>50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50</v>
      </c>
      <c r="U2417" s="5">
        <v>0</v>
      </c>
      <c r="V2417" s="36">
        <v>0</v>
      </c>
      <c r="W2417" s="5">
        <f t="shared" si="2083"/>
        <v>100</v>
      </c>
      <c r="X2417" s="24"/>
    </row>
    <row r="2418" spans="1:24" ht="78.75" x14ac:dyDescent="0.25">
      <c r="A2418" s="4" t="s">
        <v>216</v>
      </c>
      <c r="B2418" s="4" t="s">
        <v>1318</v>
      </c>
      <c r="C2418" s="4" t="s">
        <v>1267</v>
      </c>
      <c r="D2418" s="4" t="s">
        <v>18</v>
      </c>
      <c r="E2418" s="14" t="s">
        <v>462</v>
      </c>
      <c r="F2418" s="5">
        <f t="shared" ref="F2418:L2418" si="2120">F2419</f>
        <v>4189.8999999999996</v>
      </c>
      <c r="G2418" s="5">
        <f t="shared" si="2120"/>
        <v>4427.3</v>
      </c>
      <c r="H2418" s="5">
        <f t="shared" si="2120"/>
        <v>4021.7</v>
      </c>
      <c r="I2418" s="5">
        <f t="shared" si="2120"/>
        <v>0</v>
      </c>
      <c r="J2418" s="5">
        <f t="shared" si="2120"/>
        <v>0</v>
      </c>
      <c r="K2418" s="5">
        <f t="shared" si="2120"/>
        <v>0</v>
      </c>
      <c r="L2418" s="5">
        <f t="shared" si="2120"/>
        <v>-35.511999999999944</v>
      </c>
      <c r="M2418" s="5">
        <f t="shared" ref="M2418:M2517" si="2121">F2418+I2418+L2418</f>
        <v>4154.3879999999999</v>
      </c>
      <c r="N2418" s="5">
        <v>50</v>
      </c>
      <c r="O2418" s="5">
        <f>O2419</f>
        <v>3277.5818300000001</v>
      </c>
      <c r="P2418" s="5">
        <f t="shared" ref="P2418:V2418" si="2122">P2419</f>
        <v>0</v>
      </c>
      <c r="Q2418" s="5">
        <f t="shared" si="2122"/>
        <v>0</v>
      </c>
      <c r="R2418" s="5">
        <f t="shared" si="2122"/>
        <v>0</v>
      </c>
      <c r="S2418" s="5">
        <f t="shared" si="2122"/>
        <v>0</v>
      </c>
      <c r="T2418" s="5">
        <v>50</v>
      </c>
      <c r="U2418" s="5">
        <f t="shared" si="2122"/>
        <v>0</v>
      </c>
      <c r="V2418" s="36">
        <f t="shared" si="2122"/>
        <v>0</v>
      </c>
      <c r="W2418" s="5">
        <f t="shared" si="2083"/>
        <v>100</v>
      </c>
      <c r="X2418" s="26"/>
    </row>
    <row r="2419" spans="1:24" ht="31.5" x14ac:dyDescent="0.25">
      <c r="A2419" s="4" t="s">
        <v>216</v>
      </c>
      <c r="B2419" s="4" t="s">
        <v>1318</v>
      </c>
      <c r="C2419" s="4" t="s">
        <v>1267</v>
      </c>
      <c r="D2419" s="4" t="s">
        <v>28</v>
      </c>
      <c r="E2419" s="14" t="s">
        <v>464</v>
      </c>
      <c r="F2419" s="5">
        <f t="shared" ref="F2419:L2419" si="2123">F2420+F2422</f>
        <v>4189.8999999999996</v>
      </c>
      <c r="G2419" s="5">
        <f t="shared" si="2123"/>
        <v>4427.3</v>
      </c>
      <c r="H2419" s="5">
        <f t="shared" si="2123"/>
        <v>4021.7</v>
      </c>
      <c r="I2419" s="5">
        <f t="shared" si="2123"/>
        <v>0</v>
      </c>
      <c r="J2419" s="5">
        <f t="shared" si="2123"/>
        <v>0</v>
      </c>
      <c r="K2419" s="5">
        <f t="shared" si="2123"/>
        <v>0</v>
      </c>
      <c r="L2419" s="5">
        <f t="shared" si="2123"/>
        <v>-35.511999999999944</v>
      </c>
      <c r="M2419" s="5">
        <f t="shared" si="2121"/>
        <v>4154.3879999999999</v>
      </c>
      <c r="N2419" s="5">
        <v>50</v>
      </c>
      <c r="O2419" s="5">
        <f>O2420+O2422</f>
        <v>3277.5818300000001</v>
      </c>
      <c r="P2419" s="5">
        <f t="shared" ref="P2419:V2419" si="2124">P2420+P2422</f>
        <v>0</v>
      </c>
      <c r="Q2419" s="5">
        <f t="shared" si="2124"/>
        <v>0</v>
      </c>
      <c r="R2419" s="5">
        <f t="shared" si="2124"/>
        <v>0</v>
      </c>
      <c r="S2419" s="5">
        <f t="shared" si="2124"/>
        <v>0</v>
      </c>
      <c r="T2419" s="5">
        <v>50</v>
      </c>
      <c r="U2419" s="5">
        <f t="shared" si="2124"/>
        <v>0</v>
      </c>
      <c r="V2419" s="36">
        <f t="shared" si="2124"/>
        <v>0</v>
      </c>
      <c r="W2419" s="5">
        <f t="shared" si="2083"/>
        <v>100</v>
      </c>
      <c r="X2419" s="26"/>
    </row>
    <row r="2420" spans="1:24" ht="47.25" x14ac:dyDescent="0.25">
      <c r="A2420" s="4" t="s">
        <v>216</v>
      </c>
      <c r="B2420" s="4" t="s">
        <v>1318</v>
      </c>
      <c r="C2420" s="4" t="s">
        <v>36</v>
      </c>
      <c r="D2420" s="4"/>
      <c r="E2420" s="14" t="s">
        <v>732</v>
      </c>
      <c r="F2420" s="5">
        <f t="shared" ref="F2420:L2420" si="2125">F2421</f>
        <v>4123.5</v>
      </c>
      <c r="G2420" s="5">
        <f t="shared" si="2125"/>
        <v>4361.7</v>
      </c>
      <c r="H2420" s="5">
        <f t="shared" si="2125"/>
        <v>3957</v>
      </c>
      <c r="I2420" s="5">
        <f t="shared" si="2125"/>
        <v>0</v>
      </c>
      <c r="J2420" s="5">
        <f t="shared" si="2125"/>
        <v>0</v>
      </c>
      <c r="K2420" s="5">
        <f t="shared" si="2125"/>
        <v>0</v>
      </c>
      <c r="L2420" s="5">
        <f t="shared" si="2125"/>
        <v>-35.511999999999944</v>
      </c>
      <c r="M2420" s="5">
        <f t="shared" si="2121"/>
        <v>4087.9880000000003</v>
      </c>
      <c r="N2420" s="5">
        <v>144.7516</v>
      </c>
      <c r="O2420" s="5">
        <f>O2421</f>
        <v>3227.9348300000001</v>
      </c>
      <c r="P2420" s="5">
        <f t="shared" ref="P2420:V2420" si="2126">P2421</f>
        <v>0</v>
      </c>
      <c r="Q2420" s="5">
        <f t="shared" si="2126"/>
        <v>0</v>
      </c>
      <c r="R2420" s="5">
        <f t="shared" si="2126"/>
        <v>0</v>
      </c>
      <c r="S2420" s="5">
        <f t="shared" si="2126"/>
        <v>0</v>
      </c>
      <c r="T2420" s="5">
        <v>144.7516</v>
      </c>
      <c r="U2420" s="5">
        <f t="shared" si="2126"/>
        <v>0</v>
      </c>
      <c r="V2420" s="36">
        <f t="shared" si="2126"/>
        <v>0</v>
      </c>
      <c r="W2420" s="5">
        <f t="shared" si="2083"/>
        <v>100</v>
      </c>
      <c r="X2420" s="26"/>
    </row>
    <row r="2421" spans="1:24" ht="31.5" x14ac:dyDescent="0.25">
      <c r="A2421" s="4" t="s">
        <v>216</v>
      </c>
      <c r="B2421" s="4" t="s">
        <v>1318</v>
      </c>
      <c r="C2421" s="4" t="s">
        <v>43</v>
      </c>
      <c r="D2421" s="4"/>
      <c r="E2421" s="14" t="s">
        <v>733</v>
      </c>
      <c r="F2421" s="5">
        <v>4123.5</v>
      </c>
      <c r="G2421" s="5">
        <v>4361.7</v>
      </c>
      <c r="H2421" s="5">
        <v>3957</v>
      </c>
      <c r="I2421" s="5"/>
      <c r="J2421" s="5"/>
      <c r="K2421" s="5"/>
      <c r="L2421" s="5">
        <f>-550.583-35.51+550.581</f>
        <v>-35.511999999999944</v>
      </c>
      <c r="M2421" s="5">
        <f t="shared" si="2121"/>
        <v>4087.9880000000003</v>
      </c>
      <c r="N2421" s="5">
        <v>144.7516</v>
      </c>
      <c r="O2421" s="5">
        <v>3227.9348300000001</v>
      </c>
      <c r="P2421" s="5">
        <v>0</v>
      </c>
      <c r="Q2421" s="5">
        <v>0</v>
      </c>
      <c r="R2421" s="5">
        <v>0</v>
      </c>
      <c r="S2421" s="5">
        <v>0</v>
      </c>
      <c r="T2421" s="5">
        <v>144.7516</v>
      </c>
      <c r="U2421" s="5">
        <v>0</v>
      </c>
      <c r="V2421" s="36">
        <v>0</v>
      </c>
      <c r="W2421" s="5">
        <f t="shared" si="2083"/>
        <v>100</v>
      </c>
      <c r="X2421" s="26"/>
    </row>
    <row r="2422" spans="1:24" ht="31.5" x14ac:dyDescent="0.25">
      <c r="A2422" s="4" t="s">
        <v>216</v>
      </c>
      <c r="B2422" s="4" t="s">
        <v>1318</v>
      </c>
      <c r="C2422" s="4" t="s">
        <v>44</v>
      </c>
      <c r="D2422" s="4"/>
      <c r="E2422" s="14" t="s">
        <v>734</v>
      </c>
      <c r="F2422" s="5">
        <f t="shared" ref="F2422:L2422" si="2127">F2423</f>
        <v>66.400000000000006</v>
      </c>
      <c r="G2422" s="5">
        <f t="shared" si="2127"/>
        <v>65.599999999999994</v>
      </c>
      <c r="H2422" s="5">
        <f t="shared" si="2127"/>
        <v>64.7</v>
      </c>
      <c r="I2422" s="5">
        <f t="shared" si="2127"/>
        <v>0</v>
      </c>
      <c r="J2422" s="5">
        <f t="shared" si="2127"/>
        <v>0</v>
      </c>
      <c r="K2422" s="5">
        <f t="shared" si="2127"/>
        <v>0</v>
      </c>
      <c r="L2422" s="5">
        <f t="shared" si="2127"/>
        <v>0</v>
      </c>
      <c r="M2422" s="5">
        <f t="shared" si="2121"/>
        <v>66.400000000000006</v>
      </c>
      <c r="N2422" s="5">
        <v>144.7516</v>
      </c>
      <c r="O2422" s="5">
        <f>O2423</f>
        <v>49.646999999999998</v>
      </c>
      <c r="P2422" s="5">
        <f t="shared" ref="P2422:V2422" si="2128">P2423</f>
        <v>0</v>
      </c>
      <c r="Q2422" s="5">
        <f t="shared" si="2128"/>
        <v>0</v>
      </c>
      <c r="R2422" s="5">
        <f t="shared" si="2128"/>
        <v>0</v>
      </c>
      <c r="S2422" s="5">
        <f t="shared" si="2128"/>
        <v>0</v>
      </c>
      <c r="T2422" s="5">
        <v>144.7516</v>
      </c>
      <c r="U2422" s="5">
        <f t="shared" si="2128"/>
        <v>0</v>
      </c>
      <c r="V2422" s="36">
        <f t="shared" si="2128"/>
        <v>0</v>
      </c>
      <c r="W2422" s="5">
        <f t="shared" si="2083"/>
        <v>100</v>
      </c>
      <c r="X2422" s="26"/>
    </row>
    <row r="2423" spans="1:24" x14ac:dyDescent="0.25">
      <c r="A2423" s="4" t="s">
        <v>216</v>
      </c>
      <c r="B2423" s="4" t="s">
        <v>1318</v>
      </c>
      <c r="C2423" s="4" t="s">
        <v>44</v>
      </c>
      <c r="D2423" s="4" t="s">
        <v>13</v>
      </c>
      <c r="E2423" s="14" t="s">
        <v>480</v>
      </c>
      <c r="F2423" s="5">
        <v>66.400000000000006</v>
      </c>
      <c r="G2423" s="5">
        <v>65.599999999999994</v>
      </c>
      <c r="H2423" s="5">
        <v>64.7</v>
      </c>
      <c r="I2423" s="5"/>
      <c r="J2423" s="5"/>
      <c r="K2423" s="5"/>
      <c r="L2423" s="5"/>
      <c r="M2423" s="5">
        <f t="shared" si="2121"/>
        <v>66.400000000000006</v>
      </c>
      <c r="N2423" s="5">
        <v>144.7516</v>
      </c>
      <c r="O2423" s="5">
        <v>49.646999999999998</v>
      </c>
      <c r="P2423" s="5">
        <v>0</v>
      </c>
      <c r="Q2423" s="5">
        <v>0</v>
      </c>
      <c r="R2423" s="5">
        <v>0</v>
      </c>
      <c r="S2423" s="5">
        <v>0</v>
      </c>
      <c r="T2423" s="5">
        <v>144.7516</v>
      </c>
      <c r="U2423" s="5">
        <v>0</v>
      </c>
      <c r="V2423" s="36">
        <v>0</v>
      </c>
      <c r="W2423" s="5">
        <f t="shared" si="2083"/>
        <v>100</v>
      </c>
      <c r="X2423" s="26"/>
    </row>
    <row r="2424" spans="1:24" x14ac:dyDescent="0.25">
      <c r="A2424" s="4" t="s">
        <v>216</v>
      </c>
      <c r="B2424" s="4" t="s">
        <v>1318</v>
      </c>
      <c r="C2424" s="4" t="s">
        <v>44</v>
      </c>
      <c r="D2424" s="4" t="s">
        <v>14</v>
      </c>
      <c r="E2424" s="14" t="s">
        <v>482</v>
      </c>
      <c r="F2424" s="5">
        <f t="shared" ref="F2424:L2424" si="2129">F2425</f>
        <v>120</v>
      </c>
      <c r="G2424" s="5">
        <f t="shared" si="2129"/>
        <v>120</v>
      </c>
      <c r="H2424" s="5">
        <f t="shared" si="2129"/>
        <v>120</v>
      </c>
      <c r="I2424" s="5">
        <f t="shared" si="2129"/>
        <v>0</v>
      </c>
      <c r="J2424" s="5">
        <f t="shared" si="2129"/>
        <v>0</v>
      </c>
      <c r="K2424" s="5">
        <f t="shared" si="2129"/>
        <v>0</v>
      </c>
      <c r="L2424" s="5">
        <f t="shared" si="2129"/>
        <v>0</v>
      </c>
      <c r="M2424" s="5">
        <f t="shared" si="2121"/>
        <v>120</v>
      </c>
      <c r="N2424" s="5">
        <v>144.7516</v>
      </c>
      <c r="O2424" s="5">
        <f>O2425</f>
        <v>95</v>
      </c>
      <c r="P2424" s="5">
        <f t="shared" ref="P2424:V2424" si="2130">P2425</f>
        <v>0</v>
      </c>
      <c r="Q2424" s="5">
        <f t="shared" si="2130"/>
        <v>0</v>
      </c>
      <c r="R2424" s="5">
        <f t="shared" si="2130"/>
        <v>0</v>
      </c>
      <c r="S2424" s="5">
        <f t="shared" si="2130"/>
        <v>0</v>
      </c>
      <c r="T2424" s="5">
        <v>144.7516</v>
      </c>
      <c r="U2424" s="5">
        <f t="shared" si="2130"/>
        <v>0</v>
      </c>
      <c r="V2424" s="36">
        <f t="shared" si="2130"/>
        <v>0</v>
      </c>
      <c r="W2424" s="5">
        <f t="shared" si="2083"/>
        <v>100</v>
      </c>
      <c r="X2424" s="26"/>
    </row>
    <row r="2425" spans="1:24" ht="31.5" x14ac:dyDescent="0.25">
      <c r="A2425" s="7" t="s">
        <v>216</v>
      </c>
      <c r="B2425" s="7" t="s">
        <v>65</v>
      </c>
      <c r="C2425" s="7"/>
      <c r="D2425" s="7"/>
      <c r="E2425" s="18" t="s">
        <v>426</v>
      </c>
      <c r="F2425" s="5">
        <f t="shared" ref="F2425:L2425" si="2131">F2426+F2429</f>
        <v>120</v>
      </c>
      <c r="G2425" s="5">
        <f t="shared" si="2131"/>
        <v>120</v>
      </c>
      <c r="H2425" s="5">
        <f t="shared" si="2131"/>
        <v>120</v>
      </c>
      <c r="I2425" s="5">
        <f t="shared" si="2131"/>
        <v>0</v>
      </c>
      <c r="J2425" s="5">
        <f t="shared" si="2131"/>
        <v>0</v>
      </c>
      <c r="K2425" s="5">
        <f t="shared" si="2131"/>
        <v>0</v>
      </c>
      <c r="L2425" s="5">
        <f t="shared" si="2131"/>
        <v>0</v>
      </c>
      <c r="M2425" s="5">
        <f t="shared" si="2121"/>
        <v>120</v>
      </c>
      <c r="N2425" s="8">
        <v>1041.8409999999999</v>
      </c>
      <c r="O2425" s="5">
        <f>O2426+O2429</f>
        <v>95</v>
      </c>
      <c r="P2425" s="5">
        <f t="shared" ref="P2425:V2425" si="2132">P2426+P2429</f>
        <v>0</v>
      </c>
      <c r="Q2425" s="5">
        <f t="shared" si="2132"/>
        <v>0</v>
      </c>
      <c r="R2425" s="5">
        <f t="shared" si="2132"/>
        <v>0</v>
      </c>
      <c r="S2425" s="5">
        <f t="shared" si="2132"/>
        <v>0</v>
      </c>
      <c r="T2425" s="8">
        <v>1034.5139300000001</v>
      </c>
      <c r="U2425" s="5">
        <f t="shared" si="2132"/>
        <v>0</v>
      </c>
      <c r="V2425" s="36">
        <f t="shared" si="2132"/>
        <v>0</v>
      </c>
      <c r="W2425" s="8">
        <f t="shared" si="2083"/>
        <v>99.29671898111134</v>
      </c>
      <c r="X2425" s="26"/>
    </row>
    <row r="2426" spans="1:24" hidden="1" x14ac:dyDescent="0.25">
      <c r="A2426" s="9" t="s">
        <v>216</v>
      </c>
      <c r="B2426" s="9" t="s">
        <v>1319</v>
      </c>
      <c r="C2426" s="9"/>
      <c r="D2426" s="9"/>
      <c r="E2426" s="13" t="s">
        <v>1185</v>
      </c>
      <c r="F2426" s="5">
        <f t="shared" ref="F2426:L2427" si="2133">F2427</f>
        <v>25</v>
      </c>
      <c r="G2426" s="5">
        <f t="shared" si="2133"/>
        <v>25</v>
      </c>
      <c r="H2426" s="5">
        <f t="shared" si="2133"/>
        <v>25</v>
      </c>
      <c r="I2426" s="5">
        <f t="shared" si="2133"/>
        <v>0</v>
      </c>
      <c r="J2426" s="5">
        <f t="shared" si="2133"/>
        <v>0</v>
      </c>
      <c r="K2426" s="5">
        <f t="shared" si="2133"/>
        <v>0</v>
      </c>
      <c r="L2426" s="5">
        <f t="shared" si="2133"/>
        <v>0</v>
      </c>
      <c r="M2426" s="5">
        <f t="shared" si="2121"/>
        <v>25</v>
      </c>
      <c r="N2426" s="11">
        <v>0</v>
      </c>
      <c r="O2426" s="5">
        <f>O2427</f>
        <v>25</v>
      </c>
      <c r="P2426" s="5">
        <f t="shared" ref="P2426:V2427" si="2134">P2427</f>
        <v>0</v>
      </c>
      <c r="Q2426" s="5">
        <f t="shared" si="2134"/>
        <v>0</v>
      </c>
      <c r="R2426" s="5">
        <f t="shared" si="2134"/>
        <v>0</v>
      </c>
      <c r="S2426" s="5">
        <f t="shared" si="2134"/>
        <v>0</v>
      </c>
      <c r="T2426" s="11">
        <v>0</v>
      </c>
      <c r="U2426" s="5">
        <f t="shared" si="2134"/>
        <v>0</v>
      </c>
      <c r="V2426" s="36">
        <f t="shared" si="2134"/>
        <v>0</v>
      </c>
      <c r="W2426" s="11" t="e">
        <f t="shared" si="2083"/>
        <v>#DIV/0!</v>
      </c>
      <c r="X2426" s="24" t="s">
        <v>1214</v>
      </c>
    </row>
    <row r="2427" spans="1:24" hidden="1" x14ac:dyDescent="0.25">
      <c r="A2427" s="4" t="s">
        <v>216</v>
      </c>
      <c r="B2427" s="4" t="s">
        <v>1319</v>
      </c>
      <c r="C2427" s="4" t="s">
        <v>111</v>
      </c>
      <c r="D2427" s="4"/>
      <c r="E2427" s="14" t="s">
        <v>872</v>
      </c>
      <c r="F2427" s="5">
        <f t="shared" si="2133"/>
        <v>25</v>
      </c>
      <c r="G2427" s="5">
        <f t="shared" si="2133"/>
        <v>25</v>
      </c>
      <c r="H2427" s="5">
        <f t="shared" si="2133"/>
        <v>25</v>
      </c>
      <c r="I2427" s="5">
        <f t="shared" si="2133"/>
        <v>0</v>
      </c>
      <c r="J2427" s="5">
        <f t="shared" si="2133"/>
        <v>0</v>
      </c>
      <c r="K2427" s="5">
        <f t="shared" si="2133"/>
        <v>0</v>
      </c>
      <c r="L2427" s="5">
        <f t="shared" si="2133"/>
        <v>0</v>
      </c>
      <c r="M2427" s="5">
        <f t="shared" si="2121"/>
        <v>25</v>
      </c>
      <c r="N2427" s="5">
        <v>0</v>
      </c>
      <c r="O2427" s="5">
        <f>O2428</f>
        <v>25</v>
      </c>
      <c r="P2427" s="5">
        <f t="shared" si="2134"/>
        <v>0</v>
      </c>
      <c r="Q2427" s="5">
        <f t="shared" si="2134"/>
        <v>0</v>
      </c>
      <c r="R2427" s="5">
        <f t="shared" si="2134"/>
        <v>0</v>
      </c>
      <c r="S2427" s="5">
        <f t="shared" si="2134"/>
        <v>0</v>
      </c>
      <c r="T2427" s="5">
        <v>0</v>
      </c>
      <c r="U2427" s="5">
        <f t="shared" si="2134"/>
        <v>0</v>
      </c>
      <c r="V2427" s="36">
        <f t="shared" si="2134"/>
        <v>0</v>
      </c>
      <c r="W2427" s="5" t="e">
        <f t="shared" si="2083"/>
        <v>#DIV/0!</v>
      </c>
      <c r="X2427" s="24" t="s">
        <v>1214</v>
      </c>
    </row>
    <row r="2428" spans="1:24" ht="63" hidden="1" x14ac:dyDescent="0.25">
      <c r="A2428" s="4" t="s">
        <v>216</v>
      </c>
      <c r="B2428" s="4" t="s">
        <v>1319</v>
      </c>
      <c r="C2428" s="4" t="s">
        <v>173</v>
      </c>
      <c r="D2428" s="4"/>
      <c r="E2428" s="14" t="s">
        <v>876</v>
      </c>
      <c r="F2428" s="5">
        <v>25</v>
      </c>
      <c r="G2428" s="5">
        <v>25</v>
      </c>
      <c r="H2428" s="5">
        <v>25</v>
      </c>
      <c r="I2428" s="5"/>
      <c r="J2428" s="5"/>
      <c r="K2428" s="5"/>
      <c r="L2428" s="5"/>
      <c r="M2428" s="5">
        <f t="shared" si="2121"/>
        <v>25</v>
      </c>
      <c r="N2428" s="5">
        <v>0</v>
      </c>
      <c r="O2428" s="5">
        <v>25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36">
        <v>0</v>
      </c>
      <c r="W2428" s="5" t="e">
        <f t="shared" si="2083"/>
        <v>#DIV/0!</v>
      </c>
      <c r="X2428" s="24" t="s">
        <v>1214</v>
      </c>
    </row>
    <row r="2429" spans="1:24" ht="47.25" hidden="1" x14ac:dyDescent="0.25">
      <c r="A2429" s="4" t="s">
        <v>216</v>
      </c>
      <c r="B2429" s="4" t="s">
        <v>1319</v>
      </c>
      <c r="C2429" s="4" t="s">
        <v>174</v>
      </c>
      <c r="D2429" s="4"/>
      <c r="E2429" s="14" t="s">
        <v>879</v>
      </c>
      <c r="F2429" s="5">
        <f t="shared" ref="F2429:L2430" si="2135">F2430</f>
        <v>95</v>
      </c>
      <c r="G2429" s="5">
        <f t="shared" si="2135"/>
        <v>95</v>
      </c>
      <c r="H2429" s="5">
        <f t="shared" si="2135"/>
        <v>95</v>
      </c>
      <c r="I2429" s="5">
        <f t="shared" si="2135"/>
        <v>0</v>
      </c>
      <c r="J2429" s="5">
        <f t="shared" si="2135"/>
        <v>0</v>
      </c>
      <c r="K2429" s="5">
        <f t="shared" si="2135"/>
        <v>0</v>
      </c>
      <c r="L2429" s="5">
        <f t="shared" si="2135"/>
        <v>0</v>
      </c>
      <c r="M2429" s="5">
        <f t="shared" si="2121"/>
        <v>95</v>
      </c>
      <c r="N2429" s="5">
        <v>0</v>
      </c>
      <c r="O2429" s="5">
        <f>O2430</f>
        <v>70</v>
      </c>
      <c r="P2429" s="5">
        <f t="shared" ref="P2429:V2430" si="2136">P2430</f>
        <v>0</v>
      </c>
      <c r="Q2429" s="5">
        <f t="shared" si="2136"/>
        <v>0</v>
      </c>
      <c r="R2429" s="5">
        <f t="shared" si="2136"/>
        <v>0</v>
      </c>
      <c r="S2429" s="5">
        <f t="shared" si="2136"/>
        <v>0</v>
      </c>
      <c r="T2429" s="5">
        <v>0</v>
      </c>
      <c r="U2429" s="5">
        <f t="shared" si="2136"/>
        <v>0</v>
      </c>
      <c r="V2429" s="36">
        <f t="shared" si="2136"/>
        <v>0</v>
      </c>
      <c r="W2429" s="5" t="e">
        <f t="shared" si="2083"/>
        <v>#DIV/0!</v>
      </c>
      <c r="X2429" s="24" t="s">
        <v>1214</v>
      </c>
    </row>
    <row r="2430" spans="1:24" ht="31.5" hidden="1" x14ac:dyDescent="0.25">
      <c r="A2430" s="4" t="s">
        <v>216</v>
      </c>
      <c r="B2430" s="4" t="s">
        <v>1319</v>
      </c>
      <c r="C2430" s="4" t="s">
        <v>172</v>
      </c>
      <c r="D2430" s="4"/>
      <c r="E2430" s="14" t="s">
        <v>502</v>
      </c>
      <c r="F2430" s="5">
        <f t="shared" si="2135"/>
        <v>95</v>
      </c>
      <c r="G2430" s="5">
        <f t="shared" si="2135"/>
        <v>95</v>
      </c>
      <c r="H2430" s="5">
        <f t="shared" si="2135"/>
        <v>95</v>
      </c>
      <c r="I2430" s="5">
        <f t="shared" si="2135"/>
        <v>0</v>
      </c>
      <c r="J2430" s="5">
        <f t="shared" si="2135"/>
        <v>0</v>
      </c>
      <c r="K2430" s="5">
        <f t="shared" si="2135"/>
        <v>0</v>
      </c>
      <c r="L2430" s="5">
        <f t="shared" si="2135"/>
        <v>0</v>
      </c>
      <c r="M2430" s="5">
        <f t="shared" si="2121"/>
        <v>95</v>
      </c>
      <c r="N2430" s="5">
        <v>0</v>
      </c>
      <c r="O2430" s="5">
        <f>O2431</f>
        <v>70</v>
      </c>
      <c r="P2430" s="5">
        <f t="shared" si="2136"/>
        <v>0</v>
      </c>
      <c r="Q2430" s="5">
        <f t="shared" si="2136"/>
        <v>0</v>
      </c>
      <c r="R2430" s="5">
        <f t="shared" si="2136"/>
        <v>0</v>
      </c>
      <c r="S2430" s="5">
        <f t="shared" si="2136"/>
        <v>0</v>
      </c>
      <c r="T2430" s="5">
        <v>0</v>
      </c>
      <c r="U2430" s="5">
        <f t="shared" si="2136"/>
        <v>0</v>
      </c>
      <c r="V2430" s="36">
        <f t="shared" si="2136"/>
        <v>0</v>
      </c>
      <c r="W2430" s="5" t="e">
        <f t="shared" si="2083"/>
        <v>#DIV/0!</v>
      </c>
      <c r="X2430" s="24" t="s">
        <v>1214</v>
      </c>
    </row>
    <row r="2431" spans="1:24" ht="31.5" hidden="1" x14ac:dyDescent="0.25">
      <c r="A2431" s="4" t="s">
        <v>216</v>
      </c>
      <c r="B2431" s="4" t="s">
        <v>1319</v>
      </c>
      <c r="C2431" s="4" t="s">
        <v>172</v>
      </c>
      <c r="D2431" s="4" t="s">
        <v>11</v>
      </c>
      <c r="E2431" s="14" t="s">
        <v>465</v>
      </c>
      <c r="F2431" s="5">
        <v>95</v>
      </c>
      <c r="G2431" s="5">
        <v>95</v>
      </c>
      <c r="H2431" s="5">
        <v>95</v>
      </c>
      <c r="I2431" s="5"/>
      <c r="J2431" s="5"/>
      <c r="K2431" s="5"/>
      <c r="L2431" s="5"/>
      <c r="M2431" s="5">
        <f t="shared" si="2121"/>
        <v>95</v>
      </c>
      <c r="N2431" s="5">
        <v>0</v>
      </c>
      <c r="O2431" s="5">
        <v>70</v>
      </c>
      <c r="P2431" s="5">
        <v>0</v>
      </c>
      <c r="Q2431" s="5">
        <v>0</v>
      </c>
      <c r="R2431" s="5">
        <v>0</v>
      </c>
      <c r="S2431" s="5">
        <v>0</v>
      </c>
      <c r="T2431" s="5">
        <v>0</v>
      </c>
      <c r="U2431" s="5">
        <v>0</v>
      </c>
      <c r="V2431" s="36">
        <v>0</v>
      </c>
      <c r="W2431" s="5" t="e">
        <f t="shared" si="2083"/>
        <v>#DIV/0!</v>
      </c>
      <c r="X2431" s="24" t="s">
        <v>1214</v>
      </c>
    </row>
    <row r="2432" spans="1:24" ht="31.5" hidden="1" x14ac:dyDescent="0.25">
      <c r="A2432" s="4" t="s">
        <v>216</v>
      </c>
      <c r="B2432" s="4" t="s">
        <v>1319</v>
      </c>
      <c r="C2432" s="4" t="s">
        <v>172</v>
      </c>
      <c r="D2432" s="4" t="s">
        <v>12</v>
      </c>
      <c r="E2432" s="14" t="s">
        <v>466</v>
      </c>
      <c r="F2432" s="5"/>
      <c r="G2432" s="5"/>
      <c r="H2432" s="5"/>
      <c r="I2432" s="5"/>
      <c r="J2432" s="5"/>
      <c r="K2432" s="5"/>
      <c r="L2432" s="5"/>
      <c r="M2432" s="5">
        <v>0</v>
      </c>
      <c r="N2432" s="5">
        <v>0</v>
      </c>
      <c r="O2432" s="5">
        <f t="shared" ref="O2432:V2435" si="2137">O2433</f>
        <v>0</v>
      </c>
      <c r="P2432" s="5">
        <f t="shared" si="2137"/>
        <v>0</v>
      </c>
      <c r="Q2432" s="5">
        <f t="shared" si="2137"/>
        <v>0</v>
      </c>
      <c r="R2432" s="5">
        <f t="shared" si="2137"/>
        <v>0</v>
      </c>
      <c r="S2432" s="5">
        <f t="shared" si="2137"/>
        <v>0</v>
      </c>
      <c r="T2432" s="5">
        <v>0</v>
      </c>
      <c r="U2432" s="5">
        <f t="shared" si="2137"/>
        <v>0</v>
      </c>
      <c r="V2432" s="36">
        <f t="shared" si="2137"/>
        <v>0</v>
      </c>
      <c r="W2432" s="5" t="e">
        <f t="shared" si="2083"/>
        <v>#DIV/0!</v>
      </c>
      <c r="X2432" s="24" t="s">
        <v>1214</v>
      </c>
    </row>
    <row r="2433" spans="1:24" ht="31.5" hidden="1" x14ac:dyDescent="0.25">
      <c r="A2433" s="4" t="s">
        <v>216</v>
      </c>
      <c r="B2433" s="4" t="s">
        <v>1319</v>
      </c>
      <c r="C2433" s="4" t="s">
        <v>22</v>
      </c>
      <c r="D2433" s="4"/>
      <c r="E2433" s="14" t="s">
        <v>699</v>
      </c>
      <c r="F2433" s="5"/>
      <c r="G2433" s="5"/>
      <c r="H2433" s="5"/>
      <c r="I2433" s="5"/>
      <c r="J2433" s="5"/>
      <c r="K2433" s="5"/>
      <c r="L2433" s="5"/>
      <c r="M2433" s="5">
        <v>0</v>
      </c>
      <c r="N2433" s="5">
        <v>0</v>
      </c>
      <c r="O2433" s="5">
        <f t="shared" si="2137"/>
        <v>0</v>
      </c>
      <c r="P2433" s="5">
        <f t="shared" si="2137"/>
        <v>0</v>
      </c>
      <c r="Q2433" s="5">
        <f t="shared" si="2137"/>
        <v>0</v>
      </c>
      <c r="R2433" s="5">
        <f t="shared" si="2137"/>
        <v>0</v>
      </c>
      <c r="S2433" s="5">
        <f t="shared" si="2137"/>
        <v>0</v>
      </c>
      <c r="T2433" s="5">
        <v>0</v>
      </c>
      <c r="U2433" s="5">
        <f t="shared" si="2137"/>
        <v>0</v>
      </c>
      <c r="V2433" s="36">
        <f t="shared" si="2137"/>
        <v>0</v>
      </c>
      <c r="W2433" s="5" t="e">
        <f t="shared" si="2083"/>
        <v>#DIV/0!</v>
      </c>
      <c r="X2433" s="24" t="s">
        <v>1214</v>
      </c>
    </row>
    <row r="2434" spans="1:24" hidden="1" x14ac:dyDescent="0.25">
      <c r="A2434" s="4" t="s">
        <v>216</v>
      </c>
      <c r="B2434" s="4" t="s">
        <v>1319</v>
      </c>
      <c r="C2434" s="4" t="s">
        <v>23</v>
      </c>
      <c r="D2434" s="4"/>
      <c r="E2434" s="28" t="s">
        <v>705</v>
      </c>
      <c r="F2434" s="5"/>
      <c r="G2434" s="5"/>
      <c r="H2434" s="5"/>
      <c r="I2434" s="5"/>
      <c r="J2434" s="5"/>
      <c r="K2434" s="5"/>
      <c r="L2434" s="5"/>
      <c r="M2434" s="5">
        <v>0</v>
      </c>
      <c r="N2434" s="5">
        <v>0</v>
      </c>
      <c r="O2434" s="5">
        <f t="shared" si="2137"/>
        <v>0</v>
      </c>
      <c r="P2434" s="5">
        <f t="shared" si="2137"/>
        <v>0</v>
      </c>
      <c r="Q2434" s="5">
        <f t="shared" si="2137"/>
        <v>0</v>
      </c>
      <c r="R2434" s="5">
        <f t="shared" si="2137"/>
        <v>0</v>
      </c>
      <c r="S2434" s="5">
        <f t="shared" si="2137"/>
        <v>0</v>
      </c>
      <c r="T2434" s="5">
        <v>0</v>
      </c>
      <c r="U2434" s="5">
        <f t="shared" si="2137"/>
        <v>0</v>
      </c>
      <c r="V2434" s="36">
        <f t="shared" si="2137"/>
        <v>0</v>
      </c>
      <c r="W2434" s="5" t="e">
        <f t="shared" si="2083"/>
        <v>#DIV/0!</v>
      </c>
      <c r="X2434" s="24" t="s">
        <v>1214</v>
      </c>
    </row>
    <row r="2435" spans="1:24" ht="47.25" hidden="1" x14ac:dyDescent="0.25">
      <c r="A2435" s="4" t="s">
        <v>216</v>
      </c>
      <c r="B2435" s="4" t="s">
        <v>1319</v>
      </c>
      <c r="C2435" s="4" t="s">
        <v>217</v>
      </c>
      <c r="D2435" s="4"/>
      <c r="E2435" s="14" t="s">
        <v>708</v>
      </c>
      <c r="F2435" s="5"/>
      <c r="G2435" s="5"/>
      <c r="H2435" s="5"/>
      <c r="I2435" s="5"/>
      <c r="J2435" s="5"/>
      <c r="K2435" s="5"/>
      <c r="L2435" s="5"/>
      <c r="M2435" s="5">
        <v>0</v>
      </c>
      <c r="N2435" s="5">
        <v>0</v>
      </c>
      <c r="O2435" s="5">
        <f t="shared" si="2137"/>
        <v>0</v>
      </c>
      <c r="P2435" s="5">
        <f t="shared" si="2137"/>
        <v>0</v>
      </c>
      <c r="Q2435" s="5">
        <f t="shared" si="2137"/>
        <v>0</v>
      </c>
      <c r="R2435" s="5">
        <f t="shared" si="2137"/>
        <v>0</v>
      </c>
      <c r="S2435" s="5">
        <f t="shared" si="2137"/>
        <v>0</v>
      </c>
      <c r="T2435" s="5">
        <v>0</v>
      </c>
      <c r="U2435" s="5">
        <f t="shared" si="2137"/>
        <v>0</v>
      </c>
      <c r="V2435" s="36">
        <f t="shared" si="2137"/>
        <v>0</v>
      </c>
      <c r="W2435" s="5" t="e">
        <f t="shared" si="2083"/>
        <v>#DIV/0!</v>
      </c>
      <c r="X2435" s="24" t="s">
        <v>1214</v>
      </c>
    </row>
    <row r="2436" spans="1:24" ht="31.5" hidden="1" x14ac:dyDescent="0.25">
      <c r="A2436" s="4" t="s">
        <v>216</v>
      </c>
      <c r="B2436" s="4" t="s">
        <v>1319</v>
      </c>
      <c r="C2436" s="4" t="s">
        <v>217</v>
      </c>
      <c r="D2436" s="4" t="s">
        <v>11</v>
      </c>
      <c r="E2436" s="14" t="s">
        <v>465</v>
      </c>
      <c r="F2436" s="5"/>
      <c r="G2436" s="5"/>
      <c r="H2436" s="5"/>
      <c r="I2436" s="5"/>
      <c r="J2436" s="5"/>
      <c r="K2436" s="5"/>
      <c r="L2436" s="5"/>
      <c r="M2436" s="5">
        <v>0</v>
      </c>
      <c r="N2436" s="5">
        <v>0</v>
      </c>
      <c r="O2436" s="5">
        <v>0</v>
      </c>
      <c r="P2436" s="5">
        <f>N2436</f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f>T2436</f>
        <v>0</v>
      </c>
      <c r="V2436" s="36">
        <v>0</v>
      </c>
      <c r="W2436" s="5" t="e">
        <f t="shared" si="2083"/>
        <v>#DIV/0!</v>
      </c>
      <c r="X2436" s="24" t="s">
        <v>1214</v>
      </c>
    </row>
    <row r="2437" spans="1:24" ht="31.5" hidden="1" x14ac:dyDescent="0.25">
      <c r="A2437" s="4" t="s">
        <v>216</v>
      </c>
      <c r="B2437" s="4" t="s">
        <v>1319</v>
      </c>
      <c r="C2437" s="4" t="s">
        <v>217</v>
      </c>
      <c r="D2437" s="4" t="s">
        <v>12</v>
      </c>
      <c r="E2437" s="14" t="s">
        <v>466</v>
      </c>
      <c r="F2437" s="5"/>
      <c r="G2437" s="5"/>
      <c r="H2437" s="5"/>
      <c r="I2437" s="5"/>
      <c r="J2437" s="5"/>
      <c r="K2437" s="5"/>
      <c r="L2437" s="5"/>
      <c r="M2437" s="5">
        <v>0</v>
      </c>
      <c r="N2437" s="5">
        <v>0</v>
      </c>
      <c r="O2437" s="5">
        <f t="shared" ref="O2437:V2440" si="2138">O2438</f>
        <v>70</v>
      </c>
      <c r="P2437" s="5">
        <f t="shared" si="2138"/>
        <v>27.6</v>
      </c>
      <c r="Q2437" s="5">
        <f t="shared" si="2138"/>
        <v>70</v>
      </c>
      <c r="R2437" s="5">
        <f t="shared" si="2138"/>
        <v>0</v>
      </c>
      <c r="S2437" s="5">
        <f t="shared" si="2138"/>
        <v>0</v>
      </c>
      <c r="T2437" s="5">
        <v>0</v>
      </c>
      <c r="U2437" s="5">
        <f t="shared" si="2138"/>
        <v>27.6</v>
      </c>
      <c r="V2437" s="36">
        <f t="shared" si="2138"/>
        <v>0</v>
      </c>
      <c r="W2437" s="5" t="e">
        <f t="shared" si="2083"/>
        <v>#DIV/0!</v>
      </c>
      <c r="X2437" s="24" t="s">
        <v>1214</v>
      </c>
    </row>
    <row r="2438" spans="1:24" ht="47.25" x14ac:dyDescent="0.25">
      <c r="A2438" s="9" t="s">
        <v>216</v>
      </c>
      <c r="B2438" s="9" t="s">
        <v>1344</v>
      </c>
      <c r="C2438" s="9"/>
      <c r="D2438" s="9"/>
      <c r="E2438" s="13" t="s">
        <v>1186</v>
      </c>
      <c r="F2438" s="5"/>
      <c r="G2438" s="5"/>
      <c r="H2438" s="5"/>
      <c r="I2438" s="5"/>
      <c r="J2438" s="5"/>
      <c r="K2438" s="5"/>
      <c r="L2438" s="5"/>
      <c r="M2438" s="5">
        <v>0</v>
      </c>
      <c r="N2438" s="11">
        <v>498.74099999999999</v>
      </c>
      <c r="O2438" s="5">
        <f t="shared" si="2138"/>
        <v>70</v>
      </c>
      <c r="P2438" s="5">
        <f t="shared" si="2138"/>
        <v>27.6</v>
      </c>
      <c r="Q2438" s="5">
        <f t="shared" si="2138"/>
        <v>70</v>
      </c>
      <c r="R2438" s="5">
        <f t="shared" si="2138"/>
        <v>0</v>
      </c>
      <c r="S2438" s="5">
        <f t="shared" si="2138"/>
        <v>0</v>
      </c>
      <c r="T2438" s="11">
        <v>498.64600000000002</v>
      </c>
      <c r="U2438" s="5">
        <f t="shared" si="2138"/>
        <v>27.6</v>
      </c>
      <c r="V2438" s="36">
        <f t="shared" si="2138"/>
        <v>0</v>
      </c>
      <c r="W2438" s="11">
        <f t="shared" si="2083"/>
        <v>99.980952037229756</v>
      </c>
      <c r="X2438" s="26"/>
    </row>
    <row r="2439" spans="1:24" x14ac:dyDescent="0.25">
      <c r="A2439" s="4" t="s">
        <v>216</v>
      </c>
      <c r="B2439" s="4" t="s">
        <v>1344</v>
      </c>
      <c r="C2439" s="4" t="s">
        <v>111</v>
      </c>
      <c r="D2439" s="4"/>
      <c r="E2439" s="14" t="s">
        <v>872</v>
      </c>
      <c r="F2439" s="5"/>
      <c r="G2439" s="5"/>
      <c r="H2439" s="5"/>
      <c r="I2439" s="5"/>
      <c r="J2439" s="5"/>
      <c r="K2439" s="5"/>
      <c r="L2439" s="5"/>
      <c r="M2439" s="5">
        <v>0</v>
      </c>
      <c r="N2439" s="5">
        <v>498.74099999999999</v>
      </c>
      <c r="O2439" s="5">
        <f t="shared" si="2138"/>
        <v>70</v>
      </c>
      <c r="P2439" s="5">
        <f t="shared" si="2138"/>
        <v>27.6</v>
      </c>
      <c r="Q2439" s="5">
        <f t="shared" si="2138"/>
        <v>70</v>
      </c>
      <c r="R2439" s="5">
        <f t="shared" si="2138"/>
        <v>0</v>
      </c>
      <c r="S2439" s="5">
        <f t="shared" si="2138"/>
        <v>0</v>
      </c>
      <c r="T2439" s="5">
        <v>498.64600000000002</v>
      </c>
      <c r="U2439" s="5">
        <f t="shared" si="2138"/>
        <v>27.6</v>
      </c>
      <c r="V2439" s="36">
        <f t="shared" si="2138"/>
        <v>0</v>
      </c>
      <c r="W2439" s="5">
        <f t="shared" si="2083"/>
        <v>99.980952037229756</v>
      </c>
      <c r="X2439" s="26"/>
    </row>
    <row r="2440" spans="1:24" ht="63" x14ac:dyDescent="0.25">
      <c r="A2440" s="4" t="s">
        <v>216</v>
      </c>
      <c r="B2440" s="4" t="s">
        <v>1344</v>
      </c>
      <c r="C2440" s="4" t="s">
        <v>173</v>
      </c>
      <c r="D2440" s="4"/>
      <c r="E2440" s="14" t="s">
        <v>876</v>
      </c>
      <c r="F2440" s="5"/>
      <c r="G2440" s="5"/>
      <c r="H2440" s="5"/>
      <c r="I2440" s="5"/>
      <c r="J2440" s="5"/>
      <c r="K2440" s="5"/>
      <c r="L2440" s="5"/>
      <c r="M2440" s="5">
        <v>0</v>
      </c>
      <c r="N2440" s="5">
        <v>27.6</v>
      </c>
      <c r="O2440" s="5">
        <f t="shared" si="2138"/>
        <v>70</v>
      </c>
      <c r="P2440" s="5">
        <f t="shared" si="2138"/>
        <v>27.6</v>
      </c>
      <c r="Q2440" s="5">
        <f t="shared" si="2138"/>
        <v>70</v>
      </c>
      <c r="R2440" s="5">
        <f t="shared" si="2138"/>
        <v>0</v>
      </c>
      <c r="S2440" s="5">
        <f t="shared" si="2138"/>
        <v>0</v>
      </c>
      <c r="T2440" s="5">
        <v>27.6</v>
      </c>
      <c r="U2440" s="5">
        <f t="shared" si="2138"/>
        <v>27.6</v>
      </c>
      <c r="V2440" s="36">
        <f t="shared" si="2138"/>
        <v>0</v>
      </c>
      <c r="W2440" s="5">
        <f t="shared" si="2083"/>
        <v>100</v>
      </c>
      <c r="X2440" s="26"/>
    </row>
    <row r="2441" spans="1:24" ht="47.25" x14ac:dyDescent="0.25">
      <c r="A2441" s="4" t="s">
        <v>216</v>
      </c>
      <c r="B2441" s="4" t="s">
        <v>1344</v>
      </c>
      <c r="C2441" s="4" t="s">
        <v>174</v>
      </c>
      <c r="D2441" s="4"/>
      <c r="E2441" s="14" t="s">
        <v>879</v>
      </c>
      <c r="F2441" s="5"/>
      <c r="G2441" s="5"/>
      <c r="H2441" s="5"/>
      <c r="I2441" s="5"/>
      <c r="J2441" s="5"/>
      <c r="K2441" s="5"/>
      <c r="L2441" s="5"/>
      <c r="M2441" s="5">
        <v>0</v>
      </c>
      <c r="N2441" s="5">
        <v>27.6</v>
      </c>
      <c r="O2441" s="5">
        <v>70</v>
      </c>
      <c r="P2441" s="5">
        <f>N2441</f>
        <v>27.6</v>
      </c>
      <c r="Q2441" s="5">
        <f>O2441</f>
        <v>70</v>
      </c>
      <c r="R2441" s="5">
        <v>0</v>
      </c>
      <c r="S2441" s="5">
        <v>0</v>
      </c>
      <c r="T2441" s="5">
        <v>27.6</v>
      </c>
      <c r="U2441" s="5">
        <f>T2441</f>
        <v>27.6</v>
      </c>
      <c r="V2441" s="36">
        <v>0</v>
      </c>
      <c r="W2441" s="5">
        <f t="shared" si="2083"/>
        <v>100</v>
      </c>
      <c r="X2441" s="26"/>
    </row>
    <row r="2442" spans="1:24" s="3" customFormat="1" ht="31.5" x14ac:dyDescent="0.25">
      <c r="A2442" s="4" t="s">
        <v>216</v>
      </c>
      <c r="B2442" s="4" t="s">
        <v>1344</v>
      </c>
      <c r="C2442" s="4" t="s">
        <v>172</v>
      </c>
      <c r="D2442" s="4"/>
      <c r="E2442" s="14" t="s">
        <v>502</v>
      </c>
      <c r="F2442" s="8">
        <f t="shared" ref="F2442:L2442" si="2139">F2443+F2469</f>
        <v>978.2</v>
      </c>
      <c r="G2442" s="8">
        <f t="shared" si="2139"/>
        <v>732.6</v>
      </c>
      <c r="H2442" s="8">
        <f t="shared" si="2139"/>
        <v>1055.5999999999999</v>
      </c>
      <c r="I2442" s="8">
        <f t="shared" si="2139"/>
        <v>0</v>
      </c>
      <c r="J2442" s="8">
        <f t="shared" si="2139"/>
        <v>0</v>
      </c>
      <c r="K2442" s="8">
        <f t="shared" si="2139"/>
        <v>0</v>
      </c>
      <c r="L2442" s="8">
        <f t="shared" si="2139"/>
        <v>30.334000000000003</v>
      </c>
      <c r="M2442" s="8">
        <f t="shared" si="2121"/>
        <v>1008.5340000000001</v>
      </c>
      <c r="N2442" s="5">
        <v>27.6</v>
      </c>
      <c r="O2442" s="8">
        <f t="shared" ref="O2442:V2442" si="2140">O2443+O2469+O2455</f>
        <v>833.61656000000005</v>
      </c>
      <c r="P2442" s="8">
        <f t="shared" si="2140"/>
        <v>486092.24200000003</v>
      </c>
      <c r="Q2442" s="8">
        <f t="shared" si="2140"/>
        <v>194.434</v>
      </c>
      <c r="R2442" s="8">
        <f t="shared" si="2140"/>
        <v>0</v>
      </c>
      <c r="S2442" s="8">
        <f t="shared" si="2140"/>
        <v>0</v>
      </c>
      <c r="T2442" s="5">
        <v>27.6</v>
      </c>
      <c r="U2442" s="8">
        <f t="shared" si="2140"/>
        <v>465132.65238000004</v>
      </c>
      <c r="V2442" s="8">
        <f t="shared" si="2140"/>
        <v>0</v>
      </c>
      <c r="W2442" s="5">
        <f t="shared" si="2083"/>
        <v>100</v>
      </c>
      <c r="X2442" s="21"/>
    </row>
    <row r="2443" spans="1:24" s="10" customFormat="1" ht="31.5" x14ac:dyDescent="0.25">
      <c r="A2443" s="4" t="s">
        <v>216</v>
      </c>
      <c r="B2443" s="4" t="s">
        <v>1344</v>
      </c>
      <c r="C2443" s="4" t="s">
        <v>172</v>
      </c>
      <c r="D2443" s="4" t="s">
        <v>11</v>
      </c>
      <c r="E2443" s="14" t="s">
        <v>465</v>
      </c>
      <c r="F2443" s="11">
        <f t="shared" ref="F2443:L2443" si="2141">F2444+F2450</f>
        <v>177.6</v>
      </c>
      <c r="G2443" s="11">
        <f t="shared" si="2141"/>
        <v>62</v>
      </c>
      <c r="H2443" s="11">
        <f t="shared" si="2141"/>
        <v>227.6</v>
      </c>
      <c r="I2443" s="11">
        <f t="shared" si="2141"/>
        <v>0</v>
      </c>
      <c r="J2443" s="11">
        <f t="shared" si="2141"/>
        <v>0</v>
      </c>
      <c r="K2443" s="11">
        <f t="shared" si="2141"/>
        <v>0</v>
      </c>
      <c r="L2443" s="11">
        <f t="shared" si="2141"/>
        <v>0</v>
      </c>
      <c r="M2443" s="11">
        <f t="shared" si="2121"/>
        <v>177.6</v>
      </c>
      <c r="N2443" s="5">
        <v>27.6</v>
      </c>
      <c r="O2443" s="11">
        <f>O2444+O2450</f>
        <v>177.6</v>
      </c>
      <c r="P2443" s="11">
        <f t="shared" ref="P2443:V2443" si="2142">P2444+P2450</f>
        <v>0</v>
      </c>
      <c r="Q2443" s="11">
        <f t="shared" si="2142"/>
        <v>0</v>
      </c>
      <c r="R2443" s="11">
        <f t="shared" si="2142"/>
        <v>0</v>
      </c>
      <c r="S2443" s="11">
        <f t="shared" si="2142"/>
        <v>0</v>
      </c>
      <c r="T2443" s="5">
        <v>27.6</v>
      </c>
      <c r="U2443" s="11">
        <f t="shared" si="2142"/>
        <v>0</v>
      </c>
      <c r="V2443" s="35">
        <f t="shared" si="2142"/>
        <v>0</v>
      </c>
      <c r="W2443" s="5">
        <f t="shared" ref="W2443:W2506" si="2143">T2443/N2443*100</f>
        <v>100</v>
      </c>
      <c r="X2443" s="25"/>
    </row>
    <row r="2444" spans="1:24" ht="31.5" x14ac:dyDescent="0.25">
      <c r="A2444" s="4" t="s">
        <v>216</v>
      </c>
      <c r="B2444" s="4" t="s">
        <v>1344</v>
      </c>
      <c r="C2444" s="4" t="s">
        <v>172</v>
      </c>
      <c r="D2444" s="4" t="s">
        <v>12</v>
      </c>
      <c r="E2444" s="14" t="s">
        <v>466</v>
      </c>
      <c r="F2444" s="5">
        <f t="shared" ref="F2444:L2448" si="2144">F2445</f>
        <v>27.6</v>
      </c>
      <c r="G2444" s="5">
        <f t="shared" si="2144"/>
        <v>27.6</v>
      </c>
      <c r="H2444" s="5">
        <f t="shared" si="2144"/>
        <v>27.6</v>
      </c>
      <c r="I2444" s="5">
        <f t="shared" si="2144"/>
        <v>0</v>
      </c>
      <c r="J2444" s="5">
        <f t="shared" si="2144"/>
        <v>0</v>
      </c>
      <c r="K2444" s="5">
        <f t="shared" si="2144"/>
        <v>0</v>
      </c>
      <c r="L2444" s="5">
        <f t="shared" si="2144"/>
        <v>0</v>
      </c>
      <c r="M2444" s="5">
        <f t="shared" si="2121"/>
        <v>27.6</v>
      </c>
      <c r="N2444" s="5">
        <v>27.6</v>
      </c>
      <c r="O2444" s="5">
        <f t="shared" ref="O2444:O2448" si="2145">O2445</f>
        <v>27.6</v>
      </c>
      <c r="P2444" s="5">
        <f t="shared" ref="P2444:V2448" si="2146">P2445</f>
        <v>0</v>
      </c>
      <c r="Q2444" s="5">
        <f t="shared" si="2146"/>
        <v>0</v>
      </c>
      <c r="R2444" s="5">
        <f t="shared" si="2146"/>
        <v>0</v>
      </c>
      <c r="S2444" s="5">
        <f t="shared" si="2146"/>
        <v>0</v>
      </c>
      <c r="T2444" s="5">
        <v>27.6</v>
      </c>
      <c r="U2444" s="5">
        <f t="shared" si="2146"/>
        <v>0</v>
      </c>
      <c r="V2444" s="36">
        <f t="shared" si="2146"/>
        <v>0</v>
      </c>
      <c r="W2444" s="5">
        <f t="shared" si="2143"/>
        <v>100</v>
      </c>
      <c r="X2444" s="24"/>
    </row>
    <row r="2445" spans="1:24" ht="47.25" x14ac:dyDescent="0.25">
      <c r="A2445" s="4" t="s">
        <v>216</v>
      </c>
      <c r="B2445" s="4" t="s">
        <v>1344</v>
      </c>
      <c r="C2445" s="4" t="s">
        <v>176</v>
      </c>
      <c r="D2445" s="4"/>
      <c r="E2445" s="14" t="s">
        <v>1476</v>
      </c>
      <c r="F2445" s="5">
        <f t="shared" si="2144"/>
        <v>27.6</v>
      </c>
      <c r="G2445" s="5">
        <f t="shared" si="2144"/>
        <v>27.6</v>
      </c>
      <c r="H2445" s="5">
        <f t="shared" si="2144"/>
        <v>27.6</v>
      </c>
      <c r="I2445" s="5">
        <f t="shared" si="2144"/>
        <v>0</v>
      </c>
      <c r="J2445" s="5">
        <f t="shared" si="2144"/>
        <v>0</v>
      </c>
      <c r="K2445" s="5">
        <f t="shared" si="2144"/>
        <v>0</v>
      </c>
      <c r="L2445" s="5">
        <f t="shared" si="2144"/>
        <v>0</v>
      </c>
      <c r="M2445" s="5">
        <f t="shared" si="2121"/>
        <v>27.6</v>
      </c>
      <c r="N2445" s="5">
        <v>471.14099999999996</v>
      </c>
      <c r="O2445" s="5">
        <f t="shared" si="2145"/>
        <v>27.6</v>
      </c>
      <c r="P2445" s="5">
        <f t="shared" si="2146"/>
        <v>0</v>
      </c>
      <c r="Q2445" s="5">
        <f t="shared" si="2146"/>
        <v>0</v>
      </c>
      <c r="R2445" s="5">
        <f t="shared" si="2146"/>
        <v>0</v>
      </c>
      <c r="S2445" s="5">
        <f t="shared" si="2146"/>
        <v>0</v>
      </c>
      <c r="T2445" s="5">
        <v>471.04599999999999</v>
      </c>
      <c r="U2445" s="5">
        <f t="shared" si="2146"/>
        <v>0</v>
      </c>
      <c r="V2445" s="36">
        <f t="shared" si="2146"/>
        <v>0</v>
      </c>
      <c r="W2445" s="5">
        <f t="shared" si="2143"/>
        <v>99.979836184921282</v>
      </c>
      <c r="X2445" s="24"/>
    </row>
    <row r="2446" spans="1:24" ht="31.5" x14ac:dyDescent="0.25">
      <c r="A2446" s="4" t="s">
        <v>216</v>
      </c>
      <c r="B2446" s="4" t="s">
        <v>1344</v>
      </c>
      <c r="C2446" s="4" t="s">
        <v>177</v>
      </c>
      <c r="D2446" s="4"/>
      <c r="E2446" s="14" t="s">
        <v>881</v>
      </c>
      <c r="F2446" s="5">
        <f t="shared" si="2144"/>
        <v>27.6</v>
      </c>
      <c r="G2446" s="5">
        <f t="shared" si="2144"/>
        <v>27.6</v>
      </c>
      <c r="H2446" s="5">
        <f t="shared" si="2144"/>
        <v>27.6</v>
      </c>
      <c r="I2446" s="5">
        <f t="shared" si="2144"/>
        <v>0</v>
      </c>
      <c r="J2446" s="5">
        <f t="shared" si="2144"/>
        <v>0</v>
      </c>
      <c r="K2446" s="5">
        <f t="shared" si="2144"/>
        <v>0</v>
      </c>
      <c r="L2446" s="5">
        <f t="shared" si="2144"/>
        <v>0</v>
      </c>
      <c r="M2446" s="5">
        <f t="shared" si="2121"/>
        <v>27.6</v>
      </c>
      <c r="N2446" s="5">
        <v>471.14099999999996</v>
      </c>
      <c r="O2446" s="5">
        <f t="shared" si="2145"/>
        <v>27.6</v>
      </c>
      <c r="P2446" s="5">
        <f t="shared" si="2146"/>
        <v>0</v>
      </c>
      <c r="Q2446" s="5">
        <f t="shared" si="2146"/>
        <v>0</v>
      </c>
      <c r="R2446" s="5">
        <f t="shared" si="2146"/>
        <v>0</v>
      </c>
      <c r="S2446" s="5">
        <f t="shared" si="2146"/>
        <v>0</v>
      </c>
      <c r="T2446" s="5">
        <v>471.04599999999999</v>
      </c>
      <c r="U2446" s="5">
        <f t="shared" si="2146"/>
        <v>0</v>
      </c>
      <c r="V2446" s="36">
        <f t="shared" si="2146"/>
        <v>0</v>
      </c>
      <c r="W2446" s="5">
        <f t="shared" si="2143"/>
        <v>99.979836184921282</v>
      </c>
      <c r="X2446" s="24"/>
    </row>
    <row r="2447" spans="1:24" ht="63" x14ac:dyDescent="0.25">
      <c r="A2447" s="4" t="s">
        <v>216</v>
      </c>
      <c r="B2447" s="4" t="s">
        <v>1344</v>
      </c>
      <c r="C2447" s="4" t="s">
        <v>175</v>
      </c>
      <c r="D2447" s="4"/>
      <c r="E2447" s="14" t="s">
        <v>1477</v>
      </c>
      <c r="F2447" s="5">
        <f t="shared" si="2144"/>
        <v>27.6</v>
      </c>
      <c r="G2447" s="5">
        <f t="shared" si="2144"/>
        <v>27.6</v>
      </c>
      <c r="H2447" s="5">
        <f t="shared" si="2144"/>
        <v>27.6</v>
      </c>
      <c r="I2447" s="5">
        <f t="shared" si="2144"/>
        <v>0</v>
      </c>
      <c r="J2447" s="5">
        <f t="shared" si="2144"/>
        <v>0</v>
      </c>
      <c r="K2447" s="5">
        <f t="shared" si="2144"/>
        <v>0</v>
      </c>
      <c r="L2447" s="5">
        <f t="shared" si="2144"/>
        <v>0</v>
      </c>
      <c r="M2447" s="5">
        <f t="shared" si="2121"/>
        <v>27.6</v>
      </c>
      <c r="N2447" s="5">
        <v>471.14099999999996</v>
      </c>
      <c r="O2447" s="5">
        <f t="shared" si="2145"/>
        <v>27.6</v>
      </c>
      <c r="P2447" s="5">
        <f t="shared" si="2146"/>
        <v>0</v>
      </c>
      <c r="Q2447" s="5">
        <f t="shared" si="2146"/>
        <v>0</v>
      </c>
      <c r="R2447" s="5">
        <f t="shared" si="2146"/>
        <v>0</v>
      </c>
      <c r="S2447" s="5">
        <f t="shared" si="2146"/>
        <v>0</v>
      </c>
      <c r="T2447" s="5">
        <v>471.04599999999999</v>
      </c>
      <c r="U2447" s="5">
        <f t="shared" si="2146"/>
        <v>0</v>
      </c>
      <c r="V2447" s="36">
        <f t="shared" si="2146"/>
        <v>0</v>
      </c>
      <c r="W2447" s="5">
        <f t="shared" si="2143"/>
        <v>99.979836184921282</v>
      </c>
      <c r="X2447" s="24"/>
    </row>
    <row r="2448" spans="1:24" ht="31.5" x14ac:dyDescent="0.25">
      <c r="A2448" s="4" t="s">
        <v>216</v>
      </c>
      <c r="B2448" s="4" t="s">
        <v>1344</v>
      </c>
      <c r="C2448" s="4" t="s">
        <v>175</v>
      </c>
      <c r="D2448" s="4" t="s">
        <v>11</v>
      </c>
      <c r="E2448" s="14" t="s">
        <v>465</v>
      </c>
      <c r="F2448" s="5">
        <f t="shared" si="2144"/>
        <v>27.6</v>
      </c>
      <c r="G2448" s="5">
        <f t="shared" si="2144"/>
        <v>27.6</v>
      </c>
      <c r="H2448" s="5">
        <f t="shared" si="2144"/>
        <v>27.6</v>
      </c>
      <c r="I2448" s="5">
        <f t="shared" si="2144"/>
        <v>0</v>
      </c>
      <c r="J2448" s="5">
        <f t="shared" si="2144"/>
        <v>0</v>
      </c>
      <c r="K2448" s="5">
        <f t="shared" si="2144"/>
        <v>0</v>
      </c>
      <c r="L2448" s="5">
        <f t="shared" si="2144"/>
        <v>0</v>
      </c>
      <c r="M2448" s="5">
        <f t="shared" si="2121"/>
        <v>27.6</v>
      </c>
      <c r="N2448" s="5">
        <v>398.7</v>
      </c>
      <c r="O2448" s="5">
        <f t="shared" si="2145"/>
        <v>27.6</v>
      </c>
      <c r="P2448" s="5">
        <f t="shared" si="2146"/>
        <v>0</v>
      </c>
      <c r="Q2448" s="5">
        <f t="shared" si="2146"/>
        <v>0</v>
      </c>
      <c r="R2448" s="5">
        <f t="shared" si="2146"/>
        <v>0</v>
      </c>
      <c r="S2448" s="5">
        <f t="shared" si="2146"/>
        <v>0</v>
      </c>
      <c r="T2448" s="5">
        <v>398.7</v>
      </c>
      <c r="U2448" s="5">
        <f t="shared" si="2146"/>
        <v>0</v>
      </c>
      <c r="V2448" s="36">
        <f t="shared" si="2146"/>
        <v>0</v>
      </c>
      <c r="W2448" s="5">
        <f t="shared" si="2143"/>
        <v>100</v>
      </c>
      <c r="X2448" s="24"/>
    </row>
    <row r="2449" spans="1:24" ht="31.5" x14ac:dyDescent="0.25">
      <c r="A2449" s="4" t="s">
        <v>216</v>
      </c>
      <c r="B2449" s="4" t="s">
        <v>1344</v>
      </c>
      <c r="C2449" s="4" t="s">
        <v>175</v>
      </c>
      <c r="D2449" s="4" t="s">
        <v>12</v>
      </c>
      <c r="E2449" s="14" t="s">
        <v>466</v>
      </c>
      <c r="F2449" s="5">
        <v>27.6</v>
      </c>
      <c r="G2449" s="5">
        <v>27.6</v>
      </c>
      <c r="H2449" s="5">
        <v>27.6</v>
      </c>
      <c r="I2449" s="5"/>
      <c r="J2449" s="5"/>
      <c r="K2449" s="5"/>
      <c r="L2449" s="5"/>
      <c r="M2449" s="5">
        <f t="shared" si="2121"/>
        <v>27.6</v>
      </c>
      <c r="N2449" s="5">
        <v>398.7</v>
      </c>
      <c r="O2449" s="5">
        <v>27.6</v>
      </c>
      <c r="P2449" s="5">
        <v>0</v>
      </c>
      <c r="Q2449" s="5">
        <v>0</v>
      </c>
      <c r="R2449" s="5">
        <v>0</v>
      </c>
      <c r="S2449" s="5">
        <v>0</v>
      </c>
      <c r="T2449" s="5">
        <v>398.7</v>
      </c>
      <c r="U2449" s="5">
        <v>0</v>
      </c>
      <c r="V2449" s="36">
        <v>0</v>
      </c>
      <c r="W2449" s="5">
        <f t="shared" si="2143"/>
        <v>100</v>
      </c>
      <c r="X2449" s="24"/>
    </row>
    <row r="2450" spans="1:24" x14ac:dyDescent="0.25">
      <c r="A2450" s="4" t="s">
        <v>216</v>
      </c>
      <c r="B2450" s="4" t="s">
        <v>1344</v>
      </c>
      <c r="C2450" s="4" t="s">
        <v>175</v>
      </c>
      <c r="D2450" s="4" t="s">
        <v>13</v>
      </c>
      <c r="E2450" s="14" t="s">
        <v>480</v>
      </c>
      <c r="F2450" s="5">
        <f t="shared" ref="F2450:L2453" si="2147">F2451</f>
        <v>150</v>
      </c>
      <c r="G2450" s="5">
        <f t="shared" si="2147"/>
        <v>34.4</v>
      </c>
      <c r="H2450" s="5">
        <f t="shared" si="2147"/>
        <v>200</v>
      </c>
      <c r="I2450" s="5">
        <f t="shared" si="2147"/>
        <v>0</v>
      </c>
      <c r="J2450" s="5">
        <f t="shared" si="2147"/>
        <v>0</v>
      </c>
      <c r="K2450" s="5">
        <f t="shared" si="2147"/>
        <v>0</v>
      </c>
      <c r="L2450" s="5">
        <f t="shared" si="2147"/>
        <v>0</v>
      </c>
      <c r="M2450" s="5">
        <f t="shared" si="2121"/>
        <v>150</v>
      </c>
      <c r="N2450" s="5">
        <v>72.441000000000003</v>
      </c>
      <c r="O2450" s="5">
        <f t="shared" ref="O2450:O2453" si="2148">O2451</f>
        <v>150</v>
      </c>
      <c r="P2450" s="5">
        <f t="shared" ref="P2450:V2453" si="2149">P2451</f>
        <v>0</v>
      </c>
      <c r="Q2450" s="5">
        <f t="shared" si="2149"/>
        <v>0</v>
      </c>
      <c r="R2450" s="5">
        <f t="shared" si="2149"/>
        <v>0</v>
      </c>
      <c r="S2450" s="5">
        <f t="shared" si="2149"/>
        <v>0</v>
      </c>
      <c r="T2450" s="5">
        <v>72.346000000000004</v>
      </c>
      <c r="U2450" s="5">
        <f t="shared" si="2149"/>
        <v>0</v>
      </c>
      <c r="V2450" s="36">
        <f t="shared" si="2149"/>
        <v>0</v>
      </c>
      <c r="W2450" s="5">
        <f t="shared" si="2143"/>
        <v>99.868858795433525</v>
      </c>
      <c r="X2450" s="26"/>
    </row>
    <row r="2451" spans="1:24" x14ac:dyDescent="0.25">
      <c r="A2451" s="4" t="s">
        <v>216</v>
      </c>
      <c r="B2451" s="4" t="s">
        <v>1344</v>
      </c>
      <c r="C2451" s="4" t="s">
        <v>175</v>
      </c>
      <c r="D2451" s="4" t="s">
        <v>20</v>
      </c>
      <c r="E2451" s="14" t="s">
        <v>483</v>
      </c>
      <c r="F2451" s="5">
        <f t="shared" si="2147"/>
        <v>150</v>
      </c>
      <c r="G2451" s="5">
        <f t="shared" si="2147"/>
        <v>34.4</v>
      </c>
      <c r="H2451" s="5">
        <f t="shared" si="2147"/>
        <v>200</v>
      </c>
      <c r="I2451" s="5">
        <f t="shared" si="2147"/>
        <v>0</v>
      </c>
      <c r="J2451" s="5">
        <f t="shared" si="2147"/>
        <v>0</v>
      </c>
      <c r="K2451" s="5">
        <f t="shared" si="2147"/>
        <v>0</v>
      </c>
      <c r="L2451" s="5">
        <f t="shared" si="2147"/>
        <v>0</v>
      </c>
      <c r="M2451" s="5">
        <f t="shared" si="2121"/>
        <v>150</v>
      </c>
      <c r="N2451" s="5">
        <v>72.441000000000003</v>
      </c>
      <c r="O2451" s="5">
        <f t="shared" si="2148"/>
        <v>150</v>
      </c>
      <c r="P2451" s="5">
        <f t="shared" si="2149"/>
        <v>0</v>
      </c>
      <c r="Q2451" s="5">
        <f t="shared" si="2149"/>
        <v>0</v>
      </c>
      <c r="R2451" s="5">
        <f t="shared" si="2149"/>
        <v>0</v>
      </c>
      <c r="S2451" s="5">
        <f t="shared" si="2149"/>
        <v>0</v>
      </c>
      <c r="T2451" s="5">
        <v>72.346000000000004</v>
      </c>
      <c r="U2451" s="5">
        <f t="shared" si="2149"/>
        <v>0</v>
      </c>
      <c r="V2451" s="36">
        <f t="shared" si="2149"/>
        <v>0</v>
      </c>
      <c r="W2451" s="5">
        <f t="shared" si="2143"/>
        <v>99.868858795433525</v>
      </c>
      <c r="X2451" s="26"/>
    </row>
    <row r="2452" spans="1:24" ht="31.5" x14ac:dyDescent="0.25">
      <c r="A2452" s="9" t="s">
        <v>216</v>
      </c>
      <c r="B2452" s="9" t="s">
        <v>1320</v>
      </c>
      <c r="C2452" s="9"/>
      <c r="D2452" s="9"/>
      <c r="E2452" s="13" t="s">
        <v>441</v>
      </c>
      <c r="F2452" s="5">
        <f t="shared" si="2147"/>
        <v>150</v>
      </c>
      <c r="G2452" s="5">
        <f t="shared" si="2147"/>
        <v>34.4</v>
      </c>
      <c r="H2452" s="5">
        <f t="shared" si="2147"/>
        <v>200</v>
      </c>
      <c r="I2452" s="5">
        <f t="shared" si="2147"/>
        <v>0</v>
      </c>
      <c r="J2452" s="5">
        <f t="shared" si="2147"/>
        <v>0</v>
      </c>
      <c r="K2452" s="5">
        <f t="shared" si="2147"/>
        <v>0</v>
      </c>
      <c r="L2452" s="5">
        <f t="shared" si="2147"/>
        <v>0</v>
      </c>
      <c r="M2452" s="5">
        <f t="shared" si="2121"/>
        <v>150</v>
      </c>
      <c r="N2452" s="11">
        <v>543.1</v>
      </c>
      <c r="O2452" s="5">
        <f t="shared" si="2148"/>
        <v>150</v>
      </c>
      <c r="P2452" s="5">
        <f t="shared" si="2149"/>
        <v>0</v>
      </c>
      <c r="Q2452" s="5">
        <f t="shared" si="2149"/>
        <v>0</v>
      </c>
      <c r="R2452" s="5">
        <f t="shared" si="2149"/>
        <v>0</v>
      </c>
      <c r="S2452" s="5">
        <f t="shared" si="2149"/>
        <v>0</v>
      </c>
      <c r="T2452" s="11">
        <v>535.86793</v>
      </c>
      <c r="U2452" s="5">
        <f t="shared" si="2149"/>
        <v>0</v>
      </c>
      <c r="V2452" s="36">
        <f t="shared" si="2149"/>
        <v>0</v>
      </c>
      <c r="W2452" s="11">
        <f t="shared" si="2143"/>
        <v>98.66837230712575</v>
      </c>
      <c r="X2452" s="26"/>
    </row>
    <row r="2453" spans="1:24" hidden="1" x14ac:dyDescent="0.25">
      <c r="A2453" s="4" t="s">
        <v>216</v>
      </c>
      <c r="B2453" s="4" t="s">
        <v>1320</v>
      </c>
      <c r="C2453" s="4" t="s">
        <v>111</v>
      </c>
      <c r="D2453" s="4"/>
      <c r="E2453" s="14" t="s">
        <v>872</v>
      </c>
      <c r="F2453" s="5">
        <f t="shared" si="2147"/>
        <v>150</v>
      </c>
      <c r="G2453" s="5">
        <f t="shared" si="2147"/>
        <v>34.4</v>
      </c>
      <c r="H2453" s="5">
        <f t="shared" si="2147"/>
        <v>200</v>
      </c>
      <c r="I2453" s="5">
        <f t="shared" si="2147"/>
        <v>0</v>
      </c>
      <c r="J2453" s="5">
        <f t="shared" si="2147"/>
        <v>0</v>
      </c>
      <c r="K2453" s="5">
        <f t="shared" si="2147"/>
        <v>0</v>
      </c>
      <c r="L2453" s="5">
        <f t="shared" si="2147"/>
        <v>0</v>
      </c>
      <c r="M2453" s="5">
        <f t="shared" si="2121"/>
        <v>150</v>
      </c>
      <c r="N2453" s="5">
        <v>0</v>
      </c>
      <c r="O2453" s="5">
        <f t="shared" si="2148"/>
        <v>150</v>
      </c>
      <c r="P2453" s="5">
        <f t="shared" si="2149"/>
        <v>0</v>
      </c>
      <c r="Q2453" s="5">
        <f t="shared" si="2149"/>
        <v>0</v>
      </c>
      <c r="R2453" s="5">
        <f t="shared" si="2149"/>
        <v>0</v>
      </c>
      <c r="S2453" s="5">
        <f t="shared" si="2149"/>
        <v>0</v>
      </c>
      <c r="T2453" s="5">
        <v>0</v>
      </c>
      <c r="U2453" s="5">
        <f t="shared" si="2149"/>
        <v>0</v>
      </c>
      <c r="V2453" s="36">
        <f t="shared" si="2149"/>
        <v>0</v>
      </c>
      <c r="W2453" s="5" t="e">
        <f t="shared" si="2143"/>
        <v>#DIV/0!</v>
      </c>
      <c r="X2453" s="24" t="s">
        <v>1214</v>
      </c>
    </row>
    <row r="2454" spans="1:24" ht="47.25" hidden="1" x14ac:dyDescent="0.25">
      <c r="A2454" s="4" t="s">
        <v>216</v>
      </c>
      <c r="B2454" s="4" t="s">
        <v>1320</v>
      </c>
      <c r="C2454" s="4" t="s">
        <v>176</v>
      </c>
      <c r="D2454" s="4"/>
      <c r="E2454" s="14" t="s">
        <v>1476</v>
      </c>
      <c r="F2454" s="5">
        <v>150</v>
      </c>
      <c r="G2454" s="5">
        <v>34.4</v>
      </c>
      <c r="H2454" s="5">
        <v>200</v>
      </c>
      <c r="I2454" s="5"/>
      <c r="J2454" s="5"/>
      <c r="K2454" s="5"/>
      <c r="L2454" s="5"/>
      <c r="M2454" s="5">
        <f t="shared" si="2121"/>
        <v>150</v>
      </c>
      <c r="N2454" s="5">
        <v>0</v>
      </c>
      <c r="O2454" s="5">
        <v>150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36">
        <v>0</v>
      </c>
      <c r="W2454" s="5" t="e">
        <f t="shared" si="2143"/>
        <v>#DIV/0!</v>
      </c>
      <c r="X2454" s="24" t="s">
        <v>1214</v>
      </c>
    </row>
    <row r="2455" spans="1:24" s="10" customFormat="1" ht="31.5" hidden="1" x14ac:dyDescent="0.25">
      <c r="A2455" s="4" t="s">
        <v>216</v>
      </c>
      <c r="B2455" s="4" t="s">
        <v>1320</v>
      </c>
      <c r="C2455" s="4" t="s">
        <v>177</v>
      </c>
      <c r="D2455" s="4"/>
      <c r="E2455" s="14" t="s">
        <v>881</v>
      </c>
      <c r="F2455" s="5"/>
      <c r="G2455" s="5"/>
      <c r="H2455" s="5"/>
      <c r="I2455" s="5"/>
      <c r="J2455" s="5"/>
      <c r="K2455" s="5"/>
      <c r="L2455" s="5"/>
      <c r="M2455" s="11">
        <f>M2456</f>
        <v>0</v>
      </c>
      <c r="N2455" s="5">
        <v>0</v>
      </c>
      <c r="O2455" s="11">
        <f t="shared" ref="O2455:V2455" si="2150">O2456</f>
        <v>0</v>
      </c>
      <c r="P2455" s="11">
        <f t="shared" si="2150"/>
        <v>0</v>
      </c>
      <c r="Q2455" s="11">
        <f t="shared" si="2150"/>
        <v>0</v>
      </c>
      <c r="R2455" s="11">
        <f t="shared" si="2150"/>
        <v>0</v>
      </c>
      <c r="S2455" s="11">
        <f t="shared" si="2150"/>
        <v>0</v>
      </c>
      <c r="T2455" s="5">
        <v>0</v>
      </c>
      <c r="U2455" s="11">
        <f t="shared" si="2150"/>
        <v>0</v>
      </c>
      <c r="V2455" s="11">
        <f t="shared" si="2150"/>
        <v>0</v>
      </c>
      <c r="W2455" s="5" t="e">
        <f t="shared" si="2143"/>
        <v>#DIV/0!</v>
      </c>
      <c r="X2455" s="24" t="s">
        <v>1214</v>
      </c>
    </row>
    <row r="2456" spans="1:24" ht="63" hidden="1" x14ac:dyDescent="0.25">
      <c r="A2456" s="4" t="s">
        <v>216</v>
      </c>
      <c r="B2456" s="4" t="s">
        <v>1320</v>
      </c>
      <c r="C2456" s="4" t="s">
        <v>175</v>
      </c>
      <c r="D2456" s="4"/>
      <c r="E2456" s="14" t="s">
        <v>1477</v>
      </c>
      <c r="F2456" s="5"/>
      <c r="G2456" s="5"/>
      <c r="H2456" s="5"/>
      <c r="I2456" s="5"/>
      <c r="J2456" s="5"/>
      <c r="K2456" s="5"/>
      <c r="L2456" s="5"/>
      <c r="M2456" s="5">
        <f>M2457+M2462</f>
        <v>0</v>
      </c>
      <c r="N2456" s="5">
        <v>0</v>
      </c>
      <c r="O2456" s="5">
        <f t="shared" ref="O2456:V2456" si="2151">O2457+O2462</f>
        <v>0</v>
      </c>
      <c r="P2456" s="5">
        <f t="shared" si="2151"/>
        <v>0</v>
      </c>
      <c r="Q2456" s="5">
        <f t="shared" si="2151"/>
        <v>0</v>
      </c>
      <c r="R2456" s="5">
        <f t="shared" si="2151"/>
        <v>0</v>
      </c>
      <c r="S2456" s="5">
        <f t="shared" si="2151"/>
        <v>0</v>
      </c>
      <c r="T2456" s="5">
        <v>0</v>
      </c>
      <c r="U2456" s="5">
        <f t="shared" si="2151"/>
        <v>0</v>
      </c>
      <c r="V2456" s="5">
        <f t="shared" si="2151"/>
        <v>0</v>
      </c>
      <c r="W2456" s="5" t="e">
        <f t="shared" si="2143"/>
        <v>#DIV/0!</v>
      </c>
      <c r="X2456" s="24" t="s">
        <v>1214</v>
      </c>
    </row>
    <row r="2457" spans="1:24" ht="31.5" hidden="1" x14ac:dyDescent="0.25">
      <c r="A2457" s="4" t="s">
        <v>216</v>
      </c>
      <c r="B2457" s="4" t="s">
        <v>1320</v>
      </c>
      <c r="C2457" s="4" t="s">
        <v>175</v>
      </c>
      <c r="D2457" s="4" t="s">
        <v>11</v>
      </c>
      <c r="E2457" s="14" t="s">
        <v>465</v>
      </c>
      <c r="F2457" s="5"/>
      <c r="G2457" s="5"/>
      <c r="H2457" s="5"/>
      <c r="I2457" s="5"/>
      <c r="J2457" s="5"/>
      <c r="K2457" s="5"/>
      <c r="L2457" s="5"/>
      <c r="M2457" s="5">
        <f>M2458</f>
        <v>0</v>
      </c>
      <c r="N2457" s="5">
        <v>0</v>
      </c>
      <c r="O2457" s="5">
        <f t="shared" ref="O2457:V2460" si="2152">O2458</f>
        <v>0</v>
      </c>
      <c r="P2457" s="5">
        <f t="shared" si="2152"/>
        <v>0</v>
      </c>
      <c r="Q2457" s="5">
        <f t="shared" si="2152"/>
        <v>0</v>
      </c>
      <c r="R2457" s="5">
        <f t="shared" si="2152"/>
        <v>0</v>
      </c>
      <c r="S2457" s="5">
        <f t="shared" si="2152"/>
        <v>0</v>
      </c>
      <c r="T2457" s="5">
        <v>0</v>
      </c>
      <c r="U2457" s="5">
        <f t="shared" si="2152"/>
        <v>0</v>
      </c>
      <c r="V2457" s="5">
        <f t="shared" si="2152"/>
        <v>0</v>
      </c>
      <c r="W2457" s="5" t="e">
        <f t="shared" si="2143"/>
        <v>#DIV/0!</v>
      </c>
      <c r="X2457" s="24" t="s">
        <v>1214</v>
      </c>
    </row>
    <row r="2458" spans="1:24" ht="31.5" hidden="1" x14ac:dyDescent="0.25">
      <c r="A2458" s="4" t="s">
        <v>216</v>
      </c>
      <c r="B2458" s="4" t="s">
        <v>1320</v>
      </c>
      <c r="C2458" s="4" t="s">
        <v>175</v>
      </c>
      <c r="D2458" s="4" t="s">
        <v>12</v>
      </c>
      <c r="E2458" s="14" t="s">
        <v>466</v>
      </c>
      <c r="F2458" s="5"/>
      <c r="G2458" s="5"/>
      <c r="H2458" s="5"/>
      <c r="I2458" s="5"/>
      <c r="J2458" s="5"/>
      <c r="K2458" s="5"/>
      <c r="L2458" s="5"/>
      <c r="M2458" s="5">
        <f>M2459</f>
        <v>0</v>
      </c>
      <c r="N2458" s="5">
        <v>0</v>
      </c>
      <c r="O2458" s="5">
        <f t="shared" si="2152"/>
        <v>0</v>
      </c>
      <c r="P2458" s="5">
        <f t="shared" si="2152"/>
        <v>0</v>
      </c>
      <c r="Q2458" s="5">
        <f t="shared" si="2152"/>
        <v>0</v>
      </c>
      <c r="R2458" s="5">
        <f t="shared" si="2152"/>
        <v>0</v>
      </c>
      <c r="S2458" s="5">
        <f t="shared" si="2152"/>
        <v>0</v>
      </c>
      <c r="T2458" s="5">
        <v>0</v>
      </c>
      <c r="U2458" s="5">
        <f t="shared" si="2152"/>
        <v>0</v>
      </c>
      <c r="V2458" s="5">
        <f t="shared" si="2152"/>
        <v>0</v>
      </c>
      <c r="W2458" s="5" t="e">
        <f t="shared" si="2143"/>
        <v>#DIV/0!</v>
      </c>
      <c r="X2458" s="24" t="s">
        <v>1214</v>
      </c>
    </row>
    <row r="2459" spans="1:24" ht="31.5" x14ac:dyDescent="0.25">
      <c r="A2459" s="4" t="s">
        <v>216</v>
      </c>
      <c r="B2459" s="4" t="s">
        <v>1320</v>
      </c>
      <c r="C2459" s="4" t="s">
        <v>22</v>
      </c>
      <c r="D2459" s="4"/>
      <c r="E2459" s="14" t="s">
        <v>699</v>
      </c>
      <c r="F2459" s="5"/>
      <c r="G2459" s="5"/>
      <c r="H2459" s="5"/>
      <c r="I2459" s="5"/>
      <c r="J2459" s="5"/>
      <c r="K2459" s="5"/>
      <c r="L2459" s="5"/>
      <c r="M2459" s="5">
        <f>M2460</f>
        <v>0</v>
      </c>
      <c r="N2459" s="5">
        <v>543.1</v>
      </c>
      <c r="O2459" s="5">
        <f t="shared" si="2152"/>
        <v>0</v>
      </c>
      <c r="P2459" s="5">
        <f t="shared" si="2152"/>
        <v>0</v>
      </c>
      <c r="Q2459" s="5">
        <f t="shared" si="2152"/>
        <v>0</v>
      </c>
      <c r="R2459" s="5">
        <f t="shared" si="2152"/>
        <v>0</v>
      </c>
      <c r="S2459" s="5">
        <f t="shared" si="2152"/>
        <v>0</v>
      </c>
      <c r="T2459" s="5">
        <v>535.86793</v>
      </c>
      <c r="U2459" s="5">
        <f t="shared" si="2152"/>
        <v>0</v>
      </c>
      <c r="V2459" s="5">
        <f t="shared" si="2152"/>
        <v>0</v>
      </c>
      <c r="W2459" s="5">
        <f t="shared" si="2143"/>
        <v>98.66837230712575</v>
      </c>
      <c r="X2459" s="26"/>
    </row>
    <row r="2460" spans="1:24" x14ac:dyDescent="0.25">
      <c r="A2460" s="4" t="s">
        <v>216</v>
      </c>
      <c r="B2460" s="4" t="s">
        <v>1320</v>
      </c>
      <c r="C2460" s="4" t="s">
        <v>23</v>
      </c>
      <c r="D2460" s="4"/>
      <c r="E2460" s="14" t="s">
        <v>705</v>
      </c>
      <c r="F2460" s="5"/>
      <c r="G2460" s="5"/>
      <c r="H2460" s="5"/>
      <c r="I2460" s="5"/>
      <c r="J2460" s="5"/>
      <c r="K2460" s="5"/>
      <c r="L2460" s="5"/>
      <c r="M2460" s="5">
        <f>M2461</f>
        <v>0</v>
      </c>
      <c r="N2460" s="5">
        <v>543.1</v>
      </c>
      <c r="O2460" s="5">
        <f t="shared" si="2152"/>
        <v>0</v>
      </c>
      <c r="P2460" s="5">
        <f t="shared" si="2152"/>
        <v>0</v>
      </c>
      <c r="Q2460" s="5">
        <f t="shared" si="2152"/>
        <v>0</v>
      </c>
      <c r="R2460" s="5">
        <f t="shared" si="2152"/>
        <v>0</v>
      </c>
      <c r="S2460" s="5">
        <f t="shared" si="2152"/>
        <v>0</v>
      </c>
      <c r="T2460" s="5">
        <v>535.86793</v>
      </c>
      <c r="U2460" s="5">
        <f t="shared" si="2152"/>
        <v>0</v>
      </c>
      <c r="V2460" s="5">
        <f t="shared" si="2152"/>
        <v>0</v>
      </c>
      <c r="W2460" s="5">
        <f t="shared" si="2143"/>
        <v>98.66837230712575</v>
      </c>
      <c r="X2460" s="26"/>
    </row>
    <row r="2461" spans="1:24" ht="31.5" x14ac:dyDescent="0.25">
      <c r="A2461" s="4" t="s">
        <v>216</v>
      </c>
      <c r="B2461" s="4" t="s">
        <v>1320</v>
      </c>
      <c r="C2461" s="4" t="s">
        <v>264</v>
      </c>
      <c r="D2461" s="4"/>
      <c r="E2461" s="14" t="s">
        <v>714</v>
      </c>
      <c r="F2461" s="5"/>
      <c r="G2461" s="5"/>
      <c r="H2461" s="5"/>
      <c r="I2461" s="5"/>
      <c r="J2461" s="5"/>
      <c r="K2461" s="5"/>
      <c r="L2461" s="5"/>
      <c r="M2461" s="5">
        <v>0</v>
      </c>
      <c r="N2461" s="5">
        <v>65.5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65.5</v>
      </c>
      <c r="U2461" s="5">
        <v>0</v>
      </c>
      <c r="V2461" s="5">
        <v>0</v>
      </c>
      <c r="W2461" s="5">
        <f t="shared" si="2143"/>
        <v>100</v>
      </c>
      <c r="X2461" s="26"/>
    </row>
    <row r="2462" spans="1:24" ht="31.5" x14ac:dyDescent="0.25">
      <c r="A2462" s="4" t="s">
        <v>216</v>
      </c>
      <c r="B2462" s="4" t="s">
        <v>1320</v>
      </c>
      <c r="C2462" s="4" t="s">
        <v>264</v>
      </c>
      <c r="D2462" s="4" t="s">
        <v>11</v>
      </c>
      <c r="E2462" s="14" t="s">
        <v>465</v>
      </c>
      <c r="F2462" s="5"/>
      <c r="G2462" s="5"/>
      <c r="H2462" s="5"/>
      <c r="I2462" s="5"/>
      <c r="J2462" s="5"/>
      <c r="K2462" s="5"/>
      <c r="L2462" s="5"/>
      <c r="M2462" s="5">
        <f>M2463</f>
        <v>0</v>
      </c>
      <c r="N2462" s="5">
        <v>65.5</v>
      </c>
      <c r="O2462" s="5">
        <f t="shared" ref="O2462:V2463" si="2153">O2463</f>
        <v>0</v>
      </c>
      <c r="P2462" s="5">
        <f t="shared" si="2153"/>
        <v>0</v>
      </c>
      <c r="Q2462" s="5">
        <f t="shared" si="2153"/>
        <v>0</v>
      </c>
      <c r="R2462" s="5">
        <f t="shared" si="2153"/>
        <v>0</v>
      </c>
      <c r="S2462" s="5">
        <f t="shared" si="2153"/>
        <v>0</v>
      </c>
      <c r="T2462" s="5">
        <v>65.5</v>
      </c>
      <c r="U2462" s="5">
        <f t="shared" si="2153"/>
        <v>0</v>
      </c>
      <c r="V2462" s="5">
        <f t="shared" si="2153"/>
        <v>0</v>
      </c>
      <c r="W2462" s="5">
        <f t="shared" si="2143"/>
        <v>100</v>
      </c>
      <c r="X2462" s="26"/>
    </row>
    <row r="2463" spans="1:24" ht="31.5" x14ac:dyDescent="0.25">
      <c r="A2463" s="4" t="s">
        <v>216</v>
      </c>
      <c r="B2463" s="4" t="s">
        <v>1320</v>
      </c>
      <c r="C2463" s="4" t="s">
        <v>264</v>
      </c>
      <c r="D2463" s="4" t="s">
        <v>12</v>
      </c>
      <c r="E2463" s="14" t="s">
        <v>466</v>
      </c>
      <c r="F2463" s="5"/>
      <c r="G2463" s="5"/>
      <c r="H2463" s="5"/>
      <c r="I2463" s="5"/>
      <c r="J2463" s="5"/>
      <c r="K2463" s="5"/>
      <c r="L2463" s="5"/>
      <c r="M2463" s="5">
        <f>M2464</f>
        <v>0</v>
      </c>
      <c r="N2463" s="5">
        <v>65.5</v>
      </c>
      <c r="O2463" s="5">
        <f t="shared" si="2153"/>
        <v>0</v>
      </c>
      <c r="P2463" s="5">
        <f t="shared" si="2153"/>
        <v>0</v>
      </c>
      <c r="Q2463" s="5">
        <f t="shared" si="2153"/>
        <v>0</v>
      </c>
      <c r="R2463" s="5">
        <f t="shared" si="2153"/>
        <v>0</v>
      </c>
      <c r="S2463" s="5">
        <f t="shared" si="2153"/>
        <v>0</v>
      </c>
      <c r="T2463" s="5">
        <v>65.5</v>
      </c>
      <c r="U2463" s="5">
        <f t="shared" si="2153"/>
        <v>0</v>
      </c>
      <c r="V2463" s="5">
        <f t="shared" si="2153"/>
        <v>0</v>
      </c>
      <c r="W2463" s="5">
        <f t="shared" si="2143"/>
        <v>100</v>
      </c>
      <c r="X2463" s="26"/>
    </row>
    <row r="2464" spans="1:24" ht="47.25" x14ac:dyDescent="0.25">
      <c r="A2464" s="4" t="s">
        <v>216</v>
      </c>
      <c r="B2464" s="4" t="s">
        <v>1320</v>
      </c>
      <c r="C2464" s="4" t="s">
        <v>265</v>
      </c>
      <c r="D2464" s="4"/>
      <c r="E2464" s="14" t="s">
        <v>715</v>
      </c>
      <c r="F2464" s="5"/>
      <c r="G2464" s="5"/>
      <c r="H2464" s="5"/>
      <c r="I2464" s="5"/>
      <c r="J2464" s="5"/>
      <c r="K2464" s="5"/>
      <c r="L2464" s="5"/>
      <c r="M2464" s="5">
        <f>M2465+M2467</f>
        <v>0</v>
      </c>
      <c r="N2464" s="5">
        <v>477.6</v>
      </c>
      <c r="O2464" s="5">
        <f t="shared" ref="O2464:V2464" si="2154">O2465+O2467</f>
        <v>0</v>
      </c>
      <c r="P2464" s="5">
        <f t="shared" si="2154"/>
        <v>0</v>
      </c>
      <c r="Q2464" s="5">
        <f t="shared" si="2154"/>
        <v>0</v>
      </c>
      <c r="R2464" s="5">
        <f t="shared" si="2154"/>
        <v>0</v>
      </c>
      <c r="S2464" s="5">
        <f t="shared" si="2154"/>
        <v>0</v>
      </c>
      <c r="T2464" s="5">
        <v>470.36793</v>
      </c>
      <c r="U2464" s="5">
        <f t="shared" si="2154"/>
        <v>0</v>
      </c>
      <c r="V2464" s="5">
        <f t="shared" si="2154"/>
        <v>0</v>
      </c>
      <c r="W2464" s="5">
        <f t="shared" si="2143"/>
        <v>98.48574748743718</v>
      </c>
      <c r="X2464" s="26"/>
    </row>
    <row r="2465" spans="1:24" ht="78.75" x14ac:dyDescent="0.25">
      <c r="A2465" s="4" t="s">
        <v>216</v>
      </c>
      <c r="B2465" s="4" t="s">
        <v>1320</v>
      </c>
      <c r="C2465" s="4" t="s">
        <v>265</v>
      </c>
      <c r="D2465" s="4" t="s">
        <v>18</v>
      </c>
      <c r="E2465" s="14" t="s">
        <v>462</v>
      </c>
      <c r="F2465" s="5"/>
      <c r="G2465" s="5"/>
      <c r="H2465" s="5"/>
      <c r="I2465" s="5"/>
      <c r="J2465" s="5"/>
      <c r="K2465" s="5"/>
      <c r="L2465" s="5"/>
      <c r="M2465" s="5">
        <f>M2466</f>
        <v>0</v>
      </c>
      <c r="N2465" s="5">
        <v>226.45794000000001</v>
      </c>
      <c r="O2465" s="5">
        <f t="shared" ref="O2465:V2465" si="2155">O2466</f>
        <v>0</v>
      </c>
      <c r="P2465" s="5">
        <f t="shared" si="2155"/>
        <v>0</v>
      </c>
      <c r="Q2465" s="5">
        <f t="shared" si="2155"/>
        <v>0</v>
      </c>
      <c r="R2465" s="5">
        <f t="shared" si="2155"/>
        <v>0</v>
      </c>
      <c r="S2465" s="5">
        <f t="shared" si="2155"/>
        <v>0</v>
      </c>
      <c r="T2465" s="5">
        <v>219.22586999999999</v>
      </c>
      <c r="U2465" s="5">
        <f t="shared" si="2155"/>
        <v>0</v>
      </c>
      <c r="V2465" s="5">
        <f t="shared" si="2155"/>
        <v>0</v>
      </c>
      <c r="W2465" s="5">
        <f t="shared" si="2143"/>
        <v>96.806440083310832</v>
      </c>
      <c r="X2465" s="26"/>
    </row>
    <row r="2466" spans="1:24" ht="31.5" x14ac:dyDescent="0.25">
      <c r="A2466" s="4" t="s">
        <v>216</v>
      </c>
      <c r="B2466" s="4" t="s">
        <v>1320</v>
      </c>
      <c r="C2466" s="4" t="s">
        <v>265</v>
      </c>
      <c r="D2466" s="4" t="s">
        <v>28</v>
      </c>
      <c r="E2466" s="14" t="s">
        <v>464</v>
      </c>
      <c r="F2466" s="5"/>
      <c r="G2466" s="5"/>
      <c r="H2466" s="5"/>
      <c r="I2466" s="5"/>
      <c r="J2466" s="5"/>
      <c r="K2466" s="5"/>
      <c r="L2466" s="5"/>
      <c r="M2466" s="5">
        <v>0</v>
      </c>
      <c r="N2466" s="5">
        <v>226.45794000000001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219.22586999999999</v>
      </c>
      <c r="U2466" s="5">
        <v>0</v>
      </c>
      <c r="V2466" s="5">
        <v>0</v>
      </c>
      <c r="W2466" s="5">
        <f t="shared" si="2143"/>
        <v>96.806440083310832</v>
      </c>
      <c r="X2466" s="26"/>
    </row>
    <row r="2467" spans="1:24" ht="31.5" x14ac:dyDescent="0.25">
      <c r="A2467" s="4" t="s">
        <v>216</v>
      </c>
      <c r="B2467" s="4" t="s">
        <v>1320</v>
      </c>
      <c r="C2467" s="4" t="s">
        <v>265</v>
      </c>
      <c r="D2467" s="4" t="s">
        <v>11</v>
      </c>
      <c r="E2467" s="14" t="s">
        <v>465</v>
      </c>
      <c r="F2467" s="5"/>
      <c r="G2467" s="5"/>
      <c r="H2467" s="5"/>
      <c r="I2467" s="5"/>
      <c r="J2467" s="5"/>
      <c r="K2467" s="5"/>
      <c r="L2467" s="5"/>
      <c r="M2467" s="5">
        <f>M2468</f>
        <v>0</v>
      </c>
      <c r="N2467" s="5">
        <v>251.14205999999999</v>
      </c>
      <c r="O2467" s="5">
        <f t="shared" ref="O2467:V2467" si="2156">O2468</f>
        <v>0</v>
      </c>
      <c r="P2467" s="5">
        <f t="shared" si="2156"/>
        <v>0</v>
      </c>
      <c r="Q2467" s="5">
        <f t="shared" si="2156"/>
        <v>0</v>
      </c>
      <c r="R2467" s="5">
        <f t="shared" si="2156"/>
        <v>0</v>
      </c>
      <c r="S2467" s="5">
        <f t="shared" si="2156"/>
        <v>0</v>
      </c>
      <c r="T2467" s="5">
        <v>251.14205999999999</v>
      </c>
      <c r="U2467" s="5">
        <f t="shared" si="2156"/>
        <v>0</v>
      </c>
      <c r="V2467" s="5">
        <f t="shared" si="2156"/>
        <v>0</v>
      </c>
      <c r="W2467" s="5">
        <f t="shared" si="2143"/>
        <v>100</v>
      </c>
      <c r="X2467" s="26"/>
    </row>
    <row r="2468" spans="1:24" ht="31.5" x14ac:dyDescent="0.25">
      <c r="A2468" s="4" t="s">
        <v>216</v>
      </c>
      <c r="B2468" s="4" t="s">
        <v>1320</v>
      </c>
      <c r="C2468" s="4" t="s">
        <v>265</v>
      </c>
      <c r="D2468" s="4" t="s">
        <v>12</v>
      </c>
      <c r="E2468" s="14" t="s">
        <v>466</v>
      </c>
      <c r="F2468" s="5"/>
      <c r="G2468" s="5"/>
      <c r="H2468" s="5"/>
      <c r="I2468" s="5"/>
      <c r="J2468" s="5"/>
      <c r="K2468" s="5"/>
      <c r="L2468" s="5"/>
      <c r="M2468" s="5">
        <v>0</v>
      </c>
      <c r="N2468" s="5">
        <v>251.14205999999999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251.14205999999999</v>
      </c>
      <c r="U2468" s="5">
        <v>0</v>
      </c>
      <c r="V2468" s="5">
        <v>0</v>
      </c>
      <c r="W2468" s="5">
        <f t="shared" si="2143"/>
        <v>100</v>
      </c>
      <c r="X2468" s="26"/>
    </row>
    <row r="2469" spans="1:24" s="10" customFormat="1" x14ac:dyDescent="0.25">
      <c r="A2469" s="7" t="s">
        <v>216</v>
      </c>
      <c r="B2469" s="7" t="s">
        <v>30</v>
      </c>
      <c r="C2469" s="7"/>
      <c r="D2469" s="7"/>
      <c r="E2469" s="18" t="s">
        <v>427</v>
      </c>
      <c r="F2469" s="11">
        <f t="shared" ref="F2469:L2469" si="2157">F2470+F2476</f>
        <v>800.6</v>
      </c>
      <c r="G2469" s="11">
        <f t="shared" si="2157"/>
        <v>670.6</v>
      </c>
      <c r="H2469" s="11">
        <f t="shared" si="2157"/>
        <v>828</v>
      </c>
      <c r="I2469" s="11">
        <f t="shared" si="2157"/>
        <v>0</v>
      </c>
      <c r="J2469" s="11">
        <f t="shared" si="2157"/>
        <v>0</v>
      </c>
      <c r="K2469" s="11">
        <f t="shared" si="2157"/>
        <v>0</v>
      </c>
      <c r="L2469" s="11">
        <f t="shared" si="2157"/>
        <v>30.334000000000003</v>
      </c>
      <c r="M2469" s="11">
        <f t="shared" si="2121"/>
        <v>830.93399999999997</v>
      </c>
      <c r="N2469" s="8">
        <v>789716.63877000008</v>
      </c>
      <c r="O2469" s="11">
        <f>O2470+O2476</f>
        <v>656.01656000000003</v>
      </c>
      <c r="P2469" s="11">
        <f t="shared" ref="P2469:V2469" si="2158">P2470+P2476</f>
        <v>486092.24200000003</v>
      </c>
      <c r="Q2469" s="11">
        <f t="shared" si="2158"/>
        <v>194.434</v>
      </c>
      <c r="R2469" s="11">
        <f t="shared" si="2158"/>
        <v>0</v>
      </c>
      <c r="S2469" s="11">
        <f t="shared" si="2158"/>
        <v>0</v>
      </c>
      <c r="T2469" s="8">
        <v>777258.02588000009</v>
      </c>
      <c r="U2469" s="11">
        <f t="shared" si="2158"/>
        <v>465132.65238000004</v>
      </c>
      <c r="V2469" s="35">
        <f t="shared" si="2158"/>
        <v>0</v>
      </c>
      <c r="W2469" s="8">
        <f t="shared" si="2143"/>
        <v>98.422394530093158</v>
      </c>
      <c r="X2469" s="25"/>
    </row>
    <row r="2470" spans="1:24" x14ac:dyDescent="0.25">
      <c r="A2470" s="9" t="s">
        <v>216</v>
      </c>
      <c r="B2470" s="9" t="s">
        <v>1325</v>
      </c>
      <c r="C2470" s="9"/>
      <c r="D2470" s="9"/>
      <c r="E2470" s="13" t="s">
        <v>1181</v>
      </c>
      <c r="F2470" s="5">
        <f t="shared" ref="F2470:L2474" si="2159">F2471</f>
        <v>528.6</v>
      </c>
      <c r="G2470" s="5">
        <f t="shared" si="2159"/>
        <v>398.6</v>
      </c>
      <c r="H2470" s="5">
        <f t="shared" si="2159"/>
        <v>556</v>
      </c>
      <c r="I2470" s="5">
        <f t="shared" si="2159"/>
        <v>0</v>
      </c>
      <c r="J2470" s="5">
        <f t="shared" si="2159"/>
        <v>0</v>
      </c>
      <c r="K2470" s="5">
        <f t="shared" si="2159"/>
        <v>0</v>
      </c>
      <c r="L2470" s="5">
        <f t="shared" si="2159"/>
        <v>30.334000000000003</v>
      </c>
      <c r="M2470" s="5">
        <f t="shared" si="2121"/>
        <v>558.93399999999997</v>
      </c>
      <c r="N2470" s="11">
        <v>8.5</v>
      </c>
      <c r="O2470" s="5">
        <f t="shared" ref="O2470:O2474" si="2160">O2471</f>
        <v>461.58256</v>
      </c>
      <c r="P2470" s="5">
        <f t="shared" ref="P2470:V2474" si="2161">P2471</f>
        <v>0</v>
      </c>
      <c r="Q2470" s="5">
        <f t="shared" si="2161"/>
        <v>0</v>
      </c>
      <c r="R2470" s="5">
        <f t="shared" si="2161"/>
        <v>0</v>
      </c>
      <c r="S2470" s="5">
        <f t="shared" si="2161"/>
        <v>0</v>
      </c>
      <c r="T2470" s="11">
        <v>8.5</v>
      </c>
      <c r="U2470" s="5">
        <f t="shared" si="2161"/>
        <v>0</v>
      </c>
      <c r="V2470" s="36">
        <f t="shared" si="2161"/>
        <v>0</v>
      </c>
      <c r="W2470" s="11">
        <f t="shared" si="2143"/>
        <v>100</v>
      </c>
      <c r="X2470" s="24"/>
    </row>
    <row r="2471" spans="1:24" ht="31.5" x14ac:dyDescent="0.25">
      <c r="A2471" s="4" t="s">
        <v>216</v>
      </c>
      <c r="B2471" s="4" t="s">
        <v>1325</v>
      </c>
      <c r="C2471" s="4" t="s">
        <v>59</v>
      </c>
      <c r="D2471" s="4"/>
      <c r="E2471" s="14" t="s">
        <v>974</v>
      </c>
      <c r="F2471" s="5">
        <f t="shared" si="2159"/>
        <v>528.6</v>
      </c>
      <c r="G2471" s="5">
        <f t="shared" si="2159"/>
        <v>398.6</v>
      </c>
      <c r="H2471" s="5">
        <f t="shared" si="2159"/>
        <v>556</v>
      </c>
      <c r="I2471" s="5">
        <f t="shared" si="2159"/>
        <v>0</v>
      </c>
      <c r="J2471" s="5">
        <f t="shared" si="2159"/>
        <v>0</v>
      </c>
      <c r="K2471" s="5">
        <f t="shared" si="2159"/>
        <v>0</v>
      </c>
      <c r="L2471" s="5">
        <f t="shared" si="2159"/>
        <v>30.334000000000003</v>
      </c>
      <c r="M2471" s="5">
        <f t="shared" si="2121"/>
        <v>558.93399999999997</v>
      </c>
      <c r="N2471" s="5">
        <v>8.5</v>
      </c>
      <c r="O2471" s="5">
        <f t="shared" si="2160"/>
        <v>461.58256</v>
      </c>
      <c r="P2471" s="5">
        <f t="shared" si="2161"/>
        <v>0</v>
      </c>
      <c r="Q2471" s="5">
        <f t="shared" si="2161"/>
        <v>0</v>
      </c>
      <c r="R2471" s="5">
        <f t="shared" si="2161"/>
        <v>0</v>
      </c>
      <c r="S2471" s="5">
        <f t="shared" si="2161"/>
        <v>0</v>
      </c>
      <c r="T2471" s="5">
        <v>8.5</v>
      </c>
      <c r="U2471" s="5">
        <f t="shared" si="2161"/>
        <v>0</v>
      </c>
      <c r="V2471" s="36">
        <f t="shared" si="2161"/>
        <v>0</v>
      </c>
      <c r="W2471" s="5">
        <f t="shared" si="2143"/>
        <v>100</v>
      </c>
      <c r="X2471" s="24"/>
    </row>
    <row r="2472" spans="1:24" ht="31.5" x14ac:dyDescent="0.25">
      <c r="A2472" s="4" t="s">
        <v>216</v>
      </c>
      <c r="B2472" s="4" t="s">
        <v>1325</v>
      </c>
      <c r="C2472" s="4" t="s">
        <v>66</v>
      </c>
      <c r="D2472" s="4"/>
      <c r="E2472" s="14" t="s">
        <v>975</v>
      </c>
      <c r="F2472" s="5">
        <f t="shared" si="2159"/>
        <v>528.6</v>
      </c>
      <c r="G2472" s="5">
        <f t="shared" si="2159"/>
        <v>398.6</v>
      </c>
      <c r="H2472" s="5">
        <f t="shared" si="2159"/>
        <v>556</v>
      </c>
      <c r="I2472" s="5">
        <f t="shared" si="2159"/>
        <v>0</v>
      </c>
      <c r="J2472" s="5">
        <f t="shared" si="2159"/>
        <v>0</v>
      </c>
      <c r="K2472" s="5">
        <f t="shared" si="2159"/>
        <v>0</v>
      </c>
      <c r="L2472" s="5">
        <f t="shared" si="2159"/>
        <v>30.334000000000003</v>
      </c>
      <c r="M2472" s="5">
        <f t="shared" si="2121"/>
        <v>558.93399999999997</v>
      </c>
      <c r="N2472" s="5">
        <v>8.5</v>
      </c>
      <c r="O2472" s="5">
        <f t="shared" si="2160"/>
        <v>461.58256</v>
      </c>
      <c r="P2472" s="5">
        <f t="shared" si="2161"/>
        <v>0</v>
      </c>
      <c r="Q2472" s="5">
        <f t="shared" si="2161"/>
        <v>0</v>
      </c>
      <c r="R2472" s="5">
        <f t="shared" si="2161"/>
        <v>0</v>
      </c>
      <c r="S2472" s="5">
        <f t="shared" si="2161"/>
        <v>0</v>
      </c>
      <c r="T2472" s="5">
        <v>8.5</v>
      </c>
      <c r="U2472" s="5">
        <f t="shared" si="2161"/>
        <v>0</v>
      </c>
      <c r="V2472" s="36">
        <f t="shared" si="2161"/>
        <v>0</v>
      </c>
      <c r="W2472" s="5">
        <f t="shared" si="2143"/>
        <v>100</v>
      </c>
      <c r="X2472" s="24"/>
    </row>
    <row r="2473" spans="1:24" ht="31.5" x14ac:dyDescent="0.25">
      <c r="A2473" s="4" t="s">
        <v>216</v>
      </c>
      <c r="B2473" s="4" t="s">
        <v>1325</v>
      </c>
      <c r="C2473" s="4" t="s">
        <v>1398</v>
      </c>
      <c r="D2473" s="4"/>
      <c r="E2473" s="14" t="s">
        <v>840</v>
      </c>
      <c r="F2473" s="5">
        <f t="shared" si="2159"/>
        <v>528.6</v>
      </c>
      <c r="G2473" s="5">
        <f t="shared" si="2159"/>
        <v>398.6</v>
      </c>
      <c r="H2473" s="5">
        <f t="shared" si="2159"/>
        <v>556</v>
      </c>
      <c r="I2473" s="5">
        <f t="shared" si="2159"/>
        <v>0</v>
      </c>
      <c r="J2473" s="5">
        <f t="shared" si="2159"/>
        <v>0</v>
      </c>
      <c r="K2473" s="5">
        <f t="shared" si="2159"/>
        <v>0</v>
      </c>
      <c r="L2473" s="5">
        <f t="shared" si="2159"/>
        <v>30.334000000000003</v>
      </c>
      <c r="M2473" s="5">
        <f t="shared" si="2121"/>
        <v>558.93399999999997</v>
      </c>
      <c r="N2473" s="5">
        <v>8.5</v>
      </c>
      <c r="O2473" s="5">
        <f t="shared" si="2160"/>
        <v>461.58256</v>
      </c>
      <c r="P2473" s="5">
        <f t="shared" si="2161"/>
        <v>0</v>
      </c>
      <c r="Q2473" s="5">
        <f t="shared" si="2161"/>
        <v>0</v>
      </c>
      <c r="R2473" s="5">
        <f t="shared" si="2161"/>
        <v>0</v>
      </c>
      <c r="S2473" s="5">
        <f t="shared" si="2161"/>
        <v>0</v>
      </c>
      <c r="T2473" s="5">
        <v>8.5</v>
      </c>
      <c r="U2473" s="5">
        <f t="shared" si="2161"/>
        <v>0</v>
      </c>
      <c r="V2473" s="36">
        <f t="shared" si="2161"/>
        <v>0</v>
      </c>
      <c r="W2473" s="5">
        <f t="shared" si="2143"/>
        <v>100</v>
      </c>
      <c r="X2473" s="24"/>
    </row>
    <row r="2474" spans="1:24" ht="63" x14ac:dyDescent="0.25">
      <c r="A2474" s="4" t="s">
        <v>216</v>
      </c>
      <c r="B2474" s="4" t="s">
        <v>1325</v>
      </c>
      <c r="C2474" s="4" t="s">
        <v>1478</v>
      </c>
      <c r="D2474" s="4"/>
      <c r="E2474" s="14" t="s">
        <v>1178</v>
      </c>
      <c r="F2474" s="5">
        <f t="shared" si="2159"/>
        <v>528.6</v>
      </c>
      <c r="G2474" s="5">
        <f t="shared" si="2159"/>
        <v>398.6</v>
      </c>
      <c r="H2474" s="5">
        <f t="shared" si="2159"/>
        <v>556</v>
      </c>
      <c r="I2474" s="5">
        <f t="shared" si="2159"/>
        <v>0</v>
      </c>
      <c r="J2474" s="5">
        <f t="shared" si="2159"/>
        <v>0</v>
      </c>
      <c r="K2474" s="5">
        <f t="shared" si="2159"/>
        <v>0</v>
      </c>
      <c r="L2474" s="5">
        <f t="shared" si="2159"/>
        <v>30.334000000000003</v>
      </c>
      <c r="M2474" s="5">
        <f t="shared" si="2121"/>
        <v>558.93399999999997</v>
      </c>
      <c r="N2474" s="5">
        <v>8.5</v>
      </c>
      <c r="O2474" s="5">
        <f t="shared" si="2160"/>
        <v>461.58256</v>
      </c>
      <c r="P2474" s="5">
        <f t="shared" si="2161"/>
        <v>0</v>
      </c>
      <c r="Q2474" s="5">
        <f t="shared" si="2161"/>
        <v>0</v>
      </c>
      <c r="R2474" s="5">
        <f t="shared" si="2161"/>
        <v>0</v>
      </c>
      <c r="S2474" s="5">
        <f t="shared" si="2161"/>
        <v>0</v>
      </c>
      <c r="T2474" s="5">
        <v>8.5</v>
      </c>
      <c r="U2474" s="5">
        <f t="shared" si="2161"/>
        <v>0</v>
      </c>
      <c r="V2474" s="36">
        <f t="shared" si="2161"/>
        <v>0</v>
      </c>
      <c r="W2474" s="5">
        <f t="shared" si="2143"/>
        <v>100</v>
      </c>
      <c r="X2474" s="24"/>
    </row>
    <row r="2475" spans="1:24" ht="31.5" x14ac:dyDescent="0.25">
      <c r="A2475" s="4" t="s">
        <v>216</v>
      </c>
      <c r="B2475" s="4" t="s">
        <v>1325</v>
      </c>
      <c r="C2475" s="4" t="s">
        <v>1478</v>
      </c>
      <c r="D2475" s="4" t="s">
        <v>11</v>
      </c>
      <c r="E2475" s="14" t="s">
        <v>465</v>
      </c>
      <c r="F2475" s="5">
        <v>528.6</v>
      </c>
      <c r="G2475" s="5">
        <v>398.6</v>
      </c>
      <c r="H2475" s="5">
        <v>556</v>
      </c>
      <c r="I2475" s="5"/>
      <c r="J2475" s="5"/>
      <c r="K2475" s="5"/>
      <c r="L2475" s="5">
        <f>69.334-39</f>
        <v>30.334000000000003</v>
      </c>
      <c r="M2475" s="5">
        <f t="shared" si="2121"/>
        <v>558.93399999999997</v>
      </c>
      <c r="N2475" s="5">
        <v>8.5</v>
      </c>
      <c r="O2475" s="5">
        <v>461.58256</v>
      </c>
      <c r="P2475" s="5">
        <v>0</v>
      </c>
      <c r="Q2475" s="5">
        <v>0</v>
      </c>
      <c r="R2475" s="5">
        <v>0</v>
      </c>
      <c r="S2475" s="5">
        <v>0</v>
      </c>
      <c r="T2475" s="5">
        <v>8.5</v>
      </c>
      <c r="U2475" s="5">
        <v>0</v>
      </c>
      <c r="V2475" s="36">
        <v>0</v>
      </c>
      <c r="W2475" s="5">
        <f t="shared" si="2143"/>
        <v>100</v>
      </c>
      <c r="X2475" s="24"/>
    </row>
    <row r="2476" spans="1:24" ht="31.5" x14ac:dyDescent="0.25">
      <c r="A2476" s="4" t="s">
        <v>216</v>
      </c>
      <c r="B2476" s="4" t="s">
        <v>1325</v>
      </c>
      <c r="C2476" s="4" t="s">
        <v>1478</v>
      </c>
      <c r="D2476" s="4" t="s">
        <v>12</v>
      </c>
      <c r="E2476" s="14" t="s">
        <v>466</v>
      </c>
      <c r="F2476" s="5">
        <f t="shared" ref="F2476:L2476" si="2162">F2477</f>
        <v>272</v>
      </c>
      <c r="G2476" s="5">
        <f t="shared" si="2162"/>
        <v>272</v>
      </c>
      <c r="H2476" s="5">
        <f t="shared" si="2162"/>
        <v>272</v>
      </c>
      <c r="I2476" s="5">
        <f t="shared" si="2162"/>
        <v>0</v>
      </c>
      <c r="J2476" s="5">
        <f t="shared" si="2162"/>
        <v>0</v>
      </c>
      <c r="K2476" s="5">
        <f t="shared" si="2162"/>
        <v>0</v>
      </c>
      <c r="L2476" s="5">
        <f t="shared" si="2162"/>
        <v>0</v>
      </c>
      <c r="M2476" s="5">
        <f t="shared" si="2121"/>
        <v>272</v>
      </c>
      <c r="N2476" s="5">
        <v>8.5</v>
      </c>
      <c r="O2476" s="5">
        <f>O2477</f>
        <v>194.434</v>
      </c>
      <c r="P2476" s="5">
        <f t="shared" ref="P2476:V2476" si="2163">P2477</f>
        <v>486092.24200000003</v>
      </c>
      <c r="Q2476" s="5">
        <f t="shared" si="2163"/>
        <v>194.434</v>
      </c>
      <c r="R2476" s="5">
        <f t="shared" si="2163"/>
        <v>0</v>
      </c>
      <c r="S2476" s="5">
        <f t="shared" si="2163"/>
        <v>0</v>
      </c>
      <c r="T2476" s="5">
        <v>8.5</v>
      </c>
      <c r="U2476" s="5">
        <f t="shared" si="2163"/>
        <v>465132.65238000004</v>
      </c>
      <c r="V2476" s="36">
        <f t="shared" si="2163"/>
        <v>0</v>
      </c>
      <c r="W2476" s="5">
        <f t="shared" si="2143"/>
        <v>100</v>
      </c>
      <c r="X2476" s="26"/>
    </row>
    <row r="2477" spans="1:24" x14ac:dyDescent="0.25">
      <c r="A2477" s="9" t="s">
        <v>216</v>
      </c>
      <c r="B2477" s="9" t="s">
        <v>1345</v>
      </c>
      <c r="C2477" s="9"/>
      <c r="D2477" s="9"/>
      <c r="E2477" s="13" t="s">
        <v>444</v>
      </c>
      <c r="F2477" s="5">
        <f t="shared" ref="F2477:L2477" si="2164">F2478+F2481</f>
        <v>272</v>
      </c>
      <c r="G2477" s="5">
        <f t="shared" si="2164"/>
        <v>272</v>
      </c>
      <c r="H2477" s="5">
        <f t="shared" si="2164"/>
        <v>272</v>
      </c>
      <c r="I2477" s="5">
        <f t="shared" si="2164"/>
        <v>0</v>
      </c>
      <c r="J2477" s="5">
        <f t="shared" si="2164"/>
        <v>0</v>
      </c>
      <c r="K2477" s="5">
        <f t="shared" si="2164"/>
        <v>0</v>
      </c>
      <c r="L2477" s="5">
        <f t="shared" si="2164"/>
        <v>0</v>
      </c>
      <c r="M2477" s="5">
        <f t="shared" si="2121"/>
        <v>272</v>
      </c>
      <c r="N2477" s="11">
        <v>789465.78777000005</v>
      </c>
      <c r="O2477" s="5">
        <f>O2478+O2481</f>
        <v>194.434</v>
      </c>
      <c r="P2477" s="5">
        <f t="shared" ref="P2477:V2477" si="2165">P2478+P2481</f>
        <v>486092.24200000003</v>
      </c>
      <c r="Q2477" s="5">
        <f t="shared" si="2165"/>
        <v>194.434</v>
      </c>
      <c r="R2477" s="5">
        <f t="shared" si="2165"/>
        <v>0</v>
      </c>
      <c r="S2477" s="5">
        <f t="shared" si="2165"/>
        <v>0</v>
      </c>
      <c r="T2477" s="11">
        <v>777007.57587000006</v>
      </c>
      <c r="U2477" s="5">
        <f t="shared" si="2165"/>
        <v>465132.65238000004</v>
      </c>
      <c r="V2477" s="36">
        <f t="shared" si="2165"/>
        <v>0</v>
      </c>
      <c r="W2477" s="11">
        <f t="shared" si="2143"/>
        <v>98.42194404203498</v>
      </c>
      <c r="X2477" s="26"/>
    </row>
    <row r="2478" spans="1:24" ht="31.5" x14ac:dyDescent="0.25">
      <c r="A2478" s="4" t="s">
        <v>216</v>
      </c>
      <c r="B2478" s="4" t="s">
        <v>1345</v>
      </c>
      <c r="C2478" s="4" t="s">
        <v>183</v>
      </c>
      <c r="D2478" s="4"/>
      <c r="E2478" s="14" t="s">
        <v>831</v>
      </c>
      <c r="F2478" s="5">
        <f t="shared" ref="F2478:L2479" si="2166">F2479</f>
        <v>91.4</v>
      </c>
      <c r="G2478" s="5">
        <f t="shared" si="2166"/>
        <v>91.4</v>
      </c>
      <c r="H2478" s="5">
        <f t="shared" si="2166"/>
        <v>91.4</v>
      </c>
      <c r="I2478" s="5">
        <f t="shared" si="2166"/>
        <v>0</v>
      </c>
      <c r="J2478" s="5">
        <f t="shared" si="2166"/>
        <v>0</v>
      </c>
      <c r="K2478" s="5">
        <f t="shared" si="2166"/>
        <v>0</v>
      </c>
      <c r="L2478" s="5">
        <f t="shared" si="2166"/>
        <v>0</v>
      </c>
      <c r="M2478" s="5">
        <f t="shared" si="2121"/>
        <v>91.4</v>
      </c>
      <c r="N2478" s="5">
        <v>696670.61572999996</v>
      </c>
      <c r="O2478" s="5">
        <f>O2479</f>
        <v>67.433999999999997</v>
      </c>
      <c r="P2478" s="5">
        <f t="shared" ref="P2478:V2479" si="2167">P2479</f>
        <v>243071.12100000001</v>
      </c>
      <c r="Q2478" s="5">
        <f t="shared" si="2167"/>
        <v>67.433999999999997</v>
      </c>
      <c r="R2478" s="5">
        <f t="shared" si="2167"/>
        <v>0</v>
      </c>
      <c r="S2478" s="5">
        <f t="shared" si="2167"/>
        <v>0</v>
      </c>
      <c r="T2478" s="5">
        <v>686190.82028999995</v>
      </c>
      <c r="U2478" s="5">
        <f t="shared" si="2167"/>
        <v>232591.32619000002</v>
      </c>
      <c r="V2478" s="36">
        <f t="shared" si="2167"/>
        <v>0</v>
      </c>
      <c r="W2478" s="5">
        <f t="shared" si="2143"/>
        <v>98.495731669546757</v>
      </c>
      <c r="X2478" s="26"/>
    </row>
    <row r="2479" spans="1:24" ht="47.25" x14ac:dyDescent="0.25">
      <c r="A2479" s="4" t="s">
        <v>216</v>
      </c>
      <c r="B2479" s="4" t="s">
        <v>1345</v>
      </c>
      <c r="C2479" s="4" t="s">
        <v>184</v>
      </c>
      <c r="D2479" s="4"/>
      <c r="E2479" s="14" t="s">
        <v>1479</v>
      </c>
      <c r="F2479" s="5">
        <f t="shared" si="2166"/>
        <v>91.4</v>
      </c>
      <c r="G2479" s="5">
        <f t="shared" si="2166"/>
        <v>91.4</v>
      </c>
      <c r="H2479" s="5">
        <f t="shared" si="2166"/>
        <v>91.4</v>
      </c>
      <c r="I2479" s="5">
        <f t="shared" si="2166"/>
        <v>0</v>
      </c>
      <c r="J2479" s="5">
        <f t="shared" si="2166"/>
        <v>0</v>
      </c>
      <c r="K2479" s="5">
        <f t="shared" si="2166"/>
        <v>0</v>
      </c>
      <c r="L2479" s="5">
        <f t="shared" si="2166"/>
        <v>0</v>
      </c>
      <c r="M2479" s="5">
        <f t="shared" si="2121"/>
        <v>91.4</v>
      </c>
      <c r="N2479" s="5">
        <v>681734.86632999999</v>
      </c>
      <c r="O2479" s="5">
        <f>O2480</f>
        <v>67.433999999999997</v>
      </c>
      <c r="P2479" s="5">
        <f t="shared" si="2167"/>
        <v>243071.12100000001</v>
      </c>
      <c r="Q2479" s="5">
        <f t="shared" si="2167"/>
        <v>67.433999999999997</v>
      </c>
      <c r="R2479" s="5">
        <f t="shared" si="2167"/>
        <v>0</v>
      </c>
      <c r="S2479" s="5">
        <f t="shared" si="2167"/>
        <v>0</v>
      </c>
      <c r="T2479" s="5">
        <v>671255.07152</v>
      </c>
      <c r="U2479" s="5">
        <f t="shared" si="2167"/>
        <v>232591.32619000002</v>
      </c>
      <c r="V2479" s="36">
        <f t="shared" si="2167"/>
        <v>0</v>
      </c>
      <c r="W2479" s="5">
        <f t="shared" si="2143"/>
        <v>98.462775585116233</v>
      </c>
      <c r="X2479" s="26"/>
    </row>
    <row r="2480" spans="1:24" ht="47.25" x14ac:dyDescent="0.25">
      <c r="A2480" s="4" t="s">
        <v>216</v>
      </c>
      <c r="B2480" s="4" t="s">
        <v>1345</v>
      </c>
      <c r="C2480" s="4" t="s">
        <v>185</v>
      </c>
      <c r="D2480" s="4"/>
      <c r="E2480" s="14" t="s">
        <v>954</v>
      </c>
      <c r="F2480" s="5">
        <v>91.4</v>
      </c>
      <c r="G2480" s="5">
        <v>91.4</v>
      </c>
      <c r="H2480" s="5">
        <v>91.4</v>
      </c>
      <c r="I2480" s="5"/>
      <c r="J2480" s="5"/>
      <c r="K2480" s="5"/>
      <c r="L2480" s="5"/>
      <c r="M2480" s="5">
        <f t="shared" si="2121"/>
        <v>91.4</v>
      </c>
      <c r="N2480" s="5">
        <v>243071.12100000001</v>
      </c>
      <c r="O2480" s="5">
        <v>67.433999999999997</v>
      </c>
      <c r="P2480" s="5">
        <f>N2480</f>
        <v>243071.12100000001</v>
      </c>
      <c r="Q2480" s="5">
        <f>O2480</f>
        <v>67.433999999999997</v>
      </c>
      <c r="R2480" s="5">
        <v>0</v>
      </c>
      <c r="S2480" s="5">
        <v>0</v>
      </c>
      <c r="T2480" s="5">
        <v>232591.32619000002</v>
      </c>
      <c r="U2480" s="5">
        <f>T2480</f>
        <v>232591.32619000002</v>
      </c>
      <c r="V2480" s="36">
        <v>0</v>
      </c>
      <c r="W2480" s="5">
        <f t="shared" si="2143"/>
        <v>95.688589098167697</v>
      </c>
      <c r="X2480" s="26"/>
    </row>
    <row r="2481" spans="1:24" x14ac:dyDescent="0.25">
      <c r="A2481" s="4" t="s">
        <v>216</v>
      </c>
      <c r="B2481" s="4" t="s">
        <v>1345</v>
      </c>
      <c r="C2481" s="4" t="s">
        <v>178</v>
      </c>
      <c r="D2481" s="4"/>
      <c r="E2481" s="14" t="s">
        <v>532</v>
      </c>
      <c r="F2481" s="5">
        <f t="shared" ref="F2481:L2481" si="2168">F2484+F2482</f>
        <v>180.6</v>
      </c>
      <c r="G2481" s="5">
        <f t="shared" si="2168"/>
        <v>180.6</v>
      </c>
      <c r="H2481" s="5">
        <f t="shared" si="2168"/>
        <v>180.6</v>
      </c>
      <c r="I2481" s="5">
        <f t="shared" si="2168"/>
        <v>0</v>
      </c>
      <c r="J2481" s="5">
        <f t="shared" si="2168"/>
        <v>0</v>
      </c>
      <c r="K2481" s="5">
        <f t="shared" si="2168"/>
        <v>0</v>
      </c>
      <c r="L2481" s="5">
        <f t="shared" si="2168"/>
        <v>0</v>
      </c>
      <c r="M2481" s="5">
        <f t="shared" si="2121"/>
        <v>180.6</v>
      </c>
      <c r="N2481" s="5">
        <v>239426.796</v>
      </c>
      <c r="O2481" s="5">
        <f>O2484+O2482</f>
        <v>127</v>
      </c>
      <c r="P2481" s="5">
        <f t="shared" ref="P2481:V2481" si="2169">P2484+P2482</f>
        <v>243021.12100000001</v>
      </c>
      <c r="Q2481" s="5">
        <f t="shared" si="2169"/>
        <v>127</v>
      </c>
      <c r="R2481" s="5">
        <f t="shared" si="2169"/>
        <v>0</v>
      </c>
      <c r="S2481" s="5">
        <f t="shared" si="2169"/>
        <v>0</v>
      </c>
      <c r="T2481" s="5">
        <v>228947.00189000001</v>
      </c>
      <c r="U2481" s="5">
        <f t="shared" si="2169"/>
        <v>232541.32619000002</v>
      </c>
      <c r="V2481" s="36">
        <f t="shared" si="2169"/>
        <v>0</v>
      </c>
      <c r="W2481" s="5">
        <f t="shared" si="2143"/>
        <v>95.622965229840034</v>
      </c>
      <c r="X2481" s="26"/>
    </row>
    <row r="2482" spans="1:24" ht="31.5" x14ac:dyDescent="0.25">
      <c r="A2482" s="4" t="s">
        <v>216</v>
      </c>
      <c r="B2482" s="4" t="s">
        <v>1345</v>
      </c>
      <c r="C2482" s="4" t="s">
        <v>178</v>
      </c>
      <c r="D2482" s="4" t="s">
        <v>11</v>
      </c>
      <c r="E2482" s="14" t="s">
        <v>465</v>
      </c>
      <c r="F2482" s="5">
        <f t="shared" ref="F2482:L2482" si="2170">F2483</f>
        <v>140</v>
      </c>
      <c r="G2482" s="5">
        <f t="shared" si="2170"/>
        <v>140</v>
      </c>
      <c r="H2482" s="5">
        <f t="shared" si="2170"/>
        <v>140</v>
      </c>
      <c r="I2482" s="5">
        <f t="shared" si="2170"/>
        <v>0</v>
      </c>
      <c r="J2482" s="5">
        <f t="shared" si="2170"/>
        <v>0</v>
      </c>
      <c r="K2482" s="5">
        <f t="shared" si="2170"/>
        <v>0</v>
      </c>
      <c r="L2482" s="5">
        <f t="shared" si="2170"/>
        <v>0</v>
      </c>
      <c r="M2482" s="5">
        <f t="shared" si="2121"/>
        <v>140</v>
      </c>
      <c r="N2482" s="5">
        <v>239426.796</v>
      </c>
      <c r="O2482" s="5">
        <f>O2483</f>
        <v>86.4</v>
      </c>
      <c r="P2482" s="5">
        <f t="shared" ref="P2482:V2482" si="2171">P2483</f>
        <v>239426.796</v>
      </c>
      <c r="Q2482" s="5">
        <f t="shared" si="2171"/>
        <v>86.4</v>
      </c>
      <c r="R2482" s="5">
        <f t="shared" si="2171"/>
        <v>0</v>
      </c>
      <c r="S2482" s="5">
        <f t="shared" si="2171"/>
        <v>0</v>
      </c>
      <c r="T2482" s="5">
        <v>228947.00189000001</v>
      </c>
      <c r="U2482" s="5">
        <f t="shared" si="2171"/>
        <v>228947.00189000001</v>
      </c>
      <c r="V2482" s="36">
        <f t="shared" si="2171"/>
        <v>0</v>
      </c>
      <c r="W2482" s="5">
        <f t="shared" si="2143"/>
        <v>95.622965229840034</v>
      </c>
      <c r="X2482" s="26"/>
    </row>
    <row r="2483" spans="1:24" ht="31.5" x14ac:dyDescent="0.25">
      <c r="A2483" s="4" t="s">
        <v>216</v>
      </c>
      <c r="B2483" s="4" t="s">
        <v>1345</v>
      </c>
      <c r="C2483" s="4" t="s">
        <v>178</v>
      </c>
      <c r="D2483" s="4" t="s">
        <v>12</v>
      </c>
      <c r="E2483" s="14" t="s">
        <v>466</v>
      </c>
      <c r="F2483" s="5">
        <v>140</v>
      </c>
      <c r="G2483" s="5">
        <v>140</v>
      </c>
      <c r="H2483" s="5">
        <v>140</v>
      </c>
      <c r="I2483" s="5"/>
      <c r="J2483" s="5"/>
      <c r="K2483" s="5"/>
      <c r="L2483" s="5"/>
      <c r="M2483" s="5">
        <f t="shared" si="2121"/>
        <v>140</v>
      </c>
      <c r="N2483" s="5">
        <v>239426.796</v>
      </c>
      <c r="O2483" s="5">
        <v>86.4</v>
      </c>
      <c r="P2483" s="5">
        <f>N2483</f>
        <v>239426.796</v>
      </c>
      <c r="Q2483" s="5">
        <f>O2483</f>
        <v>86.4</v>
      </c>
      <c r="R2483" s="5">
        <v>0</v>
      </c>
      <c r="S2483" s="5">
        <v>0</v>
      </c>
      <c r="T2483" s="5">
        <v>228947.00189000001</v>
      </c>
      <c r="U2483" s="5">
        <f>T2483</f>
        <v>228947.00189000001</v>
      </c>
      <c r="V2483" s="36">
        <v>0</v>
      </c>
      <c r="W2483" s="5">
        <f t="shared" si="2143"/>
        <v>95.622965229840034</v>
      </c>
      <c r="X2483" s="26"/>
    </row>
    <row r="2484" spans="1:24" ht="31.5" x14ac:dyDescent="0.25">
      <c r="A2484" s="4" t="s">
        <v>216</v>
      </c>
      <c r="B2484" s="4" t="s">
        <v>1345</v>
      </c>
      <c r="C2484" s="4" t="s">
        <v>179</v>
      </c>
      <c r="D2484" s="4"/>
      <c r="E2484" s="14" t="s">
        <v>533</v>
      </c>
      <c r="F2484" s="5">
        <f t="shared" ref="F2484:L2484" si="2172">F2485</f>
        <v>40.6</v>
      </c>
      <c r="G2484" s="5">
        <f t="shared" si="2172"/>
        <v>40.6</v>
      </c>
      <c r="H2484" s="5">
        <f t="shared" si="2172"/>
        <v>40.6</v>
      </c>
      <c r="I2484" s="5">
        <f t="shared" si="2172"/>
        <v>0</v>
      </c>
      <c r="J2484" s="5">
        <f t="shared" si="2172"/>
        <v>0</v>
      </c>
      <c r="K2484" s="5">
        <f t="shared" si="2172"/>
        <v>0</v>
      </c>
      <c r="L2484" s="5">
        <f t="shared" si="2172"/>
        <v>0</v>
      </c>
      <c r="M2484" s="5">
        <f t="shared" si="2121"/>
        <v>40.6</v>
      </c>
      <c r="N2484" s="5">
        <v>3594.3249999999998</v>
      </c>
      <c r="O2484" s="5">
        <f>O2485</f>
        <v>40.6</v>
      </c>
      <c r="P2484" s="5">
        <f t="shared" ref="P2484:V2484" si="2173">P2485</f>
        <v>3594.3249999999998</v>
      </c>
      <c r="Q2484" s="5">
        <f t="shared" si="2173"/>
        <v>40.6</v>
      </c>
      <c r="R2484" s="5">
        <f t="shared" si="2173"/>
        <v>0</v>
      </c>
      <c r="S2484" s="5">
        <f t="shared" si="2173"/>
        <v>0</v>
      </c>
      <c r="T2484" s="5">
        <v>3594.3243000000002</v>
      </c>
      <c r="U2484" s="5">
        <f t="shared" si="2173"/>
        <v>3594.3243000000002</v>
      </c>
      <c r="V2484" s="36">
        <f t="shared" si="2173"/>
        <v>0</v>
      </c>
      <c r="W2484" s="5">
        <f t="shared" si="2143"/>
        <v>99.999980524855175</v>
      </c>
      <c r="X2484" s="26"/>
    </row>
    <row r="2485" spans="1:24" ht="31.5" x14ac:dyDescent="0.25">
      <c r="A2485" s="4" t="s">
        <v>216</v>
      </c>
      <c r="B2485" s="4" t="s">
        <v>1345</v>
      </c>
      <c r="C2485" s="4" t="s">
        <v>179</v>
      </c>
      <c r="D2485" s="4" t="s">
        <v>11</v>
      </c>
      <c r="E2485" s="14" t="s">
        <v>465</v>
      </c>
      <c r="F2485" s="5">
        <v>40.6</v>
      </c>
      <c r="G2485" s="5">
        <v>40.6</v>
      </c>
      <c r="H2485" s="5">
        <v>40.6</v>
      </c>
      <c r="I2485" s="5"/>
      <c r="J2485" s="5"/>
      <c r="K2485" s="5"/>
      <c r="L2485" s="5"/>
      <c r="M2485" s="5">
        <f t="shared" si="2121"/>
        <v>40.6</v>
      </c>
      <c r="N2485" s="5">
        <v>3594.3249999999998</v>
      </c>
      <c r="O2485" s="5">
        <v>40.6</v>
      </c>
      <c r="P2485" s="5">
        <f>N2485</f>
        <v>3594.3249999999998</v>
      </c>
      <c r="Q2485" s="5">
        <f>O2485</f>
        <v>40.6</v>
      </c>
      <c r="R2485" s="5">
        <v>0</v>
      </c>
      <c r="S2485" s="5">
        <v>0</v>
      </c>
      <c r="T2485" s="5">
        <v>3594.3243000000002</v>
      </c>
      <c r="U2485" s="5">
        <f>T2485</f>
        <v>3594.3243000000002</v>
      </c>
      <c r="V2485" s="36">
        <v>0</v>
      </c>
      <c r="W2485" s="5">
        <f t="shared" si="2143"/>
        <v>99.999980524855175</v>
      </c>
      <c r="X2485" s="26"/>
    </row>
    <row r="2486" spans="1:24" s="3" customFormat="1" ht="31.5" x14ac:dyDescent="0.25">
      <c r="A2486" s="4" t="s">
        <v>216</v>
      </c>
      <c r="B2486" s="4" t="s">
        <v>1345</v>
      </c>
      <c r="C2486" s="4" t="s">
        <v>179</v>
      </c>
      <c r="D2486" s="4" t="s">
        <v>12</v>
      </c>
      <c r="E2486" s="14" t="s">
        <v>466</v>
      </c>
      <c r="F2486" s="8">
        <f t="shared" ref="F2486:K2486" si="2174">F2499+F2566</f>
        <v>378859.7</v>
      </c>
      <c r="G2486" s="8">
        <f t="shared" si="2174"/>
        <v>269414.09999999992</v>
      </c>
      <c r="H2486" s="8">
        <f t="shared" si="2174"/>
        <v>304831.39999999997</v>
      </c>
      <c r="I2486" s="8">
        <f t="shared" si="2174"/>
        <v>821.6</v>
      </c>
      <c r="J2486" s="8">
        <f t="shared" si="2174"/>
        <v>21552.400000000001</v>
      </c>
      <c r="K2486" s="8">
        <f t="shared" si="2174"/>
        <v>377758.60000000003</v>
      </c>
      <c r="L2486" s="8">
        <f>L2499+L2566+L2487</f>
        <v>5534.9589999999998</v>
      </c>
      <c r="M2486" s="8">
        <f t="shared" si="2121"/>
        <v>385216.25899999996</v>
      </c>
      <c r="N2486" s="5">
        <v>3594.3249999999998</v>
      </c>
      <c r="O2486" s="8">
        <f>O2499+O2566+O2487</f>
        <v>387404.82977999997</v>
      </c>
      <c r="P2486" s="8">
        <f t="shared" ref="P2486:V2486" si="2175">P2499+P2566+P2487</f>
        <v>88051.335170000006</v>
      </c>
      <c r="Q2486" s="8">
        <f t="shared" si="2175"/>
        <v>159098.69527000003</v>
      </c>
      <c r="R2486" s="8">
        <f t="shared" si="2175"/>
        <v>0</v>
      </c>
      <c r="S2486" s="8">
        <f t="shared" si="2175"/>
        <v>0</v>
      </c>
      <c r="T2486" s="5">
        <v>3594.3243000000002</v>
      </c>
      <c r="U2486" s="8">
        <f t="shared" si="2175"/>
        <v>88051.112940000006</v>
      </c>
      <c r="V2486" s="34">
        <f t="shared" si="2175"/>
        <v>0</v>
      </c>
      <c r="W2486" s="5">
        <f t="shared" si="2143"/>
        <v>99.999980524855175</v>
      </c>
      <c r="X2486" s="21"/>
    </row>
    <row r="2487" spans="1:24" s="10" customFormat="1" ht="31.5" x14ac:dyDescent="0.25">
      <c r="A2487" s="4" t="s">
        <v>216</v>
      </c>
      <c r="B2487" s="4" t="s">
        <v>1345</v>
      </c>
      <c r="C2487" s="4" t="s">
        <v>1506</v>
      </c>
      <c r="D2487" s="4"/>
      <c r="E2487" s="14" t="s">
        <v>1507</v>
      </c>
      <c r="F2487" s="8"/>
      <c r="G2487" s="8"/>
      <c r="H2487" s="8"/>
      <c r="I2487" s="8"/>
      <c r="J2487" s="8"/>
      <c r="K2487" s="8"/>
      <c r="L2487" s="5">
        <f>L2488+L2494</f>
        <v>297.65799999999996</v>
      </c>
      <c r="M2487" s="11">
        <f>M2488+M2494</f>
        <v>297.65799999999996</v>
      </c>
      <c r="N2487" s="5">
        <v>50</v>
      </c>
      <c r="O2487" s="11">
        <f>O2488+O2494</f>
        <v>83.5</v>
      </c>
      <c r="P2487" s="11">
        <f t="shared" ref="P2487:V2487" si="2176">P2488+P2494</f>
        <v>66</v>
      </c>
      <c r="Q2487" s="11">
        <f t="shared" si="2176"/>
        <v>66</v>
      </c>
      <c r="R2487" s="11">
        <f t="shared" si="2176"/>
        <v>0</v>
      </c>
      <c r="S2487" s="11">
        <f t="shared" si="2176"/>
        <v>0</v>
      </c>
      <c r="T2487" s="5">
        <v>50</v>
      </c>
      <c r="U2487" s="11">
        <f t="shared" si="2176"/>
        <v>65.777770000000004</v>
      </c>
      <c r="V2487" s="35">
        <f t="shared" si="2176"/>
        <v>0</v>
      </c>
      <c r="W2487" s="5">
        <f t="shared" si="2143"/>
        <v>100</v>
      </c>
      <c r="X2487" s="25"/>
    </row>
    <row r="2488" spans="1:24" ht="31.5" x14ac:dyDescent="0.25">
      <c r="A2488" s="4" t="s">
        <v>216</v>
      </c>
      <c r="B2488" s="4" t="s">
        <v>1345</v>
      </c>
      <c r="C2488" s="4" t="s">
        <v>1506</v>
      </c>
      <c r="D2488" s="4" t="s">
        <v>11</v>
      </c>
      <c r="E2488" s="14" t="s">
        <v>465</v>
      </c>
      <c r="F2488" s="8"/>
      <c r="G2488" s="8"/>
      <c r="H2488" s="8"/>
      <c r="I2488" s="8"/>
      <c r="J2488" s="8"/>
      <c r="K2488" s="8"/>
      <c r="L2488" s="5"/>
      <c r="M2488" s="5">
        <f>M2489</f>
        <v>0</v>
      </c>
      <c r="N2488" s="5">
        <v>50</v>
      </c>
      <c r="O2488" s="5">
        <f t="shared" ref="O2488:O2492" si="2177">O2489</f>
        <v>83.5</v>
      </c>
      <c r="P2488" s="5">
        <f t="shared" ref="P2488:V2492" si="2178">P2489</f>
        <v>66</v>
      </c>
      <c r="Q2488" s="5">
        <f t="shared" si="2178"/>
        <v>66</v>
      </c>
      <c r="R2488" s="5">
        <f t="shared" si="2178"/>
        <v>0</v>
      </c>
      <c r="S2488" s="5">
        <f t="shared" si="2178"/>
        <v>0</v>
      </c>
      <c r="T2488" s="5">
        <v>50</v>
      </c>
      <c r="U2488" s="5">
        <f t="shared" si="2178"/>
        <v>65.777770000000004</v>
      </c>
      <c r="V2488" s="36">
        <f t="shared" si="2178"/>
        <v>0</v>
      </c>
      <c r="W2488" s="5">
        <f t="shared" si="2143"/>
        <v>100</v>
      </c>
      <c r="X2488" s="26"/>
    </row>
    <row r="2489" spans="1:24" ht="31.5" x14ac:dyDescent="0.25">
      <c r="A2489" s="4" t="s">
        <v>216</v>
      </c>
      <c r="B2489" s="4" t="s">
        <v>1345</v>
      </c>
      <c r="C2489" s="4" t="s">
        <v>1506</v>
      </c>
      <c r="D2489" s="4" t="s">
        <v>12</v>
      </c>
      <c r="E2489" s="14" t="s">
        <v>466</v>
      </c>
      <c r="F2489" s="8"/>
      <c r="G2489" s="8"/>
      <c r="H2489" s="8"/>
      <c r="I2489" s="8"/>
      <c r="J2489" s="8"/>
      <c r="K2489" s="8"/>
      <c r="L2489" s="5"/>
      <c r="M2489" s="5">
        <f>M2490</f>
        <v>0</v>
      </c>
      <c r="N2489" s="5">
        <v>50</v>
      </c>
      <c r="O2489" s="5">
        <f t="shared" si="2177"/>
        <v>83.5</v>
      </c>
      <c r="P2489" s="5">
        <f t="shared" si="2178"/>
        <v>66</v>
      </c>
      <c r="Q2489" s="5">
        <f t="shared" si="2178"/>
        <v>66</v>
      </c>
      <c r="R2489" s="5">
        <f t="shared" si="2178"/>
        <v>0</v>
      </c>
      <c r="S2489" s="5">
        <f t="shared" si="2178"/>
        <v>0</v>
      </c>
      <c r="T2489" s="5">
        <v>50</v>
      </c>
      <c r="U2489" s="5">
        <f t="shared" si="2178"/>
        <v>65.777770000000004</v>
      </c>
      <c r="V2489" s="36">
        <f t="shared" si="2178"/>
        <v>0</v>
      </c>
      <c r="W2489" s="5">
        <f t="shared" si="2143"/>
        <v>100</v>
      </c>
      <c r="X2489" s="26"/>
    </row>
    <row r="2490" spans="1:24" ht="63" x14ac:dyDescent="0.25">
      <c r="A2490" s="4" t="s">
        <v>216</v>
      </c>
      <c r="B2490" s="4" t="s">
        <v>1345</v>
      </c>
      <c r="C2490" s="4" t="s">
        <v>281</v>
      </c>
      <c r="D2490" s="4"/>
      <c r="E2490" s="14" t="s">
        <v>957</v>
      </c>
      <c r="F2490" s="8"/>
      <c r="G2490" s="8"/>
      <c r="H2490" s="8"/>
      <c r="I2490" s="8"/>
      <c r="J2490" s="8"/>
      <c r="K2490" s="8"/>
      <c r="L2490" s="5"/>
      <c r="M2490" s="5">
        <f>M2491</f>
        <v>0</v>
      </c>
      <c r="N2490" s="5">
        <v>269569.16052999999</v>
      </c>
      <c r="O2490" s="5">
        <f t="shared" si="2177"/>
        <v>83.5</v>
      </c>
      <c r="P2490" s="5">
        <f t="shared" si="2178"/>
        <v>66</v>
      </c>
      <c r="Q2490" s="5">
        <f t="shared" si="2178"/>
        <v>66</v>
      </c>
      <c r="R2490" s="5">
        <f t="shared" si="2178"/>
        <v>0</v>
      </c>
      <c r="S2490" s="5">
        <f t="shared" si="2178"/>
        <v>0</v>
      </c>
      <c r="T2490" s="5">
        <v>269569.16052999999</v>
      </c>
      <c r="U2490" s="5">
        <f t="shared" si="2178"/>
        <v>65.777770000000004</v>
      </c>
      <c r="V2490" s="36">
        <f t="shared" si="2178"/>
        <v>0</v>
      </c>
      <c r="W2490" s="5">
        <f t="shared" si="2143"/>
        <v>100</v>
      </c>
      <c r="X2490" s="26"/>
    </row>
    <row r="2491" spans="1:24" ht="63" x14ac:dyDescent="0.25">
      <c r="A2491" s="4" t="s">
        <v>216</v>
      </c>
      <c r="B2491" s="4" t="s">
        <v>1345</v>
      </c>
      <c r="C2491" s="4" t="s">
        <v>1480</v>
      </c>
      <c r="D2491" s="4"/>
      <c r="E2491" s="14" t="s">
        <v>535</v>
      </c>
      <c r="F2491" s="8"/>
      <c r="G2491" s="8"/>
      <c r="H2491" s="8"/>
      <c r="I2491" s="8"/>
      <c r="J2491" s="8"/>
      <c r="K2491" s="8"/>
      <c r="L2491" s="5"/>
      <c r="M2491" s="5">
        <f>M2492</f>
        <v>0</v>
      </c>
      <c r="N2491" s="5">
        <v>269569.16052999999</v>
      </c>
      <c r="O2491" s="5">
        <f t="shared" si="2177"/>
        <v>83.5</v>
      </c>
      <c r="P2491" s="5">
        <f t="shared" si="2178"/>
        <v>66</v>
      </c>
      <c r="Q2491" s="5">
        <f t="shared" si="2178"/>
        <v>66</v>
      </c>
      <c r="R2491" s="5">
        <f t="shared" si="2178"/>
        <v>0</v>
      </c>
      <c r="S2491" s="5">
        <f t="shared" si="2178"/>
        <v>0</v>
      </c>
      <c r="T2491" s="5">
        <v>269569.16052999999</v>
      </c>
      <c r="U2491" s="5">
        <f t="shared" si="2178"/>
        <v>65.777770000000004</v>
      </c>
      <c r="V2491" s="36">
        <f t="shared" si="2178"/>
        <v>0</v>
      </c>
      <c r="W2491" s="5">
        <f t="shared" si="2143"/>
        <v>100</v>
      </c>
      <c r="X2491" s="26"/>
    </row>
    <row r="2492" spans="1:24" ht="31.5" x14ac:dyDescent="0.25">
      <c r="A2492" s="4" t="s">
        <v>216</v>
      </c>
      <c r="B2492" s="4" t="s">
        <v>1345</v>
      </c>
      <c r="C2492" s="4" t="s">
        <v>1480</v>
      </c>
      <c r="D2492" s="4" t="s">
        <v>11</v>
      </c>
      <c r="E2492" s="14" t="s">
        <v>465</v>
      </c>
      <c r="F2492" s="8"/>
      <c r="G2492" s="8"/>
      <c r="H2492" s="8"/>
      <c r="I2492" s="8"/>
      <c r="J2492" s="8"/>
      <c r="K2492" s="8"/>
      <c r="L2492" s="5"/>
      <c r="M2492" s="5">
        <f>M2493</f>
        <v>0</v>
      </c>
      <c r="N2492" s="5">
        <v>269569.16052999999</v>
      </c>
      <c r="O2492" s="5">
        <f t="shared" si="2177"/>
        <v>83.5</v>
      </c>
      <c r="P2492" s="5">
        <f t="shared" si="2178"/>
        <v>66</v>
      </c>
      <c r="Q2492" s="5">
        <f t="shared" si="2178"/>
        <v>66</v>
      </c>
      <c r="R2492" s="5">
        <f t="shared" si="2178"/>
        <v>0</v>
      </c>
      <c r="S2492" s="5">
        <f t="shared" si="2178"/>
        <v>0</v>
      </c>
      <c r="T2492" s="5">
        <v>269569.16052999999</v>
      </c>
      <c r="U2492" s="5">
        <f t="shared" si="2178"/>
        <v>65.777770000000004</v>
      </c>
      <c r="V2492" s="36">
        <f t="shared" si="2178"/>
        <v>0</v>
      </c>
      <c r="W2492" s="5">
        <f t="shared" si="2143"/>
        <v>100</v>
      </c>
      <c r="X2492" s="26"/>
    </row>
    <row r="2493" spans="1:24" ht="31.5" x14ac:dyDescent="0.25">
      <c r="A2493" s="4" t="s">
        <v>216</v>
      </c>
      <c r="B2493" s="4" t="s">
        <v>1345</v>
      </c>
      <c r="C2493" s="4" t="s">
        <v>1480</v>
      </c>
      <c r="D2493" s="4" t="s">
        <v>12</v>
      </c>
      <c r="E2493" s="14" t="s">
        <v>466</v>
      </c>
      <c r="F2493" s="8"/>
      <c r="G2493" s="8"/>
      <c r="H2493" s="8"/>
      <c r="I2493" s="8"/>
      <c r="J2493" s="8"/>
      <c r="K2493" s="8"/>
      <c r="L2493" s="5"/>
      <c r="M2493" s="5">
        <v>0</v>
      </c>
      <c r="N2493" s="5">
        <v>269569.16052999999</v>
      </c>
      <c r="O2493" s="5">
        <f>17.5+66</f>
        <v>83.5</v>
      </c>
      <c r="P2493" s="5">
        <v>66</v>
      </c>
      <c r="Q2493" s="5">
        <v>66</v>
      </c>
      <c r="R2493" s="5">
        <v>0</v>
      </c>
      <c r="S2493" s="5">
        <v>0</v>
      </c>
      <c r="T2493" s="5">
        <v>269569.16052999999</v>
      </c>
      <c r="U2493" s="5">
        <v>65.777770000000004</v>
      </c>
      <c r="V2493" s="36">
        <v>0</v>
      </c>
      <c r="W2493" s="5">
        <f t="shared" si="2143"/>
        <v>100</v>
      </c>
      <c r="X2493" s="26"/>
    </row>
    <row r="2494" spans="1:24" ht="94.5" x14ac:dyDescent="0.25">
      <c r="A2494" s="4" t="s">
        <v>216</v>
      </c>
      <c r="B2494" s="4" t="s">
        <v>1345</v>
      </c>
      <c r="C2494" s="4" t="s">
        <v>807</v>
      </c>
      <c r="D2494" s="4"/>
      <c r="E2494" s="14" t="s">
        <v>1481</v>
      </c>
      <c r="F2494" s="8"/>
      <c r="G2494" s="8"/>
      <c r="H2494" s="8"/>
      <c r="I2494" s="8"/>
      <c r="J2494" s="8"/>
      <c r="K2494" s="8"/>
      <c r="L2494" s="5">
        <f>L2495</f>
        <v>297.65799999999996</v>
      </c>
      <c r="M2494" s="5">
        <f>L2494</f>
        <v>297.65799999999996</v>
      </c>
      <c r="N2494" s="5">
        <v>169094.58480000001</v>
      </c>
      <c r="O2494" s="5">
        <f t="shared" ref="O2494:O2497" si="2179">O2495</f>
        <v>0</v>
      </c>
      <c r="P2494" s="5">
        <f t="shared" ref="P2494:V2497" si="2180">P2495</f>
        <v>0</v>
      </c>
      <c r="Q2494" s="5">
        <f t="shared" si="2180"/>
        <v>0</v>
      </c>
      <c r="R2494" s="5">
        <f t="shared" si="2180"/>
        <v>0</v>
      </c>
      <c r="S2494" s="5">
        <f t="shared" si="2180"/>
        <v>0</v>
      </c>
      <c r="T2494" s="5">
        <v>169094.58480000001</v>
      </c>
      <c r="U2494" s="5">
        <f t="shared" si="2180"/>
        <v>0</v>
      </c>
      <c r="V2494" s="36">
        <f t="shared" si="2180"/>
        <v>0</v>
      </c>
      <c r="W2494" s="5">
        <f t="shared" si="2143"/>
        <v>100</v>
      </c>
      <c r="X2494" s="24"/>
    </row>
    <row r="2495" spans="1:24" ht="126" x14ac:dyDescent="0.25">
      <c r="A2495" s="4" t="s">
        <v>216</v>
      </c>
      <c r="B2495" s="4" t="s">
        <v>1345</v>
      </c>
      <c r="C2495" s="4" t="s">
        <v>1222</v>
      </c>
      <c r="D2495" s="4"/>
      <c r="E2495" s="14" t="s">
        <v>1128</v>
      </c>
      <c r="F2495" s="8"/>
      <c r="G2495" s="8"/>
      <c r="H2495" s="8"/>
      <c r="I2495" s="8"/>
      <c r="J2495" s="8"/>
      <c r="K2495" s="8"/>
      <c r="L2495" s="5">
        <f>L2496</f>
        <v>297.65799999999996</v>
      </c>
      <c r="M2495" s="5">
        <f>L2495</f>
        <v>297.65799999999996</v>
      </c>
      <c r="N2495" s="5">
        <v>169094.58480000001</v>
      </c>
      <c r="O2495" s="5">
        <f t="shared" si="2179"/>
        <v>0</v>
      </c>
      <c r="P2495" s="5">
        <f t="shared" si="2180"/>
        <v>0</v>
      </c>
      <c r="Q2495" s="5">
        <f t="shared" si="2180"/>
        <v>0</v>
      </c>
      <c r="R2495" s="5">
        <f t="shared" si="2180"/>
        <v>0</v>
      </c>
      <c r="S2495" s="5">
        <f t="shared" si="2180"/>
        <v>0</v>
      </c>
      <c r="T2495" s="5">
        <v>169094.58480000001</v>
      </c>
      <c r="U2495" s="5">
        <f t="shared" si="2180"/>
        <v>0</v>
      </c>
      <c r="V2495" s="36">
        <f t="shared" si="2180"/>
        <v>0</v>
      </c>
      <c r="W2495" s="5">
        <f t="shared" si="2143"/>
        <v>100</v>
      </c>
      <c r="X2495" s="24"/>
    </row>
    <row r="2496" spans="1:24" ht="31.5" x14ac:dyDescent="0.25">
      <c r="A2496" s="4" t="s">
        <v>216</v>
      </c>
      <c r="B2496" s="4" t="s">
        <v>1345</v>
      </c>
      <c r="C2496" s="4" t="s">
        <v>1222</v>
      </c>
      <c r="D2496" s="4" t="s">
        <v>11</v>
      </c>
      <c r="E2496" s="14" t="s">
        <v>465</v>
      </c>
      <c r="F2496" s="8"/>
      <c r="G2496" s="8"/>
      <c r="H2496" s="8"/>
      <c r="I2496" s="8"/>
      <c r="J2496" s="8"/>
      <c r="K2496" s="8"/>
      <c r="L2496" s="5">
        <f>L2497</f>
        <v>297.65799999999996</v>
      </c>
      <c r="M2496" s="5">
        <f>L2496</f>
        <v>297.65799999999996</v>
      </c>
      <c r="N2496" s="5">
        <v>169094.58480000001</v>
      </c>
      <c r="O2496" s="5">
        <f t="shared" si="2179"/>
        <v>0</v>
      </c>
      <c r="P2496" s="5">
        <f t="shared" si="2180"/>
        <v>0</v>
      </c>
      <c r="Q2496" s="5">
        <f t="shared" si="2180"/>
        <v>0</v>
      </c>
      <c r="R2496" s="5">
        <f t="shared" si="2180"/>
        <v>0</v>
      </c>
      <c r="S2496" s="5">
        <f t="shared" si="2180"/>
        <v>0</v>
      </c>
      <c r="T2496" s="5">
        <v>169094.58480000001</v>
      </c>
      <c r="U2496" s="5">
        <f t="shared" si="2180"/>
        <v>0</v>
      </c>
      <c r="V2496" s="36">
        <f t="shared" si="2180"/>
        <v>0</v>
      </c>
      <c r="W2496" s="5">
        <f t="shared" si="2143"/>
        <v>100</v>
      </c>
      <c r="X2496" s="24"/>
    </row>
    <row r="2497" spans="1:24" ht="31.5" x14ac:dyDescent="0.25">
      <c r="A2497" s="4" t="s">
        <v>216</v>
      </c>
      <c r="B2497" s="4" t="s">
        <v>1345</v>
      </c>
      <c r="C2497" s="4" t="s">
        <v>1222</v>
      </c>
      <c r="D2497" s="4" t="s">
        <v>12</v>
      </c>
      <c r="E2497" s="14" t="s">
        <v>466</v>
      </c>
      <c r="F2497" s="8"/>
      <c r="G2497" s="8"/>
      <c r="H2497" s="8"/>
      <c r="I2497" s="8"/>
      <c r="J2497" s="8"/>
      <c r="K2497" s="8"/>
      <c r="L2497" s="5">
        <f>L2498</f>
        <v>297.65799999999996</v>
      </c>
      <c r="M2497" s="5">
        <f>L2497</f>
        <v>297.65799999999996</v>
      </c>
      <c r="N2497" s="5">
        <v>169094.58480000001</v>
      </c>
      <c r="O2497" s="5">
        <f t="shared" si="2179"/>
        <v>0</v>
      </c>
      <c r="P2497" s="5">
        <f t="shared" si="2180"/>
        <v>0</v>
      </c>
      <c r="Q2497" s="5">
        <f t="shared" si="2180"/>
        <v>0</v>
      </c>
      <c r="R2497" s="5">
        <f t="shared" si="2180"/>
        <v>0</v>
      </c>
      <c r="S2497" s="5">
        <f t="shared" si="2180"/>
        <v>0</v>
      </c>
      <c r="T2497" s="5">
        <v>169094.58480000001</v>
      </c>
      <c r="U2497" s="5">
        <f t="shared" si="2180"/>
        <v>0</v>
      </c>
      <c r="V2497" s="36">
        <f t="shared" si="2180"/>
        <v>0</v>
      </c>
      <c r="W2497" s="5">
        <f t="shared" si="2143"/>
        <v>100</v>
      </c>
      <c r="X2497" s="24"/>
    </row>
    <row r="2498" spans="1:24" s="3" customFormat="1" ht="47.25" x14ac:dyDescent="0.25">
      <c r="A2498" s="4" t="s">
        <v>216</v>
      </c>
      <c r="B2498" s="4" t="s">
        <v>1345</v>
      </c>
      <c r="C2498" s="4" t="s">
        <v>208</v>
      </c>
      <c r="D2498" s="4"/>
      <c r="E2498" s="14" t="s">
        <v>861</v>
      </c>
      <c r="F2498" s="8"/>
      <c r="G2498" s="8"/>
      <c r="H2498" s="8"/>
      <c r="I2498" s="8"/>
      <c r="J2498" s="8"/>
      <c r="K2498" s="8"/>
      <c r="L2498" s="5">
        <f>458.097-91.701-68.738</f>
        <v>297.65799999999996</v>
      </c>
      <c r="M2498" s="5">
        <f>L2498</f>
        <v>297.65799999999996</v>
      </c>
      <c r="N2498" s="5">
        <v>14935.749400000001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14935.74877</v>
      </c>
      <c r="U2498" s="5">
        <v>0</v>
      </c>
      <c r="V2498" s="36">
        <v>0</v>
      </c>
      <c r="W2498" s="5">
        <f t="shared" si="2143"/>
        <v>99.999995781932441</v>
      </c>
      <c r="X2498" s="24"/>
    </row>
    <row r="2499" spans="1:24" s="10" customFormat="1" ht="63" x14ac:dyDescent="0.25">
      <c r="A2499" s="4" t="s">
        <v>216</v>
      </c>
      <c r="B2499" s="4" t="s">
        <v>1345</v>
      </c>
      <c r="C2499" s="4" t="s">
        <v>209</v>
      </c>
      <c r="D2499" s="4"/>
      <c r="E2499" s="14" t="s">
        <v>862</v>
      </c>
      <c r="F2499" s="11">
        <f t="shared" ref="F2499:L2499" si="2181">F2500+F2522+F2528+F2545+F2558</f>
        <v>378553.5</v>
      </c>
      <c r="G2499" s="11">
        <f t="shared" si="2181"/>
        <v>269273.99999999994</v>
      </c>
      <c r="H2499" s="11">
        <f t="shared" si="2181"/>
        <v>304578.49999999994</v>
      </c>
      <c r="I2499" s="11">
        <f t="shared" si="2181"/>
        <v>839.6</v>
      </c>
      <c r="J2499" s="11">
        <f t="shared" si="2181"/>
        <v>21552.400000000001</v>
      </c>
      <c r="K2499" s="11">
        <f t="shared" si="2181"/>
        <v>377770.60000000003</v>
      </c>
      <c r="L2499" s="11">
        <f t="shared" si="2181"/>
        <v>5359.0509999999995</v>
      </c>
      <c r="M2499" s="11">
        <f t="shared" si="2121"/>
        <v>384752.15099999995</v>
      </c>
      <c r="N2499" s="5">
        <v>14935.749400000001</v>
      </c>
      <c r="O2499" s="11">
        <f t="shared" ref="O2499:V2499" si="2182">O2500+O2522+O2528+O2545+O2558+O2537</f>
        <v>386937.73162999999</v>
      </c>
      <c r="P2499" s="11">
        <f t="shared" si="2182"/>
        <v>87985.335170000006</v>
      </c>
      <c r="Q2499" s="11">
        <f t="shared" si="2182"/>
        <v>159032.69527000003</v>
      </c>
      <c r="R2499" s="11">
        <f t="shared" si="2182"/>
        <v>0</v>
      </c>
      <c r="S2499" s="11">
        <f t="shared" si="2182"/>
        <v>0</v>
      </c>
      <c r="T2499" s="5">
        <v>14935.74877</v>
      </c>
      <c r="U2499" s="11">
        <f t="shared" si="2182"/>
        <v>87985.335170000006</v>
      </c>
      <c r="V2499" s="35">
        <f t="shared" si="2182"/>
        <v>0</v>
      </c>
      <c r="W2499" s="5">
        <f t="shared" si="2143"/>
        <v>99.999995781932441</v>
      </c>
      <c r="X2499" s="25"/>
    </row>
    <row r="2500" spans="1:24" ht="47.25" x14ac:dyDescent="0.25">
      <c r="A2500" s="4" t="s">
        <v>216</v>
      </c>
      <c r="B2500" s="4" t="s">
        <v>1345</v>
      </c>
      <c r="C2500" s="4" t="s">
        <v>1482</v>
      </c>
      <c r="D2500" s="4"/>
      <c r="E2500" s="14" t="s">
        <v>863</v>
      </c>
      <c r="F2500" s="5">
        <f t="shared" ref="F2500:L2500" si="2183">F2501+F2517</f>
        <v>358234.9</v>
      </c>
      <c r="G2500" s="5">
        <f t="shared" si="2183"/>
        <v>249293.59999999998</v>
      </c>
      <c r="H2500" s="5">
        <f t="shared" si="2183"/>
        <v>284259.89999999997</v>
      </c>
      <c r="I2500" s="5">
        <f t="shared" si="2183"/>
        <v>839.6</v>
      </c>
      <c r="J2500" s="5">
        <f t="shared" si="2183"/>
        <v>21552.400000000001</v>
      </c>
      <c r="K2500" s="5">
        <f t="shared" si="2183"/>
        <v>377770.60000000003</v>
      </c>
      <c r="L2500" s="5">
        <f t="shared" si="2183"/>
        <v>2945.1099999999997</v>
      </c>
      <c r="M2500" s="5">
        <f t="shared" si="2121"/>
        <v>362019.61</v>
      </c>
      <c r="N2500" s="5">
        <v>14935.749400000001</v>
      </c>
      <c r="O2500" s="5">
        <f>O2501+O2517</f>
        <v>310815.64981000003</v>
      </c>
      <c r="P2500" s="5">
        <f t="shared" ref="P2500:V2500" si="2184">P2501+P2517</f>
        <v>42173.453000000001</v>
      </c>
      <c r="Q2500" s="5">
        <f t="shared" si="2184"/>
        <v>116044.38083000001</v>
      </c>
      <c r="R2500" s="5">
        <f t="shared" si="2184"/>
        <v>0</v>
      </c>
      <c r="S2500" s="5">
        <f t="shared" si="2184"/>
        <v>0</v>
      </c>
      <c r="T2500" s="5">
        <v>14935.74877</v>
      </c>
      <c r="U2500" s="5">
        <f t="shared" si="2184"/>
        <v>42173.453000000001</v>
      </c>
      <c r="V2500" s="36">
        <f t="shared" si="2184"/>
        <v>0</v>
      </c>
      <c r="W2500" s="5">
        <f t="shared" si="2143"/>
        <v>99.999995781932441</v>
      </c>
      <c r="X2500" s="26"/>
    </row>
    <row r="2501" spans="1:24" ht="31.5" x14ac:dyDescent="0.25">
      <c r="A2501" s="4" t="s">
        <v>216</v>
      </c>
      <c r="B2501" s="4" t="s">
        <v>1345</v>
      </c>
      <c r="C2501" s="4" t="s">
        <v>1482</v>
      </c>
      <c r="D2501" s="4" t="s">
        <v>11</v>
      </c>
      <c r="E2501" s="14" t="s">
        <v>465</v>
      </c>
      <c r="F2501" s="5">
        <f t="shared" ref="F2501:L2501" si="2185">F2502+F2509+F2513</f>
        <v>342091.9</v>
      </c>
      <c r="G2501" s="5">
        <f t="shared" si="2185"/>
        <v>232474.19999999998</v>
      </c>
      <c r="H2501" s="5">
        <f t="shared" si="2185"/>
        <v>267934.09999999998</v>
      </c>
      <c r="I2501" s="5">
        <f t="shared" si="2185"/>
        <v>839.6</v>
      </c>
      <c r="J2501" s="5">
        <f t="shared" si="2185"/>
        <v>21552.400000000001</v>
      </c>
      <c r="K2501" s="5">
        <f t="shared" si="2185"/>
        <v>377770.60000000003</v>
      </c>
      <c r="L2501" s="5">
        <f t="shared" si="2185"/>
        <v>3032.9709999999995</v>
      </c>
      <c r="M2501" s="5">
        <f t="shared" si="2121"/>
        <v>345964.47100000002</v>
      </c>
      <c r="N2501" s="5">
        <v>14935.749400000001</v>
      </c>
      <c r="O2501" s="5">
        <f>O2502+O2509+O2513</f>
        <v>302627.25783000002</v>
      </c>
      <c r="P2501" s="5">
        <f t="shared" ref="P2501:V2501" si="2186">P2502+P2509+P2513</f>
        <v>42173.453000000001</v>
      </c>
      <c r="Q2501" s="5">
        <f t="shared" si="2186"/>
        <v>116044.38083000001</v>
      </c>
      <c r="R2501" s="5">
        <f t="shared" si="2186"/>
        <v>0</v>
      </c>
      <c r="S2501" s="5">
        <f t="shared" si="2186"/>
        <v>0</v>
      </c>
      <c r="T2501" s="5">
        <v>14935.74877</v>
      </c>
      <c r="U2501" s="5">
        <f t="shared" si="2186"/>
        <v>42173.453000000001</v>
      </c>
      <c r="V2501" s="36">
        <f t="shared" si="2186"/>
        <v>0</v>
      </c>
      <c r="W2501" s="5">
        <f t="shared" si="2143"/>
        <v>99.999995781932441</v>
      </c>
      <c r="X2501" s="26"/>
    </row>
    <row r="2502" spans="1:24" ht="31.5" x14ac:dyDescent="0.25">
      <c r="A2502" s="4" t="s">
        <v>216</v>
      </c>
      <c r="B2502" s="4" t="s">
        <v>1345</v>
      </c>
      <c r="C2502" s="4" t="s">
        <v>1482</v>
      </c>
      <c r="D2502" s="4" t="s">
        <v>12</v>
      </c>
      <c r="E2502" s="14" t="s">
        <v>466</v>
      </c>
      <c r="F2502" s="5">
        <f t="shared" ref="F2502:L2502" si="2187">F2503+F2506</f>
        <v>232091.9</v>
      </c>
      <c r="G2502" s="5">
        <f t="shared" si="2187"/>
        <v>232474.19999999998</v>
      </c>
      <c r="H2502" s="5">
        <f t="shared" si="2187"/>
        <v>232881.4</v>
      </c>
      <c r="I2502" s="5">
        <f t="shared" si="2187"/>
        <v>839.6</v>
      </c>
      <c r="J2502" s="5">
        <f t="shared" si="2187"/>
        <v>21552.400000000001</v>
      </c>
      <c r="K2502" s="5">
        <f t="shared" si="2187"/>
        <v>377770.60000000003</v>
      </c>
      <c r="L2502" s="5">
        <f t="shared" si="2187"/>
        <v>3032.9709999999995</v>
      </c>
      <c r="M2502" s="5">
        <f t="shared" si="2121"/>
        <v>235964.47099999999</v>
      </c>
      <c r="N2502" s="5">
        <v>14935.749400000001</v>
      </c>
      <c r="O2502" s="5">
        <f>O2503+O2506</f>
        <v>177378.29699999999</v>
      </c>
      <c r="P2502" s="5">
        <f t="shared" ref="P2502:V2502" si="2188">P2503+P2506</f>
        <v>0</v>
      </c>
      <c r="Q2502" s="5">
        <f t="shared" si="2188"/>
        <v>0</v>
      </c>
      <c r="R2502" s="5">
        <f t="shared" si="2188"/>
        <v>0</v>
      </c>
      <c r="S2502" s="5">
        <f t="shared" si="2188"/>
        <v>0</v>
      </c>
      <c r="T2502" s="5">
        <v>14935.74877</v>
      </c>
      <c r="U2502" s="5">
        <f t="shared" si="2188"/>
        <v>0</v>
      </c>
      <c r="V2502" s="36">
        <f t="shared" si="2188"/>
        <v>0</v>
      </c>
      <c r="W2502" s="5">
        <f t="shared" si="2143"/>
        <v>99.999995781932441</v>
      </c>
      <c r="X2502" s="26"/>
    </row>
    <row r="2503" spans="1:24" ht="31.5" x14ac:dyDescent="0.25">
      <c r="A2503" s="4" t="s">
        <v>216</v>
      </c>
      <c r="B2503" s="4" t="s">
        <v>1345</v>
      </c>
      <c r="C2503" s="4" t="s">
        <v>186</v>
      </c>
      <c r="D2503" s="4"/>
      <c r="E2503" s="14" t="s">
        <v>959</v>
      </c>
      <c r="F2503" s="5">
        <f t="shared" ref="F2503:L2504" si="2189">F2504</f>
        <v>227866</v>
      </c>
      <c r="G2503" s="5">
        <f t="shared" si="2189"/>
        <v>228248.3</v>
      </c>
      <c r="H2503" s="5">
        <f t="shared" si="2189"/>
        <v>228655.5</v>
      </c>
      <c r="I2503" s="5">
        <f t="shared" si="2189"/>
        <v>839.6</v>
      </c>
      <c r="J2503" s="5">
        <f t="shared" si="2189"/>
        <v>21552.400000000001</v>
      </c>
      <c r="K2503" s="5">
        <f t="shared" si="2189"/>
        <v>377770.60000000003</v>
      </c>
      <c r="L2503" s="5">
        <f t="shared" si="2189"/>
        <v>4772.3329999999996</v>
      </c>
      <c r="M2503" s="5">
        <f t="shared" si="2121"/>
        <v>233477.93300000002</v>
      </c>
      <c r="N2503" s="5">
        <v>4821.5007700000006</v>
      </c>
      <c r="O2503" s="5">
        <f>O2504</f>
        <v>175256.29699999999</v>
      </c>
      <c r="P2503" s="5">
        <f t="shared" ref="P2503:V2504" si="2190">P2504</f>
        <v>0</v>
      </c>
      <c r="Q2503" s="5">
        <f t="shared" si="2190"/>
        <v>0</v>
      </c>
      <c r="R2503" s="5">
        <f t="shared" si="2190"/>
        <v>0</v>
      </c>
      <c r="S2503" s="5">
        <f t="shared" si="2190"/>
        <v>0</v>
      </c>
      <c r="T2503" s="5">
        <v>4821.5007700000006</v>
      </c>
      <c r="U2503" s="5">
        <f t="shared" si="2190"/>
        <v>0</v>
      </c>
      <c r="V2503" s="36">
        <f t="shared" si="2190"/>
        <v>0</v>
      </c>
      <c r="W2503" s="5">
        <f t="shared" si="2143"/>
        <v>100</v>
      </c>
      <c r="X2503" s="26"/>
    </row>
    <row r="2504" spans="1:24" ht="47.25" x14ac:dyDescent="0.25">
      <c r="A2504" s="4" t="s">
        <v>216</v>
      </c>
      <c r="B2504" s="4" t="s">
        <v>1345</v>
      </c>
      <c r="C2504" s="4" t="s">
        <v>187</v>
      </c>
      <c r="D2504" s="4"/>
      <c r="E2504" s="14" t="s">
        <v>1487</v>
      </c>
      <c r="F2504" s="5">
        <f t="shared" si="2189"/>
        <v>227866</v>
      </c>
      <c r="G2504" s="5">
        <f t="shared" si="2189"/>
        <v>228248.3</v>
      </c>
      <c r="H2504" s="5">
        <f t="shared" si="2189"/>
        <v>228655.5</v>
      </c>
      <c r="I2504" s="5">
        <f t="shared" si="2189"/>
        <v>839.6</v>
      </c>
      <c r="J2504" s="5">
        <f t="shared" si="2189"/>
        <v>21552.400000000001</v>
      </c>
      <c r="K2504" s="5">
        <f t="shared" si="2189"/>
        <v>377770.60000000003</v>
      </c>
      <c r="L2504" s="5">
        <f t="shared" si="2189"/>
        <v>4772.3329999999996</v>
      </c>
      <c r="M2504" s="5">
        <f t="shared" si="2121"/>
        <v>233477.93300000002</v>
      </c>
      <c r="N2504" s="5">
        <v>1157.41077</v>
      </c>
      <c r="O2504" s="5">
        <f>O2505</f>
        <v>175256.29699999999</v>
      </c>
      <c r="P2504" s="5">
        <f t="shared" si="2190"/>
        <v>0</v>
      </c>
      <c r="Q2504" s="5">
        <f t="shared" si="2190"/>
        <v>0</v>
      </c>
      <c r="R2504" s="5">
        <f t="shared" si="2190"/>
        <v>0</v>
      </c>
      <c r="S2504" s="5">
        <f t="shared" si="2190"/>
        <v>0</v>
      </c>
      <c r="T2504" s="5">
        <v>1157.41077</v>
      </c>
      <c r="U2504" s="5">
        <f t="shared" si="2190"/>
        <v>0</v>
      </c>
      <c r="V2504" s="36">
        <f t="shared" si="2190"/>
        <v>0</v>
      </c>
      <c r="W2504" s="5">
        <f t="shared" si="2143"/>
        <v>100</v>
      </c>
      <c r="X2504" s="26"/>
    </row>
    <row r="2505" spans="1:24" ht="47.25" x14ac:dyDescent="0.25">
      <c r="A2505" s="4" t="s">
        <v>216</v>
      </c>
      <c r="B2505" s="4" t="s">
        <v>1345</v>
      </c>
      <c r="C2505" s="4" t="s">
        <v>180</v>
      </c>
      <c r="D2505" s="4"/>
      <c r="E2505" s="14" t="s">
        <v>965</v>
      </c>
      <c r="F2505" s="5">
        <v>227866</v>
      </c>
      <c r="G2505" s="5">
        <v>228248.3</v>
      </c>
      <c r="H2505" s="5">
        <v>228655.5</v>
      </c>
      <c r="I2505" s="5">
        <f>839.6</f>
        <v>839.6</v>
      </c>
      <c r="J2505" s="5">
        <f>814.7+20737.7</f>
        <v>21552.400000000001</v>
      </c>
      <c r="K2505" s="5">
        <f>618.7+377151.9</f>
        <v>377770.60000000003</v>
      </c>
      <c r="L2505" s="5">
        <f>5381.267-1452.31+1880.981-247.22-784.3-6.085</f>
        <v>4772.3329999999996</v>
      </c>
      <c r="M2505" s="5">
        <f t="shared" si="2121"/>
        <v>233477.93300000002</v>
      </c>
      <c r="N2505" s="5">
        <v>1157.41077</v>
      </c>
      <c r="O2505" s="5">
        <v>175256.29699999999</v>
      </c>
      <c r="P2505" s="5">
        <v>0</v>
      </c>
      <c r="Q2505" s="5">
        <v>0</v>
      </c>
      <c r="R2505" s="5">
        <v>0</v>
      </c>
      <c r="S2505" s="5">
        <v>0</v>
      </c>
      <c r="T2505" s="5">
        <v>1157.41077</v>
      </c>
      <c r="U2505" s="5">
        <v>0</v>
      </c>
      <c r="V2505" s="36">
        <v>0</v>
      </c>
      <c r="W2505" s="5">
        <f t="shared" si="2143"/>
        <v>100</v>
      </c>
      <c r="X2505" s="26"/>
    </row>
    <row r="2506" spans="1:24" ht="47.25" x14ac:dyDescent="0.25">
      <c r="A2506" s="4" t="s">
        <v>216</v>
      </c>
      <c r="B2506" s="4" t="s">
        <v>1345</v>
      </c>
      <c r="C2506" s="4" t="s">
        <v>1139</v>
      </c>
      <c r="D2506" s="4"/>
      <c r="E2506" s="14" t="s">
        <v>1140</v>
      </c>
      <c r="F2506" s="5">
        <f t="shared" ref="F2506:L2507" si="2191">F2507</f>
        <v>4225.8999999999996</v>
      </c>
      <c r="G2506" s="5">
        <f t="shared" si="2191"/>
        <v>4225.8999999999996</v>
      </c>
      <c r="H2506" s="5">
        <f t="shared" si="2191"/>
        <v>4225.8999999999996</v>
      </c>
      <c r="I2506" s="5">
        <f t="shared" si="2191"/>
        <v>0</v>
      </c>
      <c r="J2506" s="5">
        <f t="shared" si="2191"/>
        <v>0</v>
      </c>
      <c r="K2506" s="5">
        <f t="shared" si="2191"/>
        <v>0</v>
      </c>
      <c r="L2506" s="5">
        <f t="shared" si="2191"/>
        <v>-1739.3620000000001</v>
      </c>
      <c r="M2506" s="5">
        <f t="shared" si="2121"/>
        <v>2486.5379999999996</v>
      </c>
      <c r="N2506" s="5">
        <v>1157.41077</v>
      </c>
      <c r="O2506" s="5">
        <f>O2507</f>
        <v>2122</v>
      </c>
      <c r="P2506" s="5">
        <f t="shared" ref="P2506:V2507" si="2192">P2507</f>
        <v>0</v>
      </c>
      <c r="Q2506" s="5">
        <f t="shared" si="2192"/>
        <v>0</v>
      </c>
      <c r="R2506" s="5">
        <f t="shared" si="2192"/>
        <v>0</v>
      </c>
      <c r="S2506" s="5">
        <f t="shared" si="2192"/>
        <v>0</v>
      </c>
      <c r="T2506" s="5">
        <v>1157.41077</v>
      </c>
      <c r="U2506" s="5">
        <f t="shared" si="2192"/>
        <v>0</v>
      </c>
      <c r="V2506" s="36">
        <f t="shared" si="2192"/>
        <v>0</v>
      </c>
      <c r="W2506" s="5">
        <f t="shared" si="2143"/>
        <v>100</v>
      </c>
      <c r="X2506" s="26"/>
    </row>
    <row r="2507" spans="1:24" ht="31.5" x14ac:dyDescent="0.25">
      <c r="A2507" s="4" t="s">
        <v>216</v>
      </c>
      <c r="B2507" s="4" t="s">
        <v>1345</v>
      </c>
      <c r="C2507" s="4" t="s">
        <v>1139</v>
      </c>
      <c r="D2507" s="4" t="s">
        <v>11</v>
      </c>
      <c r="E2507" s="14" t="s">
        <v>465</v>
      </c>
      <c r="F2507" s="5">
        <f t="shared" si="2191"/>
        <v>4225.8999999999996</v>
      </c>
      <c r="G2507" s="5">
        <f t="shared" si="2191"/>
        <v>4225.8999999999996</v>
      </c>
      <c r="H2507" s="5">
        <f t="shared" si="2191"/>
        <v>4225.8999999999996</v>
      </c>
      <c r="I2507" s="5">
        <f t="shared" si="2191"/>
        <v>0</v>
      </c>
      <c r="J2507" s="5">
        <f t="shared" si="2191"/>
        <v>0</v>
      </c>
      <c r="K2507" s="5">
        <f t="shared" si="2191"/>
        <v>0</v>
      </c>
      <c r="L2507" s="5">
        <f t="shared" si="2191"/>
        <v>-1739.3620000000001</v>
      </c>
      <c r="M2507" s="5">
        <f t="shared" si="2121"/>
        <v>2486.5379999999996</v>
      </c>
      <c r="N2507" s="5">
        <v>1157.41077</v>
      </c>
      <c r="O2507" s="5">
        <f>O2508</f>
        <v>2122</v>
      </c>
      <c r="P2507" s="5">
        <f t="shared" si="2192"/>
        <v>0</v>
      </c>
      <c r="Q2507" s="5">
        <f t="shared" si="2192"/>
        <v>0</v>
      </c>
      <c r="R2507" s="5">
        <f t="shared" si="2192"/>
        <v>0</v>
      </c>
      <c r="S2507" s="5">
        <f t="shared" si="2192"/>
        <v>0</v>
      </c>
      <c r="T2507" s="5">
        <v>1157.41077</v>
      </c>
      <c r="U2507" s="5">
        <f t="shared" si="2192"/>
        <v>0</v>
      </c>
      <c r="V2507" s="36">
        <f t="shared" si="2192"/>
        <v>0</v>
      </c>
      <c r="W2507" s="5">
        <f t="shared" ref="W2507:W2570" si="2193">T2507/N2507*100</f>
        <v>100</v>
      </c>
      <c r="X2507" s="26"/>
    </row>
    <row r="2508" spans="1:24" ht="31.5" x14ac:dyDescent="0.25">
      <c r="A2508" s="4" t="s">
        <v>216</v>
      </c>
      <c r="B2508" s="4" t="s">
        <v>1345</v>
      </c>
      <c r="C2508" s="4" t="s">
        <v>1139</v>
      </c>
      <c r="D2508" s="4" t="s">
        <v>12</v>
      </c>
      <c r="E2508" s="14" t="s">
        <v>466</v>
      </c>
      <c r="F2508" s="5">
        <v>4225.8999999999996</v>
      </c>
      <c r="G2508" s="5">
        <v>4225.8999999999996</v>
      </c>
      <c r="H2508" s="5">
        <v>4225.8999999999996</v>
      </c>
      <c r="I2508" s="5"/>
      <c r="J2508" s="5"/>
      <c r="K2508" s="5"/>
      <c r="L2508" s="5">
        <f>-2103.9+364.538</f>
        <v>-1739.3620000000001</v>
      </c>
      <c r="M2508" s="5">
        <f t="shared" si="2121"/>
        <v>2486.5379999999996</v>
      </c>
      <c r="N2508" s="5">
        <v>1157.41077</v>
      </c>
      <c r="O2508" s="5">
        <v>2122</v>
      </c>
      <c r="P2508" s="5">
        <v>0</v>
      </c>
      <c r="Q2508" s="5">
        <v>0</v>
      </c>
      <c r="R2508" s="5">
        <v>0</v>
      </c>
      <c r="S2508" s="5">
        <v>0</v>
      </c>
      <c r="T2508" s="5">
        <v>1157.41077</v>
      </c>
      <c r="U2508" s="5">
        <v>0</v>
      </c>
      <c r="V2508" s="36">
        <v>0</v>
      </c>
      <c r="W2508" s="5">
        <f t="shared" si="2193"/>
        <v>100</v>
      </c>
      <c r="X2508" s="26"/>
    </row>
    <row r="2509" spans="1:24" ht="47.25" x14ac:dyDescent="0.25">
      <c r="A2509" s="4" t="s">
        <v>216</v>
      </c>
      <c r="B2509" s="4" t="s">
        <v>1345</v>
      </c>
      <c r="C2509" s="4" t="s">
        <v>1488</v>
      </c>
      <c r="D2509" s="4"/>
      <c r="E2509" s="14" t="s">
        <v>1014</v>
      </c>
      <c r="F2509" s="5">
        <f t="shared" ref="F2509:L2511" si="2194">F2510</f>
        <v>60000</v>
      </c>
      <c r="G2509" s="5">
        <f t="shared" si="2194"/>
        <v>0</v>
      </c>
      <c r="H2509" s="5">
        <f t="shared" si="2194"/>
        <v>35052.699999999997</v>
      </c>
      <c r="I2509" s="5">
        <f t="shared" si="2194"/>
        <v>0</v>
      </c>
      <c r="J2509" s="5">
        <f t="shared" si="2194"/>
        <v>0</v>
      </c>
      <c r="K2509" s="5">
        <f t="shared" si="2194"/>
        <v>0</v>
      </c>
      <c r="L2509" s="5">
        <f t="shared" si="2194"/>
        <v>0</v>
      </c>
      <c r="M2509" s="5">
        <f t="shared" si="2121"/>
        <v>60000</v>
      </c>
      <c r="N2509" s="5">
        <v>3664.09</v>
      </c>
      <c r="O2509" s="5">
        <f t="shared" ref="O2509:O2511" si="2195">O2510</f>
        <v>34870.374000000003</v>
      </c>
      <c r="P2509" s="5">
        <f t="shared" ref="P2509:V2511" si="2196">P2510</f>
        <v>36665.42</v>
      </c>
      <c r="Q2509" s="5">
        <f t="shared" si="2196"/>
        <v>25665.794000000002</v>
      </c>
      <c r="R2509" s="5">
        <f t="shared" si="2196"/>
        <v>0</v>
      </c>
      <c r="S2509" s="5">
        <f t="shared" si="2196"/>
        <v>0</v>
      </c>
      <c r="T2509" s="5">
        <v>3664.09</v>
      </c>
      <c r="U2509" s="5">
        <f t="shared" si="2196"/>
        <v>36665.42</v>
      </c>
      <c r="V2509" s="36">
        <f t="shared" si="2196"/>
        <v>0</v>
      </c>
      <c r="W2509" s="5">
        <f t="shared" si="2193"/>
        <v>100</v>
      </c>
      <c r="X2509" s="26"/>
    </row>
    <row r="2510" spans="1:24" ht="63" x14ac:dyDescent="0.25">
      <c r="A2510" s="4" t="s">
        <v>216</v>
      </c>
      <c r="B2510" s="4" t="s">
        <v>1345</v>
      </c>
      <c r="C2510" s="4" t="s">
        <v>1489</v>
      </c>
      <c r="D2510" s="4"/>
      <c r="E2510" s="14" t="s">
        <v>1015</v>
      </c>
      <c r="F2510" s="5">
        <f t="shared" si="2194"/>
        <v>60000</v>
      </c>
      <c r="G2510" s="5">
        <f t="shared" si="2194"/>
        <v>0</v>
      </c>
      <c r="H2510" s="5">
        <f t="shared" si="2194"/>
        <v>35052.699999999997</v>
      </c>
      <c r="I2510" s="5">
        <f t="shared" si="2194"/>
        <v>0</v>
      </c>
      <c r="J2510" s="5">
        <f t="shared" si="2194"/>
        <v>0</v>
      </c>
      <c r="K2510" s="5">
        <f t="shared" si="2194"/>
        <v>0</v>
      </c>
      <c r="L2510" s="5">
        <f t="shared" si="2194"/>
        <v>0</v>
      </c>
      <c r="M2510" s="5">
        <f t="shared" si="2121"/>
        <v>60000</v>
      </c>
      <c r="N2510" s="5">
        <v>3664.09</v>
      </c>
      <c r="O2510" s="5">
        <f t="shared" si="2195"/>
        <v>34870.374000000003</v>
      </c>
      <c r="P2510" s="5">
        <f t="shared" si="2196"/>
        <v>36665.42</v>
      </c>
      <c r="Q2510" s="5">
        <f t="shared" si="2196"/>
        <v>25665.794000000002</v>
      </c>
      <c r="R2510" s="5">
        <f t="shared" si="2196"/>
        <v>0</v>
      </c>
      <c r="S2510" s="5">
        <f t="shared" si="2196"/>
        <v>0</v>
      </c>
      <c r="T2510" s="5">
        <v>3664.09</v>
      </c>
      <c r="U2510" s="5">
        <f t="shared" si="2196"/>
        <v>36665.42</v>
      </c>
      <c r="V2510" s="36">
        <f t="shared" si="2196"/>
        <v>0</v>
      </c>
      <c r="W2510" s="5">
        <f t="shared" si="2193"/>
        <v>100</v>
      </c>
      <c r="X2510" s="26"/>
    </row>
    <row r="2511" spans="1:24" ht="31.5" x14ac:dyDescent="0.25">
      <c r="A2511" s="4" t="s">
        <v>216</v>
      </c>
      <c r="B2511" s="4" t="s">
        <v>1345</v>
      </c>
      <c r="C2511" s="4" t="s">
        <v>1490</v>
      </c>
      <c r="D2511" s="4"/>
      <c r="E2511" s="14" t="s">
        <v>751</v>
      </c>
      <c r="F2511" s="5">
        <f t="shared" si="2194"/>
        <v>60000</v>
      </c>
      <c r="G2511" s="5">
        <f t="shared" si="2194"/>
        <v>0</v>
      </c>
      <c r="H2511" s="5">
        <f t="shared" si="2194"/>
        <v>35052.699999999997</v>
      </c>
      <c r="I2511" s="5">
        <f t="shared" si="2194"/>
        <v>0</v>
      </c>
      <c r="J2511" s="5">
        <f t="shared" si="2194"/>
        <v>0</v>
      </c>
      <c r="K2511" s="5">
        <f t="shared" si="2194"/>
        <v>0</v>
      </c>
      <c r="L2511" s="5">
        <f t="shared" si="2194"/>
        <v>0</v>
      </c>
      <c r="M2511" s="5">
        <f t="shared" si="2121"/>
        <v>60000</v>
      </c>
      <c r="N2511" s="5">
        <v>3664.09</v>
      </c>
      <c r="O2511" s="5">
        <f t="shared" si="2195"/>
        <v>34870.374000000003</v>
      </c>
      <c r="P2511" s="5">
        <f t="shared" si="2196"/>
        <v>36665.42</v>
      </c>
      <c r="Q2511" s="5">
        <f t="shared" si="2196"/>
        <v>25665.794000000002</v>
      </c>
      <c r="R2511" s="5">
        <f t="shared" si="2196"/>
        <v>0</v>
      </c>
      <c r="S2511" s="5">
        <f t="shared" si="2196"/>
        <v>0</v>
      </c>
      <c r="T2511" s="5">
        <v>3664.09</v>
      </c>
      <c r="U2511" s="5">
        <f t="shared" si="2196"/>
        <v>36665.42</v>
      </c>
      <c r="V2511" s="36">
        <f t="shared" si="2196"/>
        <v>0</v>
      </c>
      <c r="W2511" s="5">
        <f t="shared" si="2193"/>
        <v>100</v>
      </c>
      <c r="X2511" s="26"/>
    </row>
    <row r="2512" spans="1:24" ht="31.5" x14ac:dyDescent="0.25">
      <c r="A2512" s="4" t="s">
        <v>216</v>
      </c>
      <c r="B2512" s="4" t="s">
        <v>1345</v>
      </c>
      <c r="C2512" s="4" t="s">
        <v>1490</v>
      </c>
      <c r="D2512" s="4" t="s">
        <v>11</v>
      </c>
      <c r="E2512" s="14" t="s">
        <v>465</v>
      </c>
      <c r="F2512" s="5">
        <v>60000</v>
      </c>
      <c r="G2512" s="5"/>
      <c r="H2512" s="5">
        <v>35052.699999999997</v>
      </c>
      <c r="I2512" s="5"/>
      <c r="J2512" s="5"/>
      <c r="K2512" s="5"/>
      <c r="L2512" s="5"/>
      <c r="M2512" s="5">
        <f t="shared" si="2121"/>
        <v>60000</v>
      </c>
      <c r="N2512" s="5">
        <v>3664.09</v>
      </c>
      <c r="O2512" s="5">
        <f>9204.58+25665.794</f>
        <v>34870.374000000003</v>
      </c>
      <c r="P2512" s="5">
        <v>36665.42</v>
      </c>
      <c r="Q2512" s="5">
        <v>25665.794000000002</v>
      </c>
      <c r="R2512" s="5">
        <v>0</v>
      </c>
      <c r="S2512" s="5">
        <v>0</v>
      </c>
      <c r="T2512" s="5">
        <v>3664.09</v>
      </c>
      <c r="U2512" s="5">
        <v>36665.42</v>
      </c>
      <c r="V2512" s="36">
        <v>0</v>
      </c>
      <c r="W2512" s="5">
        <f t="shared" si="2193"/>
        <v>100</v>
      </c>
      <c r="X2512" s="26"/>
    </row>
    <row r="2513" spans="1:24" ht="31.5" x14ac:dyDescent="0.25">
      <c r="A2513" s="4" t="s">
        <v>216</v>
      </c>
      <c r="B2513" s="4" t="s">
        <v>1345</v>
      </c>
      <c r="C2513" s="4" t="s">
        <v>1490</v>
      </c>
      <c r="D2513" s="4" t="s">
        <v>12</v>
      </c>
      <c r="E2513" s="14" t="s">
        <v>466</v>
      </c>
      <c r="F2513" s="5">
        <f t="shared" ref="F2513:L2515" si="2197">F2514</f>
        <v>50000</v>
      </c>
      <c r="G2513" s="5">
        <f t="shared" si="2197"/>
        <v>0</v>
      </c>
      <c r="H2513" s="5">
        <f t="shared" si="2197"/>
        <v>0</v>
      </c>
      <c r="I2513" s="5">
        <f t="shared" si="2197"/>
        <v>0</v>
      </c>
      <c r="J2513" s="5">
        <f t="shared" si="2197"/>
        <v>0</v>
      </c>
      <c r="K2513" s="5">
        <f t="shared" si="2197"/>
        <v>0</v>
      </c>
      <c r="L2513" s="5">
        <f t="shared" si="2197"/>
        <v>0</v>
      </c>
      <c r="M2513" s="5">
        <f t="shared" si="2121"/>
        <v>50000</v>
      </c>
      <c r="N2513" s="5">
        <v>3664.09</v>
      </c>
      <c r="O2513" s="5">
        <f t="shared" ref="O2513:O2515" si="2198">O2514</f>
        <v>90378.58683</v>
      </c>
      <c r="P2513" s="5">
        <f t="shared" ref="P2513:V2515" si="2199">P2514</f>
        <v>5508.0330000000004</v>
      </c>
      <c r="Q2513" s="5">
        <f t="shared" si="2199"/>
        <v>90378.58683</v>
      </c>
      <c r="R2513" s="5">
        <f t="shared" si="2199"/>
        <v>0</v>
      </c>
      <c r="S2513" s="5">
        <f t="shared" si="2199"/>
        <v>0</v>
      </c>
      <c r="T2513" s="5">
        <v>3664.09</v>
      </c>
      <c r="U2513" s="5">
        <f t="shared" si="2199"/>
        <v>5508.0330000000004</v>
      </c>
      <c r="V2513" s="36">
        <f t="shared" si="2199"/>
        <v>0</v>
      </c>
      <c r="W2513" s="5">
        <f t="shared" si="2193"/>
        <v>100</v>
      </c>
      <c r="X2513" s="26"/>
    </row>
    <row r="2514" spans="1:24" ht="47.25" x14ac:dyDescent="0.25">
      <c r="A2514" s="4" t="s">
        <v>216</v>
      </c>
      <c r="B2514" s="4" t="s">
        <v>1345</v>
      </c>
      <c r="C2514" s="4" t="s">
        <v>32</v>
      </c>
      <c r="D2514" s="4"/>
      <c r="E2514" s="14" t="s">
        <v>969</v>
      </c>
      <c r="F2514" s="5">
        <f t="shared" si="2197"/>
        <v>50000</v>
      </c>
      <c r="G2514" s="5">
        <f t="shared" si="2197"/>
        <v>0</v>
      </c>
      <c r="H2514" s="5">
        <f t="shared" si="2197"/>
        <v>0</v>
      </c>
      <c r="I2514" s="5">
        <f t="shared" si="2197"/>
        <v>0</v>
      </c>
      <c r="J2514" s="5">
        <f t="shared" si="2197"/>
        <v>0</v>
      </c>
      <c r="K2514" s="5">
        <f t="shared" si="2197"/>
        <v>0</v>
      </c>
      <c r="L2514" s="5">
        <f t="shared" si="2197"/>
        <v>0</v>
      </c>
      <c r="M2514" s="5">
        <f t="shared" si="2121"/>
        <v>50000</v>
      </c>
      <c r="N2514" s="5">
        <v>5508.0330000000004</v>
      </c>
      <c r="O2514" s="5">
        <f t="shared" si="2198"/>
        <v>90378.58683</v>
      </c>
      <c r="P2514" s="5">
        <f t="shared" si="2199"/>
        <v>5508.0330000000004</v>
      </c>
      <c r="Q2514" s="5">
        <f t="shared" si="2199"/>
        <v>90378.58683</v>
      </c>
      <c r="R2514" s="5">
        <f t="shared" si="2199"/>
        <v>0</v>
      </c>
      <c r="S2514" s="5">
        <f t="shared" si="2199"/>
        <v>0</v>
      </c>
      <c r="T2514" s="5">
        <v>5508.0330000000004</v>
      </c>
      <c r="U2514" s="5">
        <f t="shared" si="2199"/>
        <v>5508.0330000000004</v>
      </c>
      <c r="V2514" s="36">
        <f t="shared" si="2199"/>
        <v>0</v>
      </c>
      <c r="W2514" s="5">
        <f t="shared" si="2193"/>
        <v>100</v>
      </c>
      <c r="X2514" s="26"/>
    </row>
    <row r="2515" spans="1:24" ht="31.5" x14ac:dyDescent="0.25">
      <c r="A2515" s="4" t="s">
        <v>216</v>
      </c>
      <c r="B2515" s="4" t="s">
        <v>1345</v>
      </c>
      <c r="C2515" s="4" t="s">
        <v>1491</v>
      </c>
      <c r="D2515" s="4"/>
      <c r="E2515" s="14" t="s">
        <v>1492</v>
      </c>
      <c r="F2515" s="5">
        <f t="shared" si="2197"/>
        <v>50000</v>
      </c>
      <c r="G2515" s="5">
        <f t="shared" si="2197"/>
        <v>0</v>
      </c>
      <c r="H2515" s="5">
        <f t="shared" si="2197"/>
        <v>0</v>
      </c>
      <c r="I2515" s="5">
        <f t="shared" si="2197"/>
        <v>0</v>
      </c>
      <c r="J2515" s="5">
        <f t="shared" si="2197"/>
        <v>0</v>
      </c>
      <c r="K2515" s="5">
        <f t="shared" si="2197"/>
        <v>0</v>
      </c>
      <c r="L2515" s="5">
        <f t="shared" si="2197"/>
        <v>0</v>
      </c>
      <c r="M2515" s="5">
        <f t="shared" si="2121"/>
        <v>50000</v>
      </c>
      <c r="N2515" s="5">
        <v>5508.0330000000004</v>
      </c>
      <c r="O2515" s="5">
        <f t="shared" si="2198"/>
        <v>90378.58683</v>
      </c>
      <c r="P2515" s="5">
        <f t="shared" si="2199"/>
        <v>5508.0330000000004</v>
      </c>
      <c r="Q2515" s="5">
        <f t="shared" si="2199"/>
        <v>90378.58683</v>
      </c>
      <c r="R2515" s="5">
        <f t="shared" si="2199"/>
        <v>0</v>
      </c>
      <c r="S2515" s="5">
        <f t="shared" si="2199"/>
        <v>0</v>
      </c>
      <c r="T2515" s="5">
        <v>5508.0330000000004</v>
      </c>
      <c r="U2515" s="5">
        <f t="shared" si="2199"/>
        <v>5508.0330000000004</v>
      </c>
      <c r="V2515" s="36">
        <f t="shared" si="2199"/>
        <v>0</v>
      </c>
      <c r="W2515" s="5">
        <f t="shared" si="2193"/>
        <v>100</v>
      </c>
      <c r="X2515" s="26"/>
    </row>
    <row r="2516" spans="1:24" ht="31.5" x14ac:dyDescent="0.25">
      <c r="A2516" s="4" t="s">
        <v>216</v>
      </c>
      <c r="B2516" s="4" t="s">
        <v>1345</v>
      </c>
      <c r="C2516" s="4" t="s">
        <v>1493</v>
      </c>
      <c r="D2516" s="4"/>
      <c r="E2516" s="14" t="s">
        <v>1494</v>
      </c>
      <c r="F2516" s="5">
        <v>50000</v>
      </c>
      <c r="G2516" s="5"/>
      <c r="H2516" s="5"/>
      <c r="I2516" s="5"/>
      <c r="J2516" s="5"/>
      <c r="K2516" s="5"/>
      <c r="L2516" s="5"/>
      <c r="M2516" s="5">
        <f t="shared" si="2121"/>
        <v>50000</v>
      </c>
      <c r="N2516" s="5">
        <v>5508.0330000000004</v>
      </c>
      <c r="O2516" s="5">
        <v>90378.58683</v>
      </c>
      <c r="P2516" s="5">
        <f>N2516</f>
        <v>5508.0330000000004</v>
      </c>
      <c r="Q2516" s="5">
        <f>O2516</f>
        <v>90378.58683</v>
      </c>
      <c r="R2516" s="5">
        <v>0</v>
      </c>
      <c r="S2516" s="5">
        <v>0</v>
      </c>
      <c r="T2516" s="5">
        <v>5508.0330000000004</v>
      </c>
      <c r="U2516" s="5">
        <f>T2516</f>
        <v>5508.0330000000004</v>
      </c>
      <c r="V2516" s="36">
        <v>0</v>
      </c>
      <c r="W2516" s="5">
        <f t="shared" si="2193"/>
        <v>100</v>
      </c>
      <c r="X2516" s="26"/>
    </row>
    <row r="2517" spans="1:24" x14ac:dyDescent="0.25">
      <c r="A2517" s="4" t="s">
        <v>216</v>
      </c>
      <c r="B2517" s="4" t="s">
        <v>1345</v>
      </c>
      <c r="C2517" s="4" t="s">
        <v>1495</v>
      </c>
      <c r="D2517" s="4"/>
      <c r="E2517" s="14" t="s">
        <v>543</v>
      </c>
      <c r="F2517" s="5">
        <f>F2518</f>
        <v>16143</v>
      </c>
      <c r="G2517" s="5">
        <f t="shared" ref="G2517:L2520" si="2200">G2518</f>
        <v>16819.400000000001</v>
      </c>
      <c r="H2517" s="5">
        <f t="shared" si="2200"/>
        <v>16325.8</v>
      </c>
      <c r="I2517" s="5">
        <f t="shared" si="2200"/>
        <v>0</v>
      </c>
      <c r="J2517" s="5">
        <f t="shared" si="2200"/>
        <v>0</v>
      </c>
      <c r="K2517" s="5">
        <f t="shared" si="2200"/>
        <v>0</v>
      </c>
      <c r="L2517" s="5">
        <f t="shared" si="2200"/>
        <v>-87.861000000000018</v>
      </c>
      <c r="M2517" s="5">
        <f t="shared" si="2121"/>
        <v>16055.138999999999</v>
      </c>
      <c r="N2517" s="5">
        <v>5508.0330000000004</v>
      </c>
      <c r="O2517" s="5">
        <f t="shared" ref="O2517:O2520" si="2201">O2518</f>
        <v>8188.3919800000003</v>
      </c>
      <c r="P2517" s="5">
        <f t="shared" ref="P2517:V2520" si="2202">P2518</f>
        <v>0</v>
      </c>
      <c r="Q2517" s="5">
        <f t="shared" si="2202"/>
        <v>0</v>
      </c>
      <c r="R2517" s="5">
        <f t="shared" si="2202"/>
        <v>0</v>
      </c>
      <c r="S2517" s="5">
        <f t="shared" si="2202"/>
        <v>0</v>
      </c>
      <c r="T2517" s="5">
        <v>5508.0330000000004</v>
      </c>
      <c r="U2517" s="5">
        <f t="shared" si="2202"/>
        <v>0</v>
      </c>
      <c r="V2517" s="36">
        <f t="shared" si="2202"/>
        <v>0</v>
      </c>
      <c r="W2517" s="5">
        <f t="shared" si="2193"/>
        <v>100</v>
      </c>
      <c r="X2517" s="26"/>
    </row>
    <row r="2518" spans="1:24" ht="31.5" x14ac:dyDescent="0.25">
      <c r="A2518" s="4" t="s">
        <v>216</v>
      </c>
      <c r="B2518" s="4" t="s">
        <v>1345</v>
      </c>
      <c r="C2518" s="4" t="s">
        <v>1495</v>
      </c>
      <c r="D2518" s="4" t="s">
        <v>11</v>
      </c>
      <c r="E2518" s="14" t="s">
        <v>465</v>
      </c>
      <c r="F2518" s="5">
        <f>F2519</f>
        <v>16143</v>
      </c>
      <c r="G2518" s="5">
        <f t="shared" si="2200"/>
        <v>16819.400000000001</v>
      </c>
      <c r="H2518" s="5">
        <f t="shared" si="2200"/>
        <v>16325.8</v>
      </c>
      <c r="I2518" s="5">
        <f t="shared" si="2200"/>
        <v>0</v>
      </c>
      <c r="J2518" s="5">
        <f t="shared" si="2200"/>
        <v>0</v>
      </c>
      <c r="K2518" s="5">
        <f t="shared" si="2200"/>
        <v>0</v>
      </c>
      <c r="L2518" s="5">
        <f t="shared" si="2200"/>
        <v>-87.861000000000018</v>
      </c>
      <c r="M2518" s="5">
        <f t="shared" ref="M2518:M2615" si="2203">F2518+I2518+L2518</f>
        <v>16055.138999999999</v>
      </c>
      <c r="N2518" s="5">
        <v>5508.0330000000004</v>
      </c>
      <c r="O2518" s="5">
        <f t="shared" si="2201"/>
        <v>8188.3919800000003</v>
      </c>
      <c r="P2518" s="5">
        <f t="shared" si="2202"/>
        <v>0</v>
      </c>
      <c r="Q2518" s="5">
        <f t="shared" si="2202"/>
        <v>0</v>
      </c>
      <c r="R2518" s="5">
        <f t="shared" si="2202"/>
        <v>0</v>
      </c>
      <c r="S2518" s="5">
        <f t="shared" si="2202"/>
        <v>0</v>
      </c>
      <c r="T2518" s="5">
        <v>5508.0330000000004</v>
      </c>
      <c r="U2518" s="5">
        <f t="shared" si="2202"/>
        <v>0</v>
      </c>
      <c r="V2518" s="36">
        <f t="shared" si="2202"/>
        <v>0</v>
      </c>
      <c r="W2518" s="5">
        <f t="shared" si="2193"/>
        <v>100</v>
      </c>
      <c r="X2518" s="26"/>
    </row>
    <row r="2519" spans="1:24" ht="31.5" x14ac:dyDescent="0.25">
      <c r="A2519" s="4" t="s">
        <v>216</v>
      </c>
      <c r="B2519" s="4" t="s">
        <v>1345</v>
      </c>
      <c r="C2519" s="4" t="s">
        <v>1495</v>
      </c>
      <c r="D2519" s="4" t="s">
        <v>12</v>
      </c>
      <c r="E2519" s="14" t="s">
        <v>466</v>
      </c>
      <c r="F2519" s="5">
        <f>F2520</f>
        <v>16143</v>
      </c>
      <c r="G2519" s="5">
        <f t="shared" si="2200"/>
        <v>16819.400000000001</v>
      </c>
      <c r="H2519" s="5">
        <f t="shared" si="2200"/>
        <v>16325.8</v>
      </c>
      <c r="I2519" s="5">
        <f t="shared" si="2200"/>
        <v>0</v>
      </c>
      <c r="J2519" s="5">
        <f t="shared" si="2200"/>
        <v>0</v>
      </c>
      <c r="K2519" s="5">
        <f t="shared" si="2200"/>
        <v>0</v>
      </c>
      <c r="L2519" s="5">
        <f t="shared" si="2200"/>
        <v>-87.861000000000018</v>
      </c>
      <c r="M2519" s="5">
        <f t="shared" si="2203"/>
        <v>16055.138999999999</v>
      </c>
      <c r="N2519" s="5">
        <v>5508.0330000000004</v>
      </c>
      <c r="O2519" s="5">
        <f t="shared" si="2201"/>
        <v>8188.3919800000003</v>
      </c>
      <c r="P2519" s="5">
        <f t="shared" si="2202"/>
        <v>0</v>
      </c>
      <c r="Q2519" s="5">
        <f t="shared" si="2202"/>
        <v>0</v>
      </c>
      <c r="R2519" s="5">
        <f t="shared" si="2202"/>
        <v>0</v>
      </c>
      <c r="S2519" s="5">
        <f t="shared" si="2202"/>
        <v>0</v>
      </c>
      <c r="T2519" s="5">
        <v>5508.0330000000004</v>
      </c>
      <c r="U2519" s="5">
        <f t="shared" si="2202"/>
        <v>0</v>
      </c>
      <c r="V2519" s="36">
        <f t="shared" si="2202"/>
        <v>0</v>
      </c>
      <c r="W2519" s="5">
        <f t="shared" si="2193"/>
        <v>100</v>
      </c>
      <c r="X2519" s="26"/>
    </row>
    <row r="2520" spans="1:24" ht="31.5" x14ac:dyDescent="0.25">
      <c r="A2520" s="4" t="s">
        <v>216</v>
      </c>
      <c r="B2520" s="4" t="s">
        <v>1345</v>
      </c>
      <c r="C2520" s="4" t="s">
        <v>204</v>
      </c>
      <c r="D2520" s="4"/>
      <c r="E2520" s="14" t="s">
        <v>970</v>
      </c>
      <c r="F2520" s="5">
        <f>F2521</f>
        <v>16143</v>
      </c>
      <c r="G2520" s="5">
        <f t="shared" si="2200"/>
        <v>16819.400000000001</v>
      </c>
      <c r="H2520" s="5">
        <f t="shared" si="2200"/>
        <v>16325.8</v>
      </c>
      <c r="I2520" s="5">
        <f t="shared" si="2200"/>
        <v>0</v>
      </c>
      <c r="J2520" s="5">
        <f t="shared" si="2200"/>
        <v>0</v>
      </c>
      <c r="K2520" s="5">
        <f t="shared" si="2200"/>
        <v>0</v>
      </c>
      <c r="L2520" s="5">
        <f t="shared" si="2200"/>
        <v>-87.861000000000018</v>
      </c>
      <c r="M2520" s="5">
        <f t="shared" si="2203"/>
        <v>16055.138999999999</v>
      </c>
      <c r="N2520" s="5">
        <v>56603.920469999997</v>
      </c>
      <c r="O2520" s="5">
        <f t="shared" si="2201"/>
        <v>8188.3919800000003</v>
      </c>
      <c r="P2520" s="5">
        <f t="shared" si="2202"/>
        <v>0</v>
      </c>
      <c r="Q2520" s="5">
        <f t="shared" si="2202"/>
        <v>0</v>
      </c>
      <c r="R2520" s="5">
        <f t="shared" si="2202"/>
        <v>0</v>
      </c>
      <c r="S2520" s="5">
        <f t="shared" si="2202"/>
        <v>0</v>
      </c>
      <c r="T2520" s="5">
        <v>56603.920469999997</v>
      </c>
      <c r="U2520" s="5">
        <f t="shared" si="2202"/>
        <v>0</v>
      </c>
      <c r="V2520" s="36">
        <f t="shared" si="2202"/>
        <v>0</v>
      </c>
      <c r="W2520" s="5">
        <f t="shared" si="2193"/>
        <v>100</v>
      </c>
      <c r="X2520" s="26"/>
    </row>
    <row r="2521" spans="1:24" ht="47.25" x14ac:dyDescent="0.25">
      <c r="A2521" s="4" t="s">
        <v>216</v>
      </c>
      <c r="B2521" s="4" t="s">
        <v>1345</v>
      </c>
      <c r="C2521" s="4" t="s">
        <v>205</v>
      </c>
      <c r="D2521" s="4"/>
      <c r="E2521" s="14" t="s">
        <v>971</v>
      </c>
      <c r="F2521" s="5">
        <v>16143</v>
      </c>
      <c r="G2521" s="5">
        <v>16819.400000000001</v>
      </c>
      <c r="H2521" s="5">
        <v>16325.8</v>
      </c>
      <c r="I2521" s="5"/>
      <c r="J2521" s="5"/>
      <c r="K2521" s="5"/>
      <c r="L2521" s="5">
        <f>-1334.954+1452.31-205.217</f>
        <v>-87.861000000000018</v>
      </c>
      <c r="M2521" s="5">
        <f t="shared" si="2203"/>
        <v>16055.138999999999</v>
      </c>
      <c r="N2521" s="5">
        <v>56603.920469999997</v>
      </c>
      <c r="O2521" s="5">
        <v>8188.3919800000003</v>
      </c>
      <c r="P2521" s="5">
        <v>0</v>
      </c>
      <c r="Q2521" s="5">
        <v>0</v>
      </c>
      <c r="R2521" s="5">
        <v>0</v>
      </c>
      <c r="S2521" s="5">
        <v>0</v>
      </c>
      <c r="T2521" s="5">
        <v>56603.920469999997</v>
      </c>
      <c r="U2521" s="5">
        <v>0</v>
      </c>
      <c r="V2521" s="36">
        <v>0</v>
      </c>
      <c r="W2521" s="5">
        <f t="shared" si="2193"/>
        <v>100</v>
      </c>
      <c r="X2521" s="26"/>
    </row>
    <row r="2522" spans="1:24" ht="31.5" x14ac:dyDescent="0.25">
      <c r="A2522" s="4" t="s">
        <v>216</v>
      </c>
      <c r="B2522" s="4" t="s">
        <v>1345</v>
      </c>
      <c r="C2522" s="4" t="s">
        <v>808</v>
      </c>
      <c r="D2522" s="4"/>
      <c r="E2522" s="14" t="s">
        <v>1496</v>
      </c>
      <c r="F2522" s="5">
        <f t="shared" ref="F2522:L2526" si="2204">F2523</f>
        <v>1552.3</v>
      </c>
      <c r="G2522" s="5">
        <f t="shared" si="2204"/>
        <v>1552.3</v>
      </c>
      <c r="H2522" s="5">
        <f t="shared" si="2204"/>
        <v>1552.3</v>
      </c>
      <c r="I2522" s="5">
        <f t="shared" si="2204"/>
        <v>0</v>
      </c>
      <c r="J2522" s="5">
        <f t="shared" si="2204"/>
        <v>0</v>
      </c>
      <c r="K2522" s="5">
        <f t="shared" si="2204"/>
        <v>0</v>
      </c>
      <c r="L2522" s="5">
        <f t="shared" si="2204"/>
        <v>0</v>
      </c>
      <c r="M2522" s="5">
        <f t="shared" si="2203"/>
        <v>1552.3</v>
      </c>
      <c r="N2522" s="5">
        <v>56603.920469999997</v>
      </c>
      <c r="O2522" s="5">
        <f t="shared" ref="O2522:O2526" si="2205">O2523</f>
        <v>1141.6974399999999</v>
      </c>
      <c r="P2522" s="5">
        <f t="shared" ref="P2522:V2526" si="2206">P2523</f>
        <v>0</v>
      </c>
      <c r="Q2522" s="5">
        <f t="shared" si="2206"/>
        <v>0</v>
      </c>
      <c r="R2522" s="5">
        <f t="shared" si="2206"/>
        <v>0</v>
      </c>
      <c r="S2522" s="5">
        <f t="shared" si="2206"/>
        <v>0</v>
      </c>
      <c r="T2522" s="5">
        <v>56603.920469999997</v>
      </c>
      <c r="U2522" s="5">
        <f t="shared" si="2206"/>
        <v>0</v>
      </c>
      <c r="V2522" s="36">
        <f t="shared" si="2206"/>
        <v>0</v>
      </c>
      <c r="W2522" s="5">
        <f t="shared" si="2193"/>
        <v>100</v>
      </c>
      <c r="X2522" s="26"/>
    </row>
    <row r="2523" spans="1:24" ht="31.5" x14ac:dyDescent="0.25">
      <c r="A2523" s="4" t="s">
        <v>216</v>
      </c>
      <c r="B2523" s="4" t="s">
        <v>1345</v>
      </c>
      <c r="C2523" s="4" t="s">
        <v>810</v>
      </c>
      <c r="D2523" s="4"/>
      <c r="E2523" s="14" t="s">
        <v>809</v>
      </c>
      <c r="F2523" s="5">
        <f t="shared" si="2204"/>
        <v>1552.3</v>
      </c>
      <c r="G2523" s="5">
        <f t="shared" si="2204"/>
        <v>1552.3</v>
      </c>
      <c r="H2523" s="5">
        <f t="shared" si="2204"/>
        <v>1552.3</v>
      </c>
      <c r="I2523" s="5">
        <f t="shared" si="2204"/>
        <v>0</v>
      </c>
      <c r="J2523" s="5">
        <f t="shared" si="2204"/>
        <v>0</v>
      </c>
      <c r="K2523" s="5">
        <f t="shared" si="2204"/>
        <v>0</v>
      </c>
      <c r="L2523" s="5">
        <f t="shared" si="2204"/>
        <v>0</v>
      </c>
      <c r="M2523" s="5">
        <f t="shared" si="2203"/>
        <v>1552.3</v>
      </c>
      <c r="N2523" s="5">
        <v>56603.920469999997</v>
      </c>
      <c r="O2523" s="5">
        <f t="shared" si="2205"/>
        <v>1141.6974399999999</v>
      </c>
      <c r="P2523" s="5">
        <f t="shared" si="2206"/>
        <v>0</v>
      </c>
      <c r="Q2523" s="5">
        <f t="shared" si="2206"/>
        <v>0</v>
      </c>
      <c r="R2523" s="5">
        <f t="shared" si="2206"/>
        <v>0</v>
      </c>
      <c r="S2523" s="5">
        <f t="shared" si="2206"/>
        <v>0</v>
      </c>
      <c r="T2523" s="5">
        <v>56603.920469999997</v>
      </c>
      <c r="U2523" s="5">
        <f t="shared" si="2206"/>
        <v>0</v>
      </c>
      <c r="V2523" s="36">
        <f t="shared" si="2206"/>
        <v>0</v>
      </c>
      <c r="W2523" s="5">
        <f t="shared" si="2193"/>
        <v>100</v>
      </c>
      <c r="X2523" s="26"/>
    </row>
    <row r="2524" spans="1:24" ht="31.5" x14ac:dyDescent="0.25">
      <c r="A2524" s="4" t="s">
        <v>216</v>
      </c>
      <c r="B2524" s="4" t="s">
        <v>1345</v>
      </c>
      <c r="C2524" s="4" t="s">
        <v>810</v>
      </c>
      <c r="D2524" s="4" t="s">
        <v>73</v>
      </c>
      <c r="E2524" s="14" t="s">
        <v>475</v>
      </c>
      <c r="F2524" s="5">
        <f>F2525</f>
        <v>1552.3</v>
      </c>
      <c r="G2524" s="5">
        <f t="shared" si="2204"/>
        <v>1552.3</v>
      </c>
      <c r="H2524" s="5">
        <f t="shared" si="2204"/>
        <v>1552.3</v>
      </c>
      <c r="I2524" s="5">
        <f t="shared" si="2204"/>
        <v>0</v>
      </c>
      <c r="J2524" s="5">
        <f t="shared" si="2204"/>
        <v>0</v>
      </c>
      <c r="K2524" s="5">
        <f t="shared" si="2204"/>
        <v>0</v>
      </c>
      <c r="L2524" s="5">
        <f t="shared" si="2204"/>
        <v>0</v>
      </c>
      <c r="M2524" s="5">
        <f t="shared" si="2203"/>
        <v>1552.3</v>
      </c>
      <c r="N2524" s="5">
        <v>28941.41013</v>
      </c>
      <c r="O2524" s="5">
        <f t="shared" si="2205"/>
        <v>1141.6974399999999</v>
      </c>
      <c r="P2524" s="5">
        <f t="shared" si="2206"/>
        <v>0</v>
      </c>
      <c r="Q2524" s="5">
        <f t="shared" si="2206"/>
        <v>0</v>
      </c>
      <c r="R2524" s="5">
        <f t="shared" si="2206"/>
        <v>0</v>
      </c>
      <c r="S2524" s="5">
        <f t="shared" si="2206"/>
        <v>0</v>
      </c>
      <c r="T2524" s="5">
        <v>28941.41013</v>
      </c>
      <c r="U2524" s="5">
        <f t="shared" si="2206"/>
        <v>0</v>
      </c>
      <c r="V2524" s="36">
        <f t="shared" si="2206"/>
        <v>0</v>
      </c>
      <c r="W2524" s="5">
        <f t="shared" si="2193"/>
        <v>100</v>
      </c>
      <c r="X2524" s="26"/>
    </row>
    <row r="2525" spans="1:24" ht="63" x14ac:dyDescent="0.25">
      <c r="A2525" s="4" t="s">
        <v>216</v>
      </c>
      <c r="B2525" s="4" t="s">
        <v>1345</v>
      </c>
      <c r="C2525" s="4" t="s">
        <v>810</v>
      </c>
      <c r="D2525" s="4" t="s">
        <v>72</v>
      </c>
      <c r="E2525" s="14" t="s">
        <v>1187</v>
      </c>
      <c r="F2525" s="5">
        <f>F2526</f>
        <v>1552.3</v>
      </c>
      <c r="G2525" s="5">
        <f t="shared" si="2204"/>
        <v>1552.3</v>
      </c>
      <c r="H2525" s="5">
        <f t="shared" si="2204"/>
        <v>1552.3</v>
      </c>
      <c r="I2525" s="5">
        <f t="shared" si="2204"/>
        <v>0</v>
      </c>
      <c r="J2525" s="5">
        <f t="shared" si="2204"/>
        <v>0</v>
      </c>
      <c r="K2525" s="5">
        <f t="shared" si="2204"/>
        <v>0</v>
      </c>
      <c r="L2525" s="5">
        <f t="shared" si="2204"/>
        <v>0</v>
      </c>
      <c r="M2525" s="5">
        <f t="shared" si="2203"/>
        <v>1552.3</v>
      </c>
      <c r="N2525" s="5">
        <v>28941.41013</v>
      </c>
      <c r="O2525" s="5">
        <f t="shared" si="2205"/>
        <v>1141.6974399999999</v>
      </c>
      <c r="P2525" s="5">
        <f t="shared" si="2206"/>
        <v>0</v>
      </c>
      <c r="Q2525" s="5">
        <f t="shared" si="2206"/>
        <v>0</v>
      </c>
      <c r="R2525" s="5">
        <f t="shared" si="2206"/>
        <v>0</v>
      </c>
      <c r="S2525" s="5">
        <f t="shared" si="2206"/>
        <v>0</v>
      </c>
      <c r="T2525" s="5">
        <v>28941.41013</v>
      </c>
      <c r="U2525" s="5">
        <f t="shared" si="2206"/>
        <v>0</v>
      </c>
      <c r="V2525" s="36">
        <f t="shared" si="2206"/>
        <v>0</v>
      </c>
      <c r="W2525" s="5">
        <f t="shared" si="2193"/>
        <v>100</v>
      </c>
      <c r="X2525" s="26"/>
    </row>
    <row r="2526" spans="1:24" x14ac:dyDescent="0.25">
      <c r="A2526" s="4" t="s">
        <v>216</v>
      </c>
      <c r="B2526" s="4" t="s">
        <v>1345</v>
      </c>
      <c r="C2526" s="4" t="s">
        <v>810</v>
      </c>
      <c r="D2526" s="4" t="s">
        <v>13</v>
      </c>
      <c r="E2526" s="14" t="s">
        <v>480</v>
      </c>
      <c r="F2526" s="5">
        <f>F2527</f>
        <v>1552.3</v>
      </c>
      <c r="G2526" s="5">
        <f t="shared" si="2204"/>
        <v>1552.3</v>
      </c>
      <c r="H2526" s="5">
        <f t="shared" si="2204"/>
        <v>1552.3</v>
      </c>
      <c r="I2526" s="5">
        <f t="shared" si="2204"/>
        <v>0</v>
      </c>
      <c r="J2526" s="5">
        <f t="shared" si="2204"/>
        <v>0</v>
      </c>
      <c r="K2526" s="5">
        <f t="shared" si="2204"/>
        <v>0</v>
      </c>
      <c r="L2526" s="5">
        <f t="shared" si="2204"/>
        <v>0</v>
      </c>
      <c r="M2526" s="5">
        <f t="shared" si="2203"/>
        <v>1552.3</v>
      </c>
      <c r="N2526" s="5">
        <v>27662.510340000001</v>
      </c>
      <c r="O2526" s="5">
        <f t="shared" si="2205"/>
        <v>1141.6974399999999</v>
      </c>
      <c r="P2526" s="5">
        <f t="shared" si="2206"/>
        <v>0</v>
      </c>
      <c r="Q2526" s="5">
        <f t="shared" si="2206"/>
        <v>0</v>
      </c>
      <c r="R2526" s="5">
        <f t="shared" si="2206"/>
        <v>0</v>
      </c>
      <c r="S2526" s="5">
        <f t="shared" si="2206"/>
        <v>0</v>
      </c>
      <c r="T2526" s="5">
        <v>27662.510340000001</v>
      </c>
      <c r="U2526" s="5">
        <f t="shared" si="2206"/>
        <v>0</v>
      </c>
      <c r="V2526" s="36">
        <f t="shared" si="2206"/>
        <v>0</v>
      </c>
      <c r="W2526" s="5">
        <f t="shared" si="2193"/>
        <v>100</v>
      </c>
      <c r="X2526" s="26"/>
    </row>
    <row r="2527" spans="1:24" ht="63" x14ac:dyDescent="0.25">
      <c r="A2527" s="4" t="s">
        <v>216</v>
      </c>
      <c r="B2527" s="4" t="s">
        <v>1345</v>
      </c>
      <c r="C2527" s="4" t="s">
        <v>810</v>
      </c>
      <c r="D2527" s="4" t="s">
        <v>182</v>
      </c>
      <c r="E2527" s="14" t="s">
        <v>481</v>
      </c>
      <c r="F2527" s="5">
        <v>1552.3</v>
      </c>
      <c r="G2527" s="5">
        <v>1552.3</v>
      </c>
      <c r="H2527" s="5">
        <v>1552.3</v>
      </c>
      <c r="I2527" s="5"/>
      <c r="J2527" s="5"/>
      <c r="K2527" s="5"/>
      <c r="L2527" s="5"/>
      <c r="M2527" s="5">
        <f t="shared" si="2203"/>
        <v>1552.3</v>
      </c>
      <c r="N2527" s="5">
        <v>27662.510340000001</v>
      </c>
      <c r="O2527" s="5">
        <v>1141.6974399999999</v>
      </c>
      <c r="P2527" s="5">
        <v>0</v>
      </c>
      <c r="Q2527" s="5">
        <v>0</v>
      </c>
      <c r="R2527" s="5">
        <v>0</v>
      </c>
      <c r="S2527" s="5">
        <v>0</v>
      </c>
      <c r="T2527" s="5">
        <v>27662.510340000001</v>
      </c>
      <c r="U2527" s="5">
        <v>0</v>
      </c>
      <c r="V2527" s="36">
        <v>0</v>
      </c>
      <c r="W2527" s="5">
        <f t="shared" si="2193"/>
        <v>100</v>
      </c>
      <c r="X2527" s="26"/>
    </row>
    <row r="2528" spans="1:24" ht="31.5" x14ac:dyDescent="0.25">
      <c r="A2528" s="4" t="s">
        <v>216</v>
      </c>
      <c r="B2528" s="4" t="s">
        <v>1345</v>
      </c>
      <c r="C2528" s="4" t="s">
        <v>188</v>
      </c>
      <c r="D2528" s="4"/>
      <c r="E2528" s="14" t="s">
        <v>994</v>
      </c>
      <c r="F2528" s="5">
        <f t="shared" ref="F2528:L2535" si="2207">F2529</f>
        <v>2600</v>
      </c>
      <c r="G2528" s="5">
        <f t="shared" si="2207"/>
        <v>2261.8000000000002</v>
      </c>
      <c r="H2528" s="5">
        <f t="shared" si="2207"/>
        <v>2600</v>
      </c>
      <c r="I2528" s="5">
        <f t="shared" si="2207"/>
        <v>0</v>
      </c>
      <c r="J2528" s="5">
        <f t="shared" si="2207"/>
        <v>0</v>
      </c>
      <c r="K2528" s="5">
        <f t="shared" si="2207"/>
        <v>0</v>
      </c>
      <c r="L2528" s="5">
        <f t="shared" si="2207"/>
        <v>1886.9230000000002</v>
      </c>
      <c r="M2528" s="5">
        <f t="shared" si="2203"/>
        <v>4486.9230000000007</v>
      </c>
      <c r="N2528" s="5">
        <v>16472.87501</v>
      </c>
      <c r="O2528" s="5">
        <f t="shared" ref="O2528:O2535" si="2208">O2529</f>
        <v>2178.6472199999998</v>
      </c>
      <c r="P2528" s="5">
        <f t="shared" ref="P2528:V2535" si="2209">P2529</f>
        <v>0</v>
      </c>
      <c r="Q2528" s="5">
        <f t="shared" si="2209"/>
        <v>0</v>
      </c>
      <c r="R2528" s="5">
        <f t="shared" si="2209"/>
        <v>0</v>
      </c>
      <c r="S2528" s="5">
        <f t="shared" si="2209"/>
        <v>0</v>
      </c>
      <c r="T2528" s="5">
        <v>16472.875</v>
      </c>
      <c r="U2528" s="5">
        <f t="shared" si="2209"/>
        <v>0</v>
      </c>
      <c r="V2528" s="36">
        <f t="shared" si="2209"/>
        <v>0</v>
      </c>
      <c r="W2528" s="5">
        <f t="shared" si="2193"/>
        <v>99.999999939294142</v>
      </c>
      <c r="X2528" s="26"/>
    </row>
    <row r="2529" spans="1:25" ht="47.25" x14ac:dyDescent="0.25">
      <c r="A2529" s="4" t="s">
        <v>216</v>
      </c>
      <c r="B2529" s="4" t="s">
        <v>1345</v>
      </c>
      <c r="C2529" s="4" t="s">
        <v>189</v>
      </c>
      <c r="D2529" s="4"/>
      <c r="E2529" s="14" t="s">
        <v>1005</v>
      </c>
      <c r="F2529" s="5">
        <f t="shared" si="2207"/>
        <v>2600</v>
      </c>
      <c r="G2529" s="5">
        <f t="shared" si="2207"/>
        <v>2261.8000000000002</v>
      </c>
      <c r="H2529" s="5">
        <f t="shared" si="2207"/>
        <v>2600</v>
      </c>
      <c r="I2529" s="5">
        <f t="shared" si="2207"/>
        <v>0</v>
      </c>
      <c r="J2529" s="5">
        <f t="shared" si="2207"/>
        <v>0</v>
      </c>
      <c r="K2529" s="5">
        <f t="shared" si="2207"/>
        <v>0</v>
      </c>
      <c r="L2529" s="5">
        <f t="shared" si="2207"/>
        <v>1886.9230000000002</v>
      </c>
      <c r="M2529" s="5">
        <f t="shared" si="2203"/>
        <v>4486.9230000000007</v>
      </c>
      <c r="N2529" s="5">
        <v>16472.87501</v>
      </c>
      <c r="O2529" s="5">
        <f t="shared" si="2208"/>
        <v>2178.6472199999998</v>
      </c>
      <c r="P2529" s="5">
        <f t="shared" si="2209"/>
        <v>0</v>
      </c>
      <c r="Q2529" s="5">
        <f t="shared" si="2209"/>
        <v>0</v>
      </c>
      <c r="R2529" s="5">
        <f t="shared" si="2209"/>
        <v>0</v>
      </c>
      <c r="S2529" s="5">
        <f t="shared" si="2209"/>
        <v>0</v>
      </c>
      <c r="T2529" s="5">
        <v>16472.875</v>
      </c>
      <c r="U2529" s="5">
        <f t="shared" si="2209"/>
        <v>0</v>
      </c>
      <c r="V2529" s="36">
        <f t="shared" si="2209"/>
        <v>0</v>
      </c>
      <c r="W2529" s="5">
        <f t="shared" si="2193"/>
        <v>99.999999939294142</v>
      </c>
      <c r="X2529" s="26"/>
    </row>
    <row r="2530" spans="1:25" ht="47.25" x14ac:dyDescent="0.25">
      <c r="A2530" s="4" t="s">
        <v>216</v>
      </c>
      <c r="B2530" s="4" t="s">
        <v>1345</v>
      </c>
      <c r="C2530" s="4" t="s">
        <v>190</v>
      </c>
      <c r="D2530" s="4"/>
      <c r="E2530" s="14" t="s">
        <v>1008</v>
      </c>
      <c r="F2530" s="5">
        <f t="shared" ref="F2530:L2530" si="2210">F2534+F2531</f>
        <v>2600</v>
      </c>
      <c r="G2530" s="5">
        <f t="shared" si="2210"/>
        <v>2261.8000000000002</v>
      </c>
      <c r="H2530" s="5">
        <f t="shared" si="2210"/>
        <v>2600</v>
      </c>
      <c r="I2530" s="5">
        <f t="shared" si="2210"/>
        <v>0</v>
      </c>
      <c r="J2530" s="5">
        <f t="shared" si="2210"/>
        <v>0</v>
      </c>
      <c r="K2530" s="5">
        <f t="shared" si="2210"/>
        <v>0</v>
      </c>
      <c r="L2530" s="5">
        <f t="shared" si="2210"/>
        <v>1886.9230000000002</v>
      </c>
      <c r="M2530" s="5">
        <f t="shared" si="2203"/>
        <v>4486.9230000000007</v>
      </c>
      <c r="N2530" s="5">
        <v>16472.87501</v>
      </c>
      <c r="O2530" s="5">
        <f>O2534+O2531</f>
        <v>2178.6472199999998</v>
      </c>
      <c r="P2530" s="5">
        <f t="shared" ref="P2530:V2530" si="2211">P2534+P2531</f>
        <v>0</v>
      </c>
      <c r="Q2530" s="5">
        <f t="shared" si="2211"/>
        <v>0</v>
      </c>
      <c r="R2530" s="5">
        <f t="shared" si="2211"/>
        <v>0</v>
      </c>
      <c r="S2530" s="5">
        <f t="shared" si="2211"/>
        <v>0</v>
      </c>
      <c r="T2530" s="5">
        <v>16472.875</v>
      </c>
      <c r="U2530" s="5">
        <f t="shared" si="2211"/>
        <v>0</v>
      </c>
      <c r="V2530" s="36">
        <f t="shared" si="2211"/>
        <v>0</v>
      </c>
      <c r="W2530" s="5">
        <f t="shared" si="2193"/>
        <v>99.999999939294142</v>
      </c>
      <c r="X2530" s="26"/>
    </row>
    <row r="2531" spans="1:25" ht="31.5" x14ac:dyDescent="0.25">
      <c r="A2531" s="4" t="s">
        <v>216</v>
      </c>
      <c r="B2531" s="4" t="s">
        <v>1345</v>
      </c>
      <c r="C2531" s="4" t="s">
        <v>181</v>
      </c>
      <c r="D2531" s="4"/>
      <c r="E2531" s="14" t="s">
        <v>789</v>
      </c>
      <c r="F2531" s="5">
        <f t="shared" ref="F2531:L2532" si="2212">F2532</f>
        <v>0</v>
      </c>
      <c r="G2531" s="5">
        <f t="shared" si="2212"/>
        <v>0</v>
      </c>
      <c r="H2531" s="5">
        <f t="shared" si="2212"/>
        <v>0</v>
      </c>
      <c r="I2531" s="5">
        <f t="shared" si="2212"/>
        <v>0</v>
      </c>
      <c r="J2531" s="5">
        <f t="shared" si="2212"/>
        <v>0</v>
      </c>
      <c r="K2531" s="5">
        <f t="shared" si="2212"/>
        <v>0</v>
      </c>
      <c r="L2531" s="5">
        <f t="shared" si="2212"/>
        <v>0</v>
      </c>
      <c r="M2531" s="5">
        <f t="shared" si="2203"/>
        <v>0</v>
      </c>
      <c r="N2531" s="5">
        <v>16472.87501</v>
      </c>
      <c r="O2531" s="5">
        <f>O2532</f>
        <v>0</v>
      </c>
      <c r="P2531" s="5">
        <f t="shared" ref="P2531:V2532" si="2213">P2532</f>
        <v>0</v>
      </c>
      <c r="Q2531" s="5">
        <f t="shared" si="2213"/>
        <v>0</v>
      </c>
      <c r="R2531" s="5">
        <f t="shared" si="2213"/>
        <v>0</v>
      </c>
      <c r="S2531" s="5">
        <f t="shared" si="2213"/>
        <v>0</v>
      </c>
      <c r="T2531" s="5">
        <v>16472.875</v>
      </c>
      <c r="U2531" s="5">
        <f t="shared" si="2213"/>
        <v>0</v>
      </c>
      <c r="V2531" s="36">
        <f t="shared" si="2213"/>
        <v>0</v>
      </c>
      <c r="W2531" s="5">
        <f t="shared" si="2193"/>
        <v>99.999999939294142</v>
      </c>
      <c r="X2531" s="26"/>
      <c r="Y2531" s="2" t="s">
        <v>1236</v>
      </c>
    </row>
    <row r="2532" spans="1:25" ht="31.5" x14ac:dyDescent="0.25">
      <c r="A2532" s="4" t="s">
        <v>216</v>
      </c>
      <c r="B2532" s="4" t="s">
        <v>1345</v>
      </c>
      <c r="C2532" s="4" t="s">
        <v>181</v>
      </c>
      <c r="D2532" s="4" t="s">
        <v>73</v>
      </c>
      <c r="E2532" s="14" t="s">
        <v>475</v>
      </c>
      <c r="F2532" s="5">
        <f t="shared" si="2212"/>
        <v>0</v>
      </c>
      <c r="G2532" s="5">
        <f t="shared" si="2212"/>
        <v>0</v>
      </c>
      <c r="H2532" s="5">
        <f t="shared" si="2212"/>
        <v>0</v>
      </c>
      <c r="I2532" s="5">
        <f t="shared" si="2212"/>
        <v>0</v>
      </c>
      <c r="J2532" s="5">
        <f t="shared" si="2212"/>
        <v>0</v>
      </c>
      <c r="K2532" s="5">
        <f t="shared" si="2212"/>
        <v>0</v>
      </c>
      <c r="L2532" s="5">
        <f t="shared" si="2212"/>
        <v>0</v>
      </c>
      <c r="M2532" s="5">
        <f t="shared" si="2203"/>
        <v>0</v>
      </c>
      <c r="N2532" s="5">
        <v>3394.6664000000001</v>
      </c>
      <c r="O2532" s="5">
        <f>O2533</f>
        <v>0</v>
      </c>
      <c r="P2532" s="5">
        <f t="shared" si="2213"/>
        <v>0</v>
      </c>
      <c r="Q2532" s="5">
        <f t="shared" si="2213"/>
        <v>0</v>
      </c>
      <c r="R2532" s="5">
        <f t="shared" si="2213"/>
        <v>0</v>
      </c>
      <c r="S2532" s="5">
        <f t="shared" si="2213"/>
        <v>0</v>
      </c>
      <c r="T2532" s="5">
        <v>3394.6664000000001</v>
      </c>
      <c r="U2532" s="5">
        <f t="shared" si="2213"/>
        <v>0</v>
      </c>
      <c r="V2532" s="36">
        <f t="shared" si="2213"/>
        <v>0</v>
      </c>
      <c r="W2532" s="5">
        <f t="shared" si="2193"/>
        <v>100</v>
      </c>
      <c r="X2532" s="26"/>
      <c r="Y2532" s="2" t="s">
        <v>1236</v>
      </c>
    </row>
    <row r="2533" spans="1:25" ht="63" x14ac:dyDescent="0.25">
      <c r="A2533" s="4" t="s">
        <v>216</v>
      </c>
      <c r="B2533" s="4" t="s">
        <v>1345</v>
      </c>
      <c r="C2533" s="4" t="s">
        <v>181</v>
      </c>
      <c r="D2533" s="4" t="s">
        <v>72</v>
      </c>
      <c r="E2533" s="14" t="s">
        <v>1187</v>
      </c>
      <c r="F2533" s="5"/>
      <c r="G2533" s="5"/>
      <c r="H2533" s="5"/>
      <c r="I2533" s="5"/>
      <c r="J2533" s="5"/>
      <c r="K2533" s="5"/>
      <c r="L2533" s="5"/>
      <c r="M2533" s="5">
        <f t="shared" si="2203"/>
        <v>0</v>
      </c>
      <c r="N2533" s="5">
        <v>3394.6664000000001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3394.6664000000001</v>
      </c>
      <c r="U2533" s="5">
        <v>0</v>
      </c>
      <c r="V2533" s="36">
        <v>0</v>
      </c>
      <c r="W2533" s="5">
        <f t="shared" si="2193"/>
        <v>100</v>
      </c>
      <c r="X2533" s="26"/>
      <c r="Y2533" s="2" t="s">
        <v>1236</v>
      </c>
    </row>
    <row r="2534" spans="1:25" x14ac:dyDescent="0.25">
      <c r="A2534" s="4" t="s">
        <v>216</v>
      </c>
      <c r="B2534" s="4" t="s">
        <v>1345</v>
      </c>
      <c r="C2534" s="4" t="s">
        <v>181</v>
      </c>
      <c r="D2534" s="4" t="s">
        <v>13</v>
      </c>
      <c r="E2534" s="14" t="s">
        <v>480</v>
      </c>
      <c r="F2534" s="5">
        <f t="shared" si="2207"/>
        <v>2600</v>
      </c>
      <c r="G2534" s="5">
        <f t="shared" si="2207"/>
        <v>2261.8000000000002</v>
      </c>
      <c r="H2534" s="5">
        <f t="shared" si="2207"/>
        <v>2600</v>
      </c>
      <c r="I2534" s="5">
        <f t="shared" si="2207"/>
        <v>0</v>
      </c>
      <c r="J2534" s="5">
        <f t="shared" si="2207"/>
        <v>0</v>
      </c>
      <c r="K2534" s="5">
        <f t="shared" si="2207"/>
        <v>0</v>
      </c>
      <c r="L2534" s="5">
        <f t="shared" si="2207"/>
        <v>1886.9230000000002</v>
      </c>
      <c r="M2534" s="5">
        <f t="shared" si="2203"/>
        <v>4486.9230000000007</v>
      </c>
      <c r="N2534" s="5">
        <v>13078.20861</v>
      </c>
      <c r="O2534" s="5">
        <f t="shared" si="2208"/>
        <v>2178.6472199999998</v>
      </c>
      <c r="P2534" s="5">
        <f t="shared" si="2209"/>
        <v>0</v>
      </c>
      <c r="Q2534" s="5">
        <f t="shared" si="2209"/>
        <v>0</v>
      </c>
      <c r="R2534" s="5">
        <f t="shared" si="2209"/>
        <v>0</v>
      </c>
      <c r="S2534" s="5">
        <f t="shared" si="2209"/>
        <v>0</v>
      </c>
      <c r="T2534" s="5">
        <v>13078.2086</v>
      </c>
      <c r="U2534" s="5">
        <f t="shared" si="2209"/>
        <v>0</v>
      </c>
      <c r="V2534" s="36">
        <f t="shared" si="2209"/>
        <v>0</v>
      </c>
      <c r="W2534" s="5">
        <f t="shared" si="2193"/>
        <v>99.999999923536933</v>
      </c>
      <c r="X2534" s="26"/>
    </row>
    <row r="2535" spans="1:25" ht="63" x14ac:dyDescent="0.25">
      <c r="A2535" s="4" t="s">
        <v>216</v>
      </c>
      <c r="B2535" s="4" t="s">
        <v>1345</v>
      </c>
      <c r="C2535" s="4" t="s">
        <v>181</v>
      </c>
      <c r="D2535" s="4" t="s">
        <v>182</v>
      </c>
      <c r="E2535" s="14" t="s">
        <v>481</v>
      </c>
      <c r="F2535" s="5">
        <f t="shared" si="2207"/>
        <v>2600</v>
      </c>
      <c r="G2535" s="5">
        <f t="shared" si="2207"/>
        <v>2261.8000000000002</v>
      </c>
      <c r="H2535" s="5">
        <f t="shared" si="2207"/>
        <v>2600</v>
      </c>
      <c r="I2535" s="5">
        <f t="shared" si="2207"/>
        <v>0</v>
      </c>
      <c r="J2535" s="5">
        <f t="shared" si="2207"/>
        <v>0</v>
      </c>
      <c r="K2535" s="5">
        <f t="shared" si="2207"/>
        <v>0</v>
      </c>
      <c r="L2535" s="5">
        <f t="shared" si="2207"/>
        <v>1886.9230000000002</v>
      </c>
      <c r="M2535" s="5">
        <f t="shared" si="2203"/>
        <v>4486.9230000000007</v>
      </c>
      <c r="N2535" s="5">
        <v>13078.20861</v>
      </c>
      <c r="O2535" s="5">
        <f t="shared" si="2208"/>
        <v>2178.6472199999998</v>
      </c>
      <c r="P2535" s="5">
        <f t="shared" si="2209"/>
        <v>0</v>
      </c>
      <c r="Q2535" s="5">
        <f t="shared" si="2209"/>
        <v>0</v>
      </c>
      <c r="R2535" s="5">
        <f t="shared" si="2209"/>
        <v>0</v>
      </c>
      <c r="S2535" s="5">
        <f t="shared" si="2209"/>
        <v>0</v>
      </c>
      <c r="T2535" s="5">
        <v>13078.2086</v>
      </c>
      <c r="U2535" s="5">
        <f t="shared" si="2209"/>
        <v>0</v>
      </c>
      <c r="V2535" s="36">
        <f t="shared" si="2209"/>
        <v>0</v>
      </c>
      <c r="W2535" s="5">
        <f t="shared" si="2193"/>
        <v>99.999999923536933</v>
      </c>
      <c r="X2535" s="26"/>
    </row>
    <row r="2536" spans="1:25" ht="31.5" x14ac:dyDescent="0.25">
      <c r="A2536" s="4" t="s">
        <v>216</v>
      </c>
      <c r="B2536" s="4" t="s">
        <v>1345</v>
      </c>
      <c r="C2536" s="4" t="s">
        <v>22</v>
      </c>
      <c r="D2536" s="4"/>
      <c r="E2536" s="14" t="s">
        <v>699</v>
      </c>
      <c r="F2536" s="5">
        <v>2600</v>
      </c>
      <c r="G2536" s="5">
        <v>2261.8000000000002</v>
      </c>
      <c r="H2536" s="5">
        <v>2600</v>
      </c>
      <c r="I2536" s="5"/>
      <c r="J2536" s="5"/>
      <c r="K2536" s="5"/>
      <c r="L2536" s="5">
        <f>2084.974-198.051</f>
        <v>1886.9230000000002</v>
      </c>
      <c r="M2536" s="5">
        <f t="shared" si="2203"/>
        <v>4486.9230000000007</v>
      </c>
      <c r="N2536" s="5">
        <v>9388.8427899999988</v>
      </c>
      <c r="O2536" s="5">
        <v>2178.6472199999998</v>
      </c>
      <c r="P2536" s="5">
        <v>0</v>
      </c>
      <c r="Q2536" s="5">
        <v>0</v>
      </c>
      <c r="R2536" s="5">
        <v>0</v>
      </c>
      <c r="S2536" s="5">
        <v>0</v>
      </c>
      <c r="T2536" s="5">
        <v>7410.42634</v>
      </c>
      <c r="U2536" s="5">
        <v>0</v>
      </c>
      <c r="V2536" s="36">
        <v>0</v>
      </c>
      <c r="W2536" s="5">
        <f t="shared" si="2193"/>
        <v>78.928005354321201</v>
      </c>
      <c r="X2536" s="26"/>
    </row>
    <row r="2537" spans="1:25" ht="47.25" x14ac:dyDescent="0.25">
      <c r="A2537" s="4" t="s">
        <v>216</v>
      </c>
      <c r="B2537" s="4" t="s">
        <v>1345</v>
      </c>
      <c r="C2537" s="4" t="s">
        <v>345</v>
      </c>
      <c r="D2537" s="4"/>
      <c r="E2537" s="14" t="s">
        <v>704</v>
      </c>
      <c r="F2537" s="5"/>
      <c r="G2537" s="5"/>
      <c r="H2537" s="5"/>
      <c r="I2537" s="5"/>
      <c r="J2537" s="5"/>
      <c r="K2537" s="5"/>
      <c r="L2537" s="5"/>
      <c r="M2537" s="5">
        <v>0</v>
      </c>
      <c r="N2537" s="5">
        <v>9388.8427899999988</v>
      </c>
      <c r="O2537" s="5">
        <f t="shared" ref="O2537:V2539" si="2214">O2538</f>
        <v>53986.807129999994</v>
      </c>
      <c r="P2537" s="5">
        <f t="shared" si="2214"/>
        <v>45811.882169999997</v>
      </c>
      <c r="Q2537" s="5">
        <f t="shared" si="2214"/>
        <v>42988.314440000002</v>
      </c>
      <c r="R2537" s="5">
        <f t="shared" si="2214"/>
        <v>0</v>
      </c>
      <c r="S2537" s="5">
        <f t="shared" si="2214"/>
        <v>0</v>
      </c>
      <c r="T2537" s="5">
        <v>7410.42634</v>
      </c>
      <c r="U2537" s="5">
        <f t="shared" si="2214"/>
        <v>45811.882169999997</v>
      </c>
      <c r="V2537" s="36">
        <f t="shared" si="2214"/>
        <v>0</v>
      </c>
      <c r="W2537" s="5">
        <f t="shared" si="2193"/>
        <v>78.928005354321201</v>
      </c>
      <c r="X2537" s="26"/>
    </row>
    <row r="2538" spans="1:25" ht="31.5" x14ac:dyDescent="0.25">
      <c r="A2538" s="4" t="s">
        <v>216</v>
      </c>
      <c r="B2538" s="4" t="s">
        <v>1345</v>
      </c>
      <c r="C2538" s="4" t="s">
        <v>345</v>
      </c>
      <c r="D2538" s="4" t="s">
        <v>11</v>
      </c>
      <c r="E2538" s="14" t="s">
        <v>465</v>
      </c>
      <c r="F2538" s="5"/>
      <c r="G2538" s="5"/>
      <c r="H2538" s="5"/>
      <c r="I2538" s="5"/>
      <c r="J2538" s="5"/>
      <c r="K2538" s="5"/>
      <c r="L2538" s="5"/>
      <c r="M2538" s="5">
        <v>0</v>
      </c>
      <c r="N2538" s="5">
        <v>6239.1358499999997</v>
      </c>
      <c r="O2538" s="5">
        <f t="shared" si="2214"/>
        <v>53986.807129999994</v>
      </c>
      <c r="P2538" s="5">
        <f t="shared" si="2214"/>
        <v>45811.882169999997</v>
      </c>
      <c r="Q2538" s="5">
        <f t="shared" si="2214"/>
        <v>42988.314440000002</v>
      </c>
      <c r="R2538" s="5">
        <f t="shared" si="2214"/>
        <v>0</v>
      </c>
      <c r="S2538" s="5">
        <f t="shared" si="2214"/>
        <v>0</v>
      </c>
      <c r="T2538" s="5">
        <v>6239.1354000000001</v>
      </c>
      <c r="U2538" s="5">
        <f t="shared" si="2214"/>
        <v>45811.882169999997</v>
      </c>
      <c r="V2538" s="36">
        <f t="shared" si="2214"/>
        <v>0</v>
      </c>
      <c r="W2538" s="5">
        <f t="shared" si="2193"/>
        <v>99.999992787462716</v>
      </c>
      <c r="X2538" s="26"/>
    </row>
    <row r="2539" spans="1:25" ht="31.5" x14ac:dyDescent="0.25">
      <c r="A2539" s="4" t="s">
        <v>216</v>
      </c>
      <c r="B2539" s="4" t="s">
        <v>1345</v>
      </c>
      <c r="C2539" s="4" t="s">
        <v>345</v>
      </c>
      <c r="D2539" s="4" t="s">
        <v>12</v>
      </c>
      <c r="E2539" s="14" t="s">
        <v>466</v>
      </c>
      <c r="F2539" s="5"/>
      <c r="G2539" s="5"/>
      <c r="H2539" s="5"/>
      <c r="I2539" s="5"/>
      <c r="J2539" s="5"/>
      <c r="K2539" s="5"/>
      <c r="L2539" s="5"/>
      <c r="M2539" s="5">
        <v>0</v>
      </c>
      <c r="N2539" s="5">
        <v>6239.1358499999997</v>
      </c>
      <c r="O2539" s="5">
        <f t="shared" si="2214"/>
        <v>53986.807129999994</v>
      </c>
      <c r="P2539" s="5">
        <f t="shared" si="2214"/>
        <v>45811.882169999997</v>
      </c>
      <c r="Q2539" s="5">
        <f t="shared" si="2214"/>
        <v>42988.314440000002</v>
      </c>
      <c r="R2539" s="5">
        <f t="shared" si="2214"/>
        <v>0</v>
      </c>
      <c r="S2539" s="5">
        <f t="shared" si="2214"/>
        <v>0</v>
      </c>
      <c r="T2539" s="5">
        <v>6239.1354000000001</v>
      </c>
      <c r="U2539" s="5">
        <f t="shared" si="2214"/>
        <v>45811.882169999997</v>
      </c>
      <c r="V2539" s="36">
        <f t="shared" si="2214"/>
        <v>0</v>
      </c>
      <c r="W2539" s="5">
        <f t="shared" si="2193"/>
        <v>99.999992787462716</v>
      </c>
      <c r="X2539" s="26"/>
    </row>
    <row r="2540" spans="1:25" ht="31.5" x14ac:dyDescent="0.25">
      <c r="A2540" s="4" t="s">
        <v>216</v>
      </c>
      <c r="B2540" s="4" t="s">
        <v>1345</v>
      </c>
      <c r="C2540" s="4" t="s">
        <v>345</v>
      </c>
      <c r="D2540" s="4" t="s">
        <v>73</v>
      </c>
      <c r="E2540" s="14" t="s">
        <v>475</v>
      </c>
      <c r="F2540" s="5"/>
      <c r="G2540" s="5"/>
      <c r="H2540" s="5"/>
      <c r="I2540" s="5"/>
      <c r="J2540" s="5"/>
      <c r="K2540" s="5"/>
      <c r="L2540" s="5"/>
      <c r="M2540" s="5">
        <v>0</v>
      </c>
      <c r="N2540" s="5">
        <v>2270.5059999999999</v>
      </c>
      <c r="O2540" s="5">
        <f t="shared" ref="O2540:V2540" si="2215">O2541+O2543</f>
        <v>53986.807129999994</v>
      </c>
      <c r="P2540" s="5">
        <f t="shared" si="2215"/>
        <v>45811.882169999997</v>
      </c>
      <c r="Q2540" s="5">
        <f t="shared" si="2215"/>
        <v>42988.314440000002</v>
      </c>
      <c r="R2540" s="5">
        <f t="shared" si="2215"/>
        <v>0</v>
      </c>
      <c r="S2540" s="5">
        <f t="shared" si="2215"/>
        <v>0</v>
      </c>
      <c r="T2540" s="5">
        <v>432.09</v>
      </c>
      <c r="U2540" s="5">
        <f t="shared" si="2215"/>
        <v>45811.882169999997</v>
      </c>
      <c r="V2540" s="36">
        <f t="shared" si="2215"/>
        <v>0</v>
      </c>
      <c r="W2540" s="5">
        <f t="shared" si="2193"/>
        <v>19.030559707836051</v>
      </c>
      <c r="X2540" s="26"/>
    </row>
    <row r="2541" spans="1:25" ht="63" x14ac:dyDescent="0.25">
      <c r="A2541" s="4" t="s">
        <v>216</v>
      </c>
      <c r="B2541" s="4" t="s">
        <v>1345</v>
      </c>
      <c r="C2541" s="4" t="s">
        <v>345</v>
      </c>
      <c r="D2541" s="4" t="s">
        <v>72</v>
      </c>
      <c r="E2541" s="14" t="s">
        <v>1187</v>
      </c>
      <c r="F2541" s="5"/>
      <c r="G2541" s="5"/>
      <c r="H2541" s="5"/>
      <c r="I2541" s="5"/>
      <c r="J2541" s="5"/>
      <c r="K2541" s="5"/>
      <c r="L2541" s="5"/>
      <c r="M2541" s="5">
        <v>0</v>
      </c>
      <c r="N2541" s="5">
        <v>2270.5059999999999</v>
      </c>
      <c r="O2541" s="5">
        <f t="shared" ref="O2541:V2541" si="2216">O2542</f>
        <v>21077.054409999997</v>
      </c>
      <c r="P2541" s="5">
        <f t="shared" si="2216"/>
        <v>19484.080600000001</v>
      </c>
      <c r="Q2541" s="5">
        <f t="shared" si="2216"/>
        <v>16660.512869999999</v>
      </c>
      <c r="R2541" s="5">
        <f t="shared" si="2216"/>
        <v>0</v>
      </c>
      <c r="S2541" s="5">
        <f t="shared" si="2216"/>
        <v>0</v>
      </c>
      <c r="T2541" s="5">
        <v>432.09</v>
      </c>
      <c r="U2541" s="5">
        <f t="shared" si="2216"/>
        <v>19484.080600000001</v>
      </c>
      <c r="V2541" s="36">
        <f t="shared" si="2216"/>
        <v>0</v>
      </c>
      <c r="W2541" s="5">
        <f t="shared" si="2193"/>
        <v>19.030559707836051</v>
      </c>
      <c r="X2541" s="26"/>
    </row>
    <row r="2542" spans="1:25" x14ac:dyDescent="0.25">
      <c r="A2542" s="4" t="s">
        <v>216</v>
      </c>
      <c r="B2542" s="4" t="s">
        <v>1345</v>
      </c>
      <c r="C2542" s="4" t="s">
        <v>345</v>
      </c>
      <c r="D2542" s="4" t="s">
        <v>13</v>
      </c>
      <c r="E2542" s="14" t="s">
        <v>480</v>
      </c>
      <c r="F2542" s="5"/>
      <c r="G2542" s="5"/>
      <c r="H2542" s="5"/>
      <c r="I2542" s="5"/>
      <c r="J2542" s="5"/>
      <c r="K2542" s="5"/>
      <c r="L2542" s="5"/>
      <c r="M2542" s="5">
        <v>0</v>
      </c>
      <c r="N2542" s="5">
        <v>879.20093999999995</v>
      </c>
      <c r="O2542" s="5">
        <f>4416.54154+16660.51287</f>
        <v>21077.054409999997</v>
      </c>
      <c r="P2542" s="5">
        <v>19484.080600000001</v>
      </c>
      <c r="Q2542" s="5">
        <v>16660.512869999999</v>
      </c>
      <c r="R2542" s="5">
        <v>0</v>
      </c>
      <c r="S2542" s="5">
        <v>0</v>
      </c>
      <c r="T2542" s="5">
        <v>739.20093999999995</v>
      </c>
      <c r="U2542" s="5">
        <v>19484.080600000001</v>
      </c>
      <c r="V2542" s="36">
        <v>0</v>
      </c>
      <c r="W2542" s="5">
        <f t="shared" si="2193"/>
        <v>84.076450145742569</v>
      </c>
      <c r="X2542" s="26"/>
    </row>
    <row r="2543" spans="1:25" ht="63" x14ac:dyDescent="0.25">
      <c r="A2543" s="4" t="s">
        <v>216</v>
      </c>
      <c r="B2543" s="4" t="s">
        <v>1345</v>
      </c>
      <c r="C2543" s="4" t="s">
        <v>345</v>
      </c>
      <c r="D2543" s="4" t="s">
        <v>182</v>
      </c>
      <c r="E2543" s="14" t="s">
        <v>481</v>
      </c>
      <c r="F2543" s="5"/>
      <c r="G2543" s="5"/>
      <c r="H2543" s="5"/>
      <c r="I2543" s="5"/>
      <c r="J2543" s="5"/>
      <c r="K2543" s="5"/>
      <c r="L2543" s="5"/>
      <c r="M2543" s="5">
        <v>0</v>
      </c>
      <c r="N2543" s="5">
        <v>879.20093999999995</v>
      </c>
      <c r="O2543" s="5">
        <f t="shared" ref="O2543:V2543" si="2217">O2544</f>
        <v>32909.752719999997</v>
      </c>
      <c r="P2543" s="5">
        <f t="shared" si="2217"/>
        <v>26327.80157</v>
      </c>
      <c r="Q2543" s="5">
        <f t="shared" si="2217"/>
        <v>26327.80157</v>
      </c>
      <c r="R2543" s="5">
        <f t="shared" si="2217"/>
        <v>0</v>
      </c>
      <c r="S2543" s="5">
        <f t="shared" si="2217"/>
        <v>0</v>
      </c>
      <c r="T2543" s="5">
        <v>739.20093999999995</v>
      </c>
      <c r="U2543" s="5">
        <f t="shared" si="2217"/>
        <v>26327.80157</v>
      </c>
      <c r="V2543" s="36">
        <f t="shared" si="2217"/>
        <v>0</v>
      </c>
      <c r="W2543" s="5">
        <f t="shared" si="2193"/>
        <v>84.076450145742569</v>
      </c>
      <c r="X2543" s="26"/>
    </row>
    <row r="2544" spans="1:25" x14ac:dyDescent="0.25">
      <c r="A2544" s="9" t="s">
        <v>216</v>
      </c>
      <c r="B2544" s="9" t="s">
        <v>1324</v>
      </c>
      <c r="C2544" s="9"/>
      <c r="D2544" s="9"/>
      <c r="E2544" s="13" t="s">
        <v>445</v>
      </c>
      <c r="F2544" s="5"/>
      <c r="G2544" s="5"/>
      <c r="H2544" s="5"/>
      <c r="I2544" s="5"/>
      <c r="J2544" s="5"/>
      <c r="K2544" s="5"/>
      <c r="L2544" s="5"/>
      <c r="M2544" s="5">
        <v>0</v>
      </c>
      <c r="N2544" s="11">
        <v>242.351</v>
      </c>
      <c r="O2544" s="5">
        <f>6581.95115+26327.80157</f>
        <v>32909.752719999997</v>
      </c>
      <c r="P2544" s="5">
        <v>26327.80157</v>
      </c>
      <c r="Q2544" s="5">
        <v>26327.80157</v>
      </c>
      <c r="R2544" s="5">
        <v>0</v>
      </c>
      <c r="S2544" s="5">
        <v>0</v>
      </c>
      <c r="T2544" s="11">
        <v>241.95000999999999</v>
      </c>
      <c r="U2544" s="5">
        <v>26327.80157</v>
      </c>
      <c r="V2544" s="36">
        <v>0</v>
      </c>
      <c r="W2544" s="11">
        <f t="shared" si="2193"/>
        <v>99.834541635891739</v>
      </c>
      <c r="X2544" s="26"/>
    </row>
    <row r="2545" spans="1:24" ht="31.5" x14ac:dyDescent="0.25">
      <c r="A2545" s="4" t="s">
        <v>216</v>
      </c>
      <c r="B2545" s="4" t="s">
        <v>1324</v>
      </c>
      <c r="C2545" s="4" t="s">
        <v>186</v>
      </c>
      <c r="D2545" s="4"/>
      <c r="E2545" s="14" t="s">
        <v>959</v>
      </c>
      <c r="F2545" s="5">
        <f t="shared" ref="F2545:L2551" si="2218">F2546</f>
        <v>16166.3</v>
      </c>
      <c r="G2545" s="5">
        <f t="shared" si="2218"/>
        <v>16166.3</v>
      </c>
      <c r="H2545" s="5">
        <f t="shared" si="2218"/>
        <v>16166.3</v>
      </c>
      <c r="I2545" s="5">
        <f t="shared" si="2218"/>
        <v>0</v>
      </c>
      <c r="J2545" s="5">
        <f t="shared" si="2218"/>
        <v>0</v>
      </c>
      <c r="K2545" s="5">
        <f t="shared" si="2218"/>
        <v>0</v>
      </c>
      <c r="L2545" s="5">
        <f t="shared" si="2218"/>
        <v>-40.841000000000001</v>
      </c>
      <c r="M2545" s="5">
        <f t="shared" si="2203"/>
        <v>16125.458999999999</v>
      </c>
      <c r="N2545" s="5">
        <v>25.401</v>
      </c>
      <c r="O2545" s="5">
        <f>O2546+O2553</f>
        <v>14909.051149999999</v>
      </c>
      <c r="P2545" s="5">
        <f t="shared" ref="P2545:S2547" si="2219">P2546</f>
        <v>0</v>
      </c>
      <c r="Q2545" s="5">
        <f t="shared" si="2219"/>
        <v>0</v>
      </c>
      <c r="R2545" s="5">
        <f t="shared" si="2219"/>
        <v>0</v>
      </c>
      <c r="S2545" s="5">
        <f t="shared" si="2219"/>
        <v>0</v>
      </c>
      <c r="T2545" s="5">
        <v>25.00001</v>
      </c>
      <c r="U2545" s="5">
        <f t="shared" ref="U2545:V2547" si="2220">U2546</f>
        <v>0</v>
      </c>
      <c r="V2545" s="36">
        <f t="shared" si="2220"/>
        <v>0</v>
      </c>
      <c r="W2545" s="5">
        <f t="shared" si="2193"/>
        <v>98.421361363725836</v>
      </c>
      <c r="X2545" s="26"/>
    </row>
    <row r="2546" spans="1:24" ht="47.25" x14ac:dyDescent="0.25">
      <c r="A2546" s="4" t="s">
        <v>216</v>
      </c>
      <c r="B2546" s="4" t="s">
        <v>1324</v>
      </c>
      <c r="C2546" s="4" t="s">
        <v>187</v>
      </c>
      <c r="D2546" s="4"/>
      <c r="E2546" s="14" t="s">
        <v>1487</v>
      </c>
      <c r="F2546" s="5">
        <f t="shared" si="2218"/>
        <v>16166.3</v>
      </c>
      <c r="G2546" s="5">
        <f t="shared" si="2218"/>
        <v>16166.3</v>
      </c>
      <c r="H2546" s="5">
        <f t="shared" si="2218"/>
        <v>16166.3</v>
      </c>
      <c r="I2546" s="5">
        <f t="shared" si="2218"/>
        <v>0</v>
      </c>
      <c r="J2546" s="5">
        <f t="shared" si="2218"/>
        <v>0</v>
      </c>
      <c r="K2546" s="5">
        <f t="shared" si="2218"/>
        <v>0</v>
      </c>
      <c r="L2546" s="5">
        <f t="shared" si="2218"/>
        <v>-40.841000000000001</v>
      </c>
      <c r="M2546" s="5">
        <f t="shared" si="2203"/>
        <v>16125.458999999999</v>
      </c>
      <c r="N2546" s="5">
        <v>25.401</v>
      </c>
      <c r="O2546" s="5">
        <f>O2547</f>
        <v>9874.6880000000001</v>
      </c>
      <c r="P2546" s="5">
        <f t="shared" si="2219"/>
        <v>0</v>
      </c>
      <c r="Q2546" s="5">
        <f t="shared" si="2219"/>
        <v>0</v>
      </c>
      <c r="R2546" s="5">
        <f t="shared" si="2219"/>
        <v>0</v>
      </c>
      <c r="S2546" s="5">
        <f t="shared" si="2219"/>
        <v>0</v>
      </c>
      <c r="T2546" s="5">
        <v>25.00001</v>
      </c>
      <c r="U2546" s="5">
        <f t="shared" si="2220"/>
        <v>0</v>
      </c>
      <c r="V2546" s="36">
        <f t="shared" si="2220"/>
        <v>0</v>
      </c>
      <c r="W2546" s="5">
        <f t="shared" si="2193"/>
        <v>98.421361363725836</v>
      </c>
      <c r="X2546" s="26"/>
    </row>
    <row r="2547" spans="1:24" ht="47.25" x14ac:dyDescent="0.25">
      <c r="A2547" s="4" t="s">
        <v>216</v>
      </c>
      <c r="B2547" s="4" t="s">
        <v>1324</v>
      </c>
      <c r="C2547" s="4" t="s">
        <v>1497</v>
      </c>
      <c r="D2547" s="4"/>
      <c r="E2547" s="14" t="s">
        <v>966</v>
      </c>
      <c r="F2547" s="5">
        <f t="shared" si="2218"/>
        <v>16166.3</v>
      </c>
      <c r="G2547" s="5">
        <f t="shared" si="2218"/>
        <v>16166.3</v>
      </c>
      <c r="H2547" s="5">
        <f t="shared" si="2218"/>
        <v>16166.3</v>
      </c>
      <c r="I2547" s="5">
        <f t="shared" si="2218"/>
        <v>0</v>
      </c>
      <c r="J2547" s="5">
        <f t="shared" si="2218"/>
        <v>0</v>
      </c>
      <c r="K2547" s="5">
        <f t="shared" si="2218"/>
        <v>0</v>
      </c>
      <c r="L2547" s="5">
        <f t="shared" si="2218"/>
        <v>-40.841000000000001</v>
      </c>
      <c r="M2547" s="5">
        <f t="shared" si="2203"/>
        <v>16125.458999999999</v>
      </c>
      <c r="N2547" s="5">
        <v>25.401</v>
      </c>
      <c r="O2547" s="5">
        <f>O2548</f>
        <v>9874.6880000000001</v>
      </c>
      <c r="P2547" s="5">
        <f t="shared" si="2219"/>
        <v>0</v>
      </c>
      <c r="Q2547" s="5">
        <f t="shared" si="2219"/>
        <v>0</v>
      </c>
      <c r="R2547" s="5">
        <f t="shared" si="2219"/>
        <v>0</v>
      </c>
      <c r="S2547" s="5">
        <f t="shared" si="2219"/>
        <v>0</v>
      </c>
      <c r="T2547" s="5">
        <v>25.00001</v>
      </c>
      <c r="U2547" s="5">
        <f t="shared" si="2220"/>
        <v>0</v>
      </c>
      <c r="V2547" s="36">
        <f t="shared" si="2220"/>
        <v>0</v>
      </c>
      <c r="W2547" s="5">
        <f t="shared" si="2193"/>
        <v>98.421361363725836</v>
      </c>
      <c r="X2547" s="26"/>
    </row>
    <row r="2548" spans="1:24" ht="63" x14ac:dyDescent="0.25">
      <c r="A2548" s="4" t="s">
        <v>216</v>
      </c>
      <c r="B2548" s="4" t="s">
        <v>1324</v>
      </c>
      <c r="C2548" s="4" t="s">
        <v>1498</v>
      </c>
      <c r="D2548" s="4"/>
      <c r="E2548" s="14" t="s">
        <v>1141</v>
      </c>
      <c r="F2548" s="5">
        <f t="shared" ref="F2548:L2548" si="2221">F2551</f>
        <v>16166.3</v>
      </c>
      <c r="G2548" s="5">
        <f t="shared" si="2221"/>
        <v>16166.3</v>
      </c>
      <c r="H2548" s="5">
        <f t="shared" si="2221"/>
        <v>16166.3</v>
      </c>
      <c r="I2548" s="5">
        <f t="shared" si="2221"/>
        <v>0</v>
      </c>
      <c r="J2548" s="5">
        <f t="shared" si="2221"/>
        <v>0</v>
      </c>
      <c r="K2548" s="5">
        <f t="shared" si="2221"/>
        <v>0</v>
      </c>
      <c r="L2548" s="5">
        <f t="shared" si="2221"/>
        <v>-40.841000000000001</v>
      </c>
      <c r="M2548" s="5">
        <f t="shared" si="2203"/>
        <v>16125.458999999999</v>
      </c>
      <c r="N2548" s="5">
        <v>25.401</v>
      </c>
      <c r="O2548" s="5">
        <f t="shared" ref="O2548:V2548" si="2222">O2551+O2549</f>
        <v>9874.6880000000001</v>
      </c>
      <c r="P2548" s="5">
        <f t="shared" si="2222"/>
        <v>0</v>
      </c>
      <c r="Q2548" s="5">
        <f t="shared" si="2222"/>
        <v>0</v>
      </c>
      <c r="R2548" s="5">
        <f t="shared" si="2222"/>
        <v>0</v>
      </c>
      <c r="S2548" s="5">
        <f t="shared" si="2222"/>
        <v>0</v>
      </c>
      <c r="T2548" s="5">
        <v>25.00001</v>
      </c>
      <c r="U2548" s="5">
        <f t="shared" si="2222"/>
        <v>0</v>
      </c>
      <c r="V2548" s="36">
        <f t="shared" si="2222"/>
        <v>0</v>
      </c>
      <c r="W2548" s="5">
        <f t="shared" si="2193"/>
        <v>98.421361363725836</v>
      </c>
      <c r="X2548" s="26"/>
    </row>
    <row r="2549" spans="1:24" ht="31.5" x14ac:dyDescent="0.25">
      <c r="A2549" s="4" t="s">
        <v>216</v>
      </c>
      <c r="B2549" s="4" t="s">
        <v>1324</v>
      </c>
      <c r="C2549" s="4" t="s">
        <v>1498</v>
      </c>
      <c r="D2549" s="4" t="s">
        <v>11</v>
      </c>
      <c r="E2549" s="14" t="s">
        <v>465</v>
      </c>
      <c r="F2549" s="5"/>
      <c r="G2549" s="5"/>
      <c r="H2549" s="5"/>
      <c r="I2549" s="5"/>
      <c r="J2549" s="5"/>
      <c r="K2549" s="5"/>
      <c r="L2549" s="5"/>
      <c r="M2549" s="5">
        <v>0</v>
      </c>
      <c r="N2549" s="5">
        <v>25.401</v>
      </c>
      <c r="O2549" s="5">
        <f t="shared" ref="O2549:V2549" si="2223">O2550</f>
        <v>1707.26071</v>
      </c>
      <c r="P2549" s="5">
        <f t="shared" si="2223"/>
        <v>0</v>
      </c>
      <c r="Q2549" s="5">
        <f t="shared" si="2223"/>
        <v>0</v>
      </c>
      <c r="R2549" s="5">
        <f t="shared" si="2223"/>
        <v>0</v>
      </c>
      <c r="S2549" s="5">
        <f t="shared" si="2223"/>
        <v>0</v>
      </c>
      <c r="T2549" s="5">
        <v>25.00001</v>
      </c>
      <c r="U2549" s="5">
        <f t="shared" si="2223"/>
        <v>0</v>
      </c>
      <c r="V2549" s="36">
        <f t="shared" si="2223"/>
        <v>0</v>
      </c>
      <c r="W2549" s="5">
        <f t="shared" si="2193"/>
        <v>98.421361363725836</v>
      </c>
      <c r="X2549" s="26"/>
    </row>
    <row r="2550" spans="1:24" ht="31.5" x14ac:dyDescent="0.25">
      <c r="A2550" s="4" t="s">
        <v>216</v>
      </c>
      <c r="B2550" s="4" t="s">
        <v>1324</v>
      </c>
      <c r="C2550" s="4" t="s">
        <v>1498</v>
      </c>
      <c r="D2550" s="4" t="s">
        <v>12</v>
      </c>
      <c r="E2550" s="14" t="s">
        <v>466</v>
      </c>
      <c r="F2550" s="5"/>
      <c r="G2550" s="5"/>
      <c r="H2550" s="5"/>
      <c r="I2550" s="5"/>
      <c r="J2550" s="5"/>
      <c r="K2550" s="5"/>
      <c r="L2550" s="5"/>
      <c r="M2550" s="5">
        <v>0</v>
      </c>
      <c r="N2550" s="5">
        <v>25.401</v>
      </c>
      <c r="O2550" s="5">
        <v>1707.26071</v>
      </c>
      <c r="P2550" s="5">
        <v>0</v>
      </c>
      <c r="Q2550" s="5">
        <v>0</v>
      </c>
      <c r="R2550" s="5">
        <v>0</v>
      </c>
      <c r="S2550" s="5">
        <v>0</v>
      </c>
      <c r="T2550" s="5">
        <v>25.00001</v>
      </c>
      <c r="U2550" s="5">
        <v>0</v>
      </c>
      <c r="V2550" s="36">
        <v>0</v>
      </c>
      <c r="W2550" s="5">
        <f t="shared" si="2193"/>
        <v>98.421361363725836</v>
      </c>
      <c r="X2550" s="26"/>
    </row>
    <row r="2551" spans="1:24" ht="31.5" x14ac:dyDescent="0.25">
      <c r="A2551" s="4" t="s">
        <v>216</v>
      </c>
      <c r="B2551" s="4" t="s">
        <v>1324</v>
      </c>
      <c r="C2551" s="4" t="s">
        <v>49</v>
      </c>
      <c r="D2551" s="4"/>
      <c r="E2551" s="14" t="s">
        <v>1016</v>
      </c>
      <c r="F2551" s="5">
        <f t="shared" si="2218"/>
        <v>16166.3</v>
      </c>
      <c r="G2551" s="5">
        <f t="shared" si="2218"/>
        <v>16166.3</v>
      </c>
      <c r="H2551" s="5">
        <f t="shared" si="2218"/>
        <v>16166.3</v>
      </c>
      <c r="I2551" s="5">
        <f t="shared" si="2218"/>
        <v>0</v>
      </c>
      <c r="J2551" s="5">
        <f t="shared" si="2218"/>
        <v>0</v>
      </c>
      <c r="K2551" s="5">
        <f t="shared" si="2218"/>
        <v>0</v>
      </c>
      <c r="L2551" s="5">
        <f t="shared" si="2218"/>
        <v>-40.841000000000001</v>
      </c>
      <c r="M2551" s="5">
        <f t="shared" si="2203"/>
        <v>16125.458999999999</v>
      </c>
      <c r="N2551" s="5">
        <v>208.95</v>
      </c>
      <c r="O2551" s="5">
        <f t="shared" ref="O2551:V2551" si="2224">O2552</f>
        <v>8167.4272899999996</v>
      </c>
      <c r="P2551" s="5">
        <f t="shared" si="2224"/>
        <v>0</v>
      </c>
      <c r="Q2551" s="5">
        <f t="shared" si="2224"/>
        <v>0</v>
      </c>
      <c r="R2551" s="5">
        <f t="shared" si="2224"/>
        <v>0</v>
      </c>
      <c r="S2551" s="5">
        <f t="shared" si="2224"/>
        <v>0</v>
      </c>
      <c r="T2551" s="5">
        <v>208.95</v>
      </c>
      <c r="U2551" s="5">
        <f t="shared" si="2224"/>
        <v>0</v>
      </c>
      <c r="V2551" s="36">
        <f t="shared" si="2224"/>
        <v>0</v>
      </c>
      <c r="W2551" s="5">
        <f t="shared" si="2193"/>
        <v>100</v>
      </c>
      <c r="X2551" s="26"/>
    </row>
    <row r="2552" spans="1:24" ht="31.5" x14ac:dyDescent="0.25">
      <c r="A2552" s="4" t="s">
        <v>216</v>
      </c>
      <c r="B2552" s="4" t="s">
        <v>1324</v>
      </c>
      <c r="C2552" s="4" t="s">
        <v>54</v>
      </c>
      <c r="D2552" s="4"/>
      <c r="E2552" s="14" t="s">
        <v>1017</v>
      </c>
      <c r="F2552" s="5">
        <v>16166.3</v>
      </c>
      <c r="G2552" s="5">
        <v>16166.3</v>
      </c>
      <c r="H2552" s="5">
        <v>16166.3</v>
      </c>
      <c r="I2552" s="5"/>
      <c r="J2552" s="5"/>
      <c r="K2552" s="5"/>
      <c r="L2552" s="5">
        <v>-40.841000000000001</v>
      </c>
      <c r="M2552" s="5">
        <f t="shared" si="2203"/>
        <v>16125.458999999999</v>
      </c>
      <c r="N2552" s="5">
        <v>208.95</v>
      </c>
      <c r="O2552" s="5">
        <v>8167.4272899999996</v>
      </c>
      <c r="P2552" s="5">
        <v>0</v>
      </c>
      <c r="Q2552" s="5">
        <v>0</v>
      </c>
      <c r="R2552" s="5">
        <v>0</v>
      </c>
      <c r="S2552" s="5">
        <v>0</v>
      </c>
      <c r="T2552" s="5">
        <v>208.95</v>
      </c>
      <c r="U2552" s="5">
        <v>0</v>
      </c>
      <c r="V2552" s="36">
        <v>0</v>
      </c>
      <c r="W2552" s="5">
        <f t="shared" si="2193"/>
        <v>100</v>
      </c>
      <c r="X2552" s="26"/>
    </row>
    <row r="2553" spans="1:24" ht="63" x14ac:dyDescent="0.25">
      <c r="A2553" s="4" t="s">
        <v>216</v>
      </c>
      <c r="B2553" s="4" t="s">
        <v>1324</v>
      </c>
      <c r="C2553" s="4" t="s">
        <v>192</v>
      </c>
      <c r="D2553" s="4"/>
      <c r="E2553" s="14" t="s">
        <v>1213</v>
      </c>
      <c r="F2553" s="5"/>
      <c r="G2553" s="5"/>
      <c r="H2553" s="5"/>
      <c r="I2553" s="5"/>
      <c r="J2553" s="5"/>
      <c r="K2553" s="5"/>
      <c r="L2553" s="5"/>
      <c r="M2553" s="5">
        <f>M2554</f>
        <v>0</v>
      </c>
      <c r="N2553" s="5">
        <v>208.95</v>
      </c>
      <c r="O2553" s="5">
        <f t="shared" ref="O2553:V2556" si="2225">O2554</f>
        <v>5034.3631500000001</v>
      </c>
      <c r="P2553" s="5">
        <f t="shared" si="2225"/>
        <v>0</v>
      </c>
      <c r="Q2553" s="5">
        <f t="shared" si="2225"/>
        <v>0</v>
      </c>
      <c r="R2553" s="5">
        <f t="shared" si="2225"/>
        <v>0</v>
      </c>
      <c r="S2553" s="5">
        <f t="shared" si="2225"/>
        <v>0</v>
      </c>
      <c r="T2553" s="5">
        <v>208.95</v>
      </c>
      <c r="U2553" s="5">
        <f t="shared" si="2225"/>
        <v>0</v>
      </c>
      <c r="V2553" s="36">
        <f t="shared" si="2225"/>
        <v>0</v>
      </c>
      <c r="W2553" s="5">
        <f t="shared" si="2193"/>
        <v>100</v>
      </c>
      <c r="X2553" s="26"/>
    </row>
    <row r="2554" spans="1:24" ht="31.5" hidden="1" x14ac:dyDescent="0.25">
      <c r="A2554" s="4" t="s">
        <v>216</v>
      </c>
      <c r="B2554" s="4" t="s">
        <v>1324</v>
      </c>
      <c r="C2554" s="4" t="s">
        <v>192</v>
      </c>
      <c r="D2554" s="4" t="s">
        <v>11</v>
      </c>
      <c r="E2554" s="14" t="s">
        <v>465</v>
      </c>
      <c r="F2554" s="5"/>
      <c r="G2554" s="5"/>
      <c r="H2554" s="5"/>
      <c r="I2554" s="5"/>
      <c r="J2554" s="5"/>
      <c r="K2554" s="5"/>
      <c r="L2554" s="5"/>
      <c r="M2554" s="5">
        <f>M2555</f>
        <v>0</v>
      </c>
      <c r="N2554" s="5">
        <v>0</v>
      </c>
      <c r="O2554" s="5">
        <f t="shared" si="2225"/>
        <v>5034.3631500000001</v>
      </c>
      <c r="P2554" s="5">
        <f t="shared" si="2225"/>
        <v>0</v>
      </c>
      <c r="Q2554" s="5">
        <f t="shared" si="2225"/>
        <v>0</v>
      </c>
      <c r="R2554" s="5">
        <f t="shared" si="2225"/>
        <v>0</v>
      </c>
      <c r="S2554" s="5">
        <f t="shared" si="2225"/>
        <v>0</v>
      </c>
      <c r="T2554" s="5">
        <v>0</v>
      </c>
      <c r="U2554" s="5">
        <f t="shared" si="2225"/>
        <v>0</v>
      </c>
      <c r="V2554" s="36">
        <f t="shared" si="2225"/>
        <v>0</v>
      </c>
      <c r="W2554" s="5" t="e">
        <f t="shared" si="2193"/>
        <v>#DIV/0!</v>
      </c>
      <c r="X2554" s="24" t="s">
        <v>1214</v>
      </c>
    </row>
    <row r="2555" spans="1:24" ht="31.5" hidden="1" x14ac:dyDescent="0.25">
      <c r="A2555" s="4" t="s">
        <v>216</v>
      </c>
      <c r="B2555" s="4" t="s">
        <v>1324</v>
      </c>
      <c r="C2555" s="4" t="s">
        <v>192</v>
      </c>
      <c r="D2555" s="4" t="s">
        <v>12</v>
      </c>
      <c r="E2555" s="14" t="s">
        <v>466</v>
      </c>
      <c r="F2555" s="5"/>
      <c r="G2555" s="5"/>
      <c r="H2555" s="5"/>
      <c r="I2555" s="5"/>
      <c r="J2555" s="5"/>
      <c r="K2555" s="5"/>
      <c r="L2555" s="5"/>
      <c r="M2555" s="5">
        <f>M2556</f>
        <v>0</v>
      </c>
      <c r="N2555" s="5">
        <v>0</v>
      </c>
      <c r="O2555" s="5">
        <f t="shared" si="2225"/>
        <v>5034.3631500000001</v>
      </c>
      <c r="P2555" s="5">
        <f t="shared" si="2225"/>
        <v>0</v>
      </c>
      <c r="Q2555" s="5">
        <f t="shared" si="2225"/>
        <v>0</v>
      </c>
      <c r="R2555" s="5">
        <f t="shared" si="2225"/>
        <v>0</v>
      </c>
      <c r="S2555" s="5">
        <f t="shared" si="2225"/>
        <v>0</v>
      </c>
      <c r="T2555" s="5">
        <v>0</v>
      </c>
      <c r="U2555" s="5">
        <f t="shared" si="2225"/>
        <v>0</v>
      </c>
      <c r="V2555" s="36">
        <f t="shared" si="2225"/>
        <v>0</v>
      </c>
      <c r="W2555" s="5" t="e">
        <f t="shared" si="2193"/>
        <v>#DIV/0!</v>
      </c>
      <c r="X2555" s="24" t="s">
        <v>1214</v>
      </c>
    </row>
    <row r="2556" spans="1:24" ht="63" x14ac:dyDescent="0.25">
      <c r="A2556" s="4" t="s">
        <v>216</v>
      </c>
      <c r="B2556" s="4" t="s">
        <v>1324</v>
      </c>
      <c r="C2556" s="4" t="s">
        <v>1194</v>
      </c>
      <c r="D2556" s="4"/>
      <c r="E2556" s="14" t="s">
        <v>1195</v>
      </c>
      <c r="F2556" s="5"/>
      <c r="G2556" s="5"/>
      <c r="H2556" s="5"/>
      <c r="I2556" s="5"/>
      <c r="J2556" s="5"/>
      <c r="K2556" s="5"/>
      <c r="L2556" s="5"/>
      <c r="M2556" s="5">
        <f>M2557</f>
        <v>0</v>
      </c>
      <c r="N2556" s="5">
        <v>208.95</v>
      </c>
      <c r="O2556" s="5">
        <f t="shared" si="2225"/>
        <v>5034.3631500000001</v>
      </c>
      <c r="P2556" s="5">
        <f t="shared" si="2225"/>
        <v>0</v>
      </c>
      <c r="Q2556" s="5">
        <f t="shared" si="2225"/>
        <v>0</v>
      </c>
      <c r="R2556" s="5">
        <f t="shared" si="2225"/>
        <v>0</v>
      </c>
      <c r="S2556" s="5">
        <f t="shared" si="2225"/>
        <v>0</v>
      </c>
      <c r="T2556" s="5">
        <v>208.95</v>
      </c>
      <c r="U2556" s="5">
        <f t="shared" si="2225"/>
        <v>0</v>
      </c>
      <c r="V2556" s="36">
        <f t="shared" si="2225"/>
        <v>0</v>
      </c>
      <c r="W2556" s="5">
        <f t="shared" si="2193"/>
        <v>100</v>
      </c>
      <c r="X2556" s="26"/>
    </row>
    <row r="2557" spans="1:24" x14ac:dyDescent="0.25">
      <c r="A2557" s="4" t="s">
        <v>216</v>
      </c>
      <c r="B2557" s="4" t="s">
        <v>1324</v>
      </c>
      <c r="C2557" s="4" t="s">
        <v>1194</v>
      </c>
      <c r="D2557" s="4" t="s">
        <v>13</v>
      </c>
      <c r="E2557" s="14" t="s">
        <v>480</v>
      </c>
      <c r="F2557" s="5"/>
      <c r="G2557" s="5"/>
      <c r="H2557" s="5"/>
      <c r="I2557" s="5"/>
      <c r="J2557" s="5"/>
      <c r="K2557" s="5"/>
      <c r="L2557" s="5"/>
      <c r="M2557" s="5">
        <v>0</v>
      </c>
      <c r="N2557" s="5">
        <v>208.95</v>
      </c>
      <c r="O2557" s="5">
        <v>5034.3631500000001</v>
      </c>
      <c r="P2557" s="5">
        <v>0</v>
      </c>
      <c r="Q2557" s="5">
        <v>0</v>
      </c>
      <c r="R2557" s="5">
        <v>0</v>
      </c>
      <c r="S2557" s="5">
        <v>0</v>
      </c>
      <c r="T2557" s="5">
        <v>208.95</v>
      </c>
      <c r="U2557" s="5">
        <v>0</v>
      </c>
      <c r="V2557" s="36">
        <v>0</v>
      </c>
      <c r="W2557" s="5">
        <f t="shared" si="2193"/>
        <v>100</v>
      </c>
      <c r="X2557" s="26"/>
    </row>
    <row r="2558" spans="1:24" x14ac:dyDescent="0.25">
      <c r="A2558" s="4" t="s">
        <v>216</v>
      </c>
      <c r="B2558" s="4" t="s">
        <v>1324</v>
      </c>
      <c r="C2558" s="4" t="s">
        <v>1194</v>
      </c>
      <c r="D2558" s="4" t="s">
        <v>14</v>
      </c>
      <c r="E2558" s="14" t="s">
        <v>482</v>
      </c>
      <c r="F2558" s="5">
        <f t="shared" ref="F2558:L2560" si="2226">F2559</f>
        <v>0</v>
      </c>
      <c r="G2558" s="5">
        <f t="shared" si="2226"/>
        <v>0</v>
      </c>
      <c r="H2558" s="5">
        <f t="shared" si="2226"/>
        <v>0</v>
      </c>
      <c r="I2558" s="5">
        <f t="shared" si="2226"/>
        <v>0</v>
      </c>
      <c r="J2558" s="5">
        <f t="shared" si="2226"/>
        <v>0</v>
      </c>
      <c r="K2558" s="5">
        <f t="shared" si="2226"/>
        <v>0</v>
      </c>
      <c r="L2558" s="5">
        <f t="shared" si="2226"/>
        <v>567.85900000000004</v>
      </c>
      <c r="M2558" s="5">
        <f t="shared" si="2203"/>
        <v>567.85900000000004</v>
      </c>
      <c r="N2558" s="5">
        <v>208.95</v>
      </c>
      <c r="O2558" s="5">
        <f t="shared" ref="O2558:O2560" si="2227">O2559</f>
        <v>3905.8788800000002</v>
      </c>
      <c r="P2558" s="5">
        <f t="shared" ref="P2558:V2560" si="2228">P2559</f>
        <v>0</v>
      </c>
      <c r="Q2558" s="5">
        <f t="shared" si="2228"/>
        <v>0</v>
      </c>
      <c r="R2558" s="5">
        <f t="shared" si="2228"/>
        <v>0</v>
      </c>
      <c r="S2558" s="5">
        <f t="shared" si="2228"/>
        <v>0</v>
      </c>
      <c r="T2558" s="5">
        <v>208.95</v>
      </c>
      <c r="U2558" s="5">
        <f t="shared" si="2228"/>
        <v>0</v>
      </c>
      <c r="V2558" s="36">
        <f t="shared" si="2228"/>
        <v>0</v>
      </c>
      <c r="W2558" s="5">
        <f t="shared" si="2193"/>
        <v>100</v>
      </c>
      <c r="X2558" s="26"/>
    </row>
    <row r="2559" spans="1:24" ht="47.25" x14ac:dyDescent="0.25">
      <c r="A2559" s="4" t="s">
        <v>216</v>
      </c>
      <c r="B2559" s="4" t="s">
        <v>1324</v>
      </c>
      <c r="C2559" s="4" t="s">
        <v>36</v>
      </c>
      <c r="D2559" s="4"/>
      <c r="E2559" s="14" t="s">
        <v>732</v>
      </c>
      <c r="F2559" s="5">
        <f t="shared" ref="F2559:L2559" si="2229">F2560+F2564</f>
        <v>0</v>
      </c>
      <c r="G2559" s="5">
        <f t="shared" si="2229"/>
        <v>0</v>
      </c>
      <c r="H2559" s="5">
        <f t="shared" si="2229"/>
        <v>0</v>
      </c>
      <c r="I2559" s="5">
        <f t="shared" si="2229"/>
        <v>0</v>
      </c>
      <c r="J2559" s="5">
        <f t="shared" si="2229"/>
        <v>0</v>
      </c>
      <c r="K2559" s="5">
        <f t="shared" si="2229"/>
        <v>0</v>
      </c>
      <c r="L2559" s="5">
        <f t="shared" si="2229"/>
        <v>567.85900000000004</v>
      </c>
      <c r="M2559" s="5">
        <f t="shared" si="2203"/>
        <v>567.85900000000004</v>
      </c>
      <c r="N2559" s="5">
        <v>8</v>
      </c>
      <c r="O2559" s="5">
        <f t="shared" ref="O2559:V2559" si="2230">O2560+O2564+O2562</f>
        <v>3905.8788800000002</v>
      </c>
      <c r="P2559" s="5">
        <f t="shared" si="2230"/>
        <v>0</v>
      </c>
      <c r="Q2559" s="5">
        <f t="shared" si="2230"/>
        <v>0</v>
      </c>
      <c r="R2559" s="5">
        <f t="shared" si="2230"/>
        <v>0</v>
      </c>
      <c r="S2559" s="5">
        <f t="shared" si="2230"/>
        <v>0</v>
      </c>
      <c r="T2559" s="5">
        <v>8</v>
      </c>
      <c r="U2559" s="5">
        <f t="shared" si="2230"/>
        <v>0</v>
      </c>
      <c r="V2559" s="36">
        <f t="shared" si="2230"/>
        <v>0</v>
      </c>
      <c r="W2559" s="5">
        <f t="shared" si="2193"/>
        <v>100</v>
      </c>
      <c r="X2559" s="26"/>
    </row>
    <row r="2560" spans="1:24" ht="31.5" x14ac:dyDescent="0.25">
      <c r="A2560" s="4" t="s">
        <v>216</v>
      </c>
      <c r="B2560" s="4" t="s">
        <v>1324</v>
      </c>
      <c r="C2560" s="4" t="s">
        <v>43</v>
      </c>
      <c r="D2560" s="4"/>
      <c r="E2560" s="14" t="s">
        <v>733</v>
      </c>
      <c r="F2560" s="5">
        <f t="shared" si="2226"/>
        <v>0</v>
      </c>
      <c r="G2560" s="5">
        <f t="shared" si="2226"/>
        <v>0</v>
      </c>
      <c r="H2560" s="5">
        <f t="shared" si="2226"/>
        <v>0</v>
      </c>
      <c r="I2560" s="5">
        <f t="shared" si="2226"/>
        <v>0</v>
      </c>
      <c r="J2560" s="5">
        <f t="shared" si="2226"/>
        <v>0</v>
      </c>
      <c r="K2560" s="5">
        <f t="shared" si="2226"/>
        <v>0</v>
      </c>
      <c r="L2560" s="5">
        <f t="shared" si="2226"/>
        <v>567.85900000000004</v>
      </c>
      <c r="M2560" s="5">
        <f t="shared" si="2203"/>
        <v>567.85900000000004</v>
      </c>
      <c r="N2560" s="5">
        <v>8</v>
      </c>
      <c r="O2560" s="5">
        <f t="shared" si="2227"/>
        <v>3795.8788800000002</v>
      </c>
      <c r="P2560" s="5">
        <f t="shared" si="2228"/>
        <v>0</v>
      </c>
      <c r="Q2560" s="5">
        <f t="shared" si="2228"/>
        <v>0</v>
      </c>
      <c r="R2560" s="5">
        <f t="shared" si="2228"/>
        <v>0</v>
      </c>
      <c r="S2560" s="5">
        <f t="shared" si="2228"/>
        <v>0</v>
      </c>
      <c r="T2560" s="5">
        <v>8</v>
      </c>
      <c r="U2560" s="5">
        <f t="shared" si="2228"/>
        <v>0</v>
      </c>
      <c r="V2560" s="36">
        <f t="shared" si="2228"/>
        <v>0</v>
      </c>
      <c r="W2560" s="5">
        <f t="shared" si="2193"/>
        <v>100</v>
      </c>
      <c r="X2560" s="26"/>
    </row>
    <row r="2561" spans="1:25" ht="31.5" x14ac:dyDescent="0.25">
      <c r="A2561" s="4" t="s">
        <v>216</v>
      </c>
      <c r="B2561" s="4" t="s">
        <v>1324</v>
      </c>
      <c r="C2561" s="4" t="s">
        <v>44</v>
      </c>
      <c r="D2561" s="4"/>
      <c r="E2561" s="14" t="s">
        <v>734</v>
      </c>
      <c r="F2561" s="5"/>
      <c r="G2561" s="5"/>
      <c r="H2561" s="5"/>
      <c r="I2561" s="5"/>
      <c r="J2561" s="5"/>
      <c r="K2561" s="5"/>
      <c r="L2561" s="5">
        <v>567.85900000000004</v>
      </c>
      <c r="M2561" s="5">
        <f t="shared" si="2203"/>
        <v>567.85900000000004</v>
      </c>
      <c r="N2561" s="5">
        <v>8</v>
      </c>
      <c r="O2561" s="5">
        <v>3795.8788800000002</v>
      </c>
      <c r="P2561" s="5">
        <v>0</v>
      </c>
      <c r="Q2561" s="5">
        <v>0</v>
      </c>
      <c r="R2561" s="5">
        <v>0</v>
      </c>
      <c r="S2561" s="5">
        <v>0</v>
      </c>
      <c r="T2561" s="5">
        <v>8</v>
      </c>
      <c r="U2561" s="5">
        <v>0</v>
      </c>
      <c r="V2561" s="36">
        <v>0</v>
      </c>
      <c r="W2561" s="5">
        <f t="shared" si="2193"/>
        <v>100</v>
      </c>
      <c r="X2561" s="26"/>
    </row>
    <row r="2562" spans="1:25" x14ac:dyDescent="0.25">
      <c r="A2562" s="4" t="s">
        <v>216</v>
      </c>
      <c r="B2562" s="4" t="s">
        <v>1324</v>
      </c>
      <c r="C2562" s="4" t="s">
        <v>44</v>
      </c>
      <c r="D2562" s="4" t="s">
        <v>13</v>
      </c>
      <c r="E2562" s="14" t="s">
        <v>480</v>
      </c>
      <c r="F2562" s="5"/>
      <c r="G2562" s="5"/>
      <c r="H2562" s="5"/>
      <c r="I2562" s="5"/>
      <c r="J2562" s="5"/>
      <c r="K2562" s="5"/>
      <c r="L2562" s="5"/>
      <c r="M2562" s="5">
        <f>M2563</f>
        <v>0</v>
      </c>
      <c r="N2562" s="5">
        <v>8</v>
      </c>
      <c r="O2562" s="5">
        <f t="shared" ref="O2562:V2562" si="2231">O2563</f>
        <v>0</v>
      </c>
      <c r="P2562" s="5">
        <f t="shared" si="2231"/>
        <v>0</v>
      </c>
      <c r="Q2562" s="5">
        <f t="shared" si="2231"/>
        <v>0</v>
      </c>
      <c r="R2562" s="5">
        <f t="shared" si="2231"/>
        <v>0</v>
      </c>
      <c r="S2562" s="5">
        <f t="shared" si="2231"/>
        <v>0</v>
      </c>
      <c r="T2562" s="5">
        <v>8</v>
      </c>
      <c r="U2562" s="5">
        <f t="shared" si="2231"/>
        <v>0</v>
      </c>
      <c r="V2562" s="36">
        <f t="shared" si="2231"/>
        <v>0</v>
      </c>
      <c r="W2562" s="5">
        <f t="shared" si="2193"/>
        <v>100</v>
      </c>
      <c r="X2562" s="26"/>
    </row>
    <row r="2563" spans="1:25" x14ac:dyDescent="0.25">
      <c r="A2563" s="4" t="s">
        <v>216</v>
      </c>
      <c r="B2563" s="4" t="s">
        <v>1324</v>
      </c>
      <c r="C2563" s="4" t="s">
        <v>44</v>
      </c>
      <c r="D2563" s="4" t="s">
        <v>14</v>
      </c>
      <c r="E2563" s="14" t="s">
        <v>482</v>
      </c>
      <c r="F2563" s="5"/>
      <c r="G2563" s="5"/>
      <c r="H2563" s="5"/>
      <c r="I2563" s="5"/>
      <c r="J2563" s="5"/>
      <c r="K2563" s="5"/>
      <c r="L2563" s="5"/>
      <c r="M2563" s="5">
        <v>0</v>
      </c>
      <c r="N2563" s="5">
        <v>8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8</v>
      </c>
      <c r="U2563" s="5">
        <v>0</v>
      </c>
      <c r="V2563" s="36">
        <v>0</v>
      </c>
      <c r="W2563" s="5">
        <f t="shared" si="2193"/>
        <v>100</v>
      </c>
      <c r="X2563" s="26"/>
    </row>
    <row r="2564" spans="1:25" x14ac:dyDescent="0.25">
      <c r="A2564" s="7" t="s">
        <v>216</v>
      </c>
      <c r="B2564" s="7" t="s">
        <v>77</v>
      </c>
      <c r="C2564" s="7"/>
      <c r="D2564" s="7"/>
      <c r="E2564" s="18" t="s">
        <v>428</v>
      </c>
      <c r="F2564" s="5">
        <f t="shared" ref="F2564:L2564" si="2232">F2565</f>
        <v>0</v>
      </c>
      <c r="G2564" s="5">
        <f t="shared" si="2232"/>
        <v>0</v>
      </c>
      <c r="H2564" s="5">
        <f t="shared" si="2232"/>
        <v>0</v>
      </c>
      <c r="I2564" s="5">
        <f t="shared" si="2232"/>
        <v>0</v>
      </c>
      <c r="J2564" s="5">
        <f t="shared" si="2232"/>
        <v>0</v>
      </c>
      <c r="K2564" s="5">
        <f t="shared" si="2232"/>
        <v>0</v>
      </c>
      <c r="L2564" s="5">
        <f t="shared" si="2232"/>
        <v>0</v>
      </c>
      <c r="M2564" s="5">
        <f t="shared" si="2203"/>
        <v>0</v>
      </c>
      <c r="N2564" s="8">
        <v>73324.512539999996</v>
      </c>
      <c r="O2564" s="5">
        <f>O2565</f>
        <v>110</v>
      </c>
      <c r="P2564" s="5">
        <f t="shared" ref="P2564:V2564" si="2233">P2565</f>
        <v>0</v>
      </c>
      <c r="Q2564" s="5">
        <f t="shared" si="2233"/>
        <v>0</v>
      </c>
      <c r="R2564" s="5">
        <f t="shared" si="2233"/>
        <v>0</v>
      </c>
      <c r="S2564" s="5">
        <f t="shared" si="2233"/>
        <v>0</v>
      </c>
      <c r="T2564" s="8">
        <v>72663.176960000012</v>
      </c>
      <c r="U2564" s="5">
        <f t="shared" si="2233"/>
        <v>0</v>
      </c>
      <c r="V2564" s="36">
        <f t="shared" si="2233"/>
        <v>0</v>
      </c>
      <c r="W2564" s="8">
        <f t="shared" si="2193"/>
        <v>99.098070267239464</v>
      </c>
      <c r="X2564" s="26"/>
    </row>
    <row r="2565" spans="1:25" x14ac:dyDescent="0.25">
      <c r="A2565" s="9" t="s">
        <v>216</v>
      </c>
      <c r="B2565" s="9" t="s">
        <v>1346</v>
      </c>
      <c r="C2565" s="9"/>
      <c r="D2565" s="9"/>
      <c r="E2565" s="13" t="s">
        <v>447</v>
      </c>
      <c r="F2565" s="5"/>
      <c r="G2565" s="5"/>
      <c r="H2565" s="5"/>
      <c r="I2565" s="5"/>
      <c r="J2565" s="5"/>
      <c r="K2565" s="5"/>
      <c r="L2565" s="5"/>
      <c r="M2565" s="5">
        <f t="shared" si="2203"/>
        <v>0</v>
      </c>
      <c r="N2565" s="11">
        <v>90.63</v>
      </c>
      <c r="O2565" s="5">
        <v>110</v>
      </c>
      <c r="P2565" s="5">
        <v>0</v>
      </c>
      <c r="Q2565" s="5">
        <v>0</v>
      </c>
      <c r="R2565" s="5">
        <v>0</v>
      </c>
      <c r="S2565" s="5">
        <v>0</v>
      </c>
      <c r="T2565" s="11">
        <v>90.63</v>
      </c>
      <c r="U2565" s="5">
        <v>0</v>
      </c>
      <c r="V2565" s="36">
        <v>0</v>
      </c>
      <c r="W2565" s="11">
        <f t="shared" si="2193"/>
        <v>100</v>
      </c>
      <c r="X2565" s="26"/>
    </row>
    <row r="2566" spans="1:25" s="10" customFormat="1" ht="31.5" x14ac:dyDescent="0.25">
      <c r="A2566" s="4" t="s">
        <v>216</v>
      </c>
      <c r="B2566" s="4" t="s">
        <v>1346</v>
      </c>
      <c r="C2566" s="4" t="s">
        <v>188</v>
      </c>
      <c r="D2566" s="4"/>
      <c r="E2566" s="14" t="s">
        <v>994</v>
      </c>
      <c r="F2566" s="11">
        <f t="shared" ref="F2566:L2566" si="2234">F2567+F2573</f>
        <v>306.20000000000005</v>
      </c>
      <c r="G2566" s="11">
        <f t="shared" si="2234"/>
        <v>140.1</v>
      </c>
      <c r="H2566" s="11">
        <f t="shared" si="2234"/>
        <v>252.9</v>
      </c>
      <c r="I2566" s="11">
        <f t="shared" si="2234"/>
        <v>-18</v>
      </c>
      <c r="J2566" s="11">
        <f t="shared" si="2234"/>
        <v>0</v>
      </c>
      <c r="K2566" s="11">
        <f t="shared" si="2234"/>
        <v>-12</v>
      </c>
      <c r="L2566" s="11">
        <f t="shared" si="2234"/>
        <v>-121.75</v>
      </c>
      <c r="M2566" s="11">
        <f t="shared" si="2203"/>
        <v>166.45000000000005</v>
      </c>
      <c r="N2566" s="5">
        <v>90.63</v>
      </c>
      <c r="O2566" s="11">
        <f t="shared" ref="O2566:V2566" si="2235">O2567+O2573+O2581</f>
        <v>383.59814999999998</v>
      </c>
      <c r="P2566" s="11">
        <f t="shared" si="2235"/>
        <v>0</v>
      </c>
      <c r="Q2566" s="11">
        <f t="shared" si="2235"/>
        <v>0</v>
      </c>
      <c r="R2566" s="11">
        <f t="shared" si="2235"/>
        <v>0</v>
      </c>
      <c r="S2566" s="11">
        <f t="shared" si="2235"/>
        <v>0</v>
      </c>
      <c r="T2566" s="5">
        <v>90.63</v>
      </c>
      <c r="U2566" s="11">
        <f t="shared" si="2235"/>
        <v>0</v>
      </c>
      <c r="V2566" s="35">
        <f t="shared" si="2235"/>
        <v>0</v>
      </c>
      <c r="W2566" s="5">
        <f t="shared" si="2193"/>
        <v>100</v>
      </c>
      <c r="X2566" s="25"/>
    </row>
    <row r="2567" spans="1:25" ht="31.5" x14ac:dyDescent="0.25">
      <c r="A2567" s="4" t="s">
        <v>216</v>
      </c>
      <c r="B2567" s="4" t="s">
        <v>1346</v>
      </c>
      <c r="C2567" s="4" t="s">
        <v>232</v>
      </c>
      <c r="D2567" s="4"/>
      <c r="E2567" s="14" t="s">
        <v>1009</v>
      </c>
      <c r="F2567" s="5">
        <f t="shared" ref="F2567:L2571" si="2236">F2568</f>
        <v>137.30000000000001</v>
      </c>
      <c r="G2567" s="5">
        <f t="shared" si="2236"/>
        <v>140.1</v>
      </c>
      <c r="H2567" s="5">
        <f t="shared" si="2236"/>
        <v>140.30000000000001</v>
      </c>
      <c r="I2567" s="5">
        <f t="shared" si="2236"/>
        <v>0</v>
      </c>
      <c r="J2567" s="5">
        <f t="shared" si="2236"/>
        <v>0</v>
      </c>
      <c r="K2567" s="5">
        <f t="shared" si="2236"/>
        <v>0</v>
      </c>
      <c r="L2567" s="5">
        <f t="shared" si="2236"/>
        <v>-121.75</v>
      </c>
      <c r="M2567" s="5">
        <f t="shared" si="2203"/>
        <v>15.550000000000011</v>
      </c>
      <c r="N2567" s="5">
        <v>90.63</v>
      </c>
      <c r="O2567" s="5">
        <f t="shared" ref="O2567:O2571" si="2237">O2568</f>
        <v>0</v>
      </c>
      <c r="P2567" s="5">
        <f t="shared" ref="P2567:V2571" si="2238">P2568</f>
        <v>0</v>
      </c>
      <c r="Q2567" s="5">
        <f t="shared" si="2238"/>
        <v>0</v>
      </c>
      <c r="R2567" s="5">
        <f t="shared" si="2238"/>
        <v>0</v>
      </c>
      <c r="S2567" s="5">
        <f t="shared" si="2238"/>
        <v>0</v>
      </c>
      <c r="T2567" s="5">
        <v>90.63</v>
      </c>
      <c r="U2567" s="5">
        <f t="shared" si="2238"/>
        <v>0</v>
      </c>
      <c r="V2567" s="36">
        <f t="shared" si="2238"/>
        <v>0</v>
      </c>
      <c r="W2567" s="5">
        <f t="shared" si="2193"/>
        <v>100</v>
      </c>
      <c r="X2567" s="26"/>
    </row>
    <row r="2568" spans="1:25" ht="63" x14ac:dyDescent="0.25">
      <c r="A2568" s="4" t="s">
        <v>216</v>
      </c>
      <c r="B2568" s="4" t="s">
        <v>1346</v>
      </c>
      <c r="C2568" s="4" t="s">
        <v>233</v>
      </c>
      <c r="D2568" s="4"/>
      <c r="E2568" s="14" t="s">
        <v>1010</v>
      </c>
      <c r="F2568" s="5">
        <f t="shared" si="2236"/>
        <v>137.30000000000001</v>
      </c>
      <c r="G2568" s="5">
        <f t="shared" si="2236"/>
        <v>140.1</v>
      </c>
      <c r="H2568" s="5">
        <f t="shared" si="2236"/>
        <v>140.30000000000001</v>
      </c>
      <c r="I2568" s="5">
        <f t="shared" si="2236"/>
        <v>0</v>
      </c>
      <c r="J2568" s="5">
        <f t="shared" si="2236"/>
        <v>0</v>
      </c>
      <c r="K2568" s="5">
        <f t="shared" si="2236"/>
        <v>0</v>
      </c>
      <c r="L2568" s="5">
        <f t="shared" si="2236"/>
        <v>-121.75</v>
      </c>
      <c r="M2568" s="5">
        <f t="shared" si="2203"/>
        <v>15.550000000000011</v>
      </c>
      <c r="N2568" s="5">
        <v>90.63</v>
      </c>
      <c r="O2568" s="5">
        <f t="shared" si="2237"/>
        <v>0</v>
      </c>
      <c r="P2568" s="5">
        <f t="shared" si="2238"/>
        <v>0</v>
      </c>
      <c r="Q2568" s="5">
        <f t="shared" si="2238"/>
        <v>0</v>
      </c>
      <c r="R2568" s="5">
        <f t="shared" si="2238"/>
        <v>0</v>
      </c>
      <c r="S2568" s="5">
        <f t="shared" si="2238"/>
        <v>0</v>
      </c>
      <c r="T2568" s="5">
        <v>90.63</v>
      </c>
      <c r="U2568" s="5">
        <f t="shared" si="2238"/>
        <v>0</v>
      </c>
      <c r="V2568" s="36">
        <f t="shared" si="2238"/>
        <v>0</v>
      </c>
      <c r="W2568" s="5">
        <f t="shared" si="2193"/>
        <v>100</v>
      </c>
      <c r="X2568" s="26"/>
    </row>
    <row r="2569" spans="1:25" ht="31.5" x14ac:dyDescent="0.25">
      <c r="A2569" s="4" t="s">
        <v>216</v>
      </c>
      <c r="B2569" s="4" t="s">
        <v>1346</v>
      </c>
      <c r="C2569" s="4" t="s">
        <v>1057</v>
      </c>
      <c r="D2569" s="4"/>
      <c r="E2569" s="14" t="s">
        <v>1058</v>
      </c>
      <c r="F2569" s="5">
        <f>F2570</f>
        <v>137.30000000000001</v>
      </c>
      <c r="G2569" s="5">
        <f t="shared" si="2236"/>
        <v>140.1</v>
      </c>
      <c r="H2569" s="5">
        <f t="shared" si="2236"/>
        <v>140.30000000000001</v>
      </c>
      <c r="I2569" s="5">
        <f t="shared" si="2236"/>
        <v>0</v>
      </c>
      <c r="J2569" s="5">
        <f t="shared" si="2236"/>
        <v>0</v>
      </c>
      <c r="K2569" s="5">
        <f t="shared" si="2236"/>
        <v>0</v>
      </c>
      <c r="L2569" s="5">
        <f t="shared" si="2236"/>
        <v>-121.75</v>
      </c>
      <c r="M2569" s="5">
        <f t="shared" si="2203"/>
        <v>15.550000000000011</v>
      </c>
      <c r="N2569" s="5">
        <v>90.63</v>
      </c>
      <c r="O2569" s="5">
        <f t="shared" si="2237"/>
        <v>0</v>
      </c>
      <c r="P2569" s="5">
        <f t="shared" si="2238"/>
        <v>0</v>
      </c>
      <c r="Q2569" s="5">
        <f t="shared" si="2238"/>
        <v>0</v>
      </c>
      <c r="R2569" s="5">
        <f t="shared" si="2238"/>
        <v>0</v>
      </c>
      <c r="S2569" s="5">
        <f t="shared" si="2238"/>
        <v>0</v>
      </c>
      <c r="T2569" s="5">
        <v>90.63</v>
      </c>
      <c r="U2569" s="5">
        <f t="shared" si="2238"/>
        <v>0</v>
      </c>
      <c r="V2569" s="36">
        <f t="shared" si="2238"/>
        <v>0</v>
      </c>
      <c r="W2569" s="5">
        <f t="shared" si="2193"/>
        <v>100</v>
      </c>
      <c r="X2569" s="26"/>
    </row>
    <row r="2570" spans="1:25" ht="31.5" x14ac:dyDescent="0.25">
      <c r="A2570" s="4" t="s">
        <v>216</v>
      </c>
      <c r="B2570" s="4" t="s">
        <v>1346</v>
      </c>
      <c r="C2570" s="4" t="s">
        <v>1057</v>
      </c>
      <c r="D2570" s="4" t="s">
        <v>11</v>
      </c>
      <c r="E2570" s="14" t="s">
        <v>465</v>
      </c>
      <c r="F2570" s="5">
        <f>F2571</f>
        <v>137.30000000000001</v>
      </c>
      <c r="G2570" s="5">
        <f t="shared" si="2236"/>
        <v>140.1</v>
      </c>
      <c r="H2570" s="5">
        <f t="shared" si="2236"/>
        <v>140.30000000000001</v>
      </c>
      <c r="I2570" s="5">
        <f t="shared" si="2236"/>
        <v>0</v>
      </c>
      <c r="J2570" s="5">
        <f t="shared" si="2236"/>
        <v>0</v>
      </c>
      <c r="K2570" s="5">
        <f t="shared" si="2236"/>
        <v>0</v>
      </c>
      <c r="L2570" s="5">
        <f t="shared" si="2236"/>
        <v>-121.75</v>
      </c>
      <c r="M2570" s="5">
        <f t="shared" si="2203"/>
        <v>15.550000000000011</v>
      </c>
      <c r="N2570" s="5">
        <v>90.63</v>
      </c>
      <c r="O2570" s="5">
        <f t="shared" si="2237"/>
        <v>0</v>
      </c>
      <c r="P2570" s="5">
        <f t="shared" si="2238"/>
        <v>0</v>
      </c>
      <c r="Q2570" s="5">
        <f t="shared" si="2238"/>
        <v>0</v>
      </c>
      <c r="R2570" s="5">
        <f t="shared" si="2238"/>
        <v>0</v>
      </c>
      <c r="S2570" s="5">
        <f t="shared" si="2238"/>
        <v>0</v>
      </c>
      <c r="T2570" s="5">
        <v>90.63</v>
      </c>
      <c r="U2570" s="5">
        <f t="shared" si="2238"/>
        <v>0</v>
      </c>
      <c r="V2570" s="36">
        <f t="shared" si="2238"/>
        <v>0</v>
      </c>
      <c r="W2570" s="5">
        <f t="shared" si="2193"/>
        <v>100</v>
      </c>
      <c r="X2570" s="26"/>
    </row>
    <row r="2571" spans="1:25" ht="31.5" x14ac:dyDescent="0.25">
      <c r="A2571" s="4" t="s">
        <v>216</v>
      </c>
      <c r="B2571" s="4" t="s">
        <v>1346</v>
      </c>
      <c r="C2571" s="4" t="s">
        <v>1057</v>
      </c>
      <c r="D2571" s="4" t="s">
        <v>12</v>
      </c>
      <c r="E2571" s="14" t="s">
        <v>466</v>
      </c>
      <c r="F2571" s="5">
        <f>F2572</f>
        <v>137.30000000000001</v>
      </c>
      <c r="G2571" s="5">
        <f t="shared" si="2236"/>
        <v>140.1</v>
      </c>
      <c r="H2571" s="5">
        <f t="shared" si="2236"/>
        <v>140.30000000000001</v>
      </c>
      <c r="I2571" s="5">
        <f t="shared" si="2236"/>
        <v>0</v>
      </c>
      <c r="J2571" s="5">
        <f t="shared" si="2236"/>
        <v>0</v>
      </c>
      <c r="K2571" s="5">
        <f t="shared" si="2236"/>
        <v>0</v>
      </c>
      <c r="L2571" s="5">
        <f t="shared" si="2236"/>
        <v>-121.75</v>
      </c>
      <c r="M2571" s="5">
        <f t="shared" si="2203"/>
        <v>15.550000000000011</v>
      </c>
      <c r="N2571" s="5">
        <v>90.63</v>
      </c>
      <c r="O2571" s="5">
        <f t="shared" si="2237"/>
        <v>0</v>
      </c>
      <c r="P2571" s="5">
        <f t="shared" si="2238"/>
        <v>0</v>
      </c>
      <c r="Q2571" s="5">
        <f t="shared" si="2238"/>
        <v>0</v>
      </c>
      <c r="R2571" s="5">
        <f t="shared" si="2238"/>
        <v>0</v>
      </c>
      <c r="S2571" s="5">
        <f t="shared" si="2238"/>
        <v>0</v>
      </c>
      <c r="T2571" s="5">
        <v>90.63</v>
      </c>
      <c r="U2571" s="5">
        <f t="shared" si="2238"/>
        <v>0</v>
      </c>
      <c r="V2571" s="36">
        <f t="shared" si="2238"/>
        <v>0</v>
      </c>
      <c r="W2571" s="5">
        <f t="shared" ref="W2571:W2634" si="2239">T2571/N2571*100</f>
        <v>100</v>
      </c>
      <c r="X2571" s="26"/>
    </row>
    <row r="2572" spans="1:25" x14ac:dyDescent="0.25">
      <c r="A2572" s="9" t="s">
        <v>216</v>
      </c>
      <c r="B2572" s="9" t="s">
        <v>1347</v>
      </c>
      <c r="C2572" s="9"/>
      <c r="D2572" s="9"/>
      <c r="E2572" s="13" t="s">
        <v>448</v>
      </c>
      <c r="F2572" s="5">
        <v>137.30000000000001</v>
      </c>
      <c r="G2572" s="5">
        <v>140.1</v>
      </c>
      <c r="H2572" s="5">
        <v>140.30000000000001</v>
      </c>
      <c r="I2572" s="5"/>
      <c r="J2572" s="5"/>
      <c r="K2572" s="5"/>
      <c r="L2572" s="5">
        <v>-121.75</v>
      </c>
      <c r="M2572" s="5">
        <f t="shared" si="2203"/>
        <v>15.550000000000011</v>
      </c>
      <c r="N2572" s="11">
        <v>61570.609539999998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11">
        <v>60910.963920000002</v>
      </c>
      <c r="U2572" s="5">
        <v>0</v>
      </c>
      <c r="V2572" s="36">
        <v>0</v>
      </c>
      <c r="W2572" s="11">
        <f t="shared" si="2239"/>
        <v>98.928635553670375</v>
      </c>
      <c r="X2572" s="26"/>
    </row>
    <row r="2573" spans="1:25" x14ac:dyDescent="0.25">
      <c r="A2573" s="4" t="s">
        <v>216</v>
      </c>
      <c r="B2573" s="4" t="s">
        <v>1347</v>
      </c>
      <c r="C2573" s="4" t="s">
        <v>108</v>
      </c>
      <c r="D2573" s="4"/>
      <c r="E2573" s="14" t="s">
        <v>868</v>
      </c>
      <c r="F2573" s="5">
        <f t="shared" ref="F2573:L2576" si="2240">F2574</f>
        <v>168.9</v>
      </c>
      <c r="G2573" s="5">
        <f t="shared" si="2240"/>
        <v>0</v>
      </c>
      <c r="H2573" s="5">
        <f t="shared" si="2240"/>
        <v>112.6</v>
      </c>
      <c r="I2573" s="5">
        <f t="shared" si="2240"/>
        <v>-18</v>
      </c>
      <c r="J2573" s="5">
        <f t="shared" si="2240"/>
        <v>0</v>
      </c>
      <c r="K2573" s="5">
        <f t="shared" si="2240"/>
        <v>-12</v>
      </c>
      <c r="L2573" s="5">
        <f t="shared" si="2240"/>
        <v>0</v>
      </c>
      <c r="M2573" s="5">
        <f t="shared" si="2203"/>
        <v>150.9</v>
      </c>
      <c r="N2573" s="5">
        <v>2114.002</v>
      </c>
      <c r="O2573" s="5">
        <f t="shared" ref="O2573:O2576" si="2241">O2574</f>
        <v>0</v>
      </c>
      <c r="P2573" s="5">
        <f t="shared" ref="P2573:V2576" si="2242">P2574</f>
        <v>0</v>
      </c>
      <c r="Q2573" s="5">
        <f t="shared" si="2242"/>
        <v>0</v>
      </c>
      <c r="R2573" s="5">
        <f t="shared" si="2242"/>
        <v>0</v>
      </c>
      <c r="S2573" s="5">
        <f t="shared" si="2242"/>
        <v>0</v>
      </c>
      <c r="T2573" s="5">
        <v>2114.0018</v>
      </c>
      <c r="U2573" s="5">
        <f t="shared" si="2242"/>
        <v>0</v>
      </c>
      <c r="V2573" s="36">
        <f t="shared" si="2242"/>
        <v>0</v>
      </c>
      <c r="W2573" s="5">
        <f t="shared" si="2239"/>
        <v>99.99999053927101</v>
      </c>
      <c r="X2573" s="24"/>
    </row>
    <row r="2574" spans="1:25" ht="31.5" x14ac:dyDescent="0.25">
      <c r="A2574" s="4" t="s">
        <v>216</v>
      </c>
      <c r="B2574" s="4" t="s">
        <v>1347</v>
      </c>
      <c r="C2574" s="4" t="s">
        <v>168</v>
      </c>
      <c r="D2574" s="4"/>
      <c r="E2574" s="14" t="s">
        <v>1417</v>
      </c>
      <c r="F2574" s="5">
        <f t="shared" si="2240"/>
        <v>168.9</v>
      </c>
      <c r="G2574" s="5">
        <f t="shared" si="2240"/>
        <v>0</v>
      </c>
      <c r="H2574" s="5">
        <f t="shared" si="2240"/>
        <v>112.6</v>
      </c>
      <c r="I2574" s="5">
        <f t="shared" si="2240"/>
        <v>-18</v>
      </c>
      <c r="J2574" s="5">
        <f t="shared" si="2240"/>
        <v>0</v>
      </c>
      <c r="K2574" s="5">
        <f t="shared" si="2240"/>
        <v>-12</v>
      </c>
      <c r="L2574" s="5">
        <f t="shared" si="2240"/>
        <v>0</v>
      </c>
      <c r="M2574" s="5">
        <f t="shared" si="2203"/>
        <v>150.9</v>
      </c>
      <c r="N2574" s="5">
        <v>2114.002</v>
      </c>
      <c r="O2574" s="5">
        <f t="shared" si="2241"/>
        <v>0</v>
      </c>
      <c r="P2574" s="5">
        <f t="shared" si="2242"/>
        <v>0</v>
      </c>
      <c r="Q2574" s="5">
        <f t="shared" si="2242"/>
        <v>0</v>
      </c>
      <c r="R2574" s="5">
        <f t="shared" si="2242"/>
        <v>0</v>
      </c>
      <c r="S2574" s="5">
        <f t="shared" si="2242"/>
        <v>0</v>
      </c>
      <c r="T2574" s="5">
        <v>2114.0018</v>
      </c>
      <c r="U2574" s="5">
        <f t="shared" si="2242"/>
        <v>0</v>
      </c>
      <c r="V2574" s="36">
        <f t="shared" si="2242"/>
        <v>0</v>
      </c>
      <c r="W2574" s="5">
        <f t="shared" si="2239"/>
        <v>99.99999053927101</v>
      </c>
      <c r="X2574" s="24"/>
    </row>
    <row r="2575" spans="1:25" ht="63" x14ac:dyDescent="0.25">
      <c r="A2575" s="4" t="s">
        <v>216</v>
      </c>
      <c r="B2575" s="4" t="s">
        <v>1347</v>
      </c>
      <c r="C2575" s="4" t="s">
        <v>169</v>
      </c>
      <c r="D2575" s="4"/>
      <c r="E2575" s="14" t="s">
        <v>1418</v>
      </c>
      <c r="F2575" s="5">
        <f t="shared" si="2240"/>
        <v>168.9</v>
      </c>
      <c r="G2575" s="5">
        <f t="shared" si="2240"/>
        <v>0</v>
      </c>
      <c r="H2575" s="5">
        <f t="shared" si="2240"/>
        <v>112.6</v>
      </c>
      <c r="I2575" s="5">
        <f>I2576+I2578</f>
        <v>-18</v>
      </c>
      <c r="J2575" s="5">
        <f>J2576+J2578</f>
        <v>0</v>
      </c>
      <c r="K2575" s="5">
        <f>K2576+K2578</f>
        <v>-12</v>
      </c>
      <c r="L2575" s="5">
        <f t="shared" si="2240"/>
        <v>0</v>
      </c>
      <c r="M2575" s="5">
        <f t="shared" si="2203"/>
        <v>150.9</v>
      </c>
      <c r="N2575" s="5">
        <v>2114.002</v>
      </c>
      <c r="O2575" s="5">
        <f t="shared" ref="O2575:V2575" si="2243">O2578</f>
        <v>0</v>
      </c>
      <c r="P2575" s="5">
        <f t="shared" si="2243"/>
        <v>0</v>
      </c>
      <c r="Q2575" s="5">
        <f t="shared" si="2243"/>
        <v>0</v>
      </c>
      <c r="R2575" s="5">
        <f t="shared" si="2243"/>
        <v>0</v>
      </c>
      <c r="S2575" s="5">
        <f t="shared" si="2243"/>
        <v>0</v>
      </c>
      <c r="T2575" s="5">
        <v>2114.0018</v>
      </c>
      <c r="U2575" s="5">
        <f t="shared" si="2243"/>
        <v>0</v>
      </c>
      <c r="V2575" s="36">
        <f t="shared" si="2243"/>
        <v>0</v>
      </c>
      <c r="W2575" s="5">
        <f t="shared" si="2239"/>
        <v>99.99999053927101</v>
      </c>
      <c r="X2575" s="24"/>
    </row>
    <row r="2576" spans="1:25" ht="31.5" x14ac:dyDescent="0.25">
      <c r="A2576" s="4" t="s">
        <v>216</v>
      </c>
      <c r="B2576" s="4" t="s">
        <v>1347</v>
      </c>
      <c r="C2576" s="4" t="s">
        <v>1106</v>
      </c>
      <c r="D2576" s="4"/>
      <c r="E2576" s="14" t="s">
        <v>1107</v>
      </c>
      <c r="F2576" s="5">
        <f t="shared" si="2240"/>
        <v>168.9</v>
      </c>
      <c r="G2576" s="5">
        <f t="shared" si="2240"/>
        <v>0</v>
      </c>
      <c r="H2576" s="5">
        <f t="shared" si="2240"/>
        <v>112.6</v>
      </c>
      <c r="I2576" s="5">
        <f t="shared" si="2240"/>
        <v>-168.9</v>
      </c>
      <c r="J2576" s="5">
        <f t="shared" si="2240"/>
        <v>0</v>
      </c>
      <c r="K2576" s="5">
        <f t="shared" si="2240"/>
        <v>-112.6</v>
      </c>
      <c r="L2576" s="5">
        <f t="shared" si="2240"/>
        <v>0</v>
      </c>
      <c r="M2576" s="5">
        <f t="shared" si="2203"/>
        <v>0</v>
      </c>
      <c r="N2576" s="5">
        <v>2114.002</v>
      </c>
      <c r="O2576" s="5">
        <f t="shared" si="2241"/>
        <v>0</v>
      </c>
      <c r="P2576" s="5">
        <f t="shared" si="2242"/>
        <v>0</v>
      </c>
      <c r="Q2576" s="5">
        <f t="shared" si="2242"/>
        <v>0</v>
      </c>
      <c r="R2576" s="5">
        <f t="shared" si="2242"/>
        <v>0</v>
      </c>
      <c r="S2576" s="5">
        <f t="shared" si="2242"/>
        <v>0</v>
      </c>
      <c r="T2576" s="5">
        <v>2114.0018</v>
      </c>
      <c r="U2576" s="5">
        <f t="shared" si="2242"/>
        <v>0</v>
      </c>
      <c r="V2576" s="36">
        <f t="shared" si="2242"/>
        <v>0</v>
      </c>
      <c r="W2576" s="5">
        <f t="shared" si="2239"/>
        <v>99.99999053927101</v>
      </c>
      <c r="X2576" s="26"/>
      <c r="Y2576" s="2" t="s">
        <v>1236</v>
      </c>
    </row>
    <row r="2577" spans="1:25" ht="31.5" x14ac:dyDescent="0.25">
      <c r="A2577" s="4" t="s">
        <v>216</v>
      </c>
      <c r="B2577" s="4" t="s">
        <v>1347</v>
      </c>
      <c r="C2577" s="4" t="s">
        <v>1106</v>
      </c>
      <c r="D2577" s="4" t="s">
        <v>11</v>
      </c>
      <c r="E2577" s="14" t="s">
        <v>465</v>
      </c>
      <c r="F2577" s="5">
        <v>168.9</v>
      </c>
      <c r="G2577" s="5"/>
      <c r="H2577" s="5">
        <v>112.6</v>
      </c>
      <c r="I2577" s="5">
        <f>-18-150.9</f>
        <v>-168.9</v>
      </c>
      <c r="J2577" s="5"/>
      <c r="K2577" s="5">
        <f>-12-100.6</f>
        <v>-112.6</v>
      </c>
      <c r="L2577" s="5"/>
      <c r="M2577" s="5">
        <f t="shared" si="2203"/>
        <v>0</v>
      </c>
      <c r="N2577" s="5">
        <v>2114.002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2114.0018</v>
      </c>
      <c r="U2577" s="5">
        <v>0</v>
      </c>
      <c r="V2577" s="36">
        <v>0</v>
      </c>
      <c r="W2577" s="5">
        <f t="shared" si="2239"/>
        <v>99.99999053927101</v>
      </c>
      <c r="X2577" s="26"/>
      <c r="Y2577" s="2" t="s">
        <v>1236</v>
      </c>
    </row>
    <row r="2578" spans="1:25" ht="31.5" x14ac:dyDescent="0.25">
      <c r="A2578" s="4" t="s">
        <v>216</v>
      </c>
      <c r="B2578" s="4" t="s">
        <v>1347</v>
      </c>
      <c r="C2578" s="23" t="s">
        <v>1106</v>
      </c>
      <c r="D2578" s="4" t="s">
        <v>12</v>
      </c>
      <c r="E2578" s="14" t="s">
        <v>466</v>
      </c>
      <c r="F2578" s="5"/>
      <c r="G2578" s="5"/>
      <c r="H2578" s="5"/>
      <c r="I2578" s="5">
        <f t="shared" ref="I2578:K2579" si="2244">I2579</f>
        <v>150.9</v>
      </c>
      <c r="J2578" s="5">
        <f t="shared" si="2244"/>
        <v>0</v>
      </c>
      <c r="K2578" s="5">
        <f t="shared" si="2244"/>
        <v>100.6</v>
      </c>
      <c r="L2578" s="5"/>
      <c r="M2578" s="5">
        <f t="shared" si="2203"/>
        <v>150.9</v>
      </c>
      <c r="N2578" s="5">
        <v>2114.002</v>
      </c>
      <c r="O2578" s="5">
        <f>O2579</f>
        <v>0</v>
      </c>
      <c r="P2578" s="5">
        <f t="shared" ref="P2578:V2579" si="2245">P2579</f>
        <v>0</v>
      </c>
      <c r="Q2578" s="5">
        <f t="shared" si="2245"/>
        <v>0</v>
      </c>
      <c r="R2578" s="5">
        <f t="shared" si="2245"/>
        <v>0</v>
      </c>
      <c r="S2578" s="5">
        <f t="shared" si="2245"/>
        <v>0</v>
      </c>
      <c r="T2578" s="5">
        <v>2114.0018</v>
      </c>
      <c r="U2578" s="5">
        <f t="shared" si="2245"/>
        <v>0</v>
      </c>
      <c r="V2578" s="36">
        <f t="shared" si="2245"/>
        <v>0</v>
      </c>
      <c r="W2578" s="5">
        <f t="shared" si="2239"/>
        <v>99.99999053927101</v>
      </c>
      <c r="X2578" s="24"/>
    </row>
    <row r="2579" spans="1:25" ht="31.5" x14ac:dyDescent="0.25">
      <c r="A2579" s="4" t="s">
        <v>216</v>
      </c>
      <c r="B2579" s="4" t="s">
        <v>1347</v>
      </c>
      <c r="C2579" s="23" t="s">
        <v>186</v>
      </c>
      <c r="D2579" s="4"/>
      <c r="E2579" s="14" t="s">
        <v>959</v>
      </c>
      <c r="F2579" s="5"/>
      <c r="G2579" s="5"/>
      <c r="H2579" s="5"/>
      <c r="I2579" s="5">
        <f t="shared" si="2244"/>
        <v>150.9</v>
      </c>
      <c r="J2579" s="5">
        <f t="shared" si="2244"/>
        <v>0</v>
      </c>
      <c r="K2579" s="5">
        <f t="shared" si="2244"/>
        <v>100.6</v>
      </c>
      <c r="L2579" s="5"/>
      <c r="M2579" s="5">
        <f t="shared" si="2203"/>
        <v>150.9</v>
      </c>
      <c r="N2579" s="5">
        <v>23461.969230000002</v>
      </c>
      <c r="O2579" s="5">
        <f>O2580</f>
        <v>0</v>
      </c>
      <c r="P2579" s="5">
        <f t="shared" si="2245"/>
        <v>0</v>
      </c>
      <c r="Q2579" s="5">
        <f t="shared" si="2245"/>
        <v>0</v>
      </c>
      <c r="R2579" s="5">
        <f t="shared" si="2245"/>
        <v>0</v>
      </c>
      <c r="S2579" s="5">
        <f t="shared" si="2245"/>
        <v>0</v>
      </c>
      <c r="T2579" s="5">
        <v>23461.969230000002</v>
      </c>
      <c r="U2579" s="5">
        <f t="shared" si="2245"/>
        <v>0</v>
      </c>
      <c r="V2579" s="36">
        <f t="shared" si="2245"/>
        <v>0</v>
      </c>
      <c r="W2579" s="5">
        <f t="shared" si="2239"/>
        <v>100</v>
      </c>
      <c r="X2579" s="24"/>
    </row>
    <row r="2580" spans="1:25" ht="47.25" x14ac:dyDescent="0.25">
      <c r="A2580" s="4" t="s">
        <v>216</v>
      </c>
      <c r="B2580" s="4" t="s">
        <v>1347</v>
      </c>
      <c r="C2580" s="23" t="s">
        <v>187</v>
      </c>
      <c r="D2580" s="4"/>
      <c r="E2580" s="14" t="s">
        <v>1487</v>
      </c>
      <c r="F2580" s="5"/>
      <c r="G2580" s="5"/>
      <c r="H2580" s="5"/>
      <c r="I2580" s="5">
        <v>150.9</v>
      </c>
      <c r="J2580" s="5"/>
      <c r="K2580" s="5">
        <v>100.6</v>
      </c>
      <c r="L2580" s="5"/>
      <c r="M2580" s="5">
        <f t="shared" si="2203"/>
        <v>150.9</v>
      </c>
      <c r="N2580" s="5">
        <v>23461.969230000002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23461.969230000002</v>
      </c>
      <c r="U2580" s="5">
        <v>0</v>
      </c>
      <c r="V2580" s="36">
        <v>0</v>
      </c>
      <c r="W2580" s="5">
        <f t="shared" si="2239"/>
        <v>100</v>
      </c>
      <c r="X2580" s="24"/>
    </row>
    <row r="2581" spans="1:25" ht="31.5" x14ac:dyDescent="0.25">
      <c r="A2581" s="4" t="s">
        <v>216</v>
      </c>
      <c r="B2581" s="4" t="s">
        <v>1347</v>
      </c>
      <c r="C2581" s="4" t="s">
        <v>200</v>
      </c>
      <c r="D2581" s="4"/>
      <c r="E2581" s="14" t="s">
        <v>960</v>
      </c>
      <c r="F2581" s="5"/>
      <c r="G2581" s="5"/>
      <c r="H2581" s="5"/>
      <c r="I2581" s="5"/>
      <c r="J2581" s="5"/>
      <c r="K2581" s="5"/>
      <c r="L2581" s="5"/>
      <c r="M2581" s="5">
        <v>0</v>
      </c>
      <c r="N2581" s="5">
        <v>21363.47</v>
      </c>
      <c r="O2581" s="5">
        <f t="shared" ref="O2581:V2584" si="2246">O2582</f>
        <v>383.59814999999998</v>
      </c>
      <c r="P2581" s="5">
        <f t="shared" si="2246"/>
        <v>0</v>
      </c>
      <c r="Q2581" s="5">
        <f t="shared" si="2246"/>
        <v>0</v>
      </c>
      <c r="R2581" s="5">
        <f t="shared" si="2246"/>
        <v>0</v>
      </c>
      <c r="S2581" s="5">
        <f t="shared" si="2246"/>
        <v>0</v>
      </c>
      <c r="T2581" s="5">
        <v>21363.47</v>
      </c>
      <c r="U2581" s="5">
        <f t="shared" si="2246"/>
        <v>0</v>
      </c>
      <c r="V2581" s="36">
        <f t="shared" si="2246"/>
        <v>0</v>
      </c>
      <c r="W2581" s="5">
        <f t="shared" si="2239"/>
        <v>100</v>
      </c>
      <c r="X2581" s="26"/>
    </row>
    <row r="2582" spans="1:25" ht="31.5" x14ac:dyDescent="0.25">
      <c r="A2582" s="4" t="s">
        <v>216</v>
      </c>
      <c r="B2582" s="4" t="s">
        <v>1347</v>
      </c>
      <c r="C2582" s="4" t="s">
        <v>1130</v>
      </c>
      <c r="D2582" s="4"/>
      <c r="E2582" s="14" t="s">
        <v>1131</v>
      </c>
      <c r="F2582" s="5"/>
      <c r="G2582" s="5"/>
      <c r="H2582" s="5"/>
      <c r="I2582" s="5"/>
      <c r="J2582" s="5"/>
      <c r="K2582" s="5"/>
      <c r="L2582" s="5"/>
      <c r="M2582" s="5">
        <v>0</v>
      </c>
      <c r="N2582" s="5">
        <v>21363.47</v>
      </c>
      <c r="O2582" s="5">
        <f t="shared" si="2246"/>
        <v>383.59814999999998</v>
      </c>
      <c r="P2582" s="5">
        <f t="shared" si="2246"/>
        <v>0</v>
      </c>
      <c r="Q2582" s="5">
        <f t="shared" si="2246"/>
        <v>0</v>
      </c>
      <c r="R2582" s="5">
        <f t="shared" si="2246"/>
        <v>0</v>
      </c>
      <c r="S2582" s="5">
        <f t="shared" si="2246"/>
        <v>0</v>
      </c>
      <c r="T2582" s="5">
        <v>21363.47</v>
      </c>
      <c r="U2582" s="5">
        <f t="shared" si="2246"/>
        <v>0</v>
      </c>
      <c r="V2582" s="36">
        <f t="shared" si="2246"/>
        <v>0</v>
      </c>
      <c r="W2582" s="5">
        <f t="shared" si="2239"/>
        <v>100</v>
      </c>
      <c r="X2582" s="26"/>
    </row>
    <row r="2583" spans="1:25" ht="31.5" x14ac:dyDescent="0.25">
      <c r="A2583" s="4" t="s">
        <v>216</v>
      </c>
      <c r="B2583" s="4" t="s">
        <v>1347</v>
      </c>
      <c r="C2583" s="4" t="s">
        <v>1130</v>
      </c>
      <c r="D2583" s="4" t="s">
        <v>11</v>
      </c>
      <c r="E2583" s="14" t="s">
        <v>465</v>
      </c>
      <c r="F2583" s="5"/>
      <c r="G2583" s="5"/>
      <c r="H2583" s="5"/>
      <c r="I2583" s="5"/>
      <c r="J2583" s="5"/>
      <c r="K2583" s="5"/>
      <c r="L2583" s="5"/>
      <c r="M2583" s="5">
        <v>0</v>
      </c>
      <c r="N2583" s="5">
        <v>21363.47</v>
      </c>
      <c r="O2583" s="5">
        <f t="shared" si="2246"/>
        <v>383.59814999999998</v>
      </c>
      <c r="P2583" s="5">
        <f t="shared" si="2246"/>
        <v>0</v>
      </c>
      <c r="Q2583" s="5">
        <f t="shared" si="2246"/>
        <v>0</v>
      </c>
      <c r="R2583" s="5">
        <f t="shared" si="2246"/>
        <v>0</v>
      </c>
      <c r="S2583" s="5">
        <f t="shared" si="2246"/>
        <v>0</v>
      </c>
      <c r="T2583" s="5">
        <v>21363.47</v>
      </c>
      <c r="U2583" s="5">
        <f t="shared" si="2246"/>
        <v>0</v>
      </c>
      <c r="V2583" s="36">
        <f t="shared" si="2246"/>
        <v>0</v>
      </c>
      <c r="W2583" s="5">
        <f t="shared" si="2239"/>
        <v>100</v>
      </c>
      <c r="X2583" s="26"/>
    </row>
    <row r="2584" spans="1:25" ht="31.5" x14ac:dyDescent="0.25">
      <c r="A2584" s="4" t="s">
        <v>216</v>
      </c>
      <c r="B2584" s="4" t="s">
        <v>1347</v>
      </c>
      <c r="C2584" s="4" t="s">
        <v>1130</v>
      </c>
      <c r="D2584" s="4" t="s">
        <v>12</v>
      </c>
      <c r="E2584" s="14" t="s">
        <v>466</v>
      </c>
      <c r="F2584" s="5"/>
      <c r="G2584" s="5"/>
      <c r="H2584" s="5"/>
      <c r="I2584" s="5"/>
      <c r="J2584" s="5"/>
      <c r="K2584" s="5"/>
      <c r="L2584" s="5"/>
      <c r="M2584" s="5">
        <v>0</v>
      </c>
      <c r="N2584" s="5">
        <v>21363.47</v>
      </c>
      <c r="O2584" s="5">
        <f t="shared" si="2246"/>
        <v>383.59814999999998</v>
      </c>
      <c r="P2584" s="5">
        <f t="shared" si="2246"/>
        <v>0</v>
      </c>
      <c r="Q2584" s="5">
        <f t="shared" si="2246"/>
        <v>0</v>
      </c>
      <c r="R2584" s="5">
        <f t="shared" si="2246"/>
        <v>0</v>
      </c>
      <c r="S2584" s="5">
        <f t="shared" si="2246"/>
        <v>0</v>
      </c>
      <c r="T2584" s="5">
        <v>21363.47</v>
      </c>
      <c r="U2584" s="5">
        <f t="shared" si="2246"/>
        <v>0</v>
      </c>
      <c r="V2584" s="36">
        <f t="shared" si="2246"/>
        <v>0</v>
      </c>
      <c r="W2584" s="5">
        <f t="shared" si="2239"/>
        <v>100</v>
      </c>
      <c r="X2584" s="26"/>
    </row>
    <row r="2585" spans="1:25" ht="31.5" x14ac:dyDescent="0.25">
      <c r="A2585" s="4" t="s">
        <v>216</v>
      </c>
      <c r="B2585" s="4" t="s">
        <v>1347</v>
      </c>
      <c r="C2585" s="4" t="s">
        <v>201</v>
      </c>
      <c r="D2585" s="4"/>
      <c r="E2585" s="14" t="s">
        <v>961</v>
      </c>
      <c r="F2585" s="5"/>
      <c r="G2585" s="5"/>
      <c r="H2585" s="5"/>
      <c r="I2585" s="5"/>
      <c r="J2585" s="5"/>
      <c r="K2585" s="5"/>
      <c r="L2585" s="5"/>
      <c r="M2585" s="5">
        <v>0</v>
      </c>
      <c r="N2585" s="5">
        <v>1159.7</v>
      </c>
      <c r="O2585" s="5">
        <v>383.59814999999998</v>
      </c>
      <c r="P2585" s="5">
        <v>0</v>
      </c>
      <c r="Q2585" s="5">
        <v>0</v>
      </c>
      <c r="R2585" s="5">
        <v>0</v>
      </c>
      <c r="S2585" s="5">
        <v>0</v>
      </c>
      <c r="T2585" s="5">
        <v>1159.7</v>
      </c>
      <c r="U2585" s="5">
        <v>0</v>
      </c>
      <c r="V2585" s="36">
        <v>0</v>
      </c>
      <c r="W2585" s="5">
        <f t="shared" si="2239"/>
        <v>100</v>
      </c>
      <c r="X2585" s="26"/>
    </row>
    <row r="2586" spans="1:25" s="3" customFormat="1" x14ac:dyDescent="0.25">
      <c r="A2586" s="4" t="s">
        <v>216</v>
      </c>
      <c r="B2586" s="4" t="s">
        <v>1347</v>
      </c>
      <c r="C2586" s="4" t="s">
        <v>1132</v>
      </c>
      <c r="D2586" s="4"/>
      <c r="E2586" s="14" t="s">
        <v>1133</v>
      </c>
      <c r="F2586" s="8">
        <f t="shared" ref="F2586:L2586" si="2247">F2600+F2649+F2593</f>
        <v>106250.90000000001</v>
      </c>
      <c r="G2586" s="8">
        <f t="shared" si="2247"/>
        <v>72571.100000000006</v>
      </c>
      <c r="H2586" s="8">
        <f t="shared" si="2247"/>
        <v>121048.5</v>
      </c>
      <c r="I2586" s="8">
        <f t="shared" si="2247"/>
        <v>-3687.6</v>
      </c>
      <c r="J2586" s="8">
        <f t="shared" si="2247"/>
        <v>-569.79999999999995</v>
      </c>
      <c r="K2586" s="8">
        <f t="shared" si="2247"/>
        <v>-28176.799999999999</v>
      </c>
      <c r="L2586" s="8">
        <f t="shared" si="2247"/>
        <v>4694.0559999999987</v>
      </c>
      <c r="M2586" s="8">
        <f t="shared" si="2203"/>
        <v>107257.356</v>
      </c>
      <c r="N2586" s="5">
        <v>1159.7</v>
      </c>
      <c r="O2586" s="8">
        <f t="shared" ref="O2586:V2586" si="2248">O2600+O2649+O2593+O2587</f>
        <v>30818.131189999996</v>
      </c>
      <c r="P2586" s="8">
        <f t="shared" si="2248"/>
        <v>693.53920000000005</v>
      </c>
      <c r="Q2586" s="8">
        <f t="shared" si="2248"/>
        <v>693.53920000000005</v>
      </c>
      <c r="R2586" s="8">
        <f t="shared" si="2248"/>
        <v>0</v>
      </c>
      <c r="S2586" s="8">
        <f t="shared" si="2248"/>
        <v>0</v>
      </c>
      <c r="T2586" s="5">
        <v>1159.7</v>
      </c>
      <c r="U2586" s="8">
        <f t="shared" si="2248"/>
        <v>693.53920000000005</v>
      </c>
      <c r="V2586" s="34">
        <f t="shared" si="2248"/>
        <v>0</v>
      </c>
      <c r="W2586" s="5">
        <f t="shared" si="2239"/>
        <v>100</v>
      </c>
      <c r="X2586" s="21"/>
    </row>
    <row r="2587" spans="1:25" ht="31.5" x14ac:dyDescent="0.25">
      <c r="A2587" s="4" t="s">
        <v>216</v>
      </c>
      <c r="B2587" s="4" t="s">
        <v>1347</v>
      </c>
      <c r="C2587" s="4" t="s">
        <v>1132</v>
      </c>
      <c r="D2587" s="4" t="s">
        <v>11</v>
      </c>
      <c r="E2587" s="14" t="s">
        <v>465</v>
      </c>
      <c r="F2587" s="8"/>
      <c r="G2587" s="8"/>
      <c r="H2587" s="8"/>
      <c r="I2587" s="8"/>
      <c r="J2587" s="8"/>
      <c r="K2587" s="8"/>
      <c r="L2587" s="8"/>
      <c r="M2587" s="11">
        <v>0</v>
      </c>
      <c r="N2587" s="5">
        <v>1159.7</v>
      </c>
      <c r="O2587" s="11">
        <f t="shared" ref="O2587:V2591" si="2249">O2588</f>
        <v>30</v>
      </c>
      <c r="P2587" s="11">
        <f t="shared" si="2249"/>
        <v>0</v>
      </c>
      <c r="Q2587" s="11">
        <f t="shared" si="2249"/>
        <v>0</v>
      </c>
      <c r="R2587" s="11">
        <f t="shared" si="2249"/>
        <v>0</v>
      </c>
      <c r="S2587" s="11">
        <f t="shared" si="2249"/>
        <v>0</v>
      </c>
      <c r="T2587" s="5">
        <v>1159.7</v>
      </c>
      <c r="U2587" s="11">
        <f t="shared" si="2249"/>
        <v>0</v>
      </c>
      <c r="V2587" s="35">
        <f t="shared" si="2249"/>
        <v>0</v>
      </c>
      <c r="W2587" s="5">
        <f t="shared" si="2239"/>
        <v>100</v>
      </c>
      <c r="X2587" s="26"/>
    </row>
    <row r="2588" spans="1:25" ht="31.5" x14ac:dyDescent="0.25">
      <c r="A2588" s="4" t="s">
        <v>216</v>
      </c>
      <c r="B2588" s="4" t="s">
        <v>1347</v>
      </c>
      <c r="C2588" s="4" t="s">
        <v>1132</v>
      </c>
      <c r="D2588" s="4" t="s">
        <v>12</v>
      </c>
      <c r="E2588" s="14" t="s">
        <v>466</v>
      </c>
      <c r="F2588" s="8"/>
      <c r="G2588" s="8"/>
      <c r="H2588" s="8"/>
      <c r="I2588" s="8"/>
      <c r="J2588" s="8"/>
      <c r="K2588" s="8"/>
      <c r="L2588" s="8"/>
      <c r="M2588" s="5">
        <v>0</v>
      </c>
      <c r="N2588" s="5">
        <v>1159.7</v>
      </c>
      <c r="O2588" s="5">
        <f t="shared" si="2249"/>
        <v>30</v>
      </c>
      <c r="P2588" s="5">
        <f t="shared" si="2249"/>
        <v>0</v>
      </c>
      <c r="Q2588" s="5">
        <f t="shared" si="2249"/>
        <v>0</v>
      </c>
      <c r="R2588" s="5">
        <f t="shared" si="2249"/>
        <v>0</v>
      </c>
      <c r="S2588" s="5">
        <f t="shared" si="2249"/>
        <v>0</v>
      </c>
      <c r="T2588" s="5">
        <v>1159.7</v>
      </c>
      <c r="U2588" s="5">
        <f t="shared" si="2249"/>
        <v>0</v>
      </c>
      <c r="V2588" s="36">
        <f t="shared" si="2249"/>
        <v>0</v>
      </c>
      <c r="W2588" s="5">
        <f t="shared" si="2239"/>
        <v>100</v>
      </c>
      <c r="X2588" s="26"/>
    </row>
    <row r="2589" spans="1:25" ht="47.25" x14ac:dyDescent="0.25">
      <c r="A2589" s="4" t="s">
        <v>216</v>
      </c>
      <c r="B2589" s="4" t="s">
        <v>1347</v>
      </c>
      <c r="C2589" s="4" t="s">
        <v>180</v>
      </c>
      <c r="D2589" s="4"/>
      <c r="E2589" s="14" t="s">
        <v>965</v>
      </c>
      <c r="F2589" s="8"/>
      <c r="G2589" s="8"/>
      <c r="H2589" s="8"/>
      <c r="I2589" s="8"/>
      <c r="J2589" s="8"/>
      <c r="K2589" s="8"/>
      <c r="L2589" s="8"/>
      <c r="M2589" s="5">
        <v>0</v>
      </c>
      <c r="N2589" s="5">
        <v>938.79922999999997</v>
      </c>
      <c r="O2589" s="5">
        <f t="shared" si="2249"/>
        <v>30</v>
      </c>
      <c r="P2589" s="5">
        <f t="shared" si="2249"/>
        <v>0</v>
      </c>
      <c r="Q2589" s="5">
        <f t="shared" si="2249"/>
        <v>0</v>
      </c>
      <c r="R2589" s="5">
        <f t="shared" si="2249"/>
        <v>0</v>
      </c>
      <c r="S2589" s="5">
        <f t="shared" si="2249"/>
        <v>0</v>
      </c>
      <c r="T2589" s="5">
        <v>938.79922999999997</v>
      </c>
      <c r="U2589" s="5">
        <f t="shared" si="2249"/>
        <v>0</v>
      </c>
      <c r="V2589" s="36">
        <f t="shared" si="2249"/>
        <v>0</v>
      </c>
      <c r="W2589" s="5">
        <f t="shared" si="2239"/>
        <v>100</v>
      </c>
      <c r="X2589" s="26"/>
    </row>
    <row r="2590" spans="1:25" ht="47.25" x14ac:dyDescent="0.25">
      <c r="A2590" s="4" t="s">
        <v>216</v>
      </c>
      <c r="B2590" s="4" t="s">
        <v>1347</v>
      </c>
      <c r="C2590" s="4" t="s">
        <v>1139</v>
      </c>
      <c r="D2590" s="4"/>
      <c r="E2590" s="14" t="s">
        <v>1140</v>
      </c>
      <c r="F2590" s="8"/>
      <c r="G2590" s="8"/>
      <c r="H2590" s="8"/>
      <c r="I2590" s="8"/>
      <c r="J2590" s="8"/>
      <c r="K2590" s="8"/>
      <c r="L2590" s="8"/>
      <c r="M2590" s="5">
        <v>0</v>
      </c>
      <c r="N2590" s="5">
        <v>938.79922999999997</v>
      </c>
      <c r="O2590" s="5">
        <f t="shared" si="2249"/>
        <v>30</v>
      </c>
      <c r="P2590" s="5">
        <f t="shared" si="2249"/>
        <v>0</v>
      </c>
      <c r="Q2590" s="5">
        <f t="shared" si="2249"/>
        <v>0</v>
      </c>
      <c r="R2590" s="5">
        <f t="shared" si="2249"/>
        <v>0</v>
      </c>
      <c r="S2590" s="5">
        <f t="shared" si="2249"/>
        <v>0</v>
      </c>
      <c r="T2590" s="5">
        <v>938.79922999999997</v>
      </c>
      <c r="U2590" s="5">
        <f t="shared" si="2249"/>
        <v>0</v>
      </c>
      <c r="V2590" s="36">
        <f t="shared" si="2249"/>
        <v>0</v>
      </c>
      <c r="W2590" s="5">
        <f t="shared" si="2239"/>
        <v>100</v>
      </c>
      <c r="X2590" s="26"/>
    </row>
    <row r="2591" spans="1:25" ht="31.5" x14ac:dyDescent="0.25">
      <c r="A2591" s="4" t="s">
        <v>216</v>
      </c>
      <c r="B2591" s="4" t="s">
        <v>1347</v>
      </c>
      <c r="C2591" s="4" t="s">
        <v>1139</v>
      </c>
      <c r="D2591" s="4" t="s">
        <v>11</v>
      </c>
      <c r="E2591" s="14" t="s">
        <v>465</v>
      </c>
      <c r="F2591" s="8"/>
      <c r="G2591" s="8"/>
      <c r="H2591" s="8"/>
      <c r="I2591" s="8"/>
      <c r="J2591" s="8"/>
      <c r="K2591" s="8"/>
      <c r="L2591" s="8"/>
      <c r="M2591" s="5">
        <v>0</v>
      </c>
      <c r="N2591" s="5">
        <v>938.79922999999997</v>
      </c>
      <c r="O2591" s="5">
        <f t="shared" si="2249"/>
        <v>30</v>
      </c>
      <c r="P2591" s="5">
        <f t="shared" si="2249"/>
        <v>0</v>
      </c>
      <c r="Q2591" s="5">
        <f t="shared" si="2249"/>
        <v>0</v>
      </c>
      <c r="R2591" s="5">
        <f t="shared" si="2249"/>
        <v>0</v>
      </c>
      <c r="S2591" s="5">
        <f t="shared" si="2249"/>
        <v>0</v>
      </c>
      <c r="T2591" s="5">
        <v>938.79922999999997</v>
      </c>
      <c r="U2591" s="5">
        <f t="shared" si="2249"/>
        <v>0</v>
      </c>
      <c r="V2591" s="36">
        <f t="shared" si="2249"/>
        <v>0</v>
      </c>
      <c r="W2591" s="5">
        <f t="shared" si="2239"/>
        <v>100</v>
      </c>
      <c r="X2591" s="26"/>
    </row>
    <row r="2592" spans="1:25" ht="31.5" x14ac:dyDescent="0.25">
      <c r="A2592" s="4" t="s">
        <v>216</v>
      </c>
      <c r="B2592" s="4" t="s">
        <v>1347</v>
      </c>
      <c r="C2592" s="4" t="s">
        <v>1139</v>
      </c>
      <c r="D2592" s="4" t="s">
        <v>12</v>
      </c>
      <c r="E2592" s="14" t="s">
        <v>466</v>
      </c>
      <c r="F2592" s="8"/>
      <c r="G2592" s="8"/>
      <c r="H2592" s="8"/>
      <c r="I2592" s="8"/>
      <c r="J2592" s="8"/>
      <c r="K2592" s="8"/>
      <c r="L2592" s="8"/>
      <c r="M2592" s="5">
        <v>0</v>
      </c>
      <c r="N2592" s="5">
        <v>938.79922999999997</v>
      </c>
      <c r="O2592" s="5">
        <v>30</v>
      </c>
      <c r="P2592" s="5">
        <v>0</v>
      </c>
      <c r="Q2592" s="5">
        <v>0</v>
      </c>
      <c r="R2592" s="5">
        <v>0</v>
      </c>
      <c r="S2592" s="5">
        <v>0</v>
      </c>
      <c r="T2592" s="5">
        <v>938.79922999999997</v>
      </c>
      <c r="U2592" s="5">
        <v>0</v>
      </c>
      <c r="V2592" s="36">
        <v>0</v>
      </c>
      <c r="W2592" s="5">
        <f t="shared" si="2239"/>
        <v>100</v>
      </c>
      <c r="X2592" s="26"/>
    </row>
    <row r="2593" spans="1:24" s="10" customFormat="1" ht="31.5" x14ac:dyDescent="0.25">
      <c r="A2593" s="4" t="s">
        <v>216</v>
      </c>
      <c r="B2593" s="4" t="s">
        <v>1347</v>
      </c>
      <c r="C2593" s="4" t="s">
        <v>204</v>
      </c>
      <c r="D2593" s="4"/>
      <c r="E2593" s="14" t="s">
        <v>970</v>
      </c>
      <c r="F2593" s="11">
        <f t="shared" ref="F2593:L2598" si="2250">F2594</f>
        <v>0</v>
      </c>
      <c r="G2593" s="11">
        <f t="shared" si="2250"/>
        <v>0</v>
      </c>
      <c r="H2593" s="11">
        <f t="shared" si="2250"/>
        <v>0</v>
      </c>
      <c r="I2593" s="11">
        <f t="shared" si="2250"/>
        <v>0</v>
      </c>
      <c r="J2593" s="11">
        <f t="shared" si="2250"/>
        <v>0</v>
      </c>
      <c r="K2593" s="11">
        <f t="shared" si="2250"/>
        <v>0</v>
      </c>
      <c r="L2593" s="11">
        <f t="shared" si="2250"/>
        <v>189.38800000000001</v>
      </c>
      <c r="M2593" s="11">
        <f t="shared" si="2203"/>
        <v>189.38800000000001</v>
      </c>
      <c r="N2593" s="5">
        <v>31730.225439999998</v>
      </c>
      <c r="O2593" s="11">
        <f t="shared" ref="O2593:O2598" si="2251">O2594</f>
        <v>189.38726</v>
      </c>
      <c r="P2593" s="11">
        <f t="shared" ref="P2593:V2598" si="2252">P2594</f>
        <v>0</v>
      </c>
      <c r="Q2593" s="11">
        <f t="shared" si="2252"/>
        <v>0</v>
      </c>
      <c r="R2593" s="11">
        <f t="shared" si="2252"/>
        <v>0</v>
      </c>
      <c r="S2593" s="11">
        <f t="shared" si="2252"/>
        <v>0</v>
      </c>
      <c r="T2593" s="5">
        <v>31070.581839999999</v>
      </c>
      <c r="U2593" s="11">
        <f t="shared" si="2252"/>
        <v>0</v>
      </c>
      <c r="V2593" s="35">
        <f t="shared" si="2252"/>
        <v>0</v>
      </c>
      <c r="W2593" s="5">
        <f t="shared" si="2239"/>
        <v>97.921087572329597</v>
      </c>
      <c r="X2593" s="26"/>
    </row>
    <row r="2594" spans="1:24" ht="47.25" x14ac:dyDescent="0.25">
      <c r="A2594" s="4" t="s">
        <v>216</v>
      </c>
      <c r="B2594" s="4" t="s">
        <v>1347</v>
      </c>
      <c r="C2594" s="4" t="s">
        <v>205</v>
      </c>
      <c r="D2594" s="4"/>
      <c r="E2594" s="14" t="s">
        <v>971</v>
      </c>
      <c r="F2594" s="5">
        <f t="shared" si="2250"/>
        <v>0</v>
      </c>
      <c r="G2594" s="5">
        <f t="shared" si="2250"/>
        <v>0</v>
      </c>
      <c r="H2594" s="5">
        <f t="shared" si="2250"/>
        <v>0</v>
      </c>
      <c r="I2594" s="5">
        <f t="shared" si="2250"/>
        <v>0</v>
      </c>
      <c r="J2594" s="5">
        <f t="shared" si="2250"/>
        <v>0</v>
      </c>
      <c r="K2594" s="5">
        <f t="shared" si="2250"/>
        <v>0</v>
      </c>
      <c r="L2594" s="5">
        <f t="shared" si="2250"/>
        <v>189.38800000000001</v>
      </c>
      <c r="M2594" s="5">
        <f t="shared" si="2203"/>
        <v>189.38800000000001</v>
      </c>
      <c r="N2594" s="5">
        <v>31730.225439999998</v>
      </c>
      <c r="O2594" s="5">
        <f t="shared" si="2251"/>
        <v>189.38726</v>
      </c>
      <c r="P2594" s="5">
        <f t="shared" si="2252"/>
        <v>0</v>
      </c>
      <c r="Q2594" s="5">
        <f t="shared" si="2252"/>
        <v>0</v>
      </c>
      <c r="R2594" s="5">
        <f t="shared" si="2252"/>
        <v>0</v>
      </c>
      <c r="S2594" s="5">
        <f t="shared" si="2252"/>
        <v>0</v>
      </c>
      <c r="T2594" s="5">
        <v>31070.581839999999</v>
      </c>
      <c r="U2594" s="5">
        <f t="shared" si="2252"/>
        <v>0</v>
      </c>
      <c r="V2594" s="36">
        <f t="shared" si="2252"/>
        <v>0</v>
      </c>
      <c r="W2594" s="5">
        <f t="shared" si="2239"/>
        <v>97.921087572329597</v>
      </c>
      <c r="X2594" s="26"/>
    </row>
    <row r="2595" spans="1:24" ht="31.5" x14ac:dyDescent="0.25">
      <c r="A2595" s="4" t="s">
        <v>216</v>
      </c>
      <c r="B2595" s="4" t="s">
        <v>1347</v>
      </c>
      <c r="C2595" s="4" t="s">
        <v>1044</v>
      </c>
      <c r="D2595" s="4"/>
      <c r="E2595" s="14" t="s">
        <v>1043</v>
      </c>
      <c r="F2595" s="5">
        <f t="shared" si="2250"/>
        <v>0</v>
      </c>
      <c r="G2595" s="5">
        <f t="shared" si="2250"/>
        <v>0</v>
      </c>
      <c r="H2595" s="5">
        <f t="shared" si="2250"/>
        <v>0</v>
      </c>
      <c r="I2595" s="5">
        <f t="shared" si="2250"/>
        <v>0</v>
      </c>
      <c r="J2595" s="5">
        <f t="shared" si="2250"/>
        <v>0</v>
      </c>
      <c r="K2595" s="5">
        <f t="shared" si="2250"/>
        <v>0</v>
      </c>
      <c r="L2595" s="5">
        <f t="shared" si="2250"/>
        <v>189.38800000000001</v>
      </c>
      <c r="M2595" s="5">
        <f t="shared" si="2203"/>
        <v>189.38800000000001</v>
      </c>
      <c r="N2595" s="5">
        <v>30836.698759999999</v>
      </c>
      <c r="O2595" s="5">
        <f t="shared" si="2251"/>
        <v>189.38726</v>
      </c>
      <c r="P2595" s="5">
        <f t="shared" si="2252"/>
        <v>0</v>
      </c>
      <c r="Q2595" s="5">
        <f t="shared" si="2252"/>
        <v>0</v>
      </c>
      <c r="R2595" s="5">
        <f t="shared" si="2252"/>
        <v>0</v>
      </c>
      <c r="S2595" s="5">
        <f t="shared" si="2252"/>
        <v>0</v>
      </c>
      <c r="T2595" s="5">
        <v>30177.05516</v>
      </c>
      <c r="U2595" s="5">
        <f t="shared" si="2252"/>
        <v>0</v>
      </c>
      <c r="V2595" s="36">
        <f t="shared" si="2252"/>
        <v>0</v>
      </c>
      <c r="W2595" s="5">
        <f t="shared" si="2239"/>
        <v>97.860848837503781</v>
      </c>
      <c r="X2595" s="26"/>
    </row>
    <row r="2596" spans="1:24" ht="47.25" x14ac:dyDescent="0.25">
      <c r="A2596" s="4" t="s">
        <v>216</v>
      </c>
      <c r="B2596" s="4" t="s">
        <v>1347</v>
      </c>
      <c r="C2596" s="4" t="s">
        <v>1046</v>
      </c>
      <c r="D2596" s="4"/>
      <c r="E2596" s="14" t="s">
        <v>1045</v>
      </c>
      <c r="F2596" s="5">
        <f t="shared" si="2250"/>
        <v>0</v>
      </c>
      <c r="G2596" s="5">
        <f t="shared" si="2250"/>
        <v>0</v>
      </c>
      <c r="H2596" s="5">
        <f t="shared" si="2250"/>
        <v>0</v>
      </c>
      <c r="I2596" s="5">
        <f t="shared" si="2250"/>
        <v>0</v>
      </c>
      <c r="J2596" s="5">
        <f t="shared" si="2250"/>
        <v>0</v>
      </c>
      <c r="K2596" s="5">
        <f t="shared" si="2250"/>
        <v>0</v>
      </c>
      <c r="L2596" s="5">
        <f t="shared" si="2250"/>
        <v>189.38800000000001</v>
      </c>
      <c r="M2596" s="5">
        <f t="shared" si="2203"/>
        <v>189.38800000000001</v>
      </c>
      <c r="N2596" s="5">
        <v>30836.698759999999</v>
      </c>
      <c r="O2596" s="5">
        <f t="shared" si="2251"/>
        <v>189.38726</v>
      </c>
      <c r="P2596" s="5">
        <f t="shared" si="2252"/>
        <v>0</v>
      </c>
      <c r="Q2596" s="5">
        <f t="shared" si="2252"/>
        <v>0</v>
      </c>
      <c r="R2596" s="5">
        <f t="shared" si="2252"/>
        <v>0</v>
      </c>
      <c r="S2596" s="5">
        <f t="shared" si="2252"/>
        <v>0</v>
      </c>
      <c r="T2596" s="5">
        <v>30177.05516</v>
      </c>
      <c r="U2596" s="5">
        <f t="shared" si="2252"/>
        <v>0</v>
      </c>
      <c r="V2596" s="36">
        <f t="shared" si="2252"/>
        <v>0</v>
      </c>
      <c r="W2596" s="5">
        <f t="shared" si="2239"/>
        <v>97.860848837503781</v>
      </c>
      <c r="X2596" s="26"/>
    </row>
    <row r="2597" spans="1:24" ht="31.5" x14ac:dyDescent="0.25">
      <c r="A2597" s="4" t="s">
        <v>216</v>
      </c>
      <c r="B2597" s="4" t="s">
        <v>1347</v>
      </c>
      <c r="C2597" s="4" t="s">
        <v>1046</v>
      </c>
      <c r="D2597" s="4" t="s">
        <v>73</v>
      </c>
      <c r="E2597" s="14" t="s">
        <v>475</v>
      </c>
      <c r="F2597" s="5">
        <f t="shared" si="2250"/>
        <v>0</v>
      </c>
      <c r="G2597" s="5">
        <f t="shared" si="2250"/>
        <v>0</v>
      </c>
      <c r="H2597" s="5">
        <f t="shared" si="2250"/>
        <v>0</v>
      </c>
      <c r="I2597" s="5">
        <f t="shared" si="2250"/>
        <v>0</v>
      </c>
      <c r="J2597" s="5">
        <f t="shared" si="2250"/>
        <v>0</v>
      </c>
      <c r="K2597" s="5">
        <f t="shared" si="2250"/>
        <v>0</v>
      </c>
      <c r="L2597" s="5">
        <f t="shared" si="2250"/>
        <v>189.38800000000001</v>
      </c>
      <c r="M2597" s="5">
        <f t="shared" si="2203"/>
        <v>189.38800000000001</v>
      </c>
      <c r="N2597" s="5">
        <v>9457.8760000000002</v>
      </c>
      <c r="O2597" s="5">
        <f t="shared" si="2251"/>
        <v>189.38726</v>
      </c>
      <c r="P2597" s="5">
        <f t="shared" si="2252"/>
        <v>0</v>
      </c>
      <c r="Q2597" s="5">
        <f t="shared" si="2252"/>
        <v>0</v>
      </c>
      <c r="R2597" s="5">
        <f t="shared" si="2252"/>
        <v>0</v>
      </c>
      <c r="S2597" s="5">
        <f t="shared" si="2252"/>
        <v>0</v>
      </c>
      <c r="T2597" s="5">
        <v>8798.2324000000008</v>
      </c>
      <c r="U2597" s="5">
        <f t="shared" si="2252"/>
        <v>0</v>
      </c>
      <c r="V2597" s="36">
        <f t="shared" si="2252"/>
        <v>0</v>
      </c>
      <c r="W2597" s="5">
        <f t="shared" si="2239"/>
        <v>93.025457301406789</v>
      </c>
      <c r="X2597" s="26"/>
    </row>
    <row r="2598" spans="1:24" ht="63" x14ac:dyDescent="0.25">
      <c r="A2598" s="4" t="s">
        <v>216</v>
      </c>
      <c r="B2598" s="4" t="s">
        <v>1347</v>
      </c>
      <c r="C2598" s="4" t="s">
        <v>1046</v>
      </c>
      <c r="D2598" s="4" t="s">
        <v>72</v>
      </c>
      <c r="E2598" s="14" t="s">
        <v>1187</v>
      </c>
      <c r="F2598" s="5">
        <f t="shared" si="2250"/>
        <v>0</v>
      </c>
      <c r="G2598" s="5">
        <f t="shared" si="2250"/>
        <v>0</v>
      </c>
      <c r="H2598" s="5">
        <f t="shared" si="2250"/>
        <v>0</v>
      </c>
      <c r="I2598" s="5">
        <f t="shared" si="2250"/>
        <v>0</v>
      </c>
      <c r="J2598" s="5">
        <f t="shared" si="2250"/>
        <v>0</v>
      </c>
      <c r="K2598" s="5">
        <f t="shared" si="2250"/>
        <v>0</v>
      </c>
      <c r="L2598" s="5">
        <f t="shared" si="2250"/>
        <v>189.38800000000001</v>
      </c>
      <c r="M2598" s="5">
        <f t="shared" si="2203"/>
        <v>189.38800000000001</v>
      </c>
      <c r="N2598" s="5">
        <v>9457.8760000000002</v>
      </c>
      <c r="O2598" s="5">
        <f t="shared" si="2251"/>
        <v>189.38726</v>
      </c>
      <c r="P2598" s="5">
        <f t="shared" si="2252"/>
        <v>0</v>
      </c>
      <c r="Q2598" s="5">
        <f t="shared" si="2252"/>
        <v>0</v>
      </c>
      <c r="R2598" s="5">
        <f t="shared" si="2252"/>
        <v>0</v>
      </c>
      <c r="S2598" s="5">
        <f t="shared" si="2252"/>
        <v>0</v>
      </c>
      <c r="T2598" s="5">
        <v>8798.2324000000008</v>
      </c>
      <c r="U2598" s="5">
        <f t="shared" si="2252"/>
        <v>0</v>
      </c>
      <c r="V2598" s="36">
        <f t="shared" si="2252"/>
        <v>0</v>
      </c>
      <c r="W2598" s="5">
        <f t="shared" si="2239"/>
        <v>93.025457301406789</v>
      </c>
      <c r="X2598" s="26"/>
    </row>
    <row r="2599" spans="1:24" x14ac:dyDescent="0.25">
      <c r="A2599" s="4" t="s">
        <v>216</v>
      </c>
      <c r="B2599" s="4" t="s">
        <v>1347</v>
      </c>
      <c r="C2599" s="4" t="s">
        <v>1046</v>
      </c>
      <c r="D2599" s="4" t="s">
        <v>13</v>
      </c>
      <c r="E2599" s="14" t="s">
        <v>480</v>
      </c>
      <c r="F2599" s="5"/>
      <c r="G2599" s="5"/>
      <c r="H2599" s="5"/>
      <c r="I2599" s="5"/>
      <c r="J2599" s="5"/>
      <c r="K2599" s="5"/>
      <c r="L2599" s="5">
        <v>189.38800000000001</v>
      </c>
      <c r="M2599" s="5">
        <f t="shared" si="2203"/>
        <v>189.38800000000001</v>
      </c>
      <c r="N2599" s="5">
        <v>21378.822759999999</v>
      </c>
      <c r="O2599" s="5">
        <v>189.38726</v>
      </c>
      <c r="P2599" s="5">
        <v>0</v>
      </c>
      <c r="Q2599" s="5">
        <v>0</v>
      </c>
      <c r="R2599" s="5">
        <v>0</v>
      </c>
      <c r="S2599" s="5">
        <v>0</v>
      </c>
      <c r="T2599" s="5">
        <v>21378.822759999999</v>
      </c>
      <c r="U2599" s="5">
        <v>0</v>
      </c>
      <c r="V2599" s="36">
        <v>0</v>
      </c>
      <c r="W2599" s="5">
        <f t="shared" si="2239"/>
        <v>100</v>
      </c>
      <c r="X2599" s="26"/>
    </row>
    <row r="2600" spans="1:24" s="10" customFormat="1" ht="63" x14ac:dyDescent="0.25">
      <c r="A2600" s="4" t="s">
        <v>216</v>
      </c>
      <c r="B2600" s="4" t="s">
        <v>1347</v>
      </c>
      <c r="C2600" s="4" t="s">
        <v>1046</v>
      </c>
      <c r="D2600" s="4" t="s">
        <v>182</v>
      </c>
      <c r="E2600" s="14" t="s">
        <v>481</v>
      </c>
      <c r="F2600" s="11">
        <f t="shared" ref="F2600:K2600" si="2253">F2607+F2617+F2623</f>
        <v>96642.900000000009</v>
      </c>
      <c r="G2600" s="11">
        <f t="shared" si="2253"/>
        <v>62963.1</v>
      </c>
      <c r="H2600" s="11">
        <f t="shared" si="2253"/>
        <v>111440.5</v>
      </c>
      <c r="I2600" s="11">
        <f t="shared" si="2253"/>
        <v>-3687.6</v>
      </c>
      <c r="J2600" s="11">
        <f t="shared" si="2253"/>
        <v>-569.79999999999995</v>
      </c>
      <c r="K2600" s="11">
        <f t="shared" si="2253"/>
        <v>-28176.799999999999</v>
      </c>
      <c r="L2600" s="11">
        <f>L2607+L2617+L2623+L2641</f>
        <v>4205.7279999999992</v>
      </c>
      <c r="M2600" s="11">
        <f t="shared" si="2203"/>
        <v>97161.028000000006</v>
      </c>
      <c r="N2600" s="5">
        <v>21378.822759999999</v>
      </c>
      <c r="O2600" s="11">
        <f t="shared" ref="O2600:V2600" si="2254">O2607+O2617+O2623+O2641+O2601</f>
        <v>23456.784169999999</v>
      </c>
      <c r="P2600" s="11">
        <f t="shared" si="2254"/>
        <v>693.53920000000005</v>
      </c>
      <c r="Q2600" s="11">
        <f t="shared" si="2254"/>
        <v>693.53920000000005</v>
      </c>
      <c r="R2600" s="11">
        <f t="shared" si="2254"/>
        <v>0</v>
      </c>
      <c r="S2600" s="11">
        <f t="shared" si="2254"/>
        <v>0</v>
      </c>
      <c r="T2600" s="5">
        <v>21378.822759999999</v>
      </c>
      <c r="U2600" s="11">
        <f t="shared" si="2254"/>
        <v>693.53920000000005</v>
      </c>
      <c r="V2600" s="35">
        <f t="shared" si="2254"/>
        <v>0</v>
      </c>
      <c r="W2600" s="5">
        <f t="shared" si="2239"/>
        <v>100</v>
      </c>
      <c r="X2600" s="25"/>
    </row>
    <row r="2601" spans="1:24" ht="31.5" x14ac:dyDescent="0.25">
      <c r="A2601" s="4" t="s">
        <v>216</v>
      </c>
      <c r="B2601" s="4" t="s">
        <v>1347</v>
      </c>
      <c r="C2601" s="4" t="s">
        <v>808</v>
      </c>
      <c r="D2601" s="4"/>
      <c r="E2601" s="14" t="s">
        <v>1496</v>
      </c>
      <c r="F2601" s="11"/>
      <c r="G2601" s="11"/>
      <c r="H2601" s="11"/>
      <c r="I2601" s="11"/>
      <c r="J2601" s="11"/>
      <c r="K2601" s="11"/>
      <c r="L2601" s="11"/>
      <c r="M2601" s="5">
        <v>0</v>
      </c>
      <c r="N2601" s="5">
        <v>893.52668000000006</v>
      </c>
      <c r="O2601" s="5">
        <f t="shared" ref="O2601:V2605" si="2255">O2602</f>
        <v>0.42099999999999999</v>
      </c>
      <c r="P2601" s="5">
        <f t="shared" si="2255"/>
        <v>0</v>
      </c>
      <c r="Q2601" s="5">
        <f t="shared" si="2255"/>
        <v>0</v>
      </c>
      <c r="R2601" s="5">
        <f t="shared" si="2255"/>
        <v>0</v>
      </c>
      <c r="S2601" s="5">
        <f t="shared" si="2255"/>
        <v>0</v>
      </c>
      <c r="T2601" s="5">
        <v>893.52668000000006</v>
      </c>
      <c r="U2601" s="5">
        <f t="shared" si="2255"/>
        <v>0</v>
      </c>
      <c r="V2601" s="36">
        <f t="shared" si="2255"/>
        <v>0</v>
      </c>
      <c r="W2601" s="5">
        <f t="shared" si="2239"/>
        <v>100</v>
      </c>
      <c r="X2601" s="26"/>
    </row>
    <row r="2602" spans="1:24" ht="31.5" x14ac:dyDescent="0.25">
      <c r="A2602" s="4" t="s">
        <v>216</v>
      </c>
      <c r="B2602" s="4" t="s">
        <v>1347</v>
      </c>
      <c r="C2602" s="4" t="s">
        <v>810</v>
      </c>
      <c r="D2602" s="4"/>
      <c r="E2602" s="14" t="s">
        <v>809</v>
      </c>
      <c r="F2602" s="11"/>
      <c r="G2602" s="11"/>
      <c r="H2602" s="11"/>
      <c r="I2602" s="11"/>
      <c r="J2602" s="11"/>
      <c r="K2602" s="11"/>
      <c r="L2602" s="11"/>
      <c r="M2602" s="5">
        <v>0</v>
      </c>
      <c r="N2602" s="5">
        <v>893.52668000000006</v>
      </c>
      <c r="O2602" s="5">
        <f t="shared" si="2255"/>
        <v>0.42099999999999999</v>
      </c>
      <c r="P2602" s="5">
        <f t="shared" si="2255"/>
        <v>0</v>
      </c>
      <c r="Q2602" s="5">
        <f t="shared" si="2255"/>
        <v>0</v>
      </c>
      <c r="R2602" s="5">
        <f t="shared" si="2255"/>
        <v>0</v>
      </c>
      <c r="S2602" s="5">
        <f t="shared" si="2255"/>
        <v>0</v>
      </c>
      <c r="T2602" s="5">
        <v>893.52668000000006</v>
      </c>
      <c r="U2602" s="5">
        <f t="shared" si="2255"/>
        <v>0</v>
      </c>
      <c r="V2602" s="36">
        <f t="shared" si="2255"/>
        <v>0</v>
      </c>
      <c r="W2602" s="5">
        <f t="shared" si="2239"/>
        <v>100</v>
      </c>
      <c r="X2602" s="26"/>
    </row>
    <row r="2603" spans="1:24" ht="31.5" x14ac:dyDescent="0.25">
      <c r="A2603" s="4" t="s">
        <v>216</v>
      </c>
      <c r="B2603" s="4" t="s">
        <v>1347</v>
      </c>
      <c r="C2603" s="4" t="s">
        <v>810</v>
      </c>
      <c r="D2603" s="4" t="s">
        <v>73</v>
      </c>
      <c r="E2603" s="14" t="s">
        <v>475</v>
      </c>
      <c r="F2603" s="11"/>
      <c r="G2603" s="11"/>
      <c r="H2603" s="11"/>
      <c r="I2603" s="11"/>
      <c r="J2603" s="11"/>
      <c r="K2603" s="11"/>
      <c r="L2603" s="11"/>
      <c r="M2603" s="5">
        <v>0</v>
      </c>
      <c r="N2603" s="5">
        <v>893.52668000000006</v>
      </c>
      <c r="O2603" s="5">
        <f t="shared" si="2255"/>
        <v>0.42099999999999999</v>
      </c>
      <c r="P2603" s="5">
        <f t="shared" si="2255"/>
        <v>0</v>
      </c>
      <c r="Q2603" s="5">
        <f t="shared" si="2255"/>
        <v>0</v>
      </c>
      <c r="R2603" s="5">
        <f t="shared" si="2255"/>
        <v>0</v>
      </c>
      <c r="S2603" s="5">
        <f t="shared" si="2255"/>
        <v>0</v>
      </c>
      <c r="T2603" s="5">
        <v>893.52668000000006</v>
      </c>
      <c r="U2603" s="5">
        <f t="shared" si="2255"/>
        <v>0</v>
      </c>
      <c r="V2603" s="36">
        <f t="shared" si="2255"/>
        <v>0</v>
      </c>
      <c r="W2603" s="5">
        <f t="shared" si="2239"/>
        <v>100</v>
      </c>
      <c r="X2603" s="26"/>
    </row>
    <row r="2604" spans="1:24" ht="63" x14ac:dyDescent="0.25">
      <c r="A2604" s="4" t="s">
        <v>216</v>
      </c>
      <c r="B2604" s="4" t="s">
        <v>1347</v>
      </c>
      <c r="C2604" s="4" t="s">
        <v>810</v>
      </c>
      <c r="D2604" s="4" t="s">
        <v>72</v>
      </c>
      <c r="E2604" s="14" t="s">
        <v>1187</v>
      </c>
      <c r="F2604" s="11"/>
      <c r="G2604" s="11"/>
      <c r="H2604" s="11"/>
      <c r="I2604" s="11"/>
      <c r="J2604" s="11"/>
      <c r="K2604" s="11"/>
      <c r="L2604" s="11"/>
      <c r="M2604" s="5">
        <v>0</v>
      </c>
      <c r="N2604" s="5">
        <v>893.52668000000006</v>
      </c>
      <c r="O2604" s="5">
        <f t="shared" si="2255"/>
        <v>0.42099999999999999</v>
      </c>
      <c r="P2604" s="5">
        <f t="shared" si="2255"/>
        <v>0</v>
      </c>
      <c r="Q2604" s="5">
        <f t="shared" si="2255"/>
        <v>0</v>
      </c>
      <c r="R2604" s="5">
        <f t="shared" si="2255"/>
        <v>0</v>
      </c>
      <c r="S2604" s="5">
        <f t="shared" si="2255"/>
        <v>0</v>
      </c>
      <c r="T2604" s="5">
        <v>893.52668000000006</v>
      </c>
      <c r="U2604" s="5">
        <f t="shared" si="2255"/>
        <v>0</v>
      </c>
      <c r="V2604" s="36">
        <f t="shared" si="2255"/>
        <v>0</v>
      </c>
      <c r="W2604" s="5">
        <f t="shared" si="2239"/>
        <v>100</v>
      </c>
      <c r="X2604" s="26"/>
    </row>
    <row r="2605" spans="1:24" hidden="1" x14ac:dyDescent="0.25">
      <c r="A2605" s="4" t="s">
        <v>216</v>
      </c>
      <c r="B2605" s="4" t="s">
        <v>1347</v>
      </c>
      <c r="C2605" s="4" t="s">
        <v>810</v>
      </c>
      <c r="D2605" s="4" t="s">
        <v>13</v>
      </c>
      <c r="E2605" s="14" t="s">
        <v>480</v>
      </c>
      <c r="F2605" s="11"/>
      <c r="G2605" s="11"/>
      <c r="H2605" s="11"/>
      <c r="I2605" s="11"/>
      <c r="J2605" s="11"/>
      <c r="K2605" s="11"/>
      <c r="L2605" s="11"/>
      <c r="M2605" s="5">
        <v>0</v>
      </c>
      <c r="N2605" s="5">
        <v>0</v>
      </c>
      <c r="O2605" s="5">
        <f t="shared" si="2255"/>
        <v>0.42099999999999999</v>
      </c>
      <c r="P2605" s="5">
        <f t="shared" si="2255"/>
        <v>0</v>
      </c>
      <c r="Q2605" s="5">
        <f t="shared" si="2255"/>
        <v>0</v>
      </c>
      <c r="R2605" s="5">
        <f t="shared" si="2255"/>
        <v>0</v>
      </c>
      <c r="S2605" s="5">
        <f t="shared" si="2255"/>
        <v>0</v>
      </c>
      <c r="T2605" s="5">
        <v>0</v>
      </c>
      <c r="U2605" s="5">
        <f t="shared" si="2255"/>
        <v>0</v>
      </c>
      <c r="V2605" s="36">
        <f t="shared" si="2255"/>
        <v>0</v>
      </c>
      <c r="W2605" s="5" t="e">
        <f t="shared" si="2239"/>
        <v>#DIV/0!</v>
      </c>
      <c r="X2605" s="24" t="s">
        <v>1214</v>
      </c>
    </row>
    <row r="2606" spans="1:24" ht="63" hidden="1" x14ac:dyDescent="0.25">
      <c r="A2606" s="4" t="s">
        <v>216</v>
      </c>
      <c r="B2606" s="4" t="s">
        <v>1347</v>
      </c>
      <c r="C2606" s="4" t="s">
        <v>810</v>
      </c>
      <c r="D2606" s="4" t="s">
        <v>182</v>
      </c>
      <c r="E2606" s="14" t="s">
        <v>481</v>
      </c>
      <c r="F2606" s="11"/>
      <c r="G2606" s="11"/>
      <c r="H2606" s="11"/>
      <c r="I2606" s="11"/>
      <c r="J2606" s="11"/>
      <c r="K2606" s="11"/>
      <c r="L2606" s="11"/>
      <c r="M2606" s="5">
        <v>0</v>
      </c>
      <c r="N2606" s="5">
        <v>0</v>
      </c>
      <c r="O2606" s="5">
        <v>0.42099999999999999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36">
        <v>0</v>
      </c>
      <c r="W2606" s="5" t="e">
        <f t="shared" si="2239"/>
        <v>#DIV/0!</v>
      </c>
      <c r="X2606" s="24" t="s">
        <v>1214</v>
      </c>
    </row>
    <row r="2607" spans="1:24" ht="31.5" x14ac:dyDescent="0.25">
      <c r="A2607" s="4" t="s">
        <v>216</v>
      </c>
      <c r="B2607" s="4" t="s">
        <v>1347</v>
      </c>
      <c r="C2607" s="4" t="s">
        <v>188</v>
      </c>
      <c r="D2607" s="4"/>
      <c r="E2607" s="14" t="s">
        <v>994</v>
      </c>
      <c r="F2607" s="5">
        <f t="shared" ref="F2607:L2607" si="2256">F2608</f>
        <v>33135.599999999999</v>
      </c>
      <c r="G2607" s="5">
        <f t="shared" si="2256"/>
        <v>16118.1</v>
      </c>
      <c r="H2607" s="5">
        <f t="shared" si="2256"/>
        <v>64595.5</v>
      </c>
      <c r="I2607" s="5">
        <f t="shared" si="2256"/>
        <v>-3687.6</v>
      </c>
      <c r="J2607" s="5">
        <f t="shared" si="2256"/>
        <v>-569.79999999999995</v>
      </c>
      <c r="K2607" s="5">
        <f t="shared" si="2256"/>
        <v>-28176.799999999999</v>
      </c>
      <c r="L2607" s="5">
        <f t="shared" si="2256"/>
        <v>-1873.8840000000005</v>
      </c>
      <c r="M2607" s="5">
        <f t="shared" si="2203"/>
        <v>27574.115999999998</v>
      </c>
      <c r="N2607" s="5">
        <v>3678.8249999999998</v>
      </c>
      <c r="O2607" s="5">
        <f>O2608</f>
        <v>21050.374380000001</v>
      </c>
      <c r="P2607" s="5">
        <f t="shared" ref="P2607:V2607" si="2257">P2608</f>
        <v>0</v>
      </c>
      <c r="Q2607" s="5">
        <f t="shared" si="2257"/>
        <v>0</v>
      </c>
      <c r="R2607" s="5">
        <f t="shared" si="2257"/>
        <v>0</v>
      </c>
      <c r="S2607" s="5">
        <f t="shared" si="2257"/>
        <v>0</v>
      </c>
      <c r="T2607" s="5">
        <v>3678.8231799999999</v>
      </c>
      <c r="U2607" s="5">
        <f t="shared" si="2257"/>
        <v>0</v>
      </c>
      <c r="V2607" s="36">
        <f t="shared" si="2257"/>
        <v>0</v>
      </c>
      <c r="W2607" s="5">
        <f t="shared" si="2239"/>
        <v>99.999950527682074</v>
      </c>
      <c r="X2607" s="26"/>
    </row>
    <row r="2608" spans="1:24" ht="31.5" x14ac:dyDescent="0.25">
      <c r="A2608" s="4" t="s">
        <v>216</v>
      </c>
      <c r="B2608" s="4" t="s">
        <v>1347</v>
      </c>
      <c r="C2608" s="4" t="s">
        <v>206</v>
      </c>
      <c r="D2608" s="4"/>
      <c r="E2608" s="14" t="s">
        <v>1003</v>
      </c>
      <c r="F2608" s="5">
        <f t="shared" ref="F2608:L2608" si="2258">F2609+F2613</f>
        <v>33135.599999999999</v>
      </c>
      <c r="G2608" s="5">
        <f t="shared" si="2258"/>
        <v>16118.1</v>
      </c>
      <c r="H2608" s="5">
        <f t="shared" si="2258"/>
        <v>64595.5</v>
      </c>
      <c r="I2608" s="5">
        <f t="shared" si="2258"/>
        <v>-3687.6</v>
      </c>
      <c r="J2608" s="5">
        <f t="shared" si="2258"/>
        <v>-569.79999999999995</v>
      </c>
      <c r="K2608" s="5">
        <f t="shared" si="2258"/>
        <v>-28176.799999999999</v>
      </c>
      <c r="L2608" s="5">
        <f t="shared" si="2258"/>
        <v>-1873.8840000000005</v>
      </c>
      <c r="M2608" s="5">
        <f t="shared" si="2203"/>
        <v>27574.115999999998</v>
      </c>
      <c r="N2608" s="5">
        <v>3678.8249999999998</v>
      </c>
      <c r="O2608" s="5">
        <f>O2609+O2613</f>
        <v>21050.374380000001</v>
      </c>
      <c r="P2608" s="5">
        <f t="shared" ref="P2608:V2608" si="2259">P2609+P2613</f>
        <v>0</v>
      </c>
      <c r="Q2608" s="5">
        <f t="shared" si="2259"/>
        <v>0</v>
      </c>
      <c r="R2608" s="5">
        <f t="shared" si="2259"/>
        <v>0</v>
      </c>
      <c r="S2608" s="5">
        <f t="shared" si="2259"/>
        <v>0</v>
      </c>
      <c r="T2608" s="5">
        <v>3678.8231799999999</v>
      </c>
      <c r="U2608" s="5">
        <f t="shared" si="2259"/>
        <v>0</v>
      </c>
      <c r="V2608" s="36">
        <f t="shared" si="2259"/>
        <v>0</v>
      </c>
      <c r="W2608" s="5">
        <f t="shared" si="2239"/>
        <v>99.999950527682074</v>
      </c>
      <c r="X2608" s="26"/>
    </row>
    <row r="2609" spans="1:24" ht="47.25" x14ac:dyDescent="0.25">
      <c r="A2609" s="4" t="s">
        <v>216</v>
      </c>
      <c r="B2609" s="4" t="s">
        <v>1347</v>
      </c>
      <c r="C2609" s="4" t="s">
        <v>207</v>
      </c>
      <c r="D2609" s="4"/>
      <c r="E2609" s="14" t="s">
        <v>1004</v>
      </c>
      <c r="F2609" s="5">
        <f>F2610</f>
        <v>31975.9</v>
      </c>
      <c r="G2609" s="5">
        <f t="shared" ref="G2609:L2611" si="2260">G2610</f>
        <v>14958.4</v>
      </c>
      <c r="H2609" s="5">
        <f t="shared" si="2260"/>
        <v>63435.8</v>
      </c>
      <c r="I2609" s="5">
        <f t="shared" si="2260"/>
        <v>-3687.6</v>
      </c>
      <c r="J2609" s="5">
        <f t="shared" si="2260"/>
        <v>-569.79999999999995</v>
      </c>
      <c r="K2609" s="5">
        <f t="shared" si="2260"/>
        <v>-28176.799999999999</v>
      </c>
      <c r="L2609" s="5">
        <f t="shared" si="2260"/>
        <v>-2429.0940000000005</v>
      </c>
      <c r="M2609" s="5">
        <f t="shared" si="2203"/>
        <v>25859.206000000002</v>
      </c>
      <c r="N2609" s="5">
        <v>2110.877</v>
      </c>
      <c r="O2609" s="5">
        <f t="shared" ref="O2609:O2611" si="2261">O2610</f>
        <v>20433.265240000001</v>
      </c>
      <c r="P2609" s="5">
        <f t="shared" ref="P2609:V2611" si="2262">P2610</f>
        <v>0</v>
      </c>
      <c r="Q2609" s="5">
        <f t="shared" si="2262"/>
        <v>0</v>
      </c>
      <c r="R2609" s="5">
        <f t="shared" si="2262"/>
        <v>0</v>
      </c>
      <c r="S2609" s="5">
        <f t="shared" si="2262"/>
        <v>0</v>
      </c>
      <c r="T2609" s="5">
        <v>2110.8754399999998</v>
      </c>
      <c r="U2609" s="5">
        <f t="shared" si="2262"/>
        <v>0</v>
      </c>
      <c r="V2609" s="36">
        <f t="shared" si="2262"/>
        <v>0</v>
      </c>
      <c r="W2609" s="5">
        <f t="shared" si="2239"/>
        <v>99.9999260970677</v>
      </c>
      <c r="X2609" s="26"/>
    </row>
    <row r="2610" spans="1:24" ht="31.5" x14ac:dyDescent="0.25">
      <c r="A2610" s="4" t="s">
        <v>216</v>
      </c>
      <c r="B2610" s="4" t="s">
        <v>1347</v>
      </c>
      <c r="C2610" s="4" t="s">
        <v>202</v>
      </c>
      <c r="D2610" s="4"/>
      <c r="E2610" s="14" t="s">
        <v>689</v>
      </c>
      <c r="F2610" s="5">
        <f>F2611</f>
        <v>31975.9</v>
      </c>
      <c r="G2610" s="5">
        <f t="shared" si="2260"/>
        <v>14958.4</v>
      </c>
      <c r="H2610" s="5">
        <f t="shared" si="2260"/>
        <v>63435.8</v>
      </c>
      <c r="I2610" s="5">
        <f t="shared" si="2260"/>
        <v>-3687.6</v>
      </c>
      <c r="J2610" s="5">
        <f t="shared" si="2260"/>
        <v>-569.79999999999995</v>
      </c>
      <c r="K2610" s="5">
        <f t="shared" si="2260"/>
        <v>-28176.799999999999</v>
      </c>
      <c r="L2610" s="5">
        <f t="shared" si="2260"/>
        <v>-2429.0940000000005</v>
      </c>
      <c r="M2610" s="5">
        <f t="shared" si="2203"/>
        <v>25859.206000000002</v>
      </c>
      <c r="N2610" s="5">
        <v>1812.6489999999999</v>
      </c>
      <c r="O2610" s="5">
        <f t="shared" si="2261"/>
        <v>20433.265240000001</v>
      </c>
      <c r="P2610" s="5">
        <f t="shared" si="2262"/>
        <v>0</v>
      </c>
      <c r="Q2610" s="5">
        <f t="shared" si="2262"/>
        <v>0</v>
      </c>
      <c r="R2610" s="5">
        <f t="shared" si="2262"/>
        <v>0</v>
      </c>
      <c r="S2610" s="5">
        <f t="shared" si="2262"/>
        <v>0</v>
      </c>
      <c r="T2610" s="5">
        <v>1812.64744</v>
      </c>
      <c r="U2610" s="5">
        <f t="shared" si="2262"/>
        <v>0</v>
      </c>
      <c r="V2610" s="36">
        <f t="shared" si="2262"/>
        <v>0</v>
      </c>
      <c r="W2610" s="5">
        <f t="shared" si="2239"/>
        <v>99.999913938109358</v>
      </c>
      <c r="X2610" s="26"/>
    </row>
    <row r="2611" spans="1:24" ht="31.5" x14ac:dyDescent="0.25">
      <c r="A2611" s="4" t="s">
        <v>216</v>
      </c>
      <c r="B2611" s="4" t="s">
        <v>1347</v>
      </c>
      <c r="C2611" s="4" t="s">
        <v>202</v>
      </c>
      <c r="D2611" s="4" t="s">
        <v>11</v>
      </c>
      <c r="E2611" s="14" t="s">
        <v>465</v>
      </c>
      <c r="F2611" s="5">
        <f>F2612</f>
        <v>31975.9</v>
      </c>
      <c r="G2611" s="5">
        <f t="shared" si="2260"/>
        <v>14958.4</v>
      </c>
      <c r="H2611" s="5">
        <f t="shared" si="2260"/>
        <v>63435.8</v>
      </c>
      <c r="I2611" s="5">
        <f t="shared" si="2260"/>
        <v>-3687.6</v>
      </c>
      <c r="J2611" s="5">
        <f t="shared" si="2260"/>
        <v>-569.79999999999995</v>
      </c>
      <c r="K2611" s="5">
        <f t="shared" si="2260"/>
        <v>-28176.799999999999</v>
      </c>
      <c r="L2611" s="5">
        <f t="shared" si="2260"/>
        <v>-2429.0940000000005</v>
      </c>
      <c r="M2611" s="5">
        <f t="shared" si="2203"/>
        <v>25859.206000000002</v>
      </c>
      <c r="N2611" s="5">
        <v>1812.6489999999999</v>
      </c>
      <c r="O2611" s="5">
        <f t="shared" si="2261"/>
        <v>20433.265240000001</v>
      </c>
      <c r="P2611" s="5">
        <f t="shared" si="2262"/>
        <v>0</v>
      </c>
      <c r="Q2611" s="5">
        <f t="shared" si="2262"/>
        <v>0</v>
      </c>
      <c r="R2611" s="5">
        <f t="shared" si="2262"/>
        <v>0</v>
      </c>
      <c r="S2611" s="5">
        <f t="shared" si="2262"/>
        <v>0</v>
      </c>
      <c r="T2611" s="5">
        <v>1812.64744</v>
      </c>
      <c r="U2611" s="5">
        <f t="shared" si="2262"/>
        <v>0</v>
      </c>
      <c r="V2611" s="36">
        <f t="shared" si="2262"/>
        <v>0</v>
      </c>
      <c r="W2611" s="5">
        <f t="shared" si="2239"/>
        <v>99.999913938109358</v>
      </c>
      <c r="X2611" s="26"/>
    </row>
    <row r="2612" spans="1:24" ht="31.5" x14ac:dyDescent="0.25">
      <c r="A2612" s="4" t="s">
        <v>216</v>
      </c>
      <c r="B2612" s="4" t="s">
        <v>1347</v>
      </c>
      <c r="C2612" s="4" t="s">
        <v>202</v>
      </c>
      <c r="D2612" s="4" t="s">
        <v>12</v>
      </c>
      <c r="E2612" s="14" t="s">
        <v>466</v>
      </c>
      <c r="F2612" s="5">
        <v>31975.9</v>
      </c>
      <c r="G2612" s="5">
        <v>14958.4</v>
      </c>
      <c r="H2612" s="5">
        <v>63435.8</v>
      </c>
      <c r="I2612" s="5">
        <v>-3687.6</v>
      </c>
      <c r="J2612" s="5">
        <v>-569.79999999999995</v>
      </c>
      <c r="K2612" s="5">
        <v>-28176.799999999999</v>
      </c>
      <c r="L2612" s="5">
        <f>2943.631-4484.31-289.501-217.462-381.452</f>
        <v>-2429.0940000000005</v>
      </c>
      <c r="M2612" s="5">
        <f t="shared" si="2203"/>
        <v>25859.206000000002</v>
      </c>
      <c r="N2612" s="5">
        <v>1812.6489999999999</v>
      </c>
      <c r="O2612" s="5">
        <v>20433.265240000001</v>
      </c>
      <c r="P2612" s="5">
        <v>0</v>
      </c>
      <c r="Q2612" s="5">
        <v>0</v>
      </c>
      <c r="R2612" s="5">
        <v>0</v>
      </c>
      <c r="S2612" s="5">
        <v>0</v>
      </c>
      <c r="T2612" s="5">
        <v>1812.64744</v>
      </c>
      <c r="U2612" s="5">
        <v>0</v>
      </c>
      <c r="V2612" s="36">
        <v>0</v>
      </c>
      <c r="W2612" s="5">
        <f t="shared" si="2239"/>
        <v>99.999913938109358</v>
      </c>
      <c r="X2612" s="26"/>
    </row>
    <row r="2613" spans="1:24" ht="63" x14ac:dyDescent="0.25">
      <c r="A2613" s="4" t="s">
        <v>216</v>
      </c>
      <c r="B2613" s="4" t="s">
        <v>1347</v>
      </c>
      <c r="C2613" s="4" t="s">
        <v>1503</v>
      </c>
      <c r="D2613" s="4"/>
      <c r="E2613" s="14" t="s">
        <v>1504</v>
      </c>
      <c r="F2613" s="5">
        <f>F2614</f>
        <v>1159.7</v>
      </c>
      <c r="G2613" s="5">
        <f t="shared" ref="G2613:L2615" si="2263">G2614</f>
        <v>1159.7</v>
      </c>
      <c r="H2613" s="5">
        <f t="shared" si="2263"/>
        <v>1159.7</v>
      </c>
      <c r="I2613" s="5">
        <f t="shared" si="2263"/>
        <v>0</v>
      </c>
      <c r="J2613" s="5">
        <f t="shared" si="2263"/>
        <v>0</v>
      </c>
      <c r="K2613" s="5">
        <f t="shared" si="2263"/>
        <v>0</v>
      </c>
      <c r="L2613" s="5">
        <f t="shared" si="2263"/>
        <v>555.21</v>
      </c>
      <c r="M2613" s="5">
        <f t="shared" si="2203"/>
        <v>1714.91</v>
      </c>
      <c r="N2613" s="5">
        <v>298.22800000000001</v>
      </c>
      <c r="O2613" s="5">
        <f t="shared" ref="O2613:O2615" si="2264">O2614</f>
        <v>617.10914000000002</v>
      </c>
      <c r="P2613" s="5">
        <f t="shared" ref="P2613:V2615" si="2265">P2614</f>
        <v>0</v>
      </c>
      <c r="Q2613" s="5">
        <f t="shared" si="2265"/>
        <v>0</v>
      </c>
      <c r="R2613" s="5">
        <f t="shared" si="2265"/>
        <v>0</v>
      </c>
      <c r="S2613" s="5">
        <f t="shared" si="2265"/>
        <v>0</v>
      </c>
      <c r="T2613" s="5">
        <v>298.22800000000001</v>
      </c>
      <c r="U2613" s="5">
        <f t="shared" si="2265"/>
        <v>0</v>
      </c>
      <c r="V2613" s="36">
        <f t="shared" si="2265"/>
        <v>0</v>
      </c>
      <c r="W2613" s="5">
        <f t="shared" si="2239"/>
        <v>100</v>
      </c>
      <c r="X2613" s="26"/>
    </row>
    <row r="2614" spans="1:24" ht="31.5" x14ac:dyDescent="0.25">
      <c r="A2614" s="4" t="s">
        <v>216</v>
      </c>
      <c r="B2614" s="4" t="s">
        <v>1347</v>
      </c>
      <c r="C2614" s="4" t="s">
        <v>1503</v>
      </c>
      <c r="D2614" s="4" t="s">
        <v>11</v>
      </c>
      <c r="E2614" s="14" t="s">
        <v>465</v>
      </c>
      <c r="F2614" s="5">
        <f>F2615</f>
        <v>1159.7</v>
      </c>
      <c r="G2614" s="5">
        <f t="shared" si="2263"/>
        <v>1159.7</v>
      </c>
      <c r="H2614" s="5">
        <f t="shared" si="2263"/>
        <v>1159.7</v>
      </c>
      <c r="I2614" s="5">
        <f t="shared" si="2263"/>
        <v>0</v>
      </c>
      <c r="J2614" s="5">
        <f t="shared" si="2263"/>
        <v>0</v>
      </c>
      <c r="K2614" s="5">
        <f t="shared" si="2263"/>
        <v>0</v>
      </c>
      <c r="L2614" s="5">
        <f t="shared" si="2263"/>
        <v>555.21</v>
      </c>
      <c r="M2614" s="5">
        <f t="shared" si="2203"/>
        <v>1714.91</v>
      </c>
      <c r="N2614" s="5">
        <v>298.22800000000001</v>
      </c>
      <c r="O2614" s="5">
        <f t="shared" si="2264"/>
        <v>617.10914000000002</v>
      </c>
      <c r="P2614" s="5">
        <f t="shared" si="2265"/>
        <v>0</v>
      </c>
      <c r="Q2614" s="5">
        <f t="shared" si="2265"/>
        <v>0</v>
      </c>
      <c r="R2614" s="5">
        <f t="shared" si="2265"/>
        <v>0</v>
      </c>
      <c r="S2614" s="5">
        <f t="shared" si="2265"/>
        <v>0</v>
      </c>
      <c r="T2614" s="5">
        <v>298.22800000000001</v>
      </c>
      <c r="U2614" s="5">
        <f t="shared" si="2265"/>
        <v>0</v>
      </c>
      <c r="V2614" s="36">
        <f t="shared" si="2265"/>
        <v>0</v>
      </c>
      <c r="W2614" s="5">
        <f t="shared" si="2239"/>
        <v>100</v>
      </c>
      <c r="X2614" s="26"/>
    </row>
    <row r="2615" spans="1:24" ht="31.5" x14ac:dyDescent="0.25">
      <c r="A2615" s="4" t="s">
        <v>216</v>
      </c>
      <c r="B2615" s="4" t="s">
        <v>1347</v>
      </c>
      <c r="C2615" s="4" t="s">
        <v>1503</v>
      </c>
      <c r="D2615" s="4" t="s">
        <v>12</v>
      </c>
      <c r="E2615" s="14" t="s">
        <v>466</v>
      </c>
      <c r="F2615" s="5">
        <f>F2616</f>
        <v>1159.7</v>
      </c>
      <c r="G2615" s="5">
        <f t="shared" si="2263"/>
        <v>1159.7</v>
      </c>
      <c r="H2615" s="5">
        <f t="shared" si="2263"/>
        <v>1159.7</v>
      </c>
      <c r="I2615" s="5">
        <f t="shared" si="2263"/>
        <v>0</v>
      </c>
      <c r="J2615" s="5">
        <f t="shared" si="2263"/>
        <v>0</v>
      </c>
      <c r="K2615" s="5">
        <f t="shared" si="2263"/>
        <v>0</v>
      </c>
      <c r="L2615" s="5">
        <f t="shared" si="2263"/>
        <v>555.21</v>
      </c>
      <c r="M2615" s="5">
        <f t="shared" si="2203"/>
        <v>1714.91</v>
      </c>
      <c r="N2615" s="5">
        <v>298.22800000000001</v>
      </c>
      <c r="O2615" s="5">
        <f t="shared" si="2264"/>
        <v>617.10914000000002</v>
      </c>
      <c r="P2615" s="5">
        <f t="shared" si="2265"/>
        <v>0</v>
      </c>
      <c r="Q2615" s="5">
        <f t="shared" si="2265"/>
        <v>0</v>
      </c>
      <c r="R2615" s="5">
        <f t="shared" si="2265"/>
        <v>0</v>
      </c>
      <c r="S2615" s="5">
        <f t="shared" si="2265"/>
        <v>0</v>
      </c>
      <c r="T2615" s="5">
        <v>298.22800000000001</v>
      </c>
      <c r="U2615" s="5">
        <f t="shared" si="2265"/>
        <v>0</v>
      </c>
      <c r="V2615" s="36">
        <f t="shared" si="2265"/>
        <v>0</v>
      </c>
      <c r="W2615" s="5">
        <f t="shared" si="2239"/>
        <v>100</v>
      </c>
      <c r="X2615" s="26"/>
    </row>
    <row r="2616" spans="1:24" ht="47.25" x14ac:dyDescent="0.25">
      <c r="A2616" s="4" t="s">
        <v>216</v>
      </c>
      <c r="B2616" s="4" t="s">
        <v>1347</v>
      </c>
      <c r="C2616" s="4" t="s">
        <v>777</v>
      </c>
      <c r="D2616" s="4"/>
      <c r="E2616" s="14" t="s">
        <v>815</v>
      </c>
      <c r="F2616" s="5">
        <v>1159.7</v>
      </c>
      <c r="G2616" s="5">
        <v>1159.7</v>
      </c>
      <c r="H2616" s="5">
        <v>1159.7</v>
      </c>
      <c r="I2616" s="5"/>
      <c r="J2616" s="5"/>
      <c r="K2616" s="5"/>
      <c r="L2616" s="5">
        <f>-4.25+559.46</f>
        <v>555.21</v>
      </c>
      <c r="M2616" s="5">
        <f t="shared" ref="M2616:M2691" si="2266">F2616+I2616+L2616</f>
        <v>1714.91</v>
      </c>
      <c r="N2616" s="5">
        <v>1567.9479999999999</v>
      </c>
      <c r="O2616" s="5">
        <v>617.10914000000002</v>
      </c>
      <c r="P2616" s="5">
        <v>0</v>
      </c>
      <c r="Q2616" s="5">
        <v>0</v>
      </c>
      <c r="R2616" s="5">
        <v>0</v>
      </c>
      <c r="S2616" s="5">
        <v>0</v>
      </c>
      <c r="T2616" s="5">
        <v>1567.9477400000001</v>
      </c>
      <c r="U2616" s="5">
        <v>0</v>
      </c>
      <c r="V2616" s="36">
        <v>0</v>
      </c>
      <c r="W2616" s="5">
        <f t="shared" si="2239"/>
        <v>99.999983417817447</v>
      </c>
      <c r="X2616" s="26"/>
    </row>
    <row r="2617" spans="1:24" ht="31.5" x14ac:dyDescent="0.25">
      <c r="A2617" s="4" t="s">
        <v>216</v>
      </c>
      <c r="B2617" s="4" t="s">
        <v>1347</v>
      </c>
      <c r="C2617" s="4" t="s">
        <v>1263</v>
      </c>
      <c r="D2617" s="4"/>
      <c r="E2617" s="14" t="s">
        <v>1264</v>
      </c>
      <c r="F2617" s="5">
        <f t="shared" ref="F2617:L2621" si="2267">F2618</f>
        <v>54746.100000000006</v>
      </c>
      <c r="G2617" s="5">
        <f t="shared" si="2267"/>
        <v>44263.8</v>
      </c>
      <c r="H2617" s="5">
        <f t="shared" si="2267"/>
        <v>44263.8</v>
      </c>
      <c r="I2617" s="5">
        <f t="shared" si="2267"/>
        <v>0</v>
      </c>
      <c r="J2617" s="5">
        <f t="shared" si="2267"/>
        <v>0</v>
      </c>
      <c r="K2617" s="5">
        <f t="shared" si="2267"/>
        <v>0</v>
      </c>
      <c r="L2617" s="5">
        <f t="shared" si="2267"/>
        <v>490.57</v>
      </c>
      <c r="M2617" s="5">
        <f t="shared" si="2266"/>
        <v>55236.670000000006</v>
      </c>
      <c r="N2617" s="5">
        <v>1007.631</v>
      </c>
      <c r="O2617" s="5">
        <f t="shared" ref="O2617:O2621" si="2268">O2618</f>
        <v>866.92400000000009</v>
      </c>
      <c r="P2617" s="5">
        <f t="shared" ref="P2617:V2621" si="2269">P2618</f>
        <v>693.53920000000005</v>
      </c>
      <c r="Q2617" s="5">
        <f t="shared" si="2269"/>
        <v>693.53920000000005</v>
      </c>
      <c r="R2617" s="5">
        <f t="shared" si="2269"/>
        <v>0</v>
      </c>
      <c r="S2617" s="5">
        <f t="shared" si="2269"/>
        <v>0</v>
      </c>
      <c r="T2617" s="5">
        <v>1007.6307399999999</v>
      </c>
      <c r="U2617" s="5">
        <f t="shared" si="2269"/>
        <v>693.53920000000005</v>
      </c>
      <c r="V2617" s="36">
        <f t="shared" si="2269"/>
        <v>0</v>
      </c>
      <c r="W2617" s="5">
        <f t="shared" si="2239"/>
        <v>99.999974196903423</v>
      </c>
      <c r="X2617" s="26"/>
    </row>
    <row r="2618" spans="1:24" ht="31.5" x14ac:dyDescent="0.25">
      <c r="A2618" s="4" t="s">
        <v>216</v>
      </c>
      <c r="B2618" s="4" t="s">
        <v>1347</v>
      </c>
      <c r="C2618" s="4" t="s">
        <v>1263</v>
      </c>
      <c r="D2618" s="4" t="s">
        <v>11</v>
      </c>
      <c r="E2618" s="14" t="s">
        <v>465</v>
      </c>
      <c r="F2618" s="5">
        <f t="shared" si="2267"/>
        <v>54746.100000000006</v>
      </c>
      <c r="G2618" s="5">
        <f t="shared" si="2267"/>
        <v>44263.8</v>
      </c>
      <c r="H2618" s="5">
        <f t="shared" si="2267"/>
        <v>44263.8</v>
      </c>
      <c r="I2618" s="5">
        <f t="shared" si="2267"/>
        <v>0</v>
      </c>
      <c r="J2618" s="5">
        <f t="shared" si="2267"/>
        <v>0</v>
      </c>
      <c r="K2618" s="5">
        <f t="shared" si="2267"/>
        <v>0</v>
      </c>
      <c r="L2618" s="5">
        <f t="shared" si="2267"/>
        <v>490.57</v>
      </c>
      <c r="M2618" s="5">
        <f t="shared" si="2266"/>
        <v>55236.670000000006</v>
      </c>
      <c r="N2618" s="5">
        <v>1007.631</v>
      </c>
      <c r="O2618" s="5">
        <f t="shared" si="2268"/>
        <v>866.92400000000009</v>
      </c>
      <c r="P2618" s="5">
        <f t="shared" si="2269"/>
        <v>693.53920000000005</v>
      </c>
      <c r="Q2618" s="5">
        <f t="shared" si="2269"/>
        <v>693.53920000000005</v>
      </c>
      <c r="R2618" s="5">
        <f t="shared" si="2269"/>
        <v>0</v>
      </c>
      <c r="S2618" s="5">
        <f t="shared" si="2269"/>
        <v>0</v>
      </c>
      <c r="T2618" s="5">
        <v>1007.6307399999999</v>
      </c>
      <c r="U2618" s="5">
        <f t="shared" si="2269"/>
        <v>693.53920000000005</v>
      </c>
      <c r="V2618" s="36">
        <f t="shared" si="2269"/>
        <v>0</v>
      </c>
      <c r="W2618" s="5">
        <f t="shared" si="2239"/>
        <v>99.999974196903423</v>
      </c>
      <c r="X2618" s="26"/>
    </row>
    <row r="2619" spans="1:24" ht="31.5" x14ac:dyDescent="0.25">
      <c r="A2619" s="4" t="s">
        <v>216</v>
      </c>
      <c r="B2619" s="4" t="s">
        <v>1347</v>
      </c>
      <c r="C2619" s="4" t="s">
        <v>1263</v>
      </c>
      <c r="D2619" s="4" t="s">
        <v>12</v>
      </c>
      <c r="E2619" s="14" t="s">
        <v>466</v>
      </c>
      <c r="F2619" s="5">
        <f t="shared" si="2267"/>
        <v>54746.100000000006</v>
      </c>
      <c r="G2619" s="5">
        <f t="shared" si="2267"/>
        <v>44263.8</v>
      </c>
      <c r="H2619" s="5">
        <f t="shared" si="2267"/>
        <v>44263.8</v>
      </c>
      <c r="I2619" s="5">
        <f t="shared" si="2267"/>
        <v>0</v>
      </c>
      <c r="J2619" s="5">
        <f t="shared" si="2267"/>
        <v>0</v>
      </c>
      <c r="K2619" s="5">
        <f t="shared" si="2267"/>
        <v>0</v>
      </c>
      <c r="L2619" s="5">
        <f t="shared" si="2267"/>
        <v>490.57</v>
      </c>
      <c r="M2619" s="5">
        <f t="shared" si="2266"/>
        <v>55236.670000000006</v>
      </c>
      <c r="N2619" s="5">
        <v>1007.631</v>
      </c>
      <c r="O2619" s="5">
        <f t="shared" si="2268"/>
        <v>866.92400000000009</v>
      </c>
      <c r="P2619" s="5">
        <f t="shared" si="2269"/>
        <v>693.53920000000005</v>
      </c>
      <c r="Q2619" s="5">
        <f t="shared" si="2269"/>
        <v>693.53920000000005</v>
      </c>
      <c r="R2619" s="5">
        <f t="shared" si="2269"/>
        <v>0</v>
      </c>
      <c r="S2619" s="5">
        <f t="shared" si="2269"/>
        <v>0</v>
      </c>
      <c r="T2619" s="5">
        <v>1007.6307399999999</v>
      </c>
      <c r="U2619" s="5">
        <f t="shared" si="2269"/>
        <v>693.53920000000005</v>
      </c>
      <c r="V2619" s="36">
        <f t="shared" si="2269"/>
        <v>0</v>
      </c>
      <c r="W2619" s="5">
        <f t="shared" si="2239"/>
        <v>99.999974196903423</v>
      </c>
      <c r="X2619" s="26"/>
    </row>
    <row r="2620" spans="1:24" ht="31.5" x14ac:dyDescent="0.25">
      <c r="A2620" s="4" t="s">
        <v>216</v>
      </c>
      <c r="B2620" s="4" t="s">
        <v>1347</v>
      </c>
      <c r="C2620" s="4" t="s">
        <v>778</v>
      </c>
      <c r="D2620" s="4"/>
      <c r="E2620" s="14" t="s">
        <v>1254</v>
      </c>
      <c r="F2620" s="5">
        <f t="shared" si="2267"/>
        <v>54746.100000000006</v>
      </c>
      <c r="G2620" s="5">
        <f t="shared" si="2267"/>
        <v>44263.8</v>
      </c>
      <c r="H2620" s="5">
        <f t="shared" si="2267"/>
        <v>44263.8</v>
      </c>
      <c r="I2620" s="5">
        <f t="shared" si="2267"/>
        <v>0</v>
      </c>
      <c r="J2620" s="5">
        <f t="shared" si="2267"/>
        <v>0</v>
      </c>
      <c r="K2620" s="5">
        <f t="shared" si="2267"/>
        <v>0</v>
      </c>
      <c r="L2620" s="5">
        <f t="shared" si="2267"/>
        <v>490.57</v>
      </c>
      <c r="M2620" s="5">
        <f t="shared" si="2266"/>
        <v>55236.670000000006</v>
      </c>
      <c r="N2620" s="5">
        <v>560.31700000000001</v>
      </c>
      <c r="O2620" s="5">
        <f t="shared" si="2268"/>
        <v>866.92400000000009</v>
      </c>
      <c r="P2620" s="5">
        <f t="shared" si="2269"/>
        <v>693.53920000000005</v>
      </c>
      <c r="Q2620" s="5">
        <f t="shared" si="2269"/>
        <v>693.53920000000005</v>
      </c>
      <c r="R2620" s="5">
        <f t="shared" si="2269"/>
        <v>0</v>
      </c>
      <c r="S2620" s="5">
        <f t="shared" si="2269"/>
        <v>0</v>
      </c>
      <c r="T2620" s="5">
        <v>560.31700000000001</v>
      </c>
      <c r="U2620" s="5">
        <f t="shared" si="2269"/>
        <v>693.53920000000005</v>
      </c>
      <c r="V2620" s="36">
        <f t="shared" si="2269"/>
        <v>0</v>
      </c>
      <c r="W2620" s="5">
        <f t="shared" si="2239"/>
        <v>100</v>
      </c>
      <c r="X2620" s="26"/>
    </row>
    <row r="2621" spans="1:24" ht="31.5" x14ac:dyDescent="0.25">
      <c r="A2621" s="4" t="s">
        <v>216</v>
      </c>
      <c r="B2621" s="4" t="s">
        <v>1347</v>
      </c>
      <c r="C2621" s="4" t="s">
        <v>778</v>
      </c>
      <c r="D2621" s="4" t="s">
        <v>11</v>
      </c>
      <c r="E2621" s="14" t="s">
        <v>465</v>
      </c>
      <c r="F2621" s="5">
        <f t="shared" si="2267"/>
        <v>54746.100000000006</v>
      </c>
      <c r="G2621" s="5">
        <f t="shared" si="2267"/>
        <v>44263.8</v>
      </c>
      <c r="H2621" s="5">
        <f t="shared" si="2267"/>
        <v>44263.8</v>
      </c>
      <c r="I2621" s="5">
        <f t="shared" si="2267"/>
        <v>0</v>
      </c>
      <c r="J2621" s="5">
        <f t="shared" si="2267"/>
        <v>0</v>
      </c>
      <c r="K2621" s="5">
        <f t="shared" si="2267"/>
        <v>0</v>
      </c>
      <c r="L2621" s="5">
        <f t="shared" si="2267"/>
        <v>490.57</v>
      </c>
      <c r="M2621" s="5">
        <f t="shared" si="2266"/>
        <v>55236.670000000006</v>
      </c>
      <c r="N2621" s="5">
        <v>560.31700000000001</v>
      </c>
      <c r="O2621" s="5">
        <f t="shared" si="2268"/>
        <v>866.92400000000009</v>
      </c>
      <c r="P2621" s="5">
        <f t="shared" si="2269"/>
        <v>693.53920000000005</v>
      </c>
      <c r="Q2621" s="5">
        <f t="shared" si="2269"/>
        <v>693.53920000000005</v>
      </c>
      <c r="R2621" s="5">
        <f t="shared" si="2269"/>
        <v>0</v>
      </c>
      <c r="S2621" s="5">
        <f t="shared" si="2269"/>
        <v>0</v>
      </c>
      <c r="T2621" s="5">
        <v>560.31700000000001</v>
      </c>
      <c r="U2621" s="5">
        <f t="shared" si="2269"/>
        <v>693.53920000000005</v>
      </c>
      <c r="V2621" s="36">
        <f t="shared" si="2269"/>
        <v>0</v>
      </c>
      <c r="W2621" s="5">
        <f t="shared" si="2239"/>
        <v>100</v>
      </c>
      <c r="X2621" s="26"/>
    </row>
    <row r="2622" spans="1:24" ht="31.5" x14ac:dyDescent="0.25">
      <c r="A2622" s="4" t="s">
        <v>216</v>
      </c>
      <c r="B2622" s="4" t="s">
        <v>1347</v>
      </c>
      <c r="C2622" s="4" t="s">
        <v>778</v>
      </c>
      <c r="D2622" s="4" t="s">
        <v>12</v>
      </c>
      <c r="E2622" s="14" t="s">
        <v>466</v>
      </c>
      <c r="F2622" s="5">
        <v>54746.100000000006</v>
      </c>
      <c r="G2622" s="5">
        <v>44263.8</v>
      </c>
      <c r="H2622" s="5">
        <v>44263.8</v>
      </c>
      <c r="I2622" s="5"/>
      <c r="J2622" s="5"/>
      <c r="K2622" s="5"/>
      <c r="L2622" s="5">
        <v>490.57</v>
      </c>
      <c r="M2622" s="5">
        <f t="shared" si="2266"/>
        <v>55236.670000000006</v>
      </c>
      <c r="N2622" s="5">
        <v>560.31700000000001</v>
      </c>
      <c r="O2622" s="5">
        <f>173.3848+693.5392</f>
        <v>866.92400000000009</v>
      </c>
      <c r="P2622" s="5">
        <v>693.53920000000005</v>
      </c>
      <c r="Q2622" s="5">
        <v>693.53920000000005</v>
      </c>
      <c r="R2622" s="5">
        <v>0</v>
      </c>
      <c r="S2622" s="5">
        <v>0</v>
      </c>
      <c r="T2622" s="5">
        <v>560.31700000000001</v>
      </c>
      <c r="U2622" s="5">
        <v>693.53920000000005</v>
      </c>
      <c r="V2622" s="36">
        <v>0</v>
      </c>
      <c r="W2622" s="5">
        <f t="shared" si="2239"/>
        <v>100</v>
      </c>
      <c r="X2622" s="26"/>
    </row>
    <row r="2623" spans="1:24" ht="31.5" x14ac:dyDescent="0.25">
      <c r="A2623" s="4" t="s">
        <v>216</v>
      </c>
      <c r="B2623" s="4" t="s">
        <v>1347</v>
      </c>
      <c r="C2623" s="4" t="s">
        <v>22</v>
      </c>
      <c r="D2623" s="4"/>
      <c r="E2623" s="14" t="s">
        <v>699</v>
      </c>
      <c r="F2623" s="5">
        <f t="shared" ref="F2623:L2623" si="2270">F2624+F2636</f>
        <v>8761.2000000000007</v>
      </c>
      <c r="G2623" s="5">
        <f t="shared" si="2270"/>
        <v>2581.1999999999998</v>
      </c>
      <c r="H2623" s="5">
        <f t="shared" si="2270"/>
        <v>2581.1999999999998</v>
      </c>
      <c r="I2623" s="5">
        <f t="shared" si="2270"/>
        <v>0</v>
      </c>
      <c r="J2623" s="5">
        <f t="shared" si="2270"/>
        <v>0</v>
      </c>
      <c r="K2623" s="5">
        <f t="shared" si="2270"/>
        <v>0</v>
      </c>
      <c r="L2623" s="5">
        <f t="shared" si="2270"/>
        <v>5539.0419999999995</v>
      </c>
      <c r="M2623" s="5">
        <f t="shared" si="2266"/>
        <v>14300.242</v>
      </c>
      <c r="N2623" s="5">
        <v>585.58786999999995</v>
      </c>
      <c r="O2623" s="5">
        <f>O2624+O2636</f>
        <v>1409.09573</v>
      </c>
      <c r="P2623" s="5">
        <f t="shared" ref="P2623:V2623" si="2271">P2624+P2636</f>
        <v>0</v>
      </c>
      <c r="Q2623" s="5">
        <f t="shared" si="2271"/>
        <v>0</v>
      </c>
      <c r="R2623" s="5">
        <f t="shared" si="2271"/>
        <v>0</v>
      </c>
      <c r="S2623" s="5">
        <f t="shared" si="2271"/>
        <v>0</v>
      </c>
      <c r="T2623" s="5">
        <v>585.58786999999995</v>
      </c>
      <c r="U2623" s="5">
        <f t="shared" si="2271"/>
        <v>0</v>
      </c>
      <c r="V2623" s="36">
        <f t="shared" si="2271"/>
        <v>0</v>
      </c>
      <c r="W2623" s="5">
        <f t="shared" si="2239"/>
        <v>100</v>
      </c>
      <c r="X2623" s="26"/>
    </row>
    <row r="2624" spans="1:24" ht="47.25" x14ac:dyDescent="0.25">
      <c r="A2624" s="4" t="s">
        <v>216</v>
      </c>
      <c r="B2624" s="4" t="s">
        <v>1347</v>
      </c>
      <c r="C2624" s="4" t="s">
        <v>345</v>
      </c>
      <c r="D2624" s="4"/>
      <c r="E2624" s="14" t="s">
        <v>704</v>
      </c>
      <c r="F2624" s="5">
        <f t="shared" ref="F2624:L2624" si="2272">F2625+F2629</f>
        <v>2581.1999999999998</v>
      </c>
      <c r="G2624" s="5">
        <f t="shared" si="2272"/>
        <v>2581.1999999999998</v>
      </c>
      <c r="H2624" s="5">
        <f t="shared" si="2272"/>
        <v>2581.1999999999998</v>
      </c>
      <c r="I2624" s="5">
        <f t="shared" si="2272"/>
        <v>0</v>
      </c>
      <c r="J2624" s="5">
        <f t="shared" si="2272"/>
        <v>0</v>
      </c>
      <c r="K2624" s="5">
        <f t="shared" si="2272"/>
        <v>0</v>
      </c>
      <c r="L2624" s="5">
        <f t="shared" si="2272"/>
        <v>5903.58</v>
      </c>
      <c r="M2624" s="5">
        <f t="shared" si="2266"/>
        <v>8484.7799999999988</v>
      </c>
      <c r="N2624" s="5">
        <v>585.58786999999995</v>
      </c>
      <c r="O2624" s="5">
        <f>O2625+O2629</f>
        <v>1409.09573</v>
      </c>
      <c r="P2624" s="5">
        <f t="shared" ref="P2624:V2624" si="2273">P2625+P2629</f>
        <v>0</v>
      </c>
      <c r="Q2624" s="5">
        <f t="shared" si="2273"/>
        <v>0</v>
      </c>
      <c r="R2624" s="5">
        <f t="shared" si="2273"/>
        <v>0</v>
      </c>
      <c r="S2624" s="5">
        <f t="shared" si="2273"/>
        <v>0</v>
      </c>
      <c r="T2624" s="5">
        <v>585.58786999999995</v>
      </c>
      <c r="U2624" s="5">
        <f t="shared" si="2273"/>
        <v>0</v>
      </c>
      <c r="V2624" s="36">
        <f t="shared" si="2273"/>
        <v>0</v>
      </c>
      <c r="W2624" s="5">
        <f t="shared" si="2239"/>
        <v>100</v>
      </c>
      <c r="X2624" s="26"/>
    </row>
    <row r="2625" spans="1:24" ht="31.5" x14ac:dyDescent="0.25">
      <c r="A2625" s="4" t="s">
        <v>216</v>
      </c>
      <c r="B2625" s="4" t="s">
        <v>1347</v>
      </c>
      <c r="C2625" s="4" t="s">
        <v>345</v>
      </c>
      <c r="D2625" s="4" t="s">
        <v>11</v>
      </c>
      <c r="E2625" s="14" t="s">
        <v>465</v>
      </c>
      <c r="F2625" s="5">
        <f t="shared" ref="F2625:L2627" si="2274">F2626</f>
        <v>2013</v>
      </c>
      <c r="G2625" s="5">
        <f t="shared" si="2274"/>
        <v>2013</v>
      </c>
      <c r="H2625" s="5">
        <f t="shared" si="2274"/>
        <v>2013</v>
      </c>
      <c r="I2625" s="5">
        <f t="shared" si="2274"/>
        <v>0</v>
      </c>
      <c r="J2625" s="5">
        <f t="shared" si="2274"/>
        <v>0</v>
      </c>
      <c r="K2625" s="5">
        <f t="shared" si="2274"/>
        <v>0</v>
      </c>
      <c r="L2625" s="5">
        <f t="shared" si="2274"/>
        <v>195.15200000000002</v>
      </c>
      <c r="M2625" s="5">
        <f t="shared" si="2266"/>
        <v>2208.152</v>
      </c>
      <c r="N2625" s="5">
        <v>200.1</v>
      </c>
      <c r="O2625" s="5">
        <f t="shared" ref="O2625:O2627" si="2275">O2626</f>
        <v>1001.4675</v>
      </c>
      <c r="P2625" s="5">
        <f t="shared" ref="P2625:V2627" si="2276">P2626</f>
        <v>0</v>
      </c>
      <c r="Q2625" s="5">
        <f t="shared" si="2276"/>
        <v>0</v>
      </c>
      <c r="R2625" s="5">
        <f t="shared" si="2276"/>
        <v>0</v>
      </c>
      <c r="S2625" s="5">
        <f t="shared" si="2276"/>
        <v>0</v>
      </c>
      <c r="T2625" s="5">
        <v>200.1</v>
      </c>
      <c r="U2625" s="5">
        <f t="shared" si="2276"/>
        <v>0</v>
      </c>
      <c r="V2625" s="36">
        <f t="shared" si="2276"/>
        <v>0</v>
      </c>
      <c r="W2625" s="5">
        <f t="shared" si="2239"/>
        <v>100</v>
      </c>
      <c r="X2625" s="26"/>
    </row>
    <row r="2626" spans="1:24" ht="31.5" x14ac:dyDescent="0.25">
      <c r="A2626" s="4" t="s">
        <v>216</v>
      </c>
      <c r="B2626" s="4" t="s">
        <v>1347</v>
      </c>
      <c r="C2626" s="4" t="s">
        <v>345</v>
      </c>
      <c r="D2626" s="4" t="s">
        <v>12</v>
      </c>
      <c r="E2626" s="14" t="s">
        <v>466</v>
      </c>
      <c r="F2626" s="5">
        <f t="shared" si="2274"/>
        <v>2013</v>
      </c>
      <c r="G2626" s="5">
        <f t="shared" si="2274"/>
        <v>2013</v>
      </c>
      <c r="H2626" s="5">
        <f t="shared" si="2274"/>
        <v>2013</v>
      </c>
      <c r="I2626" s="5">
        <f t="shared" si="2274"/>
        <v>0</v>
      </c>
      <c r="J2626" s="5">
        <f t="shared" si="2274"/>
        <v>0</v>
      </c>
      <c r="K2626" s="5">
        <f t="shared" si="2274"/>
        <v>0</v>
      </c>
      <c r="L2626" s="5">
        <f t="shared" si="2274"/>
        <v>195.15200000000002</v>
      </c>
      <c r="M2626" s="5">
        <f t="shared" si="2266"/>
        <v>2208.152</v>
      </c>
      <c r="N2626" s="5">
        <v>200.1</v>
      </c>
      <c r="O2626" s="5">
        <f t="shared" si="2275"/>
        <v>1001.4675</v>
      </c>
      <c r="P2626" s="5">
        <f t="shared" si="2276"/>
        <v>0</v>
      </c>
      <c r="Q2626" s="5">
        <f t="shared" si="2276"/>
        <v>0</v>
      </c>
      <c r="R2626" s="5">
        <f t="shared" si="2276"/>
        <v>0</v>
      </c>
      <c r="S2626" s="5">
        <f t="shared" si="2276"/>
        <v>0</v>
      </c>
      <c r="T2626" s="5">
        <v>200.1</v>
      </c>
      <c r="U2626" s="5">
        <f t="shared" si="2276"/>
        <v>0</v>
      </c>
      <c r="V2626" s="36">
        <f t="shared" si="2276"/>
        <v>0</v>
      </c>
      <c r="W2626" s="5">
        <f t="shared" si="2239"/>
        <v>100</v>
      </c>
      <c r="X2626" s="26"/>
    </row>
    <row r="2627" spans="1:24" ht="31.5" x14ac:dyDescent="0.25">
      <c r="A2627" s="4" t="s">
        <v>216</v>
      </c>
      <c r="B2627" s="4" t="s">
        <v>1347</v>
      </c>
      <c r="C2627" s="4" t="s">
        <v>345</v>
      </c>
      <c r="D2627" s="4" t="s">
        <v>73</v>
      </c>
      <c r="E2627" s="14" t="s">
        <v>475</v>
      </c>
      <c r="F2627" s="5">
        <f t="shared" si="2274"/>
        <v>2013</v>
      </c>
      <c r="G2627" s="5">
        <f t="shared" si="2274"/>
        <v>2013</v>
      </c>
      <c r="H2627" s="5">
        <f t="shared" si="2274"/>
        <v>2013</v>
      </c>
      <c r="I2627" s="5">
        <f t="shared" si="2274"/>
        <v>0</v>
      </c>
      <c r="J2627" s="5">
        <f t="shared" si="2274"/>
        <v>0</v>
      </c>
      <c r="K2627" s="5">
        <f t="shared" si="2274"/>
        <v>0</v>
      </c>
      <c r="L2627" s="5">
        <f t="shared" si="2274"/>
        <v>195.15200000000002</v>
      </c>
      <c r="M2627" s="5">
        <f t="shared" si="2266"/>
        <v>2208.152</v>
      </c>
      <c r="N2627" s="5">
        <v>25</v>
      </c>
      <c r="O2627" s="5">
        <f t="shared" si="2275"/>
        <v>1001.4675</v>
      </c>
      <c r="P2627" s="5">
        <f t="shared" si="2276"/>
        <v>0</v>
      </c>
      <c r="Q2627" s="5">
        <f t="shared" si="2276"/>
        <v>0</v>
      </c>
      <c r="R2627" s="5">
        <f t="shared" si="2276"/>
        <v>0</v>
      </c>
      <c r="S2627" s="5">
        <f t="shared" si="2276"/>
        <v>0</v>
      </c>
      <c r="T2627" s="5">
        <v>25</v>
      </c>
      <c r="U2627" s="5">
        <f t="shared" si="2276"/>
        <v>0</v>
      </c>
      <c r="V2627" s="36">
        <f t="shared" si="2276"/>
        <v>0</v>
      </c>
      <c r="W2627" s="5">
        <f t="shared" si="2239"/>
        <v>100</v>
      </c>
      <c r="X2627" s="26"/>
    </row>
    <row r="2628" spans="1:24" ht="63" x14ac:dyDescent="0.25">
      <c r="A2628" s="4" t="s">
        <v>216</v>
      </c>
      <c r="B2628" s="4" t="s">
        <v>1347</v>
      </c>
      <c r="C2628" s="4" t="s">
        <v>345</v>
      </c>
      <c r="D2628" s="4" t="s">
        <v>72</v>
      </c>
      <c r="E2628" s="14" t="s">
        <v>1187</v>
      </c>
      <c r="F2628" s="5">
        <v>2013</v>
      </c>
      <c r="G2628" s="5">
        <v>2013</v>
      </c>
      <c r="H2628" s="5">
        <v>2013</v>
      </c>
      <c r="I2628" s="5"/>
      <c r="J2628" s="5"/>
      <c r="K2628" s="5"/>
      <c r="L2628" s="5">
        <f>-10.065+205.217</f>
        <v>195.15200000000002</v>
      </c>
      <c r="M2628" s="5">
        <f t="shared" si="2266"/>
        <v>2208.152</v>
      </c>
      <c r="N2628" s="5">
        <v>25</v>
      </c>
      <c r="O2628" s="5">
        <v>1001.4675</v>
      </c>
      <c r="P2628" s="5">
        <v>0</v>
      </c>
      <c r="Q2628" s="5">
        <v>0</v>
      </c>
      <c r="R2628" s="5">
        <v>0</v>
      </c>
      <c r="S2628" s="5">
        <v>0</v>
      </c>
      <c r="T2628" s="5">
        <v>25</v>
      </c>
      <c r="U2628" s="5">
        <v>0</v>
      </c>
      <c r="V2628" s="36">
        <v>0</v>
      </c>
      <c r="W2628" s="5">
        <f t="shared" si="2239"/>
        <v>100</v>
      </c>
      <c r="X2628" s="26"/>
    </row>
    <row r="2629" spans="1:24" x14ac:dyDescent="0.25">
      <c r="A2629" s="4" t="s">
        <v>216</v>
      </c>
      <c r="B2629" s="4" t="s">
        <v>1347</v>
      </c>
      <c r="C2629" s="4" t="s">
        <v>345</v>
      </c>
      <c r="D2629" s="4" t="s">
        <v>13</v>
      </c>
      <c r="E2629" s="14" t="s">
        <v>480</v>
      </c>
      <c r="F2629" s="5">
        <f t="shared" ref="F2629:K2629" si="2277">F2633</f>
        <v>568.20000000000005</v>
      </c>
      <c r="G2629" s="5">
        <f t="shared" si="2277"/>
        <v>568.20000000000005</v>
      </c>
      <c r="H2629" s="5">
        <f t="shared" si="2277"/>
        <v>568.20000000000005</v>
      </c>
      <c r="I2629" s="5">
        <f t="shared" si="2277"/>
        <v>0</v>
      </c>
      <c r="J2629" s="5">
        <f t="shared" si="2277"/>
        <v>0</v>
      </c>
      <c r="K2629" s="5">
        <f t="shared" si="2277"/>
        <v>0</v>
      </c>
      <c r="L2629" s="5">
        <f>L2633+L2630</f>
        <v>5708.4279999999999</v>
      </c>
      <c r="M2629" s="5">
        <f t="shared" si="2266"/>
        <v>6276.6279999999997</v>
      </c>
      <c r="N2629" s="5">
        <v>360.48786999999999</v>
      </c>
      <c r="O2629" s="5">
        <f t="shared" ref="O2629:V2629" si="2278">O2633+O2630</f>
        <v>407.62822999999997</v>
      </c>
      <c r="P2629" s="5">
        <f t="shared" si="2278"/>
        <v>0</v>
      </c>
      <c r="Q2629" s="5">
        <f t="shared" si="2278"/>
        <v>0</v>
      </c>
      <c r="R2629" s="5">
        <f t="shared" si="2278"/>
        <v>0</v>
      </c>
      <c r="S2629" s="5">
        <f t="shared" si="2278"/>
        <v>0</v>
      </c>
      <c r="T2629" s="5">
        <v>360.48786999999999</v>
      </c>
      <c r="U2629" s="5">
        <f t="shared" si="2278"/>
        <v>0</v>
      </c>
      <c r="V2629" s="36">
        <f t="shared" si="2278"/>
        <v>0</v>
      </c>
      <c r="W2629" s="5">
        <f t="shared" si="2239"/>
        <v>100</v>
      </c>
      <c r="X2629" s="26"/>
    </row>
    <row r="2630" spans="1:24" ht="63" x14ac:dyDescent="0.25">
      <c r="A2630" s="4" t="s">
        <v>216</v>
      </c>
      <c r="B2630" s="4" t="s">
        <v>1347</v>
      </c>
      <c r="C2630" s="4" t="s">
        <v>345</v>
      </c>
      <c r="D2630" s="4" t="s">
        <v>182</v>
      </c>
      <c r="E2630" s="14" t="s">
        <v>481</v>
      </c>
      <c r="F2630" s="5"/>
      <c r="G2630" s="5"/>
      <c r="H2630" s="5"/>
      <c r="I2630" s="5"/>
      <c r="J2630" s="5"/>
      <c r="K2630" s="5"/>
      <c r="L2630" s="5">
        <f>L2631</f>
        <v>5749.5129999999999</v>
      </c>
      <c r="M2630" s="5">
        <f>L2630</f>
        <v>5749.5129999999999</v>
      </c>
      <c r="N2630" s="5">
        <v>360.48786999999999</v>
      </c>
      <c r="O2630" s="5">
        <f t="shared" ref="O2630:V2631" si="2279">O2631</f>
        <v>0</v>
      </c>
      <c r="P2630" s="5">
        <f t="shared" si="2279"/>
        <v>0</v>
      </c>
      <c r="Q2630" s="5">
        <f t="shared" si="2279"/>
        <v>0</v>
      </c>
      <c r="R2630" s="5">
        <f t="shared" si="2279"/>
        <v>0</v>
      </c>
      <c r="S2630" s="5">
        <f t="shared" si="2279"/>
        <v>0</v>
      </c>
      <c r="T2630" s="5">
        <v>360.48786999999999</v>
      </c>
      <c r="U2630" s="5">
        <f t="shared" si="2279"/>
        <v>0</v>
      </c>
      <c r="V2630" s="36">
        <f t="shared" si="2279"/>
        <v>0</v>
      </c>
      <c r="W2630" s="5">
        <f t="shared" si="2239"/>
        <v>100</v>
      </c>
      <c r="X2630" s="26"/>
    </row>
    <row r="2631" spans="1:24" ht="31.5" x14ac:dyDescent="0.25">
      <c r="A2631" s="9" t="s">
        <v>216</v>
      </c>
      <c r="B2631" s="9" t="s">
        <v>1348</v>
      </c>
      <c r="C2631" s="9"/>
      <c r="D2631" s="9"/>
      <c r="E2631" s="13" t="s">
        <v>449</v>
      </c>
      <c r="F2631" s="5"/>
      <c r="G2631" s="5"/>
      <c r="H2631" s="5"/>
      <c r="I2631" s="5"/>
      <c r="J2631" s="5"/>
      <c r="K2631" s="5"/>
      <c r="L2631" s="5">
        <f>L2632</f>
        <v>5749.5129999999999</v>
      </c>
      <c r="M2631" s="5">
        <f>L2631</f>
        <v>5749.5129999999999</v>
      </c>
      <c r="N2631" s="11">
        <v>11663.272999999999</v>
      </c>
      <c r="O2631" s="5">
        <f t="shared" si="2279"/>
        <v>0</v>
      </c>
      <c r="P2631" s="5">
        <f t="shared" si="2279"/>
        <v>0</v>
      </c>
      <c r="Q2631" s="5">
        <f t="shared" si="2279"/>
        <v>0</v>
      </c>
      <c r="R2631" s="5">
        <f t="shared" si="2279"/>
        <v>0</v>
      </c>
      <c r="S2631" s="5">
        <f t="shared" si="2279"/>
        <v>0</v>
      </c>
      <c r="T2631" s="11">
        <v>11661.58304</v>
      </c>
      <c r="U2631" s="5">
        <f t="shared" si="2279"/>
        <v>0</v>
      </c>
      <c r="V2631" s="36">
        <f t="shared" si="2279"/>
        <v>0</v>
      </c>
      <c r="W2631" s="11">
        <f t="shared" si="2239"/>
        <v>99.98551041375778</v>
      </c>
      <c r="X2631" s="26"/>
    </row>
    <row r="2632" spans="1:24" ht="31.5" x14ac:dyDescent="0.25">
      <c r="A2632" s="4" t="s">
        <v>216</v>
      </c>
      <c r="B2632" s="4" t="s">
        <v>1348</v>
      </c>
      <c r="C2632" s="4" t="s">
        <v>183</v>
      </c>
      <c r="D2632" s="4"/>
      <c r="E2632" s="14" t="s">
        <v>831</v>
      </c>
      <c r="F2632" s="5"/>
      <c r="G2632" s="5"/>
      <c r="H2632" s="5"/>
      <c r="I2632" s="5"/>
      <c r="J2632" s="5"/>
      <c r="K2632" s="5"/>
      <c r="L2632" s="5">
        <f>5778.405-28.892</f>
        <v>5749.5129999999999</v>
      </c>
      <c r="M2632" s="5">
        <f>L2632</f>
        <v>5749.5129999999999</v>
      </c>
      <c r="N2632" s="5">
        <v>11014.5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11012.81004</v>
      </c>
      <c r="U2632" s="5">
        <v>0</v>
      </c>
      <c r="V2632" s="36">
        <v>0</v>
      </c>
      <c r="W2632" s="5">
        <f t="shared" si="2239"/>
        <v>99.984656952199373</v>
      </c>
      <c r="X2632" s="26"/>
    </row>
    <row r="2633" spans="1:24" ht="31.5" x14ac:dyDescent="0.25">
      <c r="A2633" s="4" t="s">
        <v>216</v>
      </c>
      <c r="B2633" s="4" t="s">
        <v>1348</v>
      </c>
      <c r="C2633" s="4" t="s">
        <v>269</v>
      </c>
      <c r="D2633" s="4"/>
      <c r="E2633" s="14" t="s">
        <v>1028</v>
      </c>
      <c r="F2633" s="5">
        <f t="shared" ref="F2633:L2634" si="2280">F2634</f>
        <v>568.20000000000005</v>
      </c>
      <c r="G2633" s="5">
        <f t="shared" si="2280"/>
        <v>568.20000000000005</v>
      </c>
      <c r="H2633" s="5">
        <f t="shared" si="2280"/>
        <v>568.20000000000005</v>
      </c>
      <c r="I2633" s="5">
        <f t="shared" si="2280"/>
        <v>0</v>
      </c>
      <c r="J2633" s="5">
        <f t="shared" si="2280"/>
        <v>0</v>
      </c>
      <c r="K2633" s="5">
        <f t="shared" si="2280"/>
        <v>0</v>
      </c>
      <c r="L2633" s="5">
        <f t="shared" si="2280"/>
        <v>-41.085000000000001</v>
      </c>
      <c r="M2633" s="5">
        <f t="shared" si="2266"/>
        <v>527.11500000000001</v>
      </c>
      <c r="N2633" s="5">
        <v>11014.5</v>
      </c>
      <c r="O2633" s="5">
        <f>O2634</f>
        <v>407.62822999999997</v>
      </c>
      <c r="P2633" s="5">
        <f t="shared" ref="P2633:V2634" si="2281">P2634</f>
        <v>0</v>
      </c>
      <c r="Q2633" s="5">
        <f t="shared" si="2281"/>
        <v>0</v>
      </c>
      <c r="R2633" s="5">
        <f t="shared" si="2281"/>
        <v>0</v>
      </c>
      <c r="S2633" s="5">
        <f t="shared" si="2281"/>
        <v>0</v>
      </c>
      <c r="T2633" s="5">
        <v>11012.81004</v>
      </c>
      <c r="U2633" s="5">
        <f t="shared" si="2281"/>
        <v>0</v>
      </c>
      <c r="V2633" s="36">
        <f t="shared" si="2281"/>
        <v>0</v>
      </c>
      <c r="W2633" s="5">
        <f t="shared" si="2239"/>
        <v>99.984656952199373</v>
      </c>
      <c r="X2633" s="26"/>
    </row>
    <row r="2634" spans="1:24" ht="31.5" x14ac:dyDescent="0.25">
      <c r="A2634" s="4" t="s">
        <v>216</v>
      </c>
      <c r="B2634" s="4" t="s">
        <v>1348</v>
      </c>
      <c r="C2634" s="4" t="s">
        <v>268</v>
      </c>
      <c r="D2634" s="4"/>
      <c r="E2634" s="14" t="s">
        <v>1029</v>
      </c>
      <c r="F2634" s="5">
        <f t="shared" si="2280"/>
        <v>568.20000000000005</v>
      </c>
      <c r="G2634" s="5">
        <f t="shared" si="2280"/>
        <v>568.20000000000005</v>
      </c>
      <c r="H2634" s="5">
        <f t="shared" si="2280"/>
        <v>568.20000000000005</v>
      </c>
      <c r="I2634" s="5">
        <f t="shared" si="2280"/>
        <v>0</v>
      </c>
      <c r="J2634" s="5">
        <f t="shared" si="2280"/>
        <v>0</v>
      </c>
      <c r="K2634" s="5">
        <f t="shared" si="2280"/>
        <v>0</v>
      </c>
      <c r="L2634" s="5">
        <f t="shared" si="2280"/>
        <v>-41.085000000000001</v>
      </c>
      <c r="M2634" s="5">
        <f t="shared" si="2266"/>
        <v>527.11500000000001</v>
      </c>
      <c r="N2634" s="5">
        <v>11014.5</v>
      </c>
      <c r="O2634" s="5">
        <f>O2635</f>
        <v>407.62822999999997</v>
      </c>
      <c r="P2634" s="5">
        <f t="shared" si="2281"/>
        <v>0</v>
      </c>
      <c r="Q2634" s="5">
        <f t="shared" si="2281"/>
        <v>0</v>
      </c>
      <c r="R2634" s="5">
        <f t="shared" si="2281"/>
        <v>0</v>
      </c>
      <c r="S2634" s="5">
        <f t="shared" si="2281"/>
        <v>0</v>
      </c>
      <c r="T2634" s="5">
        <v>11012.81004</v>
      </c>
      <c r="U2634" s="5">
        <f t="shared" si="2281"/>
        <v>0</v>
      </c>
      <c r="V2634" s="36">
        <f t="shared" si="2281"/>
        <v>0</v>
      </c>
      <c r="W2634" s="5">
        <f t="shared" si="2239"/>
        <v>99.984656952199373</v>
      </c>
      <c r="X2634" s="26"/>
    </row>
    <row r="2635" spans="1:24" ht="47.25" x14ac:dyDescent="0.25">
      <c r="A2635" s="4" t="s">
        <v>216</v>
      </c>
      <c r="B2635" s="4" t="s">
        <v>1348</v>
      </c>
      <c r="C2635" s="4" t="s">
        <v>1505</v>
      </c>
      <c r="D2635" s="4"/>
      <c r="E2635" s="14" t="s">
        <v>497</v>
      </c>
      <c r="F2635" s="5">
        <v>568.20000000000005</v>
      </c>
      <c r="G2635" s="5">
        <v>568.20000000000005</v>
      </c>
      <c r="H2635" s="5">
        <v>568.20000000000005</v>
      </c>
      <c r="I2635" s="5"/>
      <c r="J2635" s="5"/>
      <c r="K2635" s="5"/>
      <c r="L2635" s="5">
        <v>-41.085000000000001</v>
      </c>
      <c r="M2635" s="5">
        <f t="shared" si="2266"/>
        <v>527.11500000000001</v>
      </c>
      <c r="N2635" s="5">
        <v>11014.5</v>
      </c>
      <c r="O2635" s="5">
        <v>407.62822999999997</v>
      </c>
      <c r="P2635" s="5">
        <v>0</v>
      </c>
      <c r="Q2635" s="5">
        <v>0</v>
      </c>
      <c r="R2635" s="5">
        <v>0</v>
      </c>
      <c r="S2635" s="5">
        <v>0</v>
      </c>
      <c r="T2635" s="5">
        <v>11012.81004</v>
      </c>
      <c r="U2635" s="5">
        <v>0</v>
      </c>
      <c r="V2635" s="36">
        <v>0</v>
      </c>
      <c r="W2635" s="5">
        <f t="shared" ref="W2635:W2698" si="2282">T2635/N2635*100</f>
        <v>99.984656952199373</v>
      </c>
      <c r="X2635" s="26"/>
    </row>
    <row r="2636" spans="1:24" ht="78.75" x14ac:dyDescent="0.25">
      <c r="A2636" s="4" t="s">
        <v>216</v>
      </c>
      <c r="B2636" s="4" t="s">
        <v>1348</v>
      </c>
      <c r="C2636" s="4" t="s">
        <v>1505</v>
      </c>
      <c r="D2636" s="4" t="s">
        <v>18</v>
      </c>
      <c r="E2636" s="14" t="s">
        <v>462</v>
      </c>
      <c r="F2636" s="5">
        <f>F2637</f>
        <v>6180</v>
      </c>
      <c r="G2636" s="5">
        <f t="shared" ref="G2636:L2639" si="2283">G2637</f>
        <v>0</v>
      </c>
      <c r="H2636" s="5">
        <f t="shared" si="2283"/>
        <v>0</v>
      </c>
      <c r="I2636" s="5">
        <f t="shared" si="2283"/>
        <v>0</v>
      </c>
      <c r="J2636" s="5">
        <f t="shared" si="2283"/>
        <v>0</v>
      </c>
      <c r="K2636" s="5">
        <f t="shared" si="2283"/>
        <v>0</v>
      </c>
      <c r="L2636" s="5">
        <f t="shared" si="2283"/>
        <v>-364.53800000000001</v>
      </c>
      <c r="M2636" s="5">
        <f t="shared" si="2266"/>
        <v>5815.4619999999995</v>
      </c>
      <c r="N2636" s="5">
        <v>8723.6683900000007</v>
      </c>
      <c r="O2636" s="5">
        <f t="shared" ref="O2636:O2639" si="2284">O2637</f>
        <v>0</v>
      </c>
      <c r="P2636" s="5">
        <f t="shared" ref="P2636:V2639" si="2285">P2637</f>
        <v>0</v>
      </c>
      <c r="Q2636" s="5">
        <f t="shared" si="2285"/>
        <v>0</v>
      </c>
      <c r="R2636" s="5">
        <f t="shared" si="2285"/>
        <v>0</v>
      </c>
      <c r="S2636" s="5">
        <f t="shared" si="2285"/>
        <v>0</v>
      </c>
      <c r="T2636" s="5">
        <v>8721.9850200000001</v>
      </c>
      <c r="U2636" s="5">
        <f t="shared" si="2285"/>
        <v>0</v>
      </c>
      <c r="V2636" s="36">
        <f t="shared" si="2285"/>
        <v>0</v>
      </c>
      <c r="W2636" s="5">
        <f t="shared" si="2282"/>
        <v>99.980703415985744</v>
      </c>
      <c r="X2636" s="24"/>
    </row>
    <row r="2637" spans="1:24" x14ac:dyDescent="0.25">
      <c r="A2637" s="4" t="s">
        <v>216</v>
      </c>
      <c r="B2637" s="4" t="s">
        <v>1348</v>
      </c>
      <c r="C2637" s="4" t="s">
        <v>1505</v>
      </c>
      <c r="D2637" s="4" t="s">
        <v>19</v>
      </c>
      <c r="E2637" s="14" t="s">
        <v>463</v>
      </c>
      <c r="F2637" s="5">
        <f>F2638</f>
        <v>6180</v>
      </c>
      <c r="G2637" s="5">
        <f t="shared" si="2283"/>
        <v>0</v>
      </c>
      <c r="H2637" s="5">
        <f t="shared" si="2283"/>
        <v>0</v>
      </c>
      <c r="I2637" s="5">
        <f t="shared" si="2283"/>
        <v>0</v>
      </c>
      <c r="J2637" s="5">
        <f t="shared" si="2283"/>
        <v>0</v>
      </c>
      <c r="K2637" s="5">
        <f t="shared" si="2283"/>
        <v>0</v>
      </c>
      <c r="L2637" s="5">
        <f t="shared" si="2283"/>
        <v>-364.53800000000001</v>
      </c>
      <c r="M2637" s="5">
        <f t="shared" si="2266"/>
        <v>5815.4619999999995</v>
      </c>
      <c r="N2637" s="5">
        <v>8723.6683900000007</v>
      </c>
      <c r="O2637" s="5">
        <f t="shared" si="2284"/>
        <v>0</v>
      </c>
      <c r="P2637" s="5">
        <f t="shared" si="2285"/>
        <v>0</v>
      </c>
      <c r="Q2637" s="5">
        <f t="shared" si="2285"/>
        <v>0</v>
      </c>
      <c r="R2637" s="5">
        <f t="shared" si="2285"/>
        <v>0</v>
      </c>
      <c r="S2637" s="5">
        <f t="shared" si="2285"/>
        <v>0</v>
      </c>
      <c r="T2637" s="5">
        <v>8721.9850200000001</v>
      </c>
      <c r="U2637" s="5">
        <f t="shared" si="2285"/>
        <v>0</v>
      </c>
      <c r="V2637" s="36">
        <f t="shared" si="2285"/>
        <v>0</v>
      </c>
      <c r="W2637" s="5">
        <f t="shared" si="2282"/>
        <v>99.980703415985744</v>
      </c>
      <c r="X2637" s="24"/>
    </row>
    <row r="2638" spans="1:24" ht="31.5" x14ac:dyDescent="0.25">
      <c r="A2638" s="4" t="s">
        <v>216</v>
      </c>
      <c r="B2638" s="4" t="s">
        <v>1348</v>
      </c>
      <c r="C2638" s="4" t="s">
        <v>1505</v>
      </c>
      <c r="D2638" s="4" t="s">
        <v>11</v>
      </c>
      <c r="E2638" s="14" t="s">
        <v>465</v>
      </c>
      <c r="F2638" s="5">
        <f>F2639</f>
        <v>6180</v>
      </c>
      <c r="G2638" s="5">
        <f t="shared" si="2283"/>
        <v>0</v>
      </c>
      <c r="H2638" s="5">
        <f t="shared" si="2283"/>
        <v>0</v>
      </c>
      <c r="I2638" s="5">
        <f t="shared" si="2283"/>
        <v>0</v>
      </c>
      <c r="J2638" s="5">
        <f t="shared" si="2283"/>
        <v>0</v>
      </c>
      <c r="K2638" s="5">
        <f t="shared" si="2283"/>
        <v>0</v>
      </c>
      <c r="L2638" s="5">
        <f t="shared" si="2283"/>
        <v>-364.53800000000001</v>
      </c>
      <c r="M2638" s="5">
        <f t="shared" si="2266"/>
        <v>5815.4619999999995</v>
      </c>
      <c r="N2638" s="5">
        <v>2219.0796099999998</v>
      </c>
      <c r="O2638" s="5">
        <f t="shared" si="2284"/>
        <v>0</v>
      </c>
      <c r="P2638" s="5">
        <f t="shared" si="2285"/>
        <v>0</v>
      </c>
      <c r="Q2638" s="5">
        <f t="shared" si="2285"/>
        <v>0</v>
      </c>
      <c r="R2638" s="5">
        <f t="shared" si="2285"/>
        <v>0</v>
      </c>
      <c r="S2638" s="5">
        <f t="shared" si="2285"/>
        <v>0</v>
      </c>
      <c r="T2638" s="5">
        <v>2219.0730199999998</v>
      </c>
      <c r="U2638" s="5">
        <f t="shared" si="2285"/>
        <v>0</v>
      </c>
      <c r="V2638" s="36">
        <f t="shared" si="2285"/>
        <v>0</v>
      </c>
      <c r="W2638" s="5">
        <f t="shared" si="2282"/>
        <v>99.99970303003235</v>
      </c>
      <c r="X2638" s="24"/>
    </row>
    <row r="2639" spans="1:24" ht="31.5" x14ac:dyDescent="0.25">
      <c r="A2639" s="4" t="s">
        <v>216</v>
      </c>
      <c r="B2639" s="4" t="s">
        <v>1348</v>
      </c>
      <c r="C2639" s="4" t="s">
        <v>1505</v>
      </c>
      <c r="D2639" s="4" t="s">
        <v>12</v>
      </c>
      <c r="E2639" s="14" t="s">
        <v>466</v>
      </c>
      <c r="F2639" s="5">
        <f>F2640</f>
        <v>6180</v>
      </c>
      <c r="G2639" s="5">
        <f t="shared" si="2283"/>
        <v>0</v>
      </c>
      <c r="H2639" s="5">
        <f t="shared" si="2283"/>
        <v>0</v>
      </c>
      <c r="I2639" s="5">
        <f t="shared" si="2283"/>
        <v>0</v>
      </c>
      <c r="J2639" s="5">
        <f t="shared" si="2283"/>
        <v>0</v>
      </c>
      <c r="K2639" s="5">
        <f t="shared" si="2283"/>
        <v>0</v>
      </c>
      <c r="L2639" s="5">
        <f t="shared" si="2283"/>
        <v>-364.53800000000001</v>
      </c>
      <c r="M2639" s="5">
        <f t="shared" si="2266"/>
        <v>5815.4619999999995</v>
      </c>
      <c r="N2639" s="5">
        <v>2219.0796099999998</v>
      </c>
      <c r="O2639" s="5">
        <f t="shared" si="2284"/>
        <v>0</v>
      </c>
      <c r="P2639" s="5">
        <f t="shared" si="2285"/>
        <v>0</v>
      </c>
      <c r="Q2639" s="5">
        <f t="shared" si="2285"/>
        <v>0</v>
      </c>
      <c r="R2639" s="5">
        <f t="shared" si="2285"/>
        <v>0</v>
      </c>
      <c r="S2639" s="5">
        <f t="shared" si="2285"/>
        <v>0</v>
      </c>
      <c r="T2639" s="5">
        <v>2219.0730199999998</v>
      </c>
      <c r="U2639" s="5">
        <f t="shared" si="2285"/>
        <v>0</v>
      </c>
      <c r="V2639" s="36">
        <f t="shared" si="2285"/>
        <v>0</v>
      </c>
      <c r="W2639" s="5">
        <f t="shared" si="2282"/>
        <v>99.99970303003235</v>
      </c>
      <c r="X2639" s="24"/>
    </row>
    <row r="2640" spans="1:24" x14ac:dyDescent="0.25">
      <c r="A2640" s="4" t="s">
        <v>216</v>
      </c>
      <c r="B2640" s="4" t="s">
        <v>1348</v>
      </c>
      <c r="C2640" s="4" t="s">
        <v>1505</v>
      </c>
      <c r="D2640" s="4" t="s">
        <v>13</v>
      </c>
      <c r="E2640" s="14" t="s">
        <v>480</v>
      </c>
      <c r="F2640" s="5">
        <v>6180</v>
      </c>
      <c r="G2640" s="5"/>
      <c r="H2640" s="5"/>
      <c r="I2640" s="5"/>
      <c r="J2640" s="5"/>
      <c r="K2640" s="5"/>
      <c r="L2640" s="5">
        <v>-364.53800000000001</v>
      </c>
      <c r="M2640" s="5">
        <f t="shared" si="2266"/>
        <v>5815.4619999999995</v>
      </c>
      <c r="N2640" s="5">
        <v>71.751999999999995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71.751999999999995</v>
      </c>
      <c r="U2640" s="5">
        <v>0</v>
      </c>
      <c r="V2640" s="36">
        <v>0</v>
      </c>
      <c r="W2640" s="5">
        <f t="shared" si="2282"/>
        <v>100</v>
      </c>
      <c r="X2640" s="24"/>
    </row>
    <row r="2641" spans="1:24" x14ac:dyDescent="0.25">
      <c r="A2641" s="4" t="s">
        <v>216</v>
      </c>
      <c r="B2641" s="4" t="s">
        <v>1348</v>
      </c>
      <c r="C2641" s="4" t="s">
        <v>1505</v>
      </c>
      <c r="D2641" s="4" t="s">
        <v>20</v>
      </c>
      <c r="E2641" s="14" t="s">
        <v>483</v>
      </c>
      <c r="F2641" s="5"/>
      <c r="G2641" s="5"/>
      <c r="H2641" s="5"/>
      <c r="I2641" s="5"/>
      <c r="J2641" s="5"/>
      <c r="K2641" s="5"/>
      <c r="L2641" s="5">
        <f>L2642</f>
        <v>50</v>
      </c>
      <c r="M2641" s="5">
        <f t="shared" si="2266"/>
        <v>50</v>
      </c>
      <c r="N2641" s="5">
        <v>71.751999999999995</v>
      </c>
      <c r="O2641" s="5">
        <f t="shared" ref="O2641:V2641" si="2286">O2642</f>
        <v>129.96906000000001</v>
      </c>
      <c r="P2641" s="5">
        <f t="shared" si="2286"/>
        <v>0</v>
      </c>
      <c r="Q2641" s="5">
        <f t="shared" si="2286"/>
        <v>0</v>
      </c>
      <c r="R2641" s="5">
        <f t="shared" si="2286"/>
        <v>0</v>
      </c>
      <c r="S2641" s="5">
        <f t="shared" si="2286"/>
        <v>0</v>
      </c>
      <c r="T2641" s="5">
        <v>71.751999999999995</v>
      </c>
      <c r="U2641" s="5">
        <f t="shared" si="2286"/>
        <v>0</v>
      </c>
      <c r="V2641" s="36">
        <f t="shared" si="2286"/>
        <v>0</v>
      </c>
      <c r="W2641" s="5">
        <f t="shared" si="2282"/>
        <v>100</v>
      </c>
      <c r="X2641" s="26"/>
    </row>
    <row r="2642" spans="1:24" ht="47.25" x14ac:dyDescent="0.25">
      <c r="A2642" s="4" t="s">
        <v>216</v>
      </c>
      <c r="B2642" s="4" t="s">
        <v>1348</v>
      </c>
      <c r="C2642" s="4" t="s">
        <v>36</v>
      </c>
      <c r="D2642" s="4"/>
      <c r="E2642" s="14" t="s">
        <v>732</v>
      </c>
      <c r="F2642" s="5"/>
      <c r="G2642" s="5"/>
      <c r="H2642" s="5"/>
      <c r="I2642" s="5"/>
      <c r="J2642" s="5"/>
      <c r="K2642" s="5"/>
      <c r="L2642" s="5">
        <f>L2647</f>
        <v>50</v>
      </c>
      <c r="M2642" s="5">
        <f t="shared" si="2266"/>
        <v>50</v>
      </c>
      <c r="N2642" s="5">
        <v>648.77300000000002</v>
      </c>
      <c r="O2642" s="5">
        <f>O2647+O2643+O2645</f>
        <v>129.96906000000001</v>
      </c>
      <c r="P2642" s="5">
        <f t="shared" ref="P2642:V2642" si="2287">P2647+P2643+P2645</f>
        <v>0</v>
      </c>
      <c r="Q2642" s="5">
        <f t="shared" si="2287"/>
        <v>0</v>
      </c>
      <c r="R2642" s="5">
        <f t="shared" si="2287"/>
        <v>0</v>
      </c>
      <c r="S2642" s="5">
        <f t="shared" si="2287"/>
        <v>0</v>
      </c>
      <c r="T2642" s="5">
        <v>648.77300000000002</v>
      </c>
      <c r="U2642" s="5">
        <f t="shared" si="2287"/>
        <v>0</v>
      </c>
      <c r="V2642" s="36">
        <f t="shared" si="2287"/>
        <v>0</v>
      </c>
      <c r="W2642" s="5">
        <f t="shared" si="2282"/>
        <v>100</v>
      </c>
      <c r="X2642" s="26"/>
    </row>
    <row r="2643" spans="1:24" ht="31.5" x14ac:dyDescent="0.25">
      <c r="A2643" s="4" t="s">
        <v>216</v>
      </c>
      <c r="B2643" s="4" t="s">
        <v>1348</v>
      </c>
      <c r="C2643" s="4" t="s">
        <v>43</v>
      </c>
      <c r="D2643" s="4"/>
      <c r="E2643" s="14" t="s">
        <v>733</v>
      </c>
      <c r="F2643" s="5"/>
      <c r="G2643" s="5"/>
      <c r="H2643" s="5"/>
      <c r="I2643" s="5"/>
      <c r="J2643" s="5"/>
      <c r="K2643" s="5"/>
      <c r="L2643" s="5"/>
      <c r="M2643" s="5">
        <f>M2644</f>
        <v>0</v>
      </c>
      <c r="N2643" s="5">
        <v>648.77300000000002</v>
      </c>
      <c r="O2643" s="5">
        <f>O2644</f>
        <v>70</v>
      </c>
      <c r="P2643" s="5">
        <f t="shared" ref="P2643:V2643" si="2288">P2644</f>
        <v>0</v>
      </c>
      <c r="Q2643" s="5">
        <f t="shared" si="2288"/>
        <v>0</v>
      </c>
      <c r="R2643" s="5">
        <f t="shared" si="2288"/>
        <v>0</v>
      </c>
      <c r="S2643" s="5">
        <f t="shared" si="2288"/>
        <v>0</v>
      </c>
      <c r="T2643" s="5">
        <v>648.77300000000002</v>
      </c>
      <c r="U2643" s="5">
        <f t="shared" si="2288"/>
        <v>0</v>
      </c>
      <c r="V2643" s="36">
        <f t="shared" si="2288"/>
        <v>0</v>
      </c>
      <c r="W2643" s="5">
        <f t="shared" si="2282"/>
        <v>100</v>
      </c>
      <c r="X2643" s="26"/>
    </row>
    <row r="2644" spans="1:24" ht="31.5" x14ac:dyDescent="0.25">
      <c r="A2644" s="4" t="s">
        <v>216</v>
      </c>
      <c r="B2644" s="4" t="s">
        <v>1348</v>
      </c>
      <c r="C2644" s="4" t="s">
        <v>44</v>
      </c>
      <c r="D2644" s="4"/>
      <c r="E2644" s="14" t="s">
        <v>734</v>
      </c>
      <c r="F2644" s="5"/>
      <c r="G2644" s="5"/>
      <c r="H2644" s="5"/>
      <c r="I2644" s="5"/>
      <c r="J2644" s="5"/>
      <c r="K2644" s="5"/>
      <c r="L2644" s="5"/>
      <c r="M2644" s="5">
        <v>0</v>
      </c>
      <c r="N2644" s="5">
        <v>648.77300000000002</v>
      </c>
      <c r="O2644" s="5">
        <v>70</v>
      </c>
      <c r="P2644" s="5">
        <v>0</v>
      </c>
      <c r="Q2644" s="5">
        <v>0</v>
      </c>
      <c r="R2644" s="5">
        <v>0</v>
      </c>
      <c r="S2644" s="5">
        <v>0</v>
      </c>
      <c r="T2644" s="5">
        <v>648.77300000000002</v>
      </c>
      <c r="U2644" s="5">
        <v>0</v>
      </c>
      <c r="V2644" s="36">
        <v>0</v>
      </c>
      <c r="W2644" s="5">
        <f t="shared" si="2282"/>
        <v>100</v>
      </c>
      <c r="X2644" s="26"/>
    </row>
    <row r="2645" spans="1:24" x14ac:dyDescent="0.25">
      <c r="A2645" s="4" t="s">
        <v>216</v>
      </c>
      <c r="B2645" s="4" t="s">
        <v>1348</v>
      </c>
      <c r="C2645" s="4" t="s">
        <v>44</v>
      </c>
      <c r="D2645" s="4" t="s">
        <v>13</v>
      </c>
      <c r="E2645" s="14" t="s">
        <v>480</v>
      </c>
      <c r="F2645" s="5"/>
      <c r="G2645" s="5"/>
      <c r="H2645" s="5"/>
      <c r="I2645" s="5"/>
      <c r="J2645" s="5"/>
      <c r="K2645" s="5"/>
      <c r="L2645" s="5"/>
      <c r="M2645" s="5">
        <f>M2646</f>
        <v>0</v>
      </c>
      <c r="N2645" s="5">
        <v>648.77300000000002</v>
      </c>
      <c r="O2645" s="5">
        <f t="shared" ref="O2645:V2645" si="2289">O2646</f>
        <v>30</v>
      </c>
      <c r="P2645" s="5">
        <f t="shared" si="2289"/>
        <v>0</v>
      </c>
      <c r="Q2645" s="5">
        <f t="shared" si="2289"/>
        <v>0</v>
      </c>
      <c r="R2645" s="5">
        <f t="shared" si="2289"/>
        <v>0</v>
      </c>
      <c r="S2645" s="5">
        <f t="shared" si="2289"/>
        <v>0</v>
      </c>
      <c r="T2645" s="5">
        <v>648.77300000000002</v>
      </c>
      <c r="U2645" s="5">
        <f t="shared" si="2289"/>
        <v>0</v>
      </c>
      <c r="V2645" s="36">
        <f t="shared" si="2289"/>
        <v>0</v>
      </c>
      <c r="W2645" s="5">
        <f t="shared" si="2282"/>
        <v>100</v>
      </c>
      <c r="X2645" s="26"/>
    </row>
    <row r="2646" spans="1:24" x14ac:dyDescent="0.25">
      <c r="A2646" s="4" t="s">
        <v>216</v>
      </c>
      <c r="B2646" s="4" t="s">
        <v>1348</v>
      </c>
      <c r="C2646" s="4" t="s">
        <v>44</v>
      </c>
      <c r="D2646" s="4" t="s">
        <v>14</v>
      </c>
      <c r="E2646" s="14" t="s">
        <v>482</v>
      </c>
      <c r="F2646" s="5"/>
      <c r="G2646" s="5"/>
      <c r="H2646" s="5"/>
      <c r="I2646" s="5"/>
      <c r="J2646" s="5"/>
      <c r="K2646" s="5"/>
      <c r="L2646" s="5"/>
      <c r="M2646" s="5">
        <v>0</v>
      </c>
      <c r="N2646" s="5">
        <v>648.77300000000002</v>
      </c>
      <c r="O2646" s="5">
        <v>30</v>
      </c>
      <c r="P2646" s="5">
        <v>0</v>
      </c>
      <c r="Q2646" s="5">
        <v>0</v>
      </c>
      <c r="R2646" s="5">
        <v>0</v>
      </c>
      <c r="S2646" s="5">
        <v>0</v>
      </c>
      <c r="T2646" s="5">
        <v>648.77300000000002</v>
      </c>
      <c r="U2646" s="5">
        <v>0</v>
      </c>
      <c r="V2646" s="36">
        <v>0</v>
      </c>
      <c r="W2646" s="5">
        <f t="shared" si="2282"/>
        <v>100</v>
      </c>
      <c r="X2646" s="26"/>
    </row>
    <row r="2647" spans="1:24" hidden="1" x14ac:dyDescent="0.25">
      <c r="A2647" s="7" t="s">
        <v>216</v>
      </c>
      <c r="B2647" s="7" t="s">
        <v>34</v>
      </c>
      <c r="C2647" s="7"/>
      <c r="D2647" s="7"/>
      <c r="E2647" s="18" t="s">
        <v>429</v>
      </c>
      <c r="F2647" s="5"/>
      <c r="G2647" s="5"/>
      <c r="H2647" s="5"/>
      <c r="I2647" s="5"/>
      <c r="J2647" s="5"/>
      <c r="K2647" s="5"/>
      <c r="L2647" s="5">
        <f>L2648</f>
        <v>50</v>
      </c>
      <c r="M2647" s="5">
        <f t="shared" si="2266"/>
        <v>50</v>
      </c>
      <c r="N2647" s="8">
        <v>0</v>
      </c>
      <c r="O2647" s="5">
        <f t="shared" ref="O2647:V2647" si="2290">O2648</f>
        <v>29.969059999999999</v>
      </c>
      <c r="P2647" s="5">
        <f t="shared" si="2290"/>
        <v>0</v>
      </c>
      <c r="Q2647" s="5">
        <f t="shared" si="2290"/>
        <v>0</v>
      </c>
      <c r="R2647" s="5">
        <f t="shared" si="2290"/>
        <v>0</v>
      </c>
      <c r="S2647" s="5">
        <f t="shared" si="2290"/>
        <v>0</v>
      </c>
      <c r="T2647" s="8">
        <v>0</v>
      </c>
      <c r="U2647" s="5">
        <f t="shared" si="2290"/>
        <v>0</v>
      </c>
      <c r="V2647" s="36">
        <f t="shared" si="2290"/>
        <v>0</v>
      </c>
      <c r="W2647" s="8" t="e">
        <f t="shared" si="2282"/>
        <v>#DIV/0!</v>
      </c>
      <c r="X2647" s="24" t="s">
        <v>1214</v>
      </c>
    </row>
    <row r="2648" spans="1:24" ht="31.5" hidden="1" x14ac:dyDescent="0.25">
      <c r="A2648" s="9" t="s">
        <v>216</v>
      </c>
      <c r="B2648" s="9" t="s">
        <v>1327</v>
      </c>
      <c r="C2648" s="9"/>
      <c r="D2648" s="9"/>
      <c r="E2648" s="13" t="s">
        <v>450</v>
      </c>
      <c r="F2648" s="5"/>
      <c r="G2648" s="5"/>
      <c r="H2648" s="5"/>
      <c r="I2648" s="5"/>
      <c r="J2648" s="5"/>
      <c r="K2648" s="5"/>
      <c r="L2648" s="5">
        <v>50</v>
      </c>
      <c r="M2648" s="5">
        <f t="shared" si="2266"/>
        <v>50</v>
      </c>
      <c r="N2648" s="11">
        <v>0</v>
      </c>
      <c r="O2648" s="5">
        <v>29.969059999999999</v>
      </c>
      <c r="P2648" s="5">
        <v>0</v>
      </c>
      <c r="Q2648" s="5">
        <v>0</v>
      </c>
      <c r="R2648" s="5">
        <v>0</v>
      </c>
      <c r="S2648" s="5">
        <v>0</v>
      </c>
      <c r="T2648" s="11">
        <v>0</v>
      </c>
      <c r="U2648" s="5">
        <v>0</v>
      </c>
      <c r="V2648" s="36">
        <v>0</v>
      </c>
      <c r="W2648" s="11" t="e">
        <f t="shared" si="2282"/>
        <v>#DIV/0!</v>
      </c>
      <c r="X2648" s="24" t="s">
        <v>1214</v>
      </c>
    </row>
    <row r="2649" spans="1:24" s="10" customFormat="1" ht="31.5" hidden="1" x14ac:dyDescent="0.25">
      <c r="A2649" s="4" t="s">
        <v>216</v>
      </c>
      <c r="B2649" s="4" t="s">
        <v>1327</v>
      </c>
      <c r="C2649" s="4" t="s">
        <v>59</v>
      </c>
      <c r="D2649" s="4"/>
      <c r="E2649" s="14" t="s">
        <v>974</v>
      </c>
      <c r="F2649" s="11">
        <f t="shared" ref="F2649:L2652" si="2291">F2650</f>
        <v>9608</v>
      </c>
      <c r="G2649" s="11">
        <f t="shared" si="2291"/>
        <v>9608</v>
      </c>
      <c r="H2649" s="11">
        <f t="shared" si="2291"/>
        <v>9608</v>
      </c>
      <c r="I2649" s="11">
        <f t="shared" si="2291"/>
        <v>0</v>
      </c>
      <c r="J2649" s="11">
        <f t="shared" si="2291"/>
        <v>0</v>
      </c>
      <c r="K2649" s="11">
        <f t="shared" si="2291"/>
        <v>0</v>
      </c>
      <c r="L2649" s="11">
        <f t="shared" si="2291"/>
        <v>298.94</v>
      </c>
      <c r="M2649" s="11">
        <f t="shared" si="2266"/>
        <v>9906.94</v>
      </c>
      <c r="N2649" s="5">
        <v>0</v>
      </c>
      <c r="O2649" s="11">
        <f t="shared" ref="O2649:V2649" si="2292">O2650+O2660</f>
        <v>7141.9597599999997</v>
      </c>
      <c r="P2649" s="11">
        <f t="shared" si="2292"/>
        <v>0</v>
      </c>
      <c r="Q2649" s="11">
        <f t="shared" si="2292"/>
        <v>0</v>
      </c>
      <c r="R2649" s="11">
        <f t="shared" si="2292"/>
        <v>0</v>
      </c>
      <c r="S2649" s="11">
        <f t="shared" si="2292"/>
        <v>0</v>
      </c>
      <c r="T2649" s="5">
        <v>0</v>
      </c>
      <c r="U2649" s="11">
        <f t="shared" si="2292"/>
        <v>0</v>
      </c>
      <c r="V2649" s="35">
        <f t="shared" si="2292"/>
        <v>0</v>
      </c>
      <c r="W2649" s="5" t="e">
        <f t="shared" si="2282"/>
        <v>#DIV/0!</v>
      </c>
      <c r="X2649" s="24" t="s">
        <v>1214</v>
      </c>
    </row>
    <row r="2650" spans="1:24" ht="31.5" hidden="1" x14ac:dyDescent="0.25">
      <c r="A2650" s="4" t="s">
        <v>216</v>
      </c>
      <c r="B2650" s="4" t="s">
        <v>1327</v>
      </c>
      <c r="C2650" s="4" t="s">
        <v>66</v>
      </c>
      <c r="D2650" s="4"/>
      <c r="E2650" s="14" t="s">
        <v>975</v>
      </c>
      <c r="F2650" s="5">
        <f t="shared" si="2291"/>
        <v>9608</v>
      </c>
      <c r="G2650" s="5">
        <f t="shared" si="2291"/>
        <v>9608</v>
      </c>
      <c r="H2650" s="5">
        <f t="shared" si="2291"/>
        <v>9608</v>
      </c>
      <c r="I2650" s="5">
        <f t="shared" si="2291"/>
        <v>0</v>
      </c>
      <c r="J2650" s="5">
        <f t="shared" si="2291"/>
        <v>0</v>
      </c>
      <c r="K2650" s="5">
        <f t="shared" si="2291"/>
        <v>0</v>
      </c>
      <c r="L2650" s="5">
        <f t="shared" si="2291"/>
        <v>298.94</v>
      </c>
      <c r="M2650" s="5">
        <f t="shared" si="2266"/>
        <v>9906.94</v>
      </c>
      <c r="N2650" s="5">
        <v>0</v>
      </c>
      <c r="O2650" s="5">
        <f t="shared" ref="O2650:O2652" si="2293">O2651</f>
        <v>6301.4444400000002</v>
      </c>
      <c r="P2650" s="5">
        <f t="shared" ref="P2650:V2652" si="2294">P2651</f>
        <v>0</v>
      </c>
      <c r="Q2650" s="5">
        <f t="shared" si="2294"/>
        <v>0</v>
      </c>
      <c r="R2650" s="5">
        <f t="shared" si="2294"/>
        <v>0</v>
      </c>
      <c r="S2650" s="5">
        <f t="shared" si="2294"/>
        <v>0</v>
      </c>
      <c r="T2650" s="5">
        <v>0</v>
      </c>
      <c r="U2650" s="5">
        <f t="shared" si="2294"/>
        <v>0</v>
      </c>
      <c r="V2650" s="36">
        <f t="shared" si="2294"/>
        <v>0</v>
      </c>
      <c r="W2650" s="5" t="e">
        <f t="shared" si="2282"/>
        <v>#DIV/0!</v>
      </c>
      <c r="X2650" s="24" t="s">
        <v>1214</v>
      </c>
    </row>
    <row r="2651" spans="1:24" ht="31.5" hidden="1" x14ac:dyDescent="0.25">
      <c r="A2651" s="4" t="s">
        <v>216</v>
      </c>
      <c r="B2651" s="4" t="s">
        <v>1327</v>
      </c>
      <c r="C2651" s="4" t="s">
        <v>74</v>
      </c>
      <c r="D2651" s="4"/>
      <c r="E2651" s="14" t="s">
        <v>978</v>
      </c>
      <c r="F2651" s="5">
        <f t="shared" si="2291"/>
        <v>9608</v>
      </c>
      <c r="G2651" s="5">
        <f t="shared" si="2291"/>
        <v>9608</v>
      </c>
      <c r="H2651" s="5">
        <f t="shared" si="2291"/>
        <v>9608</v>
      </c>
      <c r="I2651" s="5">
        <f t="shared" si="2291"/>
        <v>0</v>
      </c>
      <c r="J2651" s="5">
        <f t="shared" si="2291"/>
        <v>0</v>
      </c>
      <c r="K2651" s="5">
        <f t="shared" si="2291"/>
        <v>0</v>
      </c>
      <c r="L2651" s="5">
        <f t="shared" si="2291"/>
        <v>298.94</v>
      </c>
      <c r="M2651" s="5">
        <f t="shared" si="2266"/>
        <v>9906.94</v>
      </c>
      <c r="N2651" s="5">
        <v>0</v>
      </c>
      <c r="O2651" s="5">
        <f t="shared" si="2293"/>
        <v>6301.4444400000002</v>
      </c>
      <c r="P2651" s="5">
        <f t="shared" si="2294"/>
        <v>0</v>
      </c>
      <c r="Q2651" s="5">
        <f t="shared" si="2294"/>
        <v>0</v>
      </c>
      <c r="R2651" s="5">
        <f t="shared" si="2294"/>
        <v>0</v>
      </c>
      <c r="S2651" s="5">
        <f t="shared" si="2294"/>
        <v>0</v>
      </c>
      <c r="T2651" s="5">
        <v>0</v>
      </c>
      <c r="U2651" s="5">
        <f t="shared" si="2294"/>
        <v>0</v>
      </c>
      <c r="V2651" s="36">
        <f t="shared" si="2294"/>
        <v>0</v>
      </c>
      <c r="W2651" s="5" t="e">
        <f t="shared" si="2282"/>
        <v>#DIV/0!</v>
      </c>
      <c r="X2651" s="24" t="s">
        <v>1214</v>
      </c>
    </row>
    <row r="2652" spans="1:24" hidden="1" x14ac:dyDescent="0.25">
      <c r="A2652" s="4" t="s">
        <v>216</v>
      </c>
      <c r="B2652" s="4" t="s">
        <v>1327</v>
      </c>
      <c r="C2652" s="4" t="s">
        <v>1508</v>
      </c>
      <c r="D2652" s="4"/>
      <c r="E2652" s="14" t="s">
        <v>549</v>
      </c>
      <c r="F2652" s="5">
        <f t="shared" si="2291"/>
        <v>9608</v>
      </c>
      <c r="G2652" s="5">
        <f t="shared" si="2291"/>
        <v>9608</v>
      </c>
      <c r="H2652" s="5">
        <f t="shared" si="2291"/>
        <v>9608</v>
      </c>
      <c r="I2652" s="5">
        <f t="shared" si="2291"/>
        <v>0</v>
      </c>
      <c r="J2652" s="5">
        <f t="shared" si="2291"/>
        <v>0</v>
      </c>
      <c r="K2652" s="5">
        <f t="shared" si="2291"/>
        <v>0</v>
      </c>
      <c r="L2652" s="5">
        <f t="shared" si="2291"/>
        <v>298.94</v>
      </c>
      <c r="M2652" s="5">
        <f t="shared" si="2266"/>
        <v>9906.94</v>
      </c>
      <c r="N2652" s="5">
        <v>0</v>
      </c>
      <c r="O2652" s="5">
        <f t="shared" si="2293"/>
        <v>6301.4444400000002</v>
      </c>
      <c r="P2652" s="5">
        <f t="shared" si="2294"/>
        <v>0</v>
      </c>
      <c r="Q2652" s="5">
        <f t="shared" si="2294"/>
        <v>0</v>
      </c>
      <c r="R2652" s="5">
        <f t="shared" si="2294"/>
        <v>0</v>
      </c>
      <c r="S2652" s="5">
        <f t="shared" si="2294"/>
        <v>0</v>
      </c>
      <c r="T2652" s="5">
        <v>0</v>
      </c>
      <c r="U2652" s="5">
        <f t="shared" si="2294"/>
        <v>0</v>
      </c>
      <c r="V2652" s="36">
        <f t="shared" si="2294"/>
        <v>0</v>
      </c>
      <c r="W2652" s="5" t="e">
        <f t="shared" si="2282"/>
        <v>#DIV/0!</v>
      </c>
      <c r="X2652" s="24" t="s">
        <v>1214</v>
      </c>
    </row>
    <row r="2653" spans="1:24" ht="31.5" hidden="1" x14ac:dyDescent="0.25">
      <c r="A2653" s="4" t="s">
        <v>216</v>
      </c>
      <c r="B2653" s="4" t="s">
        <v>1327</v>
      </c>
      <c r="C2653" s="4" t="s">
        <v>1508</v>
      </c>
      <c r="D2653" s="4" t="s">
        <v>11</v>
      </c>
      <c r="E2653" s="14" t="s">
        <v>465</v>
      </c>
      <c r="F2653" s="5">
        <f t="shared" ref="F2653:L2653" si="2295">F2654+F2656+F2658</f>
        <v>9608</v>
      </c>
      <c r="G2653" s="5">
        <f t="shared" si="2295"/>
        <v>9608</v>
      </c>
      <c r="H2653" s="5">
        <f t="shared" si="2295"/>
        <v>9608</v>
      </c>
      <c r="I2653" s="5">
        <f t="shared" si="2295"/>
        <v>0</v>
      </c>
      <c r="J2653" s="5">
        <f t="shared" si="2295"/>
        <v>0</v>
      </c>
      <c r="K2653" s="5">
        <f t="shared" si="2295"/>
        <v>0</v>
      </c>
      <c r="L2653" s="5">
        <f t="shared" si="2295"/>
        <v>298.94</v>
      </c>
      <c r="M2653" s="5">
        <f t="shared" si="2266"/>
        <v>9906.94</v>
      </c>
      <c r="N2653" s="5">
        <v>0</v>
      </c>
      <c r="O2653" s="5">
        <f>O2654+O2656+O2658</f>
        <v>6301.4444400000002</v>
      </c>
      <c r="P2653" s="5">
        <f t="shared" ref="P2653:V2653" si="2296">P2654+P2656+P2658</f>
        <v>0</v>
      </c>
      <c r="Q2653" s="5">
        <f t="shared" si="2296"/>
        <v>0</v>
      </c>
      <c r="R2653" s="5">
        <f t="shared" si="2296"/>
        <v>0</v>
      </c>
      <c r="S2653" s="5">
        <f t="shared" si="2296"/>
        <v>0</v>
      </c>
      <c r="T2653" s="5">
        <v>0</v>
      </c>
      <c r="U2653" s="5">
        <f t="shared" si="2296"/>
        <v>0</v>
      </c>
      <c r="V2653" s="36">
        <f t="shared" si="2296"/>
        <v>0</v>
      </c>
      <c r="W2653" s="5" t="e">
        <f t="shared" si="2282"/>
        <v>#DIV/0!</v>
      </c>
      <c r="X2653" s="24" t="s">
        <v>1214</v>
      </c>
    </row>
    <row r="2654" spans="1:24" ht="31.5" hidden="1" x14ac:dyDescent="0.25">
      <c r="A2654" s="4" t="s">
        <v>216</v>
      </c>
      <c r="B2654" s="4" t="s">
        <v>1327</v>
      </c>
      <c r="C2654" s="4" t="s">
        <v>1508</v>
      </c>
      <c r="D2654" s="4" t="s">
        <v>12</v>
      </c>
      <c r="E2654" s="14" t="s">
        <v>466</v>
      </c>
      <c r="F2654" s="5">
        <f t="shared" ref="F2654:L2654" si="2297">F2655</f>
        <v>7055.9</v>
      </c>
      <c r="G2654" s="5">
        <f t="shared" si="2297"/>
        <v>7055.9</v>
      </c>
      <c r="H2654" s="5">
        <f t="shared" si="2297"/>
        <v>7055.9</v>
      </c>
      <c r="I2654" s="5">
        <f t="shared" si="2297"/>
        <v>0</v>
      </c>
      <c r="J2654" s="5">
        <f t="shared" si="2297"/>
        <v>0</v>
      </c>
      <c r="K2654" s="5">
        <f t="shared" si="2297"/>
        <v>0</v>
      </c>
      <c r="L2654" s="5">
        <f t="shared" si="2297"/>
        <v>74.099999999999994</v>
      </c>
      <c r="M2654" s="5">
        <f t="shared" si="2266"/>
        <v>7130</v>
      </c>
      <c r="N2654" s="5">
        <v>0</v>
      </c>
      <c r="O2654" s="5">
        <f>O2655</f>
        <v>4778.9198299999998</v>
      </c>
      <c r="P2654" s="5">
        <f t="shared" ref="P2654:V2654" si="2298">P2655</f>
        <v>0</v>
      </c>
      <c r="Q2654" s="5">
        <f t="shared" si="2298"/>
        <v>0</v>
      </c>
      <c r="R2654" s="5">
        <f t="shared" si="2298"/>
        <v>0</v>
      </c>
      <c r="S2654" s="5">
        <f t="shared" si="2298"/>
        <v>0</v>
      </c>
      <c r="T2654" s="5">
        <v>0</v>
      </c>
      <c r="U2654" s="5">
        <f t="shared" si="2298"/>
        <v>0</v>
      </c>
      <c r="V2654" s="36">
        <f t="shared" si="2298"/>
        <v>0</v>
      </c>
      <c r="W2654" s="5" t="e">
        <f t="shared" si="2282"/>
        <v>#DIV/0!</v>
      </c>
      <c r="X2654" s="24" t="s">
        <v>1214</v>
      </c>
    </row>
    <row r="2655" spans="1:24" ht="31.5" hidden="1" x14ac:dyDescent="0.25">
      <c r="A2655" s="4" t="s">
        <v>216</v>
      </c>
      <c r="B2655" s="4" t="s">
        <v>1327</v>
      </c>
      <c r="C2655" s="4" t="s">
        <v>1405</v>
      </c>
      <c r="D2655" s="4"/>
      <c r="E2655" s="14" t="s">
        <v>1406</v>
      </c>
      <c r="F2655" s="5">
        <v>7055.9</v>
      </c>
      <c r="G2655" s="5">
        <v>7055.9</v>
      </c>
      <c r="H2655" s="5">
        <v>7055.9</v>
      </c>
      <c r="I2655" s="5"/>
      <c r="J2655" s="5"/>
      <c r="K2655" s="5"/>
      <c r="L2655" s="5">
        <v>74.099999999999994</v>
      </c>
      <c r="M2655" s="5">
        <f t="shared" si="2266"/>
        <v>7130</v>
      </c>
      <c r="N2655" s="5">
        <v>0</v>
      </c>
      <c r="O2655" s="5">
        <v>4778.9198299999998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36">
        <v>0</v>
      </c>
      <c r="W2655" s="5" t="e">
        <f t="shared" si="2282"/>
        <v>#DIV/0!</v>
      </c>
      <c r="X2655" s="24" t="s">
        <v>1214</v>
      </c>
    </row>
    <row r="2656" spans="1:24" ht="31.5" hidden="1" x14ac:dyDescent="0.25">
      <c r="A2656" s="4" t="s">
        <v>216</v>
      </c>
      <c r="B2656" s="4" t="s">
        <v>1327</v>
      </c>
      <c r="C2656" s="4" t="s">
        <v>1407</v>
      </c>
      <c r="D2656" s="4"/>
      <c r="E2656" s="14" t="s">
        <v>546</v>
      </c>
      <c r="F2656" s="5">
        <f t="shared" ref="F2656:L2656" si="2299">F2657</f>
        <v>2433.3000000000002</v>
      </c>
      <c r="G2656" s="5">
        <f t="shared" si="2299"/>
        <v>2433.3000000000002</v>
      </c>
      <c r="H2656" s="5">
        <f t="shared" si="2299"/>
        <v>2433.3000000000002</v>
      </c>
      <c r="I2656" s="5">
        <f t="shared" si="2299"/>
        <v>0</v>
      </c>
      <c r="J2656" s="5">
        <f t="shared" si="2299"/>
        <v>0</v>
      </c>
      <c r="K2656" s="5">
        <f t="shared" si="2299"/>
        <v>0</v>
      </c>
      <c r="L2656" s="5">
        <f t="shared" si="2299"/>
        <v>224.84</v>
      </c>
      <c r="M2656" s="5">
        <f t="shared" si="2266"/>
        <v>2658.1400000000003</v>
      </c>
      <c r="N2656" s="5">
        <v>0</v>
      </c>
      <c r="O2656" s="5">
        <f>O2657</f>
        <v>1513.92479</v>
      </c>
      <c r="P2656" s="5">
        <f t="shared" ref="P2656:V2656" si="2300">P2657</f>
        <v>0</v>
      </c>
      <c r="Q2656" s="5">
        <f t="shared" si="2300"/>
        <v>0</v>
      </c>
      <c r="R2656" s="5">
        <f t="shared" si="2300"/>
        <v>0</v>
      </c>
      <c r="S2656" s="5">
        <f t="shared" si="2300"/>
        <v>0</v>
      </c>
      <c r="T2656" s="5">
        <v>0</v>
      </c>
      <c r="U2656" s="5">
        <f t="shared" si="2300"/>
        <v>0</v>
      </c>
      <c r="V2656" s="36">
        <f t="shared" si="2300"/>
        <v>0</v>
      </c>
      <c r="W2656" s="5" t="e">
        <f t="shared" si="2282"/>
        <v>#DIV/0!</v>
      </c>
      <c r="X2656" s="24" t="s">
        <v>1214</v>
      </c>
    </row>
    <row r="2657" spans="1:24" ht="31.5" hidden="1" x14ac:dyDescent="0.25">
      <c r="A2657" s="4" t="s">
        <v>216</v>
      </c>
      <c r="B2657" s="4" t="s">
        <v>1327</v>
      </c>
      <c r="C2657" s="4" t="s">
        <v>1407</v>
      </c>
      <c r="D2657" s="4" t="s">
        <v>11</v>
      </c>
      <c r="E2657" s="14" t="s">
        <v>465</v>
      </c>
      <c r="F2657" s="5">
        <v>2433.3000000000002</v>
      </c>
      <c r="G2657" s="5">
        <v>2433.3000000000002</v>
      </c>
      <c r="H2657" s="5">
        <v>2433.3000000000002</v>
      </c>
      <c r="I2657" s="5"/>
      <c r="J2657" s="5"/>
      <c r="K2657" s="5"/>
      <c r="L2657" s="5">
        <v>224.84</v>
      </c>
      <c r="M2657" s="5">
        <f t="shared" si="2266"/>
        <v>2658.1400000000003</v>
      </c>
      <c r="N2657" s="5">
        <v>0</v>
      </c>
      <c r="O2657" s="5">
        <v>1513.92479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36">
        <v>0</v>
      </c>
      <c r="W2657" s="5" t="e">
        <f t="shared" si="2282"/>
        <v>#DIV/0!</v>
      </c>
      <c r="X2657" s="24" t="s">
        <v>1214</v>
      </c>
    </row>
    <row r="2658" spans="1:24" ht="31.5" hidden="1" x14ac:dyDescent="0.25">
      <c r="A2658" s="4" t="s">
        <v>216</v>
      </c>
      <c r="B2658" s="4" t="s">
        <v>1327</v>
      </c>
      <c r="C2658" s="4" t="s">
        <v>1407</v>
      </c>
      <c r="D2658" s="4" t="s">
        <v>12</v>
      </c>
      <c r="E2658" s="14" t="s">
        <v>466</v>
      </c>
      <c r="F2658" s="5">
        <f t="shared" ref="F2658:L2658" si="2301">F2659</f>
        <v>118.8</v>
      </c>
      <c r="G2658" s="5">
        <f t="shared" si="2301"/>
        <v>118.8</v>
      </c>
      <c r="H2658" s="5">
        <f t="shared" si="2301"/>
        <v>118.8</v>
      </c>
      <c r="I2658" s="5">
        <f t="shared" si="2301"/>
        <v>0</v>
      </c>
      <c r="J2658" s="5">
        <f t="shared" si="2301"/>
        <v>0</v>
      </c>
      <c r="K2658" s="5">
        <f t="shared" si="2301"/>
        <v>0</v>
      </c>
      <c r="L2658" s="5">
        <f t="shared" si="2301"/>
        <v>0</v>
      </c>
      <c r="M2658" s="5">
        <f t="shared" si="2266"/>
        <v>118.8</v>
      </c>
      <c r="N2658" s="5">
        <v>0</v>
      </c>
      <c r="O2658" s="5">
        <f>O2659</f>
        <v>8.5998199999999994</v>
      </c>
      <c r="P2658" s="5">
        <f t="shared" ref="P2658:V2658" si="2302">P2659</f>
        <v>0</v>
      </c>
      <c r="Q2658" s="5">
        <f t="shared" si="2302"/>
        <v>0</v>
      </c>
      <c r="R2658" s="5">
        <f t="shared" si="2302"/>
        <v>0</v>
      </c>
      <c r="S2658" s="5">
        <f t="shared" si="2302"/>
        <v>0</v>
      </c>
      <c r="T2658" s="5">
        <v>0</v>
      </c>
      <c r="U2658" s="5">
        <f t="shared" si="2302"/>
        <v>0</v>
      </c>
      <c r="V2658" s="36">
        <f t="shared" si="2302"/>
        <v>0</v>
      </c>
      <c r="W2658" s="5" t="e">
        <f t="shared" si="2282"/>
        <v>#DIV/0!</v>
      </c>
      <c r="X2658" s="24" t="s">
        <v>1214</v>
      </c>
    </row>
    <row r="2659" spans="1:24" x14ac:dyDescent="0.25">
      <c r="A2659" s="7" t="s">
        <v>216</v>
      </c>
      <c r="B2659" s="7" t="s">
        <v>58</v>
      </c>
      <c r="C2659" s="7"/>
      <c r="D2659" s="7"/>
      <c r="E2659" s="18" t="s">
        <v>430</v>
      </c>
      <c r="F2659" s="5">
        <v>118.8</v>
      </c>
      <c r="G2659" s="5">
        <v>118.8</v>
      </c>
      <c r="H2659" s="5">
        <v>118.8</v>
      </c>
      <c r="I2659" s="5"/>
      <c r="J2659" s="5"/>
      <c r="K2659" s="5"/>
      <c r="L2659" s="5"/>
      <c r="M2659" s="5">
        <f t="shared" si="2266"/>
        <v>118.8</v>
      </c>
      <c r="N2659" s="8">
        <v>3694.0230000000001</v>
      </c>
      <c r="O2659" s="5">
        <v>8.5998199999999994</v>
      </c>
      <c r="P2659" s="5">
        <v>0</v>
      </c>
      <c r="Q2659" s="5">
        <v>0</v>
      </c>
      <c r="R2659" s="5">
        <v>0</v>
      </c>
      <c r="S2659" s="5">
        <v>0</v>
      </c>
      <c r="T2659" s="8">
        <v>3693.9870000000001</v>
      </c>
      <c r="U2659" s="5">
        <v>0</v>
      </c>
      <c r="V2659" s="36">
        <v>0</v>
      </c>
      <c r="W2659" s="8">
        <f t="shared" si="2282"/>
        <v>99.99902545273811</v>
      </c>
      <c r="X2659" s="26"/>
    </row>
    <row r="2660" spans="1:24" x14ac:dyDescent="0.25">
      <c r="A2660" s="9" t="s">
        <v>216</v>
      </c>
      <c r="B2660" s="9" t="s">
        <v>1331</v>
      </c>
      <c r="C2660" s="9"/>
      <c r="D2660" s="9"/>
      <c r="E2660" s="13" t="s">
        <v>453</v>
      </c>
      <c r="F2660" s="5"/>
      <c r="G2660" s="5"/>
      <c r="H2660" s="5"/>
      <c r="I2660" s="5"/>
      <c r="J2660" s="5"/>
      <c r="K2660" s="5"/>
      <c r="L2660" s="5"/>
      <c r="M2660" s="5">
        <f>M2661</f>
        <v>0</v>
      </c>
      <c r="N2660" s="11">
        <v>3694.0230000000001</v>
      </c>
      <c r="O2660" s="5">
        <f t="shared" ref="O2660:V2663" si="2303">O2661</f>
        <v>840.51531999999997</v>
      </c>
      <c r="P2660" s="5">
        <f t="shared" si="2303"/>
        <v>0</v>
      </c>
      <c r="Q2660" s="5">
        <f t="shared" si="2303"/>
        <v>0</v>
      </c>
      <c r="R2660" s="5">
        <f t="shared" si="2303"/>
        <v>0</v>
      </c>
      <c r="S2660" s="5">
        <f t="shared" si="2303"/>
        <v>0</v>
      </c>
      <c r="T2660" s="11">
        <v>3693.9870000000001</v>
      </c>
      <c r="U2660" s="5">
        <f t="shared" si="2303"/>
        <v>0</v>
      </c>
      <c r="V2660" s="36">
        <f t="shared" si="2303"/>
        <v>0</v>
      </c>
      <c r="W2660" s="11">
        <f t="shared" si="2282"/>
        <v>99.99902545273811</v>
      </c>
      <c r="X2660" s="26"/>
    </row>
    <row r="2661" spans="1:24" x14ac:dyDescent="0.25">
      <c r="A2661" s="4" t="s">
        <v>216</v>
      </c>
      <c r="B2661" s="4" t="s">
        <v>1331</v>
      </c>
      <c r="C2661" s="4" t="s">
        <v>114</v>
      </c>
      <c r="D2661" s="4"/>
      <c r="E2661" s="14" t="s">
        <v>892</v>
      </c>
      <c r="F2661" s="5"/>
      <c r="G2661" s="5"/>
      <c r="H2661" s="5"/>
      <c r="I2661" s="5"/>
      <c r="J2661" s="5"/>
      <c r="K2661" s="5"/>
      <c r="L2661" s="5"/>
      <c r="M2661" s="5">
        <f>M2662</f>
        <v>0</v>
      </c>
      <c r="N2661" s="5">
        <v>3494.0230000000001</v>
      </c>
      <c r="O2661" s="5">
        <f t="shared" si="2303"/>
        <v>840.51531999999997</v>
      </c>
      <c r="P2661" s="5">
        <f t="shared" si="2303"/>
        <v>0</v>
      </c>
      <c r="Q2661" s="5">
        <f t="shared" si="2303"/>
        <v>0</v>
      </c>
      <c r="R2661" s="5">
        <f t="shared" si="2303"/>
        <v>0</v>
      </c>
      <c r="S2661" s="5">
        <f t="shared" si="2303"/>
        <v>0</v>
      </c>
      <c r="T2661" s="5">
        <v>3493.9870000000001</v>
      </c>
      <c r="U2661" s="5">
        <f t="shared" si="2303"/>
        <v>0</v>
      </c>
      <c r="V2661" s="36">
        <f t="shared" si="2303"/>
        <v>0</v>
      </c>
      <c r="W2661" s="5">
        <f t="shared" si="2282"/>
        <v>99.998969669060571</v>
      </c>
      <c r="X2661" s="26"/>
    </row>
    <row r="2662" spans="1:24" ht="47.25" x14ac:dyDescent="0.25">
      <c r="A2662" s="4" t="s">
        <v>216</v>
      </c>
      <c r="B2662" s="4" t="s">
        <v>1331</v>
      </c>
      <c r="C2662" s="4" t="s">
        <v>118</v>
      </c>
      <c r="D2662" s="4"/>
      <c r="E2662" s="14" t="s">
        <v>1111</v>
      </c>
      <c r="F2662" s="5"/>
      <c r="G2662" s="5"/>
      <c r="H2662" s="5"/>
      <c r="I2662" s="5"/>
      <c r="J2662" s="5"/>
      <c r="K2662" s="5"/>
      <c r="L2662" s="5"/>
      <c r="M2662" s="5">
        <f>M2663</f>
        <v>0</v>
      </c>
      <c r="N2662" s="5">
        <v>3494.0230000000001</v>
      </c>
      <c r="O2662" s="5">
        <f t="shared" si="2303"/>
        <v>840.51531999999997</v>
      </c>
      <c r="P2662" s="5">
        <f t="shared" si="2303"/>
        <v>0</v>
      </c>
      <c r="Q2662" s="5">
        <f t="shared" si="2303"/>
        <v>0</v>
      </c>
      <c r="R2662" s="5">
        <f t="shared" si="2303"/>
        <v>0</v>
      </c>
      <c r="S2662" s="5">
        <f t="shared" si="2303"/>
        <v>0</v>
      </c>
      <c r="T2662" s="5">
        <v>3493.9870000000001</v>
      </c>
      <c r="U2662" s="5">
        <f t="shared" si="2303"/>
        <v>0</v>
      </c>
      <c r="V2662" s="36">
        <f t="shared" si="2303"/>
        <v>0</v>
      </c>
      <c r="W2662" s="5">
        <f t="shared" si="2282"/>
        <v>99.998969669060571</v>
      </c>
      <c r="X2662" s="26"/>
    </row>
    <row r="2663" spans="1:24" ht="31.5" x14ac:dyDescent="0.25">
      <c r="A2663" s="4" t="s">
        <v>216</v>
      </c>
      <c r="B2663" s="4" t="s">
        <v>1331</v>
      </c>
      <c r="C2663" s="4" t="s">
        <v>119</v>
      </c>
      <c r="D2663" s="4"/>
      <c r="E2663" s="14" t="s">
        <v>897</v>
      </c>
      <c r="F2663" s="5"/>
      <c r="G2663" s="5"/>
      <c r="H2663" s="5"/>
      <c r="I2663" s="5"/>
      <c r="J2663" s="5"/>
      <c r="K2663" s="5"/>
      <c r="L2663" s="5"/>
      <c r="M2663" s="5">
        <f>M2664</f>
        <v>0</v>
      </c>
      <c r="N2663" s="5">
        <v>3494.0230000000001</v>
      </c>
      <c r="O2663" s="5">
        <f t="shared" si="2303"/>
        <v>840.51531999999997</v>
      </c>
      <c r="P2663" s="5">
        <f t="shared" si="2303"/>
        <v>0</v>
      </c>
      <c r="Q2663" s="5">
        <f t="shared" si="2303"/>
        <v>0</v>
      </c>
      <c r="R2663" s="5">
        <f t="shared" si="2303"/>
        <v>0</v>
      </c>
      <c r="S2663" s="5">
        <f t="shared" si="2303"/>
        <v>0</v>
      </c>
      <c r="T2663" s="5">
        <v>3493.9870000000001</v>
      </c>
      <c r="U2663" s="5">
        <f t="shared" si="2303"/>
        <v>0</v>
      </c>
      <c r="V2663" s="36">
        <f t="shared" si="2303"/>
        <v>0</v>
      </c>
      <c r="W2663" s="5">
        <f t="shared" si="2282"/>
        <v>99.998969669060571</v>
      </c>
      <c r="X2663" s="26"/>
    </row>
    <row r="2664" spans="1:24" ht="63" x14ac:dyDescent="0.25">
      <c r="A2664" s="4" t="s">
        <v>216</v>
      </c>
      <c r="B2664" s="4" t="s">
        <v>1331</v>
      </c>
      <c r="C2664" s="4" t="s">
        <v>211</v>
      </c>
      <c r="D2664" s="4"/>
      <c r="E2664" s="14" t="s">
        <v>518</v>
      </c>
      <c r="F2664" s="5"/>
      <c r="G2664" s="5"/>
      <c r="H2664" s="5"/>
      <c r="I2664" s="5"/>
      <c r="J2664" s="5"/>
      <c r="K2664" s="5"/>
      <c r="L2664" s="5"/>
      <c r="M2664" s="5">
        <v>0</v>
      </c>
      <c r="N2664" s="5">
        <v>3494.0230000000001</v>
      </c>
      <c r="O2664" s="5">
        <v>840.51531999999997</v>
      </c>
      <c r="P2664" s="5">
        <v>0</v>
      </c>
      <c r="Q2664" s="5">
        <v>0</v>
      </c>
      <c r="R2664" s="5">
        <v>0</v>
      </c>
      <c r="S2664" s="5">
        <v>0</v>
      </c>
      <c r="T2664" s="5">
        <v>3493.9870000000001</v>
      </c>
      <c r="U2664" s="5">
        <v>0</v>
      </c>
      <c r="V2664" s="36">
        <v>0</v>
      </c>
      <c r="W2664" s="5">
        <f t="shared" si="2282"/>
        <v>99.998969669060571</v>
      </c>
      <c r="X2664" s="26"/>
    </row>
    <row r="2665" spans="1:24" s="3" customFormat="1" ht="31.5" x14ac:dyDescent="0.25">
      <c r="A2665" s="4" t="s">
        <v>216</v>
      </c>
      <c r="B2665" s="4" t="s">
        <v>1331</v>
      </c>
      <c r="C2665" s="4" t="s">
        <v>211</v>
      </c>
      <c r="D2665" s="4" t="s">
        <v>73</v>
      </c>
      <c r="E2665" s="14" t="s">
        <v>475</v>
      </c>
      <c r="F2665" s="8">
        <f t="shared" ref="F2665:L2667" si="2304">F2666</f>
        <v>8207.5</v>
      </c>
      <c r="G2665" s="8">
        <f t="shared" si="2304"/>
        <v>1088.5</v>
      </c>
      <c r="H2665" s="8">
        <f t="shared" si="2304"/>
        <v>1088.5</v>
      </c>
      <c r="I2665" s="8">
        <f t="shared" si="2304"/>
        <v>0</v>
      </c>
      <c r="J2665" s="8">
        <f t="shared" si="2304"/>
        <v>0</v>
      </c>
      <c r="K2665" s="8">
        <f t="shared" si="2304"/>
        <v>0</v>
      </c>
      <c r="L2665" s="8">
        <f t="shared" si="2304"/>
        <v>-4614.5069999999996</v>
      </c>
      <c r="M2665" s="8">
        <f t="shared" si="2266"/>
        <v>3592.9930000000004</v>
      </c>
      <c r="N2665" s="5">
        <v>3494.0230000000001</v>
      </c>
      <c r="O2665" s="8">
        <f t="shared" ref="O2665:O2667" si="2305">O2666</f>
        <v>884.99775999999997</v>
      </c>
      <c r="P2665" s="8">
        <f t="shared" ref="P2665:V2667" si="2306">P2666</f>
        <v>0</v>
      </c>
      <c r="Q2665" s="8">
        <f t="shared" si="2306"/>
        <v>0</v>
      </c>
      <c r="R2665" s="8">
        <f t="shared" si="2306"/>
        <v>0</v>
      </c>
      <c r="S2665" s="8">
        <f t="shared" si="2306"/>
        <v>0</v>
      </c>
      <c r="T2665" s="5">
        <v>3493.9870000000001</v>
      </c>
      <c r="U2665" s="8">
        <f t="shared" si="2306"/>
        <v>0</v>
      </c>
      <c r="V2665" s="34">
        <f t="shared" si="2306"/>
        <v>0</v>
      </c>
      <c r="W2665" s="5">
        <f t="shared" si="2282"/>
        <v>99.998969669060571</v>
      </c>
      <c r="X2665" s="21"/>
    </row>
    <row r="2666" spans="1:24" s="10" customFormat="1" ht="63" x14ac:dyDescent="0.25">
      <c r="A2666" s="4" t="s">
        <v>216</v>
      </c>
      <c r="B2666" s="4" t="s">
        <v>1331</v>
      </c>
      <c r="C2666" s="4" t="s">
        <v>211</v>
      </c>
      <c r="D2666" s="4" t="s">
        <v>72</v>
      </c>
      <c r="E2666" s="14" t="s">
        <v>1187</v>
      </c>
      <c r="F2666" s="11">
        <f t="shared" si="2304"/>
        <v>8207.5</v>
      </c>
      <c r="G2666" s="11">
        <f t="shared" si="2304"/>
        <v>1088.5</v>
      </c>
      <c r="H2666" s="11">
        <f t="shared" si="2304"/>
        <v>1088.5</v>
      </c>
      <c r="I2666" s="11">
        <f t="shared" si="2304"/>
        <v>0</v>
      </c>
      <c r="J2666" s="11">
        <f t="shared" si="2304"/>
        <v>0</v>
      </c>
      <c r="K2666" s="11">
        <f t="shared" si="2304"/>
        <v>0</v>
      </c>
      <c r="L2666" s="11">
        <f t="shared" si="2304"/>
        <v>-4614.5069999999996</v>
      </c>
      <c r="M2666" s="11">
        <f t="shared" si="2266"/>
        <v>3592.9930000000004</v>
      </c>
      <c r="N2666" s="5">
        <v>3494.0230000000001</v>
      </c>
      <c r="O2666" s="11">
        <f t="shared" si="2305"/>
        <v>884.99775999999997</v>
      </c>
      <c r="P2666" s="11">
        <f t="shared" si="2306"/>
        <v>0</v>
      </c>
      <c r="Q2666" s="11">
        <f t="shared" si="2306"/>
        <v>0</v>
      </c>
      <c r="R2666" s="11">
        <f t="shared" si="2306"/>
        <v>0</v>
      </c>
      <c r="S2666" s="11">
        <f t="shared" si="2306"/>
        <v>0</v>
      </c>
      <c r="T2666" s="5">
        <v>3493.9870000000001</v>
      </c>
      <c r="U2666" s="11">
        <f t="shared" si="2306"/>
        <v>0</v>
      </c>
      <c r="V2666" s="35">
        <f t="shared" si="2306"/>
        <v>0</v>
      </c>
      <c r="W2666" s="5">
        <f t="shared" si="2282"/>
        <v>99.998969669060571</v>
      </c>
      <c r="X2666" s="25"/>
    </row>
    <row r="2667" spans="1:24" ht="47.25" x14ac:dyDescent="0.25">
      <c r="A2667" s="4" t="s">
        <v>216</v>
      </c>
      <c r="B2667" s="4" t="s">
        <v>1331</v>
      </c>
      <c r="C2667" s="4" t="s">
        <v>96</v>
      </c>
      <c r="D2667" s="4"/>
      <c r="E2667" s="14" t="s">
        <v>908</v>
      </c>
      <c r="F2667" s="5">
        <f t="shared" si="2304"/>
        <v>8207.5</v>
      </c>
      <c r="G2667" s="5">
        <f t="shared" si="2304"/>
        <v>1088.5</v>
      </c>
      <c r="H2667" s="5">
        <f t="shared" si="2304"/>
        <v>1088.5</v>
      </c>
      <c r="I2667" s="5">
        <f t="shared" si="2304"/>
        <v>0</v>
      </c>
      <c r="J2667" s="5">
        <f t="shared" si="2304"/>
        <v>0</v>
      </c>
      <c r="K2667" s="5">
        <f t="shared" si="2304"/>
        <v>0</v>
      </c>
      <c r="L2667" s="5">
        <f t="shared" si="2304"/>
        <v>-4614.5069999999996</v>
      </c>
      <c r="M2667" s="5">
        <f t="shared" si="2266"/>
        <v>3592.9930000000004</v>
      </c>
      <c r="N2667" s="5">
        <v>200</v>
      </c>
      <c r="O2667" s="5">
        <f t="shared" si="2305"/>
        <v>884.99775999999997</v>
      </c>
      <c r="P2667" s="5">
        <f t="shared" si="2306"/>
        <v>0</v>
      </c>
      <c r="Q2667" s="5">
        <f t="shared" si="2306"/>
        <v>0</v>
      </c>
      <c r="R2667" s="5">
        <f t="shared" si="2306"/>
        <v>0</v>
      </c>
      <c r="S2667" s="5">
        <f t="shared" si="2306"/>
        <v>0</v>
      </c>
      <c r="T2667" s="5">
        <v>200</v>
      </c>
      <c r="U2667" s="5">
        <f t="shared" si="2306"/>
        <v>0</v>
      </c>
      <c r="V2667" s="36">
        <f t="shared" si="2306"/>
        <v>0</v>
      </c>
      <c r="W2667" s="5">
        <f t="shared" si="2282"/>
        <v>100</v>
      </c>
      <c r="X2667" s="26"/>
    </row>
    <row r="2668" spans="1:24" ht="31.5" x14ac:dyDescent="0.25">
      <c r="A2668" s="4" t="s">
        <v>216</v>
      </c>
      <c r="B2668" s="4" t="s">
        <v>1331</v>
      </c>
      <c r="C2668" s="4" t="s">
        <v>120</v>
      </c>
      <c r="D2668" s="4"/>
      <c r="E2668" s="14" t="s">
        <v>918</v>
      </c>
      <c r="F2668" s="5">
        <f t="shared" ref="F2668:L2668" si="2307">F2669+F2677+F2673</f>
        <v>8207.5</v>
      </c>
      <c r="G2668" s="5">
        <f t="shared" si="2307"/>
        <v>1088.5</v>
      </c>
      <c r="H2668" s="5">
        <f t="shared" si="2307"/>
        <v>1088.5</v>
      </c>
      <c r="I2668" s="5">
        <f t="shared" si="2307"/>
        <v>0</v>
      </c>
      <c r="J2668" s="5">
        <f t="shared" si="2307"/>
        <v>0</v>
      </c>
      <c r="K2668" s="5">
        <f t="shared" si="2307"/>
        <v>0</v>
      </c>
      <c r="L2668" s="5">
        <f t="shared" si="2307"/>
        <v>-4614.5069999999996</v>
      </c>
      <c r="M2668" s="5">
        <f t="shared" si="2266"/>
        <v>3592.9930000000004</v>
      </c>
      <c r="N2668" s="5">
        <v>200</v>
      </c>
      <c r="O2668" s="5">
        <f>O2669+O2677+O2673</f>
        <v>884.99775999999997</v>
      </c>
      <c r="P2668" s="5">
        <f t="shared" ref="P2668:V2668" si="2308">P2669+P2677+P2673</f>
        <v>0</v>
      </c>
      <c r="Q2668" s="5">
        <f t="shared" si="2308"/>
        <v>0</v>
      </c>
      <c r="R2668" s="5">
        <f t="shared" si="2308"/>
        <v>0</v>
      </c>
      <c r="S2668" s="5">
        <f t="shared" si="2308"/>
        <v>0</v>
      </c>
      <c r="T2668" s="5">
        <v>200</v>
      </c>
      <c r="U2668" s="5">
        <f t="shared" si="2308"/>
        <v>0</v>
      </c>
      <c r="V2668" s="36">
        <f t="shared" si="2308"/>
        <v>0</v>
      </c>
      <c r="W2668" s="5">
        <f t="shared" si="2282"/>
        <v>100</v>
      </c>
      <c r="X2668" s="26"/>
    </row>
    <row r="2669" spans="1:24" ht="47.25" x14ac:dyDescent="0.25">
      <c r="A2669" s="4" t="s">
        <v>216</v>
      </c>
      <c r="B2669" s="4" t="s">
        <v>1331</v>
      </c>
      <c r="C2669" s="4" t="s">
        <v>213</v>
      </c>
      <c r="D2669" s="4"/>
      <c r="E2669" s="14" t="s">
        <v>920</v>
      </c>
      <c r="F2669" s="5">
        <f t="shared" ref="F2669:L2671" si="2309">F2670</f>
        <v>1327.5</v>
      </c>
      <c r="G2669" s="5">
        <f t="shared" si="2309"/>
        <v>0</v>
      </c>
      <c r="H2669" s="5">
        <f t="shared" si="2309"/>
        <v>0</v>
      </c>
      <c r="I2669" s="5">
        <f t="shared" si="2309"/>
        <v>0</v>
      </c>
      <c r="J2669" s="5">
        <f t="shared" si="2309"/>
        <v>0</v>
      </c>
      <c r="K2669" s="5">
        <f t="shared" si="2309"/>
        <v>0</v>
      </c>
      <c r="L2669" s="5">
        <f t="shared" si="2309"/>
        <v>0</v>
      </c>
      <c r="M2669" s="5">
        <f t="shared" si="2266"/>
        <v>1327.5</v>
      </c>
      <c r="N2669" s="5">
        <v>200</v>
      </c>
      <c r="O2669" s="5">
        <f t="shared" ref="O2669:O2671" si="2310">O2670</f>
        <v>884.99775999999997</v>
      </c>
      <c r="P2669" s="5">
        <f t="shared" ref="P2669:V2671" si="2311">P2670</f>
        <v>0</v>
      </c>
      <c r="Q2669" s="5">
        <f t="shared" si="2311"/>
        <v>0</v>
      </c>
      <c r="R2669" s="5">
        <f t="shared" si="2311"/>
        <v>0</v>
      </c>
      <c r="S2669" s="5">
        <f t="shared" si="2311"/>
        <v>0</v>
      </c>
      <c r="T2669" s="5">
        <v>200</v>
      </c>
      <c r="U2669" s="5">
        <f t="shared" si="2311"/>
        <v>0</v>
      </c>
      <c r="V2669" s="36">
        <f t="shared" si="2311"/>
        <v>0</v>
      </c>
      <c r="W2669" s="5">
        <f t="shared" si="2282"/>
        <v>100</v>
      </c>
      <c r="X2669" s="26"/>
    </row>
    <row r="2670" spans="1:24" ht="31.5" x14ac:dyDescent="0.25">
      <c r="A2670" s="4" t="s">
        <v>216</v>
      </c>
      <c r="B2670" s="4" t="s">
        <v>1331</v>
      </c>
      <c r="C2670" s="4" t="s">
        <v>212</v>
      </c>
      <c r="D2670" s="4"/>
      <c r="E2670" s="14" t="s">
        <v>529</v>
      </c>
      <c r="F2670" s="5">
        <f t="shared" si="2309"/>
        <v>1327.5</v>
      </c>
      <c r="G2670" s="5">
        <f t="shared" si="2309"/>
        <v>0</v>
      </c>
      <c r="H2670" s="5">
        <f t="shared" si="2309"/>
        <v>0</v>
      </c>
      <c r="I2670" s="5">
        <f t="shared" si="2309"/>
        <v>0</v>
      </c>
      <c r="J2670" s="5">
        <f t="shared" si="2309"/>
        <v>0</v>
      </c>
      <c r="K2670" s="5">
        <f t="shared" si="2309"/>
        <v>0</v>
      </c>
      <c r="L2670" s="5">
        <f t="shared" si="2309"/>
        <v>0</v>
      </c>
      <c r="M2670" s="5">
        <f t="shared" si="2266"/>
        <v>1327.5</v>
      </c>
      <c r="N2670" s="5">
        <v>200</v>
      </c>
      <c r="O2670" s="5">
        <f t="shared" si="2310"/>
        <v>884.99775999999997</v>
      </c>
      <c r="P2670" s="5">
        <f t="shared" si="2311"/>
        <v>0</v>
      </c>
      <c r="Q2670" s="5">
        <f t="shared" si="2311"/>
        <v>0</v>
      </c>
      <c r="R2670" s="5">
        <f t="shared" si="2311"/>
        <v>0</v>
      </c>
      <c r="S2670" s="5">
        <f t="shared" si="2311"/>
        <v>0</v>
      </c>
      <c r="T2670" s="5">
        <v>200</v>
      </c>
      <c r="U2670" s="5">
        <f t="shared" si="2311"/>
        <v>0</v>
      </c>
      <c r="V2670" s="36">
        <f t="shared" si="2311"/>
        <v>0</v>
      </c>
      <c r="W2670" s="5">
        <f t="shared" si="2282"/>
        <v>100</v>
      </c>
      <c r="X2670" s="26"/>
    </row>
    <row r="2671" spans="1:24" ht="31.5" x14ac:dyDescent="0.25">
      <c r="A2671" s="4" t="s">
        <v>216</v>
      </c>
      <c r="B2671" s="4" t="s">
        <v>1331</v>
      </c>
      <c r="C2671" s="4" t="s">
        <v>212</v>
      </c>
      <c r="D2671" s="4" t="s">
        <v>11</v>
      </c>
      <c r="E2671" s="14" t="s">
        <v>465</v>
      </c>
      <c r="F2671" s="5">
        <f t="shared" si="2309"/>
        <v>1327.5</v>
      </c>
      <c r="G2671" s="5">
        <f t="shared" si="2309"/>
        <v>0</v>
      </c>
      <c r="H2671" s="5">
        <f t="shared" si="2309"/>
        <v>0</v>
      </c>
      <c r="I2671" s="5">
        <f t="shared" si="2309"/>
        <v>0</v>
      </c>
      <c r="J2671" s="5">
        <f t="shared" si="2309"/>
        <v>0</v>
      </c>
      <c r="K2671" s="5">
        <f t="shared" si="2309"/>
        <v>0</v>
      </c>
      <c r="L2671" s="5">
        <f t="shared" si="2309"/>
        <v>0</v>
      </c>
      <c r="M2671" s="5">
        <f t="shared" si="2266"/>
        <v>1327.5</v>
      </c>
      <c r="N2671" s="5">
        <v>200</v>
      </c>
      <c r="O2671" s="5">
        <f t="shared" si="2310"/>
        <v>884.99775999999997</v>
      </c>
      <c r="P2671" s="5">
        <f t="shared" si="2311"/>
        <v>0</v>
      </c>
      <c r="Q2671" s="5">
        <f t="shared" si="2311"/>
        <v>0</v>
      </c>
      <c r="R2671" s="5">
        <f t="shared" si="2311"/>
        <v>0</v>
      </c>
      <c r="S2671" s="5">
        <f t="shared" si="2311"/>
        <v>0</v>
      </c>
      <c r="T2671" s="5">
        <v>200</v>
      </c>
      <c r="U2671" s="5">
        <f t="shared" si="2311"/>
        <v>0</v>
      </c>
      <c r="V2671" s="36">
        <f t="shared" si="2311"/>
        <v>0</v>
      </c>
      <c r="W2671" s="5">
        <f t="shared" si="2282"/>
        <v>100</v>
      </c>
      <c r="X2671" s="26"/>
    </row>
    <row r="2672" spans="1:24" ht="31.5" x14ac:dyDescent="0.25">
      <c r="A2672" s="4" t="s">
        <v>216</v>
      </c>
      <c r="B2672" s="4" t="s">
        <v>1331</v>
      </c>
      <c r="C2672" s="4" t="s">
        <v>212</v>
      </c>
      <c r="D2672" s="4" t="s">
        <v>12</v>
      </c>
      <c r="E2672" s="14" t="s">
        <v>466</v>
      </c>
      <c r="F2672" s="5">
        <v>1327.5</v>
      </c>
      <c r="G2672" s="5"/>
      <c r="H2672" s="5"/>
      <c r="I2672" s="5"/>
      <c r="J2672" s="5"/>
      <c r="K2672" s="5"/>
      <c r="L2672" s="5"/>
      <c r="M2672" s="5">
        <f t="shared" si="2266"/>
        <v>1327.5</v>
      </c>
      <c r="N2672" s="5">
        <v>200</v>
      </c>
      <c r="O2672" s="5">
        <v>884.99775999999997</v>
      </c>
      <c r="P2672" s="5">
        <v>0</v>
      </c>
      <c r="Q2672" s="5">
        <v>0</v>
      </c>
      <c r="R2672" s="5">
        <v>0</v>
      </c>
      <c r="S2672" s="5">
        <v>0</v>
      </c>
      <c r="T2672" s="5">
        <v>200</v>
      </c>
      <c r="U2672" s="5">
        <v>0</v>
      </c>
      <c r="V2672" s="36">
        <v>0</v>
      </c>
      <c r="W2672" s="5">
        <f t="shared" si="2282"/>
        <v>100</v>
      </c>
      <c r="X2672" s="26"/>
    </row>
    <row r="2673" spans="1:24" x14ac:dyDescent="0.25">
      <c r="A2673" s="7" t="s">
        <v>216</v>
      </c>
      <c r="B2673" s="7" t="s">
        <v>31</v>
      </c>
      <c r="C2673" s="7"/>
      <c r="D2673" s="7"/>
      <c r="E2673" s="18" t="s">
        <v>431</v>
      </c>
      <c r="F2673" s="5">
        <f t="shared" ref="F2673:L2675" si="2312">F2674</f>
        <v>17.5</v>
      </c>
      <c r="G2673" s="5">
        <f t="shared" si="2312"/>
        <v>0</v>
      </c>
      <c r="H2673" s="5">
        <f t="shared" si="2312"/>
        <v>0</v>
      </c>
      <c r="I2673" s="5">
        <f t="shared" si="2312"/>
        <v>0</v>
      </c>
      <c r="J2673" s="5">
        <f t="shared" si="2312"/>
        <v>0</v>
      </c>
      <c r="K2673" s="5">
        <f t="shared" si="2312"/>
        <v>0</v>
      </c>
      <c r="L2673" s="5">
        <f t="shared" si="2312"/>
        <v>0</v>
      </c>
      <c r="M2673" s="5">
        <f t="shared" si="2266"/>
        <v>17.5</v>
      </c>
      <c r="N2673" s="8">
        <v>3032.2966700000002</v>
      </c>
      <c r="O2673" s="5">
        <f t="shared" ref="O2673:O2675" si="2313">O2674</f>
        <v>0</v>
      </c>
      <c r="P2673" s="5">
        <f t="shared" ref="P2673:V2675" si="2314">P2674</f>
        <v>0</v>
      </c>
      <c r="Q2673" s="5">
        <f t="shared" si="2314"/>
        <v>0</v>
      </c>
      <c r="R2673" s="5">
        <f t="shared" si="2314"/>
        <v>0</v>
      </c>
      <c r="S2673" s="5">
        <f t="shared" si="2314"/>
        <v>0</v>
      </c>
      <c r="T2673" s="8">
        <v>3016.0059500000002</v>
      </c>
      <c r="U2673" s="5">
        <f t="shared" si="2314"/>
        <v>0</v>
      </c>
      <c r="V2673" s="36">
        <f t="shared" si="2314"/>
        <v>0</v>
      </c>
      <c r="W2673" s="8">
        <f t="shared" si="2282"/>
        <v>99.462759690990268</v>
      </c>
      <c r="X2673" s="24"/>
    </row>
    <row r="2674" spans="1:24" x14ac:dyDescent="0.25">
      <c r="A2674" s="9" t="s">
        <v>216</v>
      </c>
      <c r="B2674" s="9" t="s">
        <v>1333</v>
      </c>
      <c r="C2674" s="9"/>
      <c r="D2674" s="9"/>
      <c r="E2674" s="13" t="s">
        <v>455</v>
      </c>
      <c r="F2674" s="5">
        <f t="shared" si="2312"/>
        <v>17.5</v>
      </c>
      <c r="G2674" s="5">
        <f t="shared" si="2312"/>
        <v>0</v>
      </c>
      <c r="H2674" s="5">
        <f t="shared" si="2312"/>
        <v>0</v>
      </c>
      <c r="I2674" s="5">
        <f t="shared" si="2312"/>
        <v>0</v>
      </c>
      <c r="J2674" s="5">
        <f t="shared" si="2312"/>
        <v>0</v>
      </c>
      <c r="K2674" s="5">
        <f t="shared" si="2312"/>
        <v>0</v>
      </c>
      <c r="L2674" s="5">
        <f t="shared" si="2312"/>
        <v>0</v>
      </c>
      <c r="M2674" s="5">
        <f t="shared" si="2266"/>
        <v>17.5</v>
      </c>
      <c r="N2674" s="11">
        <v>3032.2966700000002</v>
      </c>
      <c r="O2674" s="5">
        <f t="shared" si="2313"/>
        <v>0</v>
      </c>
      <c r="P2674" s="5">
        <f t="shared" si="2314"/>
        <v>0</v>
      </c>
      <c r="Q2674" s="5">
        <f t="shared" si="2314"/>
        <v>0</v>
      </c>
      <c r="R2674" s="5">
        <f t="shared" si="2314"/>
        <v>0</v>
      </c>
      <c r="S2674" s="5">
        <f t="shared" si="2314"/>
        <v>0</v>
      </c>
      <c r="T2674" s="11">
        <v>3016.0059500000002</v>
      </c>
      <c r="U2674" s="5">
        <f t="shared" si="2314"/>
        <v>0</v>
      </c>
      <c r="V2674" s="36">
        <f t="shared" si="2314"/>
        <v>0</v>
      </c>
      <c r="W2674" s="11">
        <f t="shared" si="2282"/>
        <v>99.462759690990268</v>
      </c>
      <c r="X2674" s="24"/>
    </row>
    <row r="2675" spans="1:24" x14ac:dyDescent="0.25">
      <c r="A2675" s="4" t="s">
        <v>216</v>
      </c>
      <c r="B2675" s="4" t="s">
        <v>1333</v>
      </c>
      <c r="C2675" s="4" t="s">
        <v>91</v>
      </c>
      <c r="D2675" s="4"/>
      <c r="E2675" s="14" t="s">
        <v>883</v>
      </c>
      <c r="F2675" s="5">
        <f t="shared" si="2312"/>
        <v>17.5</v>
      </c>
      <c r="G2675" s="5">
        <f t="shared" si="2312"/>
        <v>0</v>
      </c>
      <c r="H2675" s="5">
        <f t="shared" si="2312"/>
        <v>0</v>
      </c>
      <c r="I2675" s="5">
        <f t="shared" si="2312"/>
        <v>0</v>
      </c>
      <c r="J2675" s="5">
        <f t="shared" si="2312"/>
        <v>0</v>
      </c>
      <c r="K2675" s="5">
        <f t="shared" si="2312"/>
        <v>0</v>
      </c>
      <c r="L2675" s="5">
        <f t="shared" si="2312"/>
        <v>0</v>
      </c>
      <c r="M2675" s="5">
        <f t="shared" si="2266"/>
        <v>17.5</v>
      </c>
      <c r="N2675" s="5">
        <v>2452.4</v>
      </c>
      <c r="O2675" s="5">
        <f t="shared" si="2313"/>
        <v>0</v>
      </c>
      <c r="P2675" s="5">
        <f t="shared" si="2314"/>
        <v>0</v>
      </c>
      <c r="Q2675" s="5">
        <f t="shared" si="2314"/>
        <v>0</v>
      </c>
      <c r="R2675" s="5">
        <f t="shared" si="2314"/>
        <v>0</v>
      </c>
      <c r="S2675" s="5">
        <f t="shared" si="2314"/>
        <v>0</v>
      </c>
      <c r="T2675" s="5">
        <v>2436.4426100000001</v>
      </c>
      <c r="U2675" s="5">
        <f t="shared" si="2314"/>
        <v>0</v>
      </c>
      <c r="V2675" s="36">
        <f t="shared" si="2314"/>
        <v>0</v>
      </c>
      <c r="W2675" s="5">
        <f t="shared" si="2282"/>
        <v>99.349315364540857</v>
      </c>
      <c r="X2675" s="24"/>
    </row>
    <row r="2676" spans="1:24" ht="31.5" x14ac:dyDescent="0.25">
      <c r="A2676" s="4" t="s">
        <v>216</v>
      </c>
      <c r="B2676" s="4" t="s">
        <v>1333</v>
      </c>
      <c r="C2676" s="4" t="s">
        <v>136</v>
      </c>
      <c r="D2676" s="4"/>
      <c r="E2676" s="14" t="s">
        <v>884</v>
      </c>
      <c r="F2676" s="5">
        <v>17.5</v>
      </c>
      <c r="G2676" s="5"/>
      <c r="H2676" s="5"/>
      <c r="I2676" s="5"/>
      <c r="J2676" s="5"/>
      <c r="K2676" s="5"/>
      <c r="L2676" s="5"/>
      <c r="M2676" s="5">
        <f t="shared" si="2266"/>
        <v>17.5</v>
      </c>
      <c r="N2676" s="5">
        <v>2452.4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2436.4426100000001</v>
      </c>
      <c r="U2676" s="5">
        <v>0</v>
      </c>
      <c r="V2676" s="36">
        <v>0</v>
      </c>
      <c r="W2676" s="5">
        <f t="shared" si="2282"/>
        <v>99.349315364540857</v>
      </c>
      <c r="X2676" s="24"/>
    </row>
    <row r="2677" spans="1:24" ht="31.5" x14ac:dyDescent="0.25">
      <c r="A2677" s="4" t="s">
        <v>216</v>
      </c>
      <c r="B2677" s="4" t="s">
        <v>1333</v>
      </c>
      <c r="C2677" s="4" t="s">
        <v>137</v>
      </c>
      <c r="D2677" s="4"/>
      <c r="E2677" s="14" t="s">
        <v>885</v>
      </c>
      <c r="F2677" s="5">
        <f t="shared" ref="F2677:L2679" si="2315">F2678</f>
        <v>6862.5</v>
      </c>
      <c r="G2677" s="5">
        <f t="shared" si="2315"/>
        <v>1088.5</v>
      </c>
      <c r="H2677" s="5">
        <f t="shared" si="2315"/>
        <v>1088.5</v>
      </c>
      <c r="I2677" s="5">
        <f t="shared" si="2315"/>
        <v>0</v>
      </c>
      <c r="J2677" s="5">
        <f t="shared" si="2315"/>
        <v>0</v>
      </c>
      <c r="K2677" s="5">
        <f t="shared" si="2315"/>
        <v>0</v>
      </c>
      <c r="L2677" s="5">
        <f t="shared" si="2315"/>
        <v>-4614.5069999999996</v>
      </c>
      <c r="M2677" s="5">
        <f t="shared" si="2266"/>
        <v>2247.9930000000004</v>
      </c>
      <c r="N2677" s="5">
        <v>2452.4</v>
      </c>
      <c r="O2677" s="5">
        <f t="shared" ref="O2677:O2679" si="2316">O2678</f>
        <v>0</v>
      </c>
      <c r="P2677" s="5">
        <f t="shared" ref="P2677:V2679" si="2317">P2678</f>
        <v>0</v>
      </c>
      <c r="Q2677" s="5">
        <f t="shared" si="2317"/>
        <v>0</v>
      </c>
      <c r="R2677" s="5">
        <f t="shared" si="2317"/>
        <v>0</v>
      </c>
      <c r="S2677" s="5">
        <f t="shared" si="2317"/>
        <v>0</v>
      </c>
      <c r="T2677" s="5">
        <v>2436.4426100000001</v>
      </c>
      <c r="U2677" s="5">
        <f t="shared" si="2317"/>
        <v>0</v>
      </c>
      <c r="V2677" s="36">
        <f t="shared" si="2317"/>
        <v>0</v>
      </c>
      <c r="W2677" s="5">
        <f t="shared" si="2282"/>
        <v>99.349315364540857</v>
      </c>
      <c r="X2677" s="26"/>
    </row>
    <row r="2678" spans="1:24" ht="47.25" x14ac:dyDescent="0.25">
      <c r="A2678" s="4" t="s">
        <v>216</v>
      </c>
      <c r="B2678" s="4" t="s">
        <v>1333</v>
      </c>
      <c r="C2678" s="4" t="s">
        <v>128</v>
      </c>
      <c r="D2678" s="4"/>
      <c r="E2678" s="14" t="s">
        <v>506</v>
      </c>
      <c r="F2678" s="5">
        <f t="shared" si="2315"/>
        <v>6862.5</v>
      </c>
      <c r="G2678" s="5">
        <f t="shared" si="2315"/>
        <v>1088.5</v>
      </c>
      <c r="H2678" s="5">
        <f t="shared" si="2315"/>
        <v>1088.5</v>
      </c>
      <c r="I2678" s="5">
        <f t="shared" si="2315"/>
        <v>0</v>
      </c>
      <c r="J2678" s="5">
        <f t="shared" si="2315"/>
        <v>0</v>
      </c>
      <c r="K2678" s="5">
        <f t="shared" si="2315"/>
        <v>0</v>
      </c>
      <c r="L2678" s="5">
        <f t="shared" si="2315"/>
        <v>-4614.5069999999996</v>
      </c>
      <c r="M2678" s="5">
        <f t="shared" si="2266"/>
        <v>2247.9930000000004</v>
      </c>
      <c r="N2678" s="5">
        <v>2452.4</v>
      </c>
      <c r="O2678" s="5">
        <f t="shared" si="2316"/>
        <v>0</v>
      </c>
      <c r="P2678" s="5">
        <f t="shared" si="2317"/>
        <v>0</v>
      </c>
      <c r="Q2678" s="5">
        <f t="shared" si="2317"/>
        <v>0</v>
      </c>
      <c r="R2678" s="5">
        <f t="shared" si="2317"/>
        <v>0</v>
      </c>
      <c r="S2678" s="5">
        <f t="shared" si="2317"/>
        <v>0</v>
      </c>
      <c r="T2678" s="5">
        <v>2436.4426100000001</v>
      </c>
      <c r="U2678" s="5">
        <f t="shared" si="2317"/>
        <v>0</v>
      </c>
      <c r="V2678" s="36">
        <f t="shared" si="2317"/>
        <v>0</v>
      </c>
      <c r="W2678" s="5">
        <f t="shared" si="2282"/>
        <v>99.349315364540857</v>
      </c>
      <c r="X2678" s="26"/>
    </row>
    <row r="2679" spans="1:24" ht="31.5" x14ac:dyDescent="0.25">
      <c r="A2679" s="4" t="s">
        <v>216</v>
      </c>
      <c r="B2679" s="4" t="s">
        <v>1333</v>
      </c>
      <c r="C2679" s="4" t="s">
        <v>128</v>
      </c>
      <c r="D2679" s="4" t="s">
        <v>11</v>
      </c>
      <c r="E2679" s="14" t="s">
        <v>465</v>
      </c>
      <c r="F2679" s="5">
        <f t="shared" si="2315"/>
        <v>6862.5</v>
      </c>
      <c r="G2679" s="5">
        <f t="shared" si="2315"/>
        <v>1088.5</v>
      </c>
      <c r="H2679" s="5">
        <f t="shared" si="2315"/>
        <v>1088.5</v>
      </c>
      <c r="I2679" s="5">
        <f t="shared" si="2315"/>
        <v>0</v>
      </c>
      <c r="J2679" s="5">
        <f t="shared" si="2315"/>
        <v>0</v>
      </c>
      <c r="K2679" s="5">
        <f t="shared" si="2315"/>
        <v>0</v>
      </c>
      <c r="L2679" s="5">
        <f t="shared" si="2315"/>
        <v>-4614.5069999999996</v>
      </c>
      <c r="M2679" s="5">
        <f t="shared" si="2266"/>
        <v>2247.9930000000004</v>
      </c>
      <c r="N2679" s="5">
        <v>2452.4</v>
      </c>
      <c r="O2679" s="5">
        <f t="shared" si="2316"/>
        <v>0</v>
      </c>
      <c r="P2679" s="5">
        <f t="shared" si="2317"/>
        <v>0</v>
      </c>
      <c r="Q2679" s="5">
        <f t="shared" si="2317"/>
        <v>0</v>
      </c>
      <c r="R2679" s="5">
        <f t="shared" si="2317"/>
        <v>0</v>
      </c>
      <c r="S2679" s="5">
        <f t="shared" si="2317"/>
        <v>0</v>
      </c>
      <c r="T2679" s="5">
        <v>2436.4426100000001</v>
      </c>
      <c r="U2679" s="5">
        <f t="shared" si="2317"/>
        <v>0</v>
      </c>
      <c r="V2679" s="36">
        <f t="shared" si="2317"/>
        <v>0</v>
      </c>
      <c r="W2679" s="5">
        <f t="shared" si="2282"/>
        <v>99.349315364540857</v>
      </c>
      <c r="X2679" s="26"/>
    </row>
    <row r="2680" spans="1:24" ht="31.5" x14ac:dyDescent="0.25">
      <c r="A2680" s="4" t="s">
        <v>216</v>
      </c>
      <c r="B2680" s="4" t="s">
        <v>1333</v>
      </c>
      <c r="C2680" s="4" t="s">
        <v>128</v>
      </c>
      <c r="D2680" s="4" t="s">
        <v>12</v>
      </c>
      <c r="E2680" s="14" t="s">
        <v>466</v>
      </c>
      <c r="F2680" s="5">
        <v>6862.5</v>
      </c>
      <c r="G2680" s="5">
        <v>1088.5</v>
      </c>
      <c r="H2680" s="5">
        <v>1088.5</v>
      </c>
      <c r="I2680" s="5"/>
      <c r="J2680" s="5"/>
      <c r="K2680" s="5"/>
      <c r="L2680" s="5">
        <f>-3801.296-813.211</f>
        <v>-4614.5069999999996</v>
      </c>
      <c r="M2680" s="5">
        <f t="shared" si="2266"/>
        <v>2247.9930000000004</v>
      </c>
      <c r="N2680" s="5">
        <v>2452.4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2436.4426100000001</v>
      </c>
      <c r="U2680" s="5">
        <v>0</v>
      </c>
      <c r="V2680" s="36">
        <v>0</v>
      </c>
      <c r="W2680" s="5">
        <f t="shared" si="2282"/>
        <v>99.349315364540857</v>
      </c>
      <c r="X2680" s="26"/>
    </row>
    <row r="2681" spans="1:24" s="3" customFormat="1" ht="31.5" x14ac:dyDescent="0.25">
      <c r="A2681" s="4" t="s">
        <v>216</v>
      </c>
      <c r="B2681" s="4" t="s">
        <v>1333</v>
      </c>
      <c r="C2681" s="4" t="s">
        <v>22</v>
      </c>
      <c r="D2681" s="4"/>
      <c r="E2681" s="14" t="s">
        <v>699</v>
      </c>
      <c r="F2681" s="8">
        <f t="shared" ref="F2681:L2681" si="2318">F2682</f>
        <v>3128.5</v>
      </c>
      <c r="G2681" s="8">
        <f t="shared" si="2318"/>
        <v>3128.5</v>
      </c>
      <c r="H2681" s="8">
        <f t="shared" si="2318"/>
        <v>3128.5</v>
      </c>
      <c r="I2681" s="8">
        <f t="shared" si="2318"/>
        <v>0</v>
      </c>
      <c r="J2681" s="8">
        <f t="shared" si="2318"/>
        <v>0</v>
      </c>
      <c r="K2681" s="8">
        <f t="shared" si="2318"/>
        <v>0</v>
      </c>
      <c r="L2681" s="8">
        <f t="shared" si="2318"/>
        <v>0</v>
      </c>
      <c r="M2681" s="8">
        <f t="shared" si="2266"/>
        <v>3128.5</v>
      </c>
      <c r="N2681" s="5">
        <v>579.89667000000009</v>
      </c>
      <c r="O2681" s="8">
        <f>O2682</f>
        <v>3128.5</v>
      </c>
      <c r="P2681" s="8">
        <f t="shared" ref="P2681:V2681" si="2319">P2682</f>
        <v>0</v>
      </c>
      <c r="Q2681" s="8">
        <f t="shared" si="2319"/>
        <v>0</v>
      </c>
      <c r="R2681" s="8">
        <f t="shared" si="2319"/>
        <v>0</v>
      </c>
      <c r="S2681" s="8">
        <f t="shared" si="2319"/>
        <v>0</v>
      </c>
      <c r="T2681" s="5">
        <v>579.56334000000004</v>
      </c>
      <c r="U2681" s="8">
        <f t="shared" si="2319"/>
        <v>0</v>
      </c>
      <c r="V2681" s="34">
        <f t="shared" si="2319"/>
        <v>0</v>
      </c>
      <c r="W2681" s="5">
        <f t="shared" si="2282"/>
        <v>99.942519069819795</v>
      </c>
      <c r="X2681" s="21"/>
    </row>
    <row r="2682" spans="1:24" s="10" customFormat="1" ht="47.25" x14ac:dyDescent="0.25">
      <c r="A2682" s="4" t="s">
        <v>216</v>
      </c>
      <c r="B2682" s="4" t="s">
        <v>1333</v>
      </c>
      <c r="C2682" s="4" t="s">
        <v>345</v>
      </c>
      <c r="D2682" s="4"/>
      <c r="E2682" s="14" t="s">
        <v>704</v>
      </c>
      <c r="F2682" s="11">
        <f t="shared" ref="F2682:L2682" si="2320">F2683+F2689</f>
        <v>3128.5</v>
      </c>
      <c r="G2682" s="11">
        <f t="shared" si="2320"/>
        <v>3128.5</v>
      </c>
      <c r="H2682" s="11">
        <f t="shared" si="2320"/>
        <v>3128.5</v>
      </c>
      <c r="I2682" s="11">
        <f t="shared" si="2320"/>
        <v>0</v>
      </c>
      <c r="J2682" s="11">
        <f t="shared" si="2320"/>
        <v>0</v>
      </c>
      <c r="K2682" s="11">
        <f t="shared" si="2320"/>
        <v>0</v>
      </c>
      <c r="L2682" s="11">
        <f t="shared" si="2320"/>
        <v>0</v>
      </c>
      <c r="M2682" s="11">
        <f t="shared" si="2266"/>
        <v>3128.5</v>
      </c>
      <c r="N2682" s="5">
        <v>579.89667000000009</v>
      </c>
      <c r="O2682" s="11">
        <f>O2683+O2689</f>
        <v>3128.5</v>
      </c>
      <c r="P2682" s="11">
        <f t="shared" ref="P2682:V2682" si="2321">P2683+P2689</f>
        <v>0</v>
      </c>
      <c r="Q2682" s="11">
        <f t="shared" si="2321"/>
        <v>0</v>
      </c>
      <c r="R2682" s="11">
        <f t="shared" si="2321"/>
        <v>0</v>
      </c>
      <c r="S2682" s="11">
        <f t="shared" si="2321"/>
        <v>0</v>
      </c>
      <c r="T2682" s="5">
        <v>579.56334000000004</v>
      </c>
      <c r="U2682" s="11">
        <f t="shared" si="2321"/>
        <v>0</v>
      </c>
      <c r="V2682" s="35">
        <f t="shared" si="2321"/>
        <v>0</v>
      </c>
      <c r="W2682" s="5">
        <f t="shared" si="2282"/>
        <v>99.942519069819795</v>
      </c>
      <c r="X2682" s="25"/>
    </row>
    <row r="2683" spans="1:24" ht="31.5" x14ac:dyDescent="0.25">
      <c r="A2683" s="4" t="s">
        <v>216</v>
      </c>
      <c r="B2683" s="4" t="s">
        <v>1333</v>
      </c>
      <c r="C2683" s="4" t="s">
        <v>345</v>
      </c>
      <c r="D2683" s="4" t="s">
        <v>11</v>
      </c>
      <c r="E2683" s="14" t="s">
        <v>465</v>
      </c>
      <c r="F2683" s="5">
        <f t="shared" ref="F2683:L2687" si="2322">F2684</f>
        <v>2928.5</v>
      </c>
      <c r="G2683" s="5">
        <f t="shared" si="2322"/>
        <v>2928.5</v>
      </c>
      <c r="H2683" s="5">
        <f t="shared" si="2322"/>
        <v>2928.5</v>
      </c>
      <c r="I2683" s="5">
        <f t="shared" si="2322"/>
        <v>0</v>
      </c>
      <c r="J2683" s="5">
        <f t="shared" si="2322"/>
        <v>0</v>
      </c>
      <c r="K2683" s="5">
        <f t="shared" si="2322"/>
        <v>0</v>
      </c>
      <c r="L2683" s="5">
        <f t="shared" si="2322"/>
        <v>0</v>
      </c>
      <c r="M2683" s="5">
        <f t="shared" si="2266"/>
        <v>2928.5</v>
      </c>
      <c r="N2683" s="5">
        <v>305.16667000000001</v>
      </c>
      <c r="O2683" s="5">
        <f t="shared" ref="O2683:O2687" si="2323">O2684</f>
        <v>2928.5</v>
      </c>
      <c r="P2683" s="5">
        <f t="shared" ref="P2683:V2687" si="2324">P2684</f>
        <v>0</v>
      </c>
      <c r="Q2683" s="5">
        <f t="shared" si="2324"/>
        <v>0</v>
      </c>
      <c r="R2683" s="5">
        <f t="shared" si="2324"/>
        <v>0</v>
      </c>
      <c r="S2683" s="5">
        <f t="shared" si="2324"/>
        <v>0</v>
      </c>
      <c r="T2683" s="5">
        <v>304.83334000000002</v>
      </c>
      <c r="U2683" s="5">
        <f t="shared" si="2324"/>
        <v>0</v>
      </c>
      <c r="V2683" s="36">
        <f t="shared" si="2324"/>
        <v>0</v>
      </c>
      <c r="W2683" s="5">
        <f t="shared" si="2282"/>
        <v>99.890771164491852</v>
      </c>
      <c r="X2683" s="26"/>
    </row>
    <row r="2684" spans="1:24" ht="31.5" x14ac:dyDescent="0.25">
      <c r="A2684" s="4" t="s">
        <v>216</v>
      </c>
      <c r="B2684" s="4" t="s">
        <v>1333</v>
      </c>
      <c r="C2684" s="4" t="s">
        <v>345</v>
      </c>
      <c r="D2684" s="4" t="s">
        <v>12</v>
      </c>
      <c r="E2684" s="14" t="s">
        <v>466</v>
      </c>
      <c r="F2684" s="5">
        <f t="shared" si="2322"/>
        <v>2928.5</v>
      </c>
      <c r="G2684" s="5">
        <f t="shared" si="2322"/>
        <v>2928.5</v>
      </c>
      <c r="H2684" s="5">
        <f t="shared" si="2322"/>
        <v>2928.5</v>
      </c>
      <c r="I2684" s="5">
        <f t="shared" si="2322"/>
        <v>0</v>
      </c>
      <c r="J2684" s="5">
        <f t="shared" si="2322"/>
        <v>0</v>
      </c>
      <c r="K2684" s="5">
        <f t="shared" si="2322"/>
        <v>0</v>
      </c>
      <c r="L2684" s="5">
        <f t="shared" si="2322"/>
        <v>0</v>
      </c>
      <c r="M2684" s="5">
        <f t="shared" si="2266"/>
        <v>2928.5</v>
      </c>
      <c r="N2684" s="5">
        <v>305.16667000000001</v>
      </c>
      <c r="O2684" s="5">
        <f t="shared" si="2323"/>
        <v>2928.5</v>
      </c>
      <c r="P2684" s="5">
        <f t="shared" si="2324"/>
        <v>0</v>
      </c>
      <c r="Q2684" s="5">
        <f t="shared" si="2324"/>
        <v>0</v>
      </c>
      <c r="R2684" s="5">
        <f t="shared" si="2324"/>
        <v>0</v>
      </c>
      <c r="S2684" s="5">
        <f t="shared" si="2324"/>
        <v>0</v>
      </c>
      <c r="T2684" s="5">
        <v>304.83334000000002</v>
      </c>
      <c r="U2684" s="5">
        <f t="shared" si="2324"/>
        <v>0</v>
      </c>
      <c r="V2684" s="36">
        <f t="shared" si="2324"/>
        <v>0</v>
      </c>
      <c r="W2684" s="5">
        <f t="shared" si="2282"/>
        <v>99.890771164491852</v>
      </c>
      <c r="X2684" s="26"/>
    </row>
    <row r="2685" spans="1:24" ht="31.5" x14ac:dyDescent="0.25">
      <c r="A2685" s="4" t="s">
        <v>216</v>
      </c>
      <c r="B2685" s="4" t="s">
        <v>1333</v>
      </c>
      <c r="C2685" s="4" t="s">
        <v>345</v>
      </c>
      <c r="D2685" s="4" t="s">
        <v>73</v>
      </c>
      <c r="E2685" s="14" t="s">
        <v>475</v>
      </c>
      <c r="F2685" s="5">
        <f t="shared" si="2322"/>
        <v>2928.5</v>
      </c>
      <c r="G2685" s="5">
        <f t="shared" si="2322"/>
        <v>2928.5</v>
      </c>
      <c r="H2685" s="5">
        <f t="shared" si="2322"/>
        <v>2928.5</v>
      </c>
      <c r="I2685" s="5">
        <f t="shared" si="2322"/>
        <v>0</v>
      </c>
      <c r="J2685" s="5">
        <f t="shared" si="2322"/>
        <v>0</v>
      </c>
      <c r="K2685" s="5">
        <f t="shared" si="2322"/>
        <v>0</v>
      </c>
      <c r="L2685" s="5">
        <f t="shared" si="2322"/>
        <v>0</v>
      </c>
      <c r="M2685" s="5">
        <f t="shared" si="2266"/>
        <v>2928.5</v>
      </c>
      <c r="N2685" s="5">
        <v>274.73</v>
      </c>
      <c r="O2685" s="5">
        <f t="shared" si="2323"/>
        <v>2928.5</v>
      </c>
      <c r="P2685" s="5">
        <f t="shared" si="2324"/>
        <v>0</v>
      </c>
      <c r="Q2685" s="5">
        <f t="shared" si="2324"/>
        <v>0</v>
      </c>
      <c r="R2685" s="5">
        <f t="shared" si="2324"/>
        <v>0</v>
      </c>
      <c r="S2685" s="5">
        <f t="shared" si="2324"/>
        <v>0</v>
      </c>
      <c r="T2685" s="5">
        <v>274.73</v>
      </c>
      <c r="U2685" s="5">
        <f t="shared" si="2324"/>
        <v>0</v>
      </c>
      <c r="V2685" s="36">
        <f t="shared" si="2324"/>
        <v>0</v>
      </c>
      <c r="W2685" s="5">
        <f t="shared" si="2282"/>
        <v>100</v>
      </c>
      <c r="X2685" s="26"/>
    </row>
    <row r="2686" spans="1:24" ht="63" x14ac:dyDescent="0.25">
      <c r="A2686" s="4" t="s">
        <v>216</v>
      </c>
      <c r="B2686" s="4" t="s">
        <v>1333</v>
      </c>
      <c r="C2686" s="4" t="s">
        <v>345</v>
      </c>
      <c r="D2686" s="4" t="s">
        <v>72</v>
      </c>
      <c r="E2686" s="14" t="s">
        <v>1187</v>
      </c>
      <c r="F2686" s="5">
        <f t="shared" si="2322"/>
        <v>2928.5</v>
      </c>
      <c r="G2686" s="5">
        <f t="shared" si="2322"/>
        <v>2928.5</v>
      </c>
      <c r="H2686" s="5">
        <f t="shared" si="2322"/>
        <v>2928.5</v>
      </c>
      <c r="I2686" s="5">
        <f t="shared" si="2322"/>
        <v>0</v>
      </c>
      <c r="J2686" s="5">
        <f t="shared" si="2322"/>
        <v>0</v>
      </c>
      <c r="K2686" s="5">
        <f t="shared" si="2322"/>
        <v>0</v>
      </c>
      <c r="L2686" s="5">
        <f t="shared" si="2322"/>
        <v>0</v>
      </c>
      <c r="M2686" s="5">
        <f t="shared" si="2266"/>
        <v>2928.5</v>
      </c>
      <c r="N2686" s="5">
        <v>274.73</v>
      </c>
      <c r="O2686" s="5">
        <f t="shared" si="2323"/>
        <v>2928.5</v>
      </c>
      <c r="P2686" s="5">
        <f t="shared" si="2324"/>
        <v>0</v>
      </c>
      <c r="Q2686" s="5">
        <f t="shared" si="2324"/>
        <v>0</v>
      </c>
      <c r="R2686" s="5">
        <f t="shared" si="2324"/>
        <v>0</v>
      </c>
      <c r="S2686" s="5">
        <f t="shared" si="2324"/>
        <v>0</v>
      </c>
      <c r="T2686" s="5">
        <v>274.73</v>
      </c>
      <c r="U2686" s="5">
        <f t="shared" si="2324"/>
        <v>0</v>
      </c>
      <c r="V2686" s="36">
        <f t="shared" si="2324"/>
        <v>0</v>
      </c>
      <c r="W2686" s="5">
        <f t="shared" si="2282"/>
        <v>100</v>
      </c>
      <c r="X2686" s="26"/>
    </row>
    <row r="2687" spans="1:24" hidden="1" x14ac:dyDescent="0.25">
      <c r="A2687" s="7" t="s">
        <v>216</v>
      </c>
      <c r="B2687" s="7" t="s">
        <v>78</v>
      </c>
      <c r="C2687" s="7"/>
      <c r="D2687" s="7"/>
      <c r="E2687" s="18" t="s">
        <v>432</v>
      </c>
      <c r="F2687" s="5">
        <f t="shared" si="2322"/>
        <v>2928.5</v>
      </c>
      <c r="G2687" s="5">
        <f t="shared" si="2322"/>
        <v>2928.5</v>
      </c>
      <c r="H2687" s="5">
        <f t="shared" si="2322"/>
        <v>2928.5</v>
      </c>
      <c r="I2687" s="5">
        <f t="shared" si="2322"/>
        <v>0</v>
      </c>
      <c r="J2687" s="5">
        <f t="shared" si="2322"/>
        <v>0</v>
      </c>
      <c r="K2687" s="5">
        <f t="shared" si="2322"/>
        <v>0</v>
      </c>
      <c r="L2687" s="5">
        <f t="shared" si="2322"/>
        <v>0</v>
      </c>
      <c r="M2687" s="5">
        <f t="shared" si="2266"/>
        <v>2928.5</v>
      </c>
      <c r="N2687" s="8">
        <v>0</v>
      </c>
      <c r="O2687" s="5">
        <f t="shared" si="2323"/>
        <v>2928.5</v>
      </c>
      <c r="P2687" s="5">
        <f t="shared" si="2324"/>
        <v>0</v>
      </c>
      <c r="Q2687" s="5">
        <f t="shared" si="2324"/>
        <v>0</v>
      </c>
      <c r="R2687" s="5">
        <f t="shared" si="2324"/>
        <v>0</v>
      </c>
      <c r="S2687" s="5">
        <f t="shared" si="2324"/>
        <v>0</v>
      </c>
      <c r="T2687" s="8">
        <v>0</v>
      </c>
      <c r="U2687" s="5">
        <f t="shared" si="2324"/>
        <v>0</v>
      </c>
      <c r="V2687" s="36">
        <f t="shared" si="2324"/>
        <v>0</v>
      </c>
      <c r="W2687" s="8" t="e">
        <f t="shared" si="2282"/>
        <v>#DIV/0!</v>
      </c>
      <c r="X2687" s="24" t="s">
        <v>1214</v>
      </c>
    </row>
    <row r="2688" spans="1:24" hidden="1" x14ac:dyDescent="0.25">
      <c r="A2688" s="9" t="s">
        <v>216</v>
      </c>
      <c r="B2688" s="9" t="s">
        <v>1349</v>
      </c>
      <c r="C2688" s="9"/>
      <c r="D2688" s="9"/>
      <c r="E2688" s="13" t="s">
        <v>457</v>
      </c>
      <c r="F2688" s="5">
        <v>2928.5</v>
      </c>
      <c r="G2688" s="5">
        <v>2928.5</v>
      </c>
      <c r="H2688" s="5">
        <v>2928.5</v>
      </c>
      <c r="I2688" s="5"/>
      <c r="J2688" s="5"/>
      <c r="K2688" s="5"/>
      <c r="L2688" s="5"/>
      <c r="M2688" s="5">
        <f t="shared" si="2266"/>
        <v>2928.5</v>
      </c>
      <c r="N2688" s="11">
        <v>0</v>
      </c>
      <c r="O2688" s="5">
        <v>2928.5</v>
      </c>
      <c r="P2688" s="5">
        <v>0</v>
      </c>
      <c r="Q2688" s="5">
        <v>0</v>
      </c>
      <c r="R2688" s="5">
        <v>0</v>
      </c>
      <c r="S2688" s="5">
        <v>0</v>
      </c>
      <c r="T2688" s="11">
        <v>0</v>
      </c>
      <c r="U2688" s="5">
        <v>0</v>
      </c>
      <c r="V2688" s="36">
        <v>0</v>
      </c>
      <c r="W2688" s="11" t="e">
        <f t="shared" si="2282"/>
        <v>#DIV/0!</v>
      </c>
      <c r="X2688" s="24" t="s">
        <v>1214</v>
      </c>
    </row>
    <row r="2689" spans="1:24" ht="31.5" hidden="1" x14ac:dyDescent="0.25">
      <c r="A2689" s="4" t="s">
        <v>216</v>
      </c>
      <c r="B2689" s="4" t="s">
        <v>1349</v>
      </c>
      <c r="C2689" s="4" t="s">
        <v>22</v>
      </c>
      <c r="D2689" s="4"/>
      <c r="E2689" s="14" t="s">
        <v>699</v>
      </c>
      <c r="F2689" s="5">
        <f t="shared" ref="F2689:L2693" si="2325">F2690</f>
        <v>200</v>
      </c>
      <c r="G2689" s="5">
        <f t="shared" si="2325"/>
        <v>200</v>
      </c>
      <c r="H2689" s="5">
        <f t="shared" si="2325"/>
        <v>200</v>
      </c>
      <c r="I2689" s="5">
        <f t="shared" si="2325"/>
        <v>0</v>
      </c>
      <c r="J2689" s="5">
        <f t="shared" si="2325"/>
        <v>0</v>
      </c>
      <c r="K2689" s="5">
        <f t="shared" si="2325"/>
        <v>0</v>
      </c>
      <c r="L2689" s="5">
        <f t="shared" si="2325"/>
        <v>0</v>
      </c>
      <c r="M2689" s="5">
        <f t="shared" si="2266"/>
        <v>200</v>
      </c>
      <c r="N2689" s="5">
        <v>0</v>
      </c>
      <c r="O2689" s="5">
        <f t="shared" ref="O2689:O2693" si="2326">O2690</f>
        <v>200</v>
      </c>
      <c r="P2689" s="5">
        <f t="shared" ref="P2689:V2693" si="2327">P2690</f>
        <v>0</v>
      </c>
      <c r="Q2689" s="5">
        <f t="shared" si="2327"/>
        <v>0</v>
      </c>
      <c r="R2689" s="5">
        <f t="shared" si="2327"/>
        <v>0</v>
      </c>
      <c r="S2689" s="5">
        <f t="shared" si="2327"/>
        <v>0</v>
      </c>
      <c r="T2689" s="5">
        <v>0</v>
      </c>
      <c r="U2689" s="5">
        <f t="shared" si="2327"/>
        <v>0</v>
      </c>
      <c r="V2689" s="36">
        <f t="shared" si="2327"/>
        <v>0</v>
      </c>
      <c r="W2689" s="5" t="e">
        <f t="shared" si="2282"/>
        <v>#DIV/0!</v>
      </c>
      <c r="X2689" s="24" t="s">
        <v>1214</v>
      </c>
    </row>
    <row r="2690" spans="1:24" ht="47.25" hidden="1" x14ac:dyDescent="0.25">
      <c r="A2690" s="4" t="s">
        <v>216</v>
      </c>
      <c r="B2690" s="4" t="s">
        <v>1349</v>
      </c>
      <c r="C2690" s="4" t="s">
        <v>82</v>
      </c>
      <c r="D2690" s="4"/>
      <c r="E2690" s="14" t="s">
        <v>867</v>
      </c>
      <c r="F2690" s="5">
        <f t="shared" si="2325"/>
        <v>200</v>
      </c>
      <c r="G2690" s="5">
        <f t="shared" si="2325"/>
        <v>200</v>
      </c>
      <c r="H2690" s="5">
        <f t="shared" si="2325"/>
        <v>200</v>
      </c>
      <c r="I2690" s="5">
        <f t="shared" si="2325"/>
        <v>0</v>
      </c>
      <c r="J2690" s="5">
        <f t="shared" si="2325"/>
        <v>0</v>
      </c>
      <c r="K2690" s="5">
        <f t="shared" si="2325"/>
        <v>0</v>
      </c>
      <c r="L2690" s="5">
        <f t="shared" si="2325"/>
        <v>0</v>
      </c>
      <c r="M2690" s="5">
        <f t="shared" si="2266"/>
        <v>200</v>
      </c>
      <c r="N2690" s="5">
        <v>0</v>
      </c>
      <c r="O2690" s="5">
        <f t="shared" si="2326"/>
        <v>200</v>
      </c>
      <c r="P2690" s="5">
        <f t="shared" si="2327"/>
        <v>0</v>
      </c>
      <c r="Q2690" s="5">
        <f t="shared" si="2327"/>
        <v>0</v>
      </c>
      <c r="R2690" s="5">
        <f t="shared" si="2327"/>
        <v>0</v>
      </c>
      <c r="S2690" s="5">
        <f t="shared" si="2327"/>
        <v>0</v>
      </c>
      <c r="T2690" s="5">
        <v>0</v>
      </c>
      <c r="U2690" s="5">
        <f t="shared" si="2327"/>
        <v>0</v>
      </c>
      <c r="V2690" s="36">
        <f t="shared" si="2327"/>
        <v>0</v>
      </c>
      <c r="W2690" s="5" t="e">
        <f t="shared" si="2282"/>
        <v>#DIV/0!</v>
      </c>
      <c r="X2690" s="24" t="s">
        <v>1214</v>
      </c>
    </row>
    <row r="2691" spans="1:24" ht="47.25" hidden="1" x14ac:dyDescent="0.25">
      <c r="A2691" s="4" t="s">
        <v>216</v>
      </c>
      <c r="B2691" s="4" t="s">
        <v>1349</v>
      </c>
      <c r="C2691" s="4" t="s">
        <v>79</v>
      </c>
      <c r="D2691" s="4"/>
      <c r="E2691" s="14" t="s">
        <v>497</v>
      </c>
      <c r="F2691" s="5">
        <f t="shared" si="2325"/>
        <v>200</v>
      </c>
      <c r="G2691" s="5">
        <f t="shared" si="2325"/>
        <v>200</v>
      </c>
      <c r="H2691" s="5">
        <f t="shared" si="2325"/>
        <v>200</v>
      </c>
      <c r="I2691" s="5">
        <f t="shared" si="2325"/>
        <v>0</v>
      </c>
      <c r="J2691" s="5">
        <f t="shared" si="2325"/>
        <v>0</v>
      </c>
      <c r="K2691" s="5">
        <f t="shared" si="2325"/>
        <v>0</v>
      </c>
      <c r="L2691" s="5">
        <f t="shared" si="2325"/>
        <v>0</v>
      </c>
      <c r="M2691" s="5">
        <f t="shared" si="2266"/>
        <v>200</v>
      </c>
      <c r="N2691" s="5">
        <v>0</v>
      </c>
      <c r="O2691" s="5">
        <f t="shared" si="2326"/>
        <v>200</v>
      </c>
      <c r="P2691" s="5">
        <f t="shared" si="2327"/>
        <v>0</v>
      </c>
      <c r="Q2691" s="5">
        <f t="shared" si="2327"/>
        <v>0</v>
      </c>
      <c r="R2691" s="5">
        <f t="shared" si="2327"/>
        <v>0</v>
      </c>
      <c r="S2691" s="5">
        <f t="shared" si="2327"/>
        <v>0</v>
      </c>
      <c r="T2691" s="5">
        <v>0</v>
      </c>
      <c r="U2691" s="5">
        <f t="shared" si="2327"/>
        <v>0</v>
      </c>
      <c r="V2691" s="36">
        <f t="shared" si="2327"/>
        <v>0</v>
      </c>
      <c r="W2691" s="5" t="e">
        <f t="shared" si="2282"/>
        <v>#DIV/0!</v>
      </c>
      <c r="X2691" s="24" t="s">
        <v>1214</v>
      </c>
    </row>
    <row r="2692" spans="1:24" ht="31.5" hidden="1" x14ac:dyDescent="0.25">
      <c r="A2692" s="4" t="s">
        <v>216</v>
      </c>
      <c r="B2692" s="4" t="s">
        <v>1349</v>
      </c>
      <c r="C2692" s="4" t="s">
        <v>79</v>
      </c>
      <c r="D2692" s="4" t="s">
        <v>11</v>
      </c>
      <c r="E2692" s="14" t="s">
        <v>465</v>
      </c>
      <c r="F2692" s="5">
        <f t="shared" si="2325"/>
        <v>200</v>
      </c>
      <c r="G2692" s="5">
        <f t="shared" si="2325"/>
        <v>200</v>
      </c>
      <c r="H2692" s="5">
        <f t="shared" si="2325"/>
        <v>200</v>
      </c>
      <c r="I2692" s="5">
        <f t="shared" si="2325"/>
        <v>0</v>
      </c>
      <c r="J2692" s="5">
        <f t="shared" si="2325"/>
        <v>0</v>
      </c>
      <c r="K2692" s="5">
        <f t="shared" si="2325"/>
        <v>0</v>
      </c>
      <c r="L2692" s="5">
        <f t="shared" si="2325"/>
        <v>0</v>
      </c>
      <c r="M2692" s="5">
        <f t="shared" ref="M2692:M2761" si="2328">F2692+I2692+L2692</f>
        <v>200</v>
      </c>
      <c r="N2692" s="5">
        <v>0</v>
      </c>
      <c r="O2692" s="5">
        <f t="shared" si="2326"/>
        <v>200</v>
      </c>
      <c r="P2692" s="5">
        <f t="shared" si="2327"/>
        <v>0</v>
      </c>
      <c r="Q2692" s="5">
        <f t="shared" si="2327"/>
        <v>0</v>
      </c>
      <c r="R2692" s="5">
        <f t="shared" si="2327"/>
        <v>0</v>
      </c>
      <c r="S2692" s="5">
        <f t="shared" si="2327"/>
        <v>0</v>
      </c>
      <c r="T2692" s="5">
        <v>0</v>
      </c>
      <c r="U2692" s="5">
        <f t="shared" si="2327"/>
        <v>0</v>
      </c>
      <c r="V2692" s="36">
        <f t="shared" si="2327"/>
        <v>0</v>
      </c>
      <c r="W2692" s="5" t="e">
        <f t="shared" si="2282"/>
        <v>#DIV/0!</v>
      </c>
      <c r="X2692" s="24" t="s">
        <v>1214</v>
      </c>
    </row>
    <row r="2693" spans="1:24" ht="31.5" hidden="1" x14ac:dyDescent="0.25">
      <c r="A2693" s="4" t="s">
        <v>216</v>
      </c>
      <c r="B2693" s="4" t="s">
        <v>1349</v>
      </c>
      <c r="C2693" s="4" t="s">
        <v>79</v>
      </c>
      <c r="D2693" s="4" t="s">
        <v>12</v>
      </c>
      <c r="E2693" s="14" t="s">
        <v>466</v>
      </c>
      <c r="F2693" s="5">
        <f t="shared" si="2325"/>
        <v>200</v>
      </c>
      <c r="G2693" s="5">
        <f t="shared" si="2325"/>
        <v>200</v>
      </c>
      <c r="H2693" s="5">
        <f t="shared" si="2325"/>
        <v>200</v>
      </c>
      <c r="I2693" s="5">
        <f t="shared" si="2325"/>
        <v>0</v>
      </c>
      <c r="J2693" s="5">
        <f t="shared" si="2325"/>
        <v>0</v>
      </c>
      <c r="K2693" s="5">
        <f t="shared" si="2325"/>
        <v>0</v>
      </c>
      <c r="L2693" s="5">
        <f t="shared" si="2325"/>
        <v>0</v>
      </c>
      <c r="M2693" s="5">
        <f t="shared" si="2328"/>
        <v>200</v>
      </c>
      <c r="N2693" s="5">
        <v>0</v>
      </c>
      <c r="O2693" s="5">
        <f t="shared" si="2326"/>
        <v>200</v>
      </c>
      <c r="P2693" s="5">
        <f t="shared" si="2327"/>
        <v>0</v>
      </c>
      <c r="Q2693" s="5">
        <f t="shared" si="2327"/>
        <v>0</v>
      </c>
      <c r="R2693" s="5">
        <f t="shared" si="2327"/>
        <v>0</v>
      </c>
      <c r="S2693" s="5">
        <f t="shared" si="2327"/>
        <v>0</v>
      </c>
      <c r="T2693" s="5">
        <v>0</v>
      </c>
      <c r="U2693" s="5">
        <f t="shared" si="2327"/>
        <v>0</v>
      </c>
      <c r="V2693" s="36">
        <f t="shared" si="2327"/>
        <v>0</v>
      </c>
      <c r="W2693" s="5" t="e">
        <f t="shared" si="2282"/>
        <v>#DIV/0!</v>
      </c>
      <c r="X2693" s="24" t="s">
        <v>1214</v>
      </c>
    </row>
    <row r="2694" spans="1:24" x14ac:dyDescent="0.25">
      <c r="A2694" s="7" t="s">
        <v>216</v>
      </c>
      <c r="B2694" s="7" t="s">
        <v>35</v>
      </c>
      <c r="C2694" s="7"/>
      <c r="D2694" s="7"/>
      <c r="E2694" s="18" t="s">
        <v>770</v>
      </c>
      <c r="F2694" s="5">
        <v>200</v>
      </c>
      <c r="G2694" s="5">
        <v>200</v>
      </c>
      <c r="H2694" s="5">
        <v>200</v>
      </c>
      <c r="I2694" s="5"/>
      <c r="J2694" s="5"/>
      <c r="K2694" s="5"/>
      <c r="L2694" s="5"/>
      <c r="M2694" s="5">
        <f t="shared" si="2328"/>
        <v>200</v>
      </c>
      <c r="N2694" s="8">
        <v>1603.8</v>
      </c>
      <c r="O2694" s="5">
        <v>200</v>
      </c>
      <c r="P2694" s="5">
        <v>0</v>
      </c>
      <c r="Q2694" s="5">
        <v>0</v>
      </c>
      <c r="R2694" s="5">
        <v>0</v>
      </c>
      <c r="S2694" s="5">
        <v>0</v>
      </c>
      <c r="T2694" s="8">
        <v>1603.8</v>
      </c>
      <c r="U2694" s="5">
        <v>0</v>
      </c>
      <c r="V2694" s="36">
        <v>0</v>
      </c>
      <c r="W2694" s="8">
        <f t="shared" si="2282"/>
        <v>100</v>
      </c>
      <c r="X2694" s="26"/>
    </row>
    <row r="2695" spans="1:24" s="3" customFormat="1" x14ac:dyDescent="0.25">
      <c r="A2695" s="9" t="s">
        <v>216</v>
      </c>
      <c r="B2695" s="9" t="s">
        <v>1341</v>
      </c>
      <c r="C2695" s="9"/>
      <c r="D2695" s="9"/>
      <c r="E2695" s="13" t="s">
        <v>650</v>
      </c>
      <c r="F2695" s="8">
        <f t="shared" ref="F2695:L2701" si="2329">F2696</f>
        <v>1452.4</v>
      </c>
      <c r="G2695" s="8">
        <f t="shared" si="2329"/>
        <v>1452.4</v>
      </c>
      <c r="H2695" s="8">
        <f t="shared" si="2329"/>
        <v>1452.4</v>
      </c>
      <c r="I2695" s="8">
        <f t="shared" si="2329"/>
        <v>0</v>
      </c>
      <c r="J2695" s="8">
        <f t="shared" si="2329"/>
        <v>0</v>
      </c>
      <c r="K2695" s="8">
        <f t="shared" si="2329"/>
        <v>0</v>
      </c>
      <c r="L2695" s="8">
        <f t="shared" si="2329"/>
        <v>1990.6689999999999</v>
      </c>
      <c r="M2695" s="8">
        <f t="shared" si="2328"/>
        <v>3443.069</v>
      </c>
      <c r="N2695" s="11">
        <v>1603.8</v>
      </c>
      <c r="O2695" s="8">
        <f t="shared" ref="O2695:O2701" si="2330">O2696</f>
        <v>1462.1612</v>
      </c>
      <c r="P2695" s="8">
        <f t="shared" ref="P2695:V2701" si="2331">P2696</f>
        <v>0</v>
      </c>
      <c r="Q2695" s="8">
        <f t="shared" si="2331"/>
        <v>0</v>
      </c>
      <c r="R2695" s="8">
        <f t="shared" si="2331"/>
        <v>0</v>
      </c>
      <c r="S2695" s="8">
        <f t="shared" si="2331"/>
        <v>0</v>
      </c>
      <c r="T2695" s="11">
        <v>1603.8</v>
      </c>
      <c r="U2695" s="8">
        <f t="shared" si="2331"/>
        <v>0</v>
      </c>
      <c r="V2695" s="34">
        <f t="shared" si="2331"/>
        <v>0</v>
      </c>
      <c r="W2695" s="11">
        <f t="shared" si="2282"/>
        <v>100</v>
      </c>
      <c r="X2695" s="21"/>
    </row>
    <row r="2696" spans="1:24" s="10" customFormat="1" ht="31.5" x14ac:dyDescent="0.25">
      <c r="A2696" s="4" t="s">
        <v>216</v>
      </c>
      <c r="B2696" s="4" t="s">
        <v>1341</v>
      </c>
      <c r="C2696" s="4" t="s">
        <v>553</v>
      </c>
      <c r="D2696" s="4"/>
      <c r="E2696" s="14" t="s">
        <v>898</v>
      </c>
      <c r="F2696" s="11">
        <f t="shared" ref="F2696:L2696" si="2332">F2697+F2703</f>
        <v>1452.4</v>
      </c>
      <c r="G2696" s="11">
        <f t="shared" si="2332"/>
        <v>1452.4</v>
      </c>
      <c r="H2696" s="11">
        <f t="shared" si="2332"/>
        <v>1452.4</v>
      </c>
      <c r="I2696" s="11">
        <f t="shared" si="2332"/>
        <v>0</v>
      </c>
      <c r="J2696" s="11">
        <f t="shared" si="2332"/>
        <v>0</v>
      </c>
      <c r="K2696" s="11">
        <f t="shared" si="2332"/>
        <v>0</v>
      </c>
      <c r="L2696" s="11">
        <f t="shared" si="2332"/>
        <v>1990.6689999999999</v>
      </c>
      <c r="M2696" s="11">
        <f t="shared" si="2328"/>
        <v>3443.069</v>
      </c>
      <c r="N2696" s="5">
        <v>1483.8</v>
      </c>
      <c r="O2696" s="11">
        <f>O2697+O2703</f>
        <v>1462.1612</v>
      </c>
      <c r="P2696" s="11">
        <f t="shared" ref="P2696:V2696" si="2333">P2697+P2703</f>
        <v>0</v>
      </c>
      <c r="Q2696" s="11">
        <f t="shared" si="2333"/>
        <v>0</v>
      </c>
      <c r="R2696" s="11">
        <f t="shared" si="2333"/>
        <v>0</v>
      </c>
      <c r="S2696" s="11">
        <f t="shared" si="2333"/>
        <v>0</v>
      </c>
      <c r="T2696" s="5">
        <v>1483.8</v>
      </c>
      <c r="U2696" s="11">
        <f t="shared" si="2333"/>
        <v>0</v>
      </c>
      <c r="V2696" s="35">
        <f t="shared" si="2333"/>
        <v>0</v>
      </c>
      <c r="W2696" s="5">
        <f t="shared" si="2282"/>
        <v>100</v>
      </c>
      <c r="X2696" s="25"/>
    </row>
    <row r="2697" spans="1:24" ht="31.5" x14ac:dyDescent="0.25">
      <c r="A2697" s="4" t="s">
        <v>216</v>
      </c>
      <c r="B2697" s="4" t="s">
        <v>1341</v>
      </c>
      <c r="C2697" s="4" t="s">
        <v>557</v>
      </c>
      <c r="D2697" s="4"/>
      <c r="E2697" s="14" t="s">
        <v>904</v>
      </c>
      <c r="F2697" s="5">
        <f t="shared" si="2329"/>
        <v>1452.4</v>
      </c>
      <c r="G2697" s="5">
        <f t="shared" si="2329"/>
        <v>1452.4</v>
      </c>
      <c r="H2697" s="5">
        <f t="shared" si="2329"/>
        <v>1452.4</v>
      </c>
      <c r="I2697" s="5">
        <f t="shared" si="2329"/>
        <v>0</v>
      </c>
      <c r="J2697" s="5">
        <f t="shared" si="2329"/>
        <v>0</v>
      </c>
      <c r="K2697" s="5">
        <f t="shared" si="2329"/>
        <v>0</v>
      </c>
      <c r="L2697" s="5">
        <f t="shared" si="2329"/>
        <v>1700</v>
      </c>
      <c r="M2697" s="5">
        <f t="shared" si="2328"/>
        <v>3152.4</v>
      </c>
      <c r="N2697" s="5">
        <v>1483.8</v>
      </c>
      <c r="O2697" s="5">
        <f t="shared" si="2330"/>
        <v>500.25</v>
      </c>
      <c r="P2697" s="5">
        <f t="shared" si="2331"/>
        <v>0</v>
      </c>
      <c r="Q2697" s="5">
        <f t="shared" si="2331"/>
        <v>0</v>
      </c>
      <c r="R2697" s="5">
        <f t="shared" si="2331"/>
        <v>0</v>
      </c>
      <c r="S2697" s="5">
        <f t="shared" si="2331"/>
        <v>0</v>
      </c>
      <c r="T2697" s="5">
        <v>1483.8</v>
      </c>
      <c r="U2697" s="5">
        <f t="shared" si="2331"/>
        <v>0</v>
      </c>
      <c r="V2697" s="36">
        <f t="shared" si="2331"/>
        <v>0</v>
      </c>
      <c r="W2697" s="5">
        <f t="shared" si="2282"/>
        <v>100</v>
      </c>
      <c r="X2697" s="26"/>
    </row>
    <row r="2698" spans="1:24" ht="63" x14ac:dyDescent="0.25">
      <c r="A2698" s="4" t="s">
        <v>216</v>
      </c>
      <c r="B2698" s="4" t="s">
        <v>1341</v>
      </c>
      <c r="C2698" s="4" t="s">
        <v>558</v>
      </c>
      <c r="D2698" s="4"/>
      <c r="E2698" s="14" t="s">
        <v>905</v>
      </c>
      <c r="F2698" s="5">
        <f t="shared" si="2329"/>
        <v>1452.4</v>
      </c>
      <c r="G2698" s="5">
        <f t="shared" si="2329"/>
        <v>1452.4</v>
      </c>
      <c r="H2698" s="5">
        <f t="shared" si="2329"/>
        <v>1452.4</v>
      </c>
      <c r="I2698" s="5">
        <f t="shared" si="2329"/>
        <v>0</v>
      </c>
      <c r="J2698" s="5">
        <f t="shared" si="2329"/>
        <v>0</v>
      </c>
      <c r="K2698" s="5">
        <f t="shared" si="2329"/>
        <v>0</v>
      </c>
      <c r="L2698" s="5">
        <f t="shared" si="2329"/>
        <v>1700</v>
      </c>
      <c r="M2698" s="5">
        <f t="shared" si="2328"/>
        <v>3152.4</v>
      </c>
      <c r="N2698" s="5">
        <v>1483.8</v>
      </c>
      <c r="O2698" s="5">
        <f t="shared" si="2330"/>
        <v>500.25</v>
      </c>
      <c r="P2698" s="5">
        <f t="shared" si="2331"/>
        <v>0</v>
      </c>
      <c r="Q2698" s="5">
        <f t="shared" si="2331"/>
        <v>0</v>
      </c>
      <c r="R2698" s="5">
        <f t="shared" si="2331"/>
        <v>0</v>
      </c>
      <c r="S2698" s="5">
        <f t="shared" si="2331"/>
        <v>0</v>
      </c>
      <c r="T2698" s="5">
        <v>1483.8</v>
      </c>
      <c r="U2698" s="5">
        <f t="shared" si="2331"/>
        <v>0</v>
      </c>
      <c r="V2698" s="36">
        <f t="shared" si="2331"/>
        <v>0</v>
      </c>
      <c r="W2698" s="5">
        <f t="shared" si="2282"/>
        <v>100</v>
      </c>
      <c r="X2698" s="26"/>
    </row>
    <row r="2699" spans="1:24" ht="31.5" x14ac:dyDescent="0.25">
      <c r="A2699" s="4" t="s">
        <v>216</v>
      </c>
      <c r="B2699" s="4" t="s">
        <v>1341</v>
      </c>
      <c r="C2699" s="4" t="s">
        <v>556</v>
      </c>
      <c r="D2699" s="4"/>
      <c r="E2699" s="14" t="s">
        <v>658</v>
      </c>
      <c r="F2699" s="5">
        <f t="shared" si="2329"/>
        <v>1452.4</v>
      </c>
      <c r="G2699" s="5">
        <f t="shared" si="2329"/>
        <v>1452.4</v>
      </c>
      <c r="H2699" s="5">
        <f t="shared" si="2329"/>
        <v>1452.4</v>
      </c>
      <c r="I2699" s="5">
        <f t="shared" si="2329"/>
        <v>0</v>
      </c>
      <c r="J2699" s="5">
        <f t="shared" si="2329"/>
        <v>0</v>
      </c>
      <c r="K2699" s="5">
        <f t="shared" si="2329"/>
        <v>0</v>
      </c>
      <c r="L2699" s="5">
        <f t="shared" si="2329"/>
        <v>1700</v>
      </c>
      <c r="M2699" s="5">
        <f t="shared" si="2328"/>
        <v>3152.4</v>
      </c>
      <c r="N2699" s="5">
        <v>1483.8</v>
      </c>
      <c r="O2699" s="5">
        <f t="shared" si="2330"/>
        <v>500.25</v>
      </c>
      <c r="P2699" s="5">
        <f t="shared" si="2331"/>
        <v>0</v>
      </c>
      <c r="Q2699" s="5">
        <f t="shared" si="2331"/>
        <v>0</v>
      </c>
      <c r="R2699" s="5">
        <f t="shared" si="2331"/>
        <v>0</v>
      </c>
      <c r="S2699" s="5">
        <f t="shared" si="2331"/>
        <v>0</v>
      </c>
      <c r="T2699" s="5">
        <v>1483.8</v>
      </c>
      <c r="U2699" s="5">
        <f t="shared" si="2331"/>
        <v>0</v>
      </c>
      <c r="V2699" s="36">
        <f t="shared" si="2331"/>
        <v>0</v>
      </c>
      <c r="W2699" s="5">
        <f t="shared" ref="W2699:W2762" si="2334">T2699/N2699*100</f>
        <v>100</v>
      </c>
      <c r="X2699" s="26"/>
    </row>
    <row r="2700" spans="1:24" ht="31.5" x14ac:dyDescent="0.25">
      <c r="A2700" s="4" t="s">
        <v>216</v>
      </c>
      <c r="B2700" s="4" t="s">
        <v>1341</v>
      </c>
      <c r="C2700" s="4" t="s">
        <v>556</v>
      </c>
      <c r="D2700" s="4" t="s">
        <v>11</v>
      </c>
      <c r="E2700" s="14" t="s">
        <v>465</v>
      </c>
      <c r="F2700" s="5">
        <f t="shared" si="2329"/>
        <v>1452.4</v>
      </c>
      <c r="G2700" s="5">
        <f t="shared" si="2329"/>
        <v>1452.4</v>
      </c>
      <c r="H2700" s="5">
        <f t="shared" si="2329"/>
        <v>1452.4</v>
      </c>
      <c r="I2700" s="5">
        <f t="shared" si="2329"/>
        <v>0</v>
      </c>
      <c r="J2700" s="5">
        <f t="shared" si="2329"/>
        <v>0</v>
      </c>
      <c r="K2700" s="5">
        <f t="shared" si="2329"/>
        <v>0</v>
      </c>
      <c r="L2700" s="5">
        <f t="shared" si="2329"/>
        <v>1700</v>
      </c>
      <c r="M2700" s="5">
        <f t="shared" si="2328"/>
        <v>3152.4</v>
      </c>
      <c r="N2700" s="5">
        <v>1483.8</v>
      </c>
      <c r="O2700" s="5">
        <f t="shared" si="2330"/>
        <v>500.25</v>
      </c>
      <c r="P2700" s="5">
        <f t="shared" si="2331"/>
        <v>0</v>
      </c>
      <c r="Q2700" s="5">
        <f t="shared" si="2331"/>
        <v>0</v>
      </c>
      <c r="R2700" s="5">
        <f t="shared" si="2331"/>
        <v>0</v>
      </c>
      <c r="S2700" s="5">
        <f t="shared" si="2331"/>
        <v>0</v>
      </c>
      <c r="T2700" s="5">
        <v>1483.8</v>
      </c>
      <c r="U2700" s="5">
        <f t="shared" si="2331"/>
        <v>0</v>
      </c>
      <c r="V2700" s="36">
        <f t="shared" si="2331"/>
        <v>0</v>
      </c>
      <c r="W2700" s="5">
        <f t="shared" si="2334"/>
        <v>100</v>
      </c>
      <c r="X2700" s="26"/>
    </row>
    <row r="2701" spans="1:24" ht="31.5" x14ac:dyDescent="0.25">
      <c r="A2701" s="4" t="s">
        <v>216</v>
      </c>
      <c r="B2701" s="4" t="s">
        <v>1341</v>
      </c>
      <c r="C2701" s="4" t="s">
        <v>556</v>
      </c>
      <c r="D2701" s="4" t="s">
        <v>12</v>
      </c>
      <c r="E2701" s="14" t="s">
        <v>466</v>
      </c>
      <c r="F2701" s="5">
        <f t="shared" si="2329"/>
        <v>1452.4</v>
      </c>
      <c r="G2701" s="5">
        <f t="shared" si="2329"/>
        <v>1452.4</v>
      </c>
      <c r="H2701" s="5">
        <f t="shared" si="2329"/>
        <v>1452.4</v>
      </c>
      <c r="I2701" s="5">
        <f t="shared" si="2329"/>
        <v>0</v>
      </c>
      <c r="J2701" s="5">
        <f t="shared" si="2329"/>
        <v>0</v>
      </c>
      <c r="K2701" s="5">
        <f t="shared" si="2329"/>
        <v>0</v>
      </c>
      <c r="L2701" s="5">
        <f t="shared" si="2329"/>
        <v>1700</v>
      </c>
      <c r="M2701" s="5">
        <f t="shared" si="2328"/>
        <v>3152.4</v>
      </c>
      <c r="N2701" s="5">
        <v>1483.8</v>
      </c>
      <c r="O2701" s="5">
        <f t="shared" si="2330"/>
        <v>500.25</v>
      </c>
      <c r="P2701" s="5">
        <f t="shared" si="2331"/>
        <v>0</v>
      </c>
      <c r="Q2701" s="5">
        <f t="shared" si="2331"/>
        <v>0</v>
      </c>
      <c r="R2701" s="5">
        <f t="shared" si="2331"/>
        <v>0</v>
      </c>
      <c r="S2701" s="5">
        <f t="shared" si="2331"/>
        <v>0</v>
      </c>
      <c r="T2701" s="5">
        <v>1483.8</v>
      </c>
      <c r="U2701" s="5">
        <f t="shared" si="2331"/>
        <v>0</v>
      </c>
      <c r="V2701" s="36">
        <f t="shared" si="2331"/>
        <v>0</v>
      </c>
      <c r="W2701" s="5">
        <f t="shared" si="2334"/>
        <v>100</v>
      </c>
      <c r="X2701" s="26"/>
    </row>
    <row r="2702" spans="1:24" ht="31.5" x14ac:dyDescent="0.25">
      <c r="A2702" s="4" t="s">
        <v>216</v>
      </c>
      <c r="B2702" s="4" t="s">
        <v>1341</v>
      </c>
      <c r="C2702" s="4" t="s">
        <v>22</v>
      </c>
      <c r="D2702" s="4"/>
      <c r="E2702" s="14" t="s">
        <v>699</v>
      </c>
      <c r="F2702" s="5">
        <v>1452.4</v>
      </c>
      <c r="G2702" s="5">
        <v>1452.4</v>
      </c>
      <c r="H2702" s="5">
        <v>1452.4</v>
      </c>
      <c r="I2702" s="5"/>
      <c r="J2702" s="5"/>
      <c r="K2702" s="5"/>
      <c r="L2702" s="5">
        <f>700+1000</f>
        <v>1700</v>
      </c>
      <c r="M2702" s="5">
        <f t="shared" si="2328"/>
        <v>3152.4</v>
      </c>
      <c r="N2702" s="5">
        <v>120</v>
      </c>
      <c r="O2702" s="5">
        <v>500.25</v>
      </c>
      <c r="P2702" s="5">
        <v>0</v>
      </c>
      <c r="Q2702" s="5">
        <v>0</v>
      </c>
      <c r="R2702" s="5">
        <v>0</v>
      </c>
      <c r="S2702" s="5">
        <v>0</v>
      </c>
      <c r="T2702" s="5">
        <v>120</v>
      </c>
      <c r="U2702" s="5">
        <v>0</v>
      </c>
      <c r="V2702" s="36">
        <v>0</v>
      </c>
      <c r="W2702" s="5">
        <f t="shared" si="2334"/>
        <v>100</v>
      </c>
      <c r="X2702" s="26"/>
    </row>
    <row r="2703" spans="1:24" ht="47.25" x14ac:dyDescent="0.25">
      <c r="A2703" s="4" t="s">
        <v>216</v>
      </c>
      <c r="B2703" s="4" t="s">
        <v>1341</v>
      </c>
      <c r="C2703" s="4" t="s">
        <v>345</v>
      </c>
      <c r="D2703" s="4"/>
      <c r="E2703" s="14" t="s">
        <v>704</v>
      </c>
      <c r="F2703" s="5">
        <f t="shared" ref="F2703:L2705" si="2335">F2704</f>
        <v>0</v>
      </c>
      <c r="G2703" s="5">
        <f t="shared" si="2335"/>
        <v>0</v>
      </c>
      <c r="H2703" s="5">
        <f t="shared" si="2335"/>
        <v>0</v>
      </c>
      <c r="I2703" s="5">
        <f t="shared" si="2335"/>
        <v>0</v>
      </c>
      <c r="J2703" s="5">
        <f t="shared" si="2335"/>
        <v>0</v>
      </c>
      <c r="K2703" s="5">
        <f t="shared" si="2335"/>
        <v>0</v>
      </c>
      <c r="L2703" s="5">
        <f t="shared" si="2335"/>
        <v>290.66899999999998</v>
      </c>
      <c r="M2703" s="5">
        <f t="shared" si="2328"/>
        <v>290.66899999999998</v>
      </c>
      <c r="N2703" s="5">
        <v>120</v>
      </c>
      <c r="O2703" s="5">
        <f t="shared" ref="O2703:O2705" si="2336">O2704</f>
        <v>961.91120000000001</v>
      </c>
      <c r="P2703" s="5">
        <f t="shared" ref="P2703:V2705" si="2337">P2704</f>
        <v>0</v>
      </c>
      <c r="Q2703" s="5">
        <f t="shared" si="2337"/>
        <v>0</v>
      </c>
      <c r="R2703" s="5">
        <f t="shared" si="2337"/>
        <v>0</v>
      </c>
      <c r="S2703" s="5">
        <f t="shared" si="2337"/>
        <v>0</v>
      </c>
      <c r="T2703" s="5">
        <v>120</v>
      </c>
      <c r="U2703" s="5">
        <f t="shared" si="2337"/>
        <v>0</v>
      </c>
      <c r="V2703" s="36">
        <f t="shared" si="2337"/>
        <v>0</v>
      </c>
      <c r="W2703" s="5">
        <f t="shared" si="2334"/>
        <v>100</v>
      </c>
      <c r="X2703" s="26"/>
    </row>
    <row r="2704" spans="1:24" ht="31.5" hidden="1" x14ac:dyDescent="0.25">
      <c r="A2704" s="4" t="s">
        <v>216</v>
      </c>
      <c r="B2704" s="4" t="s">
        <v>1341</v>
      </c>
      <c r="C2704" s="4" t="s">
        <v>345</v>
      </c>
      <c r="D2704" s="4" t="s">
        <v>11</v>
      </c>
      <c r="E2704" s="14" t="s">
        <v>465</v>
      </c>
      <c r="F2704" s="5">
        <f t="shared" si="2335"/>
        <v>0</v>
      </c>
      <c r="G2704" s="5">
        <f t="shared" si="2335"/>
        <v>0</v>
      </c>
      <c r="H2704" s="5">
        <f t="shared" si="2335"/>
        <v>0</v>
      </c>
      <c r="I2704" s="5">
        <f t="shared" si="2335"/>
        <v>0</v>
      </c>
      <c r="J2704" s="5">
        <f t="shared" si="2335"/>
        <v>0</v>
      </c>
      <c r="K2704" s="5">
        <f t="shared" si="2335"/>
        <v>0</v>
      </c>
      <c r="L2704" s="5">
        <f>L2705+L2707</f>
        <v>290.66899999999998</v>
      </c>
      <c r="M2704" s="5">
        <f t="shared" si="2328"/>
        <v>290.66899999999998</v>
      </c>
      <c r="N2704" s="5">
        <v>0</v>
      </c>
      <c r="O2704" s="5">
        <f>O2705+O2707</f>
        <v>961.91120000000001</v>
      </c>
      <c r="P2704" s="5">
        <f t="shared" si="2337"/>
        <v>0</v>
      </c>
      <c r="Q2704" s="5">
        <f t="shared" si="2337"/>
        <v>0</v>
      </c>
      <c r="R2704" s="5">
        <f t="shared" si="2337"/>
        <v>0</v>
      </c>
      <c r="S2704" s="5">
        <f t="shared" si="2337"/>
        <v>0</v>
      </c>
      <c r="T2704" s="5">
        <v>0</v>
      </c>
      <c r="U2704" s="5">
        <f t="shared" si="2337"/>
        <v>0</v>
      </c>
      <c r="V2704" s="36">
        <f t="shared" si="2337"/>
        <v>0</v>
      </c>
      <c r="W2704" s="5" t="e">
        <f t="shared" si="2334"/>
        <v>#DIV/0!</v>
      </c>
      <c r="X2704" s="24" t="s">
        <v>1214</v>
      </c>
    </row>
    <row r="2705" spans="1:25" ht="31.5" hidden="1" x14ac:dyDescent="0.25">
      <c r="A2705" s="4" t="s">
        <v>216</v>
      </c>
      <c r="B2705" s="4" t="s">
        <v>1341</v>
      </c>
      <c r="C2705" s="4" t="s">
        <v>345</v>
      </c>
      <c r="D2705" s="4" t="s">
        <v>12</v>
      </c>
      <c r="E2705" s="14" t="s">
        <v>466</v>
      </c>
      <c r="F2705" s="5">
        <f t="shared" si="2335"/>
        <v>0</v>
      </c>
      <c r="G2705" s="5">
        <f t="shared" si="2335"/>
        <v>0</v>
      </c>
      <c r="H2705" s="5">
        <f t="shared" si="2335"/>
        <v>0</v>
      </c>
      <c r="I2705" s="5">
        <f t="shared" si="2335"/>
        <v>0</v>
      </c>
      <c r="J2705" s="5">
        <f t="shared" si="2335"/>
        <v>0</v>
      </c>
      <c r="K2705" s="5">
        <f t="shared" si="2335"/>
        <v>0</v>
      </c>
      <c r="L2705" s="5">
        <f t="shared" si="2335"/>
        <v>0</v>
      </c>
      <c r="M2705" s="5">
        <f t="shared" si="2328"/>
        <v>0</v>
      </c>
      <c r="N2705" s="5">
        <v>0</v>
      </c>
      <c r="O2705" s="5">
        <f t="shared" si="2336"/>
        <v>429.35</v>
      </c>
      <c r="P2705" s="5">
        <f t="shared" si="2337"/>
        <v>0</v>
      </c>
      <c r="Q2705" s="5">
        <f t="shared" si="2337"/>
        <v>0</v>
      </c>
      <c r="R2705" s="5">
        <f t="shared" si="2337"/>
        <v>0</v>
      </c>
      <c r="S2705" s="5">
        <f t="shared" si="2337"/>
        <v>0</v>
      </c>
      <c r="T2705" s="5">
        <v>0</v>
      </c>
      <c r="U2705" s="5">
        <f t="shared" si="2337"/>
        <v>0</v>
      </c>
      <c r="V2705" s="36">
        <f t="shared" si="2337"/>
        <v>0</v>
      </c>
      <c r="W2705" s="5" t="e">
        <f t="shared" si="2334"/>
        <v>#DIV/0!</v>
      </c>
      <c r="X2705" s="24" t="s">
        <v>1214</v>
      </c>
    </row>
    <row r="2706" spans="1:25" ht="31.5" x14ac:dyDescent="0.25">
      <c r="A2706" s="4" t="s">
        <v>216</v>
      </c>
      <c r="B2706" s="4" t="s">
        <v>1341</v>
      </c>
      <c r="C2706" s="4" t="s">
        <v>345</v>
      </c>
      <c r="D2706" s="4" t="s">
        <v>73</v>
      </c>
      <c r="E2706" s="14" t="s">
        <v>475</v>
      </c>
      <c r="F2706" s="5"/>
      <c r="G2706" s="5"/>
      <c r="H2706" s="5"/>
      <c r="I2706" s="5"/>
      <c r="J2706" s="5"/>
      <c r="K2706" s="5"/>
      <c r="L2706" s="5"/>
      <c r="M2706" s="5">
        <f t="shared" si="2328"/>
        <v>0</v>
      </c>
      <c r="N2706" s="5">
        <v>120</v>
      </c>
      <c r="O2706" s="5">
        <v>429.35</v>
      </c>
      <c r="P2706" s="5">
        <v>0</v>
      </c>
      <c r="Q2706" s="5">
        <v>0</v>
      </c>
      <c r="R2706" s="5">
        <v>0</v>
      </c>
      <c r="S2706" s="5">
        <v>0</v>
      </c>
      <c r="T2706" s="5">
        <v>120</v>
      </c>
      <c r="U2706" s="5">
        <v>0</v>
      </c>
      <c r="V2706" s="36">
        <v>0</v>
      </c>
      <c r="W2706" s="5">
        <f t="shared" si="2334"/>
        <v>100</v>
      </c>
      <c r="X2706" s="26"/>
    </row>
    <row r="2707" spans="1:25" ht="63" x14ac:dyDescent="0.25">
      <c r="A2707" s="4" t="s">
        <v>216</v>
      </c>
      <c r="B2707" s="4" t="s">
        <v>1341</v>
      </c>
      <c r="C2707" s="4" t="s">
        <v>345</v>
      </c>
      <c r="D2707" s="4" t="s">
        <v>72</v>
      </c>
      <c r="E2707" s="14" t="s">
        <v>1187</v>
      </c>
      <c r="F2707" s="5"/>
      <c r="G2707" s="5"/>
      <c r="H2707" s="5"/>
      <c r="I2707" s="5"/>
      <c r="J2707" s="5"/>
      <c r="K2707" s="5"/>
      <c r="L2707" s="5">
        <f>L2708</f>
        <v>290.66899999999998</v>
      </c>
      <c r="M2707" s="5">
        <f t="shared" si="2328"/>
        <v>290.66899999999998</v>
      </c>
      <c r="N2707" s="5">
        <v>120</v>
      </c>
      <c r="O2707" s="5">
        <f>O2708</f>
        <v>532.56119999999999</v>
      </c>
      <c r="P2707" s="5">
        <f t="shared" ref="P2707:V2707" si="2338">P2708</f>
        <v>0</v>
      </c>
      <c r="Q2707" s="5">
        <f t="shared" si="2338"/>
        <v>0</v>
      </c>
      <c r="R2707" s="5">
        <f t="shared" si="2338"/>
        <v>0</v>
      </c>
      <c r="S2707" s="5">
        <f t="shared" si="2338"/>
        <v>0</v>
      </c>
      <c r="T2707" s="5">
        <v>120</v>
      </c>
      <c r="U2707" s="5">
        <f t="shared" si="2338"/>
        <v>0</v>
      </c>
      <c r="V2707" s="36">
        <f t="shared" si="2338"/>
        <v>0</v>
      </c>
      <c r="W2707" s="5">
        <f t="shared" si="2334"/>
        <v>100</v>
      </c>
      <c r="X2707" s="26"/>
    </row>
    <row r="2708" spans="1:25" ht="31.5" x14ac:dyDescent="0.25">
      <c r="A2708" s="7" t="s">
        <v>218</v>
      </c>
      <c r="B2708" s="7" t="s">
        <v>1317</v>
      </c>
      <c r="C2708" s="7"/>
      <c r="D2708" s="7"/>
      <c r="E2708" s="18" t="s">
        <v>411</v>
      </c>
      <c r="F2708" s="5"/>
      <c r="G2708" s="5"/>
      <c r="H2708" s="5"/>
      <c r="I2708" s="5"/>
      <c r="J2708" s="5"/>
      <c r="K2708" s="5"/>
      <c r="L2708" s="5">
        <v>290.66899999999998</v>
      </c>
      <c r="M2708" s="5">
        <f t="shared" si="2328"/>
        <v>290.66899999999998</v>
      </c>
      <c r="N2708" s="8">
        <v>614599.23529999994</v>
      </c>
      <c r="O2708" s="5">
        <v>532.56119999999999</v>
      </c>
      <c r="P2708" s="5">
        <v>0</v>
      </c>
      <c r="Q2708" s="5">
        <v>0</v>
      </c>
      <c r="R2708" s="5">
        <v>0</v>
      </c>
      <c r="S2708" s="5">
        <v>0</v>
      </c>
      <c r="T2708" s="8">
        <v>597254.3746499999</v>
      </c>
      <c r="U2708" s="5">
        <v>0</v>
      </c>
      <c r="V2708" s="36">
        <v>0</v>
      </c>
      <c r="W2708" s="8">
        <f t="shared" si="2334"/>
        <v>97.177858406944878</v>
      </c>
      <c r="X2708" s="26"/>
    </row>
    <row r="2709" spans="1:25" s="3" customFormat="1" x14ac:dyDescent="0.25">
      <c r="A2709" s="7" t="s">
        <v>218</v>
      </c>
      <c r="B2709" s="7" t="s">
        <v>5</v>
      </c>
      <c r="C2709" s="7"/>
      <c r="D2709" s="7"/>
      <c r="E2709" s="12" t="s">
        <v>425</v>
      </c>
      <c r="F2709" s="8">
        <f t="shared" ref="F2709:L2714" si="2339">F2710</f>
        <v>0</v>
      </c>
      <c r="G2709" s="8">
        <f t="shared" si="2339"/>
        <v>0</v>
      </c>
      <c r="H2709" s="8">
        <f t="shared" si="2339"/>
        <v>0</v>
      </c>
      <c r="I2709" s="8">
        <f t="shared" si="2339"/>
        <v>0</v>
      </c>
      <c r="J2709" s="8">
        <f t="shared" si="2339"/>
        <v>0</v>
      </c>
      <c r="K2709" s="8">
        <f t="shared" si="2339"/>
        <v>0</v>
      </c>
      <c r="L2709" s="8">
        <f t="shared" si="2339"/>
        <v>0</v>
      </c>
      <c r="M2709" s="8">
        <f t="shared" si="2328"/>
        <v>0</v>
      </c>
      <c r="N2709" s="8">
        <v>71817.358000000007</v>
      </c>
      <c r="O2709" s="8">
        <f t="shared" ref="O2709:O2714" si="2340">O2710</f>
        <v>0</v>
      </c>
      <c r="P2709" s="8">
        <f t="shared" ref="P2709:V2714" si="2341">P2710</f>
        <v>0</v>
      </c>
      <c r="Q2709" s="8">
        <f t="shared" si="2341"/>
        <v>0</v>
      </c>
      <c r="R2709" s="8">
        <f t="shared" si="2341"/>
        <v>0</v>
      </c>
      <c r="S2709" s="8">
        <f t="shared" si="2341"/>
        <v>0</v>
      </c>
      <c r="T2709" s="8">
        <v>71421.37539999999</v>
      </c>
      <c r="U2709" s="8">
        <f t="shared" si="2341"/>
        <v>0</v>
      </c>
      <c r="V2709" s="34">
        <f t="shared" si="2341"/>
        <v>0</v>
      </c>
      <c r="W2709" s="8">
        <f t="shared" si="2334"/>
        <v>99.44862549803068</v>
      </c>
      <c r="X2709" s="26"/>
      <c r="Y2709" s="3" t="s">
        <v>1236</v>
      </c>
    </row>
    <row r="2710" spans="1:25" s="10" customFormat="1" ht="63" x14ac:dyDescent="0.25">
      <c r="A2710" s="9" t="s">
        <v>218</v>
      </c>
      <c r="B2710" s="9" t="s">
        <v>1343</v>
      </c>
      <c r="C2710" s="9"/>
      <c r="D2710" s="9"/>
      <c r="E2710" s="13" t="s">
        <v>436</v>
      </c>
      <c r="F2710" s="11">
        <f t="shared" si="2339"/>
        <v>0</v>
      </c>
      <c r="G2710" s="11">
        <f t="shared" si="2339"/>
        <v>0</v>
      </c>
      <c r="H2710" s="11">
        <f t="shared" si="2339"/>
        <v>0</v>
      </c>
      <c r="I2710" s="11">
        <f t="shared" si="2339"/>
        <v>0</v>
      </c>
      <c r="J2710" s="11">
        <f t="shared" si="2339"/>
        <v>0</v>
      </c>
      <c r="K2710" s="11">
        <f t="shared" si="2339"/>
        <v>0</v>
      </c>
      <c r="L2710" s="11">
        <f t="shared" si="2339"/>
        <v>0</v>
      </c>
      <c r="M2710" s="11">
        <f t="shared" si="2328"/>
        <v>0</v>
      </c>
      <c r="N2710" s="11">
        <v>59178.3</v>
      </c>
      <c r="O2710" s="11">
        <f t="shared" si="2340"/>
        <v>0</v>
      </c>
      <c r="P2710" s="11">
        <f t="shared" si="2341"/>
        <v>0</v>
      </c>
      <c r="Q2710" s="11">
        <f t="shared" si="2341"/>
        <v>0</v>
      </c>
      <c r="R2710" s="11">
        <f t="shared" si="2341"/>
        <v>0</v>
      </c>
      <c r="S2710" s="11">
        <f t="shared" si="2341"/>
        <v>0</v>
      </c>
      <c r="T2710" s="11">
        <v>59143.150169999994</v>
      </c>
      <c r="U2710" s="11">
        <f t="shared" si="2341"/>
        <v>0</v>
      </c>
      <c r="V2710" s="35">
        <f t="shared" si="2341"/>
        <v>0</v>
      </c>
      <c r="W2710" s="11">
        <f t="shared" si="2334"/>
        <v>99.940603515139827</v>
      </c>
      <c r="X2710" s="26"/>
      <c r="Y2710" s="3" t="s">
        <v>1236</v>
      </c>
    </row>
    <row r="2711" spans="1:25" ht="47.25" x14ac:dyDescent="0.25">
      <c r="A2711" s="4" t="s">
        <v>218</v>
      </c>
      <c r="B2711" s="4" t="s">
        <v>1343</v>
      </c>
      <c r="C2711" s="4" t="s">
        <v>96</v>
      </c>
      <c r="D2711" s="4"/>
      <c r="E2711" s="14" t="s">
        <v>908</v>
      </c>
      <c r="F2711" s="5">
        <f t="shared" si="2339"/>
        <v>0</v>
      </c>
      <c r="G2711" s="5">
        <f t="shared" si="2339"/>
        <v>0</v>
      </c>
      <c r="H2711" s="5">
        <f t="shared" si="2339"/>
        <v>0</v>
      </c>
      <c r="I2711" s="5">
        <f t="shared" si="2339"/>
        <v>0</v>
      </c>
      <c r="J2711" s="5">
        <f t="shared" si="2339"/>
        <v>0</v>
      </c>
      <c r="K2711" s="5">
        <f t="shared" si="2339"/>
        <v>0</v>
      </c>
      <c r="L2711" s="5">
        <f t="shared" si="2339"/>
        <v>0</v>
      </c>
      <c r="M2711" s="5">
        <f t="shared" si="2328"/>
        <v>0</v>
      </c>
      <c r="N2711" s="5">
        <v>6815.4</v>
      </c>
      <c r="O2711" s="5">
        <f t="shared" si="2340"/>
        <v>0</v>
      </c>
      <c r="P2711" s="5">
        <f t="shared" si="2341"/>
        <v>0</v>
      </c>
      <c r="Q2711" s="5">
        <f t="shared" si="2341"/>
        <v>0</v>
      </c>
      <c r="R2711" s="5">
        <f t="shared" si="2341"/>
        <v>0</v>
      </c>
      <c r="S2711" s="5">
        <f t="shared" si="2341"/>
        <v>0</v>
      </c>
      <c r="T2711" s="5">
        <v>6814.9035999999996</v>
      </c>
      <c r="U2711" s="5">
        <f t="shared" si="2341"/>
        <v>0</v>
      </c>
      <c r="V2711" s="36">
        <f t="shared" si="2341"/>
        <v>0</v>
      </c>
      <c r="W2711" s="5">
        <f t="shared" si="2334"/>
        <v>99.992716494996628</v>
      </c>
      <c r="X2711" s="26"/>
      <c r="Y2711" s="3" t="s">
        <v>1236</v>
      </c>
    </row>
    <row r="2712" spans="1:25" ht="31.5" x14ac:dyDescent="0.25">
      <c r="A2712" s="4" t="s">
        <v>218</v>
      </c>
      <c r="B2712" s="4" t="s">
        <v>1343</v>
      </c>
      <c r="C2712" s="4" t="s">
        <v>151</v>
      </c>
      <c r="D2712" s="4"/>
      <c r="E2712" s="14" t="s">
        <v>916</v>
      </c>
      <c r="F2712" s="5">
        <f t="shared" ref="F2712:L2712" si="2342">F2713+F2716</f>
        <v>0</v>
      </c>
      <c r="G2712" s="5">
        <f t="shared" si="2342"/>
        <v>0</v>
      </c>
      <c r="H2712" s="5">
        <f t="shared" si="2342"/>
        <v>0</v>
      </c>
      <c r="I2712" s="5">
        <f t="shared" si="2342"/>
        <v>0</v>
      </c>
      <c r="J2712" s="5">
        <f t="shared" si="2342"/>
        <v>0</v>
      </c>
      <c r="K2712" s="5">
        <f t="shared" si="2342"/>
        <v>0</v>
      </c>
      <c r="L2712" s="5">
        <f t="shared" si="2342"/>
        <v>0</v>
      </c>
      <c r="M2712" s="5">
        <f t="shared" si="2328"/>
        <v>0</v>
      </c>
      <c r="N2712" s="5">
        <v>6815.4</v>
      </c>
      <c r="O2712" s="5">
        <f>O2713+O2716</f>
        <v>0</v>
      </c>
      <c r="P2712" s="5">
        <f t="shared" ref="P2712:V2712" si="2343">P2713+P2716</f>
        <v>0</v>
      </c>
      <c r="Q2712" s="5">
        <f t="shared" si="2343"/>
        <v>0</v>
      </c>
      <c r="R2712" s="5">
        <f t="shared" si="2343"/>
        <v>0</v>
      </c>
      <c r="S2712" s="5">
        <f t="shared" si="2343"/>
        <v>0</v>
      </c>
      <c r="T2712" s="5">
        <v>6814.9035999999996</v>
      </c>
      <c r="U2712" s="5">
        <f t="shared" si="2343"/>
        <v>0</v>
      </c>
      <c r="V2712" s="36">
        <f t="shared" si="2343"/>
        <v>0</v>
      </c>
      <c r="W2712" s="5">
        <f t="shared" si="2334"/>
        <v>99.992716494996628</v>
      </c>
      <c r="X2712" s="26"/>
      <c r="Y2712" s="3" t="s">
        <v>1236</v>
      </c>
    </row>
    <row r="2713" spans="1:25" ht="63" x14ac:dyDescent="0.25">
      <c r="A2713" s="4" t="s">
        <v>218</v>
      </c>
      <c r="B2713" s="4" t="s">
        <v>1343</v>
      </c>
      <c r="C2713" s="4" t="s">
        <v>160</v>
      </c>
      <c r="D2713" s="4"/>
      <c r="E2713" s="14" t="s">
        <v>817</v>
      </c>
      <c r="F2713" s="5">
        <f t="shared" si="2339"/>
        <v>0</v>
      </c>
      <c r="G2713" s="5">
        <f t="shared" si="2339"/>
        <v>0</v>
      </c>
      <c r="H2713" s="5">
        <f t="shared" si="2339"/>
        <v>0</v>
      </c>
      <c r="I2713" s="5">
        <f t="shared" si="2339"/>
        <v>0</v>
      </c>
      <c r="J2713" s="5">
        <f t="shared" si="2339"/>
        <v>0</v>
      </c>
      <c r="K2713" s="5">
        <f t="shared" si="2339"/>
        <v>0</v>
      </c>
      <c r="L2713" s="5">
        <f t="shared" si="2339"/>
        <v>0</v>
      </c>
      <c r="M2713" s="5">
        <f t="shared" si="2328"/>
        <v>0</v>
      </c>
      <c r="N2713" s="5">
        <v>6815.4</v>
      </c>
      <c r="O2713" s="5">
        <f t="shared" si="2340"/>
        <v>0</v>
      </c>
      <c r="P2713" s="5">
        <f t="shared" si="2341"/>
        <v>0</v>
      </c>
      <c r="Q2713" s="5">
        <f t="shared" si="2341"/>
        <v>0</v>
      </c>
      <c r="R2713" s="5">
        <f t="shared" si="2341"/>
        <v>0</v>
      </c>
      <c r="S2713" s="5">
        <f t="shared" si="2341"/>
        <v>0</v>
      </c>
      <c r="T2713" s="5">
        <v>6814.9035999999996</v>
      </c>
      <c r="U2713" s="5">
        <f t="shared" si="2341"/>
        <v>0</v>
      </c>
      <c r="V2713" s="36">
        <f t="shared" si="2341"/>
        <v>0</v>
      </c>
      <c r="W2713" s="5">
        <f t="shared" si="2334"/>
        <v>99.992716494996628</v>
      </c>
      <c r="X2713" s="26"/>
      <c r="Y2713" s="3" t="s">
        <v>1236</v>
      </c>
    </row>
    <row r="2714" spans="1:25" ht="31.5" x14ac:dyDescent="0.25">
      <c r="A2714" s="4" t="s">
        <v>218</v>
      </c>
      <c r="B2714" s="4" t="s">
        <v>1343</v>
      </c>
      <c r="C2714" s="4" t="s">
        <v>157</v>
      </c>
      <c r="D2714" s="4"/>
      <c r="E2714" s="14" t="s">
        <v>526</v>
      </c>
      <c r="F2714" s="5">
        <f t="shared" si="2339"/>
        <v>0</v>
      </c>
      <c r="G2714" s="5">
        <f t="shared" si="2339"/>
        <v>0</v>
      </c>
      <c r="H2714" s="5">
        <f t="shared" si="2339"/>
        <v>0</v>
      </c>
      <c r="I2714" s="5">
        <f t="shared" si="2339"/>
        <v>0</v>
      </c>
      <c r="J2714" s="5">
        <f t="shared" si="2339"/>
        <v>0</v>
      </c>
      <c r="K2714" s="5">
        <f t="shared" si="2339"/>
        <v>0</v>
      </c>
      <c r="L2714" s="5">
        <f t="shared" si="2339"/>
        <v>0</v>
      </c>
      <c r="M2714" s="5">
        <f t="shared" si="2328"/>
        <v>0</v>
      </c>
      <c r="N2714" s="5">
        <v>6815.4</v>
      </c>
      <c r="O2714" s="5">
        <f t="shared" si="2340"/>
        <v>0</v>
      </c>
      <c r="P2714" s="5">
        <f t="shared" si="2341"/>
        <v>0</v>
      </c>
      <c r="Q2714" s="5">
        <f t="shared" si="2341"/>
        <v>0</v>
      </c>
      <c r="R2714" s="5">
        <f t="shared" si="2341"/>
        <v>0</v>
      </c>
      <c r="S2714" s="5">
        <f t="shared" si="2341"/>
        <v>0</v>
      </c>
      <c r="T2714" s="5">
        <v>6814.9035999999996</v>
      </c>
      <c r="U2714" s="5">
        <f t="shared" si="2341"/>
        <v>0</v>
      </c>
      <c r="V2714" s="36">
        <f t="shared" si="2341"/>
        <v>0</v>
      </c>
      <c r="W2714" s="5">
        <f t="shared" si="2334"/>
        <v>99.992716494996628</v>
      </c>
      <c r="X2714" s="26"/>
      <c r="Y2714" s="3" t="s">
        <v>1236</v>
      </c>
    </row>
    <row r="2715" spans="1:25" ht="78.75" x14ac:dyDescent="0.25">
      <c r="A2715" s="4" t="s">
        <v>218</v>
      </c>
      <c r="B2715" s="4" t="s">
        <v>1343</v>
      </c>
      <c r="C2715" s="4" t="s">
        <v>157</v>
      </c>
      <c r="D2715" s="4" t="s">
        <v>18</v>
      </c>
      <c r="E2715" s="14" t="s">
        <v>462</v>
      </c>
      <c r="F2715" s="5"/>
      <c r="G2715" s="5"/>
      <c r="H2715" s="5"/>
      <c r="I2715" s="5"/>
      <c r="J2715" s="5"/>
      <c r="K2715" s="5"/>
      <c r="L2715" s="5"/>
      <c r="M2715" s="5">
        <f t="shared" si="2328"/>
        <v>0</v>
      </c>
      <c r="N2715" s="5">
        <v>6559.5818300000001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6559.5312899999999</v>
      </c>
      <c r="U2715" s="5">
        <v>0</v>
      </c>
      <c r="V2715" s="36">
        <v>0</v>
      </c>
      <c r="W2715" s="5">
        <f t="shared" si="2334"/>
        <v>99.999229524056403</v>
      </c>
      <c r="X2715" s="26"/>
      <c r="Y2715" s="3" t="s">
        <v>1236</v>
      </c>
    </row>
    <row r="2716" spans="1:25" ht="31.5" x14ac:dyDescent="0.25">
      <c r="A2716" s="4" t="s">
        <v>218</v>
      </c>
      <c r="B2716" s="4" t="s">
        <v>1343</v>
      </c>
      <c r="C2716" s="4" t="s">
        <v>157</v>
      </c>
      <c r="D2716" s="4" t="s">
        <v>28</v>
      </c>
      <c r="E2716" s="14" t="s">
        <v>464</v>
      </c>
      <c r="F2716" s="5">
        <f t="shared" ref="F2716:L2717" si="2344">F2717</f>
        <v>0</v>
      </c>
      <c r="G2716" s="5">
        <f t="shared" si="2344"/>
        <v>0</v>
      </c>
      <c r="H2716" s="5">
        <f t="shared" si="2344"/>
        <v>0</v>
      </c>
      <c r="I2716" s="5">
        <f t="shared" si="2344"/>
        <v>0</v>
      </c>
      <c r="J2716" s="5">
        <f t="shared" si="2344"/>
        <v>0</v>
      </c>
      <c r="K2716" s="5">
        <f t="shared" si="2344"/>
        <v>0</v>
      </c>
      <c r="L2716" s="5">
        <f t="shared" si="2344"/>
        <v>0</v>
      </c>
      <c r="M2716" s="5">
        <f t="shared" si="2328"/>
        <v>0</v>
      </c>
      <c r="N2716" s="5">
        <v>6559.5818300000001</v>
      </c>
      <c r="O2716" s="5">
        <f>O2717</f>
        <v>0</v>
      </c>
      <c r="P2716" s="5">
        <f t="shared" ref="P2716:V2717" si="2345">P2717</f>
        <v>0</v>
      </c>
      <c r="Q2716" s="5">
        <f t="shared" si="2345"/>
        <v>0</v>
      </c>
      <c r="R2716" s="5">
        <f t="shared" si="2345"/>
        <v>0</v>
      </c>
      <c r="S2716" s="5">
        <f t="shared" si="2345"/>
        <v>0</v>
      </c>
      <c r="T2716" s="5">
        <v>6559.5312899999999</v>
      </c>
      <c r="U2716" s="5">
        <f t="shared" si="2345"/>
        <v>0</v>
      </c>
      <c r="V2716" s="36">
        <f t="shared" si="2345"/>
        <v>0</v>
      </c>
      <c r="W2716" s="5">
        <f t="shared" si="2334"/>
        <v>99.999229524056403</v>
      </c>
      <c r="X2716" s="26"/>
      <c r="Y2716" s="3" t="s">
        <v>1236</v>
      </c>
    </row>
    <row r="2717" spans="1:25" ht="31.5" x14ac:dyDescent="0.25">
      <c r="A2717" s="4" t="s">
        <v>218</v>
      </c>
      <c r="B2717" s="4" t="s">
        <v>1343</v>
      </c>
      <c r="C2717" s="4" t="s">
        <v>157</v>
      </c>
      <c r="D2717" s="4" t="s">
        <v>11</v>
      </c>
      <c r="E2717" s="14" t="s">
        <v>465</v>
      </c>
      <c r="F2717" s="5">
        <f t="shared" si="2344"/>
        <v>0</v>
      </c>
      <c r="G2717" s="5">
        <f t="shared" si="2344"/>
        <v>0</v>
      </c>
      <c r="H2717" s="5">
        <f t="shared" si="2344"/>
        <v>0</v>
      </c>
      <c r="I2717" s="5">
        <f t="shared" si="2344"/>
        <v>0</v>
      </c>
      <c r="J2717" s="5">
        <f t="shared" si="2344"/>
        <v>0</v>
      </c>
      <c r="K2717" s="5">
        <f t="shared" si="2344"/>
        <v>0</v>
      </c>
      <c r="L2717" s="5">
        <f t="shared" si="2344"/>
        <v>0</v>
      </c>
      <c r="M2717" s="5">
        <f t="shared" si="2328"/>
        <v>0</v>
      </c>
      <c r="N2717" s="5">
        <v>255.81817000000001</v>
      </c>
      <c r="O2717" s="5">
        <f>O2718</f>
        <v>0</v>
      </c>
      <c r="P2717" s="5">
        <f t="shared" si="2345"/>
        <v>0</v>
      </c>
      <c r="Q2717" s="5">
        <f t="shared" si="2345"/>
        <v>0</v>
      </c>
      <c r="R2717" s="5">
        <f t="shared" si="2345"/>
        <v>0</v>
      </c>
      <c r="S2717" s="5">
        <f t="shared" si="2345"/>
        <v>0</v>
      </c>
      <c r="T2717" s="5">
        <v>255.37231</v>
      </c>
      <c r="U2717" s="5">
        <f t="shared" si="2345"/>
        <v>0</v>
      </c>
      <c r="V2717" s="36">
        <f t="shared" si="2345"/>
        <v>0</v>
      </c>
      <c r="W2717" s="5">
        <f t="shared" si="2334"/>
        <v>99.82571214546644</v>
      </c>
      <c r="X2717" s="26"/>
      <c r="Y2717" s="3" t="s">
        <v>1236</v>
      </c>
    </row>
    <row r="2718" spans="1:25" ht="31.5" x14ac:dyDescent="0.25">
      <c r="A2718" s="4" t="s">
        <v>218</v>
      </c>
      <c r="B2718" s="4" t="s">
        <v>1343</v>
      </c>
      <c r="C2718" s="4" t="s">
        <v>157</v>
      </c>
      <c r="D2718" s="4" t="s">
        <v>12</v>
      </c>
      <c r="E2718" s="14" t="s">
        <v>466</v>
      </c>
      <c r="F2718" s="5"/>
      <c r="G2718" s="5"/>
      <c r="H2718" s="5"/>
      <c r="I2718" s="5"/>
      <c r="J2718" s="5"/>
      <c r="K2718" s="5"/>
      <c r="L2718" s="5"/>
      <c r="M2718" s="5">
        <f t="shared" si="2328"/>
        <v>0</v>
      </c>
      <c r="N2718" s="5">
        <v>255.81817000000001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255.37231</v>
      </c>
      <c r="U2718" s="5">
        <v>0</v>
      </c>
      <c r="V2718" s="36">
        <v>0</v>
      </c>
      <c r="W2718" s="5">
        <f t="shared" si="2334"/>
        <v>99.82571214546644</v>
      </c>
      <c r="X2718" s="26"/>
      <c r="Y2718" s="3" t="s">
        <v>1236</v>
      </c>
    </row>
    <row r="2719" spans="1:25" s="3" customFormat="1" ht="31.5" x14ac:dyDescent="0.25">
      <c r="A2719" s="4" t="s">
        <v>218</v>
      </c>
      <c r="B2719" s="4" t="s">
        <v>1343</v>
      </c>
      <c r="C2719" s="4" t="s">
        <v>22</v>
      </c>
      <c r="D2719" s="4"/>
      <c r="E2719" s="14" t="s">
        <v>699</v>
      </c>
      <c r="F2719" s="8">
        <f t="shared" ref="F2719:L2725" si="2346">F2720</f>
        <v>1502</v>
      </c>
      <c r="G2719" s="8">
        <f t="shared" si="2346"/>
        <v>1502</v>
      </c>
      <c r="H2719" s="8">
        <f t="shared" si="2346"/>
        <v>1502</v>
      </c>
      <c r="I2719" s="8">
        <f t="shared" si="2346"/>
        <v>0</v>
      </c>
      <c r="J2719" s="8">
        <f t="shared" si="2346"/>
        <v>0</v>
      </c>
      <c r="K2719" s="8">
        <f t="shared" si="2346"/>
        <v>0</v>
      </c>
      <c r="L2719" s="8">
        <f t="shared" si="2346"/>
        <v>-15.375</v>
      </c>
      <c r="M2719" s="8">
        <f t="shared" si="2328"/>
        <v>1486.625</v>
      </c>
      <c r="N2719" s="5">
        <v>300.8</v>
      </c>
      <c r="O2719" s="8">
        <f t="shared" ref="O2719:O2725" si="2347">O2720</f>
        <v>1055.09167</v>
      </c>
      <c r="P2719" s="8">
        <f t="shared" ref="P2719:V2725" si="2348">P2720</f>
        <v>0</v>
      </c>
      <c r="Q2719" s="8">
        <f t="shared" si="2348"/>
        <v>0</v>
      </c>
      <c r="R2719" s="8">
        <f t="shared" si="2348"/>
        <v>0</v>
      </c>
      <c r="S2719" s="8">
        <f t="shared" si="2348"/>
        <v>0</v>
      </c>
      <c r="T2719" s="5">
        <v>271.66061000000002</v>
      </c>
      <c r="U2719" s="8">
        <f t="shared" si="2348"/>
        <v>0</v>
      </c>
      <c r="V2719" s="34">
        <f t="shared" si="2348"/>
        <v>0</v>
      </c>
      <c r="W2719" s="5">
        <f t="shared" si="2334"/>
        <v>90.312702792553196</v>
      </c>
      <c r="X2719" s="21"/>
    </row>
    <row r="2720" spans="1:25" s="10" customFormat="1" x14ac:dyDescent="0.25">
      <c r="A2720" s="4" t="s">
        <v>218</v>
      </c>
      <c r="B2720" s="4" t="s">
        <v>1343</v>
      </c>
      <c r="C2720" s="4" t="s">
        <v>23</v>
      </c>
      <c r="D2720" s="4"/>
      <c r="E2720" s="14" t="s">
        <v>705</v>
      </c>
      <c r="F2720" s="11">
        <f t="shared" si="2346"/>
        <v>1502</v>
      </c>
      <c r="G2720" s="11">
        <f t="shared" si="2346"/>
        <v>1502</v>
      </c>
      <c r="H2720" s="11">
        <f t="shared" si="2346"/>
        <v>1502</v>
      </c>
      <c r="I2720" s="11">
        <f t="shared" si="2346"/>
        <v>0</v>
      </c>
      <c r="J2720" s="11">
        <f t="shared" si="2346"/>
        <v>0</v>
      </c>
      <c r="K2720" s="11">
        <f t="shared" si="2346"/>
        <v>0</v>
      </c>
      <c r="L2720" s="11">
        <f t="shared" si="2346"/>
        <v>-15.375</v>
      </c>
      <c r="M2720" s="11">
        <f t="shared" si="2328"/>
        <v>1486.625</v>
      </c>
      <c r="N2720" s="5">
        <v>300.8</v>
      </c>
      <c r="O2720" s="11">
        <f t="shared" ref="O2720:V2720" si="2349">O2721+O2727</f>
        <v>1055.09167</v>
      </c>
      <c r="P2720" s="11">
        <f t="shared" si="2349"/>
        <v>0</v>
      </c>
      <c r="Q2720" s="11">
        <f t="shared" si="2349"/>
        <v>0</v>
      </c>
      <c r="R2720" s="11">
        <f t="shared" si="2349"/>
        <v>0</v>
      </c>
      <c r="S2720" s="11">
        <f t="shared" si="2349"/>
        <v>0</v>
      </c>
      <c r="T2720" s="5">
        <v>271.66061000000002</v>
      </c>
      <c r="U2720" s="11">
        <f t="shared" si="2349"/>
        <v>0</v>
      </c>
      <c r="V2720" s="35">
        <f t="shared" si="2349"/>
        <v>0</v>
      </c>
      <c r="W2720" s="5">
        <f t="shared" si="2334"/>
        <v>90.312702792553196</v>
      </c>
      <c r="X2720" s="25"/>
    </row>
    <row r="2721" spans="1:24" ht="47.25" x14ac:dyDescent="0.25">
      <c r="A2721" s="4" t="s">
        <v>218</v>
      </c>
      <c r="B2721" s="4" t="s">
        <v>1343</v>
      </c>
      <c r="C2721" s="4" t="s">
        <v>217</v>
      </c>
      <c r="D2721" s="4"/>
      <c r="E2721" s="14" t="s">
        <v>708</v>
      </c>
      <c r="F2721" s="5">
        <f t="shared" si="2346"/>
        <v>1502</v>
      </c>
      <c r="G2721" s="5">
        <f t="shared" si="2346"/>
        <v>1502</v>
      </c>
      <c r="H2721" s="5">
        <f t="shared" si="2346"/>
        <v>1502</v>
      </c>
      <c r="I2721" s="5">
        <f t="shared" si="2346"/>
        <v>0</v>
      </c>
      <c r="J2721" s="5">
        <f t="shared" si="2346"/>
        <v>0</v>
      </c>
      <c r="K2721" s="5">
        <f t="shared" si="2346"/>
        <v>0</v>
      </c>
      <c r="L2721" s="5">
        <f t="shared" si="2346"/>
        <v>-15.375</v>
      </c>
      <c r="M2721" s="5">
        <f t="shared" si="2328"/>
        <v>1486.625</v>
      </c>
      <c r="N2721" s="5">
        <v>300.8</v>
      </c>
      <c r="O2721" s="5">
        <f t="shared" si="2347"/>
        <v>1005.09167</v>
      </c>
      <c r="P2721" s="5">
        <f t="shared" si="2348"/>
        <v>0</v>
      </c>
      <c r="Q2721" s="5">
        <f t="shared" si="2348"/>
        <v>0</v>
      </c>
      <c r="R2721" s="5">
        <f t="shared" si="2348"/>
        <v>0</v>
      </c>
      <c r="S2721" s="5">
        <f t="shared" si="2348"/>
        <v>0</v>
      </c>
      <c r="T2721" s="5">
        <v>271.66061000000002</v>
      </c>
      <c r="U2721" s="5">
        <f t="shared" si="2348"/>
        <v>0</v>
      </c>
      <c r="V2721" s="36">
        <f t="shared" si="2348"/>
        <v>0</v>
      </c>
      <c r="W2721" s="5">
        <f t="shared" si="2334"/>
        <v>90.312702792553196</v>
      </c>
      <c r="X2721" s="26"/>
    </row>
    <row r="2722" spans="1:24" ht="31.5" x14ac:dyDescent="0.25">
      <c r="A2722" s="4" t="s">
        <v>218</v>
      </c>
      <c r="B2722" s="4" t="s">
        <v>1343</v>
      </c>
      <c r="C2722" s="4" t="s">
        <v>217</v>
      </c>
      <c r="D2722" s="4" t="s">
        <v>11</v>
      </c>
      <c r="E2722" s="14" t="s">
        <v>465</v>
      </c>
      <c r="F2722" s="5">
        <f t="shared" si="2346"/>
        <v>1502</v>
      </c>
      <c r="G2722" s="5">
        <f t="shared" si="2346"/>
        <v>1502</v>
      </c>
      <c r="H2722" s="5">
        <f t="shared" si="2346"/>
        <v>1502</v>
      </c>
      <c r="I2722" s="5">
        <f t="shared" si="2346"/>
        <v>0</v>
      </c>
      <c r="J2722" s="5">
        <f t="shared" si="2346"/>
        <v>0</v>
      </c>
      <c r="K2722" s="5">
        <f t="shared" si="2346"/>
        <v>0</v>
      </c>
      <c r="L2722" s="5">
        <f t="shared" si="2346"/>
        <v>-15.375</v>
      </c>
      <c r="M2722" s="5">
        <f t="shared" si="2328"/>
        <v>1486.625</v>
      </c>
      <c r="N2722" s="5">
        <v>300.8</v>
      </c>
      <c r="O2722" s="5">
        <f t="shared" si="2347"/>
        <v>1005.09167</v>
      </c>
      <c r="P2722" s="5">
        <f t="shared" si="2348"/>
        <v>0</v>
      </c>
      <c r="Q2722" s="5">
        <f t="shared" si="2348"/>
        <v>0</v>
      </c>
      <c r="R2722" s="5">
        <f t="shared" si="2348"/>
        <v>0</v>
      </c>
      <c r="S2722" s="5">
        <f t="shared" si="2348"/>
        <v>0</v>
      </c>
      <c r="T2722" s="5">
        <v>271.66061000000002</v>
      </c>
      <c r="U2722" s="5">
        <f t="shared" si="2348"/>
        <v>0</v>
      </c>
      <c r="V2722" s="36">
        <f t="shared" si="2348"/>
        <v>0</v>
      </c>
      <c r="W2722" s="5">
        <f t="shared" si="2334"/>
        <v>90.312702792553196</v>
      </c>
      <c r="X2722" s="26"/>
    </row>
    <row r="2723" spans="1:24" ht="31.5" x14ac:dyDescent="0.25">
      <c r="A2723" s="4" t="s">
        <v>218</v>
      </c>
      <c r="B2723" s="4" t="s">
        <v>1343</v>
      </c>
      <c r="C2723" s="4" t="s">
        <v>217</v>
      </c>
      <c r="D2723" s="4" t="s">
        <v>12</v>
      </c>
      <c r="E2723" s="14" t="s">
        <v>466</v>
      </c>
      <c r="F2723" s="5">
        <f t="shared" si="2346"/>
        <v>1502</v>
      </c>
      <c r="G2723" s="5">
        <f t="shared" si="2346"/>
        <v>1502</v>
      </c>
      <c r="H2723" s="5">
        <f t="shared" si="2346"/>
        <v>1502</v>
      </c>
      <c r="I2723" s="5">
        <f t="shared" si="2346"/>
        <v>0</v>
      </c>
      <c r="J2723" s="5">
        <f t="shared" si="2346"/>
        <v>0</v>
      </c>
      <c r="K2723" s="5">
        <f t="shared" si="2346"/>
        <v>0</v>
      </c>
      <c r="L2723" s="5">
        <f t="shared" si="2346"/>
        <v>-15.375</v>
      </c>
      <c r="M2723" s="5">
        <f t="shared" si="2328"/>
        <v>1486.625</v>
      </c>
      <c r="N2723" s="5">
        <v>300.8</v>
      </c>
      <c r="O2723" s="5">
        <f t="shared" si="2347"/>
        <v>1005.09167</v>
      </c>
      <c r="P2723" s="5">
        <f t="shared" si="2348"/>
        <v>0</v>
      </c>
      <c r="Q2723" s="5">
        <f t="shared" si="2348"/>
        <v>0</v>
      </c>
      <c r="R2723" s="5">
        <f t="shared" si="2348"/>
        <v>0</v>
      </c>
      <c r="S2723" s="5">
        <f t="shared" si="2348"/>
        <v>0</v>
      </c>
      <c r="T2723" s="5">
        <v>271.66061000000002</v>
      </c>
      <c r="U2723" s="5">
        <f t="shared" si="2348"/>
        <v>0</v>
      </c>
      <c r="V2723" s="36">
        <f t="shared" si="2348"/>
        <v>0</v>
      </c>
      <c r="W2723" s="5">
        <f t="shared" si="2334"/>
        <v>90.312702792553196</v>
      </c>
      <c r="X2723" s="26"/>
    </row>
    <row r="2724" spans="1:24" ht="31.5" x14ac:dyDescent="0.25">
      <c r="A2724" s="4" t="s">
        <v>218</v>
      </c>
      <c r="B2724" s="4" t="s">
        <v>1343</v>
      </c>
      <c r="C2724" s="4" t="s">
        <v>25</v>
      </c>
      <c r="D2724" s="4"/>
      <c r="E2724" s="14" t="s">
        <v>728</v>
      </c>
      <c r="F2724" s="5">
        <f t="shared" si="2346"/>
        <v>1502</v>
      </c>
      <c r="G2724" s="5">
        <f t="shared" si="2346"/>
        <v>1502</v>
      </c>
      <c r="H2724" s="5">
        <f t="shared" si="2346"/>
        <v>1502</v>
      </c>
      <c r="I2724" s="5">
        <f t="shared" si="2346"/>
        <v>0</v>
      </c>
      <c r="J2724" s="5">
        <f t="shared" si="2346"/>
        <v>0</v>
      </c>
      <c r="K2724" s="5">
        <f t="shared" si="2346"/>
        <v>0</v>
      </c>
      <c r="L2724" s="5">
        <f t="shared" si="2346"/>
        <v>-15.375</v>
      </c>
      <c r="M2724" s="5">
        <f t="shared" si="2328"/>
        <v>1486.625</v>
      </c>
      <c r="N2724" s="5">
        <v>52062.1</v>
      </c>
      <c r="O2724" s="5">
        <f t="shared" si="2347"/>
        <v>1005.09167</v>
      </c>
      <c r="P2724" s="5">
        <f t="shared" si="2348"/>
        <v>0</v>
      </c>
      <c r="Q2724" s="5">
        <f t="shared" si="2348"/>
        <v>0</v>
      </c>
      <c r="R2724" s="5">
        <f t="shared" si="2348"/>
        <v>0</v>
      </c>
      <c r="S2724" s="5">
        <f t="shared" si="2348"/>
        <v>0</v>
      </c>
      <c r="T2724" s="5">
        <v>52056.585959999997</v>
      </c>
      <c r="U2724" s="5">
        <f t="shared" si="2348"/>
        <v>0</v>
      </c>
      <c r="V2724" s="36">
        <f t="shared" si="2348"/>
        <v>0</v>
      </c>
      <c r="W2724" s="5">
        <f t="shared" si="2334"/>
        <v>99.989408725349151</v>
      </c>
      <c r="X2724" s="26"/>
    </row>
    <row r="2725" spans="1:24" ht="31.5" x14ac:dyDescent="0.25">
      <c r="A2725" s="4" t="s">
        <v>218</v>
      </c>
      <c r="B2725" s="4" t="s">
        <v>1343</v>
      </c>
      <c r="C2725" s="4" t="s">
        <v>161</v>
      </c>
      <c r="D2725" s="4"/>
      <c r="E2725" s="14" t="s">
        <v>730</v>
      </c>
      <c r="F2725" s="5">
        <f t="shared" si="2346"/>
        <v>1502</v>
      </c>
      <c r="G2725" s="5">
        <f t="shared" si="2346"/>
        <v>1502</v>
      </c>
      <c r="H2725" s="5">
        <f t="shared" si="2346"/>
        <v>1502</v>
      </c>
      <c r="I2725" s="5">
        <f t="shared" si="2346"/>
        <v>0</v>
      </c>
      <c r="J2725" s="5">
        <f t="shared" si="2346"/>
        <v>0</v>
      </c>
      <c r="K2725" s="5">
        <f t="shared" si="2346"/>
        <v>0</v>
      </c>
      <c r="L2725" s="5">
        <f t="shared" si="2346"/>
        <v>-15.375</v>
      </c>
      <c r="M2725" s="5">
        <f t="shared" si="2328"/>
        <v>1486.625</v>
      </c>
      <c r="N2725" s="5">
        <v>52062.1</v>
      </c>
      <c r="O2725" s="5">
        <f t="shared" si="2347"/>
        <v>1005.09167</v>
      </c>
      <c r="P2725" s="5">
        <f t="shared" si="2348"/>
        <v>0</v>
      </c>
      <c r="Q2725" s="5">
        <f t="shared" si="2348"/>
        <v>0</v>
      </c>
      <c r="R2725" s="5">
        <f t="shared" si="2348"/>
        <v>0</v>
      </c>
      <c r="S2725" s="5">
        <f t="shared" si="2348"/>
        <v>0</v>
      </c>
      <c r="T2725" s="5">
        <v>52056.585959999997</v>
      </c>
      <c r="U2725" s="5">
        <f t="shared" si="2348"/>
        <v>0</v>
      </c>
      <c r="V2725" s="36">
        <f t="shared" si="2348"/>
        <v>0</v>
      </c>
      <c r="W2725" s="5">
        <f t="shared" si="2334"/>
        <v>99.989408725349151</v>
      </c>
      <c r="X2725" s="26"/>
    </row>
    <row r="2726" spans="1:24" ht="31.5" x14ac:dyDescent="0.25">
      <c r="A2726" s="4" t="s">
        <v>218</v>
      </c>
      <c r="B2726" s="4" t="s">
        <v>1343</v>
      </c>
      <c r="C2726" s="4" t="s">
        <v>158</v>
      </c>
      <c r="D2726" s="4"/>
      <c r="E2726" s="14" t="s">
        <v>722</v>
      </c>
      <c r="F2726" s="5">
        <v>1502</v>
      </c>
      <c r="G2726" s="5">
        <v>1502</v>
      </c>
      <c r="H2726" s="5">
        <v>1502</v>
      </c>
      <c r="I2726" s="5"/>
      <c r="J2726" s="5"/>
      <c r="K2726" s="5"/>
      <c r="L2726" s="5">
        <f>-15.375</f>
        <v>-15.375</v>
      </c>
      <c r="M2726" s="5">
        <f t="shared" si="2328"/>
        <v>1486.625</v>
      </c>
      <c r="N2726" s="5">
        <v>48117.79279</v>
      </c>
      <c r="O2726" s="5">
        <v>1005.09167</v>
      </c>
      <c r="P2726" s="5">
        <v>0</v>
      </c>
      <c r="Q2726" s="5">
        <v>0</v>
      </c>
      <c r="R2726" s="5">
        <v>0</v>
      </c>
      <c r="S2726" s="5">
        <v>0</v>
      </c>
      <c r="T2726" s="5">
        <v>48112.475439999995</v>
      </c>
      <c r="U2726" s="5">
        <v>0</v>
      </c>
      <c r="V2726" s="36">
        <v>0</v>
      </c>
      <c r="W2726" s="5">
        <f t="shared" si="2334"/>
        <v>99.988949306084734</v>
      </c>
      <c r="X2726" s="26"/>
    </row>
    <row r="2727" spans="1:24" ht="78.75" x14ac:dyDescent="0.25">
      <c r="A2727" s="4" t="s">
        <v>218</v>
      </c>
      <c r="B2727" s="4" t="s">
        <v>1343</v>
      </c>
      <c r="C2727" s="4" t="s">
        <v>158</v>
      </c>
      <c r="D2727" s="4" t="s">
        <v>18</v>
      </c>
      <c r="E2727" s="14" t="s">
        <v>462</v>
      </c>
      <c r="F2727" s="5"/>
      <c r="G2727" s="5"/>
      <c r="H2727" s="5"/>
      <c r="I2727" s="5"/>
      <c r="J2727" s="5"/>
      <c r="K2727" s="5"/>
      <c r="L2727" s="5"/>
      <c r="M2727" s="5">
        <f>M2728</f>
        <v>0</v>
      </c>
      <c r="N2727" s="5">
        <v>48105.256280000001</v>
      </c>
      <c r="O2727" s="5">
        <f t="shared" ref="O2727:V2729" si="2350">O2728</f>
        <v>50</v>
      </c>
      <c r="P2727" s="5">
        <f t="shared" si="2350"/>
        <v>0</v>
      </c>
      <c r="Q2727" s="5">
        <f t="shared" si="2350"/>
        <v>0</v>
      </c>
      <c r="R2727" s="5">
        <f t="shared" si="2350"/>
        <v>0</v>
      </c>
      <c r="S2727" s="5">
        <f t="shared" si="2350"/>
        <v>0</v>
      </c>
      <c r="T2727" s="5">
        <v>48099.938929999997</v>
      </c>
      <c r="U2727" s="5">
        <f t="shared" si="2350"/>
        <v>0</v>
      </c>
      <c r="V2727" s="36">
        <f t="shared" si="2350"/>
        <v>0</v>
      </c>
      <c r="W2727" s="5">
        <f t="shared" si="2334"/>
        <v>99.988946426209523</v>
      </c>
      <c r="X2727" s="26"/>
    </row>
    <row r="2728" spans="1:24" ht="31.5" x14ac:dyDescent="0.25">
      <c r="A2728" s="4" t="s">
        <v>218</v>
      </c>
      <c r="B2728" s="4" t="s">
        <v>1343</v>
      </c>
      <c r="C2728" s="4" t="s">
        <v>158</v>
      </c>
      <c r="D2728" s="4" t="s">
        <v>28</v>
      </c>
      <c r="E2728" s="14" t="s">
        <v>464</v>
      </c>
      <c r="F2728" s="5"/>
      <c r="G2728" s="5"/>
      <c r="H2728" s="5"/>
      <c r="I2728" s="5"/>
      <c r="J2728" s="5"/>
      <c r="K2728" s="5"/>
      <c r="L2728" s="5"/>
      <c r="M2728" s="5">
        <f>M2729</f>
        <v>0</v>
      </c>
      <c r="N2728" s="5">
        <v>48105.256280000001</v>
      </c>
      <c r="O2728" s="5">
        <f t="shared" si="2350"/>
        <v>50</v>
      </c>
      <c r="P2728" s="5">
        <f t="shared" si="2350"/>
        <v>0</v>
      </c>
      <c r="Q2728" s="5">
        <f t="shared" si="2350"/>
        <v>0</v>
      </c>
      <c r="R2728" s="5">
        <f t="shared" si="2350"/>
        <v>0</v>
      </c>
      <c r="S2728" s="5">
        <f t="shared" si="2350"/>
        <v>0</v>
      </c>
      <c r="T2728" s="5">
        <v>48099.938929999997</v>
      </c>
      <c r="U2728" s="5">
        <f t="shared" si="2350"/>
        <v>0</v>
      </c>
      <c r="V2728" s="36">
        <f t="shared" si="2350"/>
        <v>0</v>
      </c>
      <c r="W2728" s="5">
        <f t="shared" si="2334"/>
        <v>99.988946426209523</v>
      </c>
      <c r="X2728" s="26"/>
    </row>
    <row r="2729" spans="1:24" x14ac:dyDescent="0.25">
      <c r="A2729" s="4" t="s">
        <v>218</v>
      </c>
      <c r="B2729" s="4" t="s">
        <v>1343</v>
      </c>
      <c r="C2729" s="4" t="s">
        <v>158</v>
      </c>
      <c r="D2729" s="4" t="s">
        <v>117</v>
      </c>
      <c r="E2729" s="14" t="s">
        <v>467</v>
      </c>
      <c r="F2729" s="5"/>
      <c r="G2729" s="5"/>
      <c r="H2729" s="5"/>
      <c r="I2729" s="5"/>
      <c r="J2729" s="5"/>
      <c r="K2729" s="5"/>
      <c r="L2729" s="5"/>
      <c r="M2729" s="5">
        <f>M2730</f>
        <v>0</v>
      </c>
      <c r="N2729" s="5">
        <v>12.53651</v>
      </c>
      <c r="O2729" s="5">
        <f t="shared" si="2350"/>
        <v>50</v>
      </c>
      <c r="P2729" s="5">
        <f t="shared" si="2350"/>
        <v>0</v>
      </c>
      <c r="Q2729" s="5">
        <f t="shared" si="2350"/>
        <v>0</v>
      </c>
      <c r="R2729" s="5">
        <f t="shared" si="2350"/>
        <v>0</v>
      </c>
      <c r="S2729" s="5">
        <f t="shared" si="2350"/>
        <v>0</v>
      </c>
      <c r="T2729" s="5">
        <v>12.53651</v>
      </c>
      <c r="U2729" s="5">
        <f t="shared" si="2350"/>
        <v>0</v>
      </c>
      <c r="V2729" s="36">
        <f t="shared" si="2350"/>
        <v>0</v>
      </c>
      <c r="W2729" s="5">
        <f t="shared" si="2334"/>
        <v>100</v>
      </c>
      <c r="X2729" s="26"/>
    </row>
    <row r="2730" spans="1:24" ht="31.5" x14ac:dyDescent="0.25">
      <c r="A2730" s="4" t="s">
        <v>218</v>
      </c>
      <c r="B2730" s="4" t="s">
        <v>1343</v>
      </c>
      <c r="C2730" s="4" t="s">
        <v>158</v>
      </c>
      <c r="D2730" s="4" t="s">
        <v>300</v>
      </c>
      <c r="E2730" s="14" t="s">
        <v>469</v>
      </c>
      <c r="F2730" s="5"/>
      <c r="G2730" s="5"/>
      <c r="H2730" s="5"/>
      <c r="I2730" s="5"/>
      <c r="J2730" s="5"/>
      <c r="K2730" s="5"/>
      <c r="L2730" s="5"/>
      <c r="M2730" s="5">
        <v>0</v>
      </c>
      <c r="N2730" s="5">
        <v>12.53651</v>
      </c>
      <c r="O2730" s="5">
        <v>50</v>
      </c>
      <c r="P2730" s="5">
        <v>0</v>
      </c>
      <c r="Q2730" s="5">
        <v>0</v>
      </c>
      <c r="R2730" s="5">
        <v>0</v>
      </c>
      <c r="S2730" s="5">
        <v>0</v>
      </c>
      <c r="T2730" s="5">
        <v>12.53651</v>
      </c>
      <c r="U2730" s="5">
        <v>0</v>
      </c>
      <c r="V2730" s="36">
        <v>0</v>
      </c>
      <c r="W2730" s="5">
        <f t="shared" si="2334"/>
        <v>100</v>
      </c>
      <c r="X2730" s="26"/>
    </row>
    <row r="2731" spans="1:24" s="3" customFormat="1" ht="31.5" x14ac:dyDescent="0.25">
      <c r="A2731" s="4" t="s">
        <v>218</v>
      </c>
      <c r="B2731" s="4" t="s">
        <v>1343</v>
      </c>
      <c r="C2731" s="4" t="s">
        <v>159</v>
      </c>
      <c r="D2731" s="4"/>
      <c r="E2731" s="14" t="s">
        <v>723</v>
      </c>
      <c r="F2731" s="8">
        <f t="shared" ref="F2731:L2731" si="2351">F2732+F2804+F2848+F2957+F3037+F3053+F3067+F3096+F3086</f>
        <v>550746.10000000009</v>
      </c>
      <c r="G2731" s="8">
        <f t="shared" si="2351"/>
        <v>382798.3</v>
      </c>
      <c r="H2731" s="8">
        <f t="shared" si="2351"/>
        <v>419282.10000000003</v>
      </c>
      <c r="I2731" s="8">
        <f t="shared" si="2351"/>
        <v>-5012.1000000000004</v>
      </c>
      <c r="J2731" s="8">
        <f t="shared" si="2351"/>
        <v>1241.2</v>
      </c>
      <c r="K2731" s="8">
        <f t="shared" si="2351"/>
        <v>3753.2000000000003</v>
      </c>
      <c r="L2731" s="8">
        <f t="shared" si="2351"/>
        <v>-11782.661</v>
      </c>
      <c r="M2731" s="8">
        <f t="shared" si="2328"/>
        <v>533951.33900000015</v>
      </c>
      <c r="N2731" s="5">
        <v>3944.3072099999999</v>
      </c>
      <c r="O2731" s="8">
        <f>O2732+O2804+O2848+O2957+O3037+O3053+O3067+O3096+O3086</f>
        <v>363510.97976999998</v>
      </c>
      <c r="P2731" s="8">
        <f t="shared" ref="P2731:V2731" si="2352">P2732+P2804+P2848+P2957+P3037+P3053+P3067+P3096+P3086</f>
        <v>440724.83169000002</v>
      </c>
      <c r="Q2731" s="8">
        <f t="shared" si="2352"/>
        <v>97475.334499999997</v>
      </c>
      <c r="R2731" s="8">
        <f t="shared" si="2352"/>
        <v>0</v>
      </c>
      <c r="S2731" s="8">
        <f t="shared" si="2352"/>
        <v>0</v>
      </c>
      <c r="T2731" s="5">
        <v>3944.1105200000002</v>
      </c>
      <c r="U2731" s="8">
        <f t="shared" si="2352"/>
        <v>438432.71590000001</v>
      </c>
      <c r="V2731" s="34">
        <f t="shared" si="2352"/>
        <v>0</v>
      </c>
      <c r="W2731" s="5">
        <f t="shared" si="2334"/>
        <v>99.995013319462004</v>
      </c>
      <c r="X2731" s="21"/>
    </row>
    <row r="2732" spans="1:24" s="3" customFormat="1" ht="78.75" x14ac:dyDescent="0.25">
      <c r="A2732" s="4" t="s">
        <v>218</v>
      </c>
      <c r="B2732" s="4" t="s">
        <v>1343</v>
      </c>
      <c r="C2732" s="4" t="s">
        <v>159</v>
      </c>
      <c r="D2732" s="4" t="s">
        <v>18</v>
      </c>
      <c r="E2732" s="14" t="s">
        <v>462</v>
      </c>
      <c r="F2732" s="8">
        <f t="shared" ref="F2732:L2732" si="2353">F2733+F2754</f>
        <v>63166.600000000006</v>
      </c>
      <c r="G2732" s="8">
        <f t="shared" si="2353"/>
        <v>60373.600000000006</v>
      </c>
      <c r="H2732" s="8">
        <f t="shared" si="2353"/>
        <v>60373.600000000006</v>
      </c>
      <c r="I2732" s="8">
        <f t="shared" si="2353"/>
        <v>0</v>
      </c>
      <c r="J2732" s="8">
        <f t="shared" si="2353"/>
        <v>0</v>
      </c>
      <c r="K2732" s="8">
        <f t="shared" si="2353"/>
        <v>0</v>
      </c>
      <c r="L2732" s="8">
        <f t="shared" si="2353"/>
        <v>-776.36</v>
      </c>
      <c r="M2732" s="8">
        <f t="shared" si="2328"/>
        <v>62390.240000000005</v>
      </c>
      <c r="N2732" s="5">
        <v>4.2659999999999997E-2</v>
      </c>
      <c r="O2732" s="8">
        <f>O2733+O2754</f>
        <v>43345.791400000002</v>
      </c>
      <c r="P2732" s="8">
        <f t="shared" ref="P2732:V2732" si="2354">P2733+P2754</f>
        <v>15529.912</v>
      </c>
      <c r="Q2732" s="8">
        <f t="shared" si="2354"/>
        <v>4493.0999700000002</v>
      </c>
      <c r="R2732" s="8">
        <f t="shared" si="2354"/>
        <v>0</v>
      </c>
      <c r="S2732" s="8">
        <f t="shared" si="2354"/>
        <v>0</v>
      </c>
      <c r="T2732" s="5">
        <v>4.2659999999999997E-2</v>
      </c>
      <c r="U2732" s="8">
        <f t="shared" si="2354"/>
        <v>15108.758080000001</v>
      </c>
      <c r="V2732" s="34">
        <f t="shared" si="2354"/>
        <v>0</v>
      </c>
      <c r="W2732" s="5">
        <f t="shared" si="2334"/>
        <v>100</v>
      </c>
      <c r="X2732" s="21"/>
    </row>
    <row r="2733" spans="1:24" s="10" customFormat="1" ht="31.5" x14ac:dyDescent="0.25">
      <c r="A2733" s="4" t="s">
        <v>218</v>
      </c>
      <c r="B2733" s="4" t="s">
        <v>1343</v>
      </c>
      <c r="C2733" s="4" t="s">
        <v>159</v>
      </c>
      <c r="D2733" s="4" t="s">
        <v>28</v>
      </c>
      <c r="E2733" s="14" t="s">
        <v>464</v>
      </c>
      <c r="F2733" s="11">
        <f t="shared" ref="F2733:L2733" si="2355">F2734+F2742</f>
        <v>50071.700000000004</v>
      </c>
      <c r="G2733" s="11">
        <f t="shared" si="2355"/>
        <v>50071.700000000004</v>
      </c>
      <c r="H2733" s="11">
        <f t="shared" si="2355"/>
        <v>50071.700000000004</v>
      </c>
      <c r="I2733" s="11">
        <f t="shared" si="2355"/>
        <v>0</v>
      </c>
      <c r="J2733" s="11">
        <f t="shared" si="2355"/>
        <v>0</v>
      </c>
      <c r="K2733" s="11">
        <f t="shared" si="2355"/>
        <v>0</v>
      </c>
      <c r="L2733" s="11">
        <f t="shared" si="2355"/>
        <v>426.6</v>
      </c>
      <c r="M2733" s="11">
        <f t="shared" si="2328"/>
        <v>50498.3</v>
      </c>
      <c r="N2733" s="5">
        <v>4.2659999999999997E-2</v>
      </c>
      <c r="O2733" s="11">
        <f>O2734+O2742</f>
        <v>35794.199820000002</v>
      </c>
      <c r="P2733" s="11">
        <f t="shared" ref="P2733:V2733" si="2356">P2734+P2742</f>
        <v>15428.876</v>
      </c>
      <c r="Q2733" s="11">
        <f t="shared" si="2356"/>
        <v>4493.0999700000002</v>
      </c>
      <c r="R2733" s="11">
        <f t="shared" si="2356"/>
        <v>0</v>
      </c>
      <c r="S2733" s="11">
        <f t="shared" si="2356"/>
        <v>0</v>
      </c>
      <c r="T2733" s="5">
        <v>4.2659999999999997E-2</v>
      </c>
      <c r="U2733" s="11">
        <f t="shared" si="2356"/>
        <v>15007.722080000001</v>
      </c>
      <c r="V2733" s="35">
        <f t="shared" si="2356"/>
        <v>0</v>
      </c>
      <c r="W2733" s="5">
        <f t="shared" si="2334"/>
        <v>100</v>
      </c>
      <c r="X2733" s="25"/>
    </row>
    <row r="2734" spans="1:24" ht="31.5" x14ac:dyDescent="0.25">
      <c r="A2734" s="4" t="s">
        <v>218</v>
      </c>
      <c r="B2734" s="4" t="s">
        <v>1343</v>
      </c>
      <c r="C2734" s="4" t="s">
        <v>159</v>
      </c>
      <c r="D2734" s="4" t="s">
        <v>11</v>
      </c>
      <c r="E2734" s="14" t="s">
        <v>465</v>
      </c>
      <c r="F2734" s="5">
        <f t="shared" ref="F2734:L2736" si="2357">F2735</f>
        <v>5990.8</v>
      </c>
      <c r="G2734" s="5">
        <f t="shared" si="2357"/>
        <v>5990.8</v>
      </c>
      <c r="H2734" s="5">
        <f t="shared" si="2357"/>
        <v>5990.8</v>
      </c>
      <c r="I2734" s="5">
        <f t="shared" si="2357"/>
        <v>0</v>
      </c>
      <c r="J2734" s="5">
        <f t="shared" si="2357"/>
        <v>0</v>
      </c>
      <c r="K2734" s="5">
        <f t="shared" si="2357"/>
        <v>0</v>
      </c>
      <c r="L2734" s="5">
        <f t="shared" si="2357"/>
        <v>0</v>
      </c>
      <c r="M2734" s="5">
        <f t="shared" si="2328"/>
        <v>5990.8</v>
      </c>
      <c r="N2734" s="5">
        <v>3569.2645499999999</v>
      </c>
      <c r="O2734" s="5">
        <f t="shared" ref="O2734:O2736" si="2358">O2735</f>
        <v>4493.0999700000002</v>
      </c>
      <c r="P2734" s="5">
        <f t="shared" ref="P2734:V2736" si="2359">P2735</f>
        <v>15428.876</v>
      </c>
      <c r="Q2734" s="5">
        <f t="shared" si="2359"/>
        <v>4493.0999700000002</v>
      </c>
      <c r="R2734" s="5">
        <f t="shared" si="2359"/>
        <v>0</v>
      </c>
      <c r="S2734" s="5">
        <f t="shared" si="2359"/>
        <v>0</v>
      </c>
      <c r="T2734" s="5">
        <v>3569.0678600000001</v>
      </c>
      <c r="U2734" s="5">
        <f t="shared" si="2359"/>
        <v>15007.722080000001</v>
      </c>
      <c r="V2734" s="36">
        <f t="shared" si="2359"/>
        <v>0</v>
      </c>
      <c r="W2734" s="5">
        <f t="shared" si="2334"/>
        <v>99.994489340948405</v>
      </c>
      <c r="X2734" s="26"/>
    </row>
    <row r="2735" spans="1:24" ht="31.5" x14ac:dyDescent="0.25">
      <c r="A2735" s="4" t="s">
        <v>218</v>
      </c>
      <c r="B2735" s="4" t="s">
        <v>1343</v>
      </c>
      <c r="C2735" s="4" t="s">
        <v>159</v>
      </c>
      <c r="D2735" s="4" t="s">
        <v>12</v>
      </c>
      <c r="E2735" s="14" t="s">
        <v>466</v>
      </c>
      <c r="F2735" s="5">
        <f t="shared" si="2357"/>
        <v>5990.8</v>
      </c>
      <c r="G2735" s="5">
        <f t="shared" si="2357"/>
        <v>5990.8</v>
      </c>
      <c r="H2735" s="5">
        <f t="shared" si="2357"/>
        <v>5990.8</v>
      </c>
      <c r="I2735" s="5">
        <f t="shared" si="2357"/>
        <v>0</v>
      </c>
      <c r="J2735" s="5">
        <f t="shared" si="2357"/>
        <v>0</v>
      </c>
      <c r="K2735" s="5">
        <f t="shared" si="2357"/>
        <v>0</v>
      </c>
      <c r="L2735" s="5">
        <f t="shared" si="2357"/>
        <v>0</v>
      </c>
      <c r="M2735" s="5">
        <f t="shared" si="2328"/>
        <v>5990.8</v>
      </c>
      <c r="N2735" s="5">
        <v>3569.2645499999999</v>
      </c>
      <c r="O2735" s="5">
        <f t="shared" si="2358"/>
        <v>4493.0999700000002</v>
      </c>
      <c r="P2735" s="5">
        <f t="shared" si="2359"/>
        <v>15428.876</v>
      </c>
      <c r="Q2735" s="5">
        <f t="shared" si="2359"/>
        <v>4493.0999700000002</v>
      </c>
      <c r="R2735" s="5">
        <f t="shared" si="2359"/>
        <v>0</v>
      </c>
      <c r="S2735" s="5">
        <f t="shared" si="2359"/>
        <v>0</v>
      </c>
      <c r="T2735" s="5">
        <v>3569.0678600000001</v>
      </c>
      <c r="U2735" s="5">
        <f t="shared" si="2359"/>
        <v>15007.722080000001</v>
      </c>
      <c r="V2735" s="36">
        <f t="shared" si="2359"/>
        <v>0</v>
      </c>
      <c r="W2735" s="5">
        <f t="shared" si="2334"/>
        <v>99.994489340948405</v>
      </c>
      <c r="X2735" s="26"/>
    </row>
    <row r="2736" spans="1:24" x14ac:dyDescent="0.25">
      <c r="A2736" s="4" t="s">
        <v>218</v>
      </c>
      <c r="B2736" s="4" t="s">
        <v>1343</v>
      </c>
      <c r="C2736" s="4" t="s">
        <v>159</v>
      </c>
      <c r="D2736" s="4" t="s">
        <v>13</v>
      </c>
      <c r="E2736" s="14" t="s">
        <v>480</v>
      </c>
      <c r="F2736" s="5">
        <f t="shared" si="2357"/>
        <v>5990.8</v>
      </c>
      <c r="G2736" s="5">
        <f t="shared" si="2357"/>
        <v>5990.8</v>
      </c>
      <c r="H2736" s="5">
        <f t="shared" si="2357"/>
        <v>5990.8</v>
      </c>
      <c r="I2736" s="5">
        <f t="shared" si="2357"/>
        <v>0</v>
      </c>
      <c r="J2736" s="5">
        <f t="shared" si="2357"/>
        <v>0</v>
      </c>
      <c r="K2736" s="5">
        <f t="shared" si="2357"/>
        <v>0</v>
      </c>
      <c r="L2736" s="5">
        <f t="shared" si="2357"/>
        <v>0</v>
      </c>
      <c r="M2736" s="5">
        <f t="shared" si="2328"/>
        <v>5990.8</v>
      </c>
      <c r="N2736" s="5">
        <v>375</v>
      </c>
      <c r="O2736" s="5">
        <f t="shared" si="2358"/>
        <v>4493.0999700000002</v>
      </c>
      <c r="P2736" s="5">
        <f t="shared" si="2359"/>
        <v>15428.876</v>
      </c>
      <c r="Q2736" s="5">
        <f t="shared" si="2359"/>
        <v>4493.0999700000002</v>
      </c>
      <c r="R2736" s="5">
        <f t="shared" si="2359"/>
        <v>0</v>
      </c>
      <c r="S2736" s="5">
        <f t="shared" si="2359"/>
        <v>0</v>
      </c>
      <c r="T2736" s="5">
        <v>375</v>
      </c>
      <c r="U2736" s="5">
        <f t="shared" si="2359"/>
        <v>15007.722080000001</v>
      </c>
      <c r="V2736" s="36">
        <f t="shared" si="2359"/>
        <v>0</v>
      </c>
      <c r="W2736" s="5">
        <f t="shared" si="2334"/>
        <v>100</v>
      </c>
      <c r="X2736" s="26"/>
    </row>
    <row r="2737" spans="1:24" x14ac:dyDescent="0.25">
      <c r="A2737" s="4" t="s">
        <v>218</v>
      </c>
      <c r="B2737" s="4" t="s">
        <v>1343</v>
      </c>
      <c r="C2737" s="4" t="s">
        <v>159</v>
      </c>
      <c r="D2737" s="4" t="s">
        <v>20</v>
      </c>
      <c r="E2737" s="14" t="s">
        <v>483</v>
      </c>
      <c r="F2737" s="5">
        <f t="shared" ref="F2737:L2737" si="2360">F2738+F2740</f>
        <v>5990.8</v>
      </c>
      <c r="G2737" s="5">
        <f t="shared" si="2360"/>
        <v>5990.8</v>
      </c>
      <c r="H2737" s="5">
        <f t="shared" si="2360"/>
        <v>5990.8</v>
      </c>
      <c r="I2737" s="5">
        <f t="shared" si="2360"/>
        <v>0</v>
      </c>
      <c r="J2737" s="5">
        <f t="shared" si="2360"/>
        <v>0</v>
      </c>
      <c r="K2737" s="5">
        <f t="shared" si="2360"/>
        <v>0</v>
      </c>
      <c r="L2737" s="5">
        <f t="shared" si="2360"/>
        <v>0</v>
      </c>
      <c r="M2737" s="5">
        <f t="shared" si="2328"/>
        <v>5990.8</v>
      </c>
      <c r="N2737" s="5">
        <v>375</v>
      </c>
      <c r="O2737" s="5">
        <f>O2738+O2740</f>
        <v>4493.0999700000002</v>
      </c>
      <c r="P2737" s="5">
        <f t="shared" ref="P2737:V2737" si="2361">P2738+P2740</f>
        <v>15428.876</v>
      </c>
      <c r="Q2737" s="5">
        <f t="shared" si="2361"/>
        <v>4493.0999700000002</v>
      </c>
      <c r="R2737" s="5">
        <f t="shared" si="2361"/>
        <v>0</v>
      </c>
      <c r="S2737" s="5">
        <f t="shared" si="2361"/>
        <v>0</v>
      </c>
      <c r="T2737" s="5">
        <v>375</v>
      </c>
      <c r="U2737" s="5">
        <f t="shared" si="2361"/>
        <v>15007.722080000001</v>
      </c>
      <c r="V2737" s="36">
        <f t="shared" si="2361"/>
        <v>0</v>
      </c>
      <c r="W2737" s="5">
        <f t="shared" si="2334"/>
        <v>100</v>
      </c>
      <c r="X2737" s="26"/>
    </row>
    <row r="2738" spans="1:24" x14ac:dyDescent="0.25">
      <c r="A2738" s="9" t="s">
        <v>218</v>
      </c>
      <c r="B2738" s="9" t="s">
        <v>1318</v>
      </c>
      <c r="C2738" s="9"/>
      <c r="D2738" s="9"/>
      <c r="E2738" s="13" t="s">
        <v>440</v>
      </c>
      <c r="F2738" s="5">
        <f t="shared" ref="F2738:L2738" si="2362">F2739</f>
        <v>5639.3</v>
      </c>
      <c r="G2738" s="5">
        <f t="shared" si="2362"/>
        <v>5639.3</v>
      </c>
      <c r="H2738" s="5">
        <f t="shared" si="2362"/>
        <v>5639.3</v>
      </c>
      <c r="I2738" s="5">
        <f t="shared" si="2362"/>
        <v>0</v>
      </c>
      <c r="J2738" s="5">
        <f t="shared" si="2362"/>
        <v>0</v>
      </c>
      <c r="K2738" s="5">
        <f t="shared" si="2362"/>
        <v>0</v>
      </c>
      <c r="L2738" s="5">
        <f t="shared" si="2362"/>
        <v>0</v>
      </c>
      <c r="M2738" s="5">
        <f t="shared" si="2328"/>
        <v>5639.3</v>
      </c>
      <c r="N2738" s="11">
        <v>12639.058000000001</v>
      </c>
      <c r="O2738" s="5">
        <f>O2739</f>
        <v>4199.8912700000001</v>
      </c>
      <c r="P2738" s="5">
        <f t="shared" ref="P2738:V2738" si="2363">P2739</f>
        <v>12356.058000000001</v>
      </c>
      <c r="Q2738" s="5">
        <f t="shared" si="2363"/>
        <v>4199.8912700000001</v>
      </c>
      <c r="R2738" s="5">
        <f t="shared" si="2363"/>
        <v>0</v>
      </c>
      <c r="S2738" s="5">
        <f t="shared" si="2363"/>
        <v>0</v>
      </c>
      <c r="T2738" s="11">
        <v>12278.22523</v>
      </c>
      <c r="U2738" s="5">
        <f t="shared" si="2363"/>
        <v>12087.925230000001</v>
      </c>
      <c r="V2738" s="36">
        <f t="shared" si="2363"/>
        <v>0</v>
      </c>
      <c r="W2738" s="11">
        <f t="shared" si="2334"/>
        <v>97.145097601419337</v>
      </c>
      <c r="X2738" s="26"/>
    </row>
    <row r="2739" spans="1:24" x14ac:dyDescent="0.25">
      <c r="A2739" s="4" t="s">
        <v>218</v>
      </c>
      <c r="B2739" s="4" t="s">
        <v>1318</v>
      </c>
      <c r="C2739" s="4" t="s">
        <v>108</v>
      </c>
      <c r="D2739" s="4"/>
      <c r="E2739" s="14" t="s">
        <v>868</v>
      </c>
      <c r="F2739" s="5">
        <v>5639.3</v>
      </c>
      <c r="G2739" s="5">
        <v>5639.3</v>
      </c>
      <c r="H2739" s="5">
        <v>5639.3</v>
      </c>
      <c r="I2739" s="5"/>
      <c r="J2739" s="5"/>
      <c r="K2739" s="5"/>
      <c r="L2739" s="5"/>
      <c r="M2739" s="5">
        <f t="shared" si="2328"/>
        <v>5639.3</v>
      </c>
      <c r="N2739" s="5">
        <v>12356.058000000001</v>
      </c>
      <c r="O2739" s="5">
        <v>4199.8912700000001</v>
      </c>
      <c r="P2739" s="5">
        <f>N2739</f>
        <v>12356.058000000001</v>
      </c>
      <c r="Q2739" s="5">
        <f>O2739</f>
        <v>4199.8912700000001</v>
      </c>
      <c r="R2739" s="5">
        <v>0</v>
      </c>
      <c r="S2739" s="5">
        <v>0</v>
      </c>
      <c r="T2739" s="5">
        <v>12087.925230000001</v>
      </c>
      <c r="U2739" s="5">
        <f>T2739</f>
        <v>12087.925230000001</v>
      </c>
      <c r="V2739" s="36">
        <v>0</v>
      </c>
      <c r="W2739" s="5">
        <f t="shared" si="2334"/>
        <v>97.829948920602348</v>
      </c>
      <c r="X2739" s="26"/>
    </row>
    <row r="2740" spans="1:24" ht="31.5" x14ac:dyDescent="0.25">
      <c r="A2740" s="4" t="s">
        <v>218</v>
      </c>
      <c r="B2740" s="4" t="s">
        <v>1318</v>
      </c>
      <c r="C2740" s="4" t="s">
        <v>168</v>
      </c>
      <c r="D2740" s="4"/>
      <c r="E2740" s="14" t="s">
        <v>1417</v>
      </c>
      <c r="F2740" s="5">
        <f t="shared" ref="F2740:L2740" si="2364">F2741</f>
        <v>351.5</v>
      </c>
      <c r="G2740" s="5">
        <f t="shared" si="2364"/>
        <v>351.5</v>
      </c>
      <c r="H2740" s="5">
        <f t="shared" si="2364"/>
        <v>351.5</v>
      </c>
      <c r="I2740" s="5">
        <f t="shared" si="2364"/>
        <v>0</v>
      </c>
      <c r="J2740" s="5">
        <f t="shared" si="2364"/>
        <v>0</v>
      </c>
      <c r="K2740" s="5">
        <f t="shared" si="2364"/>
        <v>0</v>
      </c>
      <c r="L2740" s="5">
        <f t="shared" si="2364"/>
        <v>0</v>
      </c>
      <c r="M2740" s="5">
        <f t="shared" si="2328"/>
        <v>351.5</v>
      </c>
      <c r="N2740" s="5">
        <v>12236.058000000001</v>
      </c>
      <c r="O2740" s="5">
        <f>O2741</f>
        <v>293.20870000000002</v>
      </c>
      <c r="P2740" s="5">
        <f t="shared" ref="P2740:V2740" si="2365">P2741</f>
        <v>3072.8180000000002</v>
      </c>
      <c r="Q2740" s="5">
        <f t="shared" si="2365"/>
        <v>293.20870000000002</v>
      </c>
      <c r="R2740" s="5">
        <f t="shared" si="2365"/>
        <v>0</v>
      </c>
      <c r="S2740" s="5">
        <f t="shared" si="2365"/>
        <v>0</v>
      </c>
      <c r="T2740" s="5">
        <v>11967.925230000001</v>
      </c>
      <c r="U2740" s="5">
        <f t="shared" si="2365"/>
        <v>2919.7968500000002</v>
      </c>
      <c r="V2740" s="36">
        <f t="shared" si="2365"/>
        <v>0</v>
      </c>
      <c r="W2740" s="5">
        <f t="shared" si="2334"/>
        <v>97.808667056007749</v>
      </c>
      <c r="X2740" s="26"/>
    </row>
    <row r="2741" spans="1:24" ht="63" x14ac:dyDescent="0.25">
      <c r="A2741" s="4" t="s">
        <v>218</v>
      </c>
      <c r="B2741" s="4" t="s">
        <v>1318</v>
      </c>
      <c r="C2741" s="4" t="s">
        <v>169</v>
      </c>
      <c r="D2741" s="4"/>
      <c r="E2741" s="14" t="s">
        <v>1418</v>
      </c>
      <c r="F2741" s="5">
        <v>351.5</v>
      </c>
      <c r="G2741" s="5">
        <v>351.5</v>
      </c>
      <c r="H2741" s="5">
        <v>351.5</v>
      </c>
      <c r="I2741" s="5"/>
      <c r="J2741" s="5"/>
      <c r="K2741" s="5"/>
      <c r="L2741" s="5"/>
      <c r="M2741" s="5">
        <f t="shared" si="2328"/>
        <v>351.5</v>
      </c>
      <c r="N2741" s="5">
        <v>3072.8180000000002</v>
      </c>
      <c r="O2741" s="5">
        <v>293.20870000000002</v>
      </c>
      <c r="P2741" s="5">
        <f>N2741</f>
        <v>3072.8180000000002</v>
      </c>
      <c r="Q2741" s="5">
        <f>O2741</f>
        <v>293.20870000000002</v>
      </c>
      <c r="R2741" s="5">
        <v>0</v>
      </c>
      <c r="S2741" s="5">
        <v>0</v>
      </c>
      <c r="T2741" s="5">
        <v>2919.7968500000002</v>
      </c>
      <c r="U2741" s="5">
        <f>T2741</f>
        <v>2919.7968500000002</v>
      </c>
      <c r="V2741" s="36">
        <v>0</v>
      </c>
      <c r="W2741" s="5">
        <f t="shared" si="2334"/>
        <v>95.020168783182086</v>
      </c>
      <c r="X2741" s="26"/>
    </row>
    <row r="2742" spans="1:24" ht="63" x14ac:dyDescent="0.25">
      <c r="A2742" s="4" t="s">
        <v>218</v>
      </c>
      <c r="B2742" s="4" t="s">
        <v>1318</v>
      </c>
      <c r="C2742" s="4" t="s">
        <v>162</v>
      </c>
      <c r="D2742" s="4"/>
      <c r="E2742" s="14" t="s">
        <v>1419</v>
      </c>
      <c r="F2742" s="5">
        <f t="shared" ref="F2742:L2742" si="2366">F2743</f>
        <v>44080.9</v>
      </c>
      <c r="G2742" s="5">
        <f t="shared" si="2366"/>
        <v>44080.9</v>
      </c>
      <c r="H2742" s="5">
        <f t="shared" si="2366"/>
        <v>44080.9</v>
      </c>
      <c r="I2742" s="5">
        <f t="shared" si="2366"/>
        <v>0</v>
      </c>
      <c r="J2742" s="5">
        <f t="shared" si="2366"/>
        <v>0</v>
      </c>
      <c r="K2742" s="5">
        <f t="shared" si="2366"/>
        <v>0</v>
      </c>
      <c r="L2742" s="5">
        <f t="shared" si="2366"/>
        <v>426.6</v>
      </c>
      <c r="M2742" s="5">
        <f t="shared" si="2328"/>
        <v>44507.5</v>
      </c>
      <c r="N2742" s="5">
        <v>221.5</v>
      </c>
      <c r="O2742" s="5">
        <f>O2743</f>
        <v>31301.099850000002</v>
      </c>
      <c r="P2742" s="5">
        <f t="shared" ref="P2742:V2742" si="2367">P2743</f>
        <v>0</v>
      </c>
      <c r="Q2742" s="5">
        <f t="shared" si="2367"/>
        <v>0</v>
      </c>
      <c r="R2742" s="5">
        <f t="shared" si="2367"/>
        <v>0</v>
      </c>
      <c r="S2742" s="5">
        <f t="shared" si="2367"/>
        <v>0</v>
      </c>
      <c r="T2742" s="5">
        <v>221.5</v>
      </c>
      <c r="U2742" s="5">
        <f t="shared" si="2367"/>
        <v>0</v>
      </c>
      <c r="V2742" s="36">
        <f t="shared" si="2367"/>
        <v>0</v>
      </c>
      <c r="W2742" s="5">
        <f t="shared" si="2334"/>
        <v>100</v>
      </c>
      <c r="X2742" s="26"/>
    </row>
    <row r="2743" spans="1:24" ht="31.5" x14ac:dyDescent="0.25">
      <c r="A2743" s="4" t="s">
        <v>218</v>
      </c>
      <c r="B2743" s="4" t="s">
        <v>1318</v>
      </c>
      <c r="C2743" s="4" t="s">
        <v>162</v>
      </c>
      <c r="D2743" s="4" t="s">
        <v>11</v>
      </c>
      <c r="E2743" s="14" t="s">
        <v>465</v>
      </c>
      <c r="F2743" s="5">
        <f t="shared" ref="F2743:L2743" si="2368">F2744+F2747</f>
        <v>44080.9</v>
      </c>
      <c r="G2743" s="5">
        <f t="shared" si="2368"/>
        <v>44080.9</v>
      </c>
      <c r="H2743" s="5">
        <f t="shared" si="2368"/>
        <v>44080.9</v>
      </c>
      <c r="I2743" s="5">
        <f t="shared" si="2368"/>
        <v>0</v>
      </c>
      <c r="J2743" s="5">
        <f t="shared" si="2368"/>
        <v>0</v>
      </c>
      <c r="K2743" s="5">
        <f t="shared" si="2368"/>
        <v>0</v>
      </c>
      <c r="L2743" s="5">
        <f t="shared" si="2368"/>
        <v>426.6</v>
      </c>
      <c r="M2743" s="5">
        <f t="shared" si="2328"/>
        <v>44507.5</v>
      </c>
      <c r="N2743" s="5">
        <v>221.5</v>
      </c>
      <c r="O2743" s="5">
        <f>O2744+O2747</f>
        <v>31301.099850000002</v>
      </c>
      <c r="P2743" s="5">
        <f t="shared" ref="P2743:V2743" si="2369">P2744+P2747</f>
        <v>0</v>
      </c>
      <c r="Q2743" s="5">
        <f t="shared" si="2369"/>
        <v>0</v>
      </c>
      <c r="R2743" s="5">
        <f t="shared" si="2369"/>
        <v>0</v>
      </c>
      <c r="S2743" s="5">
        <f t="shared" si="2369"/>
        <v>0</v>
      </c>
      <c r="T2743" s="5">
        <v>221.5</v>
      </c>
      <c r="U2743" s="5">
        <f t="shared" si="2369"/>
        <v>0</v>
      </c>
      <c r="V2743" s="36">
        <f t="shared" si="2369"/>
        <v>0</v>
      </c>
      <c r="W2743" s="5">
        <f t="shared" si="2334"/>
        <v>100</v>
      </c>
      <c r="X2743" s="26"/>
    </row>
    <row r="2744" spans="1:24" ht="31.5" x14ac:dyDescent="0.25">
      <c r="A2744" s="4" t="s">
        <v>218</v>
      </c>
      <c r="B2744" s="4" t="s">
        <v>1318</v>
      </c>
      <c r="C2744" s="4" t="s">
        <v>162</v>
      </c>
      <c r="D2744" s="4" t="s">
        <v>12</v>
      </c>
      <c r="E2744" s="14" t="s">
        <v>466</v>
      </c>
      <c r="F2744" s="5">
        <f t="shared" ref="F2744:L2745" si="2370">F2745</f>
        <v>40643.9</v>
      </c>
      <c r="G2744" s="5">
        <f t="shared" si="2370"/>
        <v>40643.9</v>
      </c>
      <c r="H2744" s="5">
        <f t="shared" si="2370"/>
        <v>40643.9</v>
      </c>
      <c r="I2744" s="5">
        <f t="shared" si="2370"/>
        <v>0</v>
      </c>
      <c r="J2744" s="5">
        <f t="shared" si="2370"/>
        <v>0</v>
      </c>
      <c r="K2744" s="5">
        <f t="shared" si="2370"/>
        <v>0</v>
      </c>
      <c r="L2744" s="5">
        <f t="shared" si="2370"/>
        <v>426.6</v>
      </c>
      <c r="M2744" s="5">
        <f t="shared" si="2328"/>
        <v>41070.5</v>
      </c>
      <c r="N2744" s="5">
        <v>221.5</v>
      </c>
      <c r="O2744" s="5">
        <f>O2745</f>
        <v>28797.652440000002</v>
      </c>
      <c r="P2744" s="5">
        <f t="shared" ref="P2744:V2745" si="2371">P2745</f>
        <v>0</v>
      </c>
      <c r="Q2744" s="5">
        <f t="shared" si="2371"/>
        <v>0</v>
      </c>
      <c r="R2744" s="5">
        <f t="shared" si="2371"/>
        <v>0</v>
      </c>
      <c r="S2744" s="5">
        <f t="shared" si="2371"/>
        <v>0</v>
      </c>
      <c r="T2744" s="5">
        <v>221.5</v>
      </c>
      <c r="U2744" s="5">
        <f t="shared" si="2371"/>
        <v>0</v>
      </c>
      <c r="V2744" s="36">
        <f t="shared" si="2371"/>
        <v>0</v>
      </c>
      <c r="W2744" s="5">
        <f t="shared" si="2334"/>
        <v>100</v>
      </c>
      <c r="X2744" s="26"/>
    </row>
    <row r="2745" spans="1:24" ht="31.5" x14ac:dyDescent="0.25">
      <c r="A2745" s="4" t="s">
        <v>218</v>
      </c>
      <c r="B2745" s="4" t="s">
        <v>1318</v>
      </c>
      <c r="C2745" s="4" t="s">
        <v>1106</v>
      </c>
      <c r="D2745" s="4"/>
      <c r="E2745" s="14" t="s">
        <v>1107</v>
      </c>
      <c r="F2745" s="5">
        <f t="shared" si="2370"/>
        <v>40643.9</v>
      </c>
      <c r="G2745" s="5">
        <f t="shared" si="2370"/>
        <v>40643.9</v>
      </c>
      <c r="H2745" s="5">
        <f t="shared" si="2370"/>
        <v>40643.9</v>
      </c>
      <c r="I2745" s="5">
        <f t="shared" si="2370"/>
        <v>0</v>
      </c>
      <c r="J2745" s="5">
        <f t="shared" si="2370"/>
        <v>0</v>
      </c>
      <c r="K2745" s="5">
        <f t="shared" si="2370"/>
        <v>0</v>
      </c>
      <c r="L2745" s="5">
        <f t="shared" si="2370"/>
        <v>426.6</v>
      </c>
      <c r="M2745" s="5">
        <f t="shared" si="2328"/>
        <v>41070.5</v>
      </c>
      <c r="N2745" s="5">
        <v>2023.318</v>
      </c>
      <c r="O2745" s="5">
        <f>O2746</f>
        <v>28797.652440000002</v>
      </c>
      <c r="P2745" s="5">
        <f t="shared" si="2371"/>
        <v>0</v>
      </c>
      <c r="Q2745" s="5">
        <f t="shared" si="2371"/>
        <v>0</v>
      </c>
      <c r="R2745" s="5">
        <f t="shared" si="2371"/>
        <v>0</v>
      </c>
      <c r="S2745" s="5">
        <f t="shared" si="2371"/>
        <v>0</v>
      </c>
      <c r="T2745" s="5">
        <v>1870.3838499999999</v>
      </c>
      <c r="U2745" s="5">
        <f t="shared" si="2371"/>
        <v>0</v>
      </c>
      <c r="V2745" s="36">
        <f t="shared" si="2371"/>
        <v>0</v>
      </c>
      <c r="W2745" s="5">
        <f t="shared" si="2334"/>
        <v>92.441418007451119</v>
      </c>
      <c r="X2745" s="26"/>
    </row>
    <row r="2746" spans="1:24" ht="31.5" x14ac:dyDescent="0.25">
      <c r="A2746" s="4" t="s">
        <v>218</v>
      </c>
      <c r="B2746" s="4" t="s">
        <v>1318</v>
      </c>
      <c r="C2746" s="4" t="s">
        <v>1106</v>
      </c>
      <c r="D2746" s="4" t="s">
        <v>11</v>
      </c>
      <c r="E2746" s="14" t="s">
        <v>465</v>
      </c>
      <c r="F2746" s="5">
        <v>40643.9</v>
      </c>
      <c r="G2746" s="5">
        <v>40643.9</v>
      </c>
      <c r="H2746" s="5">
        <v>40643.9</v>
      </c>
      <c r="I2746" s="5"/>
      <c r="J2746" s="5"/>
      <c r="K2746" s="5"/>
      <c r="L2746" s="5">
        <v>426.6</v>
      </c>
      <c r="M2746" s="5">
        <f t="shared" si="2328"/>
        <v>41070.5</v>
      </c>
      <c r="N2746" s="5">
        <v>2023.318</v>
      </c>
      <c r="O2746" s="5">
        <v>28797.652440000002</v>
      </c>
      <c r="P2746" s="5">
        <v>0</v>
      </c>
      <c r="Q2746" s="5">
        <v>0</v>
      </c>
      <c r="R2746" s="5">
        <v>0</v>
      </c>
      <c r="S2746" s="5">
        <v>0</v>
      </c>
      <c r="T2746" s="5">
        <v>1870.3838499999999</v>
      </c>
      <c r="U2746" s="5">
        <v>0</v>
      </c>
      <c r="V2746" s="36">
        <v>0</v>
      </c>
      <c r="W2746" s="5">
        <f t="shared" si="2334"/>
        <v>92.441418007451119</v>
      </c>
      <c r="X2746" s="26"/>
    </row>
    <row r="2747" spans="1:24" ht="31.5" x14ac:dyDescent="0.25">
      <c r="A2747" s="4" t="s">
        <v>218</v>
      </c>
      <c r="B2747" s="4" t="s">
        <v>1318</v>
      </c>
      <c r="C2747" s="4" t="s">
        <v>1106</v>
      </c>
      <c r="D2747" s="4" t="s">
        <v>12</v>
      </c>
      <c r="E2747" s="14" t="s">
        <v>466</v>
      </c>
      <c r="F2747" s="5">
        <f t="shared" ref="F2747:L2747" si="2372">F2748+F2750</f>
        <v>3437</v>
      </c>
      <c r="G2747" s="5">
        <f t="shared" si="2372"/>
        <v>3437</v>
      </c>
      <c r="H2747" s="5">
        <f t="shared" si="2372"/>
        <v>3437</v>
      </c>
      <c r="I2747" s="5">
        <f t="shared" si="2372"/>
        <v>0</v>
      </c>
      <c r="J2747" s="5">
        <f t="shared" si="2372"/>
        <v>0</v>
      </c>
      <c r="K2747" s="5">
        <f t="shared" si="2372"/>
        <v>0</v>
      </c>
      <c r="L2747" s="5">
        <f t="shared" si="2372"/>
        <v>0</v>
      </c>
      <c r="M2747" s="5">
        <f t="shared" si="2328"/>
        <v>3437</v>
      </c>
      <c r="N2747" s="5">
        <v>2023.318</v>
      </c>
      <c r="O2747" s="5">
        <f t="shared" ref="O2747:V2747" si="2373">O2748+O2750+O2752</f>
        <v>2503.4474099999998</v>
      </c>
      <c r="P2747" s="5">
        <f t="shared" si="2373"/>
        <v>0</v>
      </c>
      <c r="Q2747" s="5">
        <f t="shared" si="2373"/>
        <v>0</v>
      </c>
      <c r="R2747" s="5">
        <f t="shared" si="2373"/>
        <v>0</v>
      </c>
      <c r="S2747" s="5">
        <f t="shared" si="2373"/>
        <v>0</v>
      </c>
      <c r="T2747" s="5">
        <v>1870.3838499999999</v>
      </c>
      <c r="U2747" s="5">
        <f t="shared" si="2373"/>
        <v>0</v>
      </c>
      <c r="V2747" s="36">
        <f t="shared" si="2373"/>
        <v>0</v>
      </c>
      <c r="W2747" s="5">
        <f t="shared" si="2334"/>
        <v>92.441418007451119</v>
      </c>
      <c r="X2747" s="26"/>
    </row>
    <row r="2748" spans="1:24" ht="47.25" x14ac:dyDescent="0.25">
      <c r="A2748" s="4" t="s">
        <v>218</v>
      </c>
      <c r="B2748" s="4" t="s">
        <v>1318</v>
      </c>
      <c r="C2748" s="4" t="s">
        <v>163</v>
      </c>
      <c r="D2748" s="4"/>
      <c r="E2748" s="14" t="s">
        <v>487</v>
      </c>
      <c r="F2748" s="5">
        <f t="shared" ref="F2748:L2748" si="2374">F2749</f>
        <v>0.9</v>
      </c>
      <c r="G2748" s="5">
        <f t="shared" si="2374"/>
        <v>0.2</v>
      </c>
      <c r="H2748" s="5">
        <f t="shared" si="2374"/>
        <v>0</v>
      </c>
      <c r="I2748" s="5">
        <f t="shared" si="2374"/>
        <v>0</v>
      </c>
      <c r="J2748" s="5">
        <f t="shared" si="2374"/>
        <v>0</v>
      </c>
      <c r="K2748" s="5">
        <f t="shared" si="2374"/>
        <v>0</v>
      </c>
      <c r="L2748" s="5">
        <f t="shared" si="2374"/>
        <v>0</v>
      </c>
      <c r="M2748" s="5">
        <f t="shared" si="2328"/>
        <v>0.9</v>
      </c>
      <c r="N2748" s="5">
        <v>700</v>
      </c>
      <c r="O2748" s="5">
        <f>O2749</f>
        <v>0.74750000000000005</v>
      </c>
      <c r="P2748" s="5">
        <f t="shared" ref="P2748:V2748" si="2375">P2749</f>
        <v>0</v>
      </c>
      <c r="Q2748" s="5">
        <f t="shared" si="2375"/>
        <v>0</v>
      </c>
      <c r="R2748" s="5">
        <f t="shared" si="2375"/>
        <v>0</v>
      </c>
      <c r="S2748" s="5">
        <f t="shared" si="2375"/>
        <v>0</v>
      </c>
      <c r="T2748" s="5">
        <v>700</v>
      </c>
      <c r="U2748" s="5">
        <f t="shared" si="2375"/>
        <v>0</v>
      </c>
      <c r="V2748" s="36">
        <f t="shared" si="2375"/>
        <v>0</v>
      </c>
      <c r="W2748" s="5">
        <f t="shared" si="2334"/>
        <v>100</v>
      </c>
      <c r="X2748" s="26"/>
    </row>
    <row r="2749" spans="1:24" ht="31.5" x14ac:dyDescent="0.25">
      <c r="A2749" s="4" t="s">
        <v>218</v>
      </c>
      <c r="B2749" s="4" t="s">
        <v>1318</v>
      </c>
      <c r="C2749" s="4" t="s">
        <v>163</v>
      </c>
      <c r="D2749" s="4" t="s">
        <v>73</v>
      </c>
      <c r="E2749" s="14" t="s">
        <v>475</v>
      </c>
      <c r="F2749" s="5">
        <v>0.9</v>
      </c>
      <c r="G2749" s="5">
        <v>0.2</v>
      </c>
      <c r="H2749" s="5"/>
      <c r="I2749" s="5"/>
      <c r="J2749" s="5"/>
      <c r="K2749" s="5"/>
      <c r="L2749" s="5"/>
      <c r="M2749" s="5">
        <f t="shared" si="2328"/>
        <v>0.9</v>
      </c>
      <c r="N2749" s="5">
        <v>700</v>
      </c>
      <c r="O2749" s="5">
        <v>0.74750000000000005</v>
      </c>
      <c r="P2749" s="5">
        <v>0</v>
      </c>
      <c r="Q2749" s="5">
        <v>0</v>
      </c>
      <c r="R2749" s="5">
        <v>0</v>
      </c>
      <c r="S2749" s="5">
        <v>0</v>
      </c>
      <c r="T2749" s="5">
        <v>700</v>
      </c>
      <c r="U2749" s="5">
        <v>0</v>
      </c>
      <c r="V2749" s="36">
        <v>0</v>
      </c>
      <c r="W2749" s="5">
        <f t="shared" si="2334"/>
        <v>100</v>
      </c>
      <c r="X2749" s="26"/>
    </row>
    <row r="2750" spans="1:24" ht="63" x14ac:dyDescent="0.25">
      <c r="A2750" s="4" t="s">
        <v>218</v>
      </c>
      <c r="B2750" s="4" t="s">
        <v>1318</v>
      </c>
      <c r="C2750" s="4" t="s">
        <v>163</v>
      </c>
      <c r="D2750" s="4" t="s">
        <v>72</v>
      </c>
      <c r="E2750" s="14" t="s">
        <v>1187</v>
      </c>
      <c r="F2750" s="5">
        <f t="shared" ref="F2750:L2750" si="2376">F2751</f>
        <v>3436.1</v>
      </c>
      <c r="G2750" s="5">
        <f t="shared" si="2376"/>
        <v>3436.8</v>
      </c>
      <c r="H2750" s="5">
        <f t="shared" si="2376"/>
        <v>3437</v>
      </c>
      <c r="I2750" s="5">
        <f t="shared" si="2376"/>
        <v>0</v>
      </c>
      <c r="J2750" s="5">
        <f t="shared" si="2376"/>
        <v>0</v>
      </c>
      <c r="K2750" s="5">
        <f t="shared" si="2376"/>
        <v>0</v>
      </c>
      <c r="L2750" s="5">
        <f t="shared" si="2376"/>
        <v>0</v>
      </c>
      <c r="M2750" s="5">
        <f t="shared" si="2328"/>
        <v>3436.1</v>
      </c>
      <c r="N2750" s="5">
        <v>700</v>
      </c>
      <c r="O2750" s="5">
        <f>O2751</f>
        <v>2501.6999099999998</v>
      </c>
      <c r="P2750" s="5">
        <f t="shared" ref="P2750:V2750" si="2377">P2751</f>
        <v>0</v>
      </c>
      <c r="Q2750" s="5">
        <f t="shared" si="2377"/>
        <v>0</v>
      </c>
      <c r="R2750" s="5">
        <f t="shared" si="2377"/>
        <v>0</v>
      </c>
      <c r="S2750" s="5">
        <f t="shared" si="2377"/>
        <v>0</v>
      </c>
      <c r="T2750" s="5">
        <v>700</v>
      </c>
      <c r="U2750" s="5">
        <f t="shared" si="2377"/>
        <v>0</v>
      </c>
      <c r="V2750" s="36">
        <f t="shared" si="2377"/>
        <v>0</v>
      </c>
      <c r="W2750" s="5">
        <f t="shared" si="2334"/>
        <v>100</v>
      </c>
      <c r="X2750" s="26"/>
    </row>
    <row r="2751" spans="1:24" ht="63" x14ac:dyDescent="0.25">
      <c r="A2751" s="4" t="s">
        <v>218</v>
      </c>
      <c r="B2751" s="4" t="s">
        <v>1318</v>
      </c>
      <c r="C2751" s="4" t="s">
        <v>164</v>
      </c>
      <c r="D2751" s="4"/>
      <c r="E2751" s="14" t="s">
        <v>488</v>
      </c>
      <c r="F2751" s="5">
        <v>3436.1</v>
      </c>
      <c r="G2751" s="5">
        <v>3436.8</v>
      </c>
      <c r="H2751" s="5">
        <v>3437</v>
      </c>
      <c r="I2751" s="5"/>
      <c r="J2751" s="5"/>
      <c r="K2751" s="5"/>
      <c r="L2751" s="5"/>
      <c r="M2751" s="5">
        <f t="shared" si="2328"/>
        <v>3436.1</v>
      </c>
      <c r="N2751" s="5">
        <v>128</v>
      </c>
      <c r="O2751" s="5">
        <v>2501.6999099999998</v>
      </c>
      <c r="P2751" s="5">
        <v>0</v>
      </c>
      <c r="Q2751" s="5">
        <v>0</v>
      </c>
      <c r="R2751" s="5">
        <v>0</v>
      </c>
      <c r="S2751" s="5">
        <v>0</v>
      </c>
      <c r="T2751" s="5">
        <v>127.913</v>
      </c>
      <c r="U2751" s="5">
        <v>0</v>
      </c>
      <c r="V2751" s="36">
        <v>0</v>
      </c>
      <c r="W2751" s="5">
        <f t="shared" si="2334"/>
        <v>99.932031249999994</v>
      </c>
      <c r="X2751" s="26"/>
    </row>
    <row r="2752" spans="1:24" ht="31.5" x14ac:dyDescent="0.25">
      <c r="A2752" s="4" t="s">
        <v>218</v>
      </c>
      <c r="B2752" s="4" t="s">
        <v>1318</v>
      </c>
      <c r="C2752" s="4" t="s">
        <v>164</v>
      </c>
      <c r="D2752" s="4" t="s">
        <v>73</v>
      </c>
      <c r="E2752" s="14" t="s">
        <v>475</v>
      </c>
      <c r="F2752" s="5"/>
      <c r="G2752" s="5"/>
      <c r="H2752" s="5"/>
      <c r="I2752" s="5"/>
      <c r="J2752" s="5"/>
      <c r="K2752" s="5"/>
      <c r="L2752" s="5"/>
      <c r="M2752" s="5">
        <v>0</v>
      </c>
      <c r="N2752" s="5">
        <v>128</v>
      </c>
      <c r="O2752" s="5">
        <f t="shared" ref="O2752:V2752" si="2378">O2753</f>
        <v>1</v>
      </c>
      <c r="P2752" s="5">
        <f t="shared" si="2378"/>
        <v>0</v>
      </c>
      <c r="Q2752" s="5">
        <f t="shared" si="2378"/>
        <v>0</v>
      </c>
      <c r="R2752" s="5">
        <f t="shared" si="2378"/>
        <v>0</v>
      </c>
      <c r="S2752" s="5">
        <f t="shared" si="2378"/>
        <v>0</v>
      </c>
      <c r="T2752" s="5">
        <v>127.913</v>
      </c>
      <c r="U2752" s="5">
        <f t="shared" si="2378"/>
        <v>0</v>
      </c>
      <c r="V2752" s="36">
        <f t="shared" si="2378"/>
        <v>0</v>
      </c>
      <c r="W2752" s="5">
        <f t="shared" si="2334"/>
        <v>99.932031249999994</v>
      </c>
      <c r="X2752" s="24"/>
    </row>
    <row r="2753" spans="1:24" ht="63" x14ac:dyDescent="0.25">
      <c r="A2753" s="4" t="s">
        <v>218</v>
      </c>
      <c r="B2753" s="4" t="s">
        <v>1318</v>
      </c>
      <c r="C2753" s="4" t="s">
        <v>164</v>
      </c>
      <c r="D2753" s="4" t="s">
        <v>72</v>
      </c>
      <c r="E2753" s="14" t="s">
        <v>1187</v>
      </c>
      <c r="F2753" s="5"/>
      <c r="G2753" s="5"/>
      <c r="H2753" s="5"/>
      <c r="I2753" s="5"/>
      <c r="J2753" s="5"/>
      <c r="K2753" s="5"/>
      <c r="L2753" s="5"/>
      <c r="M2753" s="5">
        <v>0</v>
      </c>
      <c r="N2753" s="5">
        <v>128</v>
      </c>
      <c r="O2753" s="5">
        <v>1</v>
      </c>
      <c r="P2753" s="5">
        <v>0</v>
      </c>
      <c r="Q2753" s="5">
        <v>0</v>
      </c>
      <c r="R2753" s="5">
        <v>0</v>
      </c>
      <c r="S2753" s="5">
        <v>0</v>
      </c>
      <c r="T2753" s="5">
        <v>127.913</v>
      </c>
      <c r="U2753" s="5">
        <v>0</v>
      </c>
      <c r="V2753" s="36">
        <v>0</v>
      </c>
      <c r="W2753" s="5">
        <f t="shared" si="2334"/>
        <v>99.932031249999994</v>
      </c>
      <c r="X2753" s="24"/>
    </row>
    <row r="2754" spans="1:24" s="10" customFormat="1" ht="63" x14ac:dyDescent="0.25">
      <c r="A2754" s="4" t="s">
        <v>218</v>
      </c>
      <c r="B2754" s="4" t="s">
        <v>1318</v>
      </c>
      <c r="C2754" s="4" t="s">
        <v>170</v>
      </c>
      <c r="D2754" s="4"/>
      <c r="E2754" s="14" t="s">
        <v>869</v>
      </c>
      <c r="F2754" s="11">
        <f t="shared" ref="F2754:L2754" si="2379">F2755+F2791</f>
        <v>13094.9</v>
      </c>
      <c r="G2754" s="11">
        <f t="shared" si="2379"/>
        <v>10301.900000000001</v>
      </c>
      <c r="H2754" s="11">
        <f t="shared" si="2379"/>
        <v>10301.900000000001</v>
      </c>
      <c r="I2754" s="11">
        <f t="shared" si="2379"/>
        <v>0</v>
      </c>
      <c r="J2754" s="11">
        <f t="shared" si="2379"/>
        <v>0</v>
      </c>
      <c r="K2754" s="11">
        <f t="shared" si="2379"/>
        <v>0</v>
      </c>
      <c r="L2754" s="11">
        <f t="shared" si="2379"/>
        <v>-1202.96</v>
      </c>
      <c r="M2754" s="11">
        <f t="shared" si="2328"/>
        <v>11891.939999999999</v>
      </c>
      <c r="N2754" s="5">
        <v>4259.3999999999996</v>
      </c>
      <c r="O2754" s="11">
        <f t="shared" ref="O2754:V2754" si="2380">O2755+O2791+O2799</f>
        <v>7551.5915800000002</v>
      </c>
      <c r="P2754" s="11">
        <f t="shared" si="2380"/>
        <v>101.036</v>
      </c>
      <c r="Q2754" s="11">
        <f t="shared" si="2380"/>
        <v>0</v>
      </c>
      <c r="R2754" s="11">
        <f t="shared" si="2380"/>
        <v>0</v>
      </c>
      <c r="S2754" s="11">
        <f t="shared" si="2380"/>
        <v>0</v>
      </c>
      <c r="T2754" s="5">
        <v>4259.3999999999996</v>
      </c>
      <c r="U2754" s="11">
        <f t="shared" si="2380"/>
        <v>101.036</v>
      </c>
      <c r="V2754" s="11">
        <f t="shared" si="2380"/>
        <v>0</v>
      </c>
      <c r="W2754" s="5">
        <f t="shared" si="2334"/>
        <v>100</v>
      </c>
      <c r="X2754" s="25"/>
    </row>
    <row r="2755" spans="1:24" ht="31.5" x14ac:dyDescent="0.25">
      <c r="A2755" s="4" t="s">
        <v>218</v>
      </c>
      <c r="B2755" s="4" t="s">
        <v>1318</v>
      </c>
      <c r="C2755" s="4" t="s">
        <v>165</v>
      </c>
      <c r="D2755" s="4"/>
      <c r="E2755" s="14" t="s">
        <v>490</v>
      </c>
      <c r="F2755" s="5">
        <f t="shared" ref="F2755:L2755" si="2381">F2756+F2783</f>
        <v>13094.9</v>
      </c>
      <c r="G2755" s="5">
        <f t="shared" si="2381"/>
        <v>10301.900000000001</v>
      </c>
      <c r="H2755" s="5">
        <f t="shared" si="2381"/>
        <v>10301.900000000001</v>
      </c>
      <c r="I2755" s="5">
        <f t="shared" si="2381"/>
        <v>0</v>
      </c>
      <c r="J2755" s="5">
        <f t="shared" si="2381"/>
        <v>0</v>
      </c>
      <c r="K2755" s="5">
        <f t="shared" si="2381"/>
        <v>0</v>
      </c>
      <c r="L2755" s="5">
        <f t="shared" si="2381"/>
        <v>-1409.67</v>
      </c>
      <c r="M2755" s="5">
        <f t="shared" si="2328"/>
        <v>11685.23</v>
      </c>
      <c r="N2755" s="5">
        <v>4061.4</v>
      </c>
      <c r="O2755" s="5">
        <f>O2756+O2783</f>
        <v>7226.5915800000002</v>
      </c>
      <c r="P2755" s="5">
        <f t="shared" ref="P2755:V2755" si="2382">P2756+P2783</f>
        <v>0</v>
      </c>
      <c r="Q2755" s="5">
        <f t="shared" si="2382"/>
        <v>0</v>
      </c>
      <c r="R2755" s="5">
        <f t="shared" si="2382"/>
        <v>0</v>
      </c>
      <c r="S2755" s="5">
        <f t="shared" si="2382"/>
        <v>0</v>
      </c>
      <c r="T2755" s="5">
        <v>4061.4</v>
      </c>
      <c r="U2755" s="5">
        <f t="shared" si="2382"/>
        <v>0</v>
      </c>
      <c r="V2755" s="36">
        <f t="shared" si="2382"/>
        <v>0</v>
      </c>
      <c r="W2755" s="5">
        <f t="shared" si="2334"/>
        <v>100</v>
      </c>
      <c r="X2755" s="26"/>
    </row>
    <row r="2756" spans="1:24" ht="31.5" x14ac:dyDescent="0.25">
      <c r="A2756" s="4" t="s">
        <v>218</v>
      </c>
      <c r="B2756" s="4" t="s">
        <v>1318</v>
      </c>
      <c r="C2756" s="4" t="s">
        <v>165</v>
      </c>
      <c r="D2756" s="4" t="s">
        <v>73</v>
      </c>
      <c r="E2756" s="14" t="s">
        <v>475</v>
      </c>
      <c r="F2756" s="5">
        <f t="shared" ref="F2756:L2756" si="2383">F2757+F2770+F2777</f>
        <v>12974.9</v>
      </c>
      <c r="G2756" s="5">
        <f t="shared" si="2383"/>
        <v>10181.900000000001</v>
      </c>
      <c r="H2756" s="5">
        <f t="shared" si="2383"/>
        <v>10181.900000000001</v>
      </c>
      <c r="I2756" s="5">
        <f t="shared" si="2383"/>
        <v>0</v>
      </c>
      <c r="J2756" s="5">
        <f t="shared" si="2383"/>
        <v>0</v>
      </c>
      <c r="K2756" s="5">
        <f t="shared" si="2383"/>
        <v>0</v>
      </c>
      <c r="L2756" s="5">
        <f t="shared" si="2383"/>
        <v>-1409.67</v>
      </c>
      <c r="M2756" s="5">
        <f t="shared" si="2328"/>
        <v>11565.23</v>
      </c>
      <c r="N2756" s="5">
        <v>4061.4</v>
      </c>
      <c r="O2756" s="5">
        <f>O2757+O2770+O2777</f>
        <v>7106.5915800000002</v>
      </c>
      <c r="P2756" s="5">
        <f t="shared" ref="P2756:V2756" si="2384">P2757+P2770+P2777</f>
        <v>0</v>
      </c>
      <c r="Q2756" s="5">
        <f t="shared" si="2384"/>
        <v>0</v>
      </c>
      <c r="R2756" s="5">
        <f t="shared" si="2384"/>
        <v>0</v>
      </c>
      <c r="S2756" s="5">
        <f t="shared" si="2384"/>
        <v>0</v>
      </c>
      <c r="T2756" s="5">
        <v>4061.4</v>
      </c>
      <c r="U2756" s="5">
        <f t="shared" si="2384"/>
        <v>0</v>
      </c>
      <c r="V2756" s="36">
        <f t="shared" si="2384"/>
        <v>0</v>
      </c>
      <c r="W2756" s="5">
        <f t="shared" si="2334"/>
        <v>100</v>
      </c>
      <c r="X2756" s="26"/>
    </row>
    <row r="2757" spans="1:24" ht="63" x14ac:dyDescent="0.25">
      <c r="A2757" s="4" t="s">
        <v>218</v>
      </c>
      <c r="B2757" s="4" t="s">
        <v>1318</v>
      </c>
      <c r="C2757" s="4" t="s">
        <v>165</v>
      </c>
      <c r="D2757" s="4" t="s">
        <v>72</v>
      </c>
      <c r="E2757" s="14" t="s">
        <v>1187</v>
      </c>
      <c r="F2757" s="5">
        <f t="shared" ref="F2757:L2757" si="2385">F2758+F2764+F2767+F2761</f>
        <v>3802.8</v>
      </c>
      <c r="G2757" s="5">
        <f t="shared" si="2385"/>
        <v>802.8</v>
      </c>
      <c r="H2757" s="5">
        <f t="shared" si="2385"/>
        <v>802.8</v>
      </c>
      <c r="I2757" s="5">
        <f t="shared" si="2385"/>
        <v>0</v>
      </c>
      <c r="J2757" s="5">
        <f t="shared" si="2385"/>
        <v>0</v>
      </c>
      <c r="K2757" s="5">
        <f t="shared" si="2385"/>
        <v>0</v>
      </c>
      <c r="L2757" s="5">
        <f t="shared" si="2385"/>
        <v>-741.81400000000008</v>
      </c>
      <c r="M2757" s="5">
        <f t="shared" si="2328"/>
        <v>3060.9859999999999</v>
      </c>
      <c r="N2757" s="5">
        <v>4061.4</v>
      </c>
      <c r="O2757" s="5">
        <f>O2758+O2764+O2767+O2761</f>
        <v>788.30220000000008</v>
      </c>
      <c r="P2757" s="5">
        <f t="shared" ref="P2757:V2757" si="2386">P2758+P2764+P2767+P2761</f>
        <v>0</v>
      </c>
      <c r="Q2757" s="5">
        <f t="shared" si="2386"/>
        <v>0</v>
      </c>
      <c r="R2757" s="5">
        <f t="shared" si="2386"/>
        <v>0</v>
      </c>
      <c r="S2757" s="5">
        <f t="shared" si="2386"/>
        <v>0</v>
      </c>
      <c r="T2757" s="5">
        <v>4061.4</v>
      </c>
      <c r="U2757" s="5">
        <f t="shared" si="2386"/>
        <v>0</v>
      </c>
      <c r="V2757" s="36">
        <f t="shared" si="2386"/>
        <v>0</v>
      </c>
      <c r="W2757" s="5">
        <f t="shared" si="2334"/>
        <v>100</v>
      </c>
      <c r="X2757" s="26"/>
    </row>
    <row r="2758" spans="1:24" ht="31.5" x14ac:dyDescent="0.25">
      <c r="A2758" s="4" t="s">
        <v>218</v>
      </c>
      <c r="B2758" s="4" t="s">
        <v>1318</v>
      </c>
      <c r="C2758" s="4" t="s">
        <v>166</v>
      </c>
      <c r="D2758" s="4"/>
      <c r="E2758" s="14" t="s">
        <v>782</v>
      </c>
      <c r="F2758" s="5">
        <f t="shared" ref="F2758:L2759" si="2387">F2759</f>
        <v>221.5</v>
      </c>
      <c r="G2758" s="5">
        <f t="shared" si="2387"/>
        <v>221.5</v>
      </c>
      <c r="H2758" s="5">
        <f t="shared" si="2387"/>
        <v>221.5</v>
      </c>
      <c r="I2758" s="5">
        <f t="shared" si="2387"/>
        <v>0</v>
      </c>
      <c r="J2758" s="5">
        <f t="shared" si="2387"/>
        <v>0</v>
      </c>
      <c r="K2758" s="5">
        <f t="shared" si="2387"/>
        <v>0</v>
      </c>
      <c r="L2758" s="5">
        <f t="shared" si="2387"/>
        <v>0</v>
      </c>
      <c r="M2758" s="5">
        <f t="shared" si="2328"/>
        <v>221.5</v>
      </c>
      <c r="N2758" s="5">
        <v>198</v>
      </c>
      <c r="O2758" s="5">
        <f>O2759</f>
        <v>128.625</v>
      </c>
      <c r="P2758" s="5">
        <f t="shared" ref="P2758:V2759" si="2388">P2759</f>
        <v>0</v>
      </c>
      <c r="Q2758" s="5">
        <f t="shared" si="2388"/>
        <v>0</v>
      </c>
      <c r="R2758" s="5">
        <f t="shared" si="2388"/>
        <v>0</v>
      </c>
      <c r="S2758" s="5">
        <f t="shared" si="2388"/>
        <v>0</v>
      </c>
      <c r="T2758" s="5">
        <v>198</v>
      </c>
      <c r="U2758" s="5">
        <f t="shared" si="2388"/>
        <v>0</v>
      </c>
      <c r="V2758" s="36">
        <f t="shared" si="2388"/>
        <v>0</v>
      </c>
      <c r="W2758" s="5">
        <f t="shared" si="2334"/>
        <v>100</v>
      </c>
      <c r="X2758" s="26"/>
    </row>
    <row r="2759" spans="1:24" ht="31.5" x14ac:dyDescent="0.25">
      <c r="A2759" s="4" t="s">
        <v>218</v>
      </c>
      <c r="B2759" s="4" t="s">
        <v>1318</v>
      </c>
      <c r="C2759" s="4" t="s">
        <v>166</v>
      </c>
      <c r="D2759" s="4" t="s">
        <v>73</v>
      </c>
      <c r="E2759" s="14" t="s">
        <v>475</v>
      </c>
      <c r="F2759" s="5">
        <f t="shared" si="2387"/>
        <v>221.5</v>
      </c>
      <c r="G2759" s="5">
        <f t="shared" si="2387"/>
        <v>221.5</v>
      </c>
      <c r="H2759" s="5">
        <f t="shared" si="2387"/>
        <v>221.5</v>
      </c>
      <c r="I2759" s="5">
        <f t="shared" si="2387"/>
        <v>0</v>
      </c>
      <c r="J2759" s="5">
        <f t="shared" si="2387"/>
        <v>0</v>
      </c>
      <c r="K2759" s="5">
        <f t="shared" si="2387"/>
        <v>0</v>
      </c>
      <c r="L2759" s="5">
        <f t="shared" si="2387"/>
        <v>0</v>
      </c>
      <c r="M2759" s="5">
        <f t="shared" si="2328"/>
        <v>221.5</v>
      </c>
      <c r="N2759" s="5">
        <v>198</v>
      </c>
      <c r="O2759" s="5">
        <f>O2760</f>
        <v>128.625</v>
      </c>
      <c r="P2759" s="5">
        <f t="shared" si="2388"/>
        <v>0</v>
      </c>
      <c r="Q2759" s="5">
        <f t="shared" si="2388"/>
        <v>0</v>
      </c>
      <c r="R2759" s="5">
        <f t="shared" si="2388"/>
        <v>0</v>
      </c>
      <c r="S2759" s="5">
        <f t="shared" si="2388"/>
        <v>0</v>
      </c>
      <c r="T2759" s="5">
        <v>198</v>
      </c>
      <c r="U2759" s="5">
        <f t="shared" si="2388"/>
        <v>0</v>
      </c>
      <c r="V2759" s="36">
        <f t="shared" si="2388"/>
        <v>0</v>
      </c>
      <c r="W2759" s="5">
        <f t="shared" si="2334"/>
        <v>100</v>
      </c>
      <c r="X2759" s="26"/>
    </row>
    <row r="2760" spans="1:24" ht="63" x14ac:dyDescent="0.25">
      <c r="A2760" s="4" t="s">
        <v>218</v>
      </c>
      <c r="B2760" s="4" t="s">
        <v>1318</v>
      </c>
      <c r="C2760" s="4" t="s">
        <v>166</v>
      </c>
      <c r="D2760" s="4" t="s">
        <v>72</v>
      </c>
      <c r="E2760" s="14" t="s">
        <v>1187</v>
      </c>
      <c r="F2760" s="5">
        <v>221.5</v>
      </c>
      <c r="G2760" s="5">
        <v>221.5</v>
      </c>
      <c r="H2760" s="5">
        <v>221.5</v>
      </c>
      <c r="I2760" s="5"/>
      <c r="J2760" s="5"/>
      <c r="K2760" s="5"/>
      <c r="L2760" s="5"/>
      <c r="M2760" s="5">
        <f t="shared" si="2328"/>
        <v>221.5</v>
      </c>
      <c r="N2760" s="5">
        <v>198</v>
      </c>
      <c r="O2760" s="5">
        <v>128.625</v>
      </c>
      <c r="P2760" s="5">
        <v>0</v>
      </c>
      <c r="Q2760" s="5">
        <v>0</v>
      </c>
      <c r="R2760" s="5">
        <v>0</v>
      </c>
      <c r="S2760" s="5">
        <v>0</v>
      </c>
      <c r="T2760" s="5">
        <v>198</v>
      </c>
      <c r="U2760" s="5">
        <v>0</v>
      </c>
      <c r="V2760" s="36">
        <v>0</v>
      </c>
      <c r="W2760" s="5">
        <f t="shared" si="2334"/>
        <v>100</v>
      </c>
      <c r="X2760" s="26"/>
    </row>
    <row r="2761" spans="1:24" ht="47.25" x14ac:dyDescent="0.25">
      <c r="A2761" s="4" t="s">
        <v>218</v>
      </c>
      <c r="B2761" s="4" t="s">
        <v>1318</v>
      </c>
      <c r="C2761" s="4" t="s">
        <v>171</v>
      </c>
      <c r="D2761" s="4"/>
      <c r="E2761" s="14" t="s">
        <v>870</v>
      </c>
      <c r="F2761" s="5">
        <f>F2762</f>
        <v>3000</v>
      </c>
      <c r="G2761" s="5">
        <f t="shared" ref="G2761:L2762" si="2389">G2762</f>
        <v>0</v>
      </c>
      <c r="H2761" s="5">
        <f t="shared" si="2389"/>
        <v>0</v>
      </c>
      <c r="I2761" s="5">
        <f t="shared" si="2389"/>
        <v>0</v>
      </c>
      <c r="J2761" s="5">
        <f t="shared" si="2389"/>
        <v>0</v>
      </c>
      <c r="K2761" s="5">
        <f t="shared" si="2389"/>
        <v>0</v>
      </c>
      <c r="L2761" s="5">
        <f t="shared" si="2389"/>
        <v>-895.26800000000003</v>
      </c>
      <c r="M2761" s="5">
        <f t="shared" si="2328"/>
        <v>2104.732</v>
      </c>
      <c r="N2761" s="5">
        <v>4903.84</v>
      </c>
      <c r="O2761" s="5">
        <f>O2762</f>
        <v>232.49700000000001</v>
      </c>
      <c r="P2761" s="5">
        <f t="shared" ref="P2761:V2762" si="2390">P2762</f>
        <v>0</v>
      </c>
      <c r="Q2761" s="5">
        <f t="shared" si="2390"/>
        <v>0</v>
      </c>
      <c r="R2761" s="5">
        <f t="shared" si="2390"/>
        <v>0</v>
      </c>
      <c r="S2761" s="5">
        <f t="shared" si="2390"/>
        <v>0</v>
      </c>
      <c r="T2761" s="5">
        <v>4788.7283800000005</v>
      </c>
      <c r="U2761" s="5">
        <f t="shared" si="2390"/>
        <v>0</v>
      </c>
      <c r="V2761" s="36">
        <f t="shared" si="2390"/>
        <v>0</v>
      </c>
      <c r="W2761" s="5">
        <f t="shared" si="2334"/>
        <v>97.652622842507114</v>
      </c>
      <c r="X2761" s="26"/>
    </row>
    <row r="2762" spans="1:24" ht="31.5" x14ac:dyDescent="0.25">
      <c r="A2762" s="4" t="s">
        <v>218</v>
      </c>
      <c r="B2762" s="4" t="s">
        <v>1318</v>
      </c>
      <c r="C2762" s="4" t="s">
        <v>167</v>
      </c>
      <c r="D2762" s="4"/>
      <c r="E2762" s="14" t="s">
        <v>491</v>
      </c>
      <c r="F2762" s="5">
        <f>F2763</f>
        <v>3000</v>
      </c>
      <c r="G2762" s="5">
        <f t="shared" si="2389"/>
        <v>0</v>
      </c>
      <c r="H2762" s="5">
        <f t="shared" si="2389"/>
        <v>0</v>
      </c>
      <c r="I2762" s="5">
        <f t="shared" si="2389"/>
        <v>0</v>
      </c>
      <c r="J2762" s="5">
        <f t="shared" si="2389"/>
        <v>0</v>
      </c>
      <c r="K2762" s="5">
        <f t="shared" si="2389"/>
        <v>0</v>
      </c>
      <c r="L2762" s="5">
        <f t="shared" si="2389"/>
        <v>-895.26800000000003</v>
      </c>
      <c r="M2762" s="5">
        <f t="shared" ref="M2762:M2848" si="2391">F2762+I2762+L2762</f>
        <v>2104.732</v>
      </c>
      <c r="N2762" s="5">
        <v>4903.84</v>
      </c>
      <c r="O2762" s="5">
        <f>O2763</f>
        <v>232.49700000000001</v>
      </c>
      <c r="P2762" s="5">
        <f t="shared" si="2390"/>
        <v>0</v>
      </c>
      <c r="Q2762" s="5">
        <f t="shared" si="2390"/>
        <v>0</v>
      </c>
      <c r="R2762" s="5">
        <f t="shared" si="2390"/>
        <v>0</v>
      </c>
      <c r="S2762" s="5">
        <f t="shared" si="2390"/>
        <v>0</v>
      </c>
      <c r="T2762" s="5">
        <v>4788.7283800000005</v>
      </c>
      <c r="U2762" s="5">
        <f t="shared" si="2390"/>
        <v>0</v>
      </c>
      <c r="V2762" s="36">
        <f t="shared" si="2390"/>
        <v>0</v>
      </c>
      <c r="W2762" s="5">
        <f t="shared" si="2334"/>
        <v>97.652622842507114</v>
      </c>
      <c r="X2762" s="26"/>
    </row>
    <row r="2763" spans="1:24" ht="31.5" x14ac:dyDescent="0.25">
      <c r="A2763" s="4" t="s">
        <v>218</v>
      </c>
      <c r="B2763" s="4" t="s">
        <v>1318</v>
      </c>
      <c r="C2763" s="4" t="s">
        <v>167</v>
      </c>
      <c r="D2763" s="4" t="s">
        <v>11</v>
      </c>
      <c r="E2763" s="14" t="s">
        <v>465</v>
      </c>
      <c r="F2763" s="5">
        <v>3000</v>
      </c>
      <c r="G2763" s="5"/>
      <c r="H2763" s="5"/>
      <c r="I2763" s="5"/>
      <c r="J2763" s="5"/>
      <c r="K2763" s="5"/>
      <c r="L2763" s="5">
        <f>-878.336-16.932</f>
        <v>-895.26800000000003</v>
      </c>
      <c r="M2763" s="5">
        <f t="shared" si="2391"/>
        <v>2104.732</v>
      </c>
      <c r="N2763" s="5">
        <v>4787.49</v>
      </c>
      <c r="O2763" s="5">
        <v>232.49700000000001</v>
      </c>
      <c r="P2763" s="5">
        <v>0</v>
      </c>
      <c r="Q2763" s="5">
        <v>0</v>
      </c>
      <c r="R2763" s="5">
        <v>0</v>
      </c>
      <c r="S2763" s="5">
        <v>0</v>
      </c>
      <c r="T2763" s="5">
        <v>4672.3783800000001</v>
      </c>
      <c r="U2763" s="5">
        <v>0</v>
      </c>
      <c r="V2763" s="36">
        <v>0</v>
      </c>
      <c r="W2763" s="5">
        <f t="shared" ref="W2763:W2826" si="2392">T2763/N2763*100</f>
        <v>97.595574716605157</v>
      </c>
      <c r="X2763" s="26"/>
    </row>
    <row r="2764" spans="1:24" ht="31.5" x14ac:dyDescent="0.25">
      <c r="A2764" s="4" t="s">
        <v>218</v>
      </c>
      <c r="B2764" s="4" t="s">
        <v>1318</v>
      </c>
      <c r="C2764" s="4" t="s">
        <v>167</v>
      </c>
      <c r="D2764" s="4" t="s">
        <v>12</v>
      </c>
      <c r="E2764" s="14" t="s">
        <v>466</v>
      </c>
      <c r="F2764" s="5">
        <f t="shared" ref="F2764:L2765" si="2393">F2765</f>
        <v>453.3</v>
      </c>
      <c r="G2764" s="5">
        <f t="shared" si="2393"/>
        <v>453.3</v>
      </c>
      <c r="H2764" s="5">
        <f t="shared" si="2393"/>
        <v>453.3</v>
      </c>
      <c r="I2764" s="5">
        <f t="shared" si="2393"/>
        <v>0</v>
      </c>
      <c r="J2764" s="5">
        <f t="shared" si="2393"/>
        <v>0</v>
      </c>
      <c r="K2764" s="5">
        <f t="shared" si="2393"/>
        <v>0</v>
      </c>
      <c r="L2764" s="5">
        <f t="shared" si="2393"/>
        <v>154.52000000000001</v>
      </c>
      <c r="M2764" s="5">
        <f t="shared" si="2391"/>
        <v>607.82000000000005</v>
      </c>
      <c r="N2764" s="5">
        <v>4787.49</v>
      </c>
      <c r="O2764" s="5">
        <f>O2765</f>
        <v>363.18020000000001</v>
      </c>
      <c r="P2764" s="5">
        <f t="shared" ref="P2764:V2765" si="2394">P2765</f>
        <v>0</v>
      </c>
      <c r="Q2764" s="5">
        <f t="shared" si="2394"/>
        <v>0</v>
      </c>
      <c r="R2764" s="5">
        <f t="shared" si="2394"/>
        <v>0</v>
      </c>
      <c r="S2764" s="5">
        <f t="shared" si="2394"/>
        <v>0</v>
      </c>
      <c r="T2764" s="5">
        <v>4672.3783800000001</v>
      </c>
      <c r="U2764" s="5">
        <f t="shared" si="2394"/>
        <v>0</v>
      </c>
      <c r="V2764" s="36">
        <f t="shared" si="2394"/>
        <v>0</v>
      </c>
      <c r="W2764" s="5">
        <f t="shared" si="2392"/>
        <v>97.595574716605157</v>
      </c>
      <c r="X2764" s="26"/>
    </row>
    <row r="2765" spans="1:24" x14ac:dyDescent="0.25">
      <c r="A2765" s="4" t="s">
        <v>218</v>
      </c>
      <c r="B2765" s="4" t="s">
        <v>1318</v>
      </c>
      <c r="C2765" s="4" t="s">
        <v>167</v>
      </c>
      <c r="D2765" s="4" t="s">
        <v>13</v>
      </c>
      <c r="E2765" s="14" t="s">
        <v>480</v>
      </c>
      <c r="F2765" s="5">
        <f t="shared" si="2393"/>
        <v>453.3</v>
      </c>
      <c r="G2765" s="5">
        <f t="shared" si="2393"/>
        <v>453.3</v>
      </c>
      <c r="H2765" s="5">
        <f t="shared" si="2393"/>
        <v>453.3</v>
      </c>
      <c r="I2765" s="5">
        <f t="shared" si="2393"/>
        <v>0</v>
      </c>
      <c r="J2765" s="5">
        <f t="shared" si="2393"/>
        <v>0</v>
      </c>
      <c r="K2765" s="5">
        <f t="shared" si="2393"/>
        <v>0</v>
      </c>
      <c r="L2765" s="5">
        <f t="shared" si="2393"/>
        <v>154.52000000000001</v>
      </c>
      <c r="M2765" s="5">
        <f t="shared" si="2391"/>
        <v>607.82000000000005</v>
      </c>
      <c r="N2765" s="5">
        <v>116.35</v>
      </c>
      <c r="O2765" s="5">
        <f>O2766</f>
        <v>363.18020000000001</v>
      </c>
      <c r="P2765" s="5">
        <f t="shared" si="2394"/>
        <v>0</v>
      </c>
      <c r="Q2765" s="5">
        <f t="shared" si="2394"/>
        <v>0</v>
      </c>
      <c r="R2765" s="5">
        <f t="shared" si="2394"/>
        <v>0</v>
      </c>
      <c r="S2765" s="5">
        <f t="shared" si="2394"/>
        <v>0</v>
      </c>
      <c r="T2765" s="5">
        <v>116.35</v>
      </c>
      <c r="U2765" s="5">
        <f t="shared" si="2394"/>
        <v>0</v>
      </c>
      <c r="V2765" s="36">
        <f t="shared" si="2394"/>
        <v>0</v>
      </c>
      <c r="W2765" s="5">
        <f t="shared" si="2392"/>
        <v>100</v>
      </c>
      <c r="X2765" s="26"/>
    </row>
    <row r="2766" spans="1:24" x14ac:dyDescent="0.25">
      <c r="A2766" s="4" t="s">
        <v>218</v>
      </c>
      <c r="B2766" s="4" t="s">
        <v>1318</v>
      </c>
      <c r="C2766" s="4" t="s">
        <v>167</v>
      </c>
      <c r="D2766" s="4" t="s">
        <v>20</v>
      </c>
      <c r="E2766" s="14" t="s">
        <v>483</v>
      </c>
      <c r="F2766" s="5">
        <v>453.3</v>
      </c>
      <c r="G2766" s="5">
        <v>453.3</v>
      </c>
      <c r="H2766" s="5">
        <v>453.3</v>
      </c>
      <c r="I2766" s="5"/>
      <c r="J2766" s="5"/>
      <c r="K2766" s="5"/>
      <c r="L2766" s="5">
        <f>139.52+15</f>
        <v>154.52000000000001</v>
      </c>
      <c r="M2766" s="5">
        <f t="shared" si="2391"/>
        <v>607.82000000000005</v>
      </c>
      <c r="N2766" s="5">
        <v>116.35</v>
      </c>
      <c r="O2766" s="5">
        <v>363.18020000000001</v>
      </c>
      <c r="P2766" s="5">
        <v>0</v>
      </c>
      <c r="Q2766" s="5">
        <v>0</v>
      </c>
      <c r="R2766" s="5">
        <v>0</v>
      </c>
      <c r="S2766" s="5">
        <v>0</v>
      </c>
      <c r="T2766" s="5">
        <v>116.35</v>
      </c>
      <c r="U2766" s="5">
        <v>0</v>
      </c>
      <c r="V2766" s="36">
        <v>0</v>
      </c>
      <c r="W2766" s="5">
        <f t="shared" si="2392"/>
        <v>100</v>
      </c>
      <c r="X2766" s="26"/>
    </row>
    <row r="2767" spans="1:24" ht="31.5" x14ac:dyDescent="0.25">
      <c r="A2767" s="4" t="s">
        <v>218</v>
      </c>
      <c r="B2767" s="4" t="s">
        <v>1318</v>
      </c>
      <c r="C2767" s="4" t="s">
        <v>109</v>
      </c>
      <c r="D2767" s="4"/>
      <c r="E2767" s="14" t="s">
        <v>871</v>
      </c>
      <c r="F2767" s="5">
        <f t="shared" ref="F2767:L2768" si="2395">F2768</f>
        <v>128</v>
      </c>
      <c r="G2767" s="5">
        <f t="shared" si="2395"/>
        <v>128</v>
      </c>
      <c r="H2767" s="5">
        <f t="shared" si="2395"/>
        <v>128</v>
      </c>
      <c r="I2767" s="5">
        <f t="shared" si="2395"/>
        <v>0</v>
      </c>
      <c r="J2767" s="5">
        <f t="shared" si="2395"/>
        <v>0</v>
      </c>
      <c r="K2767" s="5">
        <f t="shared" si="2395"/>
        <v>0</v>
      </c>
      <c r="L2767" s="5">
        <f t="shared" si="2395"/>
        <v>-1.0660000000000001</v>
      </c>
      <c r="M2767" s="5">
        <f t="shared" si="2391"/>
        <v>126.934</v>
      </c>
      <c r="N2767" s="5">
        <v>120</v>
      </c>
      <c r="O2767" s="5">
        <f>O2768</f>
        <v>64</v>
      </c>
      <c r="P2767" s="5">
        <f t="shared" ref="P2767:V2768" si="2396">P2768</f>
        <v>0</v>
      </c>
      <c r="Q2767" s="5">
        <f t="shared" si="2396"/>
        <v>0</v>
      </c>
      <c r="R2767" s="5">
        <f t="shared" si="2396"/>
        <v>0</v>
      </c>
      <c r="S2767" s="5">
        <f t="shared" si="2396"/>
        <v>0</v>
      </c>
      <c r="T2767" s="5">
        <v>120</v>
      </c>
      <c r="U2767" s="5">
        <f t="shared" si="2396"/>
        <v>0</v>
      </c>
      <c r="V2767" s="36">
        <f t="shared" si="2396"/>
        <v>0</v>
      </c>
      <c r="W2767" s="5">
        <f t="shared" si="2392"/>
        <v>100</v>
      </c>
      <c r="X2767" s="26"/>
    </row>
    <row r="2768" spans="1:24" ht="63" x14ac:dyDescent="0.25">
      <c r="A2768" s="4" t="s">
        <v>218</v>
      </c>
      <c r="B2768" s="4" t="s">
        <v>1318</v>
      </c>
      <c r="C2768" s="4" t="s">
        <v>110</v>
      </c>
      <c r="D2768" s="4"/>
      <c r="E2768" s="14" t="s">
        <v>1420</v>
      </c>
      <c r="F2768" s="5">
        <f t="shared" si="2395"/>
        <v>128</v>
      </c>
      <c r="G2768" s="5">
        <f t="shared" si="2395"/>
        <v>128</v>
      </c>
      <c r="H2768" s="5">
        <f t="shared" si="2395"/>
        <v>128</v>
      </c>
      <c r="I2768" s="5">
        <f t="shared" si="2395"/>
        <v>0</v>
      </c>
      <c r="J2768" s="5">
        <f t="shared" si="2395"/>
        <v>0</v>
      </c>
      <c r="K2768" s="5">
        <f t="shared" si="2395"/>
        <v>0</v>
      </c>
      <c r="L2768" s="5">
        <f t="shared" si="2395"/>
        <v>-1.0660000000000001</v>
      </c>
      <c r="M2768" s="5">
        <f t="shared" si="2391"/>
        <v>126.934</v>
      </c>
      <c r="N2768" s="5">
        <v>120</v>
      </c>
      <c r="O2768" s="5">
        <f>O2769</f>
        <v>64</v>
      </c>
      <c r="P2768" s="5">
        <f t="shared" si="2396"/>
        <v>0</v>
      </c>
      <c r="Q2768" s="5">
        <f t="shared" si="2396"/>
        <v>0</v>
      </c>
      <c r="R2768" s="5">
        <f t="shared" si="2396"/>
        <v>0</v>
      </c>
      <c r="S2768" s="5">
        <f t="shared" si="2396"/>
        <v>0</v>
      </c>
      <c r="T2768" s="5">
        <v>120</v>
      </c>
      <c r="U2768" s="5">
        <f t="shared" si="2396"/>
        <v>0</v>
      </c>
      <c r="V2768" s="36">
        <f t="shared" si="2396"/>
        <v>0</v>
      </c>
      <c r="W2768" s="5">
        <f t="shared" si="2392"/>
        <v>100</v>
      </c>
      <c r="X2768" s="26"/>
    </row>
    <row r="2769" spans="1:25" ht="78.75" x14ac:dyDescent="0.25">
      <c r="A2769" s="4" t="s">
        <v>218</v>
      </c>
      <c r="B2769" s="4" t="s">
        <v>1318</v>
      </c>
      <c r="C2769" s="4" t="s">
        <v>125</v>
      </c>
      <c r="D2769" s="4"/>
      <c r="E2769" s="14" t="s">
        <v>492</v>
      </c>
      <c r="F2769" s="5">
        <v>128</v>
      </c>
      <c r="G2769" s="5">
        <v>128</v>
      </c>
      <c r="H2769" s="5">
        <v>128</v>
      </c>
      <c r="I2769" s="5"/>
      <c r="J2769" s="5"/>
      <c r="K2769" s="5"/>
      <c r="L2769" s="5">
        <v>-1.0660000000000001</v>
      </c>
      <c r="M2769" s="5">
        <f t="shared" si="2391"/>
        <v>126.934</v>
      </c>
      <c r="N2769" s="5">
        <v>25</v>
      </c>
      <c r="O2769" s="5">
        <v>64</v>
      </c>
      <c r="P2769" s="5">
        <v>0</v>
      </c>
      <c r="Q2769" s="5">
        <v>0</v>
      </c>
      <c r="R2769" s="5">
        <v>0</v>
      </c>
      <c r="S2769" s="5">
        <v>0</v>
      </c>
      <c r="T2769" s="5">
        <v>25</v>
      </c>
      <c r="U2769" s="5">
        <v>0</v>
      </c>
      <c r="V2769" s="36">
        <v>0</v>
      </c>
      <c r="W2769" s="5">
        <f t="shared" si="2392"/>
        <v>100</v>
      </c>
      <c r="X2769" s="26"/>
    </row>
    <row r="2770" spans="1:25" ht="31.5" x14ac:dyDescent="0.25">
      <c r="A2770" s="4" t="s">
        <v>218</v>
      </c>
      <c r="B2770" s="4" t="s">
        <v>1318</v>
      </c>
      <c r="C2770" s="4" t="s">
        <v>125</v>
      </c>
      <c r="D2770" s="4" t="s">
        <v>73</v>
      </c>
      <c r="E2770" s="14" t="s">
        <v>475</v>
      </c>
      <c r="F2770" s="5">
        <f t="shared" ref="F2770:L2770" si="2397">F2771+F2774</f>
        <v>4421</v>
      </c>
      <c r="G2770" s="5">
        <f t="shared" si="2397"/>
        <v>4628</v>
      </c>
      <c r="H2770" s="5">
        <f t="shared" si="2397"/>
        <v>4628</v>
      </c>
      <c r="I2770" s="5">
        <f t="shared" si="2397"/>
        <v>0</v>
      </c>
      <c r="J2770" s="5">
        <f t="shared" si="2397"/>
        <v>0</v>
      </c>
      <c r="K2770" s="5">
        <f t="shared" si="2397"/>
        <v>0</v>
      </c>
      <c r="L2770" s="5">
        <f t="shared" si="2397"/>
        <v>-359.61799999999999</v>
      </c>
      <c r="M2770" s="5">
        <f t="shared" si="2391"/>
        <v>4061.3820000000001</v>
      </c>
      <c r="N2770" s="5">
        <v>25</v>
      </c>
      <c r="O2770" s="5">
        <f>O2771+O2774</f>
        <v>3020.7750000000001</v>
      </c>
      <c r="P2770" s="5">
        <f t="shared" ref="P2770:V2770" si="2398">P2771+P2774</f>
        <v>0</v>
      </c>
      <c r="Q2770" s="5">
        <f t="shared" si="2398"/>
        <v>0</v>
      </c>
      <c r="R2770" s="5">
        <f t="shared" si="2398"/>
        <v>0</v>
      </c>
      <c r="S2770" s="5">
        <f t="shared" si="2398"/>
        <v>0</v>
      </c>
      <c r="T2770" s="5">
        <v>25</v>
      </c>
      <c r="U2770" s="5">
        <f t="shared" si="2398"/>
        <v>0</v>
      </c>
      <c r="V2770" s="36">
        <f t="shared" si="2398"/>
        <v>0</v>
      </c>
      <c r="W2770" s="5">
        <f t="shared" si="2392"/>
        <v>100</v>
      </c>
      <c r="X2770" s="26"/>
    </row>
    <row r="2771" spans="1:25" ht="63" x14ac:dyDescent="0.25">
      <c r="A2771" s="4" t="s">
        <v>218</v>
      </c>
      <c r="B2771" s="4" t="s">
        <v>1318</v>
      </c>
      <c r="C2771" s="4" t="s">
        <v>125</v>
      </c>
      <c r="D2771" s="4" t="s">
        <v>72</v>
      </c>
      <c r="E2771" s="14" t="s">
        <v>1187</v>
      </c>
      <c r="F2771" s="5">
        <f t="shared" ref="F2771:L2772" si="2399">F2772</f>
        <v>4421</v>
      </c>
      <c r="G2771" s="5">
        <f t="shared" si="2399"/>
        <v>4421</v>
      </c>
      <c r="H2771" s="5">
        <f t="shared" si="2399"/>
        <v>4421</v>
      </c>
      <c r="I2771" s="5">
        <f t="shared" si="2399"/>
        <v>0</v>
      </c>
      <c r="J2771" s="5">
        <f t="shared" si="2399"/>
        <v>0</v>
      </c>
      <c r="K2771" s="5">
        <f t="shared" si="2399"/>
        <v>0</v>
      </c>
      <c r="L2771" s="5">
        <f t="shared" si="2399"/>
        <v>-359.61799999999999</v>
      </c>
      <c r="M2771" s="5">
        <f t="shared" si="2391"/>
        <v>4061.3820000000001</v>
      </c>
      <c r="N2771" s="5">
        <v>25</v>
      </c>
      <c r="O2771" s="5">
        <f>O2772</f>
        <v>3020.7750000000001</v>
      </c>
      <c r="P2771" s="5">
        <f t="shared" ref="P2771:V2772" si="2400">P2772</f>
        <v>0</v>
      </c>
      <c r="Q2771" s="5">
        <f t="shared" si="2400"/>
        <v>0</v>
      </c>
      <c r="R2771" s="5">
        <f t="shared" si="2400"/>
        <v>0</v>
      </c>
      <c r="S2771" s="5">
        <f t="shared" si="2400"/>
        <v>0</v>
      </c>
      <c r="T2771" s="5">
        <v>25</v>
      </c>
      <c r="U2771" s="5">
        <f t="shared" si="2400"/>
        <v>0</v>
      </c>
      <c r="V2771" s="36">
        <f t="shared" si="2400"/>
        <v>0</v>
      </c>
      <c r="W2771" s="5">
        <f t="shared" si="2392"/>
        <v>100</v>
      </c>
      <c r="X2771" s="26"/>
    </row>
    <row r="2772" spans="1:25" ht="63" x14ac:dyDescent="0.25">
      <c r="A2772" s="4" t="s">
        <v>218</v>
      </c>
      <c r="B2772" s="4" t="s">
        <v>1318</v>
      </c>
      <c r="C2772" s="4" t="s">
        <v>99</v>
      </c>
      <c r="D2772" s="4"/>
      <c r="E2772" s="14" t="s">
        <v>493</v>
      </c>
      <c r="F2772" s="5">
        <f t="shared" si="2399"/>
        <v>4421</v>
      </c>
      <c r="G2772" s="5">
        <f t="shared" si="2399"/>
        <v>4421</v>
      </c>
      <c r="H2772" s="5">
        <f t="shared" si="2399"/>
        <v>4421</v>
      </c>
      <c r="I2772" s="5">
        <f t="shared" si="2399"/>
        <v>0</v>
      </c>
      <c r="J2772" s="5">
        <f t="shared" si="2399"/>
        <v>0</v>
      </c>
      <c r="K2772" s="5">
        <f t="shared" si="2399"/>
        <v>0</v>
      </c>
      <c r="L2772" s="5">
        <f t="shared" si="2399"/>
        <v>-359.61799999999999</v>
      </c>
      <c r="M2772" s="5">
        <f t="shared" si="2391"/>
        <v>4061.3820000000001</v>
      </c>
      <c r="N2772" s="5">
        <v>95</v>
      </c>
      <c r="O2772" s="5">
        <f>O2773</f>
        <v>3020.7750000000001</v>
      </c>
      <c r="P2772" s="5">
        <f t="shared" si="2400"/>
        <v>0</v>
      </c>
      <c r="Q2772" s="5">
        <f t="shared" si="2400"/>
        <v>0</v>
      </c>
      <c r="R2772" s="5">
        <f t="shared" si="2400"/>
        <v>0</v>
      </c>
      <c r="S2772" s="5">
        <f t="shared" si="2400"/>
        <v>0</v>
      </c>
      <c r="T2772" s="5">
        <v>95</v>
      </c>
      <c r="U2772" s="5">
        <f t="shared" si="2400"/>
        <v>0</v>
      </c>
      <c r="V2772" s="36">
        <f t="shared" si="2400"/>
        <v>0</v>
      </c>
      <c r="W2772" s="5">
        <f t="shared" si="2392"/>
        <v>100</v>
      </c>
      <c r="X2772" s="26"/>
    </row>
    <row r="2773" spans="1:25" ht="31.5" x14ac:dyDescent="0.25">
      <c r="A2773" s="4" t="s">
        <v>218</v>
      </c>
      <c r="B2773" s="4" t="s">
        <v>1318</v>
      </c>
      <c r="C2773" s="4" t="s">
        <v>99</v>
      </c>
      <c r="D2773" s="4" t="s">
        <v>73</v>
      </c>
      <c r="E2773" s="14" t="s">
        <v>475</v>
      </c>
      <c r="F2773" s="5">
        <v>4421</v>
      </c>
      <c r="G2773" s="5">
        <v>4421</v>
      </c>
      <c r="H2773" s="5">
        <v>4421</v>
      </c>
      <c r="I2773" s="5"/>
      <c r="J2773" s="5"/>
      <c r="K2773" s="5"/>
      <c r="L2773" s="5">
        <v>-359.61799999999999</v>
      </c>
      <c r="M2773" s="5">
        <f t="shared" si="2391"/>
        <v>4061.3820000000001</v>
      </c>
      <c r="N2773" s="5">
        <v>95</v>
      </c>
      <c r="O2773" s="5">
        <v>3020.7750000000001</v>
      </c>
      <c r="P2773" s="5">
        <v>0</v>
      </c>
      <c r="Q2773" s="5">
        <v>0</v>
      </c>
      <c r="R2773" s="5">
        <v>0</v>
      </c>
      <c r="S2773" s="5">
        <v>0</v>
      </c>
      <c r="T2773" s="5">
        <v>95</v>
      </c>
      <c r="U2773" s="5">
        <v>0</v>
      </c>
      <c r="V2773" s="36">
        <v>0</v>
      </c>
      <c r="W2773" s="5">
        <f t="shared" si="2392"/>
        <v>100</v>
      </c>
      <c r="X2773" s="26"/>
    </row>
    <row r="2774" spans="1:25" ht="63" x14ac:dyDescent="0.25">
      <c r="A2774" s="4" t="s">
        <v>218</v>
      </c>
      <c r="B2774" s="4" t="s">
        <v>1318</v>
      </c>
      <c r="C2774" s="4" t="s">
        <v>99</v>
      </c>
      <c r="D2774" s="4" t="s">
        <v>72</v>
      </c>
      <c r="E2774" s="14" t="s">
        <v>1187</v>
      </c>
      <c r="F2774" s="5">
        <f t="shared" ref="F2774:L2775" si="2401">F2775</f>
        <v>0</v>
      </c>
      <c r="G2774" s="5">
        <f t="shared" si="2401"/>
        <v>207</v>
      </c>
      <c r="H2774" s="5">
        <f t="shared" si="2401"/>
        <v>207</v>
      </c>
      <c r="I2774" s="5">
        <f t="shared" si="2401"/>
        <v>0</v>
      </c>
      <c r="J2774" s="5">
        <f t="shared" si="2401"/>
        <v>0</v>
      </c>
      <c r="K2774" s="5">
        <f t="shared" si="2401"/>
        <v>0</v>
      </c>
      <c r="L2774" s="5">
        <f t="shared" si="2401"/>
        <v>0</v>
      </c>
      <c r="M2774" s="5">
        <f t="shared" si="2391"/>
        <v>0</v>
      </c>
      <c r="N2774" s="5">
        <v>95</v>
      </c>
      <c r="O2774" s="5">
        <f>O2775</f>
        <v>0</v>
      </c>
      <c r="P2774" s="5">
        <f t="shared" ref="P2774:V2775" si="2402">P2775</f>
        <v>0</v>
      </c>
      <c r="Q2774" s="5">
        <f t="shared" si="2402"/>
        <v>0</v>
      </c>
      <c r="R2774" s="5">
        <f t="shared" si="2402"/>
        <v>0</v>
      </c>
      <c r="S2774" s="5">
        <f t="shared" si="2402"/>
        <v>0</v>
      </c>
      <c r="T2774" s="5">
        <v>95</v>
      </c>
      <c r="U2774" s="5">
        <f t="shared" si="2402"/>
        <v>0</v>
      </c>
      <c r="V2774" s="36">
        <f t="shared" si="2402"/>
        <v>0</v>
      </c>
      <c r="W2774" s="5">
        <f t="shared" si="2392"/>
        <v>100</v>
      </c>
      <c r="X2774" s="24"/>
      <c r="Y2774" s="2" t="s">
        <v>1236</v>
      </c>
    </row>
    <row r="2775" spans="1:25" ht="31.5" x14ac:dyDescent="0.25">
      <c r="A2775" s="4" t="s">
        <v>218</v>
      </c>
      <c r="B2775" s="4" t="s">
        <v>1318</v>
      </c>
      <c r="C2775" s="4" t="s">
        <v>22</v>
      </c>
      <c r="D2775" s="4"/>
      <c r="E2775" s="14" t="s">
        <v>699</v>
      </c>
      <c r="F2775" s="5">
        <f t="shared" si="2401"/>
        <v>0</v>
      </c>
      <c r="G2775" s="5">
        <f t="shared" si="2401"/>
        <v>207</v>
      </c>
      <c r="H2775" s="5">
        <f t="shared" si="2401"/>
        <v>207</v>
      </c>
      <c r="I2775" s="5">
        <f t="shared" si="2401"/>
        <v>0</v>
      </c>
      <c r="J2775" s="5">
        <f t="shared" si="2401"/>
        <v>0</v>
      </c>
      <c r="K2775" s="5">
        <f t="shared" si="2401"/>
        <v>0</v>
      </c>
      <c r="L2775" s="5">
        <f t="shared" si="2401"/>
        <v>0</v>
      </c>
      <c r="M2775" s="5">
        <f t="shared" si="2391"/>
        <v>0</v>
      </c>
      <c r="N2775" s="5">
        <v>260</v>
      </c>
      <c r="O2775" s="5">
        <f>O2776</f>
        <v>0</v>
      </c>
      <c r="P2775" s="5">
        <f t="shared" si="2402"/>
        <v>0</v>
      </c>
      <c r="Q2775" s="5">
        <f t="shared" si="2402"/>
        <v>0</v>
      </c>
      <c r="R2775" s="5">
        <f t="shared" si="2402"/>
        <v>0</v>
      </c>
      <c r="S2775" s="5">
        <f t="shared" si="2402"/>
        <v>0</v>
      </c>
      <c r="T2775" s="5">
        <v>167.3</v>
      </c>
      <c r="U2775" s="5">
        <f t="shared" si="2402"/>
        <v>0</v>
      </c>
      <c r="V2775" s="36">
        <f t="shared" si="2402"/>
        <v>0</v>
      </c>
      <c r="W2775" s="5">
        <f t="shared" si="2392"/>
        <v>64.346153846153854</v>
      </c>
      <c r="X2775" s="24"/>
      <c r="Y2775" s="2" t="s">
        <v>1236</v>
      </c>
    </row>
    <row r="2776" spans="1:25" ht="47.25" x14ac:dyDescent="0.25">
      <c r="A2776" s="4" t="s">
        <v>218</v>
      </c>
      <c r="B2776" s="4" t="s">
        <v>1318</v>
      </c>
      <c r="C2776" s="4" t="s">
        <v>345</v>
      </c>
      <c r="D2776" s="4"/>
      <c r="E2776" s="14" t="s">
        <v>704</v>
      </c>
      <c r="F2776" s="5"/>
      <c r="G2776" s="5">
        <v>207</v>
      </c>
      <c r="H2776" s="5">
        <v>207</v>
      </c>
      <c r="I2776" s="5"/>
      <c r="J2776" s="5"/>
      <c r="K2776" s="5"/>
      <c r="L2776" s="5"/>
      <c r="M2776" s="5">
        <f t="shared" si="2391"/>
        <v>0</v>
      </c>
      <c r="N2776" s="5">
        <v>260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167.3</v>
      </c>
      <c r="U2776" s="5">
        <v>0</v>
      </c>
      <c r="V2776" s="36">
        <v>0</v>
      </c>
      <c r="W2776" s="5">
        <f t="shared" si="2392"/>
        <v>64.346153846153854</v>
      </c>
      <c r="X2776" s="24"/>
      <c r="Y2776" s="2" t="s">
        <v>1236</v>
      </c>
    </row>
    <row r="2777" spans="1:25" ht="31.5" x14ac:dyDescent="0.25">
      <c r="A2777" s="4" t="s">
        <v>218</v>
      </c>
      <c r="B2777" s="4" t="s">
        <v>1318</v>
      </c>
      <c r="C2777" s="4" t="s">
        <v>345</v>
      </c>
      <c r="D2777" s="4" t="s">
        <v>11</v>
      </c>
      <c r="E2777" s="14" t="s">
        <v>465</v>
      </c>
      <c r="F2777" s="5">
        <f t="shared" ref="F2777:L2777" si="2403">F2778</f>
        <v>4751.1000000000004</v>
      </c>
      <c r="G2777" s="5">
        <f t="shared" si="2403"/>
        <v>4751.1000000000004</v>
      </c>
      <c r="H2777" s="5">
        <f t="shared" si="2403"/>
        <v>4751.1000000000004</v>
      </c>
      <c r="I2777" s="5">
        <f t="shared" si="2403"/>
        <v>0</v>
      </c>
      <c r="J2777" s="5">
        <f t="shared" si="2403"/>
        <v>0</v>
      </c>
      <c r="K2777" s="5">
        <f t="shared" si="2403"/>
        <v>0</v>
      </c>
      <c r="L2777" s="5">
        <f t="shared" si="2403"/>
        <v>-308.238</v>
      </c>
      <c r="M2777" s="5">
        <f t="shared" si="2391"/>
        <v>4442.8620000000001</v>
      </c>
      <c r="N2777" s="5">
        <v>260</v>
      </c>
      <c r="O2777" s="5">
        <f>O2778</f>
        <v>3297.5143800000001</v>
      </c>
      <c r="P2777" s="5">
        <f t="shared" ref="P2777:V2777" si="2404">P2778</f>
        <v>0</v>
      </c>
      <c r="Q2777" s="5">
        <f t="shared" si="2404"/>
        <v>0</v>
      </c>
      <c r="R2777" s="5">
        <f t="shared" si="2404"/>
        <v>0</v>
      </c>
      <c r="S2777" s="5">
        <f t="shared" si="2404"/>
        <v>0</v>
      </c>
      <c r="T2777" s="5">
        <v>167.3</v>
      </c>
      <c r="U2777" s="5">
        <f t="shared" si="2404"/>
        <v>0</v>
      </c>
      <c r="V2777" s="36">
        <f t="shared" si="2404"/>
        <v>0</v>
      </c>
      <c r="W2777" s="5">
        <f t="shared" si="2392"/>
        <v>64.346153846153854</v>
      </c>
      <c r="X2777" s="26"/>
    </row>
    <row r="2778" spans="1:25" ht="31.5" x14ac:dyDescent="0.25">
      <c r="A2778" s="4" t="s">
        <v>218</v>
      </c>
      <c r="B2778" s="4" t="s">
        <v>1318</v>
      </c>
      <c r="C2778" s="4" t="s">
        <v>345</v>
      </c>
      <c r="D2778" s="4" t="s">
        <v>12</v>
      </c>
      <c r="E2778" s="14" t="s">
        <v>466</v>
      </c>
      <c r="F2778" s="5">
        <f t="shared" ref="F2778:L2778" si="2405">F2779+F2781</f>
        <v>4751.1000000000004</v>
      </c>
      <c r="G2778" s="5">
        <f t="shared" si="2405"/>
        <v>4751.1000000000004</v>
      </c>
      <c r="H2778" s="5">
        <f t="shared" si="2405"/>
        <v>4751.1000000000004</v>
      </c>
      <c r="I2778" s="5">
        <f t="shared" si="2405"/>
        <v>0</v>
      </c>
      <c r="J2778" s="5">
        <f t="shared" si="2405"/>
        <v>0</v>
      </c>
      <c r="K2778" s="5">
        <f t="shared" si="2405"/>
        <v>0</v>
      </c>
      <c r="L2778" s="5">
        <f t="shared" si="2405"/>
        <v>-308.238</v>
      </c>
      <c r="M2778" s="5">
        <f t="shared" si="2391"/>
        <v>4442.8620000000001</v>
      </c>
      <c r="N2778" s="5">
        <v>260</v>
      </c>
      <c r="O2778" s="5">
        <f>O2779+O2781</f>
        <v>3297.5143800000001</v>
      </c>
      <c r="P2778" s="5">
        <f t="shared" ref="P2778:V2778" si="2406">P2779+P2781</f>
        <v>0</v>
      </c>
      <c r="Q2778" s="5">
        <f t="shared" si="2406"/>
        <v>0</v>
      </c>
      <c r="R2778" s="5">
        <f t="shared" si="2406"/>
        <v>0</v>
      </c>
      <c r="S2778" s="5">
        <f t="shared" si="2406"/>
        <v>0</v>
      </c>
      <c r="T2778" s="5">
        <v>167.3</v>
      </c>
      <c r="U2778" s="5">
        <f t="shared" si="2406"/>
        <v>0</v>
      </c>
      <c r="V2778" s="36">
        <f t="shared" si="2406"/>
        <v>0</v>
      </c>
      <c r="W2778" s="5">
        <f t="shared" si="2392"/>
        <v>64.346153846153854</v>
      </c>
      <c r="X2778" s="26"/>
    </row>
    <row r="2779" spans="1:25" ht="47.25" x14ac:dyDescent="0.25">
      <c r="A2779" s="4" t="s">
        <v>218</v>
      </c>
      <c r="B2779" s="4" t="s">
        <v>1318</v>
      </c>
      <c r="C2779" s="4" t="s">
        <v>36</v>
      </c>
      <c r="D2779" s="4"/>
      <c r="E2779" s="14" t="s">
        <v>732</v>
      </c>
      <c r="F2779" s="5">
        <f t="shared" ref="F2779:L2779" si="2407">F2780</f>
        <v>4649</v>
      </c>
      <c r="G2779" s="5">
        <f t="shared" si="2407"/>
        <v>4654.5</v>
      </c>
      <c r="H2779" s="5">
        <f t="shared" si="2407"/>
        <v>4660</v>
      </c>
      <c r="I2779" s="5">
        <f t="shared" si="2407"/>
        <v>0</v>
      </c>
      <c r="J2779" s="5">
        <f t="shared" si="2407"/>
        <v>0</v>
      </c>
      <c r="K2779" s="5">
        <f t="shared" si="2407"/>
        <v>0</v>
      </c>
      <c r="L2779" s="5">
        <f t="shared" si="2407"/>
        <v>-308.238</v>
      </c>
      <c r="M2779" s="5">
        <f t="shared" si="2391"/>
        <v>4340.7619999999997</v>
      </c>
      <c r="N2779" s="5">
        <v>23</v>
      </c>
      <c r="O2779" s="5">
        <f>O2780</f>
        <v>3214.69938</v>
      </c>
      <c r="P2779" s="5">
        <f t="shared" ref="P2779:V2779" si="2408">P2780</f>
        <v>0</v>
      </c>
      <c r="Q2779" s="5">
        <f t="shared" si="2408"/>
        <v>0</v>
      </c>
      <c r="R2779" s="5">
        <f t="shared" si="2408"/>
        <v>0</v>
      </c>
      <c r="S2779" s="5">
        <f t="shared" si="2408"/>
        <v>0</v>
      </c>
      <c r="T2779" s="5">
        <v>23</v>
      </c>
      <c r="U2779" s="5">
        <f t="shared" si="2408"/>
        <v>0</v>
      </c>
      <c r="V2779" s="36">
        <f t="shared" si="2408"/>
        <v>0</v>
      </c>
      <c r="W2779" s="5">
        <f t="shared" si="2392"/>
        <v>100</v>
      </c>
      <c r="X2779" s="26"/>
    </row>
    <row r="2780" spans="1:25" ht="31.5" x14ac:dyDescent="0.25">
      <c r="A2780" s="4" t="s">
        <v>218</v>
      </c>
      <c r="B2780" s="4" t="s">
        <v>1318</v>
      </c>
      <c r="C2780" s="4" t="s">
        <v>43</v>
      </c>
      <c r="D2780" s="4"/>
      <c r="E2780" s="14" t="s">
        <v>733</v>
      </c>
      <c r="F2780" s="5">
        <v>4649</v>
      </c>
      <c r="G2780" s="5">
        <v>4654.5</v>
      </c>
      <c r="H2780" s="5">
        <v>4660</v>
      </c>
      <c r="I2780" s="5"/>
      <c r="J2780" s="5"/>
      <c r="K2780" s="5"/>
      <c r="L2780" s="5">
        <v>-308.238</v>
      </c>
      <c r="M2780" s="5">
        <f t="shared" si="2391"/>
        <v>4340.7619999999997</v>
      </c>
      <c r="N2780" s="5">
        <v>23</v>
      </c>
      <c r="O2780" s="5">
        <v>3214.69938</v>
      </c>
      <c r="P2780" s="5">
        <v>0</v>
      </c>
      <c r="Q2780" s="5">
        <v>0</v>
      </c>
      <c r="R2780" s="5">
        <v>0</v>
      </c>
      <c r="S2780" s="5">
        <v>0</v>
      </c>
      <c r="T2780" s="5">
        <v>23</v>
      </c>
      <c r="U2780" s="5">
        <v>0</v>
      </c>
      <c r="V2780" s="36">
        <v>0</v>
      </c>
      <c r="W2780" s="5">
        <f t="shared" si="2392"/>
        <v>100</v>
      </c>
      <c r="X2780" s="26"/>
    </row>
    <row r="2781" spans="1:25" ht="31.5" x14ac:dyDescent="0.25">
      <c r="A2781" s="4" t="s">
        <v>218</v>
      </c>
      <c r="B2781" s="4" t="s">
        <v>1318</v>
      </c>
      <c r="C2781" s="4" t="s">
        <v>44</v>
      </c>
      <c r="D2781" s="4"/>
      <c r="E2781" s="14" t="s">
        <v>734</v>
      </c>
      <c r="F2781" s="5">
        <f t="shared" ref="F2781:L2781" si="2409">F2782</f>
        <v>102.1</v>
      </c>
      <c r="G2781" s="5">
        <f t="shared" si="2409"/>
        <v>96.6</v>
      </c>
      <c r="H2781" s="5">
        <f t="shared" si="2409"/>
        <v>91.1</v>
      </c>
      <c r="I2781" s="5">
        <f t="shared" si="2409"/>
        <v>0</v>
      </c>
      <c r="J2781" s="5">
        <f t="shared" si="2409"/>
        <v>0</v>
      </c>
      <c r="K2781" s="5">
        <f t="shared" si="2409"/>
        <v>0</v>
      </c>
      <c r="L2781" s="5">
        <f t="shared" si="2409"/>
        <v>0</v>
      </c>
      <c r="M2781" s="5">
        <f t="shared" si="2391"/>
        <v>102.1</v>
      </c>
      <c r="N2781" s="5">
        <v>23</v>
      </c>
      <c r="O2781" s="5">
        <f>O2782</f>
        <v>82.814999999999998</v>
      </c>
      <c r="P2781" s="5">
        <f t="shared" ref="P2781:V2781" si="2410">P2782</f>
        <v>0</v>
      </c>
      <c r="Q2781" s="5">
        <f t="shared" si="2410"/>
        <v>0</v>
      </c>
      <c r="R2781" s="5">
        <f t="shared" si="2410"/>
        <v>0</v>
      </c>
      <c r="S2781" s="5">
        <f t="shared" si="2410"/>
        <v>0</v>
      </c>
      <c r="T2781" s="5">
        <v>23</v>
      </c>
      <c r="U2781" s="5">
        <f t="shared" si="2410"/>
        <v>0</v>
      </c>
      <c r="V2781" s="36">
        <f t="shared" si="2410"/>
        <v>0</v>
      </c>
      <c r="W2781" s="5">
        <f t="shared" si="2392"/>
        <v>100</v>
      </c>
      <c r="X2781" s="26"/>
    </row>
    <row r="2782" spans="1:25" x14ac:dyDescent="0.25">
      <c r="A2782" s="4" t="s">
        <v>218</v>
      </c>
      <c r="B2782" s="4" t="s">
        <v>1318</v>
      </c>
      <c r="C2782" s="4" t="s">
        <v>44</v>
      </c>
      <c r="D2782" s="4" t="s">
        <v>13</v>
      </c>
      <c r="E2782" s="14" t="s">
        <v>480</v>
      </c>
      <c r="F2782" s="5">
        <v>102.1</v>
      </c>
      <c r="G2782" s="5">
        <v>96.6</v>
      </c>
      <c r="H2782" s="5">
        <v>91.1</v>
      </c>
      <c r="I2782" s="5"/>
      <c r="J2782" s="5"/>
      <c r="K2782" s="5"/>
      <c r="L2782" s="5"/>
      <c r="M2782" s="5">
        <f t="shared" si="2391"/>
        <v>102.1</v>
      </c>
      <c r="N2782" s="5">
        <v>23</v>
      </c>
      <c r="O2782" s="5">
        <v>82.814999999999998</v>
      </c>
      <c r="P2782" s="5">
        <v>0</v>
      </c>
      <c r="Q2782" s="5">
        <v>0</v>
      </c>
      <c r="R2782" s="5">
        <v>0</v>
      </c>
      <c r="S2782" s="5">
        <v>0</v>
      </c>
      <c r="T2782" s="5">
        <v>23</v>
      </c>
      <c r="U2782" s="5">
        <v>0</v>
      </c>
      <c r="V2782" s="36">
        <v>0</v>
      </c>
      <c r="W2782" s="5">
        <f t="shared" si="2392"/>
        <v>100</v>
      </c>
      <c r="X2782" s="26"/>
    </row>
    <row r="2783" spans="1:25" x14ac:dyDescent="0.25">
      <c r="A2783" s="4" t="s">
        <v>218</v>
      </c>
      <c r="B2783" s="4" t="s">
        <v>1318</v>
      </c>
      <c r="C2783" s="4" t="s">
        <v>44</v>
      </c>
      <c r="D2783" s="4" t="s">
        <v>14</v>
      </c>
      <c r="E2783" s="14" t="s">
        <v>482</v>
      </c>
      <c r="F2783" s="5">
        <f t="shared" ref="F2783:L2783" si="2411">F2784</f>
        <v>120</v>
      </c>
      <c r="G2783" s="5">
        <f t="shared" si="2411"/>
        <v>120</v>
      </c>
      <c r="H2783" s="5">
        <f t="shared" si="2411"/>
        <v>120</v>
      </c>
      <c r="I2783" s="5">
        <f t="shared" si="2411"/>
        <v>0</v>
      </c>
      <c r="J2783" s="5">
        <f t="shared" si="2411"/>
        <v>0</v>
      </c>
      <c r="K2783" s="5">
        <f t="shared" si="2411"/>
        <v>0</v>
      </c>
      <c r="L2783" s="5">
        <f t="shared" si="2411"/>
        <v>0</v>
      </c>
      <c r="M2783" s="5">
        <f t="shared" si="2391"/>
        <v>120</v>
      </c>
      <c r="N2783" s="5">
        <v>23</v>
      </c>
      <c r="O2783" s="5">
        <f>O2784</f>
        <v>120</v>
      </c>
      <c r="P2783" s="5">
        <f t="shared" ref="P2783:V2783" si="2412">P2784</f>
        <v>0</v>
      </c>
      <c r="Q2783" s="5">
        <f t="shared" si="2412"/>
        <v>0</v>
      </c>
      <c r="R2783" s="5">
        <f t="shared" si="2412"/>
        <v>0</v>
      </c>
      <c r="S2783" s="5">
        <f t="shared" si="2412"/>
        <v>0</v>
      </c>
      <c r="T2783" s="5">
        <v>23</v>
      </c>
      <c r="U2783" s="5">
        <f t="shared" si="2412"/>
        <v>0</v>
      </c>
      <c r="V2783" s="36">
        <f t="shared" si="2412"/>
        <v>0</v>
      </c>
      <c r="W2783" s="5">
        <f t="shared" si="2392"/>
        <v>100</v>
      </c>
      <c r="X2783" s="26"/>
    </row>
    <row r="2784" spans="1:25" ht="31.5" x14ac:dyDescent="0.25">
      <c r="A2784" s="7" t="s">
        <v>218</v>
      </c>
      <c r="B2784" s="7" t="s">
        <v>65</v>
      </c>
      <c r="C2784" s="7"/>
      <c r="D2784" s="7"/>
      <c r="E2784" s="18" t="s">
        <v>426</v>
      </c>
      <c r="F2784" s="5">
        <f t="shared" ref="F2784:L2784" si="2413">F2785+F2788</f>
        <v>120</v>
      </c>
      <c r="G2784" s="5">
        <f t="shared" si="2413"/>
        <v>120</v>
      </c>
      <c r="H2784" s="5">
        <f t="shared" si="2413"/>
        <v>120</v>
      </c>
      <c r="I2784" s="5">
        <f t="shared" si="2413"/>
        <v>0</v>
      </c>
      <c r="J2784" s="5">
        <f t="shared" si="2413"/>
        <v>0</v>
      </c>
      <c r="K2784" s="5">
        <f t="shared" si="2413"/>
        <v>0</v>
      </c>
      <c r="L2784" s="5">
        <f t="shared" si="2413"/>
        <v>0</v>
      </c>
      <c r="M2784" s="5">
        <f t="shared" si="2391"/>
        <v>120</v>
      </c>
      <c r="N2784" s="8">
        <v>611.7360000000001</v>
      </c>
      <c r="O2784" s="5">
        <f>O2785+O2788</f>
        <v>120</v>
      </c>
      <c r="P2784" s="5">
        <f t="shared" ref="P2784:V2784" si="2414">P2785+P2788</f>
        <v>0</v>
      </c>
      <c r="Q2784" s="5">
        <f t="shared" si="2414"/>
        <v>0</v>
      </c>
      <c r="R2784" s="5">
        <f t="shared" si="2414"/>
        <v>0</v>
      </c>
      <c r="S2784" s="5">
        <f t="shared" si="2414"/>
        <v>0</v>
      </c>
      <c r="T2784" s="8">
        <v>611.73480999999992</v>
      </c>
      <c r="U2784" s="5">
        <f t="shared" si="2414"/>
        <v>0</v>
      </c>
      <c r="V2784" s="36">
        <f t="shared" si="2414"/>
        <v>0</v>
      </c>
      <c r="W2784" s="8">
        <f t="shared" si="2392"/>
        <v>99.999805471641338</v>
      </c>
      <c r="X2784" s="26"/>
    </row>
    <row r="2785" spans="1:24" hidden="1" x14ac:dyDescent="0.25">
      <c r="A2785" s="9" t="s">
        <v>218</v>
      </c>
      <c r="B2785" s="9" t="s">
        <v>1319</v>
      </c>
      <c r="C2785" s="9"/>
      <c r="D2785" s="9"/>
      <c r="E2785" s="13" t="s">
        <v>1185</v>
      </c>
      <c r="F2785" s="5">
        <f t="shared" ref="F2785:L2786" si="2415">F2786</f>
        <v>25</v>
      </c>
      <c r="G2785" s="5">
        <f t="shared" si="2415"/>
        <v>25</v>
      </c>
      <c r="H2785" s="5">
        <f t="shared" si="2415"/>
        <v>25</v>
      </c>
      <c r="I2785" s="5">
        <f t="shared" si="2415"/>
        <v>0</v>
      </c>
      <c r="J2785" s="5">
        <f t="shared" si="2415"/>
        <v>0</v>
      </c>
      <c r="K2785" s="5">
        <f t="shared" si="2415"/>
        <v>0</v>
      </c>
      <c r="L2785" s="5">
        <f t="shared" si="2415"/>
        <v>0</v>
      </c>
      <c r="M2785" s="5">
        <f t="shared" si="2391"/>
        <v>25</v>
      </c>
      <c r="N2785" s="11">
        <v>0</v>
      </c>
      <c r="O2785" s="5">
        <f>O2786</f>
        <v>25</v>
      </c>
      <c r="P2785" s="5">
        <f t="shared" ref="P2785:V2786" si="2416">P2786</f>
        <v>0</v>
      </c>
      <c r="Q2785" s="5">
        <f t="shared" si="2416"/>
        <v>0</v>
      </c>
      <c r="R2785" s="5">
        <f t="shared" si="2416"/>
        <v>0</v>
      </c>
      <c r="S2785" s="5">
        <f t="shared" si="2416"/>
        <v>0</v>
      </c>
      <c r="T2785" s="11">
        <v>0</v>
      </c>
      <c r="U2785" s="5">
        <f t="shared" si="2416"/>
        <v>0</v>
      </c>
      <c r="V2785" s="36">
        <f t="shared" si="2416"/>
        <v>0</v>
      </c>
      <c r="W2785" s="11" t="e">
        <f t="shared" si="2392"/>
        <v>#DIV/0!</v>
      </c>
      <c r="X2785" s="24" t="s">
        <v>1214</v>
      </c>
    </row>
    <row r="2786" spans="1:24" hidden="1" x14ac:dyDescent="0.25">
      <c r="A2786" s="4" t="s">
        <v>218</v>
      </c>
      <c r="B2786" s="4" t="s">
        <v>1319</v>
      </c>
      <c r="C2786" s="4" t="s">
        <v>111</v>
      </c>
      <c r="D2786" s="4"/>
      <c r="E2786" s="14" t="s">
        <v>872</v>
      </c>
      <c r="F2786" s="5">
        <f t="shared" si="2415"/>
        <v>25</v>
      </c>
      <c r="G2786" s="5">
        <f t="shared" si="2415"/>
        <v>25</v>
      </c>
      <c r="H2786" s="5">
        <f t="shared" si="2415"/>
        <v>25</v>
      </c>
      <c r="I2786" s="5">
        <f t="shared" si="2415"/>
        <v>0</v>
      </c>
      <c r="J2786" s="5">
        <f t="shared" si="2415"/>
        <v>0</v>
      </c>
      <c r="K2786" s="5">
        <f t="shared" si="2415"/>
        <v>0</v>
      </c>
      <c r="L2786" s="5">
        <f t="shared" si="2415"/>
        <v>0</v>
      </c>
      <c r="M2786" s="5">
        <f t="shared" si="2391"/>
        <v>25</v>
      </c>
      <c r="N2786" s="5">
        <v>0</v>
      </c>
      <c r="O2786" s="5">
        <f>O2787</f>
        <v>25</v>
      </c>
      <c r="P2786" s="5">
        <f t="shared" si="2416"/>
        <v>0</v>
      </c>
      <c r="Q2786" s="5">
        <f t="shared" si="2416"/>
        <v>0</v>
      </c>
      <c r="R2786" s="5">
        <f t="shared" si="2416"/>
        <v>0</v>
      </c>
      <c r="S2786" s="5">
        <f t="shared" si="2416"/>
        <v>0</v>
      </c>
      <c r="T2786" s="5">
        <v>0</v>
      </c>
      <c r="U2786" s="5">
        <f t="shared" si="2416"/>
        <v>0</v>
      </c>
      <c r="V2786" s="36">
        <f t="shared" si="2416"/>
        <v>0</v>
      </c>
      <c r="W2786" s="5" t="e">
        <f t="shared" si="2392"/>
        <v>#DIV/0!</v>
      </c>
      <c r="X2786" s="24" t="s">
        <v>1214</v>
      </c>
    </row>
    <row r="2787" spans="1:24" ht="63" hidden="1" x14ac:dyDescent="0.25">
      <c r="A2787" s="4" t="s">
        <v>218</v>
      </c>
      <c r="B2787" s="4" t="s">
        <v>1319</v>
      </c>
      <c r="C2787" s="4" t="s">
        <v>173</v>
      </c>
      <c r="D2787" s="4"/>
      <c r="E2787" s="14" t="s">
        <v>876</v>
      </c>
      <c r="F2787" s="5">
        <v>25</v>
      </c>
      <c r="G2787" s="5">
        <v>25</v>
      </c>
      <c r="H2787" s="5">
        <v>25</v>
      </c>
      <c r="I2787" s="5"/>
      <c r="J2787" s="5"/>
      <c r="K2787" s="5"/>
      <c r="L2787" s="5"/>
      <c r="M2787" s="5">
        <f t="shared" si="2391"/>
        <v>25</v>
      </c>
      <c r="N2787" s="5">
        <v>0</v>
      </c>
      <c r="O2787" s="5">
        <v>25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36">
        <v>0</v>
      </c>
      <c r="W2787" s="5" t="e">
        <f t="shared" si="2392"/>
        <v>#DIV/0!</v>
      </c>
      <c r="X2787" s="24" t="s">
        <v>1214</v>
      </c>
    </row>
    <row r="2788" spans="1:24" ht="47.25" hidden="1" x14ac:dyDescent="0.25">
      <c r="A2788" s="4" t="s">
        <v>218</v>
      </c>
      <c r="B2788" s="4" t="s">
        <v>1319</v>
      </c>
      <c r="C2788" s="4" t="s">
        <v>174</v>
      </c>
      <c r="D2788" s="4"/>
      <c r="E2788" s="14" t="s">
        <v>879</v>
      </c>
      <c r="F2788" s="5">
        <f t="shared" ref="F2788:L2789" si="2417">F2789</f>
        <v>95</v>
      </c>
      <c r="G2788" s="5">
        <f t="shared" si="2417"/>
        <v>95</v>
      </c>
      <c r="H2788" s="5">
        <f t="shared" si="2417"/>
        <v>95</v>
      </c>
      <c r="I2788" s="5">
        <f t="shared" si="2417"/>
        <v>0</v>
      </c>
      <c r="J2788" s="5">
        <f t="shared" si="2417"/>
        <v>0</v>
      </c>
      <c r="K2788" s="5">
        <f t="shared" si="2417"/>
        <v>0</v>
      </c>
      <c r="L2788" s="5">
        <f t="shared" si="2417"/>
        <v>0</v>
      </c>
      <c r="M2788" s="5">
        <f t="shared" si="2391"/>
        <v>95</v>
      </c>
      <c r="N2788" s="5">
        <v>0</v>
      </c>
      <c r="O2788" s="5">
        <f>O2789</f>
        <v>95</v>
      </c>
      <c r="P2788" s="5">
        <f t="shared" ref="P2788:V2789" si="2418">P2789</f>
        <v>0</v>
      </c>
      <c r="Q2788" s="5">
        <f t="shared" si="2418"/>
        <v>0</v>
      </c>
      <c r="R2788" s="5">
        <f t="shared" si="2418"/>
        <v>0</v>
      </c>
      <c r="S2788" s="5">
        <f t="shared" si="2418"/>
        <v>0</v>
      </c>
      <c r="T2788" s="5">
        <v>0</v>
      </c>
      <c r="U2788" s="5">
        <f t="shared" si="2418"/>
        <v>0</v>
      </c>
      <c r="V2788" s="36">
        <f t="shared" si="2418"/>
        <v>0</v>
      </c>
      <c r="W2788" s="5" t="e">
        <f t="shared" si="2392"/>
        <v>#DIV/0!</v>
      </c>
      <c r="X2788" s="24" t="s">
        <v>1214</v>
      </c>
    </row>
    <row r="2789" spans="1:24" ht="31.5" hidden="1" x14ac:dyDescent="0.25">
      <c r="A2789" s="4" t="s">
        <v>218</v>
      </c>
      <c r="B2789" s="4" t="s">
        <v>1319</v>
      </c>
      <c r="C2789" s="4" t="s">
        <v>172</v>
      </c>
      <c r="D2789" s="4"/>
      <c r="E2789" s="14" t="s">
        <v>502</v>
      </c>
      <c r="F2789" s="5">
        <f t="shared" si="2417"/>
        <v>95</v>
      </c>
      <c r="G2789" s="5">
        <f t="shared" si="2417"/>
        <v>95</v>
      </c>
      <c r="H2789" s="5">
        <f t="shared" si="2417"/>
        <v>95</v>
      </c>
      <c r="I2789" s="5">
        <f t="shared" si="2417"/>
        <v>0</v>
      </c>
      <c r="J2789" s="5">
        <f t="shared" si="2417"/>
        <v>0</v>
      </c>
      <c r="K2789" s="5">
        <f t="shared" si="2417"/>
        <v>0</v>
      </c>
      <c r="L2789" s="5">
        <f t="shared" si="2417"/>
        <v>0</v>
      </c>
      <c r="M2789" s="5">
        <f t="shared" si="2391"/>
        <v>95</v>
      </c>
      <c r="N2789" s="5">
        <v>0</v>
      </c>
      <c r="O2789" s="5">
        <f>O2790</f>
        <v>95</v>
      </c>
      <c r="P2789" s="5">
        <f t="shared" si="2418"/>
        <v>0</v>
      </c>
      <c r="Q2789" s="5">
        <f t="shared" si="2418"/>
        <v>0</v>
      </c>
      <c r="R2789" s="5">
        <f t="shared" si="2418"/>
        <v>0</v>
      </c>
      <c r="S2789" s="5">
        <f t="shared" si="2418"/>
        <v>0</v>
      </c>
      <c r="T2789" s="5">
        <v>0</v>
      </c>
      <c r="U2789" s="5">
        <f t="shared" si="2418"/>
        <v>0</v>
      </c>
      <c r="V2789" s="36">
        <f t="shared" si="2418"/>
        <v>0</v>
      </c>
      <c r="W2789" s="5" t="e">
        <f t="shared" si="2392"/>
        <v>#DIV/0!</v>
      </c>
      <c r="X2789" s="24" t="s">
        <v>1214</v>
      </c>
    </row>
    <row r="2790" spans="1:24" ht="31.5" hidden="1" x14ac:dyDescent="0.25">
      <c r="A2790" s="4" t="s">
        <v>218</v>
      </c>
      <c r="B2790" s="4" t="s">
        <v>1319</v>
      </c>
      <c r="C2790" s="4" t="s">
        <v>172</v>
      </c>
      <c r="D2790" s="4" t="s">
        <v>11</v>
      </c>
      <c r="E2790" s="14" t="s">
        <v>465</v>
      </c>
      <c r="F2790" s="5">
        <v>95</v>
      </c>
      <c r="G2790" s="5">
        <v>95</v>
      </c>
      <c r="H2790" s="5">
        <v>95</v>
      </c>
      <c r="I2790" s="5"/>
      <c r="J2790" s="5"/>
      <c r="K2790" s="5"/>
      <c r="L2790" s="5"/>
      <c r="M2790" s="5">
        <f t="shared" si="2391"/>
        <v>95</v>
      </c>
      <c r="N2790" s="5">
        <v>0</v>
      </c>
      <c r="O2790" s="5">
        <v>95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36">
        <v>0</v>
      </c>
      <c r="W2790" s="5" t="e">
        <f t="shared" si="2392"/>
        <v>#DIV/0!</v>
      </c>
      <c r="X2790" s="24" t="s">
        <v>1214</v>
      </c>
    </row>
    <row r="2791" spans="1:24" ht="31.5" hidden="1" x14ac:dyDescent="0.25">
      <c r="A2791" s="4" t="s">
        <v>218</v>
      </c>
      <c r="B2791" s="4" t="s">
        <v>1319</v>
      </c>
      <c r="C2791" s="4" t="s">
        <v>172</v>
      </c>
      <c r="D2791" s="4" t="s">
        <v>12</v>
      </c>
      <c r="E2791" s="14" t="s">
        <v>466</v>
      </c>
      <c r="F2791" s="5">
        <f t="shared" ref="F2791:L2793" si="2419">F2792</f>
        <v>0</v>
      </c>
      <c r="G2791" s="5">
        <f t="shared" si="2419"/>
        <v>0</v>
      </c>
      <c r="H2791" s="5">
        <f t="shared" si="2419"/>
        <v>0</v>
      </c>
      <c r="I2791" s="5">
        <f t="shared" si="2419"/>
        <v>0</v>
      </c>
      <c r="J2791" s="5">
        <f t="shared" si="2419"/>
        <v>0</v>
      </c>
      <c r="K2791" s="5">
        <f t="shared" si="2419"/>
        <v>0</v>
      </c>
      <c r="L2791" s="5">
        <f t="shared" si="2419"/>
        <v>206.71</v>
      </c>
      <c r="M2791" s="5">
        <f t="shared" si="2391"/>
        <v>206.71</v>
      </c>
      <c r="N2791" s="5">
        <v>0</v>
      </c>
      <c r="O2791" s="5">
        <f t="shared" ref="O2791:V2791" si="2420">O2792+O2795</f>
        <v>325</v>
      </c>
      <c r="P2791" s="5">
        <f t="shared" si="2420"/>
        <v>101.036</v>
      </c>
      <c r="Q2791" s="5">
        <f t="shared" si="2420"/>
        <v>0</v>
      </c>
      <c r="R2791" s="5">
        <f t="shared" si="2420"/>
        <v>0</v>
      </c>
      <c r="S2791" s="5">
        <f t="shared" si="2420"/>
        <v>0</v>
      </c>
      <c r="T2791" s="5">
        <v>0</v>
      </c>
      <c r="U2791" s="5">
        <f t="shared" si="2420"/>
        <v>101.036</v>
      </c>
      <c r="V2791" s="36">
        <f t="shared" si="2420"/>
        <v>0</v>
      </c>
      <c r="W2791" s="5" t="e">
        <f t="shared" si="2392"/>
        <v>#DIV/0!</v>
      </c>
      <c r="X2791" s="24" t="s">
        <v>1214</v>
      </c>
    </row>
    <row r="2792" spans="1:24" ht="31.5" hidden="1" x14ac:dyDescent="0.25">
      <c r="A2792" s="4" t="s">
        <v>218</v>
      </c>
      <c r="B2792" s="4" t="s">
        <v>1319</v>
      </c>
      <c r="C2792" s="4" t="s">
        <v>22</v>
      </c>
      <c r="D2792" s="4"/>
      <c r="E2792" s="14" t="s">
        <v>699</v>
      </c>
      <c r="F2792" s="5">
        <f t="shared" si="2419"/>
        <v>0</v>
      </c>
      <c r="G2792" s="5">
        <f t="shared" si="2419"/>
        <v>0</v>
      </c>
      <c r="H2792" s="5">
        <f t="shared" si="2419"/>
        <v>0</v>
      </c>
      <c r="I2792" s="5">
        <f t="shared" si="2419"/>
        <v>0</v>
      </c>
      <c r="J2792" s="5">
        <f t="shared" si="2419"/>
        <v>0</v>
      </c>
      <c r="K2792" s="5">
        <f t="shared" si="2419"/>
        <v>0</v>
      </c>
      <c r="L2792" s="5">
        <f t="shared" si="2419"/>
        <v>206.71</v>
      </c>
      <c r="M2792" s="5">
        <f t="shared" si="2391"/>
        <v>206.71</v>
      </c>
      <c r="N2792" s="5">
        <v>0</v>
      </c>
      <c r="O2792" s="5">
        <f>O2793</f>
        <v>325</v>
      </c>
      <c r="P2792" s="5">
        <f t="shared" ref="P2792:V2793" si="2421">P2793</f>
        <v>0</v>
      </c>
      <c r="Q2792" s="5">
        <f t="shared" si="2421"/>
        <v>0</v>
      </c>
      <c r="R2792" s="5">
        <f t="shared" si="2421"/>
        <v>0</v>
      </c>
      <c r="S2792" s="5">
        <f t="shared" si="2421"/>
        <v>0</v>
      </c>
      <c r="T2792" s="5">
        <v>0</v>
      </c>
      <c r="U2792" s="5">
        <f t="shared" si="2421"/>
        <v>0</v>
      </c>
      <c r="V2792" s="36">
        <f t="shared" si="2421"/>
        <v>0</v>
      </c>
      <c r="W2792" s="5" t="e">
        <f t="shared" si="2392"/>
        <v>#DIV/0!</v>
      </c>
      <c r="X2792" s="24" t="s">
        <v>1214</v>
      </c>
    </row>
    <row r="2793" spans="1:24" hidden="1" x14ac:dyDescent="0.25">
      <c r="A2793" s="4" t="s">
        <v>218</v>
      </c>
      <c r="B2793" s="4" t="s">
        <v>1319</v>
      </c>
      <c r="C2793" s="4" t="s">
        <v>23</v>
      </c>
      <c r="D2793" s="4"/>
      <c r="E2793" s="14" t="s">
        <v>705</v>
      </c>
      <c r="F2793" s="5">
        <f t="shared" si="2419"/>
        <v>0</v>
      </c>
      <c r="G2793" s="5">
        <f t="shared" si="2419"/>
        <v>0</v>
      </c>
      <c r="H2793" s="5">
        <f t="shared" si="2419"/>
        <v>0</v>
      </c>
      <c r="I2793" s="5">
        <f t="shared" si="2419"/>
        <v>0</v>
      </c>
      <c r="J2793" s="5">
        <f t="shared" si="2419"/>
        <v>0</v>
      </c>
      <c r="K2793" s="5">
        <f t="shared" si="2419"/>
        <v>0</v>
      </c>
      <c r="L2793" s="5">
        <f t="shared" si="2419"/>
        <v>206.71</v>
      </c>
      <c r="M2793" s="5">
        <f t="shared" si="2391"/>
        <v>206.71</v>
      </c>
      <c r="N2793" s="5">
        <v>0</v>
      </c>
      <c r="O2793" s="5">
        <f>O2794</f>
        <v>325</v>
      </c>
      <c r="P2793" s="5">
        <f t="shared" si="2421"/>
        <v>0</v>
      </c>
      <c r="Q2793" s="5">
        <f t="shared" si="2421"/>
        <v>0</v>
      </c>
      <c r="R2793" s="5">
        <f t="shared" si="2421"/>
        <v>0</v>
      </c>
      <c r="S2793" s="5">
        <f t="shared" si="2421"/>
        <v>0</v>
      </c>
      <c r="T2793" s="5">
        <v>0</v>
      </c>
      <c r="U2793" s="5">
        <f t="shared" si="2421"/>
        <v>0</v>
      </c>
      <c r="V2793" s="36">
        <f t="shared" si="2421"/>
        <v>0</v>
      </c>
      <c r="W2793" s="5" t="e">
        <f t="shared" si="2392"/>
        <v>#DIV/0!</v>
      </c>
      <c r="X2793" s="24" t="s">
        <v>1214</v>
      </c>
    </row>
    <row r="2794" spans="1:24" ht="47.25" hidden="1" x14ac:dyDescent="0.25">
      <c r="A2794" s="4" t="s">
        <v>218</v>
      </c>
      <c r="B2794" s="4" t="s">
        <v>1319</v>
      </c>
      <c r="C2794" s="4" t="s">
        <v>217</v>
      </c>
      <c r="D2794" s="4"/>
      <c r="E2794" s="14" t="s">
        <v>708</v>
      </c>
      <c r="F2794" s="5"/>
      <c r="G2794" s="5"/>
      <c r="H2794" s="5"/>
      <c r="I2794" s="5"/>
      <c r="J2794" s="5"/>
      <c r="K2794" s="5"/>
      <c r="L2794" s="5">
        <v>206.71</v>
      </c>
      <c r="M2794" s="5">
        <f t="shared" si="2391"/>
        <v>206.71</v>
      </c>
      <c r="N2794" s="5">
        <v>0</v>
      </c>
      <c r="O2794" s="5">
        <v>325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36">
        <v>0</v>
      </c>
      <c r="W2794" s="5" t="e">
        <f t="shared" si="2392"/>
        <v>#DIV/0!</v>
      </c>
      <c r="X2794" s="24" t="s">
        <v>1214</v>
      </c>
    </row>
    <row r="2795" spans="1:24" ht="31.5" hidden="1" x14ac:dyDescent="0.25">
      <c r="A2795" s="4" t="s">
        <v>218</v>
      </c>
      <c r="B2795" s="4" t="s">
        <v>1319</v>
      </c>
      <c r="C2795" s="4" t="s">
        <v>217</v>
      </c>
      <c r="D2795" s="4" t="s">
        <v>11</v>
      </c>
      <c r="E2795" s="14" t="s">
        <v>465</v>
      </c>
      <c r="F2795" s="5"/>
      <c r="G2795" s="5"/>
      <c r="H2795" s="5"/>
      <c r="I2795" s="5"/>
      <c r="J2795" s="5"/>
      <c r="K2795" s="5"/>
      <c r="L2795" s="5"/>
      <c r="M2795" s="5">
        <v>0</v>
      </c>
      <c r="N2795" s="5">
        <v>0</v>
      </c>
      <c r="O2795" s="5">
        <f t="shared" ref="O2795:V2797" si="2422">O2796</f>
        <v>0</v>
      </c>
      <c r="P2795" s="5">
        <f t="shared" si="2422"/>
        <v>101.036</v>
      </c>
      <c r="Q2795" s="5">
        <f t="shared" si="2422"/>
        <v>0</v>
      </c>
      <c r="R2795" s="5">
        <f t="shared" si="2422"/>
        <v>0</v>
      </c>
      <c r="S2795" s="5">
        <f t="shared" si="2422"/>
        <v>0</v>
      </c>
      <c r="T2795" s="5">
        <v>0</v>
      </c>
      <c r="U2795" s="5">
        <f t="shared" si="2422"/>
        <v>101.036</v>
      </c>
      <c r="V2795" s="36">
        <f t="shared" si="2422"/>
        <v>0</v>
      </c>
      <c r="W2795" s="5" t="e">
        <f t="shared" si="2392"/>
        <v>#DIV/0!</v>
      </c>
      <c r="X2795" s="24" t="s">
        <v>1214</v>
      </c>
    </row>
    <row r="2796" spans="1:24" ht="31.5" hidden="1" x14ac:dyDescent="0.25">
      <c r="A2796" s="4" t="s">
        <v>218</v>
      </c>
      <c r="B2796" s="4" t="s">
        <v>1319</v>
      </c>
      <c r="C2796" s="4" t="s">
        <v>217</v>
      </c>
      <c r="D2796" s="4" t="s">
        <v>12</v>
      </c>
      <c r="E2796" s="28" t="s">
        <v>466</v>
      </c>
      <c r="F2796" s="5"/>
      <c r="G2796" s="5"/>
      <c r="H2796" s="5"/>
      <c r="I2796" s="5"/>
      <c r="J2796" s="5"/>
      <c r="K2796" s="5"/>
      <c r="L2796" s="5"/>
      <c r="M2796" s="5">
        <v>0</v>
      </c>
      <c r="N2796" s="5">
        <v>0</v>
      </c>
      <c r="O2796" s="5">
        <f t="shared" si="2422"/>
        <v>0</v>
      </c>
      <c r="P2796" s="5">
        <f t="shared" si="2422"/>
        <v>101.036</v>
      </c>
      <c r="Q2796" s="5">
        <f t="shared" si="2422"/>
        <v>0</v>
      </c>
      <c r="R2796" s="5">
        <f t="shared" si="2422"/>
        <v>0</v>
      </c>
      <c r="S2796" s="5">
        <f t="shared" si="2422"/>
        <v>0</v>
      </c>
      <c r="T2796" s="5">
        <v>0</v>
      </c>
      <c r="U2796" s="5">
        <f t="shared" si="2422"/>
        <v>101.036</v>
      </c>
      <c r="V2796" s="36">
        <f t="shared" si="2422"/>
        <v>0</v>
      </c>
      <c r="W2796" s="5" t="e">
        <f t="shared" si="2392"/>
        <v>#DIV/0!</v>
      </c>
      <c r="X2796" s="24" t="s">
        <v>1214</v>
      </c>
    </row>
    <row r="2797" spans="1:24" ht="47.25" x14ac:dyDescent="0.25">
      <c r="A2797" s="9" t="s">
        <v>218</v>
      </c>
      <c r="B2797" s="9" t="s">
        <v>1344</v>
      </c>
      <c r="C2797" s="9"/>
      <c r="D2797" s="9"/>
      <c r="E2797" s="13" t="s">
        <v>1186</v>
      </c>
      <c r="F2797" s="5"/>
      <c r="G2797" s="5"/>
      <c r="H2797" s="5"/>
      <c r="I2797" s="5"/>
      <c r="J2797" s="5"/>
      <c r="K2797" s="5"/>
      <c r="L2797" s="5"/>
      <c r="M2797" s="5">
        <v>0</v>
      </c>
      <c r="N2797" s="11">
        <v>101.036</v>
      </c>
      <c r="O2797" s="5">
        <f t="shared" si="2422"/>
        <v>0</v>
      </c>
      <c r="P2797" s="5">
        <f t="shared" si="2422"/>
        <v>101.036</v>
      </c>
      <c r="Q2797" s="5">
        <f t="shared" si="2422"/>
        <v>0</v>
      </c>
      <c r="R2797" s="5">
        <f t="shared" si="2422"/>
        <v>0</v>
      </c>
      <c r="S2797" s="5">
        <f t="shared" si="2422"/>
        <v>0</v>
      </c>
      <c r="T2797" s="11">
        <v>101.036</v>
      </c>
      <c r="U2797" s="5">
        <f t="shared" si="2422"/>
        <v>101.036</v>
      </c>
      <c r="V2797" s="36">
        <f t="shared" si="2422"/>
        <v>0</v>
      </c>
      <c r="W2797" s="11">
        <f t="shared" si="2392"/>
        <v>100</v>
      </c>
      <c r="X2797" s="26"/>
    </row>
    <row r="2798" spans="1:24" x14ac:dyDescent="0.25">
      <c r="A2798" s="4" t="s">
        <v>218</v>
      </c>
      <c r="B2798" s="4" t="s">
        <v>1344</v>
      </c>
      <c r="C2798" s="4" t="s">
        <v>111</v>
      </c>
      <c r="D2798" s="4"/>
      <c r="E2798" s="14" t="s">
        <v>872</v>
      </c>
      <c r="F2798" s="5"/>
      <c r="G2798" s="5"/>
      <c r="H2798" s="5"/>
      <c r="I2798" s="5"/>
      <c r="J2798" s="5"/>
      <c r="K2798" s="5"/>
      <c r="L2798" s="5"/>
      <c r="M2798" s="5">
        <v>0</v>
      </c>
      <c r="N2798" s="5">
        <v>101.036</v>
      </c>
      <c r="O2798" s="5">
        <v>0</v>
      </c>
      <c r="P2798" s="5">
        <f>N2798</f>
        <v>101.036</v>
      </c>
      <c r="Q2798" s="5">
        <f>O2798</f>
        <v>0</v>
      </c>
      <c r="R2798" s="5">
        <v>0</v>
      </c>
      <c r="S2798" s="5">
        <v>0</v>
      </c>
      <c r="T2798" s="5">
        <v>101.036</v>
      </c>
      <c r="U2798" s="5">
        <f>T2798</f>
        <v>101.036</v>
      </c>
      <c r="V2798" s="36">
        <v>0</v>
      </c>
      <c r="W2798" s="5">
        <f t="shared" si="2392"/>
        <v>100</v>
      </c>
      <c r="X2798" s="26"/>
    </row>
    <row r="2799" spans="1:24" ht="63" x14ac:dyDescent="0.25">
      <c r="A2799" s="4" t="s">
        <v>218</v>
      </c>
      <c r="B2799" s="4" t="s">
        <v>1344</v>
      </c>
      <c r="C2799" s="4" t="s">
        <v>173</v>
      </c>
      <c r="D2799" s="4"/>
      <c r="E2799" s="14" t="s">
        <v>876</v>
      </c>
      <c r="F2799" s="5"/>
      <c r="G2799" s="5"/>
      <c r="H2799" s="5"/>
      <c r="I2799" s="5"/>
      <c r="J2799" s="5"/>
      <c r="K2799" s="5"/>
      <c r="L2799" s="5"/>
      <c r="M2799" s="5">
        <f>M2800</f>
        <v>0</v>
      </c>
      <c r="N2799" s="5">
        <v>11.5</v>
      </c>
      <c r="O2799" s="5">
        <f t="shared" ref="O2799:V2802" si="2423">O2800</f>
        <v>0</v>
      </c>
      <c r="P2799" s="5">
        <f t="shared" si="2423"/>
        <v>0</v>
      </c>
      <c r="Q2799" s="5">
        <f t="shared" si="2423"/>
        <v>0</v>
      </c>
      <c r="R2799" s="5">
        <f t="shared" si="2423"/>
        <v>0</v>
      </c>
      <c r="S2799" s="5">
        <f t="shared" si="2423"/>
        <v>0</v>
      </c>
      <c r="T2799" s="5">
        <v>11.5</v>
      </c>
      <c r="U2799" s="5">
        <f t="shared" si="2423"/>
        <v>0</v>
      </c>
      <c r="V2799" s="5">
        <f t="shared" si="2423"/>
        <v>0</v>
      </c>
      <c r="W2799" s="5">
        <f t="shared" si="2392"/>
        <v>100</v>
      </c>
      <c r="X2799" s="26"/>
    </row>
    <row r="2800" spans="1:24" ht="47.25" x14ac:dyDescent="0.25">
      <c r="A2800" s="4" t="s">
        <v>218</v>
      </c>
      <c r="B2800" s="4" t="s">
        <v>1344</v>
      </c>
      <c r="C2800" s="4" t="s">
        <v>174</v>
      </c>
      <c r="D2800" s="4"/>
      <c r="E2800" s="14" t="s">
        <v>879</v>
      </c>
      <c r="F2800" s="5"/>
      <c r="G2800" s="5"/>
      <c r="H2800" s="5"/>
      <c r="I2800" s="5"/>
      <c r="J2800" s="5"/>
      <c r="K2800" s="5"/>
      <c r="L2800" s="5"/>
      <c r="M2800" s="5">
        <f>M2801</f>
        <v>0</v>
      </c>
      <c r="N2800" s="5">
        <v>11.5</v>
      </c>
      <c r="O2800" s="5">
        <f t="shared" si="2423"/>
        <v>0</v>
      </c>
      <c r="P2800" s="5">
        <f t="shared" si="2423"/>
        <v>0</v>
      </c>
      <c r="Q2800" s="5">
        <f t="shared" si="2423"/>
        <v>0</v>
      </c>
      <c r="R2800" s="5">
        <f t="shared" si="2423"/>
        <v>0</v>
      </c>
      <c r="S2800" s="5">
        <f t="shared" si="2423"/>
        <v>0</v>
      </c>
      <c r="T2800" s="5">
        <v>11.5</v>
      </c>
      <c r="U2800" s="5">
        <f t="shared" si="2423"/>
        <v>0</v>
      </c>
      <c r="V2800" s="5">
        <f t="shared" si="2423"/>
        <v>0</v>
      </c>
      <c r="W2800" s="5">
        <f t="shared" si="2392"/>
        <v>100</v>
      </c>
      <c r="X2800" s="26"/>
    </row>
    <row r="2801" spans="1:24" ht="31.5" x14ac:dyDescent="0.25">
      <c r="A2801" s="4" t="s">
        <v>218</v>
      </c>
      <c r="B2801" s="4" t="s">
        <v>1344</v>
      </c>
      <c r="C2801" s="4" t="s">
        <v>172</v>
      </c>
      <c r="D2801" s="4"/>
      <c r="E2801" s="14" t="s">
        <v>502</v>
      </c>
      <c r="F2801" s="5"/>
      <c r="G2801" s="5"/>
      <c r="H2801" s="5"/>
      <c r="I2801" s="5"/>
      <c r="J2801" s="5"/>
      <c r="K2801" s="5"/>
      <c r="L2801" s="5"/>
      <c r="M2801" s="5">
        <f>M2802</f>
        <v>0</v>
      </c>
      <c r="N2801" s="5">
        <v>11.5</v>
      </c>
      <c r="O2801" s="5">
        <f t="shared" si="2423"/>
        <v>0</v>
      </c>
      <c r="P2801" s="5">
        <f t="shared" si="2423"/>
        <v>0</v>
      </c>
      <c r="Q2801" s="5">
        <f t="shared" si="2423"/>
        <v>0</v>
      </c>
      <c r="R2801" s="5">
        <f t="shared" si="2423"/>
        <v>0</v>
      </c>
      <c r="S2801" s="5">
        <f t="shared" si="2423"/>
        <v>0</v>
      </c>
      <c r="T2801" s="5">
        <v>11.5</v>
      </c>
      <c r="U2801" s="5">
        <f t="shared" si="2423"/>
        <v>0</v>
      </c>
      <c r="V2801" s="5">
        <f t="shared" si="2423"/>
        <v>0</v>
      </c>
      <c r="W2801" s="5">
        <f t="shared" si="2392"/>
        <v>100</v>
      </c>
      <c r="X2801" s="26"/>
    </row>
    <row r="2802" spans="1:24" ht="31.5" x14ac:dyDescent="0.25">
      <c r="A2802" s="4" t="s">
        <v>218</v>
      </c>
      <c r="B2802" s="4" t="s">
        <v>1344</v>
      </c>
      <c r="C2802" s="4" t="s">
        <v>172</v>
      </c>
      <c r="D2802" s="4" t="s">
        <v>11</v>
      </c>
      <c r="E2802" s="14" t="s">
        <v>465</v>
      </c>
      <c r="F2802" s="5"/>
      <c r="G2802" s="5"/>
      <c r="H2802" s="5"/>
      <c r="I2802" s="5"/>
      <c r="J2802" s="5"/>
      <c r="K2802" s="5"/>
      <c r="L2802" s="5"/>
      <c r="M2802" s="5">
        <f>M2803</f>
        <v>0</v>
      </c>
      <c r="N2802" s="5">
        <v>11.5</v>
      </c>
      <c r="O2802" s="5">
        <f t="shared" si="2423"/>
        <v>0</v>
      </c>
      <c r="P2802" s="5">
        <f t="shared" si="2423"/>
        <v>0</v>
      </c>
      <c r="Q2802" s="5">
        <f t="shared" si="2423"/>
        <v>0</v>
      </c>
      <c r="R2802" s="5">
        <f t="shared" si="2423"/>
        <v>0</v>
      </c>
      <c r="S2802" s="5">
        <f t="shared" si="2423"/>
        <v>0</v>
      </c>
      <c r="T2802" s="5">
        <v>11.5</v>
      </c>
      <c r="U2802" s="5">
        <f t="shared" si="2423"/>
        <v>0</v>
      </c>
      <c r="V2802" s="5">
        <f t="shared" si="2423"/>
        <v>0</v>
      </c>
      <c r="W2802" s="5">
        <f t="shared" si="2392"/>
        <v>100</v>
      </c>
      <c r="X2802" s="26"/>
    </row>
    <row r="2803" spans="1:24" ht="31.5" x14ac:dyDescent="0.25">
      <c r="A2803" s="4" t="s">
        <v>218</v>
      </c>
      <c r="B2803" s="4" t="s">
        <v>1344</v>
      </c>
      <c r="C2803" s="4" t="s">
        <v>172</v>
      </c>
      <c r="D2803" s="4" t="s">
        <v>12</v>
      </c>
      <c r="E2803" s="14" t="s">
        <v>466</v>
      </c>
      <c r="F2803" s="5"/>
      <c r="G2803" s="5"/>
      <c r="H2803" s="5"/>
      <c r="I2803" s="5"/>
      <c r="J2803" s="5"/>
      <c r="K2803" s="5"/>
      <c r="L2803" s="5"/>
      <c r="M2803" s="5">
        <v>0</v>
      </c>
      <c r="N2803" s="5">
        <v>11.5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11.5</v>
      </c>
      <c r="U2803" s="5">
        <v>0</v>
      </c>
      <c r="V2803" s="5">
        <v>0</v>
      </c>
      <c r="W2803" s="5">
        <f t="shared" si="2392"/>
        <v>100</v>
      </c>
      <c r="X2803" s="26"/>
    </row>
    <row r="2804" spans="1:24" s="3" customFormat="1" ht="47.25" x14ac:dyDescent="0.25">
      <c r="A2804" s="4" t="s">
        <v>218</v>
      </c>
      <c r="B2804" s="4" t="s">
        <v>1344</v>
      </c>
      <c r="C2804" s="4" t="s">
        <v>176</v>
      </c>
      <c r="D2804" s="4"/>
      <c r="E2804" s="14" t="s">
        <v>1476</v>
      </c>
      <c r="F2804" s="8">
        <f t="shared" ref="F2804:L2804" si="2424">F2805+F2831</f>
        <v>670.9</v>
      </c>
      <c r="G2804" s="8">
        <f t="shared" si="2424"/>
        <v>627.20000000000005</v>
      </c>
      <c r="H2804" s="8">
        <f t="shared" si="2424"/>
        <v>627.20000000000005</v>
      </c>
      <c r="I2804" s="8">
        <f t="shared" si="2424"/>
        <v>0</v>
      </c>
      <c r="J2804" s="8">
        <f t="shared" si="2424"/>
        <v>0</v>
      </c>
      <c r="K2804" s="8">
        <f t="shared" si="2424"/>
        <v>0</v>
      </c>
      <c r="L2804" s="8">
        <f t="shared" si="2424"/>
        <v>0</v>
      </c>
      <c r="M2804" s="8">
        <f t="shared" si="2391"/>
        <v>670.9</v>
      </c>
      <c r="N2804" s="5">
        <v>89.536000000000001</v>
      </c>
      <c r="O2804" s="8">
        <f t="shared" ref="O2804:V2804" si="2425">O2805+O2831+O2817</f>
        <v>442.14137999999997</v>
      </c>
      <c r="P2804" s="8">
        <f t="shared" si="2425"/>
        <v>350720.25699999998</v>
      </c>
      <c r="Q2804" s="8">
        <f t="shared" si="2425"/>
        <v>176.78399999999999</v>
      </c>
      <c r="R2804" s="8">
        <f t="shared" si="2425"/>
        <v>0</v>
      </c>
      <c r="S2804" s="8">
        <f t="shared" si="2425"/>
        <v>0</v>
      </c>
      <c r="T2804" s="5">
        <v>89.536000000000001</v>
      </c>
      <c r="U2804" s="8">
        <f t="shared" si="2425"/>
        <v>348849.29512999998</v>
      </c>
      <c r="V2804" s="8">
        <f t="shared" si="2425"/>
        <v>0</v>
      </c>
      <c r="W2804" s="5">
        <f t="shared" si="2392"/>
        <v>100</v>
      </c>
      <c r="X2804" s="21"/>
    </row>
    <row r="2805" spans="1:24" s="10" customFormat="1" ht="31.5" x14ac:dyDescent="0.25">
      <c r="A2805" s="4" t="s">
        <v>218</v>
      </c>
      <c r="B2805" s="4" t="s">
        <v>1344</v>
      </c>
      <c r="C2805" s="4" t="s">
        <v>177</v>
      </c>
      <c r="D2805" s="4"/>
      <c r="E2805" s="14" t="s">
        <v>881</v>
      </c>
      <c r="F2805" s="11">
        <f t="shared" ref="F2805:L2805" si="2426">F2806+F2812</f>
        <v>324</v>
      </c>
      <c r="G2805" s="11">
        <f t="shared" si="2426"/>
        <v>280.3</v>
      </c>
      <c r="H2805" s="11">
        <f t="shared" si="2426"/>
        <v>280.3</v>
      </c>
      <c r="I2805" s="11">
        <f t="shared" si="2426"/>
        <v>0</v>
      </c>
      <c r="J2805" s="11">
        <f t="shared" si="2426"/>
        <v>0</v>
      </c>
      <c r="K2805" s="11">
        <f t="shared" si="2426"/>
        <v>0</v>
      </c>
      <c r="L2805" s="11">
        <f t="shared" si="2426"/>
        <v>0</v>
      </c>
      <c r="M2805" s="11">
        <f t="shared" si="2391"/>
        <v>324</v>
      </c>
      <c r="N2805" s="5">
        <v>89.536000000000001</v>
      </c>
      <c r="O2805" s="11">
        <f>O2806+O2812</f>
        <v>231.48535999999999</v>
      </c>
      <c r="P2805" s="11">
        <f t="shared" ref="P2805:V2805" si="2427">P2806+P2812</f>
        <v>0</v>
      </c>
      <c r="Q2805" s="11">
        <f t="shared" si="2427"/>
        <v>0</v>
      </c>
      <c r="R2805" s="11">
        <f t="shared" si="2427"/>
        <v>0</v>
      </c>
      <c r="S2805" s="11">
        <f t="shared" si="2427"/>
        <v>0</v>
      </c>
      <c r="T2805" s="5">
        <v>89.536000000000001</v>
      </c>
      <c r="U2805" s="11">
        <f t="shared" si="2427"/>
        <v>0</v>
      </c>
      <c r="V2805" s="35">
        <f t="shared" si="2427"/>
        <v>0</v>
      </c>
      <c r="W2805" s="5">
        <f t="shared" si="2392"/>
        <v>100</v>
      </c>
      <c r="X2805" s="25"/>
    </row>
    <row r="2806" spans="1:24" ht="63" x14ac:dyDescent="0.25">
      <c r="A2806" s="4" t="s">
        <v>218</v>
      </c>
      <c r="B2806" s="4" t="s">
        <v>1344</v>
      </c>
      <c r="C2806" s="4" t="s">
        <v>175</v>
      </c>
      <c r="D2806" s="4"/>
      <c r="E2806" s="14" t="s">
        <v>1477</v>
      </c>
      <c r="F2806" s="5">
        <f t="shared" ref="F2806:L2810" si="2428">F2807</f>
        <v>11.5</v>
      </c>
      <c r="G2806" s="5">
        <f t="shared" si="2428"/>
        <v>11.5</v>
      </c>
      <c r="H2806" s="5">
        <f t="shared" si="2428"/>
        <v>11.5</v>
      </c>
      <c r="I2806" s="5">
        <f t="shared" si="2428"/>
        <v>0</v>
      </c>
      <c r="J2806" s="5">
        <f t="shared" si="2428"/>
        <v>0</v>
      </c>
      <c r="K2806" s="5">
        <f t="shared" si="2428"/>
        <v>0</v>
      </c>
      <c r="L2806" s="5">
        <f t="shared" si="2428"/>
        <v>0</v>
      </c>
      <c r="M2806" s="5">
        <f t="shared" si="2391"/>
        <v>11.5</v>
      </c>
      <c r="N2806" s="5">
        <v>89.536000000000001</v>
      </c>
      <c r="O2806" s="5">
        <f t="shared" ref="O2806:O2810" si="2429">O2807</f>
        <v>11.5</v>
      </c>
      <c r="P2806" s="5">
        <f t="shared" ref="P2806:V2810" si="2430">P2807</f>
        <v>0</v>
      </c>
      <c r="Q2806" s="5">
        <f t="shared" si="2430"/>
        <v>0</v>
      </c>
      <c r="R2806" s="5">
        <f t="shared" si="2430"/>
        <v>0</v>
      </c>
      <c r="S2806" s="5">
        <f t="shared" si="2430"/>
        <v>0</v>
      </c>
      <c r="T2806" s="5">
        <v>89.536000000000001</v>
      </c>
      <c r="U2806" s="5">
        <f t="shared" si="2430"/>
        <v>0</v>
      </c>
      <c r="V2806" s="36">
        <f t="shared" si="2430"/>
        <v>0</v>
      </c>
      <c r="W2806" s="5">
        <f t="shared" si="2392"/>
        <v>100</v>
      </c>
      <c r="X2806" s="24"/>
    </row>
    <row r="2807" spans="1:24" ht="31.5" x14ac:dyDescent="0.25">
      <c r="A2807" s="4" t="s">
        <v>218</v>
      </c>
      <c r="B2807" s="4" t="s">
        <v>1344</v>
      </c>
      <c r="C2807" s="4" t="s">
        <v>175</v>
      </c>
      <c r="D2807" s="4" t="s">
        <v>11</v>
      </c>
      <c r="E2807" s="14" t="s">
        <v>465</v>
      </c>
      <c r="F2807" s="5">
        <f t="shared" si="2428"/>
        <v>11.5</v>
      </c>
      <c r="G2807" s="5">
        <f t="shared" si="2428"/>
        <v>11.5</v>
      </c>
      <c r="H2807" s="5">
        <f t="shared" si="2428"/>
        <v>11.5</v>
      </c>
      <c r="I2807" s="5">
        <f t="shared" si="2428"/>
        <v>0</v>
      </c>
      <c r="J2807" s="5">
        <f t="shared" si="2428"/>
        <v>0</v>
      </c>
      <c r="K2807" s="5">
        <f t="shared" si="2428"/>
        <v>0</v>
      </c>
      <c r="L2807" s="5">
        <f t="shared" si="2428"/>
        <v>0</v>
      </c>
      <c r="M2807" s="5">
        <f t="shared" si="2391"/>
        <v>11.5</v>
      </c>
      <c r="N2807" s="5">
        <v>64.599999999999994</v>
      </c>
      <c r="O2807" s="5">
        <f t="shared" si="2429"/>
        <v>11.5</v>
      </c>
      <c r="P2807" s="5">
        <f t="shared" si="2430"/>
        <v>0</v>
      </c>
      <c r="Q2807" s="5">
        <f t="shared" si="2430"/>
        <v>0</v>
      </c>
      <c r="R2807" s="5">
        <f t="shared" si="2430"/>
        <v>0</v>
      </c>
      <c r="S2807" s="5">
        <f t="shared" si="2430"/>
        <v>0</v>
      </c>
      <c r="T2807" s="5">
        <v>64.599999999999994</v>
      </c>
      <c r="U2807" s="5">
        <f t="shared" si="2430"/>
        <v>0</v>
      </c>
      <c r="V2807" s="36">
        <f t="shared" si="2430"/>
        <v>0</v>
      </c>
      <c r="W2807" s="5">
        <f t="shared" si="2392"/>
        <v>100</v>
      </c>
      <c r="X2807" s="24"/>
    </row>
    <row r="2808" spans="1:24" ht="31.5" x14ac:dyDescent="0.25">
      <c r="A2808" s="4" t="s">
        <v>218</v>
      </c>
      <c r="B2808" s="4" t="s">
        <v>1344</v>
      </c>
      <c r="C2808" s="4" t="s">
        <v>175</v>
      </c>
      <c r="D2808" s="4" t="s">
        <v>12</v>
      </c>
      <c r="E2808" s="14" t="s">
        <v>466</v>
      </c>
      <c r="F2808" s="5">
        <f t="shared" si="2428"/>
        <v>11.5</v>
      </c>
      <c r="G2808" s="5">
        <f t="shared" si="2428"/>
        <v>11.5</v>
      </c>
      <c r="H2808" s="5">
        <f t="shared" si="2428"/>
        <v>11.5</v>
      </c>
      <c r="I2808" s="5">
        <f t="shared" si="2428"/>
        <v>0</v>
      </c>
      <c r="J2808" s="5">
        <f t="shared" si="2428"/>
        <v>0</v>
      </c>
      <c r="K2808" s="5">
        <f t="shared" si="2428"/>
        <v>0</v>
      </c>
      <c r="L2808" s="5">
        <f t="shared" si="2428"/>
        <v>0</v>
      </c>
      <c r="M2808" s="5">
        <f t="shared" si="2391"/>
        <v>11.5</v>
      </c>
      <c r="N2808" s="5">
        <v>64.599999999999994</v>
      </c>
      <c r="O2808" s="5">
        <f t="shared" si="2429"/>
        <v>11.5</v>
      </c>
      <c r="P2808" s="5">
        <f t="shared" si="2430"/>
        <v>0</v>
      </c>
      <c r="Q2808" s="5">
        <f t="shared" si="2430"/>
        <v>0</v>
      </c>
      <c r="R2808" s="5">
        <f t="shared" si="2430"/>
        <v>0</v>
      </c>
      <c r="S2808" s="5">
        <f t="shared" si="2430"/>
        <v>0</v>
      </c>
      <c r="T2808" s="5">
        <v>64.599999999999994</v>
      </c>
      <c r="U2808" s="5">
        <f t="shared" si="2430"/>
        <v>0</v>
      </c>
      <c r="V2808" s="36">
        <f t="shared" si="2430"/>
        <v>0</v>
      </c>
      <c r="W2808" s="5">
        <f t="shared" si="2392"/>
        <v>100</v>
      </c>
      <c r="X2808" s="24"/>
    </row>
    <row r="2809" spans="1:24" x14ac:dyDescent="0.25">
      <c r="A2809" s="4" t="s">
        <v>218</v>
      </c>
      <c r="B2809" s="4" t="s">
        <v>1344</v>
      </c>
      <c r="C2809" s="4" t="s">
        <v>175</v>
      </c>
      <c r="D2809" s="4" t="s">
        <v>13</v>
      </c>
      <c r="E2809" s="14" t="s">
        <v>480</v>
      </c>
      <c r="F2809" s="5">
        <f t="shared" si="2428"/>
        <v>11.5</v>
      </c>
      <c r="G2809" s="5">
        <f t="shared" si="2428"/>
        <v>11.5</v>
      </c>
      <c r="H2809" s="5">
        <f t="shared" si="2428"/>
        <v>11.5</v>
      </c>
      <c r="I2809" s="5">
        <f t="shared" si="2428"/>
        <v>0</v>
      </c>
      <c r="J2809" s="5">
        <f t="shared" si="2428"/>
        <v>0</v>
      </c>
      <c r="K2809" s="5">
        <f t="shared" si="2428"/>
        <v>0</v>
      </c>
      <c r="L2809" s="5">
        <f t="shared" si="2428"/>
        <v>0</v>
      </c>
      <c r="M2809" s="5">
        <f t="shared" si="2391"/>
        <v>11.5</v>
      </c>
      <c r="N2809" s="5">
        <v>24.936</v>
      </c>
      <c r="O2809" s="5">
        <f t="shared" si="2429"/>
        <v>11.5</v>
      </c>
      <c r="P2809" s="5">
        <f t="shared" si="2430"/>
        <v>0</v>
      </c>
      <c r="Q2809" s="5">
        <f t="shared" si="2430"/>
        <v>0</v>
      </c>
      <c r="R2809" s="5">
        <f t="shared" si="2430"/>
        <v>0</v>
      </c>
      <c r="S2809" s="5">
        <f t="shared" si="2430"/>
        <v>0</v>
      </c>
      <c r="T2809" s="5">
        <v>24.936</v>
      </c>
      <c r="U2809" s="5">
        <f t="shared" si="2430"/>
        <v>0</v>
      </c>
      <c r="V2809" s="36">
        <f t="shared" si="2430"/>
        <v>0</v>
      </c>
      <c r="W2809" s="5">
        <f t="shared" si="2392"/>
        <v>100</v>
      </c>
      <c r="X2809" s="24"/>
    </row>
    <row r="2810" spans="1:24" x14ac:dyDescent="0.25">
      <c r="A2810" s="4" t="s">
        <v>218</v>
      </c>
      <c r="B2810" s="4" t="s">
        <v>1344</v>
      </c>
      <c r="C2810" s="4" t="s">
        <v>175</v>
      </c>
      <c r="D2810" s="4" t="s">
        <v>20</v>
      </c>
      <c r="E2810" s="14" t="s">
        <v>483</v>
      </c>
      <c r="F2810" s="5">
        <f t="shared" si="2428"/>
        <v>11.5</v>
      </c>
      <c r="G2810" s="5">
        <f t="shared" si="2428"/>
        <v>11.5</v>
      </c>
      <c r="H2810" s="5">
        <f t="shared" si="2428"/>
        <v>11.5</v>
      </c>
      <c r="I2810" s="5">
        <f t="shared" si="2428"/>
        <v>0</v>
      </c>
      <c r="J2810" s="5">
        <f t="shared" si="2428"/>
        <v>0</v>
      </c>
      <c r="K2810" s="5">
        <f t="shared" si="2428"/>
        <v>0</v>
      </c>
      <c r="L2810" s="5">
        <f t="shared" si="2428"/>
        <v>0</v>
      </c>
      <c r="M2810" s="5">
        <f t="shared" si="2391"/>
        <v>11.5</v>
      </c>
      <c r="N2810" s="5">
        <v>24.936</v>
      </c>
      <c r="O2810" s="5">
        <f t="shared" si="2429"/>
        <v>11.5</v>
      </c>
      <c r="P2810" s="5">
        <f t="shared" si="2430"/>
        <v>0</v>
      </c>
      <c r="Q2810" s="5">
        <f t="shared" si="2430"/>
        <v>0</v>
      </c>
      <c r="R2810" s="5">
        <f t="shared" si="2430"/>
        <v>0</v>
      </c>
      <c r="S2810" s="5">
        <f t="shared" si="2430"/>
        <v>0</v>
      </c>
      <c r="T2810" s="5">
        <v>24.936</v>
      </c>
      <c r="U2810" s="5">
        <f t="shared" si="2430"/>
        <v>0</v>
      </c>
      <c r="V2810" s="36">
        <f t="shared" si="2430"/>
        <v>0</v>
      </c>
      <c r="W2810" s="5">
        <f t="shared" si="2392"/>
        <v>100</v>
      </c>
      <c r="X2810" s="24"/>
    </row>
    <row r="2811" spans="1:24" ht="31.5" x14ac:dyDescent="0.25">
      <c r="A2811" s="9" t="s">
        <v>218</v>
      </c>
      <c r="B2811" s="9" t="s">
        <v>1320</v>
      </c>
      <c r="C2811" s="9"/>
      <c r="D2811" s="9"/>
      <c r="E2811" s="13" t="s">
        <v>441</v>
      </c>
      <c r="F2811" s="5">
        <v>11.5</v>
      </c>
      <c r="G2811" s="5">
        <v>11.5</v>
      </c>
      <c r="H2811" s="5">
        <v>11.5</v>
      </c>
      <c r="I2811" s="5"/>
      <c r="J2811" s="5"/>
      <c r="K2811" s="5"/>
      <c r="L2811" s="5"/>
      <c r="M2811" s="5">
        <f t="shared" si="2391"/>
        <v>11.5</v>
      </c>
      <c r="N2811" s="11">
        <v>510.70000000000005</v>
      </c>
      <c r="O2811" s="5">
        <v>11.5</v>
      </c>
      <c r="P2811" s="5">
        <v>0</v>
      </c>
      <c r="Q2811" s="5">
        <v>0</v>
      </c>
      <c r="R2811" s="5">
        <v>0</v>
      </c>
      <c r="S2811" s="5">
        <v>0</v>
      </c>
      <c r="T2811" s="11">
        <v>510.69880999999998</v>
      </c>
      <c r="U2811" s="5">
        <v>0</v>
      </c>
      <c r="V2811" s="36">
        <v>0</v>
      </c>
      <c r="W2811" s="11">
        <f t="shared" si="2392"/>
        <v>99.999766986489121</v>
      </c>
      <c r="X2811" s="24"/>
    </row>
    <row r="2812" spans="1:24" hidden="1" x14ac:dyDescent="0.25">
      <c r="A2812" s="4" t="s">
        <v>218</v>
      </c>
      <c r="B2812" s="4" t="s">
        <v>1320</v>
      </c>
      <c r="C2812" s="4" t="s">
        <v>111</v>
      </c>
      <c r="D2812" s="4"/>
      <c r="E2812" s="14" t="s">
        <v>872</v>
      </c>
      <c r="F2812" s="5">
        <f t="shared" ref="F2812:L2815" si="2431">F2813</f>
        <v>312.5</v>
      </c>
      <c r="G2812" s="5">
        <f t="shared" si="2431"/>
        <v>268.8</v>
      </c>
      <c r="H2812" s="5">
        <f t="shared" si="2431"/>
        <v>268.8</v>
      </c>
      <c r="I2812" s="5">
        <f t="shared" si="2431"/>
        <v>0</v>
      </c>
      <c r="J2812" s="5">
        <f t="shared" si="2431"/>
        <v>0</v>
      </c>
      <c r="K2812" s="5">
        <f t="shared" si="2431"/>
        <v>0</v>
      </c>
      <c r="L2812" s="5">
        <f t="shared" si="2431"/>
        <v>0</v>
      </c>
      <c r="M2812" s="5">
        <f t="shared" si="2391"/>
        <v>312.5</v>
      </c>
      <c r="N2812" s="5">
        <v>0</v>
      </c>
      <c r="O2812" s="5">
        <f t="shared" ref="O2812:O2815" si="2432">O2813</f>
        <v>219.98535999999999</v>
      </c>
      <c r="P2812" s="5">
        <f t="shared" ref="P2812:V2815" si="2433">P2813</f>
        <v>0</v>
      </c>
      <c r="Q2812" s="5">
        <f t="shared" si="2433"/>
        <v>0</v>
      </c>
      <c r="R2812" s="5">
        <f t="shared" si="2433"/>
        <v>0</v>
      </c>
      <c r="S2812" s="5">
        <f t="shared" si="2433"/>
        <v>0</v>
      </c>
      <c r="T2812" s="5">
        <v>0</v>
      </c>
      <c r="U2812" s="5">
        <f t="shared" si="2433"/>
        <v>0</v>
      </c>
      <c r="V2812" s="36">
        <f t="shared" si="2433"/>
        <v>0</v>
      </c>
      <c r="W2812" s="5" t="e">
        <f t="shared" si="2392"/>
        <v>#DIV/0!</v>
      </c>
      <c r="X2812" s="24" t="s">
        <v>1214</v>
      </c>
    </row>
    <row r="2813" spans="1:24" ht="47.25" hidden="1" x14ac:dyDescent="0.25">
      <c r="A2813" s="4" t="s">
        <v>218</v>
      </c>
      <c r="B2813" s="4" t="s">
        <v>1320</v>
      </c>
      <c r="C2813" s="4" t="s">
        <v>176</v>
      </c>
      <c r="D2813" s="4"/>
      <c r="E2813" s="14" t="s">
        <v>1476</v>
      </c>
      <c r="F2813" s="5">
        <f t="shared" si="2431"/>
        <v>312.5</v>
      </c>
      <c r="G2813" s="5">
        <f t="shared" si="2431"/>
        <v>268.8</v>
      </c>
      <c r="H2813" s="5">
        <f t="shared" si="2431"/>
        <v>268.8</v>
      </c>
      <c r="I2813" s="5">
        <f t="shared" si="2431"/>
        <v>0</v>
      </c>
      <c r="J2813" s="5">
        <f t="shared" si="2431"/>
        <v>0</v>
      </c>
      <c r="K2813" s="5">
        <f t="shared" si="2431"/>
        <v>0</v>
      </c>
      <c r="L2813" s="5">
        <f t="shared" si="2431"/>
        <v>0</v>
      </c>
      <c r="M2813" s="5">
        <f t="shared" si="2391"/>
        <v>312.5</v>
      </c>
      <c r="N2813" s="5">
        <v>0</v>
      </c>
      <c r="O2813" s="5">
        <f t="shared" si="2432"/>
        <v>219.98535999999999</v>
      </c>
      <c r="P2813" s="5">
        <f t="shared" si="2433"/>
        <v>0</v>
      </c>
      <c r="Q2813" s="5">
        <f t="shared" si="2433"/>
        <v>0</v>
      </c>
      <c r="R2813" s="5">
        <f t="shared" si="2433"/>
        <v>0</v>
      </c>
      <c r="S2813" s="5">
        <f t="shared" si="2433"/>
        <v>0</v>
      </c>
      <c r="T2813" s="5">
        <v>0</v>
      </c>
      <c r="U2813" s="5">
        <f t="shared" si="2433"/>
        <v>0</v>
      </c>
      <c r="V2813" s="36">
        <f t="shared" si="2433"/>
        <v>0</v>
      </c>
      <c r="W2813" s="5" t="e">
        <f t="shared" si="2392"/>
        <v>#DIV/0!</v>
      </c>
      <c r="X2813" s="24" t="s">
        <v>1214</v>
      </c>
    </row>
    <row r="2814" spans="1:24" ht="31.5" hidden="1" x14ac:dyDescent="0.25">
      <c r="A2814" s="4" t="s">
        <v>218</v>
      </c>
      <c r="B2814" s="4" t="s">
        <v>1320</v>
      </c>
      <c r="C2814" s="4" t="s">
        <v>177</v>
      </c>
      <c r="D2814" s="4"/>
      <c r="E2814" s="14" t="s">
        <v>881</v>
      </c>
      <c r="F2814" s="5">
        <f t="shared" si="2431"/>
        <v>312.5</v>
      </c>
      <c r="G2814" s="5">
        <f t="shared" si="2431"/>
        <v>268.8</v>
      </c>
      <c r="H2814" s="5">
        <f t="shared" si="2431"/>
        <v>268.8</v>
      </c>
      <c r="I2814" s="5">
        <f t="shared" si="2431"/>
        <v>0</v>
      </c>
      <c r="J2814" s="5">
        <f t="shared" si="2431"/>
        <v>0</v>
      </c>
      <c r="K2814" s="5">
        <f t="shared" si="2431"/>
        <v>0</v>
      </c>
      <c r="L2814" s="5">
        <f t="shared" si="2431"/>
        <v>0</v>
      </c>
      <c r="M2814" s="5">
        <f t="shared" si="2391"/>
        <v>312.5</v>
      </c>
      <c r="N2814" s="5">
        <v>0</v>
      </c>
      <c r="O2814" s="5">
        <f t="shared" si="2432"/>
        <v>219.98535999999999</v>
      </c>
      <c r="P2814" s="5">
        <f t="shared" si="2433"/>
        <v>0</v>
      </c>
      <c r="Q2814" s="5">
        <f t="shared" si="2433"/>
        <v>0</v>
      </c>
      <c r="R2814" s="5">
        <f t="shared" si="2433"/>
        <v>0</v>
      </c>
      <c r="S2814" s="5">
        <f t="shared" si="2433"/>
        <v>0</v>
      </c>
      <c r="T2814" s="5">
        <v>0</v>
      </c>
      <c r="U2814" s="5">
        <f t="shared" si="2433"/>
        <v>0</v>
      </c>
      <c r="V2814" s="36">
        <f t="shared" si="2433"/>
        <v>0</v>
      </c>
      <c r="W2814" s="5" t="e">
        <f t="shared" si="2392"/>
        <v>#DIV/0!</v>
      </c>
      <c r="X2814" s="24" t="s">
        <v>1214</v>
      </c>
    </row>
    <row r="2815" spans="1:24" ht="63" hidden="1" x14ac:dyDescent="0.25">
      <c r="A2815" s="4" t="s">
        <v>218</v>
      </c>
      <c r="B2815" s="4" t="s">
        <v>1320</v>
      </c>
      <c r="C2815" s="4" t="s">
        <v>175</v>
      </c>
      <c r="D2815" s="4"/>
      <c r="E2815" s="14" t="s">
        <v>1477</v>
      </c>
      <c r="F2815" s="5">
        <f t="shared" si="2431"/>
        <v>312.5</v>
      </c>
      <c r="G2815" s="5">
        <f t="shared" si="2431"/>
        <v>268.8</v>
      </c>
      <c r="H2815" s="5">
        <f t="shared" si="2431"/>
        <v>268.8</v>
      </c>
      <c r="I2815" s="5">
        <f t="shared" si="2431"/>
        <v>0</v>
      </c>
      <c r="J2815" s="5">
        <f t="shared" si="2431"/>
        <v>0</v>
      </c>
      <c r="K2815" s="5">
        <f t="shared" si="2431"/>
        <v>0</v>
      </c>
      <c r="L2815" s="5">
        <f t="shared" si="2431"/>
        <v>0</v>
      </c>
      <c r="M2815" s="5">
        <f t="shared" si="2391"/>
        <v>312.5</v>
      </c>
      <c r="N2815" s="5">
        <v>0</v>
      </c>
      <c r="O2815" s="5">
        <f t="shared" si="2432"/>
        <v>219.98535999999999</v>
      </c>
      <c r="P2815" s="5">
        <f t="shared" si="2433"/>
        <v>0</v>
      </c>
      <c r="Q2815" s="5">
        <f t="shared" si="2433"/>
        <v>0</v>
      </c>
      <c r="R2815" s="5">
        <f t="shared" si="2433"/>
        <v>0</v>
      </c>
      <c r="S2815" s="5">
        <f t="shared" si="2433"/>
        <v>0</v>
      </c>
      <c r="T2815" s="5">
        <v>0</v>
      </c>
      <c r="U2815" s="5">
        <f t="shared" si="2433"/>
        <v>0</v>
      </c>
      <c r="V2815" s="36">
        <f t="shared" si="2433"/>
        <v>0</v>
      </c>
      <c r="W2815" s="5" t="e">
        <f t="shared" si="2392"/>
        <v>#DIV/0!</v>
      </c>
      <c r="X2815" s="24" t="s">
        <v>1214</v>
      </c>
    </row>
    <row r="2816" spans="1:24" ht="31.5" hidden="1" x14ac:dyDescent="0.25">
      <c r="A2816" s="4" t="s">
        <v>218</v>
      </c>
      <c r="B2816" s="4" t="s">
        <v>1320</v>
      </c>
      <c r="C2816" s="4" t="s">
        <v>175</v>
      </c>
      <c r="D2816" s="4" t="s">
        <v>11</v>
      </c>
      <c r="E2816" s="14" t="s">
        <v>465</v>
      </c>
      <c r="F2816" s="5">
        <v>312.5</v>
      </c>
      <c r="G2816" s="5">
        <v>268.8</v>
      </c>
      <c r="H2816" s="5">
        <v>268.8</v>
      </c>
      <c r="I2816" s="5"/>
      <c r="J2816" s="5"/>
      <c r="K2816" s="5"/>
      <c r="L2816" s="5"/>
      <c r="M2816" s="5">
        <f t="shared" si="2391"/>
        <v>312.5</v>
      </c>
      <c r="N2816" s="5">
        <v>0</v>
      </c>
      <c r="O2816" s="5">
        <v>219.98535999999999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36">
        <v>0</v>
      </c>
      <c r="W2816" s="5" t="e">
        <f t="shared" si="2392"/>
        <v>#DIV/0!</v>
      </c>
      <c r="X2816" s="24" t="s">
        <v>1214</v>
      </c>
    </row>
    <row r="2817" spans="1:24" s="10" customFormat="1" ht="31.5" hidden="1" x14ac:dyDescent="0.25">
      <c r="A2817" s="4" t="s">
        <v>218</v>
      </c>
      <c r="B2817" s="4" t="s">
        <v>1320</v>
      </c>
      <c r="C2817" s="4" t="s">
        <v>175</v>
      </c>
      <c r="D2817" s="4" t="s">
        <v>12</v>
      </c>
      <c r="E2817" s="14" t="s">
        <v>466</v>
      </c>
      <c r="F2817" s="5"/>
      <c r="G2817" s="5"/>
      <c r="H2817" s="5"/>
      <c r="I2817" s="5"/>
      <c r="J2817" s="5"/>
      <c r="K2817" s="5"/>
      <c r="L2817" s="5"/>
      <c r="M2817" s="11">
        <f>M2818</f>
        <v>0</v>
      </c>
      <c r="N2817" s="5">
        <v>0</v>
      </c>
      <c r="O2817" s="11">
        <f t="shared" ref="O2817:V2817" si="2434">O2818</f>
        <v>0</v>
      </c>
      <c r="P2817" s="11">
        <f t="shared" si="2434"/>
        <v>0</v>
      </c>
      <c r="Q2817" s="11">
        <f t="shared" si="2434"/>
        <v>0</v>
      </c>
      <c r="R2817" s="11">
        <f t="shared" si="2434"/>
        <v>0</v>
      </c>
      <c r="S2817" s="11">
        <f t="shared" si="2434"/>
        <v>0</v>
      </c>
      <c r="T2817" s="5">
        <v>0</v>
      </c>
      <c r="U2817" s="11">
        <f t="shared" si="2434"/>
        <v>0</v>
      </c>
      <c r="V2817" s="11">
        <f t="shared" si="2434"/>
        <v>0</v>
      </c>
      <c r="W2817" s="5" t="e">
        <f t="shared" si="2392"/>
        <v>#DIV/0!</v>
      </c>
      <c r="X2817" s="24" t="s">
        <v>1214</v>
      </c>
    </row>
    <row r="2818" spans="1:24" ht="31.5" x14ac:dyDescent="0.25">
      <c r="A2818" s="4" t="s">
        <v>218</v>
      </c>
      <c r="B2818" s="4" t="s">
        <v>1320</v>
      </c>
      <c r="C2818" s="4" t="s">
        <v>22</v>
      </c>
      <c r="D2818" s="4"/>
      <c r="E2818" s="14" t="s">
        <v>699</v>
      </c>
      <c r="F2818" s="5"/>
      <c r="G2818" s="5"/>
      <c r="H2818" s="5"/>
      <c r="I2818" s="5"/>
      <c r="J2818" s="5"/>
      <c r="K2818" s="5"/>
      <c r="L2818" s="5"/>
      <c r="M2818" s="5">
        <f>M2819+M2824</f>
        <v>0</v>
      </c>
      <c r="N2818" s="5">
        <v>510.70000000000005</v>
      </c>
      <c r="O2818" s="5">
        <f t="shared" ref="O2818:V2818" si="2435">O2819+O2824</f>
        <v>0</v>
      </c>
      <c r="P2818" s="5">
        <f t="shared" si="2435"/>
        <v>0</v>
      </c>
      <c r="Q2818" s="5">
        <f t="shared" si="2435"/>
        <v>0</v>
      </c>
      <c r="R2818" s="5">
        <f t="shared" si="2435"/>
        <v>0</v>
      </c>
      <c r="S2818" s="5">
        <f t="shared" si="2435"/>
        <v>0</v>
      </c>
      <c r="T2818" s="5">
        <v>510.69880999999998</v>
      </c>
      <c r="U2818" s="5">
        <f t="shared" si="2435"/>
        <v>0</v>
      </c>
      <c r="V2818" s="5">
        <f t="shared" si="2435"/>
        <v>0</v>
      </c>
      <c r="W2818" s="5">
        <f t="shared" si="2392"/>
        <v>99.999766986489121</v>
      </c>
      <c r="X2818" s="26"/>
    </row>
    <row r="2819" spans="1:24" x14ac:dyDescent="0.25">
      <c r="A2819" s="4" t="s">
        <v>218</v>
      </c>
      <c r="B2819" s="4" t="s">
        <v>1320</v>
      </c>
      <c r="C2819" s="4" t="s">
        <v>23</v>
      </c>
      <c r="D2819" s="4"/>
      <c r="E2819" s="14" t="s">
        <v>705</v>
      </c>
      <c r="F2819" s="5"/>
      <c r="G2819" s="5"/>
      <c r="H2819" s="5"/>
      <c r="I2819" s="5"/>
      <c r="J2819" s="5"/>
      <c r="K2819" s="5"/>
      <c r="L2819" s="5"/>
      <c r="M2819" s="5">
        <f>M2820</f>
        <v>0</v>
      </c>
      <c r="N2819" s="5">
        <v>510.70000000000005</v>
      </c>
      <c r="O2819" s="5">
        <f t="shared" ref="O2819:V2822" si="2436">O2820</f>
        <v>0</v>
      </c>
      <c r="P2819" s="5">
        <f t="shared" si="2436"/>
        <v>0</v>
      </c>
      <c r="Q2819" s="5">
        <f t="shared" si="2436"/>
        <v>0</v>
      </c>
      <c r="R2819" s="5">
        <f t="shared" si="2436"/>
        <v>0</v>
      </c>
      <c r="S2819" s="5">
        <f t="shared" si="2436"/>
        <v>0</v>
      </c>
      <c r="T2819" s="5">
        <v>510.69880999999998</v>
      </c>
      <c r="U2819" s="5">
        <f t="shared" si="2436"/>
        <v>0</v>
      </c>
      <c r="V2819" s="5">
        <f t="shared" si="2436"/>
        <v>0</v>
      </c>
      <c r="W2819" s="5">
        <f t="shared" si="2392"/>
        <v>99.999766986489121</v>
      </c>
      <c r="X2819" s="26"/>
    </row>
    <row r="2820" spans="1:24" ht="31.5" x14ac:dyDescent="0.25">
      <c r="A2820" s="4" t="s">
        <v>218</v>
      </c>
      <c r="B2820" s="4" t="s">
        <v>1320</v>
      </c>
      <c r="C2820" s="4" t="s">
        <v>264</v>
      </c>
      <c r="D2820" s="4"/>
      <c r="E2820" s="14" t="s">
        <v>714</v>
      </c>
      <c r="F2820" s="5"/>
      <c r="G2820" s="5"/>
      <c r="H2820" s="5"/>
      <c r="I2820" s="5"/>
      <c r="J2820" s="5"/>
      <c r="K2820" s="5"/>
      <c r="L2820" s="5"/>
      <c r="M2820" s="5">
        <f>M2821</f>
        <v>0</v>
      </c>
      <c r="N2820" s="5">
        <v>72.400000000000006</v>
      </c>
      <c r="O2820" s="5">
        <f t="shared" si="2436"/>
        <v>0</v>
      </c>
      <c r="P2820" s="5">
        <f t="shared" si="2436"/>
        <v>0</v>
      </c>
      <c r="Q2820" s="5">
        <f t="shared" si="2436"/>
        <v>0</v>
      </c>
      <c r="R2820" s="5">
        <f t="shared" si="2436"/>
        <v>0</v>
      </c>
      <c r="S2820" s="5">
        <f t="shared" si="2436"/>
        <v>0</v>
      </c>
      <c r="T2820" s="5">
        <v>72.400000000000006</v>
      </c>
      <c r="U2820" s="5">
        <f t="shared" si="2436"/>
        <v>0</v>
      </c>
      <c r="V2820" s="5">
        <f t="shared" si="2436"/>
        <v>0</v>
      </c>
      <c r="W2820" s="5">
        <f t="shared" si="2392"/>
        <v>100</v>
      </c>
      <c r="X2820" s="26"/>
    </row>
    <row r="2821" spans="1:24" ht="31.5" x14ac:dyDescent="0.25">
      <c r="A2821" s="4" t="s">
        <v>218</v>
      </c>
      <c r="B2821" s="4" t="s">
        <v>1320</v>
      </c>
      <c r="C2821" s="4" t="s">
        <v>264</v>
      </c>
      <c r="D2821" s="4" t="s">
        <v>11</v>
      </c>
      <c r="E2821" s="14" t="s">
        <v>465</v>
      </c>
      <c r="F2821" s="5"/>
      <c r="G2821" s="5"/>
      <c r="H2821" s="5"/>
      <c r="I2821" s="5"/>
      <c r="J2821" s="5"/>
      <c r="K2821" s="5"/>
      <c r="L2821" s="5"/>
      <c r="M2821" s="5">
        <f>M2822</f>
        <v>0</v>
      </c>
      <c r="N2821" s="5">
        <v>72.400000000000006</v>
      </c>
      <c r="O2821" s="5">
        <f t="shared" si="2436"/>
        <v>0</v>
      </c>
      <c r="P2821" s="5">
        <f t="shared" si="2436"/>
        <v>0</v>
      </c>
      <c r="Q2821" s="5">
        <f t="shared" si="2436"/>
        <v>0</v>
      </c>
      <c r="R2821" s="5">
        <f t="shared" si="2436"/>
        <v>0</v>
      </c>
      <c r="S2821" s="5">
        <f t="shared" si="2436"/>
        <v>0</v>
      </c>
      <c r="T2821" s="5">
        <v>72.400000000000006</v>
      </c>
      <c r="U2821" s="5">
        <f t="shared" si="2436"/>
        <v>0</v>
      </c>
      <c r="V2821" s="5">
        <f t="shared" si="2436"/>
        <v>0</v>
      </c>
      <c r="W2821" s="5">
        <f t="shared" si="2392"/>
        <v>100</v>
      </c>
      <c r="X2821" s="26"/>
    </row>
    <row r="2822" spans="1:24" ht="31.5" x14ac:dyDescent="0.25">
      <c r="A2822" s="4" t="s">
        <v>218</v>
      </c>
      <c r="B2822" s="4" t="s">
        <v>1320</v>
      </c>
      <c r="C2822" s="4" t="s">
        <v>264</v>
      </c>
      <c r="D2822" s="4" t="s">
        <v>12</v>
      </c>
      <c r="E2822" s="14" t="s">
        <v>466</v>
      </c>
      <c r="F2822" s="5"/>
      <c r="G2822" s="5"/>
      <c r="H2822" s="5"/>
      <c r="I2822" s="5"/>
      <c r="J2822" s="5"/>
      <c r="K2822" s="5"/>
      <c r="L2822" s="5"/>
      <c r="M2822" s="5">
        <f>M2823</f>
        <v>0</v>
      </c>
      <c r="N2822" s="5">
        <v>72.400000000000006</v>
      </c>
      <c r="O2822" s="5">
        <f t="shared" si="2436"/>
        <v>0</v>
      </c>
      <c r="P2822" s="5">
        <f t="shared" si="2436"/>
        <v>0</v>
      </c>
      <c r="Q2822" s="5">
        <f t="shared" si="2436"/>
        <v>0</v>
      </c>
      <c r="R2822" s="5">
        <f t="shared" si="2436"/>
        <v>0</v>
      </c>
      <c r="S2822" s="5">
        <f t="shared" si="2436"/>
        <v>0</v>
      </c>
      <c r="T2822" s="5">
        <v>72.400000000000006</v>
      </c>
      <c r="U2822" s="5">
        <f t="shared" si="2436"/>
        <v>0</v>
      </c>
      <c r="V2822" s="5">
        <f t="shared" si="2436"/>
        <v>0</v>
      </c>
      <c r="W2822" s="5">
        <f t="shared" si="2392"/>
        <v>100</v>
      </c>
      <c r="X2822" s="26"/>
    </row>
    <row r="2823" spans="1:24" ht="47.25" x14ac:dyDescent="0.25">
      <c r="A2823" s="4" t="s">
        <v>218</v>
      </c>
      <c r="B2823" s="4" t="s">
        <v>1320</v>
      </c>
      <c r="C2823" s="4" t="s">
        <v>265</v>
      </c>
      <c r="D2823" s="4"/>
      <c r="E2823" s="14" t="s">
        <v>715</v>
      </c>
      <c r="F2823" s="5"/>
      <c r="G2823" s="5"/>
      <c r="H2823" s="5"/>
      <c r="I2823" s="5"/>
      <c r="J2823" s="5"/>
      <c r="K2823" s="5"/>
      <c r="L2823" s="5"/>
      <c r="M2823" s="5">
        <v>0</v>
      </c>
      <c r="N2823" s="5">
        <v>438.3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438.29881</v>
      </c>
      <c r="U2823" s="5">
        <v>0</v>
      </c>
      <c r="V2823" s="5">
        <v>0</v>
      </c>
      <c r="W2823" s="5">
        <f t="shared" si="2392"/>
        <v>99.999728496463604</v>
      </c>
      <c r="X2823" s="26"/>
    </row>
    <row r="2824" spans="1:24" ht="78.75" x14ac:dyDescent="0.25">
      <c r="A2824" s="4" t="s">
        <v>218</v>
      </c>
      <c r="B2824" s="4" t="s">
        <v>1320</v>
      </c>
      <c r="C2824" s="4" t="s">
        <v>265</v>
      </c>
      <c r="D2824" s="4" t="s">
        <v>18</v>
      </c>
      <c r="E2824" s="14" t="s">
        <v>462</v>
      </c>
      <c r="F2824" s="5"/>
      <c r="G2824" s="5"/>
      <c r="H2824" s="5"/>
      <c r="I2824" s="5"/>
      <c r="J2824" s="5"/>
      <c r="K2824" s="5"/>
      <c r="L2824" s="5"/>
      <c r="M2824" s="5">
        <f>M2825</f>
        <v>0</v>
      </c>
      <c r="N2824" s="5">
        <v>183.63189</v>
      </c>
      <c r="O2824" s="5">
        <f t="shared" ref="O2824:V2825" si="2437">O2825</f>
        <v>0</v>
      </c>
      <c r="P2824" s="5">
        <f t="shared" si="2437"/>
        <v>0</v>
      </c>
      <c r="Q2824" s="5">
        <f t="shared" si="2437"/>
        <v>0</v>
      </c>
      <c r="R2824" s="5">
        <f t="shared" si="2437"/>
        <v>0</v>
      </c>
      <c r="S2824" s="5">
        <f t="shared" si="2437"/>
        <v>0</v>
      </c>
      <c r="T2824" s="5">
        <v>183.63069999999999</v>
      </c>
      <c r="U2824" s="5">
        <f t="shared" si="2437"/>
        <v>0</v>
      </c>
      <c r="V2824" s="5">
        <f t="shared" si="2437"/>
        <v>0</v>
      </c>
      <c r="W2824" s="5">
        <f t="shared" si="2392"/>
        <v>99.999351964410963</v>
      </c>
      <c r="X2824" s="26"/>
    </row>
    <row r="2825" spans="1:24" ht="31.5" x14ac:dyDescent="0.25">
      <c r="A2825" s="4" t="s">
        <v>218</v>
      </c>
      <c r="B2825" s="4" t="s">
        <v>1320</v>
      </c>
      <c r="C2825" s="4" t="s">
        <v>265</v>
      </c>
      <c r="D2825" s="4" t="s">
        <v>28</v>
      </c>
      <c r="E2825" s="14" t="s">
        <v>464</v>
      </c>
      <c r="F2825" s="5"/>
      <c r="G2825" s="5"/>
      <c r="H2825" s="5"/>
      <c r="I2825" s="5"/>
      <c r="J2825" s="5"/>
      <c r="K2825" s="5"/>
      <c r="L2825" s="5"/>
      <c r="M2825" s="5">
        <f>M2826</f>
        <v>0</v>
      </c>
      <c r="N2825" s="5">
        <v>183.63189</v>
      </c>
      <c r="O2825" s="5">
        <f t="shared" si="2437"/>
        <v>0</v>
      </c>
      <c r="P2825" s="5">
        <f t="shared" si="2437"/>
        <v>0</v>
      </c>
      <c r="Q2825" s="5">
        <f t="shared" si="2437"/>
        <v>0</v>
      </c>
      <c r="R2825" s="5">
        <f t="shared" si="2437"/>
        <v>0</v>
      </c>
      <c r="S2825" s="5">
        <f t="shared" si="2437"/>
        <v>0</v>
      </c>
      <c r="T2825" s="5">
        <v>183.63069999999999</v>
      </c>
      <c r="U2825" s="5">
        <f t="shared" si="2437"/>
        <v>0</v>
      </c>
      <c r="V2825" s="5">
        <f t="shared" si="2437"/>
        <v>0</v>
      </c>
      <c r="W2825" s="5">
        <f t="shared" si="2392"/>
        <v>99.999351964410963</v>
      </c>
      <c r="X2825" s="26"/>
    </row>
    <row r="2826" spans="1:24" ht="31.5" x14ac:dyDescent="0.25">
      <c r="A2826" s="4" t="s">
        <v>218</v>
      </c>
      <c r="B2826" s="4" t="s">
        <v>1320</v>
      </c>
      <c r="C2826" s="4" t="s">
        <v>265</v>
      </c>
      <c r="D2826" s="4" t="s">
        <v>11</v>
      </c>
      <c r="E2826" s="14" t="s">
        <v>465</v>
      </c>
      <c r="F2826" s="5"/>
      <c r="G2826" s="5"/>
      <c r="H2826" s="5"/>
      <c r="I2826" s="5"/>
      <c r="J2826" s="5"/>
      <c r="K2826" s="5"/>
      <c r="L2826" s="5"/>
      <c r="M2826" s="5">
        <f>M2827+M2829</f>
        <v>0</v>
      </c>
      <c r="N2826" s="5">
        <v>254.66811000000001</v>
      </c>
      <c r="O2826" s="5">
        <f t="shared" ref="O2826:V2826" si="2438">O2827+O2829</f>
        <v>0</v>
      </c>
      <c r="P2826" s="5">
        <f t="shared" si="2438"/>
        <v>0</v>
      </c>
      <c r="Q2826" s="5">
        <f t="shared" si="2438"/>
        <v>0</v>
      </c>
      <c r="R2826" s="5">
        <f t="shared" si="2438"/>
        <v>0</v>
      </c>
      <c r="S2826" s="5">
        <f t="shared" si="2438"/>
        <v>0</v>
      </c>
      <c r="T2826" s="5">
        <v>254.66811000000001</v>
      </c>
      <c r="U2826" s="5">
        <f t="shared" si="2438"/>
        <v>0</v>
      </c>
      <c r="V2826" s="5">
        <f t="shared" si="2438"/>
        <v>0</v>
      </c>
      <c r="W2826" s="5">
        <f t="shared" si="2392"/>
        <v>100</v>
      </c>
      <c r="X2826" s="26"/>
    </row>
    <row r="2827" spans="1:24" ht="31.5" x14ac:dyDescent="0.25">
      <c r="A2827" s="4" t="s">
        <v>218</v>
      </c>
      <c r="B2827" s="4" t="s">
        <v>1320</v>
      </c>
      <c r="C2827" s="4" t="s">
        <v>265</v>
      </c>
      <c r="D2827" s="4" t="s">
        <v>12</v>
      </c>
      <c r="E2827" s="14" t="s">
        <v>466</v>
      </c>
      <c r="F2827" s="5"/>
      <c r="G2827" s="5"/>
      <c r="H2827" s="5"/>
      <c r="I2827" s="5"/>
      <c r="J2827" s="5"/>
      <c r="K2827" s="5"/>
      <c r="L2827" s="5"/>
      <c r="M2827" s="5">
        <f>M2828</f>
        <v>0</v>
      </c>
      <c r="N2827" s="5">
        <v>254.66811000000001</v>
      </c>
      <c r="O2827" s="5">
        <f t="shared" ref="O2827:V2827" si="2439">O2828</f>
        <v>0</v>
      </c>
      <c r="P2827" s="5">
        <f t="shared" si="2439"/>
        <v>0</v>
      </c>
      <c r="Q2827" s="5">
        <f t="shared" si="2439"/>
        <v>0</v>
      </c>
      <c r="R2827" s="5">
        <f t="shared" si="2439"/>
        <v>0</v>
      </c>
      <c r="S2827" s="5">
        <f t="shared" si="2439"/>
        <v>0</v>
      </c>
      <c r="T2827" s="5">
        <v>254.66811000000001</v>
      </c>
      <c r="U2827" s="5">
        <f t="shared" si="2439"/>
        <v>0</v>
      </c>
      <c r="V2827" s="5">
        <f t="shared" si="2439"/>
        <v>0</v>
      </c>
      <c r="W2827" s="5">
        <f t="shared" ref="W2827:W2890" si="2440">T2827/N2827*100</f>
        <v>100</v>
      </c>
      <c r="X2827" s="26"/>
    </row>
    <row r="2828" spans="1:24" x14ac:dyDescent="0.25">
      <c r="A2828" s="7" t="s">
        <v>218</v>
      </c>
      <c r="B2828" s="7" t="s">
        <v>30</v>
      </c>
      <c r="C2828" s="7"/>
      <c r="D2828" s="7"/>
      <c r="E2828" s="18" t="s">
        <v>427</v>
      </c>
      <c r="F2828" s="5"/>
      <c r="G2828" s="5"/>
      <c r="H2828" s="5"/>
      <c r="I2828" s="5"/>
      <c r="J2828" s="5"/>
      <c r="K2828" s="5"/>
      <c r="L2828" s="5"/>
      <c r="M2828" s="5">
        <v>0</v>
      </c>
      <c r="N2828" s="8">
        <v>468354.90591000003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8">
        <v>463017.49846000003</v>
      </c>
      <c r="U2828" s="5">
        <v>0</v>
      </c>
      <c r="V2828" s="5">
        <v>0</v>
      </c>
      <c r="W2828" s="8">
        <f t="shared" si="2440"/>
        <v>98.86039253936508</v>
      </c>
      <c r="X2828" s="26"/>
    </row>
    <row r="2829" spans="1:24" x14ac:dyDescent="0.25">
      <c r="A2829" s="9" t="s">
        <v>218</v>
      </c>
      <c r="B2829" s="9" t="s">
        <v>1325</v>
      </c>
      <c r="C2829" s="9"/>
      <c r="D2829" s="9"/>
      <c r="E2829" s="13" t="s">
        <v>1181</v>
      </c>
      <c r="F2829" s="5"/>
      <c r="G2829" s="5"/>
      <c r="H2829" s="5"/>
      <c r="I2829" s="5"/>
      <c r="J2829" s="5"/>
      <c r="K2829" s="5"/>
      <c r="L2829" s="5"/>
      <c r="M2829" s="5">
        <f>M2830</f>
        <v>0</v>
      </c>
      <c r="N2829" s="11">
        <v>48.5</v>
      </c>
      <c r="O2829" s="5">
        <f t="shared" ref="O2829:V2829" si="2441">O2830</f>
        <v>0</v>
      </c>
      <c r="P2829" s="5">
        <f t="shared" si="2441"/>
        <v>0</v>
      </c>
      <c r="Q2829" s="5">
        <f t="shared" si="2441"/>
        <v>0</v>
      </c>
      <c r="R2829" s="5">
        <f t="shared" si="2441"/>
        <v>0</v>
      </c>
      <c r="S2829" s="5">
        <f t="shared" si="2441"/>
        <v>0</v>
      </c>
      <c r="T2829" s="11">
        <v>48.5</v>
      </c>
      <c r="U2829" s="5">
        <f t="shared" si="2441"/>
        <v>0</v>
      </c>
      <c r="V2829" s="5">
        <f t="shared" si="2441"/>
        <v>0</v>
      </c>
      <c r="W2829" s="11">
        <f t="shared" si="2440"/>
        <v>100</v>
      </c>
      <c r="X2829" s="24"/>
    </row>
    <row r="2830" spans="1:24" ht="31.5" x14ac:dyDescent="0.25">
      <c r="A2830" s="4" t="s">
        <v>218</v>
      </c>
      <c r="B2830" s="4" t="s">
        <v>1325</v>
      </c>
      <c r="C2830" s="4" t="s">
        <v>59</v>
      </c>
      <c r="D2830" s="4"/>
      <c r="E2830" s="14" t="s">
        <v>974</v>
      </c>
      <c r="F2830" s="5"/>
      <c r="G2830" s="5"/>
      <c r="H2830" s="5"/>
      <c r="I2830" s="5"/>
      <c r="J2830" s="5"/>
      <c r="K2830" s="5"/>
      <c r="L2830" s="5"/>
      <c r="M2830" s="5">
        <v>0</v>
      </c>
      <c r="N2830" s="5">
        <v>48.5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48.5</v>
      </c>
      <c r="U2830" s="5">
        <v>0</v>
      </c>
      <c r="V2830" s="5">
        <v>0</v>
      </c>
      <c r="W2830" s="5">
        <f t="shared" si="2440"/>
        <v>100</v>
      </c>
      <c r="X2830" s="24"/>
    </row>
    <row r="2831" spans="1:24" s="10" customFormat="1" ht="31.5" x14ac:dyDescent="0.25">
      <c r="A2831" s="4" t="s">
        <v>218</v>
      </c>
      <c r="B2831" s="4" t="s">
        <v>1325</v>
      </c>
      <c r="C2831" s="4" t="s">
        <v>66</v>
      </c>
      <c r="D2831" s="4"/>
      <c r="E2831" s="14" t="s">
        <v>975</v>
      </c>
      <c r="F2831" s="11">
        <f t="shared" ref="F2831:L2831" si="2442">F2832+F2838</f>
        <v>346.9</v>
      </c>
      <c r="G2831" s="11">
        <f t="shared" si="2442"/>
        <v>346.9</v>
      </c>
      <c r="H2831" s="11">
        <f t="shared" si="2442"/>
        <v>346.9</v>
      </c>
      <c r="I2831" s="11">
        <f t="shared" si="2442"/>
        <v>0</v>
      </c>
      <c r="J2831" s="11">
        <f t="shared" si="2442"/>
        <v>0</v>
      </c>
      <c r="K2831" s="11">
        <f t="shared" si="2442"/>
        <v>0</v>
      </c>
      <c r="L2831" s="11">
        <f t="shared" si="2442"/>
        <v>0</v>
      </c>
      <c r="M2831" s="11">
        <f t="shared" si="2391"/>
        <v>346.9</v>
      </c>
      <c r="N2831" s="5">
        <v>48.5</v>
      </c>
      <c r="O2831" s="11">
        <f>O2832+O2838</f>
        <v>210.65601999999998</v>
      </c>
      <c r="P2831" s="11">
        <f t="shared" ref="P2831:V2831" si="2443">P2832+P2838</f>
        <v>350720.25699999998</v>
      </c>
      <c r="Q2831" s="11">
        <f t="shared" si="2443"/>
        <v>176.78399999999999</v>
      </c>
      <c r="R2831" s="11">
        <f t="shared" si="2443"/>
        <v>0</v>
      </c>
      <c r="S2831" s="11">
        <f t="shared" si="2443"/>
        <v>0</v>
      </c>
      <c r="T2831" s="5">
        <v>48.5</v>
      </c>
      <c r="U2831" s="11">
        <f t="shared" si="2443"/>
        <v>348849.29512999998</v>
      </c>
      <c r="V2831" s="35">
        <f t="shared" si="2443"/>
        <v>0</v>
      </c>
      <c r="W2831" s="5">
        <f t="shared" si="2440"/>
        <v>100</v>
      </c>
      <c r="X2831" s="25"/>
    </row>
    <row r="2832" spans="1:24" ht="31.5" x14ac:dyDescent="0.25">
      <c r="A2832" s="4" t="s">
        <v>218</v>
      </c>
      <c r="B2832" s="4" t="s">
        <v>1325</v>
      </c>
      <c r="C2832" s="4" t="s">
        <v>1398</v>
      </c>
      <c r="D2832" s="4"/>
      <c r="E2832" s="14" t="s">
        <v>840</v>
      </c>
      <c r="F2832" s="5">
        <f t="shared" ref="F2832:L2836" si="2444">F2833</f>
        <v>109.9</v>
      </c>
      <c r="G2832" s="5">
        <f t="shared" si="2444"/>
        <v>109.9</v>
      </c>
      <c r="H2832" s="5">
        <f t="shared" si="2444"/>
        <v>109.9</v>
      </c>
      <c r="I2832" s="5">
        <f t="shared" si="2444"/>
        <v>0</v>
      </c>
      <c r="J2832" s="5">
        <f t="shared" si="2444"/>
        <v>0</v>
      </c>
      <c r="K2832" s="5">
        <f t="shared" si="2444"/>
        <v>0</v>
      </c>
      <c r="L2832" s="5">
        <f t="shared" si="2444"/>
        <v>0</v>
      </c>
      <c r="M2832" s="5">
        <f t="shared" si="2391"/>
        <v>109.9</v>
      </c>
      <c r="N2832" s="5">
        <v>48.5</v>
      </c>
      <c r="O2832" s="5">
        <f t="shared" ref="O2832:O2836" si="2445">O2833</f>
        <v>33.872019999999999</v>
      </c>
      <c r="P2832" s="5">
        <f t="shared" ref="P2832:V2836" si="2446">P2833</f>
        <v>0</v>
      </c>
      <c r="Q2832" s="5">
        <f t="shared" si="2446"/>
        <v>0</v>
      </c>
      <c r="R2832" s="5">
        <f t="shared" si="2446"/>
        <v>0</v>
      </c>
      <c r="S2832" s="5">
        <f t="shared" si="2446"/>
        <v>0</v>
      </c>
      <c r="T2832" s="5">
        <v>48.5</v>
      </c>
      <c r="U2832" s="5">
        <f t="shared" si="2446"/>
        <v>0</v>
      </c>
      <c r="V2832" s="36">
        <f t="shared" si="2446"/>
        <v>0</v>
      </c>
      <c r="W2832" s="5">
        <f t="shared" si="2440"/>
        <v>100</v>
      </c>
      <c r="X2832" s="24"/>
    </row>
    <row r="2833" spans="1:24" ht="63" x14ac:dyDescent="0.25">
      <c r="A2833" s="4" t="s">
        <v>218</v>
      </c>
      <c r="B2833" s="4" t="s">
        <v>1325</v>
      </c>
      <c r="C2833" s="4" t="s">
        <v>1478</v>
      </c>
      <c r="D2833" s="4"/>
      <c r="E2833" s="14" t="s">
        <v>1178</v>
      </c>
      <c r="F2833" s="5">
        <f t="shared" si="2444"/>
        <v>109.9</v>
      </c>
      <c r="G2833" s="5">
        <f t="shared" si="2444"/>
        <v>109.9</v>
      </c>
      <c r="H2833" s="5">
        <f t="shared" si="2444"/>
        <v>109.9</v>
      </c>
      <c r="I2833" s="5">
        <f t="shared" si="2444"/>
        <v>0</v>
      </c>
      <c r="J2833" s="5">
        <f t="shared" si="2444"/>
        <v>0</v>
      </c>
      <c r="K2833" s="5">
        <f t="shared" si="2444"/>
        <v>0</v>
      </c>
      <c r="L2833" s="5">
        <f t="shared" si="2444"/>
        <v>0</v>
      </c>
      <c r="M2833" s="5">
        <f t="shared" si="2391"/>
        <v>109.9</v>
      </c>
      <c r="N2833" s="5">
        <v>48.5</v>
      </c>
      <c r="O2833" s="5">
        <f t="shared" si="2445"/>
        <v>33.872019999999999</v>
      </c>
      <c r="P2833" s="5">
        <f t="shared" si="2446"/>
        <v>0</v>
      </c>
      <c r="Q2833" s="5">
        <f t="shared" si="2446"/>
        <v>0</v>
      </c>
      <c r="R2833" s="5">
        <f t="shared" si="2446"/>
        <v>0</v>
      </c>
      <c r="S2833" s="5">
        <f t="shared" si="2446"/>
        <v>0</v>
      </c>
      <c r="T2833" s="5">
        <v>48.5</v>
      </c>
      <c r="U2833" s="5">
        <f t="shared" si="2446"/>
        <v>0</v>
      </c>
      <c r="V2833" s="36">
        <f t="shared" si="2446"/>
        <v>0</v>
      </c>
      <c r="W2833" s="5">
        <f t="shared" si="2440"/>
        <v>100</v>
      </c>
      <c r="X2833" s="24"/>
    </row>
    <row r="2834" spans="1:24" ht="31.5" x14ac:dyDescent="0.25">
      <c r="A2834" s="4" t="s">
        <v>218</v>
      </c>
      <c r="B2834" s="4" t="s">
        <v>1325</v>
      </c>
      <c r="C2834" s="4" t="s">
        <v>1478</v>
      </c>
      <c r="D2834" s="4" t="s">
        <v>11</v>
      </c>
      <c r="E2834" s="14" t="s">
        <v>465</v>
      </c>
      <c r="F2834" s="5">
        <f t="shared" si="2444"/>
        <v>109.9</v>
      </c>
      <c r="G2834" s="5">
        <f t="shared" si="2444"/>
        <v>109.9</v>
      </c>
      <c r="H2834" s="5">
        <f t="shared" si="2444"/>
        <v>109.9</v>
      </c>
      <c r="I2834" s="5">
        <f t="shared" si="2444"/>
        <v>0</v>
      </c>
      <c r="J2834" s="5">
        <f t="shared" si="2444"/>
        <v>0</v>
      </c>
      <c r="K2834" s="5">
        <f t="shared" si="2444"/>
        <v>0</v>
      </c>
      <c r="L2834" s="5">
        <f t="shared" si="2444"/>
        <v>0</v>
      </c>
      <c r="M2834" s="5">
        <f t="shared" si="2391"/>
        <v>109.9</v>
      </c>
      <c r="N2834" s="5">
        <v>48.5</v>
      </c>
      <c r="O2834" s="5">
        <f t="shared" si="2445"/>
        <v>33.872019999999999</v>
      </c>
      <c r="P2834" s="5">
        <f t="shared" si="2446"/>
        <v>0</v>
      </c>
      <c r="Q2834" s="5">
        <f t="shared" si="2446"/>
        <v>0</v>
      </c>
      <c r="R2834" s="5">
        <f t="shared" si="2446"/>
        <v>0</v>
      </c>
      <c r="S2834" s="5">
        <f t="shared" si="2446"/>
        <v>0</v>
      </c>
      <c r="T2834" s="5">
        <v>48.5</v>
      </c>
      <c r="U2834" s="5">
        <f t="shared" si="2446"/>
        <v>0</v>
      </c>
      <c r="V2834" s="36">
        <f t="shared" si="2446"/>
        <v>0</v>
      </c>
      <c r="W2834" s="5">
        <f t="shared" si="2440"/>
        <v>100</v>
      </c>
      <c r="X2834" s="24"/>
    </row>
    <row r="2835" spans="1:24" ht="31.5" x14ac:dyDescent="0.25">
      <c r="A2835" s="4" t="s">
        <v>218</v>
      </c>
      <c r="B2835" s="4" t="s">
        <v>1325</v>
      </c>
      <c r="C2835" s="4" t="s">
        <v>1478</v>
      </c>
      <c r="D2835" s="4" t="s">
        <v>12</v>
      </c>
      <c r="E2835" s="14" t="s">
        <v>466</v>
      </c>
      <c r="F2835" s="5">
        <f t="shared" si="2444"/>
        <v>109.9</v>
      </c>
      <c r="G2835" s="5">
        <f t="shared" si="2444"/>
        <v>109.9</v>
      </c>
      <c r="H2835" s="5">
        <f t="shared" si="2444"/>
        <v>109.9</v>
      </c>
      <c r="I2835" s="5">
        <f t="shared" si="2444"/>
        <v>0</v>
      </c>
      <c r="J2835" s="5">
        <f t="shared" si="2444"/>
        <v>0</v>
      </c>
      <c r="K2835" s="5">
        <f t="shared" si="2444"/>
        <v>0</v>
      </c>
      <c r="L2835" s="5">
        <f t="shared" si="2444"/>
        <v>0</v>
      </c>
      <c r="M2835" s="5">
        <f t="shared" si="2391"/>
        <v>109.9</v>
      </c>
      <c r="N2835" s="5">
        <v>48.5</v>
      </c>
      <c r="O2835" s="5">
        <f t="shared" si="2445"/>
        <v>33.872019999999999</v>
      </c>
      <c r="P2835" s="5">
        <f t="shared" si="2446"/>
        <v>0</v>
      </c>
      <c r="Q2835" s="5">
        <f t="shared" si="2446"/>
        <v>0</v>
      </c>
      <c r="R2835" s="5">
        <f t="shared" si="2446"/>
        <v>0</v>
      </c>
      <c r="S2835" s="5">
        <f t="shared" si="2446"/>
        <v>0</v>
      </c>
      <c r="T2835" s="5">
        <v>48.5</v>
      </c>
      <c r="U2835" s="5">
        <f t="shared" si="2446"/>
        <v>0</v>
      </c>
      <c r="V2835" s="36">
        <f t="shared" si="2446"/>
        <v>0</v>
      </c>
      <c r="W2835" s="5">
        <f t="shared" si="2440"/>
        <v>100</v>
      </c>
      <c r="X2835" s="24"/>
    </row>
    <row r="2836" spans="1:24" x14ac:dyDescent="0.25">
      <c r="A2836" s="9" t="s">
        <v>218</v>
      </c>
      <c r="B2836" s="9" t="s">
        <v>1345</v>
      </c>
      <c r="C2836" s="9"/>
      <c r="D2836" s="9"/>
      <c r="E2836" s="13" t="s">
        <v>444</v>
      </c>
      <c r="F2836" s="5">
        <f t="shared" si="2444"/>
        <v>109.9</v>
      </c>
      <c r="G2836" s="5">
        <f t="shared" si="2444"/>
        <v>109.9</v>
      </c>
      <c r="H2836" s="5">
        <f t="shared" si="2444"/>
        <v>109.9</v>
      </c>
      <c r="I2836" s="5">
        <f t="shared" si="2444"/>
        <v>0</v>
      </c>
      <c r="J2836" s="5">
        <f t="shared" si="2444"/>
        <v>0</v>
      </c>
      <c r="K2836" s="5">
        <f t="shared" si="2444"/>
        <v>0</v>
      </c>
      <c r="L2836" s="5">
        <f t="shared" si="2444"/>
        <v>0</v>
      </c>
      <c r="M2836" s="5">
        <f t="shared" si="2391"/>
        <v>109.9</v>
      </c>
      <c r="N2836" s="11">
        <v>468306.40591000003</v>
      </c>
      <c r="O2836" s="5">
        <f t="shared" si="2445"/>
        <v>33.872019999999999</v>
      </c>
      <c r="P2836" s="5">
        <f t="shared" si="2446"/>
        <v>0</v>
      </c>
      <c r="Q2836" s="5">
        <f t="shared" si="2446"/>
        <v>0</v>
      </c>
      <c r="R2836" s="5">
        <f t="shared" si="2446"/>
        <v>0</v>
      </c>
      <c r="S2836" s="5">
        <f t="shared" si="2446"/>
        <v>0</v>
      </c>
      <c r="T2836" s="11">
        <v>462968.99846000003</v>
      </c>
      <c r="U2836" s="5">
        <f t="shared" si="2446"/>
        <v>0</v>
      </c>
      <c r="V2836" s="36">
        <f t="shared" si="2446"/>
        <v>0</v>
      </c>
      <c r="W2836" s="11">
        <f t="shared" si="2440"/>
        <v>98.860274516290573</v>
      </c>
      <c r="X2836" s="24"/>
    </row>
    <row r="2837" spans="1:24" ht="31.5" x14ac:dyDescent="0.25">
      <c r="A2837" s="4" t="s">
        <v>218</v>
      </c>
      <c r="B2837" s="4" t="s">
        <v>1345</v>
      </c>
      <c r="C2837" s="4" t="s">
        <v>183</v>
      </c>
      <c r="D2837" s="4"/>
      <c r="E2837" s="14" t="s">
        <v>831</v>
      </c>
      <c r="F2837" s="5">
        <v>109.9</v>
      </c>
      <c r="G2837" s="5">
        <v>109.9</v>
      </c>
      <c r="H2837" s="5">
        <v>109.9</v>
      </c>
      <c r="I2837" s="5"/>
      <c r="J2837" s="5"/>
      <c r="K2837" s="5"/>
      <c r="L2837" s="5"/>
      <c r="M2837" s="5">
        <f t="shared" si="2391"/>
        <v>109.9</v>
      </c>
      <c r="N2837" s="5">
        <v>393344.15951999999</v>
      </c>
      <c r="O2837" s="5">
        <v>33.872019999999999</v>
      </c>
      <c r="P2837" s="5">
        <v>0</v>
      </c>
      <c r="Q2837" s="5">
        <v>0</v>
      </c>
      <c r="R2837" s="5">
        <v>0</v>
      </c>
      <c r="S2837" s="5">
        <v>0</v>
      </c>
      <c r="T2837" s="5">
        <v>389088.43098</v>
      </c>
      <c r="U2837" s="5">
        <v>0</v>
      </c>
      <c r="V2837" s="36">
        <v>0</v>
      </c>
      <c r="W2837" s="5">
        <f t="shared" si="2440"/>
        <v>98.918064896351012</v>
      </c>
      <c r="X2837" s="24"/>
    </row>
    <row r="2838" spans="1:24" ht="47.25" x14ac:dyDescent="0.25">
      <c r="A2838" s="4" t="s">
        <v>218</v>
      </c>
      <c r="B2838" s="4" t="s">
        <v>1345</v>
      </c>
      <c r="C2838" s="4" t="s">
        <v>184</v>
      </c>
      <c r="D2838" s="4"/>
      <c r="E2838" s="14" t="s">
        <v>1479</v>
      </c>
      <c r="F2838" s="5">
        <f t="shared" ref="F2838:L2838" si="2447">F2839</f>
        <v>237</v>
      </c>
      <c r="G2838" s="5">
        <f t="shared" si="2447"/>
        <v>237</v>
      </c>
      <c r="H2838" s="5">
        <f t="shared" si="2447"/>
        <v>237</v>
      </c>
      <c r="I2838" s="5">
        <f t="shared" si="2447"/>
        <v>0</v>
      </c>
      <c r="J2838" s="5">
        <f t="shared" si="2447"/>
        <v>0</v>
      </c>
      <c r="K2838" s="5">
        <f t="shared" si="2447"/>
        <v>0</v>
      </c>
      <c r="L2838" s="5">
        <f t="shared" si="2447"/>
        <v>0</v>
      </c>
      <c r="M2838" s="5">
        <f t="shared" si="2391"/>
        <v>237</v>
      </c>
      <c r="N2838" s="5">
        <v>375140.25699999998</v>
      </c>
      <c r="O2838" s="5">
        <f>O2839</f>
        <v>176.78399999999999</v>
      </c>
      <c r="P2838" s="5">
        <f t="shared" ref="P2838:V2838" si="2448">P2839</f>
        <v>350720.25699999998</v>
      </c>
      <c r="Q2838" s="5">
        <f t="shared" si="2448"/>
        <v>176.78399999999999</v>
      </c>
      <c r="R2838" s="5">
        <f t="shared" si="2448"/>
        <v>0</v>
      </c>
      <c r="S2838" s="5">
        <f t="shared" si="2448"/>
        <v>0</v>
      </c>
      <c r="T2838" s="5">
        <v>373269.29512999998</v>
      </c>
      <c r="U2838" s="5">
        <f t="shared" si="2448"/>
        <v>348849.29512999998</v>
      </c>
      <c r="V2838" s="36">
        <f t="shared" si="2448"/>
        <v>0</v>
      </c>
      <c r="W2838" s="5">
        <f t="shared" si="2440"/>
        <v>99.501263371475488</v>
      </c>
      <c r="X2838" s="26"/>
    </row>
    <row r="2839" spans="1:24" ht="47.25" x14ac:dyDescent="0.25">
      <c r="A2839" s="4" t="s">
        <v>218</v>
      </c>
      <c r="B2839" s="4" t="s">
        <v>1345</v>
      </c>
      <c r="C2839" s="4" t="s">
        <v>185</v>
      </c>
      <c r="D2839" s="4"/>
      <c r="E2839" s="14" t="s">
        <v>954</v>
      </c>
      <c r="F2839" s="5">
        <f t="shared" ref="F2839:L2839" si="2449">F2840+F2843</f>
        <v>237</v>
      </c>
      <c r="G2839" s="5">
        <f t="shared" si="2449"/>
        <v>237</v>
      </c>
      <c r="H2839" s="5">
        <f t="shared" si="2449"/>
        <v>237</v>
      </c>
      <c r="I2839" s="5">
        <f t="shared" si="2449"/>
        <v>0</v>
      </c>
      <c r="J2839" s="5">
        <f t="shared" si="2449"/>
        <v>0</v>
      </c>
      <c r="K2839" s="5">
        <f t="shared" si="2449"/>
        <v>0</v>
      </c>
      <c r="L2839" s="5">
        <f t="shared" si="2449"/>
        <v>0</v>
      </c>
      <c r="M2839" s="5">
        <f t="shared" si="2391"/>
        <v>237</v>
      </c>
      <c r="N2839" s="5">
        <v>350720.25699999998</v>
      </c>
      <c r="O2839" s="5">
        <f>O2840+O2843</f>
        <v>176.78399999999999</v>
      </c>
      <c r="P2839" s="5">
        <f t="shared" ref="P2839:V2839" si="2450">P2840+P2843</f>
        <v>350720.25699999998</v>
      </c>
      <c r="Q2839" s="5">
        <f t="shared" si="2450"/>
        <v>176.78399999999999</v>
      </c>
      <c r="R2839" s="5">
        <f t="shared" si="2450"/>
        <v>0</v>
      </c>
      <c r="S2839" s="5">
        <f t="shared" si="2450"/>
        <v>0</v>
      </c>
      <c r="T2839" s="5">
        <v>348849.29512999998</v>
      </c>
      <c r="U2839" s="5">
        <f t="shared" si="2450"/>
        <v>348849.29512999998</v>
      </c>
      <c r="V2839" s="36">
        <f t="shared" si="2450"/>
        <v>0</v>
      </c>
      <c r="W2839" s="5">
        <f t="shared" si="2440"/>
        <v>99.466537266480159</v>
      </c>
      <c r="X2839" s="26"/>
    </row>
    <row r="2840" spans="1:24" x14ac:dyDescent="0.25">
      <c r="A2840" s="4" t="s">
        <v>218</v>
      </c>
      <c r="B2840" s="4" t="s">
        <v>1345</v>
      </c>
      <c r="C2840" s="4" t="s">
        <v>178</v>
      </c>
      <c r="D2840" s="4"/>
      <c r="E2840" s="14" t="s">
        <v>532</v>
      </c>
      <c r="F2840" s="5">
        <f t="shared" ref="F2840:L2841" si="2451">F2841</f>
        <v>79</v>
      </c>
      <c r="G2840" s="5">
        <f t="shared" si="2451"/>
        <v>79</v>
      </c>
      <c r="H2840" s="5">
        <f t="shared" si="2451"/>
        <v>79</v>
      </c>
      <c r="I2840" s="5">
        <f t="shared" si="2451"/>
        <v>0</v>
      </c>
      <c r="J2840" s="5">
        <f t="shared" si="2451"/>
        <v>0</v>
      </c>
      <c r="K2840" s="5">
        <f t="shared" si="2451"/>
        <v>0</v>
      </c>
      <c r="L2840" s="5">
        <f t="shared" si="2451"/>
        <v>0</v>
      </c>
      <c r="M2840" s="5">
        <f t="shared" si="2391"/>
        <v>79</v>
      </c>
      <c r="N2840" s="5">
        <v>347198.22200000001</v>
      </c>
      <c r="O2840" s="5">
        <f>O2841</f>
        <v>58.283999999999999</v>
      </c>
      <c r="P2840" s="5">
        <f t="shared" ref="P2840:V2841" si="2452">P2841</f>
        <v>347198.22200000001</v>
      </c>
      <c r="Q2840" s="5">
        <f t="shared" si="2452"/>
        <v>58.283999999999999</v>
      </c>
      <c r="R2840" s="5">
        <f t="shared" si="2452"/>
        <v>0</v>
      </c>
      <c r="S2840" s="5">
        <f t="shared" si="2452"/>
        <v>0</v>
      </c>
      <c r="T2840" s="5">
        <v>345392.61830999999</v>
      </c>
      <c r="U2840" s="5">
        <f t="shared" si="2452"/>
        <v>345392.61830999999</v>
      </c>
      <c r="V2840" s="36">
        <f t="shared" si="2452"/>
        <v>0</v>
      </c>
      <c r="W2840" s="5">
        <f t="shared" si="2440"/>
        <v>99.479950191104365</v>
      </c>
      <c r="X2840" s="26"/>
    </row>
    <row r="2841" spans="1:24" ht="31.5" x14ac:dyDescent="0.25">
      <c r="A2841" s="4" t="s">
        <v>218</v>
      </c>
      <c r="B2841" s="4" t="s">
        <v>1345</v>
      </c>
      <c r="C2841" s="4" t="s">
        <v>178</v>
      </c>
      <c r="D2841" s="4" t="s">
        <v>11</v>
      </c>
      <c r="E2841" s="14" t="s">
        <v>465</v>
      </c>
      <c r="F2841" s="5">
        <f t="shared" si="2451"/>
        <v>79</v>
      </c>
      <c r="G2841" s="5">
        <f t="shared" si="2451"/>
        <v>79</v>
      </c>
      <c r="H2841" s="5">
        <f t="shared" si="2451"/>
        <v>79</v>
      </c>
      <c r="I2841" s="5">
        <f t="shared" si="2451"/>
        <v>0</v>
      </c>
      <c r="J2841" s="5">
        <f t="shared" si="2451"/>
        <v>0</v>
      </c>
      <c r="K2841" s="5">
        <f t="shared" si="2451"/>
        <v>0</v>
      </c>
      <c r="L2841" s="5">
        <f t="shared" si="2451"/>
        <v>0</v>
      </c>
      <c r="M2841" s="5">
        <f t="shared" si="2391"/>
        <v>79</v>
      </c>
      <c r="N2841" s="5">
        <v>347198.22200000001</v>
      </c>
      <c r="O2841" s="5">
        <f>O2842</f>
        <v>58.283999999999999</v>
      </c>
      <c r="P2841" s="5">
        <f t="shared" si="2452"/>
        <v>347198.22200000001</v>
      </c>
      <c r="Q2841" s="5">
        <f t="shared" si="2452"/>
        <v>58.283999999999999</v>
      </c>
      <c r="R2841" s="5">
        <f t="shared" si="2452"/>
        <v>0</v>
      </c>
      <c r="S2841" s="5">
        <f t="shared" si="2452"/>
        <v>0</v>
      </c>
      <c r="T2841" s="5">
        <v>345392.61830999999</v>
      </c>
      <c r="U2841" s="5">
        <f t="shared" si="2452"/>
        <v>345392.61830999999</v>
      </c>
      <c r="V2841" s="36">
        <f t="shared" si="2452"/>
        <v>0</v>
      </c>
      <c r="W2841" s="5">
        <f t="shared" si="2440"/>
        <v>99.479950191104365</v>
      </c>
      <c r="X2841" s="26"/>
    </row>
    <row r="2842" spans="1:24" ht="31.5" x14ac:dyDescent="0.25">
      <c r="A2842" s="4" t="s">
        <v>218</v>
      </c>
      <c r="B2842" s="4" t="s">
        <v>1345</v>
      </c>
      <c r="C2842" s="4" t="s">
        <v>178</v>
      </c>
      <c r="D2842" s="4" t="s">
        <v>12</v>
      </c>
      <c r="E2842" s="14" t="s">
        <v>466</v>
      </c>
      <c r="F2842" s="5">
        <v>79</v>
      </c>
      <c r="G2842" s="5">
        <v>79</v>
      </c>
      <c r="H2842" s="5">
        <v>79</v>
      </c>
      <c r="I2842" s="5"/>
      <c r="J2842" s="5"/>
      <c r="K2842" s="5"/>
      <c r="L2842" s="5"/>
      <c r="M2842" s="5">
        <f t="shared" si="2391"/>
        <v>79</v>
      </c>
      <c r="N2842" s="5">
        <v>347198.22200000001</v>
      </c>
      <c r="O2842" s="5">
        <v>58.283999999999999</v>
      </c>
      <c r="P2842" s="5">
        <f>N2842</f>
        <v>347198.22200000001</v>
      </c>
      <c r="Q2842" s="5">
        <f>O2842</f>
        <v>58.283999999999999</v>
      </c>
      <c r="R2842" s="5">
        <v>0</v>
      </c>
      <c r="S2842" s="5">
        <v>0</v>
      </c>
      <c r="T2842" s="5">
        <v>345392.61830999999</v>
      </c>
      <c r="U2842" s="5">
        <f>T2842</f>
        <v>345392.61830999999</v>
      </c>
      <c r="V2842" s="36">
        <v>0</v>
      </c>
      <c r="W2842" s="5">
        <f t="shared" si="2440"/>
        <v>99.479950191104365</v>
      </c>
      <c r="X2842" s="26"/>
    </row>
    <row r="2843" spans="1:24" ht="31.5" x14ac:dyDescent="0.25">
      <c r="A2843" s="4" t="s">
        <v>218</v>
      </c>
      <c r="B2843" s="4" t="s">
        <v>1345</v>
      </c>
      <c r="C2843" s="4" t="s">
        <v>179</v>
      </c>
      <c r="D2843" s="4"/>
      <c r="E2843" s="14" t="s">
        <v>533</v>
      </c>
      <c r="F2843" s="5">
        <f t="shared" ref="F2843:L2843" si="2453">F2846+F2844</f>
        <v>158</v>
      </c>
      <c r="G2843" s="5">
        <f t="shared" si="2453"/>
        <v>158</v>
      </c>
      <c r="H2843" s="5">
        <f t="shared" si="2453"/>
        <v>158</v>
      </c>
      <c r="I2843" s="5">
        <f t="shared" si="2453"/>
        <v>0</v>
      </c>
      <c r="J2843" s="5">
        <f t="shared" si="2453"/>
        <v>0</v>
      </c>
      <c r="K2843" s="5">
        <f t="shared" si="2453"/>
        <v>0</v>
      </c>
      <c r="L2843" s="5">
        <f t="shared" si="2453"/>
        <v>0</v>
      </c>
      <c r="M2843" s="5">
        <f t="shared" si="2391"/>
        <v>158</v>
      </c>
      <c r="N2843" s="5">
        <v>3432.6379999999999</v>
      </c>
      <c r="O2843" s="5">
        <f>O2846+O2844</f>
        <v>118.5</v>
      </c>
      <c r="P2843" s="5">
        <f t="shared" ref="P2843:V2843" si="2454">P2846+P2844</f>
        <v>3522.0349999999999</v>
      </c>
      <c r="Q2843" s="5">
        <f t="shared" si="2454"/>
        <v>118.5</v>
      </c>
      <c r="R2843" s="5">
        <f t="shared" si="2454"/>
        <v>0</v>
      </c>
      <c r="S2843" s="5">
        <f t="shared" si="2454"/>
        <v>0</v>
      </c>
      <c r="T2843" s="5">
        <v>3367.2798200000002</v>
      </c>
      <c r="U2843" s="5">
        <f t="shared" si="2454"/>
        <v>3456.6768200000001</v>
      </c>
      <c r="V2843" s="36">
        <f t="shared" si="2454"/>
        <v>0</v>
      </c>
      <c r="W2843" s="5">
        <f t="shared" si="2440"/>
        <v>98.095978078667201</v>
      </c>
      <c r="X2843" s="26"/>
    </row>
    <row r="2844" spans="1:24" ht="31.5" x14ac:dyDescent="0.25">
      <c r="A2844" s="4" t="s">
        <v>218</v>
      </c>
      <c r="B2844" s="4" t="s">
        <v>1345</v>
      </c>
      <c r="C2844" s="4" t="s">
        <v>179</v>
      </c>
      <c r="D2844" s="4" t="s">
        <v>11</v>
      </c>
      <c r="E2844" s="14" t="s">
        <v>465</v>
      </c>
      <c r="F2844" s="5">
        <f t="shared" ref="F2844:L2844" si="2455">F2845</f>
        <v>112.9</v>
      </c>
      <c r="G2844" s="5">
        <f t="shared" si="2455"/>
        <v>112.9</v>
      </c>
      <c r="H2844" s="5">
        <f t="shared" si="2455"/>
        <v>112.9</v>
      </c>
      <c r="I2844" s="5">
        <f t="shared" si="2455"/>
        <v>0</v>
      </c>
      <c r="J2844" s="5">
        <f t="shared" si="2455"/>
        <v>0</v>
      </c>
      <c r="K2844" s="5">
        <f t="shared" si="2455"/>
        <v>0</v>
      </c>
      <c r="L2844" s="5">
        <f t="shared" si="2455"/>
        <v>0</v>
      </c>
      <c r="M2844" s="5">
        <f t="shared" si="2391"/>
        <v>112.9</v>
      </c>
      <c r="N2844" s="5">
        <v>3432.6379999999999</v>
      </c>
      <c r="O2844" s="5">
        <f>O2845</f>
        <v>84.674999999999997</v>
      </c>
      <c r="P2844" s="5">
        <f t="shared" ref="P2844:V2844" si="2456">P2845</f>
        <v>3432.6379999999999</v>
      </c>
      <c r="Q2844" s="5">
        <f t="shared" si="2456"/>
        <v>84.674999999999997</v>
      </c>
      <c r="R2844" s="5">
        <f t="shared" si="2456"/>
        <v>0</v>
      </c>
      <c r="S2844" s="5">
        <f t="shared" si="2456"/>
        <v>0</v>
      </c>
      <c r="T2844" s="5">
        <v>3367.2798200000002</v>
      </c>
      <c r="U2844" s="5">
        <f t="shared" si="2456"/>
        <v>3367.2798200000002</v>
      </c>
      <c r="V2844" s="36">
        <f t="shared" si="2456"/>
        <v>0</v>
      </c>
      <c r="W2844" s="5">
        <f t="shared" si="2440"/>
        <v>98.095978078667201</v>
      </c>
      <c r="X2844" s="26"/>
    </row>
    <row r="2845" spans="1:24" ht="31.5" x14ac:dyDescent="0.25">
      <c r="A2845" s="4" t="s">
        <v>218</v>
      </c>
      <c r="B2845" s="4" t="s">
        <v>1345</v>
      </c>
      <c r="C2845" s="4" t="s">
        <v>179</v>
      </c>
      <c r="D2845" s="4" t="s">
        <v>12</v>
      </c>
      <c r="E2845" s="14" t="s">
        <v>466</v>
      </c>
      <c r="F2845" s="5">
        <v>112.9</v>
      </c>
      <c r="G2845" s="5">
        <v>112.9</v>
      </c>
      <c r="H2845" s="5">
        <v>112.9</v>
      </c>
      <c r="I2845" s="5"/>
      <c r="J2845" s="5"/>
      <c r="K2845" s="5"/>
      <c r="L2845" s="5"/>
      <c r="M2845" s="5">
        <f t="shared" si="2391"/>
        <v>112.9</v>
      </c>
      <c r="N2845" s="5">
        <v>3432.6379999999999</v>
      </c>
      <c r="O2845" s="5">
        <v>84.674999999999997</v>
      </c>
      <c r="P2845" s="5">
        <f>N2845</f>
        <v>3432.6379999999999</v>
      </c>
      <c r="Q2845" s="5">
        <f>O2845</f>
        <v>84.674999999999997</v>
      </c>
      <c r="R2845" s="5">
        <v>0</v>
      </c>
      <c r="S2845" s="5">
        <v>0</v>
      </c>
      <c r="T2845" s="5">
        <v>3367.2798200000002</v>
      </c>
      <c r="U2845" s="5">
        <f>T2845</f>
        <v>3367.2798200000002</v>
      </c>
      <c r="V2845" s="36">
        <v>0</v>
      </c>
      <c r="W2845" s="5">
        <f t="shared" si="2440"/>
        <v>98.095978078667201</v>
      </c>
      <c r="X2845" s="26"/>
    </row>
    <row r="2846" spans="1:24" ht="31.5" x14ac:dyDescent="0.25">
      <c r="A2846" s="4" t="s">
        <v>218</v>
      </c>
      <c r="B2846" s="4" t="s">
        <v>1345</v>
      </c>
      <c r="C2846" s="4" t="s">
        <v>1506</v>
      </c>
      <c r="D2846" s="4"/>
      <c r="E2846" s="14" t="s">
        <v>1507</v>
      </c>
      <c r="F2846" s="5">
        <f t="shared" ref="F2846:L2846" si="2457">F2847</f>
        <v>45.1</v>
      </c>
      <c r="G2846" s="5">
        <f t="shared" si="2457"/>
        <v>45.1</v>
      </c>
      <c r="H2846" s="5">
        <f t="shared" si="2457"/>
        <v>45.1</v>
      </c>
      <c r="I2846" s="5">
        <f t="shared" si="2457"/>
        <v>0</v>
      </c>
      <c r="J2846" s="5">
        <f t="shared" si="2457"/>
        <v>0</v>
      </c>
      <c r="K2846" s="5">
        <f t="shared" si="2457"/>
        <v>0</v>
      </c>
      <c r="L2846" s="5">
        <f t="shared" si="2457"/>
        <v>0</v>
      </c>
      <c r="M2846" s="5">
        <f t="shared" si="2391"/>
        <v>45.1</v>
      </c>
      <c r="N2846" s="5">
        <v>89.397000000000006</v>
      </c>
      <c r="O2846" s="5">
        <f>O2847</f>
        <v>33.825000000000003</v>
      </c>
      <c r="P2846" s="5">
        <f t="shared" ref="P2846:V2846" si="2458">P2847</f>
        <v>89.397000000000006</v>
      </c>
      <c r="Q2846" s="5">
        <f t="shared" si="2458"/>
        <v>33.825000000000003</v>
      </c>
      <c r="R2846" s="5">
        <f t="shared" si="2458"/>
        <v>0</v>
      </c>
      <c r="S2846" s="5">
        <f t="shared" si="2458"/>
        <v>0</v>
      </c>
      <c r="T2846" s="5">
        <v>89.397000000000006</v>
      </c>
      <c r="U2846" s="5">
        <f t="shared" si="2458"/>
        <v>89.397000000000006</v>
      </c>
      <c r="V2846" s="36">
        <f t="shared" si="2458"/>
        <v>0</v>
      </c>
      <c r="W2846" s="5">
        <f t="shared" si="2440"/>
        <v>100</v>
      </c>
      <c r="X2846" s="26"/>
    </row>
    <row r="2847" spans="1:24" ht="31.5" x14ac:dyDescent="0.25">
      <c r="A2847" s="4" t="s">
        <v>218</v>
      </c>
      <c r="B2847" s="4" t="s">
        <v>1345</v>
      </c>
      <c r="C2847" s="4" t="s">
        <v>1506</v>
      </c>
      <c r="D2847" s="4" t="s">
        <v>11</v>
      </c>
      <c r="E2847" s="14" t="s">
        <v>465</v>
      </c>
      <c r="F2847" s="5">
        <v>45.1</v>
      </c>
      <c r="G2847" s="5">
        <v>45.1</v>
      </c>
      <c r="H2847" s="5">
        <v>45.1</v>
      </c>
      <c r="I2847" s="5"/>
      <c r="J2847" s="5"/>
      <c r="K2847" s="5"/>
      <c r="L2847" s="5"/>
      <c r="M2847" s="5">
        <f t="shared" si="2391"/>
        <v>45.1</v>
      </c>
      <c r="N2847" s="5">
        <v>89.397000000000006</v>
      </c>
      <c r="O2847" s="5">
        <v>33.825000000000003</v>
      </c>
      <c r="P2847" s="5">
        <f>N2847</f>
        <v>89.397000000000006</v>
      </c>
      <c r="Q2847" s="5">
        <f>O2847</f>
        <v>33.825000000000003</v>
      </c>
      <c r="R2847" s="5">
        <v>0</v>
      </c>
      <c r="S2847" s="5">
        <v>0</v>
      </c>
      <c r="T2847" s="5">
        <v>89.397000000000006</v>
      </c>
      <c r="U2847" s="5">
        <f>T2847</f>
        <v>89.397000000000006</v>
      </c>
      <c r="V2847" s="36">
        <v>0</v>
      </c>
      <c r="W2847" s="5">
        <f t="shared" si="2440"/>
        <v>100</v>
      </c>
      <c r="X2847" s="26"/>
    </row>
    <row r="2848" spans="1:24" s="3" customFormat="1" ht="31.5" x14ac:dyDescent="0.25">
      <c r="A2848" s="4" t="s">
        <v>218</v>
      </c>
      <c r="B2848" s="4" t="s">
        <v>1345</v>
      </c>
      <c r="C2848" s="4" t="s">
        <v>1506</v>
      </c>
      <c r="D2848" s="4" t="s">
        <v>12</v>
      </c>
      <c r="E2848" s="14" t="s">
        <v>466</v>
      </c>
      <c r="F2848" s="8">
        <f t="shared" ref="F2848:K2848" si="2459">F2861+F2931</f>
        <v>380086.4</v>
      </c>
      <c r="G2848" s="8">
        <f t="shared" si="2459"/>
        <v>236303.30000000005</v>
      </c>
      <c r="H2848" s="8">
        <f t="shared" si="2459"/>
        <v>273831.10000000003</v>
      </c>
      <c r="I2848" s="8">
        <f t="shared" si="2459"/>
        <v>-6</v>
      </c>
      <c r="J2848" s="8">
        <f t="shared" si="2459"/>
        <v>0</v>
      </c>
      <c r="K2848" s="8">
        <f t="shared" si="2459"/>
        <v>-11.699999999999989</v>
      </c>
      <c r="L2848" s="8">
        <f>L2861+L2931+L2849</f>
        <v>-7395.1869999999999</v>
      </c>
      <c r="M2848" s="8">
        <f t="shared" si="2391"/>
        <v>372685.21300000005</v>
      </c>
      <c r="N2848" s="5">
        <v>89.397000000000006</v>
      </c>
      <c r="O2848" s="8">
        <f>O2861+O2931+O2849</f>
        <v>281914.10613000003</v>
      </c>
      <c r="P2848" s="8">
        <f t="shared" ref="P2848:V2848" si="2460">P2861+P2931+P2849</f>
        <v>74082.201880000008</v>
      </c>
      <c r="Q2848" s="8">
        <f t="shared" si="2460"/>
        <v>92792.732690000004</v>
      </c>
      <c r="R2848" s="8">
        <f t="shared" si="2460"/>
        <v>0</v>
      </c>
      <c r="S2848" s="8">
        <f t="shared" si="2460"/>
        <v>0</v>
      </c>
      <c r="T2848" s="5">
        <v>89.397000000000006</v>
      </c>
      <c r="U2848" s="8">
        <f t="shared" si="2460"/>
        <v>74082.201880000008</v>
      </c>
      <c r="V2848" s="34">
        <f t="shared" si="2460"/>
        <v>0</v>
      </c>
      <c r="W2848" s="5">
        <f t="shared" si="2440"/>
        <v>100</v>
      </c>
      <c r="X2848" s="21"/>
    </row>
    <row r="2849" spans="1:24" ht="94.5" x14ac:dyDescent="0.25">
      <c r="A2849" s="4" t="s">
        <v>218</v>
      </c>
      <c r="B2849" s="4" t="s">
        <v>1345</v>
      </c>
      <c r="C2849" s="4" t="s">
        <v>807</v>
      </c>
      <c r="D2849" s="4"/>
      <c r="E2849" s="14" t="s">
        <v>1481</v>
      </c>
      <c r="F2849" s="8"/>
      <c r="G2849" s="8"/>
      <c r="H2849" s="8"/>
      <c r="I2849" s="8"/>
      <c r="J2849" s="8"/>
      <c r="K2849" s="8"/>
      <c r="L2849" s="11">
        <f>L2850+L2856</f>
        <v>551.60900000000004</v>
      </c>
      <c r="M2849" s="11">
        <f>M2850+M2856</f>
        <v>551.60900000000004</v>
      </c>
      <c r="N2849" s="5">
        <v>24420</v>
      </c>
      <c r="O2849" s="11">
        <f>O2850+O2856</f>
        <v>183.06</v>
      </c>
      <c r="P2849" s="11">
        <f t="shared" ref="P2849:V2849" si="2461">P2850+P2856</f>
        <v>22</v>
      </c>
      <c r="Q2849" s="11">
        <f t="shared" si="2461"/>
        <v>22</v>
      </c>
      <c r="R2849" s="11">
        <f t="shared" si="2461"/>
        <v>0</v>
      </c>
      <c r="S2849" s="11">
        <f t="shared" si="2461"/>
        <v>0</v>
      </c>
      <c r="T2849" s="5">
        <v>24420</v>
      </c>
      <c r="U2849" s="11">
        <f t="shared" si="2461"/>
        <v>22</v>
      </c>
      <c r="V2849" s="35">
        <f t="shared" si="2461"/>
        <v>0</v>
      </c>
      <c r="W2849" s="5">
        <f t="shared" si="2440"/>
        <v>100</v>
      </c>
      <c r="X2849" s="21"/>
    </row>
    <row r="2850" spans="1:24" ht="126" x14ac:dyDescent="0.25">
      <c r="A2850" s="4" t="s">
        <v>218</v>
      </c>
      <c r="B2850" s="4" t="s">
        <v>1345</v>
      </c>
      <c r="C2850" s="4" t="s">
        <v>1222</v>
      </c>
      <c r="D2850" s="4"/>
      <c r="E2850" s="14" t="s">
        <v>1128</v>
      </c>
      <c r="F2850" s="8"/>
      <c r="G2850" s="8"/>
      <c r="H2850" s="8"/>
      <c r="I2850" s="8"/>
      <c r="J2850" s="8"/>
      <c r="K2850" s="8"/>
      <c r="L2850" s="5"/>
      <c r="M2850" s="5">
        <f>M2851</f>
        <v>0</v>
      </c>
      <c r="N2850" s="5">
        <v>24420</v>
      </c>
      <c r="O2850" s="5">
        <f t="shared" ref="O2850:O2854" si="2462">O2851</f>
        <v>39.5</v>
      </c>
      <c r="P2850" s="5">
        <f t="shared" ref="P2850:V2854" si="2463">P2851</f>
        <v>22</v>
      </c>
      <c r="Q2850" s="5">
        <f t="shared" si="2463"/>
        <v>22</v>
      </c>
      <c r="R2850" s="5">
        <f t="shared" si="2463"/>
        <v>0</v>
      </c>
      <c r="S2850" s="5">
        <f t="shared" si="2463"/>
        <v>0</v>
      </c>
      <c r="T2850" s="5">
        <v>24420</v>
      </c>
      <c r="U2850" s="5">
        <f t="shared" si="2463"/>
        <v>22</v>
      </c>
      <c r="V2850" s="36">
        <f t="shared" si="2463"/>
        <v>0</v>
      </c>
      <c r="W2850" s="5">
        <f t="shared" si="2440"/>
        <v>100</v>
      </c>
      <c r="X2850" s="26"/>
    </row>
    <row r="2851" spans="1:24" ht="31.5" x14ac:dyDescent="0.25">
      <c r="A2851" s="4" t="s">
        <v>218</v>
      </c>
      <c r="B2851" s="4" t="s">
        <v>1345</v>
      </c>
      <c r="C2851" s="4" t="s">
        <v>1222</v>
      </c>
      <c r="D2851" s="4" t="s">
        <v>11</v>
      </c>
      <c r="E2851" s="14" t="s">
        <v>465</v>
      </c>
      <c r="F2851" s="8"/>
      <c r="G2851" s="8"/>
      <c r="H2851" s="8"/>
      <c r="I2851" s="8"/>
      <c r="J2851" s="8"/>
      <c r="K2851" s="8"/>
      <c r="L2851" s="5"/>
      <c r="M2851" s="5">
        <f>M2852</f>
        <v>0</v>
      </c>
      <c r="N2851" s="5">
        <v>24420</v>
      </c>
      <c r="O2851" s="5">
        <f t="shared" si="2462"/>
        <v>39.5</v>
      </c>
      <c r="P2851" s="5">
        <f t="shared" si="2463"/>
        <v>22</v>
      </c>
      <c r="Q2851" s="5">
        <f t="shared" si="2463"/>
        <v>22</v>
      </c>
      <c r="R2851" s="5">
        <f t="shared" si="2463"/>
        <v>0</v>
      </c>
      <c r="S2851" s="5">
        <f t="shared" si="2463"/>
        <v>0</v>
      </c>
      <c r="T2851" s="5">
        <v>24420</v>
      </c>
      <c r="U2851" s="5">
        <f t="shared" si="2463"/>
        <v>22</v>
      </c>
      <c r="V2851" s="36">
        <f t="shared" si="2463"/>
        <v>0</v>
      </c>
      <c r="W2851" s="5">
        <f t="shared" si="2440"/>
        <v>100</v>
      </c>
      <c r="X2851" s="26"/>
    </row>
    <row r="2852" spans="1:24" ht="31.5" x14ac:dyDescent="0.25">
      <c r="A2852" s="4" t="s">
        <v>218</v>
      </c>
      <c r="B2852" s="4" t="s">
        <v>1345</v>
      </c>
      <c r="C2852" s="4" t="s">
        <v>1222</v>
      </c>
      <c r="D2852" s="4" t="s">
        <v>12</v>
      </c>
      <c r="E2852" s="14" t="s">
        <v>466</v>
      </c>
      <c r="F2852" s="8"/>
      <c r="G2852" s="8"/>
      <c r="H2852" s="8"/>
      <c r="I2852" s="8"/>
      <c r="J2852" s="8"/>
      <c r="K2852" s="8"/>
      <c r="L2852" s="5"/>
      <c r="M2852" s="5">
        <f>M2853</f>
        <v>0</v>
      </c>
      <c r="N2852" s="5">
        <v>24420</v>
      </c>
      <c r="O2852" s="5">
        <f t="shared" si="2462"/>
        <v>39.5</v>
      </c>
      <c r="P2852" s="5">
        <f t="shared" si="2463"/>
        <v>22</v>
      </c>
      <c r="Q2852" s="5">
        <f t="shared" si="2463"/>
        <v>22</v>
      </c>
      <c r="R2852" s="5">
        <f t="shared" si="2463"/>
        <v>0</v>
      </c>
      <c r="S2852" s="5">
        <f t="shared" si="2463"/>
        <v>0</v>
      </c>
      <c r="T2852" s="5">
        <v>24420</v>
      </c>
      <c r="U2852" s="5">
        <f t="shared" si="2463"/>
        <v>22</v>
      </c>
      <c r="V2852" s="36">
        <f t="shared" si="2463"/>
        <v>0</v>
      </c>
      <c r="W2852" s="5">
        <f t="shared" si="2440"/>
        <v>100</v>
      </c>
      <c r="X2852" s="26"/>
    </row>
    <row r="2853" spans="1:24" ht="47.25" x14ac:dyDescent="0.25">
      <c r="A2853" s="4" t="s">
        <v>218</v>
      </c>
      <c r="B2853" s="4" t="s">
        <v>1345</v>
      </c>
      <c r="C2853" s="4" t="s">
        <v>208</v>
      </c>
      <c r="D2853" s="4"/>
      <c r="E2853" s="14" t="s">
        <v>861</v>
      </c>
      <c r="F2853" s="8"/>
      <c r="G2853" s="8"/>
      <c r="H2853" s="8"/>
      <c r="I2853" s="8"/>
      <c r="J2853" s="8"/>
      <c r="K2853" s="8"/>
      <c r="L2853" s="5"/>
      <c r="M2853" s="5">
        <f>M2854</f>
        <v>0</v>
      </c>
      <c r="N2853" s="5">
        <v>18203.90252</v>
      </c>
      <c r="O2853" s="5">
        <f t="shared" si="2462"/>
        <v>39.5</v>
      </c>
      <c r="P2853" s="5">
        <f t="shared" si="2463"/>
        <v>22</v>
      </c>
      <c r="Q2853" s="5">
        <f t="shared" si="2463"/>
        <v>22</v>
      </c>
      <c r="R2853" s="5">
        <f t="shared" si="2463"/>
        <v>0</v>
      </c>
      <c r="S2853" s="5">
        <f t="shared" si="2463"/>
        <v>0</v>
      </c>
      <c r="T2853" s="5">
        <v>15819.135850000001</v>
      </c>
      <c r="U2853" s="5">
        <f t="shared" si="2463"/>
        <v>22</v>
      </c>
      <c r="V2853" s="36">
        <f t="shared" si="2463"/>
        <v>0</v>
      </c>
      <c r="W2853" s="5">
        <f t="shared" si="2440"/>
        <v>86.899695450577482</v>
      </c>
      <c r="X2853" s="26"/>
    </row>
    <row r="2854" spans="1:24" ht="63" x14ac:dyDescent="0.25">
      <c r="A2854" s="4" t="s">
        <v>218</v>
      </c>
      <c r="B2854" s="4" t="s">
        <v>1345</v>
      </c>
      <c r="C2854" s="4" t="s">
        <v>209</v>
      </c>
      <c r="D2854" s="4"/>
      <c r="E2854" s="14" t="s">
        <v>862</v>
      </c>
      <c r="F2854" s="8"/>
      <c r="G2854" s="8"/>
      <c r="H2854" s="8"/>
      <c r="I2854" s="8"/>
      <c r="J2854" s="8"/>
      <c r="K2854" s="8"/>
      <c r="L2854" s="5"/>
      <c r="M2854" s="5">
        <f>M2855</f>
        <v>0</v>
      </c>
      <c r="N2854" s="5">
        <v>18203.90252</v>
      </c>
      <c r="O2854" s="5">
        <f t="shared" si="2462"/>
        <v>39.5</v>
      </c>
      <c r="P2854" s="5">
        <f t="shared" si="2463"/>
        <v>22</v>
      </c>
      <c r="Q2854" s="5">
        <f t="shared" si="2463"/>
        <v>22</v>
      </c>
      <c r="R2854" s="5">
        <f t="shared" si="2463"/>
        <v>0</v>
      </c>
      <c r="S2854" s="5">
        <f t="shared" si="2463"/>
        <v>0</v>
      </c>
      <c r="T2854" s="5">
        <v>15819.135850000001</v>
      </c>
      <c r="U2854" s="5">
        <f t="shared" si="2463"/>
        <v>22</v>
      </c>
      <c r="V2854" s="36">
        <f t="shared" si="2463"/>
        <v>0</v>
      </c>
      <c r="W2854" s="5">
        <f t="shared" si="2440"/>
        <v>86.899695450577482</v>
      </c>
      <c r="X2854" s="26"/>
    </row>
    <row r="2855" spans="1:24" ht="47.25" x14ac:dyDescent="0.25">
      <c r="A2855" s="4" t="s">
        <v>218</v>
      </c>
      <c r="B2855" s="4" t="s">
        <v>1345</v>
      </c>
      <c r="C2855" s="4" t="s">
        <v>1482</v>
      </c>
      <c r="D2855" s="4"/>
      <c r="E2855" s="14" t="s">
        <v>863</v>
      </c>
      <c r="F2855" s="8"/>
      <c r="G2855" s="8"/>
      <c r="H2855" s="8"/>
      <c r="I2855" s="8"/>
      <c r="J2855" s="8"/>
      <c r="K2855" s="8"/>
      <c r="L2855" s="5"/>
      <c r="M2855" s="5">
        <v>0</v>
      </c>
      <c r="N2855" s="5">
        <v>18203.90252</v>
      </c>
      <c r="O2855" s="5">
        <f>17.5+22</f>
        <v>39.5</v>
      </c>
      <c r="P2855" s="5">
        <v>22</v>
      </c>
      <c r="Q2855" s="5">
        <v>22</v>
      </c>
      <c r="R2855" s="5">
        <v>0</v>
      </c>
      <c r="S2855" s="5">
        <v>0</v>
      </c>
      <c r="T2855" s="5">
        <v>15819.135850000001</v>
      </c>
      <c r="U2855" s="5">
        <v>22</v>
      </c>
      <c r="V2855" s="36">
        <v>0</v>
      </c>
      <c r="W2855" s="5">
        <f t="shared" si="2440"/>
        <v>86.899695450577482</v>
      </c>
      <c r="X2855" s="26"/>
    </row>
    <row r="2856" spans="1:24" ht="31.5" x14ac:dyDescent="0.25">
      <c r="A2856" s="4" t="s">
        <v>218</v>
      </c>
      <c r="B2856" s="4" t="s">
        <v>1345</v>
      </c>
      <c r="C2856" s="4" t="s">
        <v>1482</v>
      </c>
      <c r="D2856" s="4" t="s">
        <v>11</v>
      </c>
      <c r="E2856" s="14" t="s">
        <v>465</v>
      </c>
      <c r="F2856" s="8"/>
      <c r="G2856" s="8"/>
      <c r="H2856" s="8"/>
      <c r="I2856" s="8"/>
      <c r="J2856" s="8"/>
      <c r="K2856" s="8"/>
      <c r="L2856" s="5">
        <f>L2857</f>
        <v>551.60900000000004</v>
      </c>
      <c r="M2856" s="5">
        <f>L2856</f>
        <v>551.60900000000004</v>
      </c>
      <c r="N2856" s="5">
        <v>18203.90252</v>
      </c>
      <c r="O2856" s="5">
        <f t="shared" ref="O2856:O2859" si="2464">O2857</f>
        <v>143.56</v>
      </c>
      <c r="P2856" s="5">
        <f t="shared" ref="P2856:V2859" si="2465">P2857</f>
        <v>0</v>
      </c>
      <c r="Q2856" s="5">
        <f t="shared" si="2465"/>
        <v>0</v>
      </c>
      <c r="R2856" s="5">
        <f t="shared" si="2465"/>
        <v>0</v>
      </c>
      <c r="S2856" s="5">
        <f t="shared" si="2465"/>
        <v>0</v>
      </c>
      <c r="T2856" s="5">
        <v>15819.135850000001</v>
      </c>
      <c r="U2856" s="5">
        <f t="shared" si="2465"/>
        <v>0</v>
      </c>
      <c r="V2856" s="36">
        <f t="shared" si="2465"/>
        <v>0</v>
      </c>
      <c r="W2856" s="5">
        <f t="shared" si="2440"/>
        <v>86.899695450577482</v>
      </c>
      <c r="X2856" s="24"/>
    </row>
    <row r="2857" spans="1:24" ht="31.5" x14ac:dyDescent="0.25">
      <c r="A2857" s="4" t="s">
        <v>218</v>
      </c>
      <c r="B2857" s="4" t="s">
        <v>1345</v>
      </c>
      <c r="C2857" s="4" t="s">
        <v>1482</v>
      </c>
      <c r="D2857" s="4" t="s">
        <v>12</v>
      </c>
      <c r="E2857" s="14" t="s">
        <v>466</v>
      </c>
      <c r="F2857" s="8"/>
      <c r="G2857" s="8"/>
      <c r="H2857" s="8"/>
      <c r="I2857" s="8"/>
      <c r="J2857" s="8"/>
      <c r="K2857" s="8"/>
      <c r="L2857" s="5">
        <f>L2858</f>
        <v>551.60900000000004</v>
      </c>
      <c r="M2857" s="5">
        <f>L2857</f>
        <v>551.60900000000004</v>
      </c>
      <c r="N2857" s="5">
        <v>18203.90252</v>
      </c>
      <c r="O2857" s="5">
        <f t="shared" si="2464"/>
        <v>143.56</v>
      </c>
      <c r="P2857" s="5">
        <f t="shared" si="2465"/>
        <v>0</v>
      </c>
      <c r="Q2857" s="5">
        <f t="shared" si="2465"/>
        <v>0</v>
      </c>
      <c r="R2857" s="5">
        <f t="shared" si="2465"/>
        <v>0</v>
      </c>
      <c r="S2857" s="5">
        <f t="shared" si="2465"/>
        <v>0</v>
      </c>
      <c r="T2857" s="5">
        <v>15819.135850000001</v>
      </c>
      <c r="U2857" s="5">
        <f t="shared" si="2465"/>
        <v>0</v>
      </c>
      <c r="V2857" s="36">
        <f t="shared" si="2465"/>
        <v>0</v>
      </c>
      <c r="W2857" s="5">
        <f t="shared" si="2440"/>
        <v>86.899695450577482</v>
      </c>
      <c r="X2857" s="24"/>
    </row>
    <row r="2858" spans="1:24" ht="31.5" x14ac:dyDescent="0.25">
      <c r="A2858" s="4" t="s">
        <v>218</v>
      </c>
      <c r="B2858" s="4" t="s">
        <v>1345</v>
      </c>
      <c r="C2858" s="4" t="s">
        <v>186</v>
      </c>
      <c r="D2858" s="4"/>
      <c r="E2858" s="14" t="s">
        <v>959</v>
      </c>
      <c r="F2858" s="8"/>
      <c r="G2858" s="8"/>
      <c r="H2858" s="8"/>
      <c r="I2858" s="8"/>
      <c r="J2858" s="8"/>
      <c r="K2858" s="8"/>
      <c r="L2858" s="5">
        <f>L2859</f>
        <v>551.60900000000004</v>
      </c>
      <c r="M2858" s="5">
        <f>L2858</f>
        <v>551.60900000000004</v>
      </c>
      <c r="N2858" s="5">
        <v>5292.8180000000002</v>
      </c>
      <c r="O2858" s="5">
        <f t="shared" si="2464"/>
        <v>143.56</v>
      </c>
      <c r="P2858" s="5">
        <f t="shared" si="2465"/>
        <v>0</v>
      </c>
      <c r="Q2858" s="5">
        <f t="shared" si="2465"/>
        <v>0</v>
      </c>
      <c r="R2858" s="5">
        <f t="shared" si="2465"/>
        <v>0</v>
      </c>
      <c r="S2858" s="5">
        <f t="shared" si="2465"/>
        <v>0</v>
      </c>
      <c r="T2858" s="5">
        <v>5292.8180000000002</v>
      </c>
      <c r="U2858" s="5">
        <f t="shared" si="2465"/>
        <v>0</v>
      </c>
      <c r="V2858" s="36">
        <f t="shared" si="2465"/>
        <v>0</v>
      </c>
      <c r="W2858" s="5">
        <f t="shared" si="2440"/>
        <v>100</v>
      </c>
      <c r="X2858" s="24"/>
    </row>
    <row r="2859" spans="1:24" ht="47.25" hidden="1" x14ac:dyDescent="0.25">
      <c r="A2859" s="4" t="s">
        <v>218</v>
      </c>
      <c r="B2859" s="4" t="s">
        <v>1345</v>
      </c>
      <c r="C2859" s="4" t="s">
        <v>187</v>
      </c>
      <c r="D2859" s="4"/>
      <c r="E2859" s="14" t="s">
        <v>1487</v>
      </c>
      <c r="F2859" s="8"/>
      <c r="G2859" s="8"/>
      <c r="H2859" s="8"/>
      <c r="I2859" s="8"/>
      <c r="J2859" s="8"/>
      <c r="K2859" s="8"/>
      <c r="L2859" s="5">
        <f>L2860</f>
        <v>551.60900000000004</v>
      </c>
      <c r="M2859" s="5">
        <f>L2859</f>
        <v>551.60900000000004</v>
      </c>
      <c r="N2859" s="5">
        <v>0</v>
      </c>
      <c r="O2859" s="5">
        <f t="shared" si="2464"/>
        <v>143.56</v>
      </c>
      <c r="P2859" s="5">
        <f t="shared" si="2465"/>
        <v>0</v>
      </c>
      <c r="Q2859" s="5">
        <f t="shared" si="2465"/>
        <v>0</v>
      </c>
      <c r="R2859" s="5">
        <f t="shared" si="2465"/>
        <v>0</v>
      </c>
      <c r="S2859" s="5">
        <f t="shared" si="2465"/>
        <v>0</v>
      </c>
      <c r="T2859" s="5">
        <v>0</v>
      </c>
      <c r="U2859" s="5">
        <f t="shared" si="2465"/>
        <v>0</v>
      </c>
      <c r="V2859" s="36">
        <f t="shared" si="2465"/>
        <v>0</v>
      </c>
      <c r="W2859" s="5" t="e">
        <f t="shared" si="2440"/>
        <v>#DIV/0!</v>
      </c>
      <c r="X2859" s="24" t="s">
        <v>1214</v>
      </c>
    </row>
    <row r="2860" spans="1:24" ht="47.25" hidden="1" x14ac:dyDescent="0.25">
      <c r="A2860" s="4" t="s">
        <v>218</v>
      </c>
      <c r="B2860" s="4" t="s">
        <v>1345</v>
      </c>
      <c r="C2860" s="4" t="s">
        <v>180</v>
      </c>
      <c r="D2860" s="4"/>
      <c r="E2860" s="14" t="s">
        <v>965</v>
      </c>
      <c r="F2860" s="8"/>
      <c r="G2860" s="8"/>
      <c r="H2860" s="8"/>
      <c r="I2860" s="8"/>
      <c r="J2860" s="8"/>
      <c r="K2860" s="8"/>
      <c r="L2860" s="5">
        <v>551.60900000000004</v>
      </c>
      <c r="M2860" s="5">
        <f>L2860</f>
        <v>551.60900000000004</v>
      </c>
      <c r="N2860" s="5">
        <v>0</v>
      </c>
      <c r="O2860" s="5">
        <v>143.56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36">
        <v>0</v>
      </c>
      <c r="W2860" s="5" t="e">
        <f t="shared" si="2440"/>
        <v>#DIV/0!</v>
      </c>
      <c r="X2860" s="24" t="s">
        <v>1214</v>
      </c>
    </row>
    <row r="2861" spans="1:24" s="10" customFormat="1" ht="47.25" hidden="1" x14ac:dyDescent="0.25">
      <c r="A2861" s="4" t="s">
        <v>218</v>
      </c>
      <c r="B2861" s="4" t="s">
        <v>1345</v>
      </c>
      <c r="C2861" s="4" t="s">
        <v>1139</v>
      </c>
      <c r="D2861" s="4"/>
      <c r="E2861" s="14" t="s">
        <v>1140</v>
      </c>
      <c r="F2861" s="11">
        <f t="shared" ref="F2861:L2861" si="2466">F2862+F2884+F2890+F2907+F2918+F2926</f>
        <v>379183.9</v>
      </c>
      <c r="G2861" s="11">
        <f t="shared" si="2466"/>
        <v>235439.30000000005</v>
      </c>
      <c r="H2861" s="11">
        <f t="shared" si="2466"/>
        <v>272803.7</v>
      </c>
      <c r="I2861" s="11">
        <f t="shared" si="2466"/>
        <v>0</v>
      </c>
      <c r="J2861" s="11">
        <f t="shared" si="2466"/>
        <v>0</v>
      </c>
      <c r="K2861" s="11">
        <f t="shared" si="2466"/>
        <v>0</v>
      </c>
      <c r="L2861" s="11">
        <f t="shared" si="2466"/>
        <v>-7260.6280000000006</v>
      </c>
      <c r="M2861" s="11">
        <f t="shared" ref="M2861:M2951" si="2467">F2861+I2861+L2861</f>
        <v>371923.272</v>
      </c>
      <c r="N2861" s="5">
        <v>0</v>
      </c>
      <c r="O2861" s="11">
        <f>O2862+O2884+O2890+O2907+O2918+O2926+O2899</f>
        <v>281728.04613000003</v>
      </c>
      <c r="P2861" s="11">
        <f t="shared" ref="P2861:V2861" si="2468">P2862+P2884+P2890+P2907+P2918+P2926+P2899</f>
        <v>74060.201880000008</v>
      </c>
      <c r="Q2861" s="11">
        <f t="shared" si="2468"/>
        <v>92770.732690000004</v>
      </c>
      <c r="R2861" s="11">
        <f t="shared" si="2468"/>
        <v>0</v>
      </c>
      <c r="S2861" s="11">
        <f t="shared" si="2468"/>
        <v>0</v>
      </c>
      <c r="T2861" s="5">
        <v>0</v>
      </c>
      <c r="U2861" s="11">
        <f t="shared" si="2468"/>
        <v>74060.201880000008</v>
      </c>
      <c r="V2861" s="35">
        <f t="shared" si="2468"/>
        <v>0</v>
      </c>
      <c r="W2861" s="5" t="e">
        <f t="shared" si="2440"/>
        <v>#DIV/0!</v>
      </c>
      <c r="X2861" s="24" t="s">
        <v>1214</v>
      </c>
    </row>
    <row r="2862" spans="1:24" ht="31.5" hidden="1" x14ac:dyDescent="0.25">
      <c r="A2862" s="4" t="s">
        <v>218</v>
      </c>
      <c r="B2862" s="4" t="s">
        <v>1345</v>
      </c>
      <c r="C2862" s="4" t="s">
        <v>1139</v>
      </c>
      <c r="D2862" s="4" t="s">
        <v>11</v>
      </c>
      <c r="E2862" s="14" t="s">
        <v>465</v>
      </c>
      <c r="F2862" s="5">
        <f t="shared" ref="F2862:L2862" si="2469">F2863+F2879</f>
        <v>361266.9</v>
      </c>
      <c r="G2862" s="5">
        <f t="shared" si="2469"/>
        <v>218089.00000000003</v>
      </c>
      <c r="H2862" s="5">
        <f t="shared" si="2469"/>
        <v>254886.7</v>
      </c>
      <c r="I2862" s="5">
        <f t="shared" si="2469"/>
        <v>0</v>
      </c>
      <c r="J2862" s="5">
        <f t="shared" si="2469"/>
        <v>0</v>
      </c>
      <c r="K2862" s="5">
        <f t="shared" si="2469"/>
        <v>0</v>
      </c>
      <c r="L2862" s="5">
        <f t="shared" si="2469"/>
        <v>-11343.556</v>
      </c>
      <c r="M2862" s="5">
        <f t="shared" si="2467"/>
        <v>349923.34400000004</v>
      </c>
      <c r="N2862" s="5">
        <v>0</v>
      </c>
      <c r="O2862" s="5">
        <f>O2863+O2879</f>
        <v>219324.60743</v>
      </c>
      <c r="P2862" s="5">
        <f t="shared" ref="P2862:V2862" si="2470">P2863+P2879</f>
        <v>38960.122960000001</v>
      </c>
      <c r="Q2862" s="5">
        <f t="shared" si="2470"/>
        <v>69532.774879999997</v>
      </c>
      <c r="R2862" s="5">
        <f t="shared" si="2470"/>
        <v>0</v>
      </c>
      <c r="S2862" s="5">
        <f t="shared" si="2470"/>
        <v>0</v>
      </c>
      <c r="T2862" s="5">
        <v>0</v>
      </c>
      <c r="U2862" s="5">
        <f t="shared" si="2470"/>
        <v>38960.122960000001</v>
      </c>
      <c r="V2862" s="36">
        <f t="shared" si="2470"/>
        <v>0</v>
      </c>
      <c r="W2862" s="5" t="e">
        <f t="shared" si="2440"/>
        <v>#DIV/0!</v>
      </c>
      <c r="X2862" s="24" t="s">
        <v>1214</v>
      </c>
    </row>
    <row r="2863" spans="1:24" ht="31.5" hidden="1" x14ac:dyDescent="0.25">
      <c r="A2863" s="4" t="s">
        <v>218</v>
      </c>
      <c r="B2863" s="4" t="s">
        <v>1345</v>
      </c>
      <c r="C2863" s="4" t="s">
        <v>1139</v>
      </c>
      <c r="D2863" s="4" t="s">
        <v>12</v>
      </c>
      <c r="E2863" s="14" t="s">
        <v>466</v>
      </c>
      <c r="F2863" s="5">
        <f t="shared" ref="F2863:L2863" si="2471">F2864+F2871+F2875</f>
        <v>342420.80000000005</v>
      </c>
      <c r="G2863" s="5">
        <f t="shared" si="2471"/>
        <v>197420.80000000002</v>
      </c>
      <c r="H2863" s="5">
        <f t="shared" si="2471"/>
        <v>232473.5</v>
      </c>
      <c r="I2863" s="5">
        <f t="shared" si="2471"/>
        <v>0</v>
      </c>
      <c r="J2863" s="5">
        <f t="shared" si="2471"/>
        <v>0</v>
      </c>
      <c r="K2863" s="5">
        <f t="shared" si="2471"/>
        <v>0</v>
      </c>
      <c r="L2863" s="5">
        <f t="shared" si="2471"/>
        <v>-3772.3789999999999</v>
      </c>
      <c r="M2863" s="5">
        <f t="shared" si="2467"/>
        <v>338648.42100000003</v>
      </c>
      <c r="N2863" s="5">
        <v>0</v>
      </c>
      <c r="O2863" s="5">
        <f>O2864+O2871+O2875</f>
        <v>209135.74595000001</v>
      </c>
      <c r="P2863" s="5">
        <f t="shared" ref="P2863:V2863" si="2472">P2864+P2871+P2875</f>
        <v>38960.122960000001</v>
      </c>
      <c r="Q2863" s="5">
        <f t="shared" si="2472"/>
        <v>69532.774879999997</v>
      </c>
      <c r="R2863" s="5">
        <f t="shared" si="2472"/>
        <v>0</v>
      </c>
      <c r="S2863" s="5">
        <f t="shared" si="2472"/>
        <v>0</v>
      </c>
      <c r="T2863" s="5">
        <v>0</v>
      </c>
      <c r="U2863" s="5">
        <f t="shared" si="2472"/>
        <v>38960.122960000001</v>
      </c>
      <c r="V2863" s="36">
        <f t="shared" si="2472"/>
        <v>0</v>
      </c>
      <c r="W2863" s="5" t="e">
        <f t="shared" si="2440"/>
        <v>#DIV/0!</v>
      </c>
      <c r="X2863" s="24" t="s">
        <v>1214</v>
      </c>
    </row>
    <row r="2864" spans="1:24" ht="47.25" x14ac:dyDescent="0.25">
      <c r="A2864" s="4" t="s">
        <v>218</v>
      </c>
      <c r="B2864" s="4" t="s">
        <v>1345</v>
      </c>
      <c r="C2864" s="4" t="s">
        <v>1488</v>
      </c>
      <c r="D2864" s="4"/>
      <c r="E2864" s="14" t="s">
        <v>1014</v>
      </c>
      <c r="F2864" s="5">
        <f t="shared" ref="F2864:L2864" si="2473">F2865+F2868</f>
        <v>197420.80000000002</v>
      </c>
      <c r="G2864" s="5">
        <f t="shared" si="2473"/>
        <v>197420.80000000002</v>
      </c>
      <c r="H2864" s="5">
        <f t="shared" si="2473"/>
        <v>197420.80000000002</v>
      </c>
      <c r="I2864" s="5">
        <f t="shared" si="2473"/>
        <v>0</v>
      </c>
      <c r="J2864" s="5">
        <f t="shared" si="2473"/>
        <v>0</v>
      </c>
      <c r="K2864" s="5">
        <f t="shared" si="2473"/>
        <v>0</v>
      </c>
      <c r="L2864" s="5">
        <f t="shared" si="2473"/>
        <v>-3772.3789999999999</v>
      </c>
      <c r="M2864" s="5">
        <f t="shared" si="2467"/>
        <v>193648.42100000003</v>
      </c>
      <c r="N2864" s="5">
        <v>5292.8180000000002</v>
      </c>
      <c r="O2864" s="5">
        <f>O2865+O2868</f>
        <v>138463.80554999999</v>
      </c>
      <c r="P2864" s="5">
        <f t="shared" ref="P2864:V2864" si="2474">P2865+P2868</f>
        <v>0</v>
      </c>
      <c r="Q2864" s="5">
        <f t="shared" si="2474"/>
        <v>0</v>
      </c>
      <c r="R2864" s="5">
        <f t="shared" si="2474"/>
        <v>0</v>
      </c>
      <c r="S2864" s="5">
        <f t="shared" si="2474"/>
        <v>0</v>
      </c>
      <c r="T2864" s="5">
        <v>5292.8180000000002</v>
      </c>
      <c r="U2864" s="5">
        <f t="shared" si="2474"/>
        <v>0</v>
      </c>
      <c r="V2864" s="36">
        <f t="shared" si="2474"/>
        <v>0</v>
      </c>
      <c r="W2864" s="5">
        <f t="shared" si="2440"/>
        <v>100</v>
      </c>
      <c r="X2864" s="26"/>
    </row>
    <row r="2865" spans="1:24" ht="63" x14ac:dyDescent="0.25">
      <c r="A2865" s="4" t="s">
        <v>218</v>
      </c>
      <c r="B2865" s="4" t="s">
        <v>1345</v>
      </c>
      <c r="C2865" s="4" t="s">
        <v>1489</v>
      </c>
      <c r="D2865" s="4"/>
      <c r="E2865" s="14" t="s">
        <v>1015</v>
      </c>
      <c r="F2865" s="5">
        <f t="shared" ref="F2865:L2866" si="2475">F2866</f>
        <v>193294.7</v>
      </c>
      <c r="G2865" s="5">
        <f t="shared" si="2475"/>
        <v>193294.7</v>
      </c>
      <c r="H2865" s="5">
        <f t="shared" si="2475"/>
        <v>193294.7</v>
      </c>
      <c r="I2865" s="5">
        <f t="shared" si="2475"/>
        <v>0</v>
      </c>
      <c r="J2865" s="5">
        <f t="shared" si="2475"/>
        <v>0</v>
      </c>
      <c r="K2865" s="5">
        <f t="shared" si="2475"/>
        <v>0</v>
      </c>
      <c r="L2865" s="5">
        <f t="shared" si="2475"/>
        <v>-2286.9830000000002</v>
      </c>
      <c r="M2865" s="5">
        <f t="shared" si="2467"/>
        <v>191007.717</v>
      </c>
      <c r="N2865" s="5">
        <v>5292.8180000000002</v>
      </c>
      <c r="O2865" s="5">
        <f>O2866</f>
        <v>135823.10154999999</v>
      </c>
      <c r="P2865" s="5">
        <f t="shared" ref="P2865:V2866" si="2476">P2866</f>
        <v>0</v>
      </c>
      <c r="Q2865" s="5">
        <f t="shared" si="2476"/>
        <v>0</v>
      </c>
      <c r="R2865" s="5">
        <f t="shared" si="2476"/>
        <v>0</v>
      </c>
      <c r="S2865" s="5">
        <f t="shared" si="2476"/>
        <v>0</v>
      </c>
      <c r="T2865" s="5">
        <v>5292.8180000000002</v>
      </c>
      <c r="U2865" s="5">
        <f t="shared" si="2476"/>
        <v>0</v>
      </c>
      <c r="V2865" s="36">
        <f t="shared" si="2476"/>
        <v>0</v>
      </c>
      <c r="W2865" s="5">
        <f t="shared" si="2440"/>
        <v>100</v>
      </c>
      <c r="X2865" s="26"/>
    </row>
    <row r="2866" spans="1:24" ht="31.5" x14ac:dyDescent="0.25">
      <c r="A2866" s="4" t="s">
        <v>218</v>
      </c>
      <c r="B2866" s="4" t="s">
        <v>1345</v>
      </c>
      <c r="C2866" s="4" t="s">
        <v>1490</v>
      </c>
      <c r="D2866" s="4"/>
      <c r="E2866" s="14" t="s">
        <v>751</v>
      </c>
      <c r="F2866" s="5">
        <f t="shared" si="2475"/>
        <v>193294.7</v>
      </c>
      <c r="G2866" s="5">
        <f t="shared" si="2475"/>
        <v>193294.7</v>
      </c>
      <c r="H2866" s="5">
        <f t="shared" si="2475"/>
        <v>193294.7</v>
      </c>
      <c r="I2866" s="5">
        <f t="shared" si="2475"/>
        <v>0</v>
      </c>
      <c r="J2866" s="5">
        <f t="shared" si="2475"/>
        <v>0</v>
      </c>
      <c r="K2866" s="5">
        <f t="shared" si="2475"/>
        <v>0</v>
      </c>
      <c r="L2866" s="5">
        <f t="shared" si="2475"/>
        <v>-2286.9830000000002</v>
      </c>
      <c r="M2866" s="5">
        <f t="shared" si="2467"/>
        <v>191007.717</v>
      </c>
      <c r="N2866" s="5">
        <v>5292.8180000000002</v>
      </c>
      <c r="O2866" s="5">
        <f>O2867</f>
        <v>135823.10154999999</v>
      </c>
      <c r="P2866" s="5">
        <f t="shared" si="2476"/>
        <v>0</v>
      </c>
      <c r="Q2866" s="5">
        <f t="shared" si="2476"/>
        <v>0</v>
      </c>
      <c r="R2866" s="5">
        <f t="shared" si="2476"/>
        <v>0</v>
      </c>
      <c r="S2866" s="5">
        <f t="shared" si="2476"/>
        <v>0</v>
      </c>
      <c r="T2866" s="5">
        <v>5292.8180000000002</v>
      </c>
      <c r="U2866" s="5">
        <f t="shared" si="2476"/>
        <v>0</v>
      </c>
      <c r="V2866" s="36">
        <f t="shared" si="2476"/>
        <v>0</v>
      </c>
      <c r="W2866" s="5">
        <f t="shared" si="2440"/>
        <v>100</v>
      </c>
      <c r="X2866" s="26"/>
    </row>
    <row r="2867" spans="1:24" ht="31.5" x14ac:dyDescent="0.25">
      <c r="A2867" s="4" t="s">
        <v>218</v>
      </c>
      <c r="B2867" s="4" t="s">
        <v>1345</v>
      </c>
      <c r="C2867" s="4" t="s">
        <v>1490</v>
      </c>
      <c r="D2867" s="4" t="s">
        <v>11</v>
      </c>
      <c r="E2867" s="14" t="s">
        <v>465</v>
      </c>
      <c r="F2867" s="5">
        <v>193294.7</v>
      </c>
      <c r="G2867" s="5">
        <v>193294.7</v>
      </c>
      <c r="H2867" s="5">
        <v>193294.7</v>
      </c>
      <c r="I2867" s="5"/>
      <c r="J2867" s="5"/>
      <c r="K2867" s="5"/>
      <c r="L2867" s="5">
        <f>-1188.313+18.126-1116.796</f>
        <v>-2286.9830000000002</v>
      </c>
      <c r="M2867" s="5">
        <f t="shared" si="2467"/>
        <v>191007.717</v>
      </c>
      <c r="N2867" s="5">
        <v>5292.8180000000002</v>
      </c>
      <c r="O2867" s="5">
        <v>135823.10154999999</v>
      </c>
      <c r="P2867" s="5">
        <v>0</v>
      </c>
      <c r="Q2867" s="5">
        <v>0</v>
      </c>
      <c r="R2867" s="5">
        <v>0</v>
      </c>
      <c r="S2867" s="5">
        <v>0</v>
      </c>
      <c r="T2867" s="5">
        <v>5292.8180000000002</v>
      </c>
      <c r="U2867" s="5">
        <v>0</v>
      </c>
      <c r="V2867" s="36">
        <v>0</v>
      </c>
      <c r="W2867" s="5">
        <f t="shared" si="2440"/>
        <v>100</v>
      </c>
      <c r="X2867" s="26"/>
    </row>
    <row r="2868" spans="1:24" ht="31.5" x14ac:dyDescent="0.25">
      <c r="A2868" s="4" t="s">
        <v>218</v>
      </c>
      <c r="B2868" s="4" t="s">
        <v>1345</v>
      </c>
      <c r="C2868" s="4" t="s">
        <v>1490</v>
      </c>
      <c r="D2868" s="4" t="s">
        <v>12</v>
      </c>
      <c r="E2868" s="14" t="s">
        <v>466</v>
      </c>
      <c r="F2868" s="5">
        <f t="shared" ref="F2868:L2869" si="2477">F2869</f>
        <v>4126.1000000000004</v>
      </c>
      <c r="G2868" s="5">
        <f t="shared" si="2477"/>
        <v>4126.1000000000004</v>
      </c>
      <c r="H2868" s="5">
        <f t="shared" si="2477"/>
        <v>4126.1000000000004</v>
      </c>
      <c r="I2868" s="5">
        <f t="shared" si="2477"/>
        <v>0</v>
      </c>
      <c r="J2868" s="5">
        <f t="shared" si="2477"/>
        <v>0</v>
      </c>
      <c r="K2868" s="5">
        <f t="shared" si="2477"/>
        <v>0</v>
      </c>
      <c r="L2868" s="5">
        <f t="shared" si="2477"/>
        <v>-1485.396</v>
      </c>
      <c r="M2868" s="5">
        <f t="shared" si="2467"/>
        <v>2640.7040000000006</v>
      </c>
      <c r="N2868" s="5">
        <v>5292.8180000000002</v>
      </c>
      <c r="O2868" s="5">
        <f>O2869</f>
        <v>2640.7040000000002</v>
      </c>
      <c r="P2868" s="5">
        <f t="shared" ref="P2868:V2869" si="2478">P2869</f>
        <v>0</v>
      </c>
      <c r="Q2868" s="5">
        <f t="shared" si="2478"/>
        <v>0</v>
      </c>
      <c r="R2868" s="5">
        <f t="shared" si="2478"/>
        <v>0</v>
      </c>
      <c r="S2868" s="5">
        <f t="shared" si="2478"/>
        <v>0</v>
      </c>
      <c r="T2868" s="5">
        <v>5292.8180000000002</v>
      </c>
      <c r="U2868" s="5">
        <f t="shared" si="2478"/>
        <v>0</v>
      </c>
      <c r="V2868" s="36">
        <f t="shared" si="2478"/>
        <v>0</v>
      </c>
      <c r="W2868" s="5">
        <f t="shared" si="2440"/>
        <v>100</v>
      </c>
      <c r="X2868" s="26"/>
    </row>
    <row r="2869" spans="1:24" ht="47.25" x14ac:dyDescent="0.25">
      <c r="A2869" s="4" t="s">
        <v>218</v>
      </c>
      <c r="B2869" s="4" t="s">
        <v>1345</v>
      </c>
      <c r="C2869" s="4" t="s">
        <v>32</v>
      </c>
      <c r="D2869" s="4"/>
      <c r="E2869" s="14" t="s">
        <v>969</v>
      </c>
      <c r="F2869" s="5">
        <f t="shared" si="2477"/>
        <v>4126.1000000000004</v>
      </c>
      <c r="G2869" s="5">
        <f t="shared" si="2477"/>
        <v>4126.1000000000004</v>
      </c>
      <c r="H2869" s="5">
        <f t="shared" si="2477"/>
        <v>4126.1000000000004</v>
      </c>
      <c r="I2869" s="5">
        <f t="shared" si="2477"/>
        <v>0</v>
      </c>
      <c r="J2869" s="5">
        <f t="shared" si="2477"/>
        <v>0</v>
      </c>
      <c r="K2869" s="5">
        <f t="shared" si="2477"/>
        <v>0</v>
      </c>
      <c r="L2869" s="5">
        <f t="shared" si="2477"/>
        <v>-1485.396</v>
      </c>
      <c r="M2869" s="5">
        <f t="shared" si="2467"/>
        <v>2640.7040000000006</v>
      </c>
      <c r="N2869" s="5">
        <v>5996.4759999999997</v>
      </c>
      <c r="O2869" s="5">
        <f>O2870</f>
        <v>2640.7040000000002</v>
      </c>
      <c r="P2869" s="5">
        <f t="shared" si="2478"/>
        <v>0</v>
      </c>
      <c r="Q2869" s="5">
        <f t="shared" si="2478"/>
        <v>0</v>
      </c>
      <c r="R2869" s="5">
        <f t="shared" si="2478"/>
        <v>0</v>
      </c>
      <c r="S2869" s="5">
        <f t="shared" si="2478"/>
        <v>0</v>
      </c>
      <c r="T2869" s="5">
        <v>5982.9961999999996</v>
      </c>
      <c r="U2869" s="5">
        <f t="shared" si="2478"/>
        <v>0</v>
      </c>
      <c r="V2869" s="36">
        <f t="shared" si="2478"/>
        <v>0</v>
      </c>
      <c r="W2869" s="5">
        <f t="shared" si="2440"/>
        <v>99.775204636856714</v>
      </c>
      <c r="X2869" s="26"/>
    </row>
    <row r="2870" spans="1:24" ht="31.5" x14ac:dyDescent="0.25">
      <c r="A2870" s="4" t="s">
        <v>218</v>
      </c>
      <c r="B2870" s="4" t="s">
        <v>1345</v>
      </c>
      <c r="C2870" s="4" t="s">
        <v>1491</v>
      </c>
      <c r="D2870" s="4"/>
      <c r="E2870" s="14" t="s">
        <v>1492</v>
      </c>
      <c r="F2870" s="5">
        <v>4126.1000000000004</v>
      </c>
      <c r="G2870" s="5">
        <v>4126.1000000000004</v>
      </c>
      <c r="H2870" s="5">
        <v>4126.1000000000004</v>
      </c>
      <c r="I2870" s="5"/>
      <c r="J2870" s="5"/>
      <c r="K2870" s="5"/>
      <c r="L2870" s="5">
        <v>-1485.396</v>
      </c>
      <c r="M2870" s="5">
        <f t="shared" si="2467"/>
        <v>2640.7040000000006</v>
      </c>
      <c r="N2870" s="5">
        <v>5996.4759999999997</v>
      </c>
      <c r="O2870" s="5">
        <v>2640.7040000000002</v>
      </c>
      <c r="P2870" s="5">
        <v>0</v>
      </c>
      <c r="Q2870" s="5">
        <v>0</v>
      </c>
      <c r="R2870" s="5">
        <v>0</v>
      </c>
      <c r="S2870" s="5">
        <v>0</v>
      </c>
      <c r="T2870" s="5">
        <v>5982.9961999999996</v>
      </c>
      <c r="U2870" s="5">
        <v>0</v>
      </c>
      <c r="V2870" s="36">
        <v>0</v>
      </c>
      <c r="W2870" s="5">
        <f t="shared" si="2440"/>
        <v>99.775204636856714</v>
      </c>
      <c r="X2870" s="26"/>
    </row>
    <row r="2871" spans="1:24" ht="31.5" x14ac:dyDescent="0.25">
      <c r="A2871" s="4" t="s">
        <v>218</v>
      </c>
      <c r="B2871" s="4" t="s">
        <v>1345</v>
      </c>
      <c r="C2871" s="4" t="s">
        <v>1493</v>
      </c>
      <c r="D2871" s="4"/>
      <c r="E2871" s="14" t="s">
        <v>1494</v>
      </c>
      <c r="F2871" s="5">
        <f t="shared" ref="F2871:L2873" si="2479">F2872</f>
        <v>30000</v>
      </c>
      <c r="G2871" s="5">
        <f t="shared" si="2479"/>
        <v>0</v>
      </c>
      <c r="H2871" s="5">
        <f t="shared" si="2479"/>
        <v>35052.699999999997</v>
      </c>
      <c r="I2871" s="5">
        <f t="shared" si="2479"/>
        <v>0</v>
      </c>
      <c r="J2871" s="5">
        <f t="shared" si="2479"/>
        <v>0</v>
      </c>
      <c r="K2871" s="5">
        <f t="shared" si="2479"/>
        <v>0</v>
      </c>
      <c r="L2871" s="5">
        <f t="shared" si="2479"/>
        <v>0</v>
      </c>
      <c r="M2871" s="5">
        <f t="shared" si="2467"/>
        <v>30000</v>
      </c>
      <c r="N2871" s="5">
        <v>5996.4759999999997</v>
      </c>
      <c r="O2871" s="5">
        <f t="shared" ref="O2871:O2873" si="2480">O2872</f>
        <v>1139.16552</v>
      </c>
      <c r="P2871" s="5">
        <f t="shared" ref="P2871:V2873" si="2481">P2872</f>
        <v>0</v>
      </c>
      <c r="Q2871" s="5">
        <f t="shared" si="2481"/>
        <v>0</v>
      </c>
      <c r="R2871" s="5">
        <f t="shared" si="2481"/>
        <v>0</v>
      </c>
      <c r="S2871" s="5">
        <f t="shared" si="2481"/>
        <v>0</v>
      </c>
      <c r="T2871" s="5">
        <v>5982.9961999999996</v>
      </c>
      <c r="U2871" s="5">
        <f t="shared" si="2481"/>
        <v>0</v>
      </c>
      <c r="V2871" s="36">
        <f t="shared" si="2481"/>
        <v>0</v>
      </c>
      <c r="W2871" s="5">
        <f t="shared" si="2440"/>
        <v>99.775204636856714</v>
      </c>
      <c r="X2871" s="26"/>
    </row>
    <row r="2872" spans="1:24" x14ac:dyDescent="0.25">
      <c r="A2872" s="4" t="s">
        <v>218</v>
      </c>
      <c r="B2872" s="4" t="s">
        <v>1345</v>
      </c>
      <c r="C2872" s="4" t="s">
        <v>1495</v>
      </c>
      <c r="D2872" s="4"/>
      <c r="E2872" s="14" t="s">
        <v>543</v>
      </c>
      <c r="F2872" s="5">
        <f t="shared" si="2479"/>
        <v>30000</v>
      </c>
      <c r="G2872" s="5">
        <f t="shared" si="2479"/>
        <v>0</v>
      </c>
      <c r="H2872" s="5">
        <f t="shared" si="2479"/>
        <v>35052.699999999997</v>
      </c>
      <c r="I2872" s="5">
        <f t="shared" si="2479"/>
        <v>0</v>
      </c>
      <c r="J2872" s="5">
        <f t="shared" si="2479"/>
        <v>0</v>
      </c>
      <c r="K2872" s="5">
        <f t="shared" si="2479"/>
        <v>0</v>
      </c>
      <c r="L2872" s="5">
        <f t="shared" si="2479"/>
        <v>0</v>
      </c>
      <c r="M2872" s="5">
        <f t="shared" si="2467"/>
        <v>30000</v>
      </c>
      <c r="N2872" s="5">
        <v>5996.4759999999997</v>
      </c>
      <c r="O2872" s="5">
        <f t="shared" si="2480"/>
        <v>1139.16552</v>
      </c>
      <c r="P2872" s="5">
        <f t="shared" si="2481"/>
        <v>0</v>
      </c>
      <c r="Q2872" s="5">
        <f t="shared" si="2481"/>
        <v>0</v>
      </c>
      <c r="R2872" s="5">
        <f t="shared" si="2481"/>
        <v>0</v>
      </c>
      <c r="S2872" s="5">
        <f t="shared" si="2481"/>
        <v>0</v>
      </c>
      <c r="T2872" s="5">
        <v>5982.9961999999996</v>
      </c>
      <c r="U2872" s="5">
        <f t="shared" si="2481"/>
        <v>0</v>
      </c>
      <c r="V2872" s="36">
        <f t="shared" si="2481"/>
        <v>0</v>
      </c>
      <c r="W2872" s="5">
        <f t="shared" si="2440"/>
        <v>99.775204636856714</v>
      </c>
      <c r="X2872" s="26"/>
    </row>
    <row r="2873" spans="1:24" ht="31.5" x14ac:dyDescent="0.25">
      <c r="A2873" s="4" t="s">
        <v>218</v>
      </c>
      <c r="B2873" s="4" t="s">
        <v>1345</v>
      </c>
      <c r="C2873" s="4" t="s">
        <v>1495</v>
      </c>
      <c r="D2873" s="4" t="s">
        <v>11</v>
      </c>
      <c r="E2873" s="14" t="s">
        <v>465</v>
      </c>
      <c r="F2873" s="5">
        <f t="shared" si="2479"/>
        <v>30000</v>
      </c>
      <c r="G2873" s="5">
        <f t="shared" si="2479"/>
        <v>0</v>
      </c>
      <c r="H2873" s="5">
        <f t="shared" si="2479"/>
        <v>35052.699999999997</v>
      </c>
      <c r="I2873" s="5">
        <f t="shared" si="2479"/>
        <v>0</v>
      </c>
      <c r="J2873" s="5">
        <f t="shared" si="2479"/>
        <v>0</v>
      </c>
      <c r="K2873" s="5">
        <f t="shared" si="2479"/>
        <v>0</v>
      </c>
      <c r="L2873" s="5">
        <f t="shared" si="2479"/>
        <v>0</v>
      </c>
      <c r="M2873" s="5">
        <f t="shared" si="2467"/>
        <v>30000</v>
      </c>
      <c r="N2873" s="5">
        <v>5996.4759999999997</v>
      </c>
      <c r="O2873" s="5">
        <f t="shared" si="2480"/>
        <v>1139.16552</v>
      </c>
      <c r="P2873" s="5">
        <f t="shared" si="2481"/>
        <v>0</v>
      </c>
      <c r="Q2873" s="5">
        <f t="shared" si="2481"/>
        <v>0</v>
      </c>
      <c r="R2873" s="5">
        <f t="shared" si="2481"/>
        <v>0</v>
      </c>
      <c r="S2873" s="5">
        <f t="shared" si="2481"/>
        <v>0</v>
      </c>
      <c r="T2873" s="5">
        <v>5982.9961999999996</v>
      </c>
      <c r="U2873" s="5">
        <f t="shared" si="2481"/>
        <v>0</v>
      </c>
      <c r="V2873" s="36">
        <f t="shared" si="2481"/>
        <v>0</v>
      </c>
      <c r="W2873" s="5">
        <f t="shared" si="2440"/>
        <v>99.775204636856714</v>
      </c>
      <c r="X2873" s="26"/>
    </row>
    <row r="2874" spans="1:24" ht="31.5" x14ac:dyDescent="0.25">
      <c r="A2874" s="4" t="s">
        <v>218</v>
      </c>
      <c r="B2874" s="4" t="s">
        <v>1345</v>
      </c>
      <c r="C2874" s="4" t="s">
        <v>1495</v>
      </c>
      <c r="D2874" s="4" t="s">
        <v>12</v>
      </c>
      <c r="E2874" s="14" t="s">
        <v>466</v>
      </c>
      <c r="F2874" s="5">
        <v>30000</v>
      </c>
      <c r="G2874" s="5"/>
      <c r="H2874" s="5">
        <v>35052.699999999997</v>
      </c>
      <c r="I2874" s="5"/>
      <c r="J2874" s="5"/>
      <c r="K2874" s="5"/>
      <c r="L2874" s="5"/>
      <c r="M2874" s="5">
        <f t="shared" si="2467"/>
        <v>30000</v>
      </c>
      <c r="N2874" s="5">
        <v>5996.4759999999997</v>
      </c>
      <c r="O2874" s="5">
        <v>1139.16552</v>
      </c>
      <c r="P2874" s="5">
        <v>0</v>
      </c>
      <c r="Q2874" s="5">
        <v>0</v>
      </c>
      <c r="R2874" s="5">
        <v>0</v>
      </c>
      <c r="S2874" s="5">
        <v>0</v>
      </c>
      <c r="T2874" s="5">
        <v>5982.9961999999996</v>
      </c>
      <c r="U2874" s="5">
        <v>0</v>
      </c>
      <c r="V2874" s="36">
        <v>0</v>
      </c>
      <c r="W2874" s="5">
        <f t="shared" si="2440"/>
        <v>99.775204636856714</v>
      </c>
      <c r="X2874" s="26"/>
    </row>
    <row r="2875" spans="1:24" ht="31.5" x14ac:dyDescent="0.25">
      <c r="A2875" s="4" t="s">
        <v>218</v>
      </c>
      <c r="B2875" s="4" t="s">
        <v>1345</v>
      </c>
      <c r="C2875" s="4" t="s">
        <v>204</v>
      </c>
      <c r="D2875" s="4"/>
      <c r="E2875" s="14" t="s">
        <v>970</v>
      </c>
      <c r="F2875" s="5">
        <f t="shared" ref="F2875:L2877" si="2482">F2876</f>
        <v>115000</v>
      </c>
      <c r="G2875" s="5">
        <f t="shared" si="2482"/>
        <v>0</v>
      </c>
      <c r="H2875" s="5">
        <f t="shared" si="2482"/>
        <v>0</v>
      </c>
      <c r="I2875" s="5">
        <f t="shared" si="2482"/>
        <v>0</v>
      </c>
      <c r="J2875" s="5">
        <f t="shared" si="2482"/>
        <v>0</v>
      </c>
      <c r="K2875" s="5">
        <f t="shared" si="2482"/>
        <v>0</v>
      </c>
      <c r="L2875" s="5">
        <f t="shared" si="2482"/>
        <v>0</v>
      </c>
      <c r="M2875" s="5">
        <f t="shared" si="2467"/>
        <v>115000</v>
      </c>
      <c r="N2875" s="5">
        <v>38960.122960000001</v>
      </c>
      <c r="O2875" s="5">
        <f t="shared" ref="O2875:O2877" si="2483">O2876</f>
        <v>69532.774879999997</v>
      </c>
      <c r="P2875" s="5">
        <f t="shared" ref="P2875:V2877" si="2484">P2876</f>
        <v>38960.122960000001</v>
      </c>
      <c r="Q2875" s="5">
        <f t="shared" si="2484"/>
        <v>69532.774879999997</v>
      </c>
      <c r="R2875" s="5">
        <f t="shared" si="2484"/>
        <v>0</v>
      </c>
      <c r="S2875" s="5">
        <f t="shared" si="2484"/>
        <v>0</v>
      </c>
      <c r="T2875" s="5">
        <v>38960.122960000001</v>
      </c>
      <c r="U2875" s="5">
        <f t="shared" si="2484"/>
        <v>38960.122960000001</v>
      </c>
      <c r="V2875" s="36">
        <f t="shared" si="2484"/>
        <v>0</v>
      </c>
      <c r="W2875" s="5">
        <f t="shared" si="2440"/>
        <v>100</v>
      </c>
      <c r="X2875" s="26"/>
    </row>
    <row r="2876" spans="1:24" ht="47.25" x14ac:dyDescent="0.25">
      <c r="A2876" s="4" t="s">
        <v>218</v>
      </c>
      <c r="B2876" s="4" t="s">
        <v>1345</v>
      </c>
      <c r="C2876" s="4" t="s">
        <v>205</v>
      </c>
      <c r="D2876" s="4"/>
      <c r="E2876" s="14" t="s">
        <v>971</v>
      </c>
      <c r="F2876" s="5">
        <f t="shared" si="2482"/>
        <v>115000</v>
      </c>
      <c r="G2876" s="5">
        <f t="shared" si="2482"/>
        <v>0</v>
      </c>
      <c r="H2876" s="5">
        <f t="shared" si="2482"/>
        <v>0</v>
      </c>
      <c r="I2876" s="5">
        <f t="shared" si="2482"/>
        <v>0</v>
      </c>
      <c r="J2876" s="5">
        <f t="shared" si="2482"/>
        <v>0</v>
      </c>
      <c r="K2876" s="5">
        <f t="shared" si="2482"/>
        <v>0</v>
      </c>
      <c r="L2876" s="5">
        <f t="shared" si="2482"/>
        <v>0</v>
      </c>
      <c r="M2876" s="5">
        <f t="shared" si="2467"/>
        <v>115000</v>
      </c>
      <c r="N2876" s="5">
        <v>38960.122960000001</v>
      </c>
      <c r="O2876" s="5">
        <f t="shared" si="2483"/>
        <v>69532.774879999997</v>
      </c>
      <c r="P2876" s="5">
        <f t="shared" si="2484"/>
        <v>38960.122960000001</v>
      </c>
      <c r="Q2876" s="5">
        <f t="shared" si="2484"/>
        <v>69532.774879999997</v>
      </c>
      <c r="R2876" s="5">
        <f t="shared" si="2484"/>
        <v>0</v>
      </c>
      <c r="S2876" s="5">
        <f t="shared" si="2484"/>
        <v>0</v>
      </c>
      <c r="T2876" s="5">
        <v>38960.122960000001</v>
      </c>
      <c r="U2876" s="5">
        <f t="shared" si="2484"/>
        <v>38960.122960000001</v>
      </c>
      <c r="V2876" s="36">
        <f t="shared" si="2484"/>
        <v>0</v>
      </c>
      <c r="W2876" s="5">
        <f t="shared" si="2440"/>
        <v>100</v>
      </c>
      <c r="X2876" s="26"/>
    </row>
    <row r="2877" spans="1:24" ht="31.5" x14ac:dyDescent="0.25">
      <c r="A2877" s="4" t="s">
        <v>218</v>
      </c>
      <c r="B2877" s="4" t="s">
        <v>1345</v>
      </c>
      <c r="C2877" s="4" t="s">
        <v>808</v>
      </c>
      <c r="D2877" s="4"/>
      <c r="E2877" s="14" t="s">
        <v>1496</v>
      </c>
      <c r="F2877" s="5">
        <f t="shared" si="2482"/>
        <v>115000</v>
      </c>
      <c r="G2877" s="5">
        <f t="shared" si="2482"/>
        <v>0</v>
      </c>
      <c r="H2877" s="5">
        <f t="shared" si="2482"/>
        <v>0</v>
      </c>
      <c r="I2877" s="5">
        <f t="shared" si="2482"/>
        <v>0</v>
      </c>
      <c r="J2877" s="5">
        <f t="shared" si="2482"/>
        <v>0</v>
      </c>
      <c r="K2877" s="5">
        <f t="shared" si="2482"/>
        <v>0</v>
      </c>
      <c r="L2877" s="5">
        <f t="shared" si="2482"/>
        <v>0</v>
      </c>
      <c r="M2877" s="5">
        <f t="shared" si="2467"/>
        <v>115000</v>
      </c>
      <c r="N2877" s="5">
        <v>38960.122960000001</v>
      </c>
      <c r="O2877" s="5">
        <f t="shared" si="2483"/>
        <v>69532.774879999997</v>
      </c>
      <c r="P2877" s="5">
        <f t="shared" si="2484"/>
        <v>38960.122960000001</v>
      </c>
      <c r="Q2877" s="5">
        <f t="shared" si="2484"/>
        <v>69532.774879999997</v>
      </c>
      <c r="R2877" s="5">
        <f t="shared" si="2484"/>
        <v>0</v>
      </c>
      <c r="S2877" s="5">
        <f t="shared" si="2484"/>
        <v>0</v>
      </c>
      <c r="T2877" s="5">
        <v>38960.122960000001</v>
      </c>
      <c r="U2877" s="5">
        <f t="shared" si="2484"/>
        <v>38960.122960000001</v>
      </c>
      <c r="V2877" s="36">
        <f t="shared" si="2484"/>
        <v>0</v>
      </c>
      <c r="W2877" s="5">
        <f t="shared" si="2440"/>
        <v>100</v>
      </c>
      <c r="X2877" s="26"/>
    </row>
    <row r="2878" spans="1:24" ht="31.5" x14ac:dyDescent="0.25">
      <c r="A2878" s="4" t="s">
        <v>218</v>
      </c>
      <c r="B2878" s="4" t="s">
        <v>1345</v>
      </c>
      <c r="C2878" s="4" t="s">
        <v>810</v>
      </c>
      <c r="D2878" s="4"/>
      <c r="E2878" s="14" t="s">
        <v>809</v>
      </c>
      <c r="F2878" s="5">
        <v>115000</v>
      </c>
      <c r="G2878" s="5"/>
      <c r="H2878" s="5"/>
      <c r="I2878" s="5"/>
      <c r="J2878" s="5"/>
      <c r="K2878" s="5"/>
      <c r="L2878" s="5"/>
      <c r="M2878" s="5">
        <f t="shared" si="2467"/>
        <v>115000</v>
      </c>
      <c r="N2878" s="5">
        <v>38960.122960000001</v>
      </c>
      <c r="O2878" s="5">
        <v>69532.774879999997</v>
      </c>
      <c r="P2878" s="5">
        <f>N2878</f>
        <v>38960.122960000001</v>
      </c>
      <c r="Q2878" s="5">
        <f>O2878</f>
        <v>69532.774879999997</v>
      </c>
      <c r="R2878" s="5">
        <v>0</v>
      </c>
      <c r="S2878" s="5">
        <v>0</v>
      </c>
      <c r="T2878" s="5">
        <v>38960.122960000001</v>
      </c>
      <c r="U2878" s="5">
        <f>T2878</f>
        <v>38960.122960000001</v>
      </c>
      <c r="V2878" s="36">
        <v>0</v>
      </c>
      <c r="W2878" s="5">
        <f t="shared" si="2440"/>
        <v>100</v>
      </c>
      <c r="X2878" s="26"/>
    </row>
    <row r="2879" spans="1:24" ht="31.5" x14ac:dyDescent="0.25">
      <c r="A2879" s="4" t="s">
        <v>218</v>
      </c>
      <c r="B2879" s="4" t="s">
        <v>1345</v>
      </c>
      <c r="C2879" s="4" t="s">
        <v>810</v>
      </c>
      <c r="D2879" s="4" t="s">
        <v>73</v>
      </c>
      <c r="E2879" s="14" t="s">
        <v>475</v>
      </c>
      <c r="F2879" s="5">
        <f>F2880</f>
        <v>18846.099999999999</v>
      </c>
      <c r="G2879" s="5">
        <f t="shared" ref="G2879:L2882" si="2485">G2880</f>
        <v>20668.2</v>
      </c>
      <c r="H2879" s="5">
        <f t="shared" si="2485"/>
        <v>22413.200000000001</v>
      </c>
      <c r="I2879" s="5">
        <f t="shared" si="2485"/>
        <v>0</v>
      </c>
      <c r="J2879" s="5">
        <f t="shared" si="2485"/>
        <v>0</v>
      </c>
      <c r="K2879" s="5">
        <f t="shared" si="2485"/>
        <v>0</v>
      </c>
      <c r="L2879" s="5">
        <f t="shared" si="2485"/>
        <v>-7571.1769999999997</v>
      </c>
      <c r="M2879" s="5">
        <f t="shared" si="2467"/>
        <v>11274.922999999999</v>
      </c>
      <c r="N2879" s="5">
        <v>12980.690409999999</v>
      </c>
      <c r="O2879" s="5">
        <f t="shared" ref="O2879:O2882" si="2486">O2880</f>
        <v>10188.86148</v>
      </c>
      <c r="P2879" s="5">
        <f t="shared" ref="P2879:V2882" si="2487">P2880</f>
        <v>0</v>
      </c>
      <c r="Q2879" s="5">
        <f t="shared" si="2487"/>
        <v>0</v>
      </c>
      <c r="R2879" s="5">
        <f t="shared" si="2487"/>
        <v>0</v>
      </c>
      <c r="S2879" s="5">
        <f t="shared" si="2487"/>
        <v>0</v>
      </c>
      <c r="T2879" s="5">
        <v>12980.690409999999</v>
      </c>
      <c r="U2879" s="5">
        <f t="shared" si="2487"/>
        <v>0</v>
      </c>
      <c r="V2879" s="36">
        <f t="shared" si="2487"/>
        <v>0</v>
      </c>
      <c r="W2879" s="5">
        <f t="shared" si="2440"/>
        <v>100</v>
      </c>
      <c r="X2879" s="26"/>
    </row>
    <row r="2880" spans="1:24" ht="63" x14ac:dyDescent="0.25">
      <c r="A2880" s="4" t="s">
        <v>218</v>
      </c>
      <c r="B2880" s="4" t="s">
        <v>1345</v>
      </c>
      <c r="C2880" s="4" t="s">
        <v>810</v>
      </c>
      <c r="D2880" s="4" t="s">
        <v>72</v>
      </c>
      <c r="E2880" s="14" t="s">
        <v>1187</v>
      </c>
      <c r="F2880" s="5">
        <f>F2881</f>
        <v>18846.099999999999</v>
      </c>
      <c r="G2880" s="5">
        <f t="shared" si="2485"/>
        <v>20668.2</v>
      </c>
      <c r="H2880" s="5">
        <f t="shared" si="2485"/>
        <v>22413.200000000001</v>
      </c>
      <c r="I2880" s="5">
        <f t="shared" si="2485"/>
        <v>0</v>
      </c>
      <c r="J2880" s="5">
        <f t="shared" si="2485"/>
        <v>0</v>
      </c>
      <c r="K2880" s="5">
        <f t="shared" si="2485"/>
        <v>0</v>
      </c>
      <c r="L2880" s="5">
        <f t="shared" si="2485"/>
        <v>-7571.1769999999997</v>
      </c>
      <c r="M2880" s="5">
        <f t="shared" si="2467"/>
        <v>11274.922999999999</v>
      </c>
      <c r="N2880" s="5">
        <v>12980.690409999999</v>
      </c>
      <c r="O2880" s="5">
        <f t="shared" si="2486"/>
        <v>10188.86148</v>
      </c>
      <c r="P2880" s="5">
        <f t="shared" si="2487"/>
        <v>0</v>
      </c>
      <c r="Q2880" s="5">
        <f t="shared" si="2487"/>
        <v>0</v>
      </c>
      <c r="R2880" s="5">
        <f t="shared" si="2487"/>
        <v>0</v>
      </c>
      <c r="S2880" s="5">
        <f t="shared" si="2487"/>
        <v>0</v>
      </c>
      <c r="T2880" s="5">
        <v>12980.690409999999</v>
      </c>
      <c r="U2880" s="5">
        <f t="shared" si="2487"/>
        <v>0</v>
      </c>
      <c r="V2880" s="36">
        <f t="shared" si="2487"/>
        <v>0</v>
      </c>
      <c r="W2880" s="5">
        <f t="shared" si="2440"/>
        <v>100</v>
      </c>
      <c r="X2880" s="26"/>
    </row>
    <row r="2881" spans="1:25" x14ac:dyDescent="0.25">
      <c r="A2881" s="4" t="s">
        <v>218</v>
      </c>
      <c r="B2881" s="4" t="s">
        <v>1345</v>
      </c>
      <c r="C2881" s="4" t="s">
        <v>810</v>
      </c>
      <c r="D2881" s="4" t="s">
        <v>13</v>
      </c>
      <c r="E2881" s="14" t="s">
        <v>480</v>
      </c>
      <c r="F2881" s="5">
        <f>F2882</f>
        <v>18846.099999999999</v>
      </c>
      <c r="G2881" s="5">
        <f t="shared" si="2485"/>
        <v>20668.2</v>
      </c>
      <c r="H2881" s="5">
        <f t="shared" si="2485"/>
        <v>22413.200000000001</v>
      </c>
      <c r="I2881" s="5">
        <f t="shared" si="2485"/>
        <v>0</v>
      </c>
      <c r="J2881" s="5">
        <f t="shared" si="2485"/>
        <v>0</v>
      </c>
      <c r="K2881" s="5">
        <f t="shared" si="2485"/>
        <v>0</v>
      </c>
      <c r="L2881" s="5">
        <f t="shared" si="2485"/>
        <v>-7571.1769999999997</v>
      </c>
      <c r="M2881" s="5">
        <f t="shared" si="2467"/>
        <v>11274.922999999999</v>
      </c>
      <c r="N2881" s="5">
        <v>25979.432550000001</v>
      </c>
      <c r="O2881" s="5">
        <f t="shared" si="2486"/>
        <v>10188.86148</v>
      </c>
      <c r="P2881" s="5">
        <f t="shared" si="2487"/>
        <v>0</v>
      </c>
      <c r="Q2881" s="5">
        <f t="shared" si="2487"/>
        <v>0</v>
      </c>
      <c r="R2881" s="5">
        <f t="shared" si="2487"/>
        <v>0</v>
      </c>
      <c r="S2881" s="5">
        <f t="shared" si="2487"/>
        <v>0</v>
      </c>
      <c r="T2881" s="5">
        <v>25979.432550000001</v>
      </c>
      <c r="U2881" s="5">
        <f t="shared" si="2487"/>
        <v>0</v>
      </c>
      <c r="V2881" s="36">
        <f t="shared" si="2487"/>
        <v>0</v>
      </c>
      <c r="W2881" s="5">
        <f t="shared" si="2440"/>
        <v>100</v>
      </c>
      <c r="X2881" s="26"/>
    </row>
    <row r="2882" spans="1:25" ht="63" x14ac:dyDescent="0.25">
      <c r="A2882" s="4" t="s">
        <v>218</v>
      </c>
      <c r="B2882" s="4" t="s">
        <v>1345</v>
      </c>
      <c r="C2882" s="4" t="s">
        <v>810</v>
      </c>
      <c r="D2882" s="4" t="s">
        <v>182</v>
      </c>
      <c r="E2882" s="14" t="s">
        <v>481</v>
      </c>
      <c r="F2882" s="5">
        <f>F2883</f>
        <v>18846.099999999999</v>
      </c>
      <c r="G2882" s="5">
        <f t="shared" si="2485"/>
        <v>20668.2</v>
      </c>
      <c r="H2882" s="5">
        <f t="shared" si="2485"/>
        <v>22413.200000000001</v>
      </c>
      <c r="I2882" s="5">
        <f t="shared" si="2485"/>
        <v>0</v>
      </c>
      <c r="J2882" s="5">
        <f t="shared" si="2485"/>
        <v>0</v>
      </c>
      <c r="K2882" s="5">
        <f t="shared" si="2485"/>
        <v>0</v>
      </c>
      <c r="L2882" s="5">
        <f t="shared" si="2485"/>
        <v>-7571.1769999999997</v>
      </c>
      <c r="M2882" s="5">
        <f t="shared" si="2467"/>
        <v>11274.922999999999</v>
      </c>
      <c r="N2882" s="5">
        <v>25979.432550000001</v>
      </c>
      <c r="O2882" s="5">
        <f t="shared" si="2486"/>
        <v>10188.86148</v>
      </c>
      <c r="P2882" s="5">
        <f t="shared" si="2487"/>
        <v>0</v>
      </c>
      <c r="Q2882" s="5">
        <f t="shared" si="2487"/>
        <v>0</v>
      </c>
      <c r="R2882" s="5">
        <f t="shared" si="2487"/>
        <v>0</v>
      </c>
      <c r="S2882" s="5">
        <f t="shared" si="2487"/>
        <v>0</v>
      </c>
      <c r="T2882" s="5">
        <v>25979.432550000001</v>
      </c>
      <c r="U2882" s="5">
        <f t="shared" si="2487"/>
        <v>0</v>
      </c>
      <c r="V2882" s="36">
        <f t="shared" si="2487"/>
        <v>0</v>
      </c>
      <c r="W2882" s="5">
        <f t="shared" si="2440"/>
        <v>100</v>
      </c>
      <c r="X2882" s="26"/>
    </row>
    <row r="2883" spans="1:25" ht="31.5" x14ac:dyDescent="0.25">
      <c r="A2883" s="4" t="s">
        <v>218</v>
      </c>
      <c r="B2883" s="4" t="s">
        <v>1345</v>
      </c>
      <c r="C2883" s="4" t="s">
        <v>188</v>
      </c>
      <c r="D2883" s="4"/>
      <c r="E2883" s="14" t="s">
        <v>994</v>
      </c>
      <c r="F2883" s="5">
        <v>18846.099999999999</v>
      </c>
      <c r="G2883" s="5">
        <v>20668.2</v>
      </c>
      <c r="H2883" s="5">
        <v>22413.200000000001</v>
      </c>
      <c r="I2883" s="5"/>
      <c r="J2883" s="5"/>
      <c r="K2883" s="5"/>
      <c r="L2883" s="5">
        <f>-815.487-6755.69</f>
        <v>-7571.1769999999997</v>
      </c>
      <c r="M2883" s="5">
        <f t="shared" si="2467"/>
        <v>11274.922999999999</v>
      </c>
      <c r="N2883" s="5">
        <v>13515.739130000002</v>
      </c>
      <c r="O2883" s="5">
        <v>10188.86148</v>
      </c>
      <c r="P2883" s="5">
        <v>0</v>
      </c>
      <c r="Q2883" s="5">
        <v>0</v>
      </c>
      <c r="R2883" s="5">
        <v>0</v>
      </c>
      <c r="S2883" s="5">
        <v>0</v>
      </c>
      <c r="T2883" s="5">
        <v>13477.715380000001</v>
      </c>
      <c r="U2883" s="5">
        <v>0</v>
      </c>
      <c r="V2883" s="36">
        <v>0</v>
      </c>
      <c r="W2883" s="5">
        <f t="shared" si="2440"/>
        <v>99.718670583722641</v>
      </c>
      <c r="X2883" s="26"/>
    </row>
    <row r="2884" spans="1:25" ht="47.25" x14ac:dyDescent="0.25">
      <c r="A2884" s="4" t="s">
        <v>218</v>
      </c>
      <c r="B2884" s="4" t="s">
        <v>1345</v>
      </c>
      <c r="C2884" s="4" t="s">
        <v>189</v>
      </c>
      <c r="D2884" s="4"/>
      <c r="E2884" s="14" t="s">
        <v>1005</v>
      </c>
      <c r="F2884" s="5">
        <f t="shared" ref="F2884:L2888" si="2488">F2885</f>
        <v>251.6</v>
      </c>
      <c r="G2884" s="5">
        <f t="shared" si="2488"/>
        <v>251.6</v>
      </c>
      <c r="H2884" s="5">
        <f t="shared" si="2488"/>
        <v>251.6</v>
      </c>
      <c r="I2884" s="5">
        <f t="shared" si="2488"/>
        <v>0</v>
      </c>
      <c r="J2884" s="5">
        <f t="shared" si="2488"/>
        <v>0</v>
      </c>
      <c r="K2884" s="5">
        <f t="shared" si="2488"/>
        <v>0</v>
      </c>
      <c r="L2884" s="5">
        <f t="shared" si="2488"/>
        <v>0</v>
      </c>
      <c r="M2884" s="5">
        <f t="shared" si="2467"/>
        <v>251.6</v>
      </c>
      <c r="N2884" s="5">
        <v>13515.739130000002</v>
      </c>
      <c r="O2884" s="5">
        <f t="shared" ref="O2884:O2888" si="2489">O2885</f>
        <v>204.27418</v>
      </c>
      <c r="P2884" s="5">
        <f t="shared" ref="P2884:V2888" si="2490">P2885</f>
        <v>0</v>
      </c>
      <c r="Q2884" s="5">
        <f t="shared" si="2490"/>
        <v>0</v>
      </c>
      <c r="R2884" s="5">
        <f t="shared" si="2490"/>
        <v>0</v>
      </c>
      <c r="S2884" s="5">
        <f t="shared" si="2490"/>
        <v>0</v>
      </c>
      <c r="T2884" s="5">
        <v>13477.715380000001</v>
      </c>
      <c r="U2884" s="5">
        <f t="shared" si="2490"/>
        <v>0</v>
      </c>
      <c r="V2884" s="36">
        <f t="shared" si="2490"/>
        <v>0</v>
      </c>
      <c r="W2884" s="5">
        <f t="shared" si="2440"/>
        <v>99.718670583722641</v>
      </c>
      <c r="X2884" s="26"/>
    </row>
    <row r="2885" spans="1:25" ht="47.25" x14ac:dyDescent="0.25">
      <c r="A2885" s="4" t="s">
        <v>218</v>
      </c>
      <c r="B2885" s="4" t="s">
        <v>1345</v>
      </c>
      <c r="C2885" s="4" t="s">
        <v>190</v>
      </c>
      <c r="D2885" s="4"/>
      <c r="E2885" s="14" t="s">
        <v>1008</v>
      </c>
      <c r="F2885" s="5">
        <f t="shared" si="2488"/>
        <v>251.6</v>
      </c>
      <c r="G2885" s="5">
        <f t="shared" si="2488"/>
        <v>251.6</v>
      </c>
      <c r="H2885" s="5">
        <f t="shared" si="2488"/>
        <v>251.6</v>
      </c>
      <c r="I2885" s="5">
        <f t="shared" si="2488"/>
        <v>0</v>
      </c>
      <c r="J2885" s="5">
        <f t="shared" si="2488"/>
        <v>0</v>
      </c>
      <c r="K2885" s="5">
        <f t="shared" si="2488"/>
        <v>0</v>
      </c>
      <c r="L2885" s="5">
        <f t="shared" si="2488"/>
        <v>0</v>
      </c>
      <c r="M2885" s="5">
        <f t="shared" si="2467"/>
        <v>251.6</v>
      </c>
      <c r="N2885" s="5">
        <v>13515.739130000002</v>
      </c>
      <c r="O2885" s="5">
        <f t="shared" si="2489"/>
        <v>204.27418</v>
      </c>
      <c r="P2885" s="5">
        <f t="shared" si="2490"/>
        <v>0</v>
      </c>
      <c r="Q2885" s="5">
        <f t="shared" si="2490"/>
        <v>0</v>
      </c>
      <c r="R2885" s="5">
        <f t="shared" si="2490"/>
        <v>0</v>
      </c>
      <c r="S2885" s="5">
        <f t="shared" si="2490"/>
        <v>0</v>
      </c>
      <c r="T2885" s="5">
        <v>13477.715380000001</v>
      </c>
      <c r="U2885" s="5">
        <f t="shared" si="2490"/>
        <v>0</v>
      </c>
      <c r="V2885" s="36">
        <f t="shared" si="2490"/>
        <v>0</v>
      </c>
      <c r="W2885" s="5">
        <f t="shared" si="2440"/>
        <v>99.718670583722641</v>
      </c>
      <c r="X2885" s="26"/>
    </row>
    <row r="2886" spans="1:25" ht="31.5" x14ac:dyDescent="0.25">
      <c r="A2886" s="4" t="s">
        <v>218</v>
      </c>
      <c r="B2886" s="4" t="s">
        <v>1345</v>
      </c>
      <c r="C2886" s="4" t="s">
        <v>181</v>
      </c>
      <c r="D2886" s="4"/>
      <c r="E2886" s="14" t="s">
        <v>789</v>
      </c>
      <c r="F2886" s="5">
        <f>F2887</f>
        <v>251.6</v>
      </c>
      <c r="G2886" s="5">
        <f t="shared" si="2488"/>
        <v>251.6</v>
      </c>
      <c r="H2886" s="5">
        <f t="shared" si="2488"/>
        <v>251.6</v>
      </c>
      <c r="I2886" s="5">
        <f t="shared" si="2488"/>
        <v>0</v>
      </c>
      <c r="J2886" s="5">
        <f t="shared" si="2488"/>
        <v>0</v>
      </c>
      <c r="K2886" s="5">
        <f t="shared" si="2488"/>
        <v>0</v>
      </c>
      <c r="L2886" s="5">
        <f t="shared" si="2488"/>
        <v>0</v>
      </c>
      <c r="M2886" s="5">
        <f t="shared" si="2467"/>
        <v>251.6</v>
      </c>
      <c r="N2886" s="5">
        <v>13515.739130000002</v>
      </c>
      <c r="O2886" s="5">
        <f t="shared" si="2489"/>
        <v>204.27418</v>
      </c>
      <c r="P2886" s="5">
        <f t="shared" si="2490"/>
        <v>0</v>
      </c>
      <c r="Q2886" s="5">
        <f t="shared" si="2490"/>
        <v>0</v>
      </c>
      <c r="R2886" s="5">
        <f t="shared" si="2490"/>
        <v>0</v>
      </c>
      <c r="S2886" s="5">
        <f t="shared" si="2490"/>
        <v>0</v>
      </c>
      <c r="T2886" s="5">
        <v>13477.715380000001</v>
      </c>
      <c r="U2886" s="5">
        <f t="shared" si="2490"/>
        <v>0</v>
      </c>
      <c r="V2886" s="36">
        <f t="shared" si="2490"/>
        <v>0</v>
      </c>
      <c r="W2886" s="5">
        <f t="shared" si="2440"/>
        <v>99.718670583722641</v>
      </c>
      <c r="X2886" s="26"/>
    </row>
    <row r="2887" spans="1:25" ht="31.5" x14ac:dyDescent="0.25">
      <c r="A2887" s="4" t="s">
        <v>218</v>
      </c>
      <c r="B2887" s="4" t="s">
        <v>1345</v>
      </c>
      <c r="C2887" s="4" t="s">
        <v>181</v>
      </c>
      <c r="D2887" s="4" t="s">
        <v>73</v>
      </c>
      <c r="E2887" s="14" t="s">
        <v>475</v>
      </c>
      <c r="F2887" s="5">
        <f>F2888</f>
        <v>251.6</v>
      </c>
      <c r="G2887" s="5">
        <f t="shared" si="2488"/>
        <v>251.6</v>
      </c>
      <c r="H2887" s="5">
        <f t="shared" si="2488"/>
        <v>251.6</v>
      </c>
      <c r="I2887" s="5">
        <f t="shared" si="2488"/>
        <v>0</v>
      </c>
      <c r="J2887" s="5">
        <f t="shared" si="2488"/>
        <v>0</v>
      </c>
      <c r="K2887" s="5">
        <f t="shared" si="2488"/>
        <v>0</v>
      </c>
      <c r="L2887" s="5">
        <f t="shared" si="2488"/>
        <v>0</v>
      </c>
      <c r="M2887" s="5">
        <f t="shared" si="2467"/>
        <v>251.6</v>
      </c>
      <c r="N2887" s="5">
        <v>4927.6868700000005</v>
      </c>
      <c r="O2887" s="5">
        <f t="shared" si="2489"/>
        <v>204.27418</v>
      </c>
      <c r="P2887" s="5">
        <f t="shared" si="2490"/>
        <v>0</v>
      </c>
      <c r="Q2887" s="5">
        <f t="shared" si="2490"/>
        <v>0</v>
      </c>
      <c r="R2887" s="5">
        <f t="shared" si="2490"/>
        <v>0</v>
      </c>
      <c r="S2887" s="5">
        <f t="shared" si="2490"/>
        <v>0</v>
      </c>
      <c r="T2887" s="5">
        <v>4889.6631200000002</v>
      </c>
      <c r="U2887" s="5">
        <f t="shared" si="2490"/>
        <v>0</v>
      </c>
      <c r="V2887" s="36">
        <f t="shared" si="2490"/>
        <v>0</v>
      </c>
      <c r="W2887" s="5">
        <f t="shared" si="2440"/>
        <v>99.228365133517499</v>
      </c>
      <c r="X2887" s="26"/>
    </row>
    <row r="2888" spans="1:25" ht="63" x14ac:dyDescent="0.25">
      <c r="A2888" s="4" t="s">
        <v>218</v>
      </c>
      <c r="B2888" s="4" t="s">
        <v>1345</v>
      </c>
      <c r="C2888" s="4" t="s">
        <v>181</v>
      </c>
      <c r="D2888" s="4" t="s">
        <v>72</v>
      </c>
      <c r="E2888" s="14" t="s">
        <v>1187</v>
      </c>
      <c r="F2888" s="5">
        <f>F2889</f>
        <v>251.6</v>
      </c>
      <c r="G2888" s="5">
        <f t="shared" si="2488"/>
        <v>251.6</v>
      </c>
      <c r="H2888" s="5">
        <f t="shared" si="2488"/>
        <v>251.6</v>
      </c>
      <c r="I2888" s="5">
        <f t="shared" si="2488"/>
        <v>0</v>
      </c>
      <c r="J2888" s="5">
        <f t="shared" si="2488"/>
        <v>0</v>
      </c>
      <c r="K2888" s="5">
        <f t="shared" si="2488"/>
        <v>0</v>
      </c>
      <c r="L2888" s="5">
        <f t="shared" si="2488"/>
        <v>0</v>
      </c>
      <c r="M2888" s="5">
        <f t="shared" si="2467"/>
        <v>251.6</v>
      </c>
      <c r="N2888" s="5">
        <v>4927.6868700000005</v>
      </c>
      <c r="O2888" s="5">
        <f t="shared" si="2489"/>
        <v>204.27418</v>
      </c>
      <c r="P2888" s="5">
        <f t="shared" si="2490"/>
        <v>0</v>
      </c>
      <c r="Q2888" s="5">
        <f t="shared" si="2490"/>
        <v>0</v>
      </c>
      <c r="R2888" s="5">
        <f t="shared" si="2490"/>
        <v>0</v>
      </c>
      <c r="S2888" s="5">
        <f t="shared" si="2490"/>
        <v>0</v>
      </c>
      <c r="T2888" s="5">
        <v>4889.6631200000002</v>
      </c>
      <c r="U2888" s="5">
        <f t="shared" si="2490"/>
        <v>0</v>
      </c>
      <c r="V2888" s="36">
        <f t="shared" si="2490"/>
        <v>0</v>
      </c>
      <c r="W2888" s="5">
        <f t="shared" si="2440"/>
        <v>99.228365133517499</v>
      </c>
      <c r="X2888" s="26"/>
    </row>
    <row r="2889" spans="1:25" x14ac:dyDescent="0.25">
      <c r="A2889" s="4" t="s">
        <v>218</v>
      </c>
      <c r="B2889" s="4" t="s">
        <v>1345</v>
      </c>
      <c r="C2889" s="4" t="s">
        <v>181</v>
      </c>
      <c r="D2889" s="4" t="s">
        <v>13</v>
      </c>
      <c r="E2889" s="14" t="s">
        <v>480</v>
      </c>
      <c r="F2889" s="5">
        <v>251.6</v>
      </c>
      <c r="G2889" s="5">
        <v>251.6</v>
      </c>
      <c r="H2889" s="5">
        <v>251.6</v>
      </c>
      <c r="I2889" s="5"/>
      <c r="J2889" s="5"/>
      <c r="K2889" s="5"/>
      <c r="L2889" s="5"/>
      <c r="M2889" s="5">
        <f t="shared" si="2467"/>
        <v>251.6</v>
      </c>
      <c r="N2889" s="5">
        <v>8588.0522600000004</v>
      </c>
      <c r="O2889" s="5">
        <v>204.27418</v>
      </c>
      <c r="P2889" s="5">
        <v>0</v>
      </c>
      <c r="Q2889" s="5">
        <v>0</v>
      </c>
      <c r="R2889" s="5">
        <v>0</v>
      </c>
      <c r="S2889" s="5">
        <v>0</v>
      </c>
      <c r="T2889" s="5">
        <v>8588.0522600000004</v>
      </c>
      <c r="U2889" s="5">
        <v>0</v>
      </c>
      <c r="V2889" s="36">
        <v>0</v>
      </c>
      <c r="W2889" s="5">
        <f t="shared" si="2440"/>
        <v>100</v>
      </c>
      <c r="X2889" s="26"/>
    </row>
    <row r="2890" spans="1:25" ht="63" x14ac:dyDescent="0.25">
      <c r="A2890" s="4" t="s">
        <v>218</v>
      </c>
      <c r="B2890" s="4" t="s">
        <v>1345</v>
      </c>
      <c r="C2890" s="4" t="s">
        <v>181</v>
      </c>
      <c r="D2890" s="4" t="s">
        <v>182</v>
      </c>
      <c r="E2890" s="14" t="s">
        <v>481</v>
      </c>
      <c r="F2890" s="5">
        <f t="shared" ref="F2890:L2897" si="2491">F2891</f>
        <v>2968.7</v>
      </c>
      <c r="G2890" s="5">
        <f t="shared" si="2491"/>
        <v>2402</v>
      </c>
      <c r="H2890" s="5">
        <f t="shared" si="2491"/>
        <v>2968.7</v>
      </c>
      <c r="I2890" s="5">
        <f t="shared" si="2491"/>
        <v>0</v>
      </c>
      <c r="J2890" s="5">
        <f t="shared" si="2491"/>
        <v>0</v>
      </c>
      <c r="K2890" s="5">
        <f t="shared" si="2491"/>
        <v>0</v>
      </c>
      <c r="L2890" s="5">
        <f t="shared" si="2491"/>
        <v>2607.9630000000002</v>
      </c>
      <c r="M2890" s="5">
        <f t="shared" si="2467"/>
        <v>5576.6630000000005</v>
      </c>
      <c r="N2890" s="5">
        <v>8588.0522600000004</v>
      </c>
      <c r="O2890" s="5">
        <f t="shared" ref="O2890:O2897" si="2492">O2891</f>
        <v>2545.8884899999998</v>
      </c>
      <c r="P2890" s="5">
        <f t="shared" ref="P2890:V2897" si="2493">P2891</f>
        <v>0</v>
      </c>
      <c r="Q2890" s="5">
        <f t="shared" si="2493"/>
        <v>0</v>
      </c>
      <c r="R2890" s="5">
        <f t="shared" si="2493"/>
        <v>0</v>
      </c>
      <c r="S2890" s="5">
        <f t="shared" si="2493"/>
        <v>0</v>
      </c>
      <c r="T2890" s="5">
        <v>8588.0522600000004</v>
      </c>
      <c r="U2890" s="5">
        <f t="shared" si="2493"/>
        <v>0</v>
      </c>
      <c r="V2890" s="36">
        <f t="shared" si="2493"/>
        <v>0</v>
      </c>
      <c r="W2890" s="5">
        <f t="shared" si="2440"/>
        <v>100</v>
      </c>
      <c r="X2890" s="26"/>
    </row>
    <row r="2891" spans="1:25" ht="31.5" x14ac:dyDescent="0.25">
      <c r="A2891" s="4" t="s">
        <v>218</v>
      </c>
      <c r="B2891" s="4" t="s">
        <v>1345</v>
      </c>
      <c r="C2891" s="4" t="s">
        <v>22</v>
      </c>
      <c r="D2891" s="4"/>
      <c r="E2891" s="14" t="s">
        <v>699</v>
      </c>
      <c r="F2891" s="5">
        <f t="shared" si="2491"/>
        <v>2968.7</v>
      </c>
      <c r="G2891" s="5">
        <f t="shared" si="2491"/>
        <v>2402</v>
      </c>
      <c r="H2891" s="5">
        <f t="shared" si="2491"/>
        <v>2968.7</v>
      </c>
      <c r="I2891" s="5">
        <f t="shared" si="2491"/>
        <v>0</v>
      </c>
      <c r="J2891" s="5">
        <f t="shared" si="2491"/>
        <v>0</v>
      </c>
      <c r="K2891" s="5">
        <f t="shared" si="2491"/>
        <v>0</v>
      </c>
      <c r="L2891" s="5">
        <f t="shared" si="2491"/>
        <v>2607.9630000000002</v>
      </c>
      <c r="M2891" s="5">
        <f t="shared" si="2467"/>
        <v>5576.6630000000005</v>
      </c>
      <c r="N2891" s="5">
        <v>11197.0903</v>
      </c>
      <c r="O2891" s="5">
        <f t="shared" si="2492"/>
        <v>2545.8884899999998</v>
      </c>
      <c r="P2891" s="5">
        <f t="shared" si="2493"/>
        <v>0</v>
      </c>
      <c r="Q2891" s="5">
        <f t="shared" si="2493"/>
        <v>0</v>
      </c>
      <c r="R2891" s="5">
        <f t="shared" si="2493"/>
        <v>0</v>
      </c>
      <c r="S2891" s="5">
        <f t="shared" si="2493"/>
        <v>0</v>
      </c>
      <c r="T2891" s="5">
        <v>10166.914939999999</v>
      </c>
      <c r="U2891" s="5">
        <f t="shared" si="2493"/>
        <v>0</v>
      </c>
      <c r="V2891" s="36">
        <f t="shared" si="2493"/>
        <v>0</v>
      </c>
      <c r="W2891" s="5">
        <f t="shared" ref="W2891:W2954" si="2494">T2891/N2891*100</f>
        <v>90.799615503681324</v>
      </c>
      <c r="X2891" s="26"/>
    </row>
    <row r="2892" spans="1:25" ht="47.25" x14ac:dyDescent="0.25">
      <c r="A2892" s="4" t="s">
        <v>218</v>
      </c>
      <c r="B2892" s="4" t="s">
        <v>1345</v>
      </c>
      <c r="C2892" s="4" t="s">
        <v>345</v>
      </c>
      <c r="D2892" s="4"/>
      <c r="E2892" s="14" t="s">
        <v>704</v>
      </c>
      <c r="F2892" s="5">
        <f t="shared" ref="F2892:L2892" si="2495">F2896+F2893</f>
        <v>2968.7</v>
      </c>
      <c r="G2892" s="5">
        <f t="shared" si="2495"/>
        <v>2402</v>
      </c>
      <c r="H2892" s="5">
        <f t="shared" si="2495"/>
        <v>2968.7</v>
      </c>
      <c r="I2892" s="5">
        <f t="shared" si="2495"/>
        <v>0</v>
      </c>
      <c r="J2892" s="5">
        <f t="shared" si="2495"/>
        <v>0</v>
      </c>
      <c r="K2892" s="5">
        <f t="shared" si="2495"/>
        <v>0</v>
      </c>
      <c r="L2892" s="5">
        <f t="shared" si="2495"/>
        <v>2607.9630000000002</v>
      </c>
      <c r="M2892" s="5">
        <f t="shared" si="2467"/>
        <v>5576.6630000000005</v>
      </c>
      <c r="N2892" s="5">
        <v>11197.0903</v>
      </c>
      <c r="O2892" s="5">
        <f>O2896+O2893</f>
        <v>2545.8884899999998</v>
      </c>
      <c r="P2892" s="5">
        <f t="shared" ref="P2892:V2892" si="2496">P2896+P2893</f>
        <v>0</v>
      </c>
      <c r="Q2892" s="5">
        <f t="shared" si="2496"/>
        <v>0</v>
      </c>
      <c r="R2892" s="5">
        <f t="shared" si="2496"/>
        <v>0</v>
      </c>
      <c r="S2892" s="5">
        <f t="shared" si="2496"/>
        <v>0</v>
      </c>
      <c r="T2892" s="5">
        <v>10166.914939999999</v>
      </c>
      <c r="U2892" s="5">
        <f t="shared" si="2496"/>
        <v>0</v>
      </c>
      <c r="V2892" s="36">
        <f t="shared" si="2496"/>
        <v>0</v>
      </c>
      <c r="W2892" s="5">
        <f t="shared" si="2494"/>
        <v>90.799615503681324</v>
      </c>
      <c r="X2892" s="26"/>
    </row>
    <row r="2893" spans="1:25" ht="31.5" x14ac:dyDescent="0.25">
      <c r="A2893" s="4" t="s">
        <v>218</v>
      </c>
      <c r="B2893" s="4" t="s">
        <v>1345</v>
      </c>
      <c r="C2893" s="4" t="s">
        <v>345</v>
      </c>
      <c r="D2893" s="4" t="s">
        <v>11</v>
      </c>
      <c r="E2893" s="14" t="s">
        <v>465</v>
      </c>
      <c r="F2893" s="5">
        <f t="shared" ref="F2893:L2894" si="2497">F2894</f>
        <v>0</v>
      </c>
      <c r="G2893" s="5">
        <f t="shared" si="2497"/>
        <v>0</v>
      </c>
      <c r="H2893" s="5">
        <f t="shared" si="2497"/>
        <v>0</v>
      </c>
      <c r="I2893" s="5">
        <f t="shared" si="2497"/>
        <v>0</v>
      </c>
      <c r="J2893" s="5">
        <f t="shared" si="2497"/>
        <v>0</v>
      </c>
      <c r="K2893" s="5">
        <f t="shared" si="2497"/>
        <v>0</v>
      </c>
      <c r="L2893" s="5">
        <f t="shared" si="2497"/>
        <v>0</v>
      </c>
      <c r="M2893" s="5">
        <f t="shared" si="2467"/>
        <v>0</v>
      </c>
      <c r="N2893" s="5">
        <v>4550.5542500000001</v>
      </c>
      <c r="O2893" s="5">
        <f>O2894</f>
        <v>0</v>
      </c>
      <c r="P2893" s="5">
        <f t="shared" ref="P2893:V2894" si="2498">P2894</f>
        <v>0</v>
      </c>
      <c r="Q2893" s="5">
        <f t="shared" si="2498"/>
        <v>0</v>
      </c>
      <c r="R2893" s="5">
        <f t="shared" si="2498"/>
        <v>0</v>
      </c>
      <c r="S2893" s="5">
        <f t="shared" si="2498"/>
        <v>0</v>
      </c>
      <c r="T2893" s="5">
        <v>3520.37889</v>
      </c>
      <c r="U2893" s="5">
        <f t="shared" si="2498"/>
        <v>0</v>
      </c>
      <c r="V2893" s="36">
        <f t="shared" si="2498"/>
        <v>0</v>
      </c>
      <c r="W2893" s="5">
        <f t="shared" si="2494"/>
        <v>77.361540959543547</v>
      </c>
      <c r="X2893" s="26"/>
      <c r="Y2893" s="2" t="s">
        <v>1236</v>
      </c>
    </row>
    <row r="2894" spans="1:25" ht="31.5" x14ac:dyDescent="0.25">
      <c r="A2894" s="4" t="s">
        <v>218</v>
      </c>
      <c r="B2894" s="4" t="s">
        <v>1345</v>
      </c>
      <c r="C2894" s="4" t="s">
        <v>345</v>
      </c>
      <c r="D2894" s="4" t="s">
        <v>12</v>
      </c>
      <c r="E2894" s="14" t="s">
        <v>466</v>
      </c>
      <c r="F2894" s="5">
        <f t="shared" si="2497"/>
        <v>0</v>
      </c>
      <c r="G2894" s="5">
        <f t="shared" si="2497"/>
        <v>0</v>
      </c>
      <c r="H2894" s="5">
        <f t="shared" si="2497"/>
        <v>0</v>
      </c>
      <c r="I2894" s="5">
        <f t="shared" si="2497"/>
        <v>0</v>
      </c>
      <c r="J2894" s="5">
        <f t="shared" si="2497"/>
        <v>0</v>
      </c>
      <c r="K2894" s="5">
        <f t="shared" si="2497"/>
        <v>0</v>
      </c>
      <c r="L2894" s="5">
        <f t="shared" si="2497"/>
        <v>0</v>
      </c>
      <c r="M2894" s="5">
        <f t="shared" si="2467"/>
        <v>0</v>
      </c>
      <c r="N2894" s="5">
        <v>4550.5542500000001</v>
      </c>
      <c r="O2894" s="5">
        <f>O2895</f>
        <v>0</v>
      </c>
      <c r="P2894" s="5">
        <f t="shared" si="2498"/>
        <v>0</v>
      </c>
      <c r="Q2894" s="5">
        <f t="shared" si="2498"/>
        <v>0</v>
      </c>
      <c r="R2894" s="5">
        <f t="shared" si="2498"/>
        <v>0</v>
      </c>
      <c r="S2894" s="5">
        <f t="shared" si="2498"/>
        <v>0</v>
      </c>
      <c r="T2894" s="5">
        <v>3520.37889</v>
      </c>
      <c r="U2894" s="5">
        <f t="shared" si="2498"/>
        <v>0</v>
      </c>
      <c r="V2894" s="36">
        <f t="shared" si="2498"/>
        <v>0</v>
      </c>
      <c r="W2894" s="5">
        <f t="shared" si="2494"/>
        <v>77.361540959543547</v>
      </c>
      <c r="X2894" s="26"/>
      <c r="Y2894" s="2" t="s">
        <v>1236</v>
      </c>
    </row>
    <row r="2895" spans="1:25" ht="31.5" x14ac:dyDescent="0.25">
      <c r="A2895" s="4" t="s">
        <v>218</v>
      </c>
      <c r="B2895" s="4" t="s">
        <v>1345</v>
      </c>
      <c r="C2895" s="4" t="s">
        <v>345</v>
      </c>
      <c r="D2895" s="4" t="s">
        <v>73</v>
      </c>
      <c r="E2895" s="14" t="s">
        <v>475</v>
      </c>
      <c r="F2895" s="5"/>
      <c r="G2895" s="5"/>
      <c r="H2895" s="5"/>
      <c r="I2895" s="5"/>
      <c r="J2895" s="5"/>
      <c r="K2895" s="5"/>
      <c r="L2895" s="5"/>
      <c r="M2895" s="5">
        <f t="shared" si="2467"/>
        <v>0</v>
      </c>
      <c r="N2895" s="5">
        <v>1699.2611099999999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1699.2611099999999</v>
      </c>
      <c r="U2895" s="5">
        <v>0</v>
      </c>
      <c r="V2895" s="36">
        <v>0</v>
      </c>
      <c r="W2895" s="5">
        <f t="shared" si="2494"/>
        <v>100</v>
      </c>
      <c r="X2895" s="26"/>
      <c r="Y2895" s="2" t="s">
        <v>1236</v>
      </c>
    </row>
    <row r="2896" spans="1:25" ht="63" x14ac:dyDescent="0.25">
      <c r="A2896" s="4" t="s">
        <v>218</v>
      </c>
      <c r="B2896" s="4" t="s">
        <v>1345</v>
      </c>
      <c r="C2896" s="4" t="s">
        <v>345</v>
      </c>
      <c r="D2896" s="4" t="s">
        <v>72</v>
      </c>
      <c r="E2896" s="14" t="s">
        <v>1187</v>
      </c>
      <c r="F2896" s="5">
        <f t="shared" si="2491"/>
        <v>2968.7</v>
      </c>
      <c r="G2896" s="5">
        <f t="shared" si="2491"/>
        <v>2402</v>
      </c>
      <c r="H2896" s="5">
        <f t="shared" si="2491"/>
        <v>2968.7</v>
      </c>
      <c r="I2896" s="5">
        <f t="shared" si="2491"/>
        <v>0</v>
      </c>
      <c r="J2896" s="5">
        <f t="shared" si="2491"/>
        <v>0</v>
      </c>
      <c r="K2896" s="5">
        <f t="shared" si="2491"/>
        <v>0</v>
      </c>
      <c r="L2896" s="5">
        <f t="shared" si="2491"/>
        <v>2607.9630000000002</v>
      </c>
      <c r="M2896" s="5">
        <f t="shared" si="2467"/>
        <v>5576.6630000000005</v>
      </c>
      <c r="N2896" s="5">
        <v>1699.2611099999999</v>
      </c>
      <c r="O2896" s="5">
        <f t="shared" si="2492"/>
        <v>2545.8884899999998</v>
      </c>
      <c r="P2896" s="5">
        <f t="shared" si="2493"/>
        <v>0</v>
      </c>
      <c r="Q2896" s="5">
        <f t="shared" si="2493"/>
        <v>0</v>
      </c>
      <c r="R2896" s="5">
        <f t="shared" si="2493"/>
        <v>0</v>
      </c>
      <c r="S2896" s="5">
        <f t="shared" si="2493"/>
        <v>0</v>
      </c>
      <c r="T2896" s="5">
        <v>1699.2611099999999</v>
      </c>
      <c r="U2896" s="5">
        <f t="shared" si="2493"/>
        <v>0</v>
      </c>
      <c r="V2896" s="36">
        <f t="shared" si="2493"/>
        <v>0</v>
      </c>
      <c r="W2896" s="5">
        <f t="shared" si="2494"/>
        <v>100</v>
      </c>
      <c r="X2896" s="26"/>
    </row>
    <row r="2897" spans="1:24" x14ac:dyDescent="0.25">
      <c r="A2897" s="4" t="s">
        <v>218</v>
      </c>
      <c r="B2897" s="4" t="s">
        <v>1345</v>
      </c>
      <c r="C2897" s="4" t="s">
        <v>345</v>
      </c>
      <c r="D2897" s="4" t="s">
        <v>13</v>
      </c>
      <c r="E2897" s="14" t="s">
        <v>480</v>
      </c>
      <c r="F2897" s="5">
        <f t="shared" si="2491"/>
        <v>2968.7</v>
      </c>
      <c r="G2897" s="5">
        <f t="shared" si="2491"/>
        <v>2402</v>
      </c>
      <c r="H2897" s="5">
        <f t="shared" si="2491"/>
        <v>2968.7</v>
      </c>
      <c r="I2897" s="5">
        <f t="shared" si="2491"/>
        <v>0</v>
      </c>
      <c r="J2897" s="5">
        <f t="shared" si="2491"/>
        <v>0</v>
      </c>
      <c r="K2897" s="5">
        <f t="shared" si="2491"/>
        <v>0</v>
      </c>
      <c r="L2897" s="5">
        <f t="shared" si="2491"/>
        <v>2607.9630000000002</v>
      </c>
      <c r="M2897" s="5">
        <f t="shared" si="2467"/>
        <v>5576.6630000000005</v>
      </c>
      <c r="N2897" s="5">
        <v>4947.2749400000002</v>
      </c>
      <c r="O2897" s="5">
        <f t="shared" si="2492"/>
        <v>2545.8884899999998</v>
      </c>
      <c r="P2897" s="5">
        <f t="shared" si="2493"/>
        <v>0</v>
      </c>
      <c r="Q2897" s="5">
        <f t="shared" si="2493"/>
        <v>0</v>
      </c>
      <c r="R2897" s="5">
        <f t="shared" si="2493"/>
        <v>0</v>
      </c>
      <c r="S2897" s="5">
        <f t="shared" si="2493"/>
        <v>0</v>
      </c>
      <c r="T2897" s="5">
        <v>4947.2749400000002</v>
      </c>
      <c r="U2897" s="5">
        <f t="shared" si="2493"/>
        <v>0</v>
      </c>
      <c r="V2897" s="36">
        <f t="shared" si="2493"/>
        <v>0</v>
      </c>
      <c r="W2897" s="5">
        <f t="shared" si="2494"/>
        <v>100</v>
      </c>
      <c r="X2897" s="26"/>
    </row>
    <row r="2898" spans="1:24" ht="63" x14ac:dyDescent="0.25">
      <c r="A2898" s="4" t="s">
        <v>218</v>
      </c>
      <c r="B2898" s="4" t="s">
        <v>1345</v>
      </c>
      <c r="C2898" s="4" t="s">
        <v>345</v>
      </c>
      <c r="D2898" s="4" t="s">
        <v>182</v>
      </c>
      <c r="E2898" s="14" t="s">
        <v>481</v>
      </c>
      <c r="F2898" s="5">
        <v>2968.7</v>
      </c>
      <c r="G2898" s="5">
        <v>2402</v>
      </c>
      <c r="H2898" s="5">
        <v>2968.7</v>
      </c>
      <c r="I2898" s="5"/>
      <c r="J2898" s="5"/>
      <c r="K2898" s="5"/>
      <c r="L2898" s="5">
        <v>2607.9630000000002</v>
      </c>
      <c r="M2898" s="5">
        <f t="shared" si="2467"/>
        <v>5576.6630000000005</v>
      </c>
      <c r="N2898" s="5">
        <v>4947.2749400000002</v>
      </c>
      <c r="O2898" s="5">
        <v>2545.8884899999998</v>
      </c>
      <c r="P2898" s="5">
        <v>0</v>
      </c>
      <c r="Q2898" s="5">
        <v>0</v>
      </c>
      <c r="R2898" s="5">
        <v>0</v>
      </c>
      <c r="S2898" s="5">
        <v>0</v>
      </c>
      <c r="T2898" s="5">
        <v>4947.2749400000002</v>
      </c>
      <c r="U2898" s="5">
        <v>0</v>
      </c>
      <c r="V2898" s="36">
        <v>0</v>
      </c>
      <c r="W2898" s="5">
        <f t="shared" si="2494"/>
        <v>100</v>
      </c>
      <c r="X2898" s="26"/>
    </row>
    <row r="2899" spans="1:24" ht="47.25" hidden="1" x14ac:dyDescent="0.25">
      <c r="A2899" s="4" t="s">
        <v>218</v>
      </c>
      <c r="B2899" s="4" t="s">
        <v>1345</v>
      </c>
      <c r="C2899" s="4" t="s">
        <v>36</v>
      </c>
      <c r="D2899" s="4"/>
      <c r="E2899" s="14" t="s">
        <v>732</v>
      </c>
      <c r="F2899" s="5"/>
      <c r="G2899" s="5"/>
      <c r="H2899" s="5"/>
      <c r="I2899" s="5"/>
      <c r="J2899" s="5"/>
      <c r="K2899" s="5"/>
      <c r="L2899" s="5"/>
      <c r="M2899" s="5">
        <v>0</v>
      </c>
      <c r="N2899" s="5">
        <v>0</v>
      </c>
      <c r="O2899" s="5">
        <f t="shared" ref="O2899:V2901" si="2499">O2900</f>
        <v>32012.97754</v>
      </c>
      <c r="P2899" s="5">
        <f t="shared" si="2499"/>
        <v>35100.07892</v>
      </c>
      <c r="Q2899" s="5">
        <f t="shared" si="2499"/>
        <v>23237.95781</v>
      </c>
      <c r="R2899" s="5">
        <f t="shared" si="2499"/>
        <v>0</v>
      </c>
      <c r="S2899" s="5">
        <f t="shared" si="2499"/>
        <v>0</v>
      </c>
      <c r="T2899" s="5">
        <v>0</v>
      </c>
      <c r="U2899" s="5">
        <f t="shared" si="2499"/>
        <v>35100.07892</v>
      </c>
      <c r="V2899" s="36">
        <f t="shared" si="2499"/>
        <v>0</v>
      </c>
      <c r="W2899" s="5" t="e">
        <f t="shared" si="2494"/>
        <v>#DIV/0!</v>
      </c>
      <c r="X2899" s="24" t="s">
        <v>1214</v>
      </c>
    </row>
    <row r="2900" spans="1:24" ht="47.25" hidden="1" x14ac:dyDescent="0.25">
      <c r="A2900" s="4" t="s">
        <v>218</v>
      </c>
      <c r="B2900" s="4" t="s">
        <v>1345</v>
      </c>
      <c r="C2900" s="4" t="s">
        <v>1081</v>
      </c>
      <c r="D2900" s="4"/>
      <c r="E2900" s="14" t="s">
        <v>1083</v>
      </c>
      <c r="F2900" s="5"/>
      <c r="G2900" s="5"/>
      <c r="H2900" s="5"/>
      <c r="I2900" s="5"/>
      <c r="J2900" s="5"/>
      <c r="K2900" s="5"/>
      <c r="L2900" s="5"/>
      <c r="M2900" s="5">
        <v>0</v>
      </c>
      <c r="N2900" s="5">
        <v>0</v>
      </c>
      <c r="O2900" s="5">
        <f t="shared" si="2499"/>
        <v>32012.97754</v>
      </c>
      <c r="P2900" s="5">
        <f t="shared" si="2499"/>
        <v>35100.07892</v>
      </c>
      <c r="Q2900" s="5">
        <f t="shared" si="2499"/>
        <v>23237.95781</v>
      </c>
      <c r="R2900" s="5">
        <f t="shared" si="2499"/>
        <v>0</v>
      </c>
      <c r="S2900" s="5">
        <f t="shared" si="2499"/>
        <v>0</v>
      </c>
      <c r="T2900" s="5">
        <v>0</v>
      </c>
      <c r="U2900" s="5">
        <f t="shared" si="2499"/>
        <v>35100.07892</v>
      </c>
      <c r="V2900" s="36">
        <f t="shared" si="2499"/>
        <v>0</v>
      </c>
      <c r="W2900" s="5" t="e">
        <f t="shared" si="2494"/>
        <v>#DIV/0!</v>
      </c>
      <c r="X2900" s="24" t="s">
        <v>1214</v>
      </c>
    </row>
    <row r="2901" spans="1:24" ht="31.5" hidden="1" x14ac:dyDescent="0.25">
      <c r="A2901" s="4" t="s">
        <v>218</v>
      </c>
      <c r="B2901" s="4" t="s">
        <v>1345</v>
      </c>
      <c r="C2901" s="4" t="s">
        <v>1082</v>
      </c>
      <c r="D2901" s="4"/>
      <c r="E2901" s="14" t="s">
        <v>1084</v>
      </c>
      <c r="F2901" s="5"/>
      <c r="G2901" s="5"/>
      <c r="H2901" s="5"/>
      <c r="I2901" s="5"/>
      <c r="J2901" s="5"/>
      <c r="K2901" s="5"/>
      <c r="L2901" s="5"/>
      <c r="M2901" s="5">
        <v>0</v>
      </c>
      <c r="N2901" s="5">
        <v>0</v>
      </c>
      <c r="O2901" s="5">
        <f t="shared" si="2499"/>
        <v>32012.97754</v>
      </c>
      <c r="P2901" s="5">
        <f t="shared" si="2499"/>
        <v>35100.07892</v>
      </c>
      <c r="Q2901" s="5">
        <f t="shared" si="2499"/>
        <v>23237.95781</v>
      </c>
      <c r="R2901" s="5">
        <f t="shared" si="2499"/>
        <v>0</v>
      </c>
      <c r="S2901" s="5">
        <f t="shared" si="2499"/>
        <v>0</v>
      </c>
      <c r="T2901" s="5">
        <v>0</v>
      </c>
      <c r="U2901" s="5">
        <f t="shared" si="2499"/>
        <v>35100.07892</v>
      </c>
      <c r="V2901" s="36">
        <f t="shared" si="2499"/>
        <v>0</v>
      </c>
      <c r="W2901" s="5" t="e">
        <f t="shared" si="2494"/>
        <v>#DIV/0!</v>
      </c>
      <c r="X2901" s="24" t="s">
        <v>1214</v>
      </c>
    </row>
    <row r="2902" spans="1:24" ht="31.5" hidden="1" x14ac:dyDescent="0.25">
      <c r="A2902" s="4" t="s">
        <v>218</v>
      </c>
      <c r="B2902" s="4" t="s">
        <v>1345</v>
      </c>
      <c r="C2902" s="4" t="s">
        <v>1082</v>
      </c>
      <c r="D2902" s="4" t="s">
        <v>11</v>
      </c>
      <c r="E2902" s="14" t="s">
        <v>465</v>
      </c>
      <c r="F2902" s="5"/>
      <c r="G2902" s="5"/>
      <c r="H2902" s="5"/>
      <c r="I2902" s="5"/>
      <c r="J2902" s="5"/>
      <c r="K2902" s="5"/>
      <c r="L2902" s="5"/>
      <c r="M2902" s="5">
        <v>0</v>
      </c>
      <c r="N2902" s="5">
        <v>0</v>
      </c>
      <c r="O2902" s="5">
        <f t="shared" ref="O2902:V2902" si="2500">O2903+O2905</f>
        <v>32012.97754</v>
      </c>
      <c r="P2902" s="5">
        <f t="shared" si="2500"/>
        <v>35100.07892</v>
      </c>
      <c r="Q2902" s="5">
        <f t="shared" si="2500"/>
        <v>23237.95781</v>
      </c>
      <c r="R2902" s="5">
        <f t="shared" si="2500"/>
        <v>0</v>
      </c>
      <c r="S2902" s="5">
        <f t="shared" si="2500"/>
        <v>0</v>
      </c>
      <c r="T2902" s="5">
        <v>0</v>
      </c>
      <c r="U2902" s="5">
        <f t="shared" si="2500"/>
        <v>35100.07892</v>
      </c>
      <c r="V2902" s="36">
        <f t="shared" si="2500"/>
        <v>0</v>
      </c>
      <c r="W2902" s="5" t="e">
        <f t="shared" si="2494"/>
        <v>#DIV/0!</v>
      </c>
      <c r="X2902" s="24" t="s">
        <v>1214</v>
      </c>
    </row>
    <row r="2903" spans="1:24" ht="31.5" hidden="1" x14ac:dyDescent="0.25">
      <c r="A2903" s="4" t="s">
        <v>218</v>
      </c>
      <c r="B2903" s="4" t="s">
        <v>1345</v>
      </c>
      <c r="C2903" s="4" t="s">
        <v>1082</v>
      </c>
      <c r="D2903" s="4" t="s">
        <v>12</v>
      </c>
      <c r="E2903" s="14" t="s">
        <v>466</v>
      </c>
      <c r="F2903" s="5"/>
      <c r="G2903" s="5"/>
      <c r="H2903" s="5"/>
      <c r="I2903" s="5"/>
      <c r="J2903" s="5"/>
      <c r="K2903" s="5"/>
      <c r="L2903" s="5"/>
      <c r="M2903" s="5">
        <v>0</v>
      </c>
      <c r="N2903" s="5">
        <v>0</v>
      </c>
      <c r="O2903" s="5">
        <f t="shared" ref="O2903:V2903" si="2501">O2904</f>
        <v>18291.271529999998</v>
      </c>
      <c r="P2903" s="5">
        <f t="shared" si="2501"/>
        <v>14633.01722</v>
      </c>
      <c r="Q2903" s="5">
        <f t="shared" si="2501"/>
        <v>14633.01722</v>
      </c>
      <c r="R2903" s="5">
        <f t="shared" si="2501"/>
        <v>0</v>
      </c>
      <c r="S2903" s="5">
        <f t="shared" si="2501"/>
        <v>0</v>
      </c>
      <c r="T2903" s="5">
        <v>0</v>
      </c>
      <c r="U2903" s="5">
        <f t="shared" si="2501"/>
        <v>14633.01722</v>
      </c>
      <c r="V2903" s="36">
        <f t="shared" si="2501"/>
        <v>0</v>
      </c>
      <c r="W2903" s="5" t="e">
        <f t="shared" si="2494"/>
        <v>#DIV/0!</v>
      </c>
      <c r="X2903" s="24" t="s">
        <v>1214</v>
      </c>
    </row>
    <row r="2904" spans="1:24" hidden="1" x14ac:dyDescent="0.25">
      <c r="A2904" s="9" t="s">
        <v>218</v>
      </c>
      <c r="B2904" s="9" t="s">
        <v>1324</v>
      </c>
      <c r="C2904" s="9"/>
      <c r="D2904" s="9"/>
      <c r="E2904" s="13" t="s">
        <v>445</v>
      </c>
      <c r="F2904" s="5"/>
      <c r="G2904" s="5"/>
      <c r="H2904" s="5"/>
      <c r="I2904" s="5"/>
      <c r="J2904" s="5"/>
      <c r="K2904" s="5"/>
      <c r="L2904" s="5"/>
      <c r="M2904" s="5">
        <v>0</v>
      </c>
      <c r="N2904" s="11">
        <v>0</v>
      </c>
      <c r="O2904" s="5">
        <f>3658.25431+14633.01722</f>
        <v>18291.271529999998</v>
      </c>
      <c r="P2904" s="5">
        <v>14633.01722</v>
      </c>
      <c r="Q2904" s="5">
        <v>14633.01722</v>
      </c>
      <c r="R2904" s="5">
        <v>0</v>
      </c>
      <c r="S2904" s="5">
        <v>0</v>
      </c>
      <c r="T2904" s="11">
        <v>0</v>
      </c>
      <c r="U2904" s="5">
        <v>14633.01722</v>
      </c>
      <c r="V2904" s="36">
        <v>0</v>
      </c>
      <c r="W2904" s="11" t="e">
        <f t="shared" si="2494"/>
        <v>#DIV/0!</v>
      </c>
      <c r="X2904" s="24" t="s">
        <v>1214</v>
      </c>
    </row>
    <row r="2905" spans="1:24" ht="31.5" hidden="1" x14ac:dyDescent="0.25">
      <c r="A2905" s="4" t="s">
        <v>218</v>
      </c>
      <c r="B2905" s="4" t="s">
        <v>1324</v>
      </c>
      <c r="C2905" s="4" t="s">
        <v>186</v>
      </c>
      <c r="D2905" s="4"/>
      <c r="E2905" s="14" t="s">
        <v>959</v>
      </c>
      <c r="F2905" s="5"/>
      <c r="G2905" s="5"/>
      <c r="H2905" s="5"/>
      <c r="I2905" s="5"/>
      <c r="J2905" s="5"/>
      <c r="K2905" s="5"/>
      <c r="L2905" s="5"/>
      <c r="M2905" s="5">
        <v>0</v>
      </c>
      <c r="N2905" s="5">
        <v>0</v>
      </c>
      <c r="O2905" s="5">
        <f t="shared" ref="O2905:V2905" si="2502">O2906</f>
        <v>13721.70601</v>
      </c>
      <c r="P2905" s="5">
        <f t="shared" si="2502"/>
        <v>20467.061699999998</v>
      </c>
      <c r="Q2905" s="5">
        <f t="shared" si="2502"/>
        <v>8604.9405900000002</v>
      </c>
      <c r="R2905" s="5">
        <f t="shared" si="2502"/>
        <v>0</v>
      </c>
      <c r="S2905" s="5">
        <f t="shared" si="2502"/>
        <v>0</v>
      </c>
      <c r="T2905" s="5">
        <v>0</v>
      </c>
      <c r="U2905" s="5">
        <f t="shared" si="2502"/>
        <v>20467.061699999998</v>
      </c>
      <c r="V2905" s="36">
        <f t="shared" si="2502"/>
        <v>0</v>
      </c>
      <c r="W2905" s="5" t="e">
        <f t="shared" si="2494"/>
        <v>#DIV/0!</v>
      </c>
      <c r="X2905" s="24" t="s">
        <v>1214</v>
      </c>
    </row>
    <row r="2906" spans="1:24" ht="47.25" hidden="1" x14ac:dyDescent="0.25">
      <c r="A2906" s="4" t="s">
        <v>218</v>
      </c>
      <c r="B2906" s="4" t="s">
        <v>1324</v>
      </c>
      <c r="C2906" s="4" t="s">
        <v>187</v>
      </c>
      <c r="D2906" s="4"/>
      <c r="E2906" s="14" t="s">
        <v>1487</v>
      </c>
      <c r="F2906" s="5"/>
      <c r="G2906" s="5"/>
      <c r="H2906" s="5"/>
      <c r="I2906" s="5"/>
      <c r="J2906" s="5"/>
      <c r="K2906" s="5"/>
      <c r="L2906" s="5"/>
      <c r="M2906" s="5">
        <v>0</v>
      </c>
      <c r="N2906" s="5">
        <v>0</v>
      </c>
      <c r="O2906" s="5">
        <f>5116.76542+8604.94059</f>
        <v>13721.70601</v>
      </c>
      <c r="P2906" s="5">
        <v>20467.061699999998</v>
      </c>
      <c r="Q2906" s="5">
        <v>8604.9405900000002</v>
      </c>
      <c r="R2906" s="5">
        <v>0</v>
      </c>
      <c r="S2906" s="5">
        <v>0</v>
      </c>
      <c r="T2906" s="5">
        <v>0</v>
      </c>
      <c r="U2906" s="5">
        <v>20467.061699999998</v>
      </c>
      <c r="V2906" s="36">
        <v>0</v>
      </c>
      <c r="W2906" s="5" t="e">
        <f t="shared" si="2494"/>
        <v>#DIV/0!</v>
      </c>
      <c r="X2906" s="24" t="s">
        <v>1214</v>
      </c>
    </row>
    <row r="2907" spans="1:24" ht="47.25" hidden="1" x14ac:dyDescent="0.25">
      <c r="A2907" s="4" t="s">
        <v>218</v>
      </c>
      <c r="B2907" s="4" t="s">
        <v>1324</v>
      </c>
      <c r="C2907" s="4" t="s">
        <v>1497</v>
      </c>
      <c r="D2907" s="4"/>
      <c r="E2907" s="14" t="s">
        <v>966</v>
      </c>
      <c r="F2907" s="5">
        <f t="shared" ref="F2907:L2911" si="2503">F2908</f>
        <v>14696.7</v>
      </c>
      <c r="G2907" s="5">
        <f t="shared" si="2503"/>
        <v>14696.7</v>
      </c>
      <c r="H2907" s="5">
        <f t="shared" si="2503"/>
        <v>14696.7</v>
      </c>
      <c r="I2907" s="5">
        <f t="shared" si="2503"/>
        <v>0</v>
      </c>
      <c r="J2907" s="5">
        <f t="shared" si="2503"/>
        <v>0</v>
      </c>
      <c r="K2907" s="5">
        <f t="shared" si="2503"/>
        <v>0</v>
      </c>
      <c r="L2907" s="5">
        <f t="shared" si="2503"/>
        <v>0</v>
      </c>
      <c r="M2907" s="5">
        <f t="shared" si="2467"/>
        <v>14696.7</v>
      </c>
      <c r="N2907" s="5">
        <v>0</v>
      </c>
      <c r="O2907" s="5">
        <f>O2908+O2913</f>
        <v>19122.853159999999</v>
      </c>
      <c r="P2907" s="5">
        <f t="shared" ref="P2907:V2907" si="2504">P2908+P2913</f>
        <v>0</v>
      </c>
      <c r="Q2907" s="5">
        <f t="shared" si="2504"/>
        <v>0</v>
      </c>
      <c r="R2907" s="5">
        <f t="shared" si="2504"/>
        <v>0</v>
      </c>
      <c r="S2907" s="5">
        <f t="shared" si="2504"/>
        <v>0</v>
      </c>
      <c r="T2907" s="5">
        <v>0</v>
      </c>
      <c r="U2907" s="5">
        <f t="shared" si="2504"/>
        <v>0</v>
      </c>
      <c r="V2907" s="36">
        <f t="shared" si="2504"/>
        <v>0</v>
      </c>
      <c r="W2907" s="5" t="e">
        <f t="shared" si="2494"/>
        <v>#DIV/0!</v>
      </c>
      <c r="X2907" s="24" t="s">
        <v>1214</v>
      </c>
    </row>
    <row r="2908" spans="1:24" ht="63" hidden="1" x14ac:dyDescent="0.25">
      <c r="A2908" s="4" t="s">
        <v>218</v>
      </c>
      <c r="B2908" s="4" t="s">
        <v>1324</v>
      </c>
      <c r="C2908" s="4" t="s">
        <v>1498</v>
      </c>
      <c r="D2908" s="4"/>
      <c r="E2908" s="14" t="s">
        <v>1141</v>
      </c>
      <c r="F2908" s="5">
        <f t="shared" si="2503"/>
        <v>14696.7</v>
      </c>
      <c r="G2908" s="5">
        <f t="shared" si="2503"/>
        <v>14696.7</v>
      </c>
      <c r="H2908" s="5">
        <f t="shared" si="2503"/>
        <v>14696.7</v>
      </c>
      <c r="I2908" s="5">
        <f t="shared" si="2503"/>
        <v>0</v>
      </c>
      <c r="J2908" s="5">
        <f t="shared" si="2503"/>
        <v>0</v>
      </c>
      <c r="K2908" s="5">
        <f t="shared" si="2503"/>
        <v>0</v>
      </c>
      <c r="L2908" s="5">
        <f t="shared" si="2503"/>
        <v>0</v>
      </c>
      <c r="M2908" s="5">
        <f t="shared" si="2467"/>
        <v>14696.7</v>
      </c>
      <c r="N2908" s="5">
        <v>0</v>
      </c>
      <c r="O2908" s="5">
        <f t="shared" ref="O2908:O2911" si="2505">O2909</f>
        <v>14644.34764</v>
      </c>
      <c r="P2908" s="5">
        <f t="shared" ref="P2908:V2911" si="2506">P2909</f>
        <v>0</v>
      </c>
      <c r="Q2908" s="5">
        <f t="shared" si="2506"/>
        <v>0</v>
      </c>
      <c r="R2908" s="5">
        <f t="shared" si="2506"/>
        <v>0</v>
      </c>
      <c r="S2908" s="5">
        <f t="shared" si="2506"/>
        <v>0</v>
      </c>
      <c r="T2908" s="5">
        <v>0</v>
      </c>
      <c r="U2908" s="5">
        <f t="shared" si="2506"/>
        <v>0</v>
      </c>
      <c r="V2908" s="36">
        <f t="shared" si="2506"/>
        <v>0</v>
      </c>
      <c r="W2908" s="5" t="e">
        <f t="shared" si="2494"/>
        <v>#DIV/0!</v>
      </c>
      <c r="X2908" s="24" t="s">
        <v>1214</v>
      </c>
    </row>
    <row r="2909" spans="1:24" ht="31.5" hidden="1" x14ac:dyDescent="0.25">
      <c r="A2909" s="4" t="s">
        <v>218</v>
      </c>
      <c r="B2909" s="4" t="s">
        <v>1324</v>
      </c>
      <c r="C2909" s="4" t="s">
        <v>1498</v>
      </c>
      <c r="D2909" s="4" t="s">
        <v>11</v>
      </c>
      <c r="E2909" s="14" t="s">
        <v>465</v>
      </c>
      <c r="F2909" s="5">
        <f t="shared" si="2503"/>
        <v>14696.7</v>
      </c>
      <c r="G2909" s="5">
        <f t="shared" si="2503"/>
        <v>14696.7</v>
      </c>
      <c r="H2909" s="5">
        <f t="shared" si="2503"/>
        <v>14696.7</v>
      </c>
      <c r="I2909" s="5">
        <f t="shared" si="2503"/>
        <v>0</v>
      </c>
      <c r="J2909" s="5">
        <f t="shared" si="2503"/>
        <v>0</v>
      </c>
      <c r="K2909" s="5">
        <f t="shared" si="2503"/>
        <v>0</v>
      </c>
      <c r="L2909" s="5">
        <f t="shared" si="2503"/>
        <v>0</v>
      </c>
      <c r="M2909" s="5">
        <f t="shared" si="2467"/>
        <v>14696.7</v>
      </c>
      <c r="N2909" s="5">
        <v>0</v>
      </c>
      <c r="O2909" s="5">
        <f t="shared" si="2505"/>
        <v>14644.34764</v>
      </c>
      <c r="P2909" s="5">
        <f t="shared" si="2506"/>
        <v>0</v>
      </c>
      <c r="Q2909" s="5">
        <f t="shared" si="2506"/>
        <v>0</v>
      </c>
      <c r="R2909" s="5">
        <f t="shared" si="2506"/>
        <v>0</v>
      </c>
      <c r="S2909" s="5">
        <f t="shared" si="2506"/>
        <v>0</v>
      </c>
      <c r="T2909" s="5">
        <v>0</v>
      </c>
      <c r="U2909" s="5">
        <f t="shared" si="2506"/>
        <v>0</v>
      </c>
      <c r="V2909" s="36">
        <f t="shared" si="2506"/>
        <v>0</v>
      </c>
      <c r="W2909" s="5" t="e">
        <f t="shared" si="2494"/>
        <v>#DIV/0!</v>
      </c>
      <c r="X2909" s="24" t="s">
        <v>1214</v>
      </c>
    </row>
    <row r="2910" spans="1:24" ht="31.5" hidden="1" x14ac:dyDescent="0.25">
      <c r="A2910" s="4" t="s">
        <v>218</v>
      </c>
      <c r="B2910" s="4" t="s">
        <v>1324</v>
      </c>
      <c r="C2910" s="4" t="s">
        <v>1498</v>
      </c>
      <c r="D2910" s="4" t="s">
        <v>12</v>
      </c>
      <c r="E2910" s="14" t="s">
        <v>466</v>
      </c>
      <c r="F2910" s="5">
        <f t="shared" si="2503"/>
        <v>14696.7</v>
      </c>
      <c r="G2910" s="5">
        <f t="shared" si="2503"/>
        <v>14696.7</v>
      </c>
      <c r="H2910" s="5">
        <f t="shared" si="2503"/>
        <v>14696.7</v>
      </c>
      <c r="I2910" s="5">
        <f t="shared" si="2503"/>
        <v>0</v>
      </c>
      <c r="J2910" s="5">
        <f t="shared" si="2503"/>
        <v>0</v>
      </c>
      <c r="K2910" s="5">
        <f t="shared" si="2503"/>
        <v>0</v>
      </c>
      <c r="L2910" s="5">
        <f t="shared" si="2503"/>
        <v>0</v>
      </c>
      <c r="M2910" s="5">
        <f t="shared" si="2467"/>
        <v>14696.7</v>
      </c>
      <c r="N2910" s="5">
        <v>0</v>
      </c>
      <c r="O2910" s="5">
        <f t="shared" si="2505"/>
        <v>14644.34764</v>
      </c>
      <c r="P2910" s="5">
        <f t="shared" si="2506"/>
        <v>0</v>
      </c>
      <c r="Q2910" s="5">
        <f t="shared" si="2506"/>
        <v>0</v>
      </c>
      <c r="R2910" s="5">
        <f t="shared" si="2506"/>
        <v>0</v>
      </c>
      <c r="S2910" s="5">
        <f t="shared" si="2506"/>
        <v>0</v>
      </c>
      <c r="T2910" s="5">
        <v>0</v>
      </c>
      <c r="U2910" s="5">
        <f t="shared" si="2506"/>
        <v>0</v>
      </c>
      <c r="V2910" s="36">
        <f t="shared" si="2506"/>
        <v>0</v>
      </c>
      <c r="W2910" s="5" t="e">
        <f t="shared" si="2494"/>
        <v>#DIV/0!</v>
      </c>
      <c r="X2910" s="24" t="s">
        <v>1214</v>
      </c>
    </row>
    <row r="2911" spans="1:24" ht="31.5" hidden="1" x14ac:dyDescent="0.25">
      <c r="A2911" s="4" t="s">
        <v>218</v>
      </c>
      <c r="B2911" s="4" t="s">
        <v>1324</v>
      </c>
      <c r="C2911" s="4" t="s">
        <v>49</v>
      </c>
      <c r="D2911" s="4"/>
      <c r="E2911" s="14" t="s">
        <v>1016</v>
      </c>
      <c r="F2911" s="5">
        <f t="shared" si="2503"/>
        <v>14696.7</v>
      </c>
      <c r="G2911" s="5">
        <f t="shared" si="2503"/>
        <v>14696.7</v>
      </c>
      <c r="H2911" s="5">
        <f t="shared" si="2503"/>
        <v>14696.7</v>
      </c>
      <c r="I2911" s="5">
        <f t="shared" si="2503"/>
        <v>0</v>
      </c>
      <c r="J2911" s="5">
        <f t="shared" si="2503"/>
        <v>0</v>
      </c>
      <c r="K2911" s="5">
        <f t="shared" si="2503"/>
        <v>0</v>
      </c>
      <c r="L2911" s="5">
        <f t="shared" si="2503"/>
        <v>0</v>
      </c>
      <c r="M2911" s="5">
        <f t="shared" si="2467"/>
        <v>14696.7</v>
      </c>
      <c r="N2911" s="5">
        <v>0</v>
      </c>
      <c r="O2911" s="5">
        <f t="shared" si="2505"/>
        <v>14644.34764</v>
      </c>
      <c r="P2911" s="5">
        <f t="shared" si="2506"/>
        <v>0</v>
      </c>
      <c r="Q2911" s="5">
        <f t="shared" si="2506"/>
        <v>0</v>
      </c>
      <c r="R2911" s="5">
        <f t="shared" si="2506"/>
        <v>0</v>
      </c>
      <c r="S2911" s="5">
        <f t="shared" si="2506"/>
        <v>0</v>
      </c>
      <c r="T2911" s="5">
        <v>0</v>
      </c>
      <c r="U2911" s="5">
        <f t="shared" si="2506"/>
        <v>0</v>
      </c>
      <c r="V2911" s="36">
        <f t="shared" si="2506"/>
        <v>0</v>
      </c>
      <c r="W2911" s="5" t="e">
        <f t="shared" si="2494"/>
        <v>#DIV/0!</v>
      </c>
      <c r="X2911" s="24" t="s">
        <v>1214</v>
      </c>
    </row>
    <row r="2912" spans="1:24" ht="31.5" hidden="1" x14ac:dyDescent="0.25">
      <c r="A2912" s="4" t="s">
        <v>218</v>
      </c>
      <c r="B2912" s="4" t="s">
        <v>1324</v>
      </c>
      <c r="C2912" s="4" t="s">
        <v>54</v>
      </c>
      <c r="D2912" s="4"/>
      <c r="E2912" s="14" t="s">
        <v>1017</v>
      </c>
      <c r="F2912" s="5">
        <v>14696.7</v>
      </c>
      <c r="G2912" s="5">
        <v>14696.7</v>
      </c>
      <c r="H2912" s="5">
        <v>14696.7</v>
      </c>
      <c r="I2912" s="5"/>
      <c r="J2912" s="5"/>
      <c r="K2912" s="5"/>
      <c r="L2912" s="5"/>
      <c r="M2912" s="5">
        <f t="shared" si="2467"/>
        <v>14696.7</v>
      </c>
      <c r="N2912" s="5">
        <v>0</v>
      </c>
      <c r="O2912" s="5">
        <v>14644.34764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36">
        <v>0</v>
      </c>
      <c r="W2912" s="5" t="e">
        <f t="shared" si="2494"/>
        <v>#DIV/0!</v>
      </c>
      <c r="X2912" s="24" t="s">
        <v>1214</v>
      </c>
    </row>
    <row r="2913" spans="1:24" ht="63" hidden="1" x14ac:dyDescent="0.25">
      <c r="A2913" s="4" t="s">
        <v>218</v>
      </c>
      <c r="B2913" s="4" t="s">
        <v>1324</v>
      </c>
      <c r="C2913" s="4" t="s">
        <v>192</v>
      </c>
      <c r="D2913" s="4"/>
      <c r="E2913" s="14" t="s">
        <v>1213</v>
      </c>
      <c r="F2913" s="5"/>
      <c r="G2913" s="5"/>
      <c r="H2913" s="5"/>
      <c r="I2913" s="5"/>
      <c r="J2913" s="5"/>
      <c r="K2913" s="5"/>
      <c r="L2913" s="5"/>
      <c r="M2913" s="5">
        <f>M2914</f>
        <v>0</v>
      </c>
      <c r="N2913" s="5">
        <v>0</v>
      </c>
      <c r="O2913" s="5">
        <f t="shared" ref="O2913:O2916" si="2507">O2914</f>
        <v>4478.5055199999997</v>
      </c>
      <c r="P2913" s="5">
        <f t="shared" ref="P2913:V2916" si="2508">P2914</f>
        <v>0</v>
      </c>
      <c r="Q2913" s="5">
        <f t="shared" si="2508"/>
        <v>0</v>
      </c>
      <c r="R2913" s="5">
        <f t="shared" si="2508"/>
        <v>0</v>
      </c>
      <c r="S2913" s="5">
        <f t="shared" si="2508"/>
        <v>0</v>
      </c>
      <c r="T2913" s="5">
        <v>0</v>
      </c>
      <c r="U2913" s="5">
        <f t="shared" si="2508"/>
        <v>0</v>
      </c>
      <c r="V2913" s="36">
        <f t="shared" si="2508"/>
        <v>0</v>
      </c>
      <c r="W2913" s="5" t="e">
        <f t="shared" si="2494"/>
        <v>#DIV/0!</v>
      </c>
      <c r="X2913" s="24" t="s">
        <v>1214</v>
      </c>
    </row>
    <row r="2914" spans="1:24" ht="31.5" hidden="1" x14ac:dyDescent="0.25">
      <c r="A2914" s="4" t="s">
        <v>218</v>
      </c>
      <c r="B2914" s="4" t="s">
        <v>1324</v>
      </c>
      <c r="C2914" s="4" t="s">
        <v>192</v>
      </c>
      <c r="D2914" s="4" t="s">
        <v>11</v>
      </c>
      <c r="E2914" s="14" t="s">
        <v>465</v>
      </c>
      <c r="F2914" s="5"/>
      <c r="G2914" s="5"/>
      <c r="H2914" s="5"/>
      <c r="I2914" s="5"/>
      <c r="J2914" s="5"/>
      <c r="K2914" s="5"/>
      <c r="L2914" s="5"/>
      <c r="M2914" s="5">
        <f>M2915</f>
        <v>0</v>
      </c>
      <c r="N2914" s="5">
        <v>0</v>
      </c>
      <c r="O2914" s="5">
        <f t="shared" si="2507"/>
        <v>4478.5055199999997</v>
      </c>
      <c r="P2914" s="5">
        <f t="shared" si="2508"/>
        <v>0</v>
      </c>
      <c r="Q2914" s="5">
        <f t="shared" si="2508"/>
        <v>0</v>
      </c>
      <c r="R2914" s="5">
        <f t="shared" si="2508"/>
        <v>0</v>
      </c>
      <c r="S2914" s="5">
        <f t="shared" si="2508"/>
        <v>0</v>
      </c>
      <c r="T2914" s="5">
        <v>0</v>
      </c>
      <c r="U2914" s="5">
        <f t="shared" si="2508"/>
        <v>0</v>
      </c>
      <c r="V2914" s="36">
        <f t="shared" si="2508"/>
        <v>0</v>
      </c>
      <c r="W2914" s="5" t="e">
        <f t="shared" si="2494"/>
        <v>#DIV/0!</v>
      </c>
      <c r="X2914" s="24" t="s">
        <v>1214</v>
      </c>
    </row>
    <row r="2915" spans="1:24" ht="31.5" hidden="1" x14ac:dyDescent="0.25">
      <c r="A2915" s="4" t="s">
        <v>218</v>
      </c>
      <c r="B2915" s="4" t="s">
        <v>1324</v>
      </c>
      <c r="C2915" s="4" t="s">
        <v>192</v>
      </c>
      <c r="D2915" s="4" t="s">
        <v>12</v>
      </c>
      <c r="E2915" s="14" t="s">
        <v>466</v>
      </c>
      <c r="F2915" s="5"/>
      <c r="G2915" s="5"/>
      <c r="H2915" s="5"/>
      <c r="I2915" s="5"/>
      <c r="J2915" s="5"/>
      <c r="K2915" s="5"/>
      <c r="L2915" s="5"/>
      <c r="M2915" s="5">
        <f>M2916</f>
        <v>0</v>
      </c>
      <c r="N2915" s="5">
        <v>0</v>
      </c>
      <c r="O2915" s="5">
        <f t="shared" si="2507"/>
        <v>4478.5055199999997</v>
      </c>
      <c r="P2915" s="5">
        <f t="shared" si="2508"/>
        <v>0</v>
      </c>
      <c r="Q2915" s="5">
        <f t="shared" si="2508"/>
        <v>0</v>
      </c>
      <c r="R2915" s="5">
        <f t="shared" si="2508"/>
        <v>0</v>
      </c>
      <c r="S2915" s="5">
        <f t="shared" si="2508"/>
        <v>0</v>
      </c>
      <c r="T2915" s="5">
        <v>0</v>
      </c>
      <c r="U2915" s="5">
        <f t="shared" si="2508"/>
        <v>0</v>
      </c>
      <c r="V2915" s="36">
        <f t="shared" si="2508"/>
        <v>0</v>
      </c>
      <c r="W2915" s="5" t="e">
        <f t="shared" si="2494"/>
        <v>#DIV/0!</v>
      </c>
      <c r="X2915" s="24" t="s">
        <v>1214</v>
      </c>
    </row>
    <row r="2916" spans="1:24" ht="63" hidden="1" x14ac:dyDescent="0.25">
      <c r="A2916" s="4" t="s">
        <v>218</v>
      </c>
      <c r="B2916" s="4" t="s">
        <v>1324</v>
      </c>
      <c r="C2916" s="4" t="s">
        <v>1194</v>
      </c>
      <c r="D2916" s="4"/>
      <c r="E2916" s="14" t="s">
        <v>1195</v>
      </c>
      <c r="F2916" s="5"/>
      <c r="G2916" s="5"/>
      <c r="H2916" s="5"/>
      <c r="I2916" s="5"/>
      <c r="J2916" s="5"/>
      <c r="K2916" s="5"/>
      <c r="L2916" s="5"/>
      <c r="M2916" s="5">
        <f>M2917</f>
        <v>0</v>
      </c>
      <c r="N2916" s="5">
        <v>0</v>
      </c>
      <c r="O2916" s="5">
        <f t="shared" si="2507"/>
        <v>4478.5055199999997</v>
      </c>
      <c r="P2916" s="5">
        <f t="shared" si="2508"/>
        <v>0</v>
      </c>
      <c r="Q2916" s="5">
        <f t="shared" si="2508"/>
        <v>0</v>
      </c>
      <c r="R2916" s="5">
        <f t="shared" si="2508"/>
        <v>0</v>
      </c>
      <c r="S2916" s="5">
        <f t="shared" si="2508"/>
        <v>0</v>
      </c>
      <c r="T2916" s="5">
        <v>0</v>
      </c>
      <c r="U2916" s="5">
        <f t="shared" si="2508"/>
        <v>0</v>
      </c>
      <c r="V2916" s="36">
        <f t="shared" si="2508"/>
        <v>0</v>
      </c>
      <c r="W2916" s="5" t="e">
        <f t="shared" si="2494"/>
        <v>#DIV/0!</v>
      </c>
      <c r="X2916" s="24" t="s">
        <v>1214</v>
      </c>
    </row>
    <row r="2917" spans="1:24" hidden="1" x14ac:dyDescent="0.25">
      <c r="A2917" s="4" t="s">
        <v>218</v>
      </c>
      <c r="B2917" s="4" t="s">
        <v>1324</v>
      </c>
      <c r="C2917" s="4" t="s">
        <v>1194</v>
      </c>
      <c r="D2917" s="4" t="s">
        <v>13</v>
      </c>
      <c r="E2917" s="14" t="s">
        <v>480</v>
      </c>
      <c r="F2917" s="5"/>
      <c r="G2917" s="5"/>
      <c r="H2917" s="5"/>
      <c r="I2917" s="5"/>
      <c r="J2917" s="5"/>
      <c r="K2917" s="5"/>
      <c r="L2917" s="5"/>
      <c r="M2917" s="5">
        <v>0</v>
      </c>
      <c r="N2917" s="5">
        <v>0</v>
      </c>
      <c r="O2917" s="5">
        <v>4478.5055199999997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36">
        <v>0</v>
      </c>
      <c r="W2917" s="5" t="e">
        <f t="shared" si="2494"/>
        <v>#DIV/0!</v>
      </c>
      <c r="X2917" s="24" t="s">
        <v>1214</v>
      </c>
    </row>
    <row r="2918" spans="1:24" hidden="1" x14ac:dyDescent="0.25">
      <c r="A2918" s="4" t="s">
        <v>218</v>
      </c>
      <c r="B2918" s="4" t="s">
        <v>1324</v>
      </c>
      <c r="C2918" s="4" t="s">
        <v>1194</v>
      </c>
      <c r="D2918" s="4" t="s">
        <v>14</v>
      </c>
      <c r="E2918" s="14" t="s">
        <v>482</v>
      </c>
      <c r="F2918" s="5">
        <f t="shared" ref="F2918:L2920" si="2509">F2919</f>
        <v>0</v>
      </c>
      <c r="G2918" s="5">
        <f t="shared" si="2509"/>
        <v>0</v>
      </c>
      <c r="H2918" s="5">
        <f t="shared" si="2509"/>
        <v>0</v>
      </c>
      <c r="I2918" s="5">
        <f t="shared" si="2509"/>
        <v>0</v>
      </c>
      <c r="J2918" s="5">
        <f t="shared" si="2509"/>
        <v>0</v>
      </c>
      <c r="K2918" s="5">
        <f t="shared" si="2509"/>
        <v>0</v>
      </c>
      <c r="L2918" s="5">
        <f t="shared" si="2509"/>
        <v>1474.9649999999999</v>
      </c>
      <c r="M2918" s="5">
        <f t="shared" si="2467"/>
        <v>1474.9649999999999</v>
      </c>
      <c r="N2918" s="5">
        <v>0</v>
      </c>
      <c r="O2918" s="5">
        <f t="shared" ref="O2918:O2920" si="2510">O2919</f>
        <v>8517.4453300000005</v>
      </c>
      <c r="P2918" s="5">
        <f t="shared" ref="P2918:V2920" si="2511">P2919</f>
        <v>0</v>
      </c>
      <c r="Q2918" s="5">
        <f t="shared" si="2511"/>
        <v>0</v>
      </c>
      <c r="R2918" s="5">
        <f t="shared" si="2511"/>
        <v>0</v>
      </c>
      <c r="S2918" s="5">
        <f t="shared" si="2511"/>
        <v>0</v>
      </c>
      <c r="T2918" s="5">
        <v>0</v>
      </c>
      <c r="U2918" s="5">
        <f t="shared" si="2511"/>
        <v>0</v>
      </c>
      <c r="V2918" s="36">
        <f t="shared" si="2511"/>
        <v>0</v>
      </c>
      <c r="W2918" s="5" t="e">
        <f t="shared" si="2494"/>
        <v>#DIV/0!</v>
      </c>
      <c r="X2918" s="24" t="s">
        <v>1214</v>
      </c>
    </row>
    <row r="2919" spans="1:24" ht="31.5" hidden="1" x14ac:dyDescent="0.25">
      <c r="A2919" s="4" t="s">
        <v>218</v>
      </c>
      <c r="B2919" s="4" t="s">
        <v>1324</v>
      </c>
      <c r="C2919" s="4" t="s">
        <v>197</v>
      </c>
      <c r="D2919" s="4"/>
      <c r="E2919" s="14" t="s">
        <v>1019</v>
      </c>
      <c r="F2919" s="5">
        <f t="shared" si="2509"/>
        <v>0</v>
      </c>
      <c r="G2919" s="5">
        <f t="shared" si="2509"/>
        <v>0</v>
      </c>
      <c r="H2919" s="5">
        <f t="shared" si="2509"/>
        <v>0</v>
      </c>
      <c r="I2919" s="5">
        <f t="shared" si="2509"/>
        <v>0</v>
      </c>
      <c r="J2919" s="5">
        <f t="shared" si="2509"/>
        <v>0</v>
      </c>
      <c r="K2919" s="5">
        <f t="shared" si="2509"/>
        <v>0</v>
      </c>
      <c r="L2919" s="5">
        <f t="shared" si="2509"/>
        <v>1474.9649999999999</v>
      </c>
      <c r="M2919" s="5">
        <f t="shared" si="2467"/>
        <v>1474.9649999999999</v>
      </c>
      <c r="N2919" s="5">
        <v>0</v>
      </c>
      <c r="O2919" s="5">
        <f>O2920+O2924+O2922</f>
        <v>8517.4453300000005</v>
      </c>
      <c r="P2919" s="5">
        <f t="shared" ref="P2919:V2919" si="2512">P2920+P2924+P2922</f>
        <v>0</v>
      </c>
      <c r="Q2919" s="5">
        <f t="shared" si="2512"/>
        <v>0</v>
      </c>
      <c r="R2919" s="5">
        <f t="shared" si="2512"/>
        <v>0</v>
      </c>
      <c r="S2919" s="5">
        <f t="shared" si="2512"/>
        <v>0</v>
      </c>
      <c r="T2919" s="5">
        <v>0</v>
      </c>
      <c r="U2919" s="5">
        <f t="shared" si="2512"/>
        <v>0</v>
      </c>
      <c r="V2919" s="36">
        <f t="shared" si="2512"/>
        <v>0</v>
      </c>
      <c r="W2919" s="5" t="e">
        <f t="shared" si="2494"/>
        <v>#DIV/0!</v>
      </c>
      <c r="X2919" s="24" t="s">
        <v>1214</v>
      </c>
    </row>
    <row r="2920" spans="1:24" ht="47.25" hidden="1" x14ac:dyDescent="0.25">
      <c r="A2920" s="4" t="s">
        <v>218</v>
      </c>
      <c r="B2920" s="4" t="s">
        <v>1324</v>
      </c>
      <c r="C2920" s="4" t="s">
        <v>198</v>
      </c>
      <c r="D2920" s="4"/>
      <c r="E2920" s="14" t="s">
        <v>1020</v>
      </c>
      <c r="F2920" s="5">
        <f t="shared" si="2509"/>
        <v>0</v>
      </c>
      <c r="G2920" s="5">
        <f t="shared" si="2509"/>
        <v>0</v>
      </c>
      <c r="H2920" s="5">
        <f t="shared" si="2509"/>
        <v>0</v>
      </c>
      <c r="I2920" s="5">
        <f t="shared" si="2509"/>
        <v>0</v>
      </c>
      <c r="J2920" s="5">
        <f t="shared" si="2509"/>
        <v>0</v>
      </c>
      <c r="K2920" s="5">
        <f t="shared" si="2509"/>
        <v>0</v>
      </c>
      <c r="L2920" s="5">
        <f t="shared" si="2509"/>
        <v>1474.9649999999999</v>
      </c>
      <c r="M2920" s="5">
        <f t="shared" si="2467"/>
        <v>1474.9649999999999</v>
      </c>
      <c r="N2920" s="5">
        <v>0</v>
      </c>
      <c r="O2920" s="5">
        <f t="shared" si="2510"/>
        <v>3366.45</v>
      </c>
      <c r="P2920" s="5">
        <f t="shared" si="2511"/>
        <v>0</v>
      </c>
      <c r="Q2920" s="5">
        <f t="shared" si="2511"/>
        <v>0</v>
      </c>
      <c r="R2920" s="5">
        <f t="shared" si="2511"/>
        <v>0</v>
      </c>
      <c r="S2920" s="5">
        <f t="shared" si="2511"/>
        <v>0</v>
      </c>
      <c r="T2920" s="5">
        <v>0</v>
      </c>
      <c r="U2920" s="5">
        <f t="shared" si="2511"/>
        <v>0</v>
      </c>
      <c r="V2920" s="36">
        <f t="shared" si="2511"/>
        <v>0</v>
      </c>
      <c r="W2920" s="5" t="e">
        <f t="shared" si="2494"/>
        <v>#DIV/0!</v>
      </c>
      <c r="X2920" s="24" t="s">
        <v>1214</v>
      </c>
    </row>
    <row r="2921" spans="1:24" ht="31.5" hidden="1" x14ac:dyDescent="0.25">
      <c r="A2921" s="4" t="s">
        <v>218</v>
      </c>
      <c r="B2921" s="4" t="s">
        <v>1324</v>
      </c>
      <c r="C2921" s="4" t="s">
        <v>199</v>
      </c>
      <c r="D2921" s="4"/>
      <c r="E2921" s="14" t="s">
        <v>1021</v>
      </c>
      <c r="F2921" s="5"/>
      <c r="G2921" s="5"/>
      <c r="H2921" s="5"/>
      <c r="I2921" s="5"/>
      <c r="J2921" s="5"/>
      <c r="K2921" s="5"/>
      <c r="L2921" s="5">
        <v>1474.9649999999999</v>
      </c>
      <c r="M2921" s="5">
        <f t="shared" si="2467"/>
        <v>1474.9649999999999</v>
      </c>
      <c r="N2921" s="5">
        <v>0</v>
      </c>
      <c r="O2921" s="5">
        <v>3366.45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36">
        <v>0</v>
      </c>
      <c r="W2921" s="5" t="e">
        <f t="shared" si="2494"/>
        <v>#DIV/0!</v>
      </c>
      <c r="X2921" s="24" t="s">
        <v>1214</v>
      </c>
    </row>
    <row r="2922" spans="1:24" ht="31.5" hidden="1" x14ac:dyDescent="0.25">
      <c r="A2922" s="4" t="s">
        <v>218</v>
      </c>
      <c r="B2922" s="4" t="s">
        <v>1324</v>
      </c>
      <c r="C2922" s="4" t="s">
        <v>193</v>
      </c>
      <c r="D2922" s="4"/>
      <c r="E2922" s="14" t="s">
        <v>696</v>
      </c>
      <c r="F2922" s="5"/>
      <c r="G2922" s="5"/>
      <c r="H2922" s="5"/>
      <c r="I2922" s="5"/>
      <c r="J2922" s="5"/>
      <c r="K2922" s="5"/>
      <c r="L2922" s="5"/>
      <c r="M2922" s="5">
        <v>0</v>
      </c>
      <c r="N2922" s="5">
        <v>0</v>
      </c>
      <c r="O2922" s="5">
        <f t="shared" ref="O2922:V2922" si="2513">O2923</f>
        <v>1975.3572099999999</v>
      </c>
      <c r="P2922" s="5">
        <f t="shared" si="2513"/>
        <v>0</v>
      </c>
      <c r="Q2922" s="5">
        <f t="shared" si="2513"/>
        <v>0</v>
      </c>
      <c r="R2922" s="5">
        <f t="shared" si="2513"/>
        <v>0</v>
      </c>
      <c r="S2922" s="5">
        <f t="shared" si="2513"/>
        <v>0</v>
      </c>
      <c r="T2922" s="5">
        <v>0</v>
      </c>
      <c r="U2922" s="5">
        <f t="shared" si="2513"/>
        <v>0</v>
      </c>
      <c r="V2922" s="36">
        <f t="shared" si="2513"/>
        <v>0</v>
      </c>
      <c r="W2922" s="5" t="e">
        <f t="shared" si="2494"/>
        <v>#DIV/0!</v>
      </c>
      <c r="X2922" s="24" t="s">
        <v>1214</v>
      </c>
    </row>
    <row r="2923" spans="1:24" ht="31.5" hidden="1" x14ac:dyDescent="0.25">
      <c r="A2923" s="4" t="s">
        <v>218</v>
      </c>
      <c r="B2923" s="4" t="s">
        <v>1324</v>
      </c>
      <c r="C2923" s="4" t="s">
        <v>193</v>
      </c>
      <c r="D2923" s="4" t="s">
        <v>11</v>
      </c>
      <c r="E2923" s="14" t="s">
        <v>465</v>
      </c>
      <c r="F2923" s="5"/>
      <c r="G2923" s="5"/>
      <c r="H2923" s="5"/>
      <c r="I2923" s="5"/>
      <c r="J2923" s="5"/>
      <c r="K2923" s="5"/>
      <c r="L2923" s="5"/>
      <c r="M2923" s="5">
        <v>0</v>
      </c>
      <c r="N2923" s="5">
        <v>0</v>
      </c>
      <c r="O2923" s="5">
        <v>1975.3572099999999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36">
        <v>0</v>
      </c>
      <c r="W2923" s="5" t="e">
        <f t="shared" si="2494"/>
        <v>#DIV/0!</v>
      </c>
      <c r="X2923" s="24" t="s">
        <v>1214</v>
      </c>
    </row>
    <row r="2924" spans="1:24" ht="31.5" hidden="1" x14ac:dyDescent="0.25">
      <c r="A2924" s="4" t="s">
        <v>218</v>
      </c>
      <c r="B2924" s="4" t="s">
        <v>1324</v>
      </c>
      <c r="C2924" s="4" t="s">
        <v>193</v>
      </c>
      <c r="D2924" s="4" t="s">
        <v>12</v>
      </c>
      <c r="E2924" s="14" t="s">
        <v>466</v>
      </c>
      <c r="F2924" s="5"/>
      <c r="G2924" s="5"/>
      <c r="H2924" s="5"/>
      <c r="I2924" s="5"/>
      <c r="J2924" s="5"/>
      <c r="K2924" s="5"/>
      <c r="L2924" s="5"/>
      <c r="M2924" s="5">
        <f t="shared" si="2467"/>
        <v>0</v>
      </c>
      <c r="N2924" s="5">
        <v>0</v>
      </c>
      <c r="O2924" s="5">
        <f>O2925</f>
        <v>3175.6381200000001</v>
      </c>
      <c r="P2924" s="5">
        <f t="shared" ref="P2924:V2924" si="2514">P2925</f>
        <v>0</v>
      </c>
      <c r="Q2924" s="5">
        <f t="shared" si="2514"/>
        <v>0</v>
      </c>
      <c r="R2924" s="5">
        <f t="shared" si="2514"/>
        <v>0</v>
      </c>
      <c r="S2924" s="5">
        <f t="shared" si="2514"/>
        <v>0</v>
      </c>
      <c r="T2924" s="5">
        <v>0</v>
      </c>
      <c r="U2924" s="5">
        <f t="shared" si="2514"/>
        <v>0</v>
      </c>
      <c r="V2924" s="36">
        <f t="shared" si="2514"/>
        <v>0</v>
      </c>
      <c r="W2924" s="5" t="e">
        <f t="shared" si="2494"/>
        <v>#DIV/0!</v>
      </c>
      <c r="X2924" s="24" t="s">
        <v>1214</v>
      </c>
    </row>
    <row r="2925" spans="1:24" x14ac:dyDescent="0.25">
      <c r="A2925" s="7" t="s">
        <v>218</v>
      </c>
      <c r="B2925" s="7" t="s">
        <v>77</v>
      </c>
      <c r="C2925" s="7"/>
      <c r="D2925" s="7"/>
      <c r="E2925" s="18" t="s">
        <v>428</v>
      </c>
      <c r="F2925" s="5"/>
      <c r="G2925" s="5"/>
      <c r="H2925" s="5"/>
      <c r="I2925" s="5"/>
      <c r="J2925" s="5"/>
      <c r="K2925" s="5"/>
      <c r="L2925" s="5"/>
      <c r="M2925" s="5">
        <f t="shared" si="2467"/>
        <v>0</v>
      </c>
      <c r="N2925" s="8">
        <v>63835.49106</v>
      </c>
      <c r="O2925" s="5">
        <v>3175.6381200000001</v>
      </c>
      <c r="P2925" s="5">
        <v>0</v>
      </c>
      <c r="Q2925" s="5">
        <v>0</v>
      </c>
      <c r="R2925" s="5">
        <v>0</v>
      </c>
      <c r="S2925" s="5">
        <v>0</v>
      </c>
      <c r="T2925" s="8">
        <v>52227.822009999996</v>
      </c>
      <c r="U2925" s="5">
        <v>0</v>
      </c>
      <c r="V2925" s="36">
        <v>0</v>
      </c>
      <c r="W2925" s="8">
        <f t="shared" si="2494"/>
        <v>81.816276718088105</v>
      </c>
      <c r="X2925" s="26"/>
    </row>
    <row r="2926" spans="1:24" x14ac:dyDescent="0.25">
      <c r="A2926" s="9" t="s">
        <v>218</v>
      </c>
      <c r="B2926" s="9" t="s">
        <v>1346</v>
      </c>
      <c r="C2926" s="9"/>
      <c r="D2926" s="9"/>
      <c r="E2926" s="13" t="s">
        <v>447</v>
      </c>
      <c r="F2926" s="5">
        <f t="shared" ref="F2926:L2929" si="2515">F2927</f>
        <v>0</v>
      </c>
      <c r="G2926" s="5">
        <f t="shared" si="2515"/>
        <v>0</v>
      </c>
      <c r="H2926" s="5">
        <f t="shared" si="2515"/>
        <v>0</v>
      </c>
      <c r="I2926" s="5">
        <f t="shared" si="2515"/>
        <v>0</v>
      </c>
      <c r="J2926" s="5">
        <f t="shared" si="2515"/>
        <v>0</v>
      </c>
      <c r="K2926" s="5">
        <f t="shared" si="2515"/>
        <v>0</v>
      </c>
      <c r="L2926" s="5">
        <f t="shared" si="2515"/>
        <v>0</v>
      </c>
      <c r="M2926" s="5">
        <f t="shared" si="2467"/>
        <v>0</v>
      </c>
      <c r="N2926" s="11">
        <v>332.72399999999999</v>
      </c>
      <c r="O2926" s="5">
        <f t="shared" ref="O2926:O2929" si="2516">O2927</f>
        <v>0</v>
      </c>
      <c r="P2926" s="5">
        <f t="shared" ref="P2926:V2929" si="2517">P2927</f>
        <v>0</v>
      </c>
      <c r="Q2926" s="5">
        <f t="shared" si="2517"/>
        <v>0</v>
      </c>
      <c r="R2926" s="5">
        <f t="shared" si="2517"/>
        <v>0</v>
      </c>
      <c r="S2926" s="5">
        <f t="shared" si="2517"/>
        <v>0</v>
      </c>
      <c r="T2926" s="11">
        <v>105.97190000000001</v>
      </c>
      <c r="U2926" s="5">
        <f t="shared" si="2517"/>
        <v>0</v>
      </c>
      <c r="V2926" s="36">
        <f t="shared" si="2517"/>
        <v>0</v>
      </c>
      <c r="W2926" s="11">
        <f t="shared" si="2494"/>
        <v>31.849791418713409</v>
      </c>
      <c r="X2926" s="26"/>
    </row>
    <row r="2927" spans="1:24" ht="31.5" x14ac:dyDescent="0.25">
      <c r="A2927" s="4" t="s">
        <v>218</v>
      </c>
      <c r="B2927" s="4" t="s">
        <v>1346</v>
      </c>
      <c r="C2927" s="4" t="s">
        <v>188</v>
      </c>
      <c r="D2927" s="4"/>
      <c r="E2927" s="14" t="s">
        <v>994</v>
      </c>
      <c r="F2927" s="5">
        <f t="shared" si="2515"/>
        <v>0</v>
      </c>
      <c r="G2927" s="5">
        <f t="shared" si="2515"/>
        <v>0</v>
      </c>
      <c r="H2927" s="5">
        <f t="shared" si="2515"/>
        <v>0</v>
      </c>
      <c r="I2927" s="5">
        <f t="shared" si="2515"/>
        <v>0</v>
      </c>
      <c r="J2927" s="5">
        <f t="shared" si="2515"/>
        <v>0</v>
      </c>
      <c r="K2927" s="5">
        <f t="shared" si="2515"/>
        <v>0</v>
      </c>
      <c r="L2927" s="5">
        <f t="shared" si="2515"/>
        <v>0</v>
      </c>
      <c r="M2927" s="5">
        <f t="shared" si="2467"/>
        <v>0</v>
      </c>
      <c r="N2927" s="5">
        <v>332.72399999999999</v>
      </c>
      <c r="O2927" s="5">
        <f t="shared" si="2516"/>
        <v>0</v>
      </c>
      <c r="P2927" s="5">
        <f t="shared" si="2517"/>
        <v>0</v>
      </c>
      <c r="Q2927" s="5">
        <f t="shared" si="2517"/>
        <v>0</v>
      </c>
      <c r="R2927" s="5">
        <f t="shared" si="2517"/>
        <v>0</v>
      </c>
      <c r="S2927" s="5">
        <f t="shared" si="2517"/>
        <v>0</v>
      </c>
      <c r="T2927" s="5">
        <v>105.97190000000001</v>
      </c>
      <c r="U2927" s="5">
        <f t="shared" si="2517"/>
        <v>0</v>
      </c>
      <c r="V2927" s="36">
        <f t="shared" si="2517"/>
        <v>0</v>
      </c>
      <c r="W2927" s="5">
        <f t="shared" si="2494"/>
        <v>31.849791418713409</v>
      </c>
      <c r="X2927" s="26"/>
    </row>
    <row r="2928" spans="1:24" ht="31.5" x14ac:dyDescent="0.25">
      <c r="A2928" s="4" t="s">
        <v>218</v>
      </c>
      <c r="B2928" s="4" t="s">
        <v>1346</v>
      </c>
      <c r="C2928" s="4" t="s">
        <v>232</v>
      </c>
      <c r="D2928" s="4"/>
      <c r="E2928" s="14" t="s">
        <v>1009</v>
      </c>
      <c r="F2928" s="5">
        <f t="shared" si="2515"/>
        <v>0</v>
      </c>
      <c r="G2928" s="5">
        <f t="shared" si="2515"/>
        <v>0</v>
      </c>
      <c r="H2928" s="5">
        <f t="shared" si="2515"/>
        <v>0</v>
      </c>
      <c r="I2928" s="5">
        <f t="shared" si="2515"/>
        <v>0</v>
      </c>
      <c r="J2928" s="5">
        <f t="shared" si="2515"/>
        <v>0</v>
      </c>
      <c r="K2928" s="5">
        <f t="shared" si="2515"/>
        <v>0</v>
      </c>
      <c r="L2928" s="5">
        <f t="shared" si="2515"/>
        <v>0</v>
      </c>
      <c r="M2928" s="5">
        <f t="shared" si="2467"/>
        <v>0</v>
      </c>
      <c r="N2928" s="5">
        <v>332.72399999999999</v>
      </c>
      <c r="O2928" s="5">
        <f t="shared" si="2516"/>
        <v>0</v>
      </c>
      <c r="P2928" s="5">
        <f t="shared" si="2517"/>
        <v>0</v>
      </c>
      <c r="Q2928" s="5">
        <f t="shared" si="2517"/>
        <v>0</v>
      </c>
      <c r="R2928" s="5">
        <f t="shared" si="2517"/>
        <v>0</v>
      </c>
      <c r="S2928" s="5">
        <f t="shared" si="2517"/>
        <v>0</v>
      </c>
      <c r="T2928" s="5">
        <v>105.97190000000001</v>
      </c>
      <c r="U2928" s="5">
        <f t="shared" si="2517"/>
        <v>0</v>
      </c>
      <c r="V2928" s="36">
        <f t="shared" si="2517"/>
        <v>0</v>
      </c>
      <c r="W2928" s="5">
        <f t="shared" si="2494"/>
        <v>31.849791418713409</v>
      </c>
      <c r="X2928" s="26"/>
    </row>
    <row r="2929" spans="1:25" ht="63" x14ac:dyDescent="0.25">
      <c r="A2929" s="4" t="s">
        <v>218</v>
      </c>
      <c r="B2929" s="4" t="s">
        <v>1346</v>
      </c>
      <c r="C2929" s="4" t="s">
        <v>233</v>
      </c>
      <c r="D2929" s="4"/>
      <c r="E2929" s="14" t="s">
        <v>1010</v>
      </c>
      <c r="F2929" s="5">
        <f t="shared" si="2515"/>
        <v>0</v>
      </c>
      <c r="G2929" s="5">
        <f t="shared" si="2515"/>
        <v>0</v>
      </c>
      <c r="H2929" s="5">
        <f t="shared" si="2515"/>
        <v>0</v>
      </c>
      <c r="I2929" s="5">
        <f t="shared" si="2515"/>
        <v>0</v>
      </c>
      <c r="J2929" s="5">
        <f t="shared" si="2515"/>
        <v>0</v>
      </c>
      <c r="K2929" s="5">
        <f t="shared" si="2515"/>
        <v>0</v>
      </c>
      <c r="L2929" s="5">
        <f t="shared" si="2515"/>
        <v>0</v>
      </c>
      <c r="M2929" s="5">
        <f t="shared" si="2467"/>
        <v>0</v>
      </c>
      <c r="N2929" s="5">
        <v>332.72399999999999</v>
      </c>
      <c r="O2929" s="5">
        <f t="shared" si="2516"/>
        <v>0</v>
      </c>
      <c r="P2929" s="5">
        <f t="shared" si="2517"/>
        <v>0</v>
      </c>
      <c r="Q2929" s="5">
        <f t="shared" si="2517"/>
        <v>0</v>
      </c>
      <c r="R2929" s="5">
        <f t="shared" si="2517"/>
        <v>0</v>
      </c>
      <c r="S2929" s="5">
        <f t="shared" si="2517"/>
        <v>0</v>
      </c>
      <c r="T2929" s="5">
        <v>105.97190000000001</v>
      </c>
      <c r="U2929" s="5">
        <f t="shared" si="2517"/>
        <v>0</v>
      </c>
      <c r="V2929" s="36">
        <f t="shared" si="2517"/>
        <v>0</v>
      </c>
      <c r="W2929" s="5">
        <f t="shared" si="2494"/>
        <v>31.849791418713409</v>
      </c>
      <c r="X2929" s="26"/>
    </row>
    <row r="2930" spans="1:25" ht="31.5" x14ac:dyDescent="0.25">
      <c r="A2930" s="4" t="s">
        <v>218</v>
      </c>
      <c r="B2930" s="4" t="s">
        <v>1346</v>
      </c>
      <c r="C2930" s="4" t="s">
        <v>1057</v>
      </c>
      <c r="D2930" s="4"/>
      <c r="E2930" s="14" t="s">
        <v>1058</v>
      </c>
      <c r="F2930" s="5"/>
      <c r="G2930" s="5"/>
      <c r="H2930" s="5"/>
      <c r="I2930" s="5"/>
      <c r="J2930" s="5"/>
      <c r="K2930" s="5"/>
      <c r="L2930" s="5"/>
      <c r="M2930" s="5">
        <f t="shared" si="2467"/>
        <v>0</v>
      </c>
      <c r="N2930" s="5">
        <v>332.72399999999999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105.97190000000001</v>
      </c>
      <c r="U2930" s="5">
        <v>0</v>
      </c>
      <c r="V2930" s="36">
        <v>0</v>
      </c>
      <c r="W2930" s="5">
        <f t="shared" si="2494"/>
        <v>31.849791418713409</v>
      </c>
      <c r="X2930" s="26"/>
    </row>
    <row r="2931" spans="1:25" s="10" customFormat="1" ht="31.5" x14ac:dyDescent="0.25">
      <c r="A2931" s="4" t="s">
        <v>218</v>
      </c>
      <c r="B2931" s="4" t="s">
        <v>1346</v>
      </c>
      <c r="C2931" s="4" t="s">
        <v>1057</v>
      </c>
      <c r="D2931" s="4" t="s">
        <v>11</v>
      </c>
      <c r="E2931" s="14" t="s">
        <v>465</v>
      </c>
      <c r="F2931" s="11">
        <f t="shared" ref="F2931:L2931" si="2518">F2932+F2938+F2946</f>
        <v>902.5</v>
      </c>
      <c r="G2931" s="11">
        <f t="shared" si="2518"/>
        <v>864</v>
      </c>
      <c r="H2931" s="11">
        <f t="shared" si="2518"/>
        <v>1027.4000000000001</v>
      </c>
      <c r="I2931" s="11">
        <f t="shared" si="2518"/>
        <v>-6</v>
      </c>
      <c r="J2931" s="11">
        <f t="shared" si="2518"/>
        <v>0</v>
      </c>
      <c r="K2931" s="11">
        <f t="shared" si="2518"/>
        <v>-11.699999999999989</v>
      </c>
      <c r="L2931" s="11">
        <f t="shared" si="2518"/>
        <v>-686.16800000000001</v>
      </c>
      <c r="M2931" s="11">
        <f t="shared" si="2467"/>
        <v>210.33199999999999</v>
      </c>
      <c r="N2931" s="5">
        <v>332.72399999999999</v>
      </c>
      <c r="O2931" s="11">
        <f>O2932+O2938+O2946+O2952</f>
        <v>3</v>
      </c>
      <c r="P2931" s="11">
        <f t="shared" ref="P2931:V2931" si="2519">P2932+P2938+P2946+P2952</f>
        <v>0</v>
      </c>
      <c r="Q2931" s="11">
        <f t="shared" si="2519"/>
        <v>0</v>
      </c>
      <c r="R2931" s="11">
        <f t="shared" si="2519"/>
        <v>0</v>
      </c>
      <c r="S2931" s="11">
        <f t="shared" si="2519"/>
        <v>0</v>
      </c>
      <c r="T2931" s="5">
        <v>105.97190000000001</v>
      </c>
      <c r="U2931" s="11">
        <f t="shared" si="2519"/>
        <v>0</v>
      </c>
      <c r="V2931" s="35">
        <f t="shared" si="2519"/>
        <v>0</v>
      </c>
      <c r="W2931" s="5">
        <f t="shared" si="2494"/>
        <v>31.849791418713409</v>
      </c>
      <c r="X2931" s="25"/>
    </row>
    <row r="2932" spans="1:25" ht="31.5" x14ac:dyDescent="0.25">
      <c r="A2932" s="4" t="s">
        <v>218</v>
      </c>
      <c r="B2932" s="4" t="s">
        <v>1346</v>
      </c>
      <c r="C2932" s="4" t="s">
        <v>1057</v>
      </c>
      <c r="D2932" s="4" t="s">
        <v>12</v>
      </c>
      <c r="E2932" s="14" t="s">
        <v>466</v>
      </c>
      <c r="F2932" s="5">
        <f t="shared" ref="F2932:L2936" si="2520">F2933</f>
        <v>846.2</v>
      </c>
      <c r="G2932" s="5">
        <f t="shared" si="2520"/>
        <v>864</v>
      </c>
      <c r="H2932" s="5">
        <f t="shared" si="2520"/>
        <v>864.7</v>
      </c>
      <c r="I2932" s="5">
        <f t="shared" si="2520"/>
        <v>0</v>
      </c>
      <c r="J2932" s="5">
        <f t="shared" si="2520"/>
        <v>0</v>
      </c>
      <c r="K2932" s="5">
        <f t="shared" si="2520"/>
        <v>0</v>
      </c>
      <c r="L2932" s="5">
        <f t="shared" si="2520"/>
        <v>-686.16800000000001</v>
      </c>
      <c r="M2932" s="5">
        <f t="shared" si="2467"/>
        <v>160.03200000000004</v>
      </c>
      <c r="N2932" s="5">
        <v>332.72399999999999</v>
      </c>
      <c r="O2932" s="5">
        <f t="shared" ref="O2932:O2936" si="2521">O2933</f>
        <v>0</v>
      </c>
      <c r="P2932" s="5">
        <f t="shared" ref="P2932:V2936" si="2522">P2933</f>
        <v>0</v>
      </c>
      <c r="Q2932" s="5">
        <f t="shared" si="2522"/>
        <v>0</v>
      </c>
      <c r="R2932" s="5">
        <f t="shared" si="2522"/>
        <v>0</v>
      </c>
      <c r="S2932" s="5">
        <f t="shared" si="2522"/>
        <v>0</v>
      </c>
      <c r="T2932" s="5">
        <v>105.97190000000001</v>
      </c>
      <c r="U2932" s="5">
        <f t="shared" si="2522"/>
        <v>0</v>
      </c>
      <c r="V2932" s="36">
        <f t="shared" si="2522"/>
        <v>0</v>
      </c>
      <c r="W2932" s="5">
        <f t="shared" si="2494"/>
        <v>31.849791418713409</v>
      </c>
      <c r="X2932" s="26"/>
    </row>
    <row r="2933" spans="1:25" x14ac:dyDescent="0.25">
      <c r="A2933" s="9" t="s">
        <v>218</v>
      </c>
      <c r="B2933" s="9" t="s">
        <v>1347</v>
      </c>
      <c r="C2933" s="9"/>
      <c r="D2933" s="9"/>
      <c r="E2933" s="13" t="s">
        <v>448</v>
      </c>
      <c r="F2933" s="5">
        <f t="shared" si="2520"/>
        <v>846.2</v>
      </c>
      <c r="G2933" s="5">
        <f t="shared" si="2520"/>
        <v>864</v>
      </c>
      <c r="H2933" s="5">
        <f t="shared" si="2520"/>
        <v>864.7</v>
      </c>
      <c r="I2933" s="5">
        <f t="shared" si="2520"/>
        <v>0</v>
      </c>
      <c r="J2933" s="5">
        <f t="shared" si="2520"/>
        <v>0</v>
      </c>
      <c r="K2933" s="5">
        <f t="shared" si="2520"/>
        <v>0</v>
      </c>
      <c r="L2933" s="5">
        <f t="shared" si="2520"/>
        <v>-686.16800000000001</v>
      </c>
      <c r="M2933" s="5">
        <f t="shared" si="2467"/>
        <v>160.03200000000004</v>
      </c>
      <c r="N2933" s="11">
        <v>51975.16706</v>
      </c>
      <c r="O2933" s="5">
        <f t="shared" si="2521"/>
        <v>0</v>
      </c>
      <c r="P2933" s="5">
        <f t="shared" si="2522"/>
        <v>0</v>
      </c>
      <c r="Q2933" s="5">
        <f t="shared" si="2522"/>
        <v>0</v>
      </c>
      <c r="R2933" s="5">
        <f t="shared" si="2522"/>
        <v>0</v>
      </c>
      <c r="S2933" s="5">
        <f t="shared" si="2522"/>
        <v>0</v>
      </c>
      <c r="T2933" s="11">
        <v>40618.238689999998</v>
      </c>
      <c r="U2933" s="5">
        <f t="shared" si="2522"/>
        <v>0</v>
      </c>
      <c r="V2933" s="36">
        <f t="shared" si="2522"/>
        <v>0</v>
      </c>
      <c r="W2933" s="11">
        <f t="shared" si="2494"/>
        <v>78.149318198651301</v>
      </c>
      <c r="X2933" s="26"/>
    </row>
    <row r="2934" spans="1:25" x14ac:dyDescent="0.25">
      <c r="A2934" s="4" t="s">
        <v>218</v>
      </c>
      <c r="B2934" s="4" t="s">
        <v>1347</v>
      </c>
      <c r="C2934" s="4" t="s">
        <v>108</v>
      </c>
      <c r="D2934" s="4"/>
      <c r="E2934" s="14" t="s">
        <v>868</v>
      </c>
      <c r="F2934" s="5">
        <f>F2935</f>
        <v>846.2</v>
      </c>
      <c r="G2934" s="5">
        <f t="shared" si="2520"/>
        <v>864</v>
      </c>
      <c r="H2934" s="5">
        <f t="shared" si="2520"/>
        <v>864.7</v>
      </c>
      <c r="I2934" s="5">
        <f t="shared" si="2520"/>
        <v>0</v>
      </c>
      <c r="J2934" s="5">
        <f t="shared" si="2520"/>
        <v>0</v>
      </c>
      <c r="K2934" s="5">
        <f t="shared" si="2520"/>
        <v>0</v>
      </c>
      <c r="L2934" s="5">
        <f t="shared" si="2520"/>
        <v>-686.16800000000001</v>
      </c>
      <c r="M2934" s="5">
        <f t="shared" si="2467"/>
        <v>160.03200000000004</v>
      </c>
      <c r="N2934" s="5">
        <v>2583.7910000000002</v>
      </c>
      <c r="O2934" s="5">
        <f t="shared" si="2521"/>
        <v>0</v>
      </c>
      <c r="P2934" s="5">
        <f t="shared" si="2522"/>
        <v>0</v>
      </c>
      <c r="Q2934" s="5">
        <f t="shared" si="2522"/>
        <v>0</v>
      </c>
      <c r="R2934" s="5">
        <f t="shared" si="2522"/>
        <v>0</v>
      </c>
      <c r="S2934" s="5">
        <f t="shared" si="2522"/>
        <v>0</v>
      </c>
      <c r="T2934" s="5">
        <v>2583.7910000000002</v>
      </c>
      <c r="U2934" s="5">
        <f t="shared" si="2522"/>
        <v>0</v>
      </c>
      <c r="V2934" s="36">
        <f t="shared" si="2522"/>
        <v>0</v>
      </c>
      <c r="W2934" s="5">
        <f t="shared" si="2494"/>
        <v>100</v>
      </c>
      <c r="X2934" s="26"/>
    </row>
    <row r="2935" spans="1:25" ht="31.5" x14ac:dyDescent="0.25">
      <c r="A2935" s="4" t="s">
        <v>218</v>
      </c>
      <c r="B2935" s="4" t="s">
        <v>1347</v>
      </c>
      <c r="C2935" s="4" t="s">
        <v>168</v>
      </c>
      <c r="D2935" s="4"/>
      <c r="E2935" s="14" t="s">
        <v>1417</v>
      </c>
      <c r="F2935" s="5">
        <f>F2936</f>
        <v>846.2</v>
      </c>
      <c r="G2935" s="5">
        <f t="shared" si="2520"/>
        <v>864</v>
      </c>
      <c r="H2935" s="5">
        <f t="shared" si="2520"/>
        <v>864.7</v>
      </c>
      <c r="I2935" s="5">
        <f t="shared" si="2520"/>
        <v>0</v>
      </c>
      <c r="J2935" s="5">
        <f t="shared" si="2520"/>
        <v>0</v>
      </c>
      <c r="K2935" s="5">
        <f t="shared" si="2520"/>
        <v>0</v>
      </c>
      <c r="L2935" s="5">
        <f t="shared" si="2520"/>
        <v>-686.16800000000001</v>
      </c>
      <c r="M2935" s="5">
        <f t="shared" si="2467"/>
        <v>160.03200000000004</v>
      </c>
      <c r="N2935" s="5">
        <v>2583.7910000000002</v>
      </c>
      <c r="O2935" s="5">
        <f t="shared" si="2521"/>
        <v>0</v>
      </c>
      <c r="P2935" s="5">
        <f t="shared" si="2522"/>
        <v>0</v>
      </c>
      <c r="Q2935" s="5">
        <f t="shared" si="2522"/>
        <v>0</v>
      </c>
      <c r="R2935" s="5">
        <f t="shared" si="2522"/>
        <v>0</v>
      </c>
      <c r="S2935" s="5">
        <f t="shared" si="2522"/>
        <v>0</v>
      </c>
      <c r="T2935" s="5">
        <v>2583.7910000000002</v>
      </c>
      <c r="U2935" s="5">
        <f t="shared" si="2522"/>
        <v>0</v>
      </c>
      <c r="V2935" s="36">
        <f t="shared" si="2522"/>
        <v>0</v>
      </c>
      <c r="W2935" s="5">
        <f t="shared" si="2494"/>
        <v>100</v>
      </c>
      <c r="X2935" s="26"/>
    </row>
    <row r="2936" spans="1:25" ht="63" x14ac:dyDescent="0.25">
      <c r="A2936" s="4" t="s">
        <v>218</v>
      </c>
      <c r="B2936" s="4" t="s">
        <v>1347</v>
      </c>
      <c r="C2936" s="4" t="s">
        <v>169</v>
      </c>
      <c r="D2936" s="4"/>
      <c r="E2936" s="14" t="s">
        <v>1418</v>
      </c>
      <c r="F2936" s="5">
        <f>F2937</f>
        <v>846.2</v>
      </c>
      <c r="G2936" s="5">
        <f t="shared" si="2520"/>
        <v>864</v>
      </c>
      <c r="H2936" s="5">
        <f t="shared" si="2520"/>
        <v>864.7</v>
      </c>
      <c r="I2936" s="5">
        <f t="shared" si="2520"/>
        <v>0</v>
      </c>
      <c r="J2936" s="5">
        <f t="shared" si="2520"/>
        <v>0</v>
      </c>
      <c r="K2936" s="5">
        <f t="shared" si="2520"/>
        <v>0</v>
      </c>
      <c r="L2936" s="5">
        <f t="shared" si="2520"/>
        <v>-686.16800000000001</v>
      </c>
      <c r="M2936" s="5">
        <f t="shared" si="2467"/>
        <v>160.03200000000004</v>
      </c>
      <c r="N2936" s="5">
        <v>2583.7910000000002</v>
      </c>
      <c r="O2936" s="5">
        <f t="shared" si="2521"/>
        <v>0</v>
      </c>
      <c r="P2936" s="5">
        <f t="shared" si="2522"/>
        <v>0</v>
      </c>
      <c r="Q2936" s="5">
        <f t="shared" si="2522"/>
        <v>0</v>
      </c>
      <c r="R2936" s="5">
        <f t="shared" si="2522"/>
        <v>0</v>
      </c>
      <c r="S2936" s="5">
        <f t="shared" si="2522"/>
        <v>0</v>
      </c>
      <c r="T2936" s="5">
        <v>2583.7910000000002</v>
      </c>
      <c r="U2936" s="5">
        <f t="shared" si="2522"/>
        <v>0</v>
      </c>
      <c r="V2936" s="36">
        <f t="shared" si="2522"/>
        <v>0</v>
      </c>
      <c r="W2936" s="5">
        <f t="shared" si="2494"/>
        <v>100</v>
      </c>
      <c r="X2936" s="26"/>
    </row>
    <row r="2937" spans="1:25" ht="31.5" x14ac:dyDescent="0.25">
      <c r="A2937" s="4" t="s">
        <v>218</v>
      </c>
      <c r="B2937" s="4" t="s">
        <v>1347</v>
      </c>
      <c r="C2937" s="4" t="s">
        <v>1106</v>
      </c>
      <c r="D2937" s="4"/>
      <c r="E2937" s="14" t="s">
        <v>1107</v>
      </c>
      <c r="F2937" s="5">
        <v>846.2</v>
      </c>
      <c r="G2937" s="5">
        <v>864</v>
      </c>
      <c r="H2937" s="5">
        <v>864.7</v>
      </c>
      <c r="I2937" s="5"/>
      <c r="J2937" s="5"/>
      <c r="K2937" s="5"/>
      <c r="L2937" s="5">
        <f>-838.333+270.971-118.806</f>
        <v>-686.16800000000001</v>
      </c>
      <c r="M2937" s="5">
        <f t="shared" si="2467"/>
        <v>160.03200000000004</v>
      </c>
      <c r="N2937" s="5">
        <v>2583.7910000000002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2583.7910000000002</v>
      </c>
      <c r="U2937" s="5">
        <v>0</v>
      </c>
      <c r="V2937" s="36">
        <v>0</v>
      </c>
      <c r="W2937" s="5">
        <f t="shared" si="2494"/>
        <v>100</v>
      </c>
      <c r="X2937" s="26"/>
    </row>
    <row r="2938" spans="1:25" ht="31.5" x14ac:dyDescent="0.25">
      <c r="A2938" s="4" t="s">
        <v>218</v>
      </c>
      <c r="B2938" s="4" t="s">
        <v>1347</v>
      </c>
      <c r="C2938" s="4" t="s">
        <v>1106</v>
      </c>
      <c r="D2938" s="4" t="s">
        <v>11</v>
      </c>
      <c r="E2938" s="14" t="s">
        <v>465</v>
      </c>
      <c r="F2938" s="5">
        <f t="shared" ref="F2938:L2941" si="2523">F2939</f>
        <v>56.3</v>
      </c>
      <c r="G2938" s="5">
        <f t="shared" si="2523"/>
        <v>0</v>
      </c>
      <c r="H2938" s="5">
        <f t="shared" si="2523"/>
        <v>162.69999999999999</v>
      </c>
      <c r="I2938" s="5">
        <f t="shared" si="2523"/>
        <v>-6</v>
      </c>
      <c r="J2938" s="5">
        <f t="shared" si="2523"/>
        <v>0</v>
      </c>
      <c r="K2938" s="5">
        <f t="shared" si="2523"/>
        <v>-11.699999999999989</v>
      </c>
      <c r="L2938" s="5">
        <f t="shared" si="2523"/>
        <v>0</v>
      </c>
      <c r="M2938" s="5">
        <f t="shared" si="2467"/>
        <v>50.3</v>
      </c>
      <c r="N2938" s="5">
        <v>2583.7910000000002</v>
      </c>
      <c r="O2938" s="5">
        <f t="shared" ref="O2938:O2941" si="2524">O2939</f>
        <v>0</v>
      </c>
      <c r="P2938" s="5">
        <f t="shared" ref="P2938:V2941" si="2525">P2939</f>
        <v>0</v>
      </c>
      <c r="Q2938" s="5">
        <f t="shared" si="2525"/>
        <v>0</v>
      </c>
      <c r="R2938" s="5">
        <f t="shared" si="2525"/>
        <v>0</v>
      </c>
      <c r="S2938" s="5">
        <f t="shared" si="2525"/>
        <v>0</v>
      </c>
      <c r="T2938" s="5">
        <v>2583.7910000000002</v>
      </c>
      <c r="U2938" s="5">
        <f t="shared" si="2525"/>
        <v>0</v>
      </c>
      <c r="V2938" s="36">
        <f t="shared" si="2525"/>
        <v>0</v>
      </c>
      <c r="W2938" s="5">
        <f t="shared" si="2494"/>
        <v>100</v>
      </c>
      <c r="X2938" s="26"/>
    </row>
    <row r="2939" spans="1:25" ht="31.5" x14ac:dyDescent="0.25">
      <c r="A2939" s="4" t="s">
        <v>218</v>
      </c>
      <c r="B2939" s="4" t="s">
        <v>1347</v>
      </c>
      <c r="C2939" s="4" t="s">
        <v>1106</v>
      </c>
      <c r="D2939" s="4" t="s">
        <v>12</v>
      </c>
      <c r="E2939" s="14" t="s">
        <v>466</v>
      </c>
      <c r="F2939" s="5">
        <f t="shared" si="2523"/>
        <v>56.3</v>
      </c>
      <c r="G2939" s="5">
        <f t="shared" si="2523"/>
        <v>0</v>
      </c>
      <c r="H2939" s="5">
        <f t="shared" si="2523"/>
        <v>162.69999999999999</v>
      </c>
      <c r="I2939" s="5">
        <f t="shared" si="2523"/>
        <v>-6</v>
      </c>
      <c r="J2939" s="5">
        <f t="shared" si="2523"/>
        <v>0</v>
      </c>
      <c r="K2939" s="5">
        <f t="shared" si="2523"/>
        <v>-11.699999999999989</v>
      </c>
      <c r="L2939" s="5">
        <f t="shared" si="2523"/>
        <v>0</v>
      </c>
      <c r="M2939" s="5">
        <f t="shared" si="2467"/>
        <v>50.3</v>
      </c>
      <c r="N2939" s="5">
        <v>2583.7910000000002</v>
      </c>
      <c r="O2939" s="5">
        <f t="shared" si="2524"/>
        <v>0</v>
      </c>
      <c r="P2939" s="5">
        <f t="shared" si="2525"/>
        <v>0</v>
      </c>
      <c r="Q2939" s="5">
        <f t="shared" si="2525"/>
        <v>0</v>
      </c>
      <c r="R2939" s="5">
        <f t="shared" si="2525"/>
        <v>0</v>
      </c>
      <c r="S2939" s="5">
        <f t="shared" si="2525"/>
        <v>0</v>
      </c>
      <c r="T2939" s="5">
        <v>2583.7910000000002</v>
      </c>
      <c r="U2939" s="5">
        <f t="shared" si="2525"/>
        <v>0</v>
      </c>
      <c r="V2939" s="36">
        <f t="shared" si="2525"/>
        <v>0</v>
      </c>
      <c r="W2939" s="5">
        <f t="shared" si="2494"/>
        <v>100</v>
      </c>
      <c r="X2939" s="26"/>
    </row>
    <row r="2940" spans="1:25" ht="31.5" x14ac:dyDescent="0.25">
      <c r="A2940" s="4" t="s">
        <v>218</v>
      </c>
      <c r="B2940" s="4" t="s">
        <v>1347</v>
      </c>
      <c r="C2940" s="4" t="s">
        <v>186</v>
      </c>
      <c r="D2940" s="4"/>
      <c r="E2940" s="14" t="s">
        <v>959</v>
      </c>
      <c r="F2940" s="5">
        <f t="shared" si="2523"/>
        <v>56.3</v>
      </c>
      <c r="G2940" s="5">
        <f t="shared" si="2523"/>
        <v>0</v>
      </c>
      <c r="H2940" s="5">
        <f t="shared" si="2523"/>
        <v>162.69999999999999</v>
      </c>
      <c r="I2940" s="5">
        <f>I2941+I2943</f>
        <v>-6</v>
      </c>
      <c r="J2940" s="5">
        <f>J2941+J2943</f>
        <v>0</v>
      </c>
      <c r="K2940" s="5">
        <f>K2941+K2943</f>
        <v>-11.699999999999989</v>
      </c>
      <c r="L2940" s="5">
        <f t="shared" si="2523"/>
        <v>0</v>
      </c>
      <c r="M2940" s="5">
        <f t="shared" si="2467"/>
        <v>50.3</v>
      </c>
      <c r="N2940" s="5">
        <v>33267.991999999998</v>
      </c>
      <c r="O2940" s="5">
        <f t="shared" ref="O2940:V2940" si="2526">O2943</f>
        <v>0</v>
      </c>
      <c r="P2940" s="5">
        <f t="shared" si="2526"/>
        <v>0</v>
      </c>
      <c r="Q2940" s="5">
        <f t="shared" si="2526"/>
        <v>0</v>
      </c>
      <c r="R2940" s="5">
        <f t="shared" si="2526"/>
        <v>0</v>
      </c>
      <c r="S2940" s="5">
        <f t="shared" si="2526"/>
        <v>0</v>
      </c>
      <c r="T2940" s="5">
        <v>22954.410769999999</v>
      </c>
      <c r="U2940" s="5">
        <f t="shared" si="2526"/>
        <v>0</v>
      </c>
      <c r="V2940" s="36">
        <f t="shared" si="2526"/>
        <v>0</v>
      </c>
      <c r="W2940" s="5">
        <f t="shared" si="2494"/>
        <v>68.998485902004546</v>
      </c>
      <c r="X2940" s="26"/>
    </row>
    <row r="2941" spans="1:25" ht="47.25" x14ac:dyDescent="0.25">
      <c r="A2941" s="4" t="s">
        <v>218</v>
      </c>
      <c r="B2941" s="4" t="s">
        <v>1347</v>
      </c>
      <c r="C2941" s="4" t="s">
        <v>187</v>
      </c>
      <c r="D2941" s="4"/>
      <c r="E2941" s="14" t="s">
        <v>1487</v>
      </c>
      <c r="F2941" s="5">
        <f t="shared" si="2523"/>
        <v>56.3</v>
      </c>
      <c r="G2941" s="5">
        <f t="shared" si="2523"/>
        <v>0</v>
      </c>
      <c r="H2941" s="5">
        <f t="shared" si="2523"/>
        <v>162.69999999999999</v>
      </c>
      <c r="I2941" s="5">
        <f t="shared" si="2523"/>
        <v>-56.3</v>
      </c>
      <c r="J2941" s="5">
        <f t="shared" si="2523"/>
        <v>0</v>
      </c>
      <c r="K2941" s="5">
        <f t="shared" si="2523"/>
        <v>-162.69999999999999</v>
      </c>
      <c r="L2941" s="5">
        <f t="shared" si="2523"/>
        <v>0</v>
      </c>
      <c r="M2941" s="5">
        <f t="shared" si="2467"/>
        <v>0</v>
      </c>
      <c r="N2941" s="5">
        <v>33267.991999999998</v>
      </c>
      <c r="O2941" s="5">
        <f t="shared" si="2524"/>
        <v>0</v>
      </c>
      <c r="P2941" s="5">
        <f t="shared" si="2525"/>
        <v>0</v>
      </c>
      <c r="Q2941" s="5">
        <f t="shared" si="2525"/>
        <v>0</v>
      </c>
      <c r="R2941" s="5">
        <f t="shared" si="2525"/>
        <v>0</v>
      </c>
      <c r="S2941" s="5">
        <f t="shared" si="2525"/>
        <v>0</v>
      </c>
      <c r="T2941" s="5">
        <v>22954.410769999999</v>
      </c>
      <c r="U2941" s="5">
        <f t="shared" si="2525"/>
        <v>0</v>
      </c>
      <c r="V2941" s="36">
        <f t="shared" si="2525"/>
        <v>0</v>
      </c>
      <c r="W2941" s="5">
        <f t="shared" si="2494"/>
        <v>68.998485902004546</v>
      </c>
      <c r="X2941" s="26"/>
      <c r="Y2941" s="2" t="s">
        <v>1236</v>
      </c>
    </row>
    <row r="2942" spans="1:25" ht="31.5" x14ac:dyDescent="0.25">
      <c r="A2942" s="4" t="s">
        <v>218</v>
      </c>
      <c r="B2942" s="4" t="s">
        <v>1347</v>
      </c>
      <c r="C2942" s="4" t="s">
        <v>200</v>
      </c>
      <c r="D2942" s="4"/>
      <c r="E2942" s="14" t="s">
        <v>960</v>
      </c>
      <c r="F2942" s="5">
        <v>56.3</v>
      </c>
      <c r="G2942" s="5"/>
      <c r="H2942" s="5">
        <v>162.69999999999999</v>
      </c>
      <c r="I2942" s="5">
        <f>-6-50.3</f>
        <v>-56.3</v>
      </c>
      <c r="J2942" s="5"/>
      <c r="K2942" s="5">
        <f>-11.7-151</f>
        <v>-162.69999999999999</v>
      </c>
      <c r="L2942" s="5"/>
      <c r="M2942" s="5">
        <f t="shared" si="2467"/>
        <v>0</v>
      </c>
      <c r="N2942" s="5">
        <v>32300.892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21987.31077</v>
      </c>
      <c r="U2942" s="5">
        <v>0</v>
      </c>
      <c r="V2942" s="36">
        <v>0</v>
      </c>
      <c r="W2942" s="5">
        <f t="shared" si="2494"/>
        <v>68.070289730698462</v>
      </c>
      <c r="X2942" s="26"/>
      <c r="Y2942" s="2" t="s">
        <v>1236</v>
      </c>
    </row>
    <row r="2943" spans="1:25" ht="31.5" x14ac:dyDescent="0.25">
      <c r="A2943" s="4" t="s">
        <v>218</v>
      </c>
      <c r="B2943" s="4" t="s">
        <v>1347</v>
      </c>
      <c r="C2943" s="23" t="s">
        <v>1130</v>
      </c>
      <c r="D2943" s="4"/>
      <c r="E2943" s="14" t="s">
        <v>1131</v>
      </c>
      <c r="F2943" s="5"/>
      <c r="G2943" s="5"/>
      <c r="H2943" s="5"/>
      <c r="I2943" s="5">
        <f t="shared" ref="I2943:K2944" si="2527">I2944</f>
        <v>50.3</v>
      </c>
      <c r="J2943" s="5">
        <f t="shared" si="2527"/>
        <v>0</v>
      </c>
      <c r="K2943" s="5">
        <f t="shared" si="2527"/>
        <v>151</v>
      </c>
      <c r="L2943" s="5"/>
      <c r="M2943" s="5">
        <f t="shared" si="2467"/>
        <v>50.3</v>
      </c>
      <c r="N2943" s="5">
        <v>32300.892</v>
      </c>
      <c r="O2943" s="5">
        <f>O2944</f>
        <v>0</v>
      </c>
      <c r="P2943" s="5">
        <f t="shared" ref="P2943:V2944" si="2528">P2944</f>
        <v>0</v>
      </c>
      <c r="Q2943" s="5">
        <f t="shared" si="2528"/>
        <v>0</v>
      </c>
      <c r="R2943" s="5">
        <f t="shared" si="2528"/>
        <v>0</v>
      </c>
      <c r="S2943" s="5">
        <f t="shared" si="2528"/>
        <v>0</v>
      </c>
      <c r="T2943" s="5">
        <v>21987.31077</v>
      </c>
      <c r="U2943" s="5">
        <f t="shared" si="2528"/>
        <v>0</v>
      </c>
      <c r="V2943" s="36">
        <f t="shared" si="2528"/>
        <v>0</v>
      </c>
      <c r="W2943" s="5">
        <f t="shared" si="2494"/>
        <v>68.070289730698462</v>
      </c>
      <c r="X2943" s="26"/>
    </row>
    <row r="2944" spans="1:25" ht="31.5" x14ac:dyDescent="0.25">
      <c r="A2944" s="4" t="s">
        <v>218</v>
      </c>
      <c r="B2944" s="4" t="s">
        <v>1347</v>
      </c>
      <c r="C2944" s="23" t="s">
        <v>1130</v>
      </c>
      <c r="D2944" s="4" t="s">
        <v>11</v>
      </c>
      <c r="E2944" s="14" t="s">
        <v>465</v>
      </c>
      <c r="F2944" s="5"/>
      <c r="G2944" s="5"/>
      <c r="H2944" s="5"/>
      <c r="I2944" s="5">
        <f t="shared" si="2527"/>
        <v>50.3</v>
      </c>
      <c r="J2944" s="5">
        <f t="shared" si="2527"/>
        <v>0</v>
      </c>
      <c r="K2944" s="5">
        <f t="shared" si="2527"/>
        <v>151</v>
      </c>
      <c r="L2944" s="5"/>
      <c r="M2944" s="5">
        <f t="shared" si="2467"/>
        <v>50.3</v>
      </c>
      <c r="N2944" s="5">
        <v>32300.892</v>
      </c>
      <c r="O2944" s="5">
        <f>O2945</f>
        <v>0</v>
      </c>
      <c r="P2944" s="5">
        <f t="shared" si="2528"/>
        <v>0</v>
      </c>
      <c r="Q2944" s="5">
        <f t="shared" si="2528"/>
        <v>0</v>
      </c>
      <c r="R2944" s="5">
        <f t="shared" si="2528"/>
        <v>0</v>
      </c>
      <c r="S2944" s="5">
        <f t="shared" si="2528"/>
        <v>0</v>
      </c>
      <c r="T2944" s="5">
        <v>21987.31077</v>
      </c>
      <c r="U2944" s="5">
        <f t="shared" si="2528"/>
        <v>0</v>
      </c>
      <c r="V2944" s="36">
        <f t="shared" si="2528"/>
        <v>0</v>
      </c>
      <c r="W2944" s="5">
        <f t="shared" si="2494"/>
        <v>68.070289730698462</v>
      </c>
      <c r="X2944" s="26"/>
    </row>
    <row r="2945" spans="1:25" ht="31.5" x14ac:dyDescent="0.25">
      <c r="A2945" s="4" t="s">
        <v>218</v>
      </c>
      <c r="B2945" s="4" t="s">
        <v>1347</v>
      </c>
      <c r="C2945" s="23" t="s">
        <v>1130</v>
      </c>
      <c r="D2945" s="4" t="s">
        <v>12</v>
      </c>
      <c r="E2945" s="14" t="s">
        <v>466</v>
      </c>
      <c r="F2945" s="5"/>
      <c r="G2945" s="5"/>
      <c r="H2945" s="5"/>
      <c r="I2945" s="5">
        <v>50.3</v>
      </c>
      <c r="J2945" s="5"/>
      <c r="K2945" s="5">
        <v>151</v>
      </c>
      <c r="L2945" s="5"/>
      <c r="M2945" s="5">
        <f t="shared" si="2467"/>
        <v>50.3</v>
      </c>
      <c r="N2945" s="5">
        <v>32300.892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21987.31077</v>
      </c>
      <c r="U2945" s="5">
        <v>0</v>
      </c>
      <c r="V2945" s="36">
        <v>0</v>
      </c>
      <c r="W2945" s="5">
        <f t="shared" si="2494"/>
        <v>68.070289730698462</v>
      </c>
      <c r="X2945" s="26"/>
    </row>
    <row r="2946" spans="1:25" ht="31.5" x14ac:dyDescent="0.25">
      <c r="A2946" s="4" t="s">
        <v>218</v>
      </c>
      <c r="B2946" s="4" t="s">
        <v>1347</v>
      </c>
      <c r="C2946" s="4" t="s">
        <v>201</v>
      </c>
      <c r="D2946" s="4"/>
      <c r="E2946" s="14" t="s">
        <v>961</v>
      </c>
      <c r="F2946" s="5">
        <f t="shared" ref="F2946:L2950" si="2529">F2947</f>
        <v>0</v>
      </c>
      <c r="G2946" s="5">
        <f t="shared" si="2529"/>
        <v>0</v>
      </c>
      <c r="H2946" s="5">
        <f t="shared" si="2529"/>
        <v>0</v>
      </c>
      <c r="I2946" s="5">
        <f t="shared" si="2529"/>
        <v>0</v>
      </c>
      <c r="J2946" s="5">
        <f t="shared" si="2529"/>
        <v>0</v>
      </c>
      <c r="K2946" s="5">
        <f t="shared" si="2529"/>
        <v>0</v>
      </c>
      <c r="L2946" s="5">
        <f t="shared" si="2529"/>
        <v>0</v>
      </c>
      <c r="M2946" s="5">
        <f t="shared" si="2467"/>
        <v>0</v>
      </c>
      <c r="N2946" s="5">
        <v>715.5</v>
      </c>
      <c r="O2946" s="5">
        <f t="shared" ref="O2946:O2950" si="2530">O2947</f>
        <v>0</v>
      </c>
      <c r="P2946" s="5">
        <f t="shared" ref="P2946:V2950" si="2531">P2947</f>
        <v>0</v>
      </c>
      <c r="Q2946" s="5">
        <f t="shared" si="2531"/>
        <v>0</v>
      </c>
      <c r="R2946" s="5">
        <f t="shared" si="2531"/>
        <v>0</v>
      </c>
      <c r="S2946" s="5">
        <f t="shared" si="2531"/>
        <v>0</v>
      </c>
      <c r="T2946" s="5">
        <v>715.5</v>
      </c>
      <c r="U2946" s="5">
        <f t="shared" si="2531"/>
        <v>0</v>
      </c>
      <c r="V2946" s="36">
        <f t="shared" si="2531"/>
        <v>0</v>
      </c>
      <c r="W2946" s="5">
        <f t="shared" si="2494"/>
        <v>100</v>
      </c>
      <c r="X2946" s="26"/>
      <c r="Y2946" s="2" t="s">
        <v>1236</v>
      </c>
    </row>
    <row r="2947" spans="1:25" x14ac:dyDescent="0.25">
      <c r="A2947" s="4" t="s">
        <v>218</v>
      </c>
      <c r="B2947" s="4" t="s">
        <v>1347</v>
      </c>
      <c r="C2947" s="4" t="s">
        <v>1132</v>
      </c>
      <c r="D2947" s="4"/>
      <c r="E2947" s="14" t="s">
        <v>1133</v>
      </c>
      <c r="F2947" s="5">
        <f t="shared" si="2529"/>
        <v>0</v>
      </c>
      <c r="G2947" s="5">
        <f t="shared" si="2529"/>
        <v>0</v>
      </c>
      <c r="H2947" s="5">
        <f t="shared" si="2529"/>
        <v>0</v>
      </c>
      <c r="I2947" s="5">
        <f t="shared" si="2529"/>
        <v>0</v>
      </c>
      <c r="J2947" s="5">
        <f t="shared" si="2529"/>
        <v>0</v>
      </c>
      <c r="K2947" s="5">
        <f t="shared" si="2529"/>
        <v>0</v>
      </c>
      <c r="L2947" s="5">
        <f t="shared" si="2529"/>
        <v>0</v>
      </c>
      <c r="M2947" s="5">
        <f t="shared" si="2467"/>
        <v>0</v>
      </c>
      <c r="N2947" s="5">
        <v>715.5</v>
      </c>
      <c r="O2947" s="5">
        <f t="shared" si="2530"/>
        <v>0</v>
      </c>
      <c r="P2947" s="5">
        <f t="shared" si="2531"/>
        <v>0</v>
      </c>
      <c r="Q2947" s="5">
        <f t="shared" si="2531"/>
        <v>0</v>
      </c>
      <c r="R2947" s="5">
        <f t="shared" si="2531"/>
        <v>0</v>
      </c>
      <c r="S2947" s="5">
        <f t="shared" si="2531"/>
        <v>0</v>
      </c>
      <c r="T2947" s="5">
        <v>715.5</v>
      </c>
      <c r="U2947" s="5">
        <f t="shared" si="2531"/>
        <v>0</v>
      </c>
      <c r="V2947" s="36">
        <f t="shared" si="2531"/>
        <v>0</v>
      </c>
      <c r="W2947" s="5">
        <f t="shared" si="2494"/>
        <v>100</v>
      </c>
      <c r="X2947" s="26"/>
      <c r="Y2947" s="2" t="s">
        <v>1236</v>
      </c>
    </row>
    <row r="2948" spans="1:25" ht="31.5" x14ac:dyDescent="0.25">
      <c r="A2948" s="4" t="s">
        <v>218</v>
      </c>
      <c r="B2948" s="4" t="s">
        <v>1347</v>
      </c>
      <c r="C2948" s="4" t="s">
        <v>1132</v>
      </c>
      <c r="D2948" s="4" t="s">
        <v>11</v>
      </c>
      <c r="E2948" s="14" t="s">
        <v>465</v>
      </c>
      <c r="F2948" s="5">
        <f t="shared" si="2529"/>
        <v>0</v>
      </c>
      <c r="G2948" s="5">
        <f t="shared" si="2529"/>
        <v>0</v>
      </c>
      <c r="H2948" s="5">
        <f t="shared" si="2529"/>
        <v>0</v>
      </c>
      <c r="I2948" s="5">
        <f t="shared" si="2529"/>
        <v>0</v>
      </c>
      <c r="J2948" s="5">
        <f t="shared" si="2529"/>
        <v>0</v>
      </c>
      <c r="K2948" s="5">
        <f t="shared" si="2529"/>
        <v>0</v>
      </c>
      <c r="L2948" s="5">
        <f t="shared" si="2529"/>
        <v>0</v>
      </c>
      <c r="M2948" s="5">
        <f t="shared" si="2467"/>
        <v>0</v>
      </c>
      <c r="N2948" s="5">
        <v>715.5</v>
      </c>
      <c r="O2948" s="5">
        <f t="shared" si="2530"/>
        <v>0</v>
      </c>
      <c r="P2948" s="5">
        <f t="shared" si="2531"/>
        <v>0</v>
      </c>
      <c r="Q2948" s="5">
        <f t="shared" si="2531"/>
        <v>0</v>
      </c>
      <c r="R2948" s="5">
        <f t="shared" si="2531"/>
        <v>0</v>
      </c>
      <c r="S2948" s="5">
        <f t="shared" si="2531"/>
        <v>0</v>
      </c>
      <c r="T2948" s="5">
        <v>715.5</v>
      </c>
      <c r="U2948" s="5">
        <f t="shared" si="2531"/>
        <v>0</v>
      </c>
      <c r="V2948" s="36">
        <f t="shared" si="2531"/>
        <v>0</v>
      </c>
      <c r="W2948" s="5">
        <f t="shared" si="2494"/>
        <v>100</v>
      </c>
      <c r="X2948" s="26"/>
      <c r="Y2948" s="2" t="s">
        <v>1236</v>
      </c>
    </row>
    <row r="2949" spans="1:25" ht="31.5" x14ac:dyDescent="0.25">
      <c r="A2949" s="4" t="s">
        <v>218</v>
      </c>
      <c r="B2949" s="4" t="s">
        <v>1347</v>
      </c>
      <c r="C2949" s="4" t="s">
        <v>1132</v>
      </c>
      <c r="D2949" s="4" t="s">
        <v>12</v>
      </c>
      <c r="E2949" s="14" t="s">
        <v>466</v>
      </c>
      <c r="F2949" s="5">
        <f t="shared" si="2529"/>
        <v>0</v>
      </c>
      <c r="G2949" s="5">
        <f t="shared" si="2529"/>
        <v>0</v>
      </c>
      <c r="H2949" s="5">
        <f t="shared" si="2529"/>
        <v>0</v>
      </c>
      <c r="I2949" s="5">
        <f t="shared" si="2529"/>
        <v>0</v>
      </c>
      <c r="J2949" s="5">
        <f t="shared" si="2529"/>
        <v>0</v>
      </c>
      <c r="K2949" s="5">
        <f t="shared" si="2529"/>
        <v>0</v>
      </c>
      <c r="L2949" s="5">
        <f t="shared" si="2529"/>
        <v>0</v>
      </c>
      <c r="M2949" s="5">
        <f t="shared" si="2467"/>
        <v>0</v>
      </c>
      <c r="N2949" s="5">
        <v>715.5</v>
      </c>
      <c r="O2949" s="5">
        <f t="shared" si="2530"/>
        <v>0</v>
      </c>
      <c r="P2949" s="5">
        <f t="shared" si="2531"/>
        <v>0</v>
      </c>
      <c r="Q2949" s="5">
        <f t="shared" si="2531"/>
        <v>0</v>
      </c>
      <c r="R2949" s="5">
        <f t="shared" si="2531"/>
        <v>0</v>
      </c>
      <c r="S2949" s="5">
        <f t="shared" si="2531"/>
        <v>0</v>
      </c>
      <c r="T2949" s="5">
        <v>715.5</v>
      </c>
      <c r="U2949" s="5">
        <f t="shared" si="2531"/>
        <v>0</v>
      </c>
      <c r="V2949" s="36">
        <f t="shared" si="2531"/>
        <v>0</v>
      </c>
      <c r="W2949" s="5">
        <f t="shared" si="2494"/>
        <v>100</v>
      </c>
      <c r="X2949" s="26"/>
      <c r="Y2949" s="2" t="s">
        <v>1236</v>
      </c>
    </row>
    <row r="2950" spans="1:25" ht="47.25" x14ac:dyDescent="0.25">
      <c r="A2950" s="4" t="s">
        <v>218</v>
      </c>
      <c r="B2950" s="4" t="s">
        <v>1347</v>
      </c>
      <c r="C2950" s="4" t="s">
        <v>180</v>
      </c>
      <c r="D2950" s="4"/>
      <c r="E2950" s="14" t="s">
        <v>965</v>
      </c>
      <c r="F2950" s="5">
        <f t="shared" si="2529"/>
        <v>0</v>
      </c>
      <c r="G2950" s="5">
        <f t="shared" si="2529"/>
        <v>0</v>
      </c>
      <c r="H2950" s="5">
        <f t="shared" si="2529"/>
        <v>0</v>
      </c>
      <c r="I2950" s="5">
        <f t="shared" si="2529"/>
        <v>0</v>
      </c>
      <c r="J2950" s="5">
        <f t="shared" si="2529"/>
        <v>0</v>
      </c>
      <c r="K2950" s="5">
        <f t="shared" si="2529"/>
        <v>0</v>
      </c>
      <c r="L2950" s="5">
        <f t="shared" si="2529"/>
        <v>0</v>
      </c>
      <c r="M2950" s="5">
        <f t="shared" si="2467"/>
        <v>0</v>
      </c>
      <c r="N2950" s="5">
        <v>251.6</v>
      </c>
      <c r="O2950" s="5">
        <f t="shared" si="2530"/>
        <v>0</v>
      </c>
      <c r="P2950" s="5">
        <f t="shared" si="2531"/>
        <v>0</v>
      </c>
      <c r="Q2950" s="5">
        <f t="shared" si="2531"/>
        <v>0</v>
      </c>
      <c r="R2950" s="5">
        <f t="shared" si="2531"/>
        <v>0</v>
      </c>
      <c r="S2950" s="5">
        <f t="shared" si="2531"/>
        <v>0</v>
      </c>
      <c r="T2950" s="5">
        <v>251.6</v>
      </c>
      <c r="U2950" s="5">
        <f t="shared" si="2531"/>
        <v>0</v>
      </c>
      <c r="V2950" s="36">
        <f t="shared" si="2531"/>
        <v>0</v>
      </c>
      <c r="W2950" s="5">
        <f t="shared" si="2494"/>
        <v>100</v>
      </c>
      <c r="X2950" s="26"/>
      <c r="Y2950" s="2" t="s">
        <v>1236</v>
      </c>
    </row>
    <row r="2951" spans="1:25" ht="47.25" x14ac:dyDescent="0.25">
      <c r="A2951" s="4" t="s">
        <v>218</v>
      </c>
      <c r="B2951" s="4" t="s">
        <v>1347</v>
      </c>
      <c r="C2951" s="4" t="s">
        <v>1139</v>
      </c>
      <c r="D2951" s="4"/>
      <c r="E2951" s="14" t="s">
        <v>1140</v>
      </c>
      <c r="F2951" s="5"/>
      <c r="G2951" s="5"/>
      <c r="H2951" s="5"/>
      <c r="I2951" s="5"/>
      <c r="J2951" s="5"/>
      <c r="K2951" s="5"/>
      <c r="L2951" s="5"/>
      <c r="M2951" s="5">
        <f t="shared" si="2467"/>
        <v>0</v>
      </c>
      <c r="N2951" s="5">
        <v>251.6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251.6</v>
      </c>
      <c r="U2951" s="5">
        <v>0</v>
      </c>
      <c r="V2951" s="36">
        <v>0</v>
      </c>
      <c r="W2951" s="5">
        <f t="shared" si="2494"/>
        <v>100</v>
      </c>
      <c r="X2951" s="26"/>
      <c r="Y2951" s="2" t="s">
        <v>1236</v>
      </c>
    </row>
    <row r="2952" spans="1:25" ht="31.5" x14ac:dyDescent="0.25">
      <c r="A2952" s="4" t="s">
        <v>218</v>
      </c>
      <c r="B2952" s="4" t="s">
        <v>1347</v>
      </c>
      <c r="C2952" s="4" t="s">
        <v>1139</v>
      </c>
      <c r="D2952" s="4" t="s">
        <v>11</v>
      </c>
      <c r="E2952" s="14" t="s">
        <v>465</v>
      </c>
      <c r="F2952" s="5"/>
      <c r="G2952" s="5"/>
      <c r="H2952" s="5"/>
      <c r="I2952" s="5"/>
      <c r="J2952" s="5"/>
      <c r="K2952" s="5"/>
      <c r="L2952" s="5"/>
      <c r="M2952" s="5">
        <f>M2953</f>
        <v>0</v>
      </c>
      <c r="N2952" s="5">
        <v>251.6</v>
      </c>
      <c r="O2952" s="5">
        <f t="shared" ref="O2952:V2955" si="2532">O2953</f>
        <v>3</v>
      </c>
      <c r="P2952" s="5">
        <f t="shared" si="2532"/>
        <v>0</v>
      </c>
      <c r="Q2952" s="5">
        <f t="shared" si="2532"/>
        <v>0</v>
      </c>
      <c r="R2952" s="5">
        <f t="shared" si="2532"/>
        <v>0</v>
      </c>
      <c r="S2952" s="5">
        <f t="shared" si="2532"/>
        <v>0</v>
      </c>
      <c r="T2952" s="5">
        <v>251.6</v>
      </c>
      <c r="U2952" s="5">
        <f t="shared" si="2532"/>
        <v>0</v>
      </c>
      <c r="V2952" s="36">
        <f t="shared" si="2532"/>
        <v>0</v>
      </c>
      <c r="W2952" s="5">
        <f t="shared" si="2494"/>
        <v>100</v>
      </c>
      <c r="X2952" s="26"/>
    </row>
    <row r="2953" spans="1:25" ht="31.5" x14ac:dyDescent="0.25">
      <c r="A2953" s="4" t="s">
        <v>218</v>
      </c>
      <c r="B2953" s="4" t="s">
        <v>1347</v>
      </c>
      <c r="C2953" s="4" t="s">
        <v>1139</v>
      </c>
      <c r="D2953" s="4" t="s">
        <v>12</v>
      </c>
      <c r="E2953" s="14" t="s">
        <v>466</v>
      </c>
      <c r="F2953" s="5"/>
      <c r="G2953" s="5"/>
      <c r="H2953" s="5"/>
      <c r="I2953" s="5"/>
      <c r="J2953" s="5"/>
      <c r="K2953" s="5"/>
      <c r="L2953" s="5"/>
      <c r="M2953" s="5">
        <f>M2954</f>
        <v>0</v>
      </c>
      <c r="N2953" s="5">
        <v>251.6</v>
      </c>
      <c r="O2953" s="5">
        <f t="shared" si="2532"/>
        <v>3</v>
      </c>
      <c r="P2953" s="5">
        <f t="shared" si="2532"/>
        <v>0</v>
      </c>
      <c r="Q2953" s="5">
        <f t="shared" si="2532"/>
        <v>0</v>
      </c>
      <c r="R2953" s="5">
        <f t="shared" si="2532"/>
        <v>0</v>
      </c>
      <c r="S2953" s="5">
        <f t="shared" si="2532"/>
        <v>0</v>
      </c>
      <c r="T2953" s="5">
        <v>251.6</v>
      </c>
      <c r="U2953" s="5">
        <f t="shared" si="2532"/>
        <v>0</v>
      </c>
      <c r="V2953" s="36">
        <f t="shared" si="2532"/>
        <v>0</v>
      </c>
      <c r="W2953" s="5">
        <f t="shared" si="2494"/>
        <v>100</v>
      </c>
      <c r="X2953" s="26"/>
    </row>
    <row r="2954" spans="1:25" ht="31.5" x14ac:dyDescent="0.25">
      <c r="A2954" s="4" t="s">
        <v>218</v>
      </c>
      <c r="B2954" s="4" t="s">
        <v>1347</v>
      </c>
      <c r="C2954" s="4" t="s">
        <v>204</v>
      </c>
      <c r="D2954" s="4"/>
      <c r="E2954" s="14" t="s">
        <v>970</v>
      </c>
      <c r="F2954" s="5"/>
      <c r="G2954" s="5"/>
      <c r="H2954" s="5"/>
      <c r="I2954" s="5"/>
      <c r="J2954" s="5"/>
      <c r="K2954" s="5"/>
      <c r="L2954" s="5"/>
      <c r="M2954" s="5">
        <f>M2955</f>
        <v>0</v>
      </c>
      <c r="N2954" s="5">
        <v>9371.72624</v>
      </c>
      <c r="O2954" s="5">
        <f t="shared" si="2532"/>
        <v>3</v>
      </c>
      <c r="P2954" s="5">
        <f t="shared" si="2532"/>
        <v>0</v>
      </c>
      <c r="Q2954" s="5">
        <f t="shared" si="2532"/>
        <v>0</v>
      </c>
      <c r="R2954" s="5">
        <f t="shared" si="2532"/>
        <v>0</v>
      </c>
      <c r="S2954" s="5">
        <f t="shared" si="2532"/>
        <v>0</v>
      </c>
      <c r="T2954" s="5">
        <v>8505.6980899999999</v>
      </c>
      <c r="U2954" s="5">
        <f t="shared" si="2532"/>
        <v>0</v>
      </c>
      <c r="V2954" s="36">
        <f t="shared" si="2532"/>
        <v>0</v>
      </c>
      <c r="W2954" s="5">
        <f t="shared" si="2494"/>
        <v>90.759139481650081</v>
      </c>
      <c r="X2954" s="26"/>
    </row>
    <row r="2955" spans="1:25" ht="47.25" x14ac:dyDescent="0.25">
      <c r="A2955" s="4" t="s">
        <v>218</v>
      </c>
      <c r="B2955" s="4" t="s">
        <v>1347</v>
      </c>
      <c r="C2955" s="4" t="s">
        <v>205</v>
      </c>
      <c r="D2955" s="4"/>
      <c r="E2955" s="14" t="s">
        <v>971</v>
      </c>
      <c r="F2955" s="5"/>
      <c r="G2955" s="5"/>
      <c r="H2955" s="5"/>
      <c r="I2955" s="5"/>
      <c r="J2955" s="5"/>
      <c r="K2955" s="5"/>
      <c r="L2955" s="5"/>
      <c r="M2955" s="5">
        <f>M2956</f>
        <v>0</v>
      </c>
      <c r="N2955" s="5">
        <v>9371.72624</v>
      </c>
      <c r="O2955" s="5">
        <f t="shared" si="2532"/>
        <v>3</v>
      </c>
      <c r="P2955" s="5">
        <f t="shared" si="2532"/>
        <v>0</v>
      </c>
      <c r="Q2955" s="5">
        <f t="shared" si="2532"/>
        <v>0</v>
      </c>
      <c r="R2955" s="5">
        <f t="shared" si="2532"/>
        <v>0</v>
      </c>
      <c r="S2955" s="5">
        <f t="shared" si="2532"/>
        <v>0</v>
      </c>
      <c r="T2955" s="5">
        <v>8505.6980899999999</v>
      </c>
      <c r="U2955" s="5">
        <f t="shared" si="2532"/>
        <v>0</v>
      </c>
      <c r="V2955" s="36">
        <f t="shared" si="2532"/>
        <v>0</v>
      </c>
      <c r="W2955" s="5">
        <f t="shared" ref="W2955:W3018" si="2533">T2955/N2955*100</f>
        <v>90.759139481650081</v>
      </c>
      <c r="X2955" s="26"/>
    </row>
    <row r="2956" spans="1:25" ht="31.5" x14ac:dyDescent="0.25">
      <c r="A2956" s="4" t="s">
        <v>218</v>
      </c>
      <c r="B2956" s="4" t="s">
        <v>1347</v>
      </c>
      <c r="C2956" s="4" t="s">
        <v>1044</v>
      </c>
      <c r="D2956" s="4"/>
      <c r="E2956" s="14" t="s">
        <v>1043</v>
      </c>
      <c r="F2956" s="5"/>
      <c r="G2956" s="5"/>
      <c r="H2956" s="5"/>
      <c r="I2956" s="5"/>
      <c r="J2956" s="5"/>
      <c r="K2956" s="5"/>
      <c r="L2956" s="5"/>
      <c r="M2956" s="5">
        <v>0</v>
      </c>
      <c r="N2956" s="5">
        <v>9166.8526399999992</v>
      </c>
      <c r="O2956" s="5">
        <v>3</v>
      </c>
      <c r="P2956" s="5">
        <v>0</v>
      </c>
      <c r="Q2956" s="5">
        <v>0</v>
      </c>
      <c r="R2956" s="5">
        <v>0</v>
      </c>
      <c r="S2956" s="5">
        <v>0</v>
      </c>
      <c r="T2956" s="5">
        <v>8300.8244899999991</v>
      </c>
      <c r="U2956" s="5">
        <v>0</v>
      </c>
      <c r="V2956" s="36">
        <v>0</v>
      </c>
      <c r="W2956" s="5">
        <f t="shared" si="2533"/>
        <v>90.55261185042896</v>
      </c>
      <c r="X2956" s="26"/>
    </row>
    <row r="2957" spans="1:25" s="3" customFormat="1" ht="47.25" x14ac:dyDescent="0.25">
      <c r="A2957" s="4" t="s">
        <v>218</v>
      </c>
      <c r="B2957" s="4" t="s">
        <v>1347</v>
      </c>
      <c r="C2957" s="4" t="s">
        <v>1046</v>
      </c>
      <c r="D2957" s="4"/>
      <c r="E2957" s="14" t="s">
        <v>1045</v>
      </c>
      <c r="F2957" s="8">
        <f t="shared" ref="F2957:L2957" si="2534">F2965+F3021+F2958</f>
        <v>91270.399999999994</v>
      </c>
      <c r="G2957" s="8">
        <f t="shared" si="2534"/>
        <v>77947.399999999994</v>
      </c>
      <c r="H2957" s="8">
        <f t="shared" si="2534"/>
        <v>76903.399999999994</v>
      </c>
      <c r="I2957" s="8">
        <f t="shared" si="2534"/>
        <v>-5006.1000000000004</v>
      </c>
      <c r="J2957" s="8">
        <f t="shared" si="2534"/>
        <v>1241.2</v>
      </c>
      <c r="K2957" s="8">
        <f t="shared" si="2534"/>
        <v>3764.9</v>
      </c>
      <c r="L2957" s="8">
        <f t="shared" si="2534"/>
        <v>582.05599999999993</v>
      </c>
      <c r="M2957" s="8">
        <f t="shared" ref="M2957:M3043" si="2535">F2957+I2957+L2957</f>
        <v>86846.355999999985</v>
      </c>
      <c r="N2957" s="5">
        <v>9166.8526399999992</v>
      </c>
      <c r="O2957" s="8">
        <f>O2965+O3021+O2958</f>
        <v>28164.664629999999</v>
      </c>
      <c r="P2957" s="8">
        <f t="shared" ref="P2957:V2957" si="2536">P2965+P3021+P2958</f>
        <v>392.46081000000004</v>
      </c>
      <c r="Q2957" s="8">
        <f t="shared" si="2536"/>
        <v>12.717840000000001</v>
      </c>
      <c r="R2957" s="8">
        <f t="shared" si="2536"/>
        <v>0</v>
      </c>
      <c r="S2957" s="8">
        <f t="shared" si="2536"/>
        <v>0</v>
      </c>
      <c r="T2957" s="5">
        <v>8300.8244899999991</v>
      </c>
      <c r="U2957" s="8">
        <f t="shared" si="2536"/>
        <v>392.46081000000004</v>
      </c>
      <c r="V2957" s="34">
        <f t="shared" si="2536"/>
        <v>0</v>
      </c>
      <c r="W2957" s="5">
        <f t="shared" si="2533"/>
        <v>90.55261185042896</v>
      </c>
      <c r="X2957" s="21"/>
    </row>
    <row r="2958" spans="1:25" s="10" customFormat="1" ht="31.5" x14ac:dyDescent="0.25">
      <c r="A2958" s="4" t="s">
        <v>218</v>
      </c>
      <c r="B2958" s="4" t="s">
        <v>1347</v>
      </c>
      <c r="C2958" s="4" t="s">
        <v>1046</v>
      </c>
      <c r="D2958" s="4" t="s">
        <v>73</v>
      </c>
      <c r="E2958" s="14" t="s">
        <v>475</v>
      </c>
      <c r="F2958" s="11">
        <f t="shared" ref="F2958:L2963" si="2537">F2959</f>
        <v>0</v>
      </c>
      <c r="G2958" s="11">
        <f t="shared" si="2537"/>
        <v>0</v>
      </c>
      <c r="H2958" s="11">
        <f t="shared" si="2537"/>
        <v>0</v>
      </c>
      <c r="I2958" s="11">
        <f t="shared" si="2537"/>
        <v>0</v>
      </c>
      <c r="J2958" s="11">
        <f t="shared" si="2537"/>
        <v>0</v>
      </c>
      <c r="K2958" s="11">
        <f t="shared" si="2537"/>
        <v>0</v>
      </c>
      <c r="L2958" s="11">
        <f t="shared" si="2537"/>
        <v>133.25200000000001</v>
      </c>
      <c r="M2958" s="11">
        <f t="shared" si="2535"/>
        <v>133.25200000000001</v>
      </c>
      <c r="N2958" s="5">
        <v>515.74247000000003</v>
      </c>
      <c r="O2958" s="11">
        <f t="shared" ref="O2958:O2963" si="2538">O2959</f>
        <v>0</v>
      </c>
      <c r="P2958" s="11">
        <f t="shared" ref="P2958:V2963" si="2539">P2959</f>
        <v>0</v>
      </c>
      <c r="Q2958" s="11">
        <f t="shared" si="2539"/>
        <v>0</v>
      </c>
      <c r="R2958" s="11">
        <f t="shared" si="2539"/>
        <v>0</v>
      </c>
      <c r="S2958" s="11">
        <f t="shared" si="2539"/>
        <v>0</v>
      </c>
      <c r="T2958" s="5">
        <v>515.74247000000003</v>
      </c>
      <c r="U2958" s="11">
        <f t="shared" si="2539"/>
        <v>0</v>
      </c>
      <c r="V2958" s="35">
        <f t="shared" si="2539"/>
        <v>0</v>
      </c>
      <c r="W2958" s="5">
        <f t="shared" si="2533"/>
        <v>100</v>
      </c>
      <c r="X2958" s="26"/>
    </row>
    <row r="2959" spans="1:25" ht="63" x14ac:dyDescent="0.25">
      <c r="A2959" s="4" t="s">
        <v>218</v>
      </c>
      <c r="B2959" s="4" t="s">
        <v>1347</v>
      </c>
      <c r="C2959" s="4" t="s">
        <v>1046</v>
      </c>
      <c r="D2959" s="4" t="s">
        <v>72</v>
      </c>
      <c r="E2959" s="14" t="s">
        <v>1187</v>
      </c>
      <c r="F2959" s="5">
        <f t="shared" si="2537"/>
        <v>0</v>
      </c>
      <c r="G2959" s="5">
        <f t="shared" si="2537"/>
        <v>0</v>
      </c>
      <c r="H2959" s="5">
        <f t="shared" si="2537"/>
        <v>0</v>
      </c>
      <c r="I2959" s="5">
        <f t="shared" si="2537"/>
        <v>0</v>
      </c>
      <c r="J2959" s="5">
        <f t="shared" si="2537"/>
        <v>0</v>
      </c>
      <c r="K2959" s="5">
        <f t="shared" si="2537"/>
        <v>0</v>
      </c>
      <c r="L2959" s="5">
        <f t="shared" si="2537"/>
        <v>133.25200000000001</v>
      </c>
      <c r="M2959" s="5">
        <f t="shared" si="2535"/>
        <v>133.25200000000001</v>
      </c>
      <c r="N2959" s="5">
        <v>515.74247000000003</v>
      </c>
      <c r="O2959" s="5">
        <f t="shared" si="2538"/>
        <v>0</v>
      </c>
      <c r="P2959" s="5">
        <f t="shared" si="2539"/>
        <v>0</v>
      </c>
      <c r="Q2959" s="5">
        <f t="shared" si="2539"/>
        <v>0</v>
      </c>
      <c r="R2959" s="5">
        <f t="shared" si="2539"/>
        <v>0</v>
      </c>
      <c r="S2959" s="5">
        <f t="shared" si="2539"/>
        <v>0</v>
      </c>
      <c r="T2959" s="5">
        <v>515.74247000000003</v>
      </c>
      <c r="U2959" s="5">
        <f t="shared" si="2539"/>
        <v>0</v>
      </c>
      <c r="V2959" s="36">
        <f t="shared" si="2539"/>
        <v>0</v>
      </c>
      <c r="W2959" s="5">
        <f t="shared" si="2533"/>
        <v>100</v>
      </c>
      <c r="X2959" s="26"/>
    </row>
    <row r="2960" spans="1:25" x14ac:dyDescent="0.25">
      <c r="A2960" s="4" t="s">
        <v>218</v>
      </c>
      <c r="B2960" s="4" t="s">
        <v>1347</v>
      </c>
      <c r="C2960" s="4" t="s">
        <v>1046</v>
      </c>
      <c r="D2960" s="4" t="s">
        <v>13</v>
      </c>
      <c r="E2960" s="14" t="s">
        <v>480</v>
      </c>
      <c r="F2960" s="5">
        <f t="shared" si="2537"/>
        <v>0</v>
      </c>
      <c r="G2960" s="5">
        <f t="shared" si="2537"/>
        <v>0</v>
      </c>
      <c r="H2960" s="5">
        <f t="shared" si="2537"/>
        <v>0</v>
      </c>
      <c r="I2960" s="5">
        <f t="shared" si="2537"/>
        <v>0</v>
      </c>
      <c r="J2960" s="5">
        <f t="shared" si="2537"/>
        <v>0</v>
      </c>
      <c r="K2960" s="5">
        <f t="shared" si="2537"/>
        <v>0</v>
      </c>
      <c r="L2960" s="5">
        <f t="shared" si="2537"/>
        <v>133.25200000000001</v>
      </c>
      <c r="M2960" s="5">
        <f t="shared" si="2535"/>
        <v>133.25200000000001</v>
      </c>
      <c r="N2960" s="5">
        <v>8651.1101699999999</v>
      </c>
      <c r="O2960" s="5">
        <f t="shared" si="2538"/>
        <v>0</v>
      </c>
      <c r="P2960" s="5">
        <f t="shared" si="2539"/>
        <v>0</v>
      </c>
      <c r="Q2960" s="5">
        <f t="shared" si="2539"/>
        <v>0</v>
      </c>
      <c r="R2960" s="5">
        <f t="shared" si="2539"/>
        <v>0</v>
      </c>
      <c r="S2960" s="5">
        <f t="shared" si="2539"/>
        <v>0</v>
      </c>
      <c r="T2960" s="5">
        <v>7785.0820199999998</v>
      </c>
      <c r="U2960" s="5">
        <f t="shared" si="2539"/>
        <v>0</v>
      </c>
      <c r="V2960" s="36">
        <f t="shared" si="2539"/>
        <v>0</v>
      </c>
      <c r="W2960" s="5">
        <f t="shared" si="2533"/>
        <v>89.989398666968995</v>
      </c>
      <c r="X2960" s="26"/>
    </row>
    <row r="2961" spans="1:24" ht="63" x14ac:dyDescent="0.25">
      <c r="A2961" s="4" t="s">
        <v>218</v>
      </c>
      <c r="B2961" s="4" t="s">
        <v>1347</v>
      </c>
      <c r="C2961" s="4" t="s">
        <v>1046</v>
      </c>
      <c r="D2961" s="4" t="s">
        <v>182</v>
      </c>
      <c r="E2961" s="14" t="s">
        <v>481</v>
      </c>
      <c r="F2961" s="5">
        <f t="shared" si="2537"/>
        <v>0</v>
      </c>
      <c r="G2961" s="5">
        <f t="shared" si="2537"/>
        <v>0</v>
      </c>
      <c r="H2961" s="5">
        <f t="shared" si="2537"/>
        <v>0</v>
      </c>
      <c r="I2961" s="5">
        <f t="shared" si="2537"/>
        <v>0</v>
      </c>
      <c r="J2961" s="5">
        <f t="shared" si="2537"/>
        <v>0</v>
      </c>
      <c r="K2961" s="5">
        <f t="shared" si="2537"/>
        <v>0</v>
      </c>
      <c r="L2961" s="5">
        <f t="shared" si="2537"/>
        <v>133.25200000000001</v>
      </c>
      <c r="M2961" s="5">
        <f t="shared" si="2535"/>
        <v>133.25200000000001</v>
      </c>
      <c r="N2961" s="5">
        <v>8651.1101699999999</v>
      </c>
      <c r="O2961" s="5">
        <f t="shared" si="2538"/>
        <v>0</v>
      </c>
      <c r="P2961" s="5">
        <f t="shared" si="2539"/>
        <v>0</v>
      </c>
      <c r="Q2961" s="5">
        <f t="shared" si="2539"/>
        <v>0</v>
      </c>
      <c r="R2961" s="5">
        <f t="shared" si="2539"/>
        <v>0</v>
      </c>
      <c r="S2961" s="5">
        <f t="shared" si="2539"/>
        <v>0</v>
      </c>
      <c r="T2961" s="5">
        <v>7785.0820199999998</v>
      </c>
      <c r="U2961" s="5">
        <f t="shared" si="2539"/>
        <v>0</v>
      </c>
      <c r="V2961" s="36">
        <f t="shared" si="2539"/>
        <v>0</v>
      </c>
      <c r="W2961" s="5">
        <f t="shared" si="2533"/>
        <v>89.989398666968995</v>
      </c>
      <c r="X2961" s="26"/>
    </row>
    <row r="2962" spans="1:24" ht="31.5" x14ac:dyDescent="0.25">
      <c r="A2962" s="4" t="s">
        <v>218</v>
      </c>
      <c r="B2962" s="4" t="s">
        <v>1347</v>
      </c>
      <c r="C2962" s="4" t="s">
        <v>808</v>
      </c>
      <c r="D2962" s="4"/>
      <c r="E2962" s="14" t="s">
        <v>1496</v>
      </c>
      <c r="F2962" s="5">
        <f t="shared" si="2537"/>
        <v>0</v>
      </c>
      <c r="G2962" s="5">
        <f t="shared" si="2537"/>
        <v>0</v>
      </c>
      <c r="H2962" s="5">
        <f t="shared" si="2537"/>
        <v>0</v>
      </c>
      <c r="I2962" s="5">
        <f t="shared" si="2537"/>
        <v>0</v>
      </c>
      <c r="J2962" s="5">
        <f t="shared" si="2537"/>
        <v>0</v>
      </c>
      <c r="K2962" s="5">
        <f t="shared" si="2537"/>
        <v>0</v>
      </c>
      <c r="L2962" s="5">
        <f t="shared" si="2537"/>
        <v>133.25200000000001</v>
      </c>
      <c r="M2962" s="5">
        <f t="shared" si="2535"/>
        <v>133.25200000000001</v>
      </c>
      <c r="N2962" s="5">
        <v>204.87360000000001</v>
      </c>
      <c r="O2962" s="5">
        <f t="shared" si="2538"/>
        <v>0</v>
      </c>
      <c r="P2962" s="5">
        <f t="shared" si="2539"/>
        <v>0</v>
      </c>
      <c r="Q2962" s="5">
        <f t="shared" si="2539"/>
        <v>0</v>
      </c>
      <c r="R2962" s="5">
        <f t="shared" si="2539"/>
        <v>0</v>
      </c>
      <c r="S2962" s="5">
        <f t="shared" si="2539"/>
        <v>0</v>
      </c>
      <c r="T2962" s="5">
        <v>204.87360000000001</v>
      </c>
      <c r="U2962" s="5">
        <f t="shared" si="2539"/>
        <v>0</v>
      </c>
      <c r="V2962" s="36">
        <f t="shared" si="2539"/>
        <v>0</v>
      </c>
      <c r="W2962" s="5">
        <f t="shared" si="2533"/>
        <v>100</v>
      </c>
      <c r="X2962" s="26"/>
    </row>
    <row r="2963" spans="1:24" ht="31.5" x14ac:dyDescent="0.25">
      <c r="A2963" s="4" t="s">
        <v>218</v>
      </c>
      <c r="B2963" s="4" t="s">
        <v>1347</v>
      </c>
      <c r="C2963" s="4" t="s">
        <v>810</v>
      </c>
      <c r="D2963" s="4"/>
      <c r="E2963" s="14" t="s">
        <v>809</v>
      </c>
      <c r="F2963" s="5">
        <f t="shared" si="2537"/>
        <v>0</v>
      </c>
      <c r="G2963" s="5">
        <f t="shared" si="2537"/>
        <v>0</v>
      </c>
      <c r="H2963" s="5">
        <f t="shared" si="2537"/>
        <v>0</v>
      </c>
      <c r="I2963" s="5">
        <f t="shared" si="2537"/>
        <v>0</v>
      </c>
      <c r="J2963" s="5">
        <f t="shared" si="2537"/>
        <v>0</v>
      </c>
      <c r="K2963" s="5">
        <f t="shared" si="2537"/>
        <v>0</v>
      </c>
      <c r="L2963" s="5">
        <f t="shared" si="2537"/>
        <v>133.25200000000001</v>
      </c>
      <c r="M2963" s="5">
        <f t="shared" si="2535"/>
        <v>133.25200000000001</v>
      </c>
      <c r="N2963" s="5">
        <v>204.87360000000001</v>
      </c>
      <c r="O2963" s="5">
        <f t="shared" si="2538"/>
        <v>0</v>
      </c>
      <c r="P2963" s="5">
        <f t="shared" si="2539"/>
        <v>0</v>
      </c>
      <c r="Q2963" s="5">
        <f t="shared" si="2539"/>
        <v>0</v>
      </c>
      <c r="R2963" s="5">
        <f t="shared" si="2539"/>
        <v>0</v>
      </c>
      <c r="S2963" s="5">
        <f t="shared" si="2539"/>
        <v>0</v>
      </c>
      <c r="T2963" s="5">
        <v>204.87360000000001</v>
      </c>
      <c r="U2963" s="5">
        <f t="shared" si="2539"/>
        <v>0</v>
      </c>
      <c r="V2963" s="36">
        <f t="shared" si="2539"/>
        <v>0</v>
      </c>
      <c r="W2963" s="5">
        <f t="shared" si="2533"/>
        <v>100</v>
      </c>
      <c r="X2963" s="26"/>
    </row>
    <row r="2964" spans="1:24" ht="31.5" hidden="1" x14ac:dyDescent="0.25">
      <c r="A2964" s="4" t="s">
        <v>218</v>
      </c>
      <c r="B2964" s="4" t="s">
        <v>1347</v>
      </c>
      <c r="C2964" s="4" t="s">
        <v>810</v>
      </c>
      <c r="D2964" s="4" t="s">
        <v>73</v>
      </c>
      <c r="E2964" s="14" t="s">
        <v>475</v>
      </c>
      <c r="F2964" s="5"/>
      <c r="G2964" s="5"/>
      <c r="H2964" s="5"/>
      <c r="I2964" s="5"/>
      <c r="J2964" s="5"/>
      <c r="K2964" s="5"/>
      <c r="L2964" s="5">
        <f>208.158-31.641-20.354-22.911</f>
        <v>133.25200000000001</v>
      </c>
      <c r="M2964" s="5">
        <f t="shared" si="2535"/>
        <v>133.25200000000001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36">
        <v>0</v>
      </c>
      <c r="W2964" s="5" t="e">
        <f t="shared" si="2533"/>
        <v>#DIV/0!</v>
      </c>
      <c r="X2964" s="24" t="s">
        <v>1214</v>
      </c>
    </row>
    <row r="2965" spans="1:24" s="10" customFormat="1" ht="63" hidden="1" x14ac:dyDescent="0.25">
      <c r="A2965" s="4" t="s">
        <v>218</v>
      </c>
      <c r="B2965" s="4" t="s">
        <v>1347</v>
      </c>
      <c r="C2965" s="4" t="s">
        <v>810</v>
      </c>
      <c r="D2965" s="4" t="s">
        <v>72</v>
      </c>
      <c r="E2965" s="14" t="s">
        <v>1187</v>
      </c>
      <c r="F2965" s="11">
        <f t="shared" ref="F2965:K2965" si="2540">F2972+F2982+F2990</f>
        <v>81072.7</v>
      </c>
      <c r="G2965" s="11">
        <f t="shared" si="2540"/>
        <v>67749.7</v>
      </c>
      <c r="H2965" s="11">
        <f t="shared" si="2540"/>
        <v>66705.7</v>
      </c>
      <c r="I2965" s="11">
        <f t="shared" si="2540"/>
        <v>-5006.1000000000004</v>
      </c>
      <c r="J2965" s="11">
        <f t="shared" si="2540"/>
        <v>1241.2</v>
      </c>
      <c r="K2965" s="11">
        <f t="shared" si="2540"/>
        <v>3764.9</v>
      </c>
      <c r="L2965" s="11">
        <f>L2972+L2982+L2990+L3013</f>
        <v>369.50399999999991</v>
      </c>
      <c r="M2965" s="11">
        <f t="shared" si="2535"/>
        <v>76436.103999999992</v>
      </c>
      <c r="N2965" s="5">
        <v>0</v>
      </c>
      <c r="O2965" s="11">
        <f>O2972+O2982+O2990+O3013+O2966</f>
        <v>20491.148639999999</v>
      </c>
      <c r="P2965" s="11">
        <f t="shared" ref="P2965:V2965" si="2541">P2972+P2982+P2990+P3013+P2966</f>
        <v>392.46081000000004</v>
      </c>
      <c r="Q2965" s="11">
        <f t="shared" si="2541"/>
        <v>12.717840000000001</v>
      </c>
      <c r="R2965" s="11">
        <f t="shared" si="2541"/>
        <v>0</v>
      </c>
      <c r="S2965" s="11">
        <f t="shared" si="2541"/>
        <v>0</v>
      </c>
      <c r="T2965" s="5">
        <v>0</v>
      </c>
      <c r="U2965" s="11">
        <f t="shared" si="2541"/>
        <v>392.46081000000004</v>
      </c>
      <c r="V2965" s="35">
        <f t="shared" si="2541"/>
        <v>0</v>
      </c>
      <c r="W2965" s="5" t="e">
        <f t="shared" si="2533"/>
        <v>#DIV/0!</v>
      </c>
      <c r="X2965" s="24" t="s">
        <v>1214</v>
      </c>
    </row>
    <row r="2966" spans="1:24" x14ac:dyDescent="0.25">
      <c r="A2966" s="4" t="s">
        <v>218</v>
      </c>
      <c r="B2966" s="4" t="s">
        <v>1347</v>
      </c>
      <c r="C2966" s="4" t="s">
        <v>810</v>
      </c>
      <c r="D2966" s="4" t="s">
        <v>13</v>
      </c>
      <c r="E2966" s="14" t="s">
        <v>480</v>
      </c>
      <c r="F2966" s="5"/>
      <c r="G2966" s="5"/>
      <c r="H2966" s="5"/>
      <c r="I2966" s="5"/>
      <c r="J2966" s="5"/>
      <c r="K2966" s="5"/>
      <c r="L2966" s="5"/>
      <c r="M2966" s="5">
        <f>M2967</f>
        <v>0</v>
      </c>
      <c r="N2966" s="5">
        <v>204.87360000000001</v>
      </c>
      <c r="O2966" s="5">
        <f t="shared" ref="O2966:V2970" si="2542">O2967</f>
        <v>1809.75001</v>
      </c>
      <c r="P2966" s="5">
        <f t="shared" si="2542"/>
        <v>0</v>
      </c>
      <c r="Q2966" s="5">
        <f t="shared" si="2542"/>
        <v>0</v>
      </c>
      <c r="R2966" s="5">
        <f t="shared" si="2542"/>
        <v>0</v>
      </c>
      <c r="S2966" s="5">
        <f t="shared" si="2542"/>
        <v>0</v>
      </c>
      <c r="T2966" s="5">
        <v>204.87360000000001</v>
      </c>
      <c r="U2966" s="5">
        <f t="shared" si="2542"/>
        <v>0</v>
      </c>
      <c r="V2966" s="36">
        <f t="shared" si="2542"/>
        <v>0</v>
      </c>
      <c r="W2966" s="5">
        <f t="shared" si="2533"/>
        <v>100</v>
      </c>
      <c r="X2966" s="26"/>
    </row>
    <row r="2967" spans="1:24" ht="63" x14ac:dyDescent="0.25">
      <c r="A2967" s="4" t="s">
        <v>218</v>
      </c>
      <c r="B2967" s="4" t="s">
        <v>1347</v>
      </c>
      <c r="C2967" s="4" t="s">
        <v>810</v>
      </c>
      <c r="D2967" s="4" t="s">
        <v>182</v>
      </c>
      <c r="E2967" s="14" t="s">
        <v>481</v>
      </c>
      <c r="F2967" s="5"/>
      <c r="G2967" s="5"/>
      <c r="H2967" s="5"/>
      <c r="I2967" s="5"/>
      <c r="J2967" s="5"/>
      <c r="K2967" s="5"/>
      <c r="L2967" s="5"/>
      <c r="M2967" s="5">
        <f>M2968</f>
        <v>0</v>
      </c>
      <c r="N2967" s="5">
        <v>204.87360000000001</v>
      </c>
      <c r="O2967" s="5">
        <f t="shared" si="2542"/>
        <v>1809.75001</v>
      </c>
      <c r="P2967" s="5">
        <f t="shared" si="2542"/>
        <v>0</v>
      </c>
      <c r="Q2967" s="5">
        <f t="shared" si="2542"/>
        <v>0</v>
      </c>
      <c r="R2967" s="5">
        <f t="shared" si="2542"/>
        <v>0</v>
      </c>
      <c r="S2967" s="5">
        <f t="shared" si="2542"/>
        <v>0</v>
      </c>
      <c r="T2967" s="5">
        <v>204.87360000000001</v>
      </c>
      <c r="U2967" s="5">
        <f t="shared" si="2542"/>
        <v>0</v>
      </c>
      <c r="V2967" s="36">
        <f t="shared" si="2542"/>
        <v>0</v>
      </c>
      <c r="W2967" s="5">
        <f t="shared" si="2533"/>
        <v>100</v>
      </c>
      <c r="X2967" s="26"/>
    </row>
    <row r="2968" spans="1:24" ht="31.5" x14ac:dyDescent="0.25">
      <c r="A2968" s="4" t="s">
        <v>218</v>
      </c>
      <c r="B2968" s="4" t="s">
        <v>1347</v>
      </c>
      <c r="C2968" s="4" t="s">
        <v>188</v>
      </c>
      <c r="D2968" s="4"/>
      <c r="E2968" s="14" t="s">
        <v>994</v>
      </c>
      <c r="F2968" s="5"/>
      <c r="G2968" s="5"/>
      <c r="H2968" s="5"/>
      <c r="I2968" s="5"/>
      <c r="J2968" s="5"/>
      <c r="K2968" s="5"/>
      <c r="L2968" s="5"/>
      <c r="M2968" s="5">
        <f>M2969</f>
        <v>0</v>
      </c>
      <c r="N2968" s="5">
        <v>5249.2229000000007</v>
      </c>
      <c r="O2968" s="5">
        <f t="shared" si="2542"/>
        <v>1809.75001</v>
      </c>
      <c r="P2968" s="5">
        <f t="shared" si="2542"/>
        <v>0</v>
      </c>
      <c r="Q2968" s="5">
        <f t="shared" si="2542"/>
        <v>0</v>
      </c>
      <c r="R2968" s="5">
        <f t="shared" si="2542"/>
        <v>0</v>
      </c>
      <c r="S2968" s="5">
        <f t="shared" si="2542"/>
        <v>0</v>
      </c>
      <c r="T2968" s="5">
        <v>5071.90391</v>
      </c>
      <c r="U2968" s="5">
        <f t="shared" si="2542"/>
        <v>0</v>
      </c>
      <c r="V2968" s="36">
        <f t="shared" si="2542"/>
        <v>0</v>
      </c>
      <c r="W2968" s="5">
        <f t="shared" si="2533"/>
        <v>96.621995419550572</v>
      </c>
      <c r="X2968" s="26"/>
    </row>
    <row r="2969" spans="1:24" ht="31.5" x14ac:dyDescent="0.25">
      <c r="A2969" s="4" t="s">
        <v>218</v>
      </c>
      <c r="B2969" s="4" t="s">
        <v>1347</v>
      </c>
      <c r="C2969" s="4" t="s">
        <v>206</v>
      </c>
      <c r="D2969" s="4"/>
      <c r="E2969" s="14" t="s">
        <v>1003</v>
      </c>
      <c r="F2969" s="5"/>
      <c r="G2969" s="5"/>
      <c r="H2969" s="5"/>
      <c r="I2969" s="5"/>
      <c r="J2969" s="5"/>
      <c r="K2969" s="5"/>
      <c r="L2969" s="5"/>
      <c r="M2969" s="5">
        <f>M2970</f>
        <v>0</v>
      </c>
      <c r="N2969" s="5">
        <v>4374.8370400000003</v>
      </c>
      <c r="O2969" s="5">
        <f t="shared" si="2542"/>
        <v>1809.75001</v>
      </c>
      <c r="P2969" s="5">
        <f t="shared" si="2542"/>
        <v>0</v>
      </c>
      <c r="Q2969" s="5">
        <f t="shared" si="2542"/>
        <v>0</v>
      </c>
      <c r="R2969" s="5">
        <f t="shared" si="2542"/>
        <v>0</v>
      </c>
      <c r="S2969" s="5">
        <f t="shared" si="2542"/>
        <v>0</v>
      </c>
      <c r="T2969" s="5">
        <v>4197.5180499999997</v>
      </c>
      <c r="U2969" s="5">
        <f t="shared" si="2542"/>
        <v>0</v>
      </c>
      <c r="V2969" s="36">
        <f t="shared" si="2542"/>
        <v>0</v>
      </c>
      <c r="W2969" s="5">
        <f t="shared" si="2533"/>
        <v>95.946843542313971</v>
      </c>
      <c r="X2969" s="26"/>
    </row>
    <row r="2970" spans="1:24" ht="47.25" x14ac:dyDescent="0.25">
      <c r="A2970" s="4" t="s">
        <v>218</v>
      </c>
      <c r="B2970" s="4" t="s">
        <v>1347</v>
      </c>
      <c r="C2970" s="4" t="s">
        <v>207</v>
      </c>
      <c r="D2970" s="4"/>
      <c r="E2970" s="14" t="s">
        <v>1004</v>
      </c>
      <c r="F2970" s="5"/>
      <c r="G2970" s="5"/>
      <c r="H2970" s="5"/>
      <c r="I2970" s="5"/>
      <c r="J2970" s="5"/>
      <c r="K2970" s="5"/>
      <c r="L2970" s="5"/>
      <c r="M2970" s="5">
        <f>M2971</f>
        <v>0</v>
      </c>
      <c r="N2970" s="5">
        <v>3131.9130399999999</v>
      </c>
      <c r="O2970" s="5">
        <f t="shared" si="2542"/>
        <v>1809.75001</v>
      </c>
      <c r="P2970" s="5">
        <f t="shared" si="2542"/>
        <v>0</v>
      </c>
      <c r="Q2970" s="5">
        <f t="shared" si="2542"/>
        <v>0</v>
      </c>
      <c r="R2970" s="5">
        <f t="shared" si="2542"/>
        <v>0</v>
      </c>
      <c r="S2970" s="5">
        <f t="shared" si="2542"/>
        <v>0</v>
      </c>
      <c r="T2970" s="5">
        <v>3128.2108899999998</v>
      </c>
      <c r="U2970" s="5">
        <f t="shared" si="2542"/>
        <v>0</v>
      </c>
      <c r="V2970" s="36">
        <f t="shared" si="2542"/>
        <v>0</v>
      </c>
      <c r="W2970" s="5">
        <f t="shared" si="2533"/>
        <v>99.88179269498491</v>
      </c>
      <c r="X2970" s="26"/>
    </row>
    <row r="2971" spans="1:24" ht="31.5" x14ac:dyDescent="0.25">
      <c r="A2971" s="4" t="s">
        <v>218</v>
      </c>
      <c r="B2971" s="4" t="s">
        <v>1347</v>
      </c>
      <c r="C2971" s="4" t="s">
        <v>202</v>
      </c>
      <c r="D2971" s="4"/>
      <c r="E2971" s="14" t="s">
        <v>689</v>
      </c>
      <c r="F2971" s="5"/>
      <c r="G2971" s="5"/>
      <c r="H2971" s="5"/>
      <c r="I2971" s="5"/>
      <c r="J2971" s="5"/>
      <c r="K2971" s="5"/>
      <c r="L2971" s="5"/>
      <c r="M2971" s="5">
        <v>0</v>
      </c>
      <c r="N2971" s="5">
        <v>2407.2190000000001</v>
      </c>
      <c r="O2971" s="5">
        <v>1809.75001</v>
      </c>
      <c r="P2971" s="5">
        <v>0</v>
      </c>
      <c r="Q2971" s="5">
        <v>0</v>
      </c>
      <c r="R2971" s="5">
        <v>0</v>
      </c>
      <c r="S2971" s="5">
        <v>0</v>
      </c>
      <c r="T2971" s="5">
        <v>2403.51685</v>
      </c>
      <c r="U2971" s="5">
        <v>0</v>
      </c>
      <c r="V2971" s="36">
        <v>0</v>
      </c>
      <c r="W2971" s="5">
        <f t="shared" si="2533"/>
        <v>99.846206348487613</v>
      </c>
      <c r="X2971" s="26"/>
    </row>
    <row r="2972" spans="1:24" ht="31.5" x14ac:dyDescent="0.25">
      <c r="A2972" s="4" t="s">
        <v>218</v>
      </c>
      <c r="B2972" s="4" t="s">
        <v>1347</v>
      </c>
      <c r="C2972" s="4" t="s">
        <v>202</v>
      </c>
      <c r="D2972" s="4" t="s">
        <v>11</v>
      </c>
      <c r="E2972" s="14" t="s">
        <v>465</v>
      </c>
      <c r="F2972" s="5">
        <f t="shared" ref="F2972:L2972" si="2543">F2973</f>
        <v>33904.199999999997</v>
      </c>
      <c r="G2972" s="5">
        <f t="shared" si="2543"/>
        <v>19667.599999999999</v>
      </c>
      <c r="H2972" s="5">
        <f t="shared" si="2543"/>
        <v>18623.599999999999</v>
      </c>
      <c r="I2972" s="5">
        <f t="shared" si="2543"/>
        <v>-5006.1000000000004</v>
      </c>
      <c r="J2972" s="5">
        <f t="shared" si="2543"/>
        <v>1241.2</v>
      </c>
      <c r="K2972" s="5">
        <f t="shared" si="2543"/>
        <v>3764.9</v>
      </c>
      <c r="L2972" s="5">
        <f t="shared" si="2543"/>
        <v>-761.41300000000001</v>
      </c>
      <c r="M2972" s="5">
        <f t="shared" si="2535"/>
        <v>28136.686999999998</v>
      </c>
      <c r="N2972" s="5">
        <v>2407.2190000000001</v>
      </c>
      <c r="O2972" s="5">
        <f>O2973</f>
        <v>15724.263000000001</v>
      </c>
      <c r="P2972" s="5">
        <f t="shared" ref="P2972:V2972" si="2544">P2973</f>
        <v>0</v>
      </c>
      <c r="Q2972" s="5">
        <f t="shared" si="2544"/>
        <v>0</v>
      </c>
      <c r="R2972" s="5">
        <f t="shared" si="2544"/>
        <v>0</v>
      </c>
      <c r="S2972" s="5">
        <f t="shared" si="2544"/>
        <v>0</v>
      </c>
      <c r="T2972" s="5">
        <v>2403.51685</v>
      </c>
      <c r="U2972" s="5">
        <f t="shared" si="2544"/>
        <v>0</v>
      </c>
      <c r="V2972" s="36">
        <f t="shared" si="2544"/>
        <v>0</v>
      </c>
      <c r="W2972" s="5">
        <f t="shared" si="2533"/>
        <v>99.846206348487613</v>
      </c>
      <c r="X2972" s="26"/>
    </row>
    <row r="2973" spans="1:24" ht="31.5" x14ac:dyDescent="0.25">
      <c r="A2973" s="4" t="s">
        <v>218</v>
      </c>
      <c r="B2973" s="4" t="s">
        <v>1347</v>
      </c>
      <c r="C2973" s="4" t="s">
        <v>202</v>
      </c>
      <c r="D2973" s="4" t="s">
        <v>12</v>
      </c>
      <c r="E2973" s="14" t="s">
        <v>466</v>
      </c>
      <c r="F2973" s="5">
        <f t="shared" ref="F2973:L2973" si="2545">F2974+F2978</f>
        <v>33904.199999999997</v>
      </c>
      <c r="G2973" s="5">
        <f t="shared" si="2545"/>
        <v>19667.599999999999</v>
      </c>
      <c r="H2973" s="5">
        <f t="shared" si="2545"/>
        <v>18623.599999999999</v>
      </c>
      <c r="I2973" s="5">
        <f t="shared" si="2545"/>
        <v>-5006.1000000000004</v>
      </c>
      <c r="J2973" s="5">
        <f t="shared" si="2545"/>
        <v>1241.2</v>
      </c>
      <c r="K2973" s="5">
        <f t="shared" si="2545"/>
        <v>3764.9</v>
      </c>
      <c r="L2973" s="5">
        <f t="shared" si="2545"/>
        <v>-761.41300000000001</v>
      </c>
      <c r="M2973" s="5">
        <f t="shared" si="2535"/>
        <v>28136.686999999998</v>
      </c>
      <c r="N2973" s="5">
        <v>2407.2190000000001</v>
      </c>
      <c r="O2973" s="5">
        <f>O2974+O2978</f>
        <v>15724.263000000001</v>
      </c>
      <c r="P2973" s="5">
        <f t="shared" ref="P2973:V2973" si="2546">P2974+P2978</f>
        <v>0</v>
      </c>
      <c r="Q2973" s="5">
        <f t="shared" si="2546"/>
        <v>0</v>
      </c>
      <c r="R2973" s="5">
        <f t="shared" si="2546"/>
        <v>0</v>
      </c>
      <c r="S2973" s="5">
        <f t="shared" si="2546"/>
        <v>0</v>
      </c>
      <c r="T2973" s="5">
        <v>2403.51685</v>
      </c>
      <c r="U2973" s="5">
        <f t="shared" si="2546"/>
        <v>0</v>
      </c>
      <c r="V2973" s="36">
        <f t="shared" si="2546"/>
        <v>0</v>
      </c>
      <c r="W2973" s="5">
        <f t="shared" si="2533"/>
        <v>99.846206348487613</v>
      </c>
      <c r="X2973" s="26"/>
    </row>
    <row r="2974" spans="1:24" ht="63" x14ac:dyDescent="0.25">
      <c r="A2974" s="4" t="s">
        <v>218</v>
      </c>
      <c r="B2974" s="4" t="s">
        <v>1347</v>
      </c>
      <c r="C2974" s="4" t="s">
        <v>1503</v>
      </c>
      <c r="D2974" s="4"/>
      <c r="E2974" s="14" t="s">
        <v>1504</v>
      </c>
      <c r="F2974" s="5">
        <f>F2975</f>
        <v>33188.699999999997</v>
      </c>
      <c r="G2974" s="5">
        <f t="shared" ref="G2974:L2976" si="2547">G2975</f>
        <v>18952.099999999999</v>
      </c>
      <c r="H2974" s="5">
        <f t="shared" si="2547"/>
        <v>17908.099999999999</v>
      </c>
      <c r="I2974" s="5">
        <f t="shared" si="2547"/>
        <v>-5006.1000000000004</v>
      </c>
      <c r="J2974" s="5">
        <f t="shared" si="2547"/>
        <v>1241.2</v>
      </c>
      <c r="K2974" s="5">
        <f t="shared" si="2547"/>
        <v>3764.9</v>
      </c>
      <c r="L2974" s="5">
        <f t="shared" si="2547"/>
        <v>-761.41300000000001</v>
      </c>
      <c r="M2974" s="5">
        <f t="shared" si="2535"/>
        <v>27421.186999999998</v>
      </c>
      <c r="N2974" s="5">
        <v>724.69403999999997</v>
      </c>
      <c r="O2974" s="5">
        <f t="shared" ref="O2974:O2976" si="2548">O2975</f>
        <v>15305.94607</v>
      </c>
      <c r="P2974" s="5">
        <f t="shared" ref="P2974:V2976" si="2549">P2975</f>
        <v>0</v>
      </c>
      <c r="Q2974" s="5">
        <f t="shared" si="2549"/>
        <v>0</v>
      </c>
      <c r="R2974" s="5">
        <f t="shared" si="2549"/>
        <v>0</v>
      </c>
      <c r="S2974" s="5">
        <f t="shared" si="2549"/>
        <v>0</v>
      </c>
      <c r="T2974" s="5">
        <v>724.69403999999997</v>
      </c>
      <c r="U2974" s="5">
        <f t="shared" si="2549"/>
        <v>0</v>
      </c>
      <c r="V2974" s="36">
        <f t="shared" si="2549"/>
        <v>0</v>
      </c>
      <c r="W2974" s="5">
        <f t="shared" si="2533"/>
        <v>100</v>
      </c>
      <c r="X2974" s="26"/>
    </row>
    <row r="2975" spans="1:24" ht="31.5" x14ac:dyDescent="0.25">
      <c r="A2975" s="4" t="s">
        <v>218</v>
      </c>
      <c r="B2975" s="4" t="s">
        <v>1347</v>
      </c>
      <c r="C2975" s="4" t="s">
        <v>1503</v>
      </c>
      <c r="D2975" s="4" t="s">
        <v>11</v>
      </c>
      <c r="E2975" s="14" t="s">
        <v>465</v>
      </c>
      <c r="F2975" s="5">
        <f>F2976</f>
        <v>33188.699999999997</v>
      </c>
      <c r="G2975" s="5">
        <f t="shared" si="2547"/>
        <v>18952.099999999999</v>
      </c>
      <c r="H2975" s="5">
        <f t="shared" si="2547"/>
        <v>17908.099999999999</v>
      </c>
      <c r="I2975" s="5">
        <f t="shared" si="2547"/>
        <v>-5006.1000000000004</v>
      </c>
      <c r="J2975" s="5">
        <f t="shared" si="2547"/>
        <v>1241.2</v>
      </c>
      <c r="K2975" s="5">
        <f t="shared" si="2547"/>
        <v>3764.9</v>
      </c>
      <c r="L2975" s="5">
        <f t="shared" si="2547"/>
        <v>-761.41300000000001</v>
      </c>
      <c r="M2975" s="5">
        <f t="shared" si="2535"/>
        <v>27421.186999999998</v>
      </c>
      <c r="N2975" s="5">
        <v>724.69403999999997</v>
      </c>
      <c r="O2975" s="5">
        <f t="shared" si="2548"/>
        <v>15305.94607</v>
      </c>
      <c r="P2975" s="5">
        <f t="shared" si="2549"/>
        <v>0</v>
      </c>
      <c r="Q2975" s="5">
        <f t="shared" si="2549"/>
        <v>0</v>
      </c>
      <c r="R2975" s="5">
        <f t="shared" si="2549"/>
        <v>0</v>
      </c>
      <c r="S2975" s="5">
        <f t="shared" si="2549"/>
        <v>0</v>
      </c>
      <c r="T2975" s="5">
        <v>724.69403999999997</v>
      </c>
      <c r="U2975" s="5">
        <f t="shared" si="2549"/>
        <v>0</v>
      </c>
      <c r="V2975" s="36">
        <f t="shared" si="2549"/>
        <v>0</v>
      </c>
      <c r="W2975" s="5">
        <f t="shared" si="2533"/>
        <v>100</v>
      </c>
      <c r="X2975" s="26"/>
    </row>
    <row r="2976" spans="1:24" ht="31.5" x14ac:dyDescent="0.25">
      <c r="A2976" s="4" t="s">
        <v>218</v>
      </c>
      <c r="B2976" s="4" t="s">
        <v>1347</v>
      </c>
      <c r="C2976" s="4" t="s">
        <v>1503</v>
      </c>
      <c r="D2976" s="4" t="s">
        <v>12</v>
      </c>
      <c r="E2976" s="14" t="s">
        <v>466</v>
      </c>
      <c r="F2976" s="5">
        <f>F2977</f>
        <v>33188.699999999997</v>
      </c>
      <c r="G2976" s="5">
        <f t="shared" si="2547"/>
        <v>18952.099999999999</v>
      </c>
      <c r="H2976" s="5">
        <f t="shared" si="2547"/>
        <v>17908.099999999999</v>
      </c>
      <c r="I2976" s="5">
        <f t="shared" si="2547"/>
        <v>-5006.1000000000004</v>
      </c>
      <c r="J2976" s="5">
        <f t="shared" si="2547"/>
        <v>1241.2</v>
      </c>
      <c r="K2976" s="5">
        <f t="shared" si="2547"/>
        <v>3764.9</v>
      </c>
      <c r="L2976" s="5">
        <f t="shared" si="2547"/>
        <v>-761.41300000000001</v>
      </c>
      <c r="M2976" s="5">
        <f t="shared" si="2535"/>
        <v>27421.186999999998</v>
      </c>
      <c r="N2976" s="5">
        <v>724.69403999999997</v>
      </c>
      <c r="O2976" s="5">
        <f t="shared" si="2548"/>
        <v>15305.94607</v>
      </c>
      <c r="P2976" s="5">
        <f t="shared" si="2549"/>
        <v>0</v>
      </c>
      <c r="Q2976" s="5">
        <f t="shared" si="2549"/>
        <v>0</v>
      </c>
      <c r="R2976" s="5">
        <f t="shared" si="2549"/>
        <v>0</v>
      </c>
      <c r="S2976" s="5">
        <f t="shared" si="2549"/>
        <v>0</v>
      </c>
      <c r="T2976" s="5">
        <v>724.69403999999997</v>
      </c>
      <c r="U2976" s="5">
        <f t="shared" si="2549"/>
        <v>0</v>
      </c>
      <c r="V2976" s="36">
        <f t="shared" si="2549"/>
        <v>0</v>
      </c>
      <c r="W2976" s="5">
        <f t="shared" si="2533"/>
        <v>100</v>
      </c>
      <c r="X2976" s="26"/>
    </row>
    <row r="2977" spans="1:24" ht="47.25" x14ac:dyDescent="0.25">
      <c r="A2977" s="4" t="s">
        <v>218</v>
      </c>
      <c r="B2977" s="4" t="s">
        <v>1347</v>
      </c>
      <c r="C2977" s="4" t="s">
        <v>777</v>
      </c>
      <c r="D2977" s="4"/>
      <c r="E2977" s="14" t="s">
        <v>815</v>
      </c>
      <c r="F2977" s="5">
        <v>33188.699999999997</v>
      </c>
      <c r="G2977" s="5">
        <v>18952.099999999999</v>
      </c>
      <c r="H2977" s="5">
        <v>17908.099999999999</v>
      </c>
      <c r="I2977" s="5">
        <v>-5006.1000000000004</v>
      </c>
      <c r="J2977" s="5">
        <v>1241.2</v>
      </c>
      <c r="K2977" s="5">
        <v>3764.9</v>
      </c>
      <c r="L2977" s="5">
        <f>-381.06-270.971-83.955-25.427</f>
        <v>-761.41300000000001</v>
      </c>
      <c r="M2977" s="5">
        <f t="shared" si="2535"/>
        <v>27421.186999999998</v>
      </c>
      <c r="N2977" s="5">
        <v>1242.924</v>
      </c>
      <c r="O2977" s="5">
        <v>15305.94607</v>
      </c>
      <c r="P2977" s="5">
        <v>0</v>
      </c>
      <c r="Q2977" s="5">
        <v>0</v>
      </c>
      <c r="R2977" s="5">
        <v>0</v>
      </c>
      <c r="S2977" s="5">
        <v>0</v>
      </c>
      <c r="T2977" s="5">
        <v>1069.3071600000001</v>
      </c>
      <c r="U2977" s="5">
        <v>0</v>
      </c>
      <c r="V2977" s="36">
        <v>0</v>
      </c>
      <c r="W2977" s="5">
        <f t="shared" si="2533"/>
        <v>86.031580370159418</v>
      </c>
      <c r="X2977" s="26"/>
    </row>
    <row r="2978" spans="1:24" ht="31.5" x14ac:dyDescent="0.25">
      <c r="A2978" s="4" t="s">
        <v>218</v>
      </c>
      <c r="B2978" s="4" t="s">
        <v>1347</v>
      </c>
      <c r="C2978" s="4" t="s">
        <v>1263</v>
      </c>
      <c r="D2978" s="4"/>
      <c r="E2978" s="14" t="s">
        <v>1264</v>
      </c>
      <c r="F2978" s="5">
        <f>F2979</f>
        <v>715.5</v>
      </c>
      <c r="G2978" s="5">
        <f t="shared" ref="G2978:L2980" si="2550">G2979</f>
        <v>715.5</v>
      </c>
      <c r="H2978" s="5">
        <f t="shared" si="2550"/>
        <v>715.5</v>
      </c>
      <c r="I2978" s="5">
        <f t="shared" si="2550"/>
        <v>0</v>
      </c>
      <c r="J2978" s="5">
        <f t="shared" si="2550"/>
        <v>0</v>
      </c>
      <c r="K2978" s="5">
        <f t="shared" si="2550"/>
        <v>0</v>
      </c>
      <c r="L2978" s="5">
        <f t="shared" si="2550"/>
        <v>0</v>
      </c>
      <c r="M2978" s="5">
        <f t="shared" si="2535"/>
        <v>715.5</v>
      </c>
      <c r="N2978" s="5">
        <v>389.57400000000001</v>
      </c>
      <c r="O2978" s="5">
        <f t="shared" ref="O2978:O2980" si="2551">O2979</f>
        <v>418.31693000000001</v>
      </c>
      <c r="P2978" s="5">
        <f t="shared" ref="P2978:V2980" si="2552">P2979</f>
        <v>0</v>
      </c>
      <c r="Q2978" s="5">
        <f t="shared" si="2552"/>
        <v>0</v>
      </c>
      <c r="R2978" s="5">
        <f t="shared" si="2552"/>
        <v>0</v>
      </c>
      <c r="S2978" s="5">
        <f t="shared" si="2552"/>
        <v>0</v>
      </c>
      <c r="T2978" s="5">
        <v>389.57400000000001</v>
      </c>
      <c r="U2978" s="5">
        <f t="shared" si="2552"/>
        <v>0</v>
      </c>
      <c r="V2978" s="36">
        <f t="shared" si="2552"/>
        <v>0</v>
      </c>
      <c r="W2978" s="5">
        <f t="shared" si="2533"/>
        <v>100</v>
      </c>
      <c r="X2978" s="26"/>
    </row>
    <row r="2979" spans="1:24" ht="31.5" x14ac:dyDescent="0.25">
      <c r="A2979" s="4" t="s">
        <v>218</v>
      </c>
      <c r="B2979" s="4" t="s">
        <v>1347</v>
      </c>
      <c r="C2979" s="4" t="s">
        <v>1263</v>
      </c>
      <c r="D2979" s="4" t="s">
        <v>11</v>
      </c>
      <c r="E2979" s="14" t="s">
        <v>465</v>
      </c>
      <c r="F2979" s="5">
        <f>F2980</f>
        <v>715.5</v>
      </c>
      <c r="G2979" s="5">
        <f t="shared" si="2550"/>
        <v>715.5</v>
      </c>
      <c r="H2979" s="5">
        <f t="shared" si="2550"/>
        <v>715.5</v>
      </c>
      <c r="I2979" s="5">
        <f t="shared" si="2550"/>
        <v>0</v>
      </c>
      <c r="J2979" s="5">
        <f t="shared" si="2550"/>
        <v>0</v>
      </c>
      <c r="K2979" s="5">
        <f t="shared" si="2550"/>
        <v>0</v>
      </c>
      <c r="L2979" s="5">
        <f t="shared" si="2550"/>
        <v>0</v>
      </c>
      <c r="M2979" s="5">
        <f t="shared" si="2535"/>
        <v>715.5</v>
      </c>
      <c r="N2979" s="5">
        <v>389.57400000000001</v>
      </c>
      <c r="O2979" s="5">
        <f t="shared" si="2551"/>
        <v>418.31693000000001</v>
      </c>
      <c r="P2979" s="5">
        <f t="shared" si="2552"/>
        <v>0</v>
      </c>
      <c r="Q2979" s="5">
        <f t="shared" si="2552"/>
        <v>0</v>
      </c>
      <c r="R2979" s="5">
        <f t="shared" si="2552"/>
        <v>0</v>
      </c>
      <c r="S2979" s="5">
        <f t="shared" si="2552"/>
        <v>0</v>
      </c>
      <c r="T2979" s="5">
        <v>389.57400000000001</v>
      </c>
      <c r="U2979" s="5">
        <f t="shared" si="2552"/>
        <v>0</v>
      </c>
      <c r="V2979" s="36">
        <f t="shared" si="2552"/>
        <v>0</v>
      </c>
      <c r="W2979" s="5">
        <f t="shared" si="2533"/>
        <v>100</v>
      </c>
      <c r="X2979" s="26"/>
    </row>
    <row r="2980" spans="1:24" ht="31.5" x14ac:dyDescent="0.25">
      <c r="A2980" s="4" t="s">
        <v>218</v>
      </c>
      <c r="B2980" s="4" t="s">
        <v>1347</v>
      </c>
      <c r="C2980" s="4" t="s">
        <v>1263</v>
      </c>
      <c r="D2980" s="4" t="s">
        <v>12</v>
      </c>
      <c r="E2980" s="14" t="s">
        <v>466</v>
      </c>
      <c r="F2980" s="5">
        <f>F2981</f>
        <v>715.5</v>
      </c>
      <c r="G2980" s="5">
        <f t="shared" si="2550"/>
        <v>715.5</v>
      </c>
      <c r="H2980" s="5">
        <f t="shared" si="2550"/>
        <v>715.5</v>
      </c>
      <c r="I2980" s="5">
        <f t="shared" si="2550"/>
        <v>0</v>
      </c>
      <c r="J2980" s="5">
        <f t="shared" si="2550"/>
        <v>0</v>
      </c>
      <c r="K2980" s="5">
        <f t="shared" si="2550"/>
        <v>0</v>
      </c>
      <c r="L2980" s="5">
        <f t="shared" si="2550"/>
        <v>0</v>
      </c>
      <c r="M2980" s="5">
        <f t="shared" si="2535"/>
        <v>715.5</v>
      </c>
      <c r="N2980" s="5">
        <v>389.57400000000001</v>
      </c>
      <c r="O2980" s="5">
        <f t="shared" si="2551"/>
        <v>418.31693000000001</v>
      </c>
      <c r="P2980" s="5">
        <f t="shared" si="2552"/>
        <v>0</v>
      </c>
      <c r="Q2980" s="5">
        <f t="shared" si="2552"/>
        <v>0</v>
      </c>
      <c r="R2980" s="5">
        <f t="shared" si="2552"/>
        <v>0</v>
      </c>
      <c r="S2980" s="5">
        <f t="shared" si="2552"/>
        <v>0</v>
      </c>
      <c r="T2980" s="5">
        <v>389.57400000000001</v>
      </c>
      <c r="U2980" s="5">
        <f t="shared" si="2552"/>
        <v>0</v>
      </c>
      <c r="V2980" s="36">
        <f t="shared" si="2552"/>
        <v>0</v>
      </c>
      <c r="W2980" s="5">
        <f t="shared" si="2533"/>
        <v>100</v>
      </c>
      <c r="X2980" s="26"/>
    </row>
    <row r="2981" spans="1:24" ht="31.5" x14ac:dyDescent="0.25">
      <c r="A2981" s="4" t="s">
        <v>218</v>
      </c>
      <c r="B2981" s="4" t="s">
        <v>1347</v>
      </c>
      <c r="C2981" s="4" t="s">
        <v>778</v>
      </c>
      <c r="D2981" s="4"/>
      <c r="E2981" s="14" t="s">
        <v>1254</v>
      </c>
      <c r="F2981" s="5">
        <v>715.5</v>
      </c>
      <c r="G2981" s="5">
        <v>715.5</v>
      </c>
      <c r="H2981" s="5">
        <v>715.5</v>
      </c>
      <c r="I2981" s="5"/>
      <c r="J2981" s="5"/>
      <c r="K2981" s="5"/>
      <c r="L2981" s="5"/>
      <c r="M2981" s="5">
        <f t="shared" si="2535"/>
        <v>715.5</v>
      </c>
      <c r="N2981" s="5">
        <v>853.35</v>
      </c>
      <c r="O2981" s="5">
        <v>418.31693000000001</v>
      </c>
      <c r="P2981" s="5">
        <v>0</v>
      </c>
      <c r="Q2981" s="5">
        <v>0</v>
      </c>
      <c r="R2981" s="5">
        <v>0</v>
      </c>
      <c r="S2981" s="5">
        <v>0</v>
      </c>
      <c r="T2981" s="5">
        <v>679.73316</v>
      </c>
      <c r="U2981" s="5">
        <v>0</v>
      </c>
      <c r="V2981" s="36">
        <v>0</v>
      </c>
      <c r="W2981" s="5">
        <f t="shared" si="2533"/>
        <v>79.654673932149763</v>
      </c>
      <c r="X2981" s="26"/>
    </row>
    <row r="2982" spans="1:24" ht="31.5" x14ac:dyDescent="0.25">
      <c r="A2982" s="4" t="s">
        <v>218</v>
      </c>
      <c r="B2982" s="4" t="s">
        <v>1347</v>
      </c>
      <c r="C2982" s="4" t="s">
        <v>778</v>
      </c>
      <c r="D2982" s="4" t="s">
        <v>11</v>
      </c>
      <c r="E2982" s="14" t="s">
        <v>465</v>
      </c>
      <c r="F2982" s="5">
        <f t="shared" ref="F2982:L2988" si="2553">F2983</f>
        <v>38855.800000000003</v>
      </c>
      <c r="G2982" s="5">
        <f t="shared" si="2553"/>
        <v>44969.4</v>
      </c>
      <c r="H2982" s="5">
        <f t="shared" si="2553"/>
        <v>44969.4</v>
      </c>
      <c r="I2982" s="5">
        <f t="shared" si="2553"/>
        <v>0</v>
      </c>
      <c r="J2982" s="5">
        <f t="shared" si="2553"/>
        <v>0</v>
      </c>
      <c r="K2982" s="5">
        <f t="shared" si="2553"/>
        <v>0</v>
      </c>
      <c r="L2982" s="5">
        <f t="shared" si="2553"/>
        <v>1101.9649999999999</v>
      </c>
      <c r="M2982" s="5">
        <f t="shared" si="2535"/>
        <v>39957.764999999999</v>
      </c>
      <c r="N2982" s="5">
        <v>853.35</v>
      </c>
      <c r="O2982" s="5">
        <f t="shared" ref="O2982:O2988" si="2554">O2983</f>
        <v>110.83304</v>
      </c>
      <c r="P2982" s="5">
        <f t="shared" ref="P2982:V2988" si="2555">P2983</f>
        <v>392.46081000000004</v>
      </c>
      <c r="Q2982" s="5">
        <f t="shared" si="2555"/>
        <v>12.717840000000001</v>
      </c>
      <c r="R2982" s="5">
        <f t="shared" si="2555"/>
        <v>0</v>
      </c>
      <c r="S2982" s="5">
        <f t="shared" si="2555"/>
        <v>0</v>
      </c>
      <c r="T2982" s="5">
        <v>679.73316</v>
      </c>
      <c r="U2982" s="5">
        <f t="shared" si="2555"/>
        <v>392.46081000000004</v>
      </c>
      <c r="V2982" s="36">
        <f t="shared" si="2555"/>
        <v>0</v>
      </c>
      <c r="W2982" s="5">
        <f t="shared" si="2533"/>
        <v>79.654673932149763</v>
      </c>
      <c r="X2982" s="26"/>
    </row>
    <row r="2983" spans="1:24" ht="31.5" x14ac:dyDescent="0.25">
      <c r="A2983" s="4" t="s">
        <v>218</v>
      </c>
      <c r="B2983" s="4" t="s">
        <v>1347</v>
      </c>
      <c r="C2983" s="4" t="s">
        <v>778</v>
      </c>
      <c r="D2983" s="4" t="s">
        <v>12</v>
      </c>
      <c r="E2983" s="14" t="s">
        <v>466</v>
      </c>
      <c r="F2983" s="5">
        <f t="shared" si="2553"/>
        <v>38855.800000000003</v>
      </c>
      <c r="G2983" s="5">
        <f t="shared" si="2553"/>
        <v>44969.4</v>
      </c>
      <c r="H2983" s="5">
        <f t="shared" si="2553"/>
        <v>44969.4</v>
      </c>
      <c r="I2983" s="5">
        <f t="shared" si="2553"/>
        <v>0</v>
      </c>
      <c r="J2983" s="5">
        <f t="shared" si="2553"/>
        <v>0</v>
      </c>
      <c r="K2983" s="5">
        <f t="shared" si="2553"/>
        <v>0</v>
      </c>
      <c r="L2983" s="5">
        <f t="shared" si="2553"/>
        <v>1101.9649999999999</v>
      </c>
      <c r="M2983" s="5">
        <f t="shared" si="2535"/>
        <v>39957.764999999999</v>
      </c>
      <c r="N2983" s="5">
        <v>853.35</v>
      </c>
      <c r="O2983" s="5">
        <f t="shared" si="2554"/>
        <v>110.83304</v>
      </c>
      <c r="P2983" s="5">
        <f t="shared" si="2555"/>
        <v>392.46081000000004</v>
      </c>
      <c r="Q2983" s="5">
        <f t="shared" si="2555"/>
        <v>12.717840000000001</v>
      </c>
      <c r="R2983" s="5">
        <f t="shared" si="2555"/>
        <v>0</v>
      </c>
      <c r="S2983" s="5">
        <f t="shared" si="2555"/>
        <v>0</v>
      </c>
      <c r="T2983" s="5">
        <v>679.73316</v>
      </c>
      <c r="U2983" s="5">
        <f t="shared" si="2555"/>
        <v>392.46081000000004</v>
      </c>
      <c r="V2983" s="36">
        <f t="shared" si="2555"/>
        <v>0</v>
      </c>
      <c r="W2983" s="5">
        <f t="shared" si="2533"/>
        <v>79.654673932149763</v>
      </c>
      <c r="X2983" s="26"/>
    </row>
    <row r="2984" spans="1:24" ht="47.25" x14ac:dyDescent="0.25">
      <c r="A2984" s="4" t="s">
        <v>218</v>
      </c>
      <c r="B2984" s="4" t="s">
        <v>1347</v>
      </c>
      <c r="C2984" s="4" t="s">
        <v>189</v>
      </c>
      <c r="D2984" s="4"/>
      <c r="E2984" s="14" t="s">
        <v>1005</v>
      </c>
      <c r="F2984" s="5">
        <f t="shared" si="2553"/>
        <v>38855.800000000003</v>
      </c>
      <c r="G2984" s="5">
        <f t="shared" si="2553"/>
        <v>44969.4</v>
      </c>
      <c r="H2984" s="5">
        <f t="shared" si="2553"/>
        <v>44969.4</v>
      </c>
      <c r="I2984" s="5">
        <f t="shared" si="2553"/>
        <v>0</v>
      </c>
      <c r="J2984" s="5">
        <f t="shared" si="2553"/>
        <v>0</v>
      </c>
      <c r="K2984" s="5">
        <f t="shared" si="2553"/>
        <v>0</v>
      </c>
      <c r="L2984" s="5">
        <f t="shared" si="2553"/>
        <v>1101.9649999999999</v>
      </c>
      <c r="M2984" s="5">
        <f t="shared" si="2535"/>
        <v>39957.764999999999</v>
      </c>
      <c r="N2984" s="5">
        <v>874.38585999999998</v>
      </c>
      <c r="O2984" s="5">
        <f t="shared" si="2554"/>
        <v>110.83304</v>
      </c>
      <c r="P2984" s="5">
        <f t="shared" si="2555"/>
        <v>392.46081000000004</v>
      </c>
      <c r="Q2984" s="5">
        <f t="shared" si="2555"/>
        <v>12.717840000000001</v>
      </c>
      <c r="R2984" s="5">
        <f t="shared" si="2555"/>
        <v>0</v>
      </c>
      <c r="S2984" s="5">
        <f t="shared" si="2555"/>
        <v>0</v>
      </c>
      <c r="T2984" s="5">
        <v>874.38585999999998</v>
      </c>
      <c r="U2984" s="5">
        <f t="shared" si="2555"/>
        <v>392.46081000000004</v>
      </c>
      <c r="V2984" s="36">
        <f t="shared" si="2555"/>
        <v>0</v>
      </c>
      <c r="W2984" s="5">
        <f t="shared" si="2533"/>
        <v>100</v>
      </c>
      <c r="X2984" s="26"/>
    </row>
    <row r="2985" spans="1:24" ht="47.25" x14ac:dyDescent="0.25">
      <c r="A2985" s="4" t="s">
        <v>218</v>
      </c>
      <c r="B2985" s="4" t="s">
        <v>1347</v>
      </c>
      <c r="C2985" s="4" t="s">
        <v>190</v>
      </c>
      <c r="D2985" s="4"/>
      <c r="E2985" s="14" t="s">
        <v>1008</v>
      </c>
      <c r="F2985" s="5">
        <f t="shared" ref="F2985:L2985" si="2556">F2988</f>
        <v>38855.800000000003</v>
      </c>
      <c r="G2985" s="5">
        <f t="shared" si="2556"/>
        <v>44969.4</v>
      </c>
      <c r="H2985" s="5">
        <f t="shared" si="2556"/>
        <v>44969.4</v>
      </c>
      <c r="I2985" s="5">
        <f t="shared" si="2556"/>
        <v>0</v>
      </c>
      <c r="J2985" s="5">
        <f t="shared" si="2556"/>
        <v>0</v>
      </c>
      <c r="K2985" s="5">
        <f t="shared" si="2556"/>
        <v>0</v>
      </c>
      <c r="L2985" s="5">
        <f t="shared" si="2556"/>
        <v>1101.9649999999999</v>
      </c>
      <c r="M2985" s="5">
        <f t="shared" si="2535"/>
        <v>39957.764999999999</v>
      </c>
      <c r="N2985" s="5">
        <v>874.38585999999998</v>
      </c>
      <c r="O2985" s="5">
        <f t="shared" ref="O2985:V2985" si="2557">O2988+O2986</f>
        <v>110.83304</v>
      </c>
      <c r="P2985" s="5">
        <f t="shared" si="2557"/>
        <v>392.46081000000004</v>
      </c>
      <c r="Q2985" s="5">
        <f t="shared" si="2557"/>
        <v>12.717840000000001</v>
      </c>
      <c r="R2985" s="5">
        <f t="shared" si="2557"/>
        <v>0</v>
      </c>
      <c r="S2985" s="5">
        <f t="shared" si="2557"/>
        <v>0</v>
      </c>
      <c r="T2985" s="5">
        <v>874.38585999999998</v>
      </c>
      <c r="U2985" s="5">
        <f t="shared" si="2557"/>
        <v>392.46081000000004</v>
      </c>
      <c r="V2985" s="36">
        <f t="shared" si="2557"/>
        <v>0</v>
      </c>
      <c r="W2985" s="5">
        <f t="shared" si="2533"/>
        <v>100</v>
      </c>
      <c r="X2985" s="26"/>
    </row>
    <row r="2986" spans="1:24" ht="31.5" x14ac:dyDescent="0.25">
      <c r="A2986" s="4" t="s">
        <v>218</v>
      </c>
      <c r="B2986" s="4" t="s">
        <v>1347</v>
      </c>
      <c r="C2986" s="4" t="s">
        <v>181</v>
      </c>
      <c r="D2986" s="4"/>
      <c r="E2986" s="14" t="s">
        <v>789</v>
      </c>
      <c r="F2986" s="5"/>
      <c r="G2986" s="5"/>
      <c r="H2986" s="5"/>
      <c r="I2986" s="5"/>
      <c r="J2986" s="5"/>
      <c r="K2986" s="5"/>
      <c r="L2986" s="5"/>
      <c r="M2986" s="5">
        <v>0</v>
      </c>
      <c r="N2986" s="5">
        <v>874.38585999999998</v>
      </c>
      <c r="O2986" s="5">
        <f t="shared" ref="O2986:V2986" si="2558">O2987</f>
        <v>15.897300000000001</v>
      </c>
      <c r="P2986" s="5">
        <f t="shared" si="2558"/>
        <v>12.717840000000001</v>
      </c>
      <c r="Q2986" s="5">
        <f t="shared" si="2558"/>
        <v>12.717840000000001</v>
      </c>
      <c r="R2986" s="5">
        <f t="shared" si="2558"/>
        <v>0</v>
      </c>
      <c r="S2986" s="5">
        <f t="shared" si="2558"/>
        <v>0</v>
      </c>
      <c r="T2986" s="5">
        <v>874.38585999999998</v>
      </c>
      <c r="U2986" s="5">
        <f t="shared" si="2558"/>
        <v>12.717840000000001</v>
      </c>
      <c r="V2986" s="36">
        <f t="shared" si="2558"/>
        <v>0</v>
      </c>
      <c r="W2986" s="5">
        <f t="shared" si="2533"/>
        <v>100</v>
      </c>
      <c r="X2986" s="26"/>
    </row>
    <row r="2987" spans="1:24" ht="31.5" x14ac:dyDescent="0.25">
      <c r="A2987" s="4" t="s">
        <v>218</v>
      </c>
      <c r="B2987" s="4" t="s">
        <v>1347</v>
      </c>
      <c r="C2987" s="4" t="s">
        <v>181</v>
      </c>
      <c r="D2987" s="4" t="s">
        <v>73</v>
      </c>
      <c r="E2987" s="14" t="s">
        <v>475</v>
      </c>
      <c r="F2987" s="5"/>
      <c r="G2987" s="5"/>
      <c r="H2987" s="5"/>
      <c r="I2987" s="5"/>
      <c r="J2987" s="5"/>
      <c r="K2987" s="5"/>
      <c r="L2987" s="5"/>
      <c r="M2987" s="5">
        <v>0</v>
      </c>
      <c r="N2987" s="5">
        <v>368.58382999999998</v>
      </c>
      <c r="O2987" s="5">
        <f>3.17946+12.71784</f>
        <v>15.897300000000001</v>
      </c>
      <c r="P2987" s="5">
        <v>12.717840000000001</v>
      </c>
      <c r="Q2987" s="5">
        <v>12.717840000000001</v>
      </c>
      <c r="R2987" s="5">
        <v>0</v>
      </c>
      <c r="S2987" s="5">
        <v>0</v>
      </c>
      <c r="T2987" s="5">
        <v>368.58382999999998</v>
      </c>
      <c r="U2987" s="5">
        <v>12.717840000000001</v>
      </c>
      <c r="V2987" s="36">
        <v>0</v>
      </c>
      <c r="W2987" s="5">
        <f t="shared" si="2533"/>
        <v>100</v>
      </c>
      <c r="X2987" s="26"/>
    </row>
    <row r="2988" spans="1:24" ht="63" x14ac:dyDescent="0.25">
      <c r="A2988" s="4" t="s">
        <v>218</v>
      </c>
      <c r="B2988" s="4" t="s">
        <v>1347</v>
      </c>
      <c r="C2988" s="4" t="s">
        <v>181</v>
      </c>
      <c r="D2988" s="4" t="s">
        <v>72</v>
      </c>
      <c r="E2988" s="14" t="s">
        <v>1187</v>
      </c>
      <c r="F2988" s="5">
        <f t="shared" si="2553"/>
        <v>38855.800000000003</v>
      </c>
      <c r="G2988" s="5">
        <f t="shared" si="2553"/>
        <v>44969.4</v>
      </c>
      <c r="H2988" s="5">
        <f t="shared" si="2553"/>
        <v>44969.4</v>
      </c>
      <c r="I2988" s="5">
        <f t="shared" si="2553"/>
        <v>0</v>
      </c>
      <c r="J2988" s="5">
        <f t="shared" si="2553"/>
        <v>0</v>
      </c>
      <c r="K2988" s="5">
        <f t="shared" si="2553"/>
        <v>0</v>
      </c>
      <c r="L2988" s="5">
        <f t="shared" si="2553"/>
        <v>1101.9649999999999</v>
      </c>
      <c r="M2988" s="5">
        <f t="shared" si="2535"/>
        <v>39957.764999999999</v>
      </c>
      <c r="N2988" s="5">
        <v>368.58382999999998</v>
      </c>
      <c r="O2988" s="5">
        <f t="shared" si="2554"/>
        <v>94.935739999999996</v>
      </c>
      <c r="P2988" s="5">
        <f t="shared" si="2555"/>
        <v>379.74297000000001</v>
      </c>
      <c r="Q2988" s="5">
        <f t="shared" si="2555"/>
        <v>0</v>
      </c>
      <c r="R2988" s="5">
        <f t="shared" si="2555"/>
        <v>0</v>
      </c>
      <c r="S2988" s="5">
        <f t="shared" si="2555"/>
        <v>0</v>
      </c>
      <c r="T2988" s="5">
        <v>368.58382999999998</v>
      </c>
      <c r="U2988" s="5">
        <f t="shared" si="2555"/>
        <v>379.74297000000001</v>
      </c>
      <c r="V2988" s="36">
        <f t="shared" si="2555"/>
        <v>0</v>
      </c>
      <c r="W2988" s="5">
        <f t="shared" si="2533"/>
        <v>100</v>
      </c>
      <c r="X2988" s="26"/>
    </row>
    <row r="2989" spans="1:24" x14ac:dyDescent="0.25">
      <c r="A2989" s="4" t="s">
        <v>218</v>
      </c>
      <c r="B2989" s="4" t="s">
        <v>1347</v>
      </c>
      <c r="C2989" s="4" t="s">
        <v>181</v>
      </c>
      <c r="D2989" s="4" t="s">
        <v>13</v>
      </c>
      <c r="E2989" s="14" t="s">
        <v>480</v>
      </c>
      <c r="F2989" s="5">
        <v>38855.800000000003</v>
      </c>
      <c r="G2989" s="5">
        <v>44969.4</v>
      </c>
      <c r="H2989" s="5">
        <v>44969.4</v>
      </c>
      <c r="I2989" s="5"/>
      <c r="J2989" s="5"/>
      <c r="K2989" s="5"/>
      <c r="L2989" s="5">
        <v>1101.9649999999999</v>
      </c>
      <c r="M2989" s="5">
        <f t="shared" si="2535"/>
        <v>39957.764999999999</v>
      </c>
      <c r="N2989" s="5">
        <v>505.80203</v>
      </c>
      <c r="O2989" s="5">
        <v>94.935739999999996</v>
      </c>
      <c r="P2989" s="5">
        <v>379.74297000000001</v>
      </c>
      <c r="Q2989" s="5">
        <v>0</v>
      </c>
      <c r="R2989" s="5">
        <v>0</v>
      </c>
      <c r="S2989" s="5">
        <v>0</v>
      </c>
      <c r="T2989" s="5">
        <v>505.80203</v>
      </c>
      <c r="U2989" s="5">
        <v>379.74297000000001</v>
      </c>
      <c r="V2989" s="36">
        <v>0</v>
      </c>
      <c r="W2989" s="5">
        <f t="shared" si="2533"/>
        <v>100</v>
      </c>
      <c r="X2989" s="26"/>
    </row>
    <row r="2990" spans="1:24" ht="63" x14ac:dyDescent="0.25">
      <c r="A2990" s="4" t="s">
        <v>218</v>
      </c>
      <c r="B2990" s="4" t="s">
        <v>1347</v>
      </c>
      <c r="C2990" s="4" t="s">
        <v>181</v>
      </c>
      <c r="D2990" s="4" t="s">
        <v>182</v>
      </c>
      <c r="E2990" s="14" t="s">
        <v>481</v>
      </c>
      <c r="F2990" s="5">
        <f t="shared" ref="F2990:L2990" si="2559">F2991+F3008</f>
        <v>8312.7000000000007</v>
      </c>
      <c r="G2990" s="5">
        <f t="shared" si="2559"/>
        <v>3112.7</v>
      </c>
      <c r="H2990" s="5">
        <f t="shared" si="2559"/>
        <v>3112.7</v>
      </c>
      <c r="I2990" s="5">
        <f t="shared" si="2559"/>
        <v>0</v>
      </c>
      <c r="J2990" s="5">
        <f t="shared" si="2559"/>
        <v>0</v>
      </c>
      <c r="K2990" s="5">
        <f t="shared" si="2559"/>
        <v>0</v>
      </c>
      <c r="L2990" s="5">
        <f t="shared" si="2559"/>
        <v>-1.6830000000000211</v>
      </c>
      <c r="M2990" s="5">
        <f t="shared" si="2535"/>
        <v>8311.0169999999998</v>
      </c>
      <c r="N2990" s="5">
        <v>505.80203</v>
      </c>
      <c r="O2990" s="5">
        <f t="shared" ref="O2990:V2990" si="2560">O2991+O3008+O3003</f>
        <v>2733.4662399999997</v>
      </c>
      <c r="P2990" s="5">
        <f t="shared" si="2560"/>
        <v>0</v>
      </c>
      <c r="Q2990" s="5">
        <f t="shared" si="2560"/>
        <v>0</v>
      </c>
      <c r="R2990" s="5">
        <f t="shared" si="2560"/>
        <v>0</v>
      </c>
      <c r="S2990" s="5">
        <f t="shared" si="2560"/>
        <v>0</v>
      </c>
      <c r="T2990" s="5">
        <v>505.80203</v>
      </c>
      <c r="U2990" s="5">
        <f t="shared" si="2560"/>
        <v>0</v>
      </c>
      <c r="V2990" s="36">
        <f t="shared" si="2560"/>
        <v>0</v>
      </c>
      <c r="W2990" s="5">
        <f t="shared" si="2533"/>
        <v>100</v>
      </c>
      <c r="X2990" s="26"/>
    </row>
    <row r="2991" spans="1:24" ht="31.5" x14ac:dyDescent="0.25">
      <c r="A2991" s="4" t="s">
        <v>218</v>
      </c>
      <c r="B2991" s="4" t="s">
        <v>1347</v>
      </c>
      <c r="C2991" s="4" t="s">
        <v>22</v>
      </c>
      <c r="D2991" s="4"/>
      <c r="E2991" s="14" t="s">
        <v>699</v>
      </c>
      <c r="F2991" s="5">
        <f t="shared" ref="F2991:L2991" si="2561">F2992+F2996</f>
        <v>3112.7</v>
      </c>
      <c r="G2991" s="5">
        <f t="shared" si="2561"/>
        <v>3112.7</v>
      </c>
      <c r="H2991" s="5">
        <f t="shared" si="2561"/>
        <v>3112.7</v>
      </c>
      <c r="I2991" s="5">
        <f t="shared" si="2561"/>
        <v>0</v>
      </c>
      <c r="J2991" s="5">
        <f t="shared" si="2561"/>
        <v>0</v>
      </c>
      <c r="K2991" s="5">
        <f t="shared" si="2561"/>
        <v>0</v>
      </c>
      <c r="L2991" s="5">
        <f t="shared" si="2561"/>
        <v>93.779999999999973</v>
      </c>
      <c r="M2991" s="5">
        <f t="shared" si="2535"/>
        <v>3206.4799999999996</v>
      </c>
      <c r="N2991" s="5">
        <v>1502.4349200000001</v>
      </c>
      <c r="O2991" s="5">
        <f>O2992+O2996</f>
        <v>2681.1138799999999</v>
      </c>
      <c r="P2991" s="5">
        <f t="shared" ref="P2991:V2991" si="2562">P2992+P2996</f>
        <v>0</v>
      </c>
      <c r="Q2991" s="5">
        <f t="shared" si="2562"/>
        <v>0</v>
      </c>
      <c r="R2991" s="5">
        <f t="shared" si="2562"/>
        <v>0</v>
      </c>
      <c r="S2991" s="5">
        <f t="shared" si="2562"/>
        <v>0</v>
      </c>
      <c r="T2991" s="5">
        <v>1502.4349200000001</v>
      </c>
      <c r="U2991" s="5">
        <f t="shared" si="2562"/>
        <v>0</v>
      </c>
      <c r="V2991" s="36">
        <f t="shared" si="2562"/>
        <v>0</v>
      </c>
      <c r="W2991" s="5">
        <f t="shared" si="2533"/>
        <v>100</v>
      </c>
      <c r="X2991" s="26"/>
    </row>
    <row r="2992" spans="1:24" ht="47.25" x14ac:dyDescent="0.25">
      <c r="A2992" s="4" t="s">
        <v>218</v>
      </c>
      <c r="B2992" s="4" t="s">
        <v>1347</v>
      </c>
      <c r="C2992" s="4" t="s">
        <v>345</v>
      </c>
      <c r="D2992" s="4"/>
      <c r="E2992" s="14" t="s">
        <v>704</v>
      </c>
      <c r="F2992" s="5">
        <f t="shared" ref="F2992:L2994" si="2563">F2993</f>
        <v>2190.5</v>
      </c>
      <c r="G2992" s="5">
        <f t="shared" si="2563"/>
        <v>2190.5</v>
      </c>
      <c r="H2992" s="5">
        <f t="shared" si="2563"/>
        <v>2190.5</v>
      </c>
      <c r="I2992" s="5">
        <f t="shared" si="2563"/>
        <v>0</v>
      </c>
      <c r="J2992" s="5">
        <f t="shared" si="2563"/>
        <v>0</v>
      </c>
      <c r="K2992" s="5">
        <f t="shared" si="2563"/>
        <v>0</v>
      </c>
      <c r="L2992" s="5">
        <f t="shared" si="2563"/>
        <v>-10.952</v>
      </c>
      <c r="M2992" s="5">
        <f t="shared" si="2535"/>
        <v>2179.5479999999998</v>
      </c>
      <c r="N2992" s="5">
        <v>1502.4349200000001</v>
      </c>
      <c r="O2992" s="5">
        <f t="shared" ref="O2992:O2994" si="2564">O2993</f>
        <v>2102.09</v>
      </c>
      <c r="P2992" s="5">
        <f t="shared" ref="P2992:V2994" si="2565">P2993</f>
        <v>0</v>
      </c>
      <c r="Q2992" s="5">
        <f t="shared" si="2565"/>
        <v>0</v>
      </c>
      <c r="R2992" s="5">
        <f t="shared" si="2565"/>
        <v>0</v>
      </c>
      <c r="S2992" s="5">
        <f t="shared" si="2565"/>
        <v>0</v>
      </c>
      <c r="T2992" s="5">
        <v>1502.4349200000001</v>
      </c>
      <c r="U2992" s="5">
        <f t="shared" si="2565"/>
        <v>0</v>
      </c>
      <c r="V2992" s="36">
        <f t="shared" si="2565"/>
        <v>0</v>
      </c>
      <c r="W2992" s="5">
        <f t="shared" si="2533"/>
        <v>100</v>
      </c>
      <c r="X2992" s="26"/>
    </row>
    <row r="2993" spans="1:24" ht="31.5" x14ac:dyDescent="0.25">
      <c r="A2993" s="4" t="s">
        <v>218</v>
      </c>
      <c r="B2993" s="4" t="s">
        <v>1347</v>
      </c>
      <c r="C2993" s="4" t="s">
        <v>345</v>
      </c>
      <c r="D2993" s="4" t="s">
        <v>11</v>
      </c>
      <c r="E2993" s="14" t="s">
        <v>465</v>
      </c>
      <c r="F2993" s="5">
        <f t="shared" si="2563"/>
        <v>2190.5</v>
      </c>
      <c r="G2993" s="5">
        <f t="shared" si="2563"/>
        <v>2190.5</v>
      </c>
      <c r="H2993" s="5">
        <f t="shared" si="2563"/>
        <v>2190.5</v>
      </c>
      <c r="I2993" s="5">
        <f t="shared" si="2563"/>
        <v>0</v>
      </c>
      <c r="J2993" s="5">
        <f t="shared" si="2563"/>
        <v>0</v>
      </c>
      <c r="K2993" s="5">
        <f t="shared" si="2563"/>
        <v>0</v>
      </c>
      <c r="L2993" s="5">
        <f t="shared" si="2563"/>
        <v>-10.952</v>
      </c>
      <c r="M2993" s="5">
        <f t="shared" si="2535"/>
        <v>2179.5479999999998</v>
      </c>
      <c r="N2993" s="5">
        <v>100</v>
      </c>
      <c r="O2993" s="5">
        <f t="shared" si="2564"/>
        <v>2102.09</v>
      </c>
      <c r="P2993" s="5">
        <f t="shared" si="2565"/>
        <v>0</v>
      </c>
      <c r="Q2993" s="5">
        <f t="shared" si="2565"/>
        <v>0</v>
      </c>
      <c r="R2993" s="5">
        <f t="shared" si="2565"/>
        <v>0</v>
      </c>
      <c r="S2993" s="5">
        <f t="shared" si="2565"/>
        <v>0</v>
      </c>
      <c r="T2993" s="5">
        <v>100</v>
      </c>
      <c r="U2993" s="5">
        <f t="shared" si="2565"/>
        <v>0</v>
      </c>
      <c r="V2993" s="36">
        <f t="shared" si="2565"/>
        <v>0</v>
      </c>
      <c r="W2993" s="5">
        <f t="shared" si="2533"/>
        <v>100</v>
      </c>
      <c r="X2993" s="26"/>
    </row>
    <row r="2994" spans="1:24" ht="31.5" x14ac:dyDescent="0.25">
      <c r="A2994" s="4" t="s">
        <v>218</v>
      </c>
      <c r="B2994" s="4" t="s">
        <v>1347</v>
      </c>
      <c r="C2994" s="4" t="s">
        <v>345</v>
      </c>
      <c r="D2994" s="4" t="s">
        <v>12</v>
      </c>
      <c r="E2994" s="14" t="s">
        <v>466</v>
      </c>
      <c r="F2994" s="5">
        <f t="shared" si="2563"/>
        <v>2190.5</v>
      </c>
      <c r="G2994" s="5">
        <f t="shared" si="2563"/>
        <v>2190.5</v>
      </c>
      <c r="H2994" s="5">
        <f t="shared" si="2563"/>
        <v>2190.5</v>
      </c>
      <c r="I2994" s="5">
        <f t="shared" si="2563"/>
        <v>0</v>
      </c>
      <c r="J2994" s="5">
        <f t="shared" si="2563"/>
        <v>0</v>
      </c>
      <c r="K2994" s="5">
        <f t="shared" si="2563"/>
        <v>0</v>
      </c>
      <c r="L2994" s="5">
        <f t="shared" si="2563"/>
        <v>-10.952</v>
      </c>
      <c r="M2994" s="5">
        <f t="shared" si="2535"/>
        <v>2179.5479999999998</v>
      </c>
      <c r="N2994" s="5">
        <v>100</v>
      </c>
      <c r="O2994" s="5">
        <f t="shared" si="2564"/>
        <v>2102.09</v>
      </c>
      <c r="P2994" s="5">
        <f t="shared" si="2565"/>
        <v>0</v>
      </c>
      <c r="Q2994" s="5">
        <f t="shared" si="2565"/>
        <v>0</v>
      </c>
      <c r="R2994" s="5">
        <f t="shared" si="2565"/>
        <v>0</v>
      </c>
      <c r="S2994" s="5">
        <f t="shared" si="2565"/>
        <v>0</v>
      </c>
      <c r="T2994" s="5">
        <v>100</v>
      </c>
      <c r="U2994" s="5">
        <f t="shared" si="2565"/>
        <v>0</v>
      </c>
      <c r="V2994" s="36">
        <f t="shared" si="2565"/>
        <v>0</v>
      </c>
      <c r="W2994" s="5">
        <f t="shared" si="2533"/>
        <v>100</v>
      </c>
      <c r="X2994" s="26"/>
    </row>
    <row r="2995" spans="1:24" ht="31.5" x14ac:dyDescent="0.25">
      <c r="A2995" s="4" t="s">
        <v>218</v>
      </c>
      <c r="B2995" s="4" t="s">
        <v>1347</v>
      </c>
      <c r="C2995" s="4" t="s">
        <v>345</v>
      </c>
      <c r="D2995" s="4" t="s">
        <v>73</v>
      </c>
      <c r="E2995" s="14" t="s">
        <v>475</v>
      </c>
      <c r="F2995" s="5">
        <v>2190.5</v>
      </c>
      <c r="G2995" s="5">
        <v>2190.5</v>
      </c>
      <c r="H2995" s="5">
        <v>2190.5</v>
      </c>
      <c r="I2995" s="5"/>
      <c r="J2995" s="5"/>
      <c r="K2995" s="5"/>
      <c r="L2995" s="5">
        <v>-10.952</v>
      </c>
      <c r="M2995" s="5">
        <f t="shared" si="2535"/>
        <v>2179.5479999999998</v>
      </c>
      <c r="N2995" s="5">
        <v>499.36599999999999</v>
      </c>
      <c r="O2995" s="5">
        <v>2102.09</v>
      </c>
      <c r="P2995" s="5">
        <v>0</v>
      </c>
      <c r="Q2995" s="5">
        <v>0</v>
      </c>
      <c r="R2995" s="5">
        <v>0</v>
      </c>
      <c r="S2995" s="5">
        <v>0</v>
      </c>
      <c r="T2995" s="5">
        <v>499.36599999999999</v>
      </c>
      <c r="U2995" s="5">
        <v>0</v>
      </c>
      <c r="V2995" s="36">
        <v>0</v>
      </c>
      <c r="W2995" s="5">
        <f t="shared" si="2533"/>
        <v>100</v>
      </c>
      <c r="X2995" s="26"/>
    </row>
    <row r="2996" spans="1:24" ht="63" x14ac:dyDescent="0.25">
      <c r="A2996" s="4" t="s">
        <v>218</v>
      </c>
      <c r="B2996" s="4" t="s">
        <v>1347</v>
      </c>
      <c r="C2996" s="4" t="s">
        <v>345</v>
      </c>
      <c r="D2996" s="4" t="s">
        <v>72</v>
      </c>
      <c r="E2996" s="14" t="s">
        <v>1187</v>
      </c>
      <c r="F2996" s="5">
        <f t="shared" ref="F2996:K2996" si="2566">F3000</f>
        <v>922.2</v>
      </c>
      <c r="G2996" s="5">
        <f t="shared" si="2566"/>
        <v>922.2</v>
      </c>
      <c r="H2996" s="5">
        <f t="shared" si="2566"/>
        <v>922.2</v>
      </c>
      <c r="I2996" s="5">
        <f t="shared" si="2566"/>
        <v>0</v>
      </c>
      <c r="J2996" s="5">
        <f t="shared" si="2566"/>
        <v>0</v>
      </c>
      <c r="K2996" s="5">
        <f t="shared" si="2566"/>
        <v>0</v>
      </c>
      <c r="L2996" s="5">
        <f>L3000+L2997</f>
        <v>104.73199999999997</v>
      </c>
      <c r="M2996" s="5">
        <f t="shared" si="2535"/>
        <v>1026.932</v>
      </c>
      <c r="N2996" s="5">
        <v>499.36599999999999</v>
      </c>
      <c r="O2996" s="5">
        <f t="shared" ref="O2996:V2996" si="2567">O3000+O2997</f>
        <v>579.02387999999996</v>
      </c>
      <c r="P2996" s="5">
        <f t="shared" si="2567"/>
        <v>0</v>
      </c>
      <c r="Q2996" s="5">
        <f t="shared" si="2567"/>
        <v>0</v>
      </c>
      <c r="R2996" s="5">
        <f t="shared" si="2567"/>
        <v>0</v>
      </c>
      <c r="S2996" s="5">
        <f t="shared" si="2567"/>
        <v>0</v>
      </c>
      <c r="T2996" s="5">
        <v>499.36599999999999</v>
      </c>
      <c r="U2996" s="5">
        <f t="shared" si="2567"/>
        <v>0</v>
      </c>
      <c r="V2996" s="36">
        <f t="shared" si="2567"/>
        <v>0</v>
      </c>
      <c r="W2996" s="5">
        <f t="shared" si="2533"/>
        <v>100</v>
      </c>
      <c r="X2996" s="26"/>
    </row>
    <row r="2997" spans="1:24" x14ac:dyDescent="0.25">
      <c r="A2997" s="4" t="s">
        <v>218</v>
      </c>
      <c r="B2997" s="4" t="s">
        <v>1347</v>
      </c>
      <c r="C2997" s="4" t="s">
        <v>345</v>
      </c>
      <c r="D2997" s="4" t="s">
        <v>13</v>
      </c>
      <c r="E2997" s="14" t="s">
        <v>480</v>
      </c>
      <c r="F2997" s="5"/>
      <c r="G2997" s="5"/>
      <c r="H2997" s="5"/>
      <c r="I2997" s="5"/>
      <c r="J2997" s="5"/>
      <c r="K2997" s="5"/>
      <c r="L2997" s="5">
        <f>L2998</f>
        <v>409.12399999999997</v>
      </c>
      <c r="M2997" s="5">
        <f>L2997</f>
        <v>409.12399999999997</v>
      </c>
      <c r="N2997" s="5">
        <v>903.06892000000005</v>
      </c>
      <c r="O2997" s="5">
        <f t="shared" ref="O2997:V2998" si="2568">O2998</f>
        <v>0</v>
      </c>
      <c r="P2997" s="5">
        <f t="shared" si="2568"/>
        <v>0</v>
      </c>
      <c r="Q2997" s="5">
        <f t="shared" si="2568"/>
        <v>0</v>
      </c>
      <c r="R2997" s="5">
        <f t="shared" si="2568"/>
        <v>0</v>
      </c>
      <c r="S2997" s="5">
        <f t="shared" si="2568"/>
        <v>0</v>
      </c>
      <c r="T2997" s="5">
        <v>903.06892000000005</v>
      </c>
      <c r="U2997" s="5">
        <f t="shared" si="2568"/>
        <v>0</v>
      </c>
      <c r="V2997" s="36">
        <f t="shared" si="2568"/>
        <v>0</v>
      </c>
      <c r="W2997" s="5">
        <f t="shared" si="2533"/>
        <v>100</v>
      </c>
      <c r="X2997" s="26"/>
    </row>
    <row r="2998" spans="1:24" ht="63" x14ac:dyDescent="0.25">
      <c r="A2998" s="4" t="s">
        <v>218</v>
      </c>
      <c r="B2998" s="4" t="s">
        <v>1347</v>
      </c>
      <c r="C2998" s="4" t="s">
        <v>345</v>
      </c>
      <c r="D2998" s="4" t="s">
        <v>182</v>
      </c>
      <c r="E2998" s="14" t="s">
        <v>481</v>
      </c>
      <c r="F2998" s="5"/>
      <c r="G2998" s="5"/>
      <c r="H2998" s="5"/>
      <c r="I2998" s="5"/>
      <c r="J2998" s="5"/>
      <c r="K2998" s="5"/>
      <c r="L2998" s="5">
        <f>L2999</f>
        <v>409.12399999999997</v>
      </c>
      <c r="M2998" s="5">
        <f>L2998</f>
        <v>409.12399999999997</v>
      </c>
      <c r="N2998" s="5">
        <v>903.06892000000005</v>
      </c>
      <c r="O2998" s="5">
        <f t="shared" si="2568"/>
        <v>0</v>
      </c>
      <c r="P2998" s="5">
        <f t="shared" si="2568"/>
        <v>0</v>
      </c>
      <c r="Q2998" s="5">
        <f t="shared" si="2568"/>
        <v>0</v>
      </c>
      <c r="R2998" s="5">
        <f t="shared" si="2568"/>
        <v>0</v>
      </c>
      <c r="S2998" s="5">
        <f t="shared" si="2568"/>
        <v>0</v>
      </c>
      <c r="T2998" s="5">
        <v>903.06892000000005</v>
      </c>
      <c r="U2998" s="5">
        <f t="shared" si="2568"/>
        <v>0</v>
      </c>
      <c r="V2998" s="36">
        <f t="shared" si="2568"/>
        <v>0</v>
      </c>
      <c r="W2998" s="5">
        <f t="shared" si="2533"/>
        <v>100</v>
      </c>
      <c r="X2998" s="26"/>
    </row>
    <row r="2999" spans="1:24" ht="31.5" x14ac:dyDescent="0.25">
      <c r="A2999" s="9" t="s">
        <v>218</v>
      </c>
      <c r="B2999" s="9" t="s">
        <v>1348</v>
      </c>
      <c r="C2999" s="9"/>
      <c r="D2999" s="9"/>
      <c r="E2999" s="13" t="s">
        <v>449</v>
      </c>
      <c r="F2999" s="5"/>
      <c r="G2999" s="5"/>
      <c r="H2999" s="5"/>
      <c r="I2999" s="5"/>
      <c r="J2999" s="5"/>
      <c r="K2999" s="5"/>
      <c r="L2999" s="5">
        <f>474.167-65.043</f>
        <v>409.12399999999997</v>
      </c>
      <c r="M2999" s="5">
        <f>L2999</f>
        <v>409.12399999999997</v>
      </c>
      <c r="N2999" s="11">
        <v>11527.6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11">
        <v>11503.611420000001</v>
      </c>
      <c r="U2999" s="5">
        <v>0</v>
      </c>
      <c r="V2999" s="36">
        <v>0</v>
      </c>
      <c r="W2999" s="11">
        <f t="shared" si="2533"/>
        <v>99.791903084770468</v>
      </c>
      <c r="X2999" s="26"/>
    </row>
    <row r="3000" spans="1:24" ht="31.5" x14ac:dyDescent="0.25">
      <c r="A3000" s="4" t="s">
        <v>218</v>
      </c>
      <c r="B3000" s="4" t="s">
        <v>1348</v>
      </c>
      <c r="C3000" s="4" t="s">
        <v>183</v>
      </c>
      <c r="D3000" s="4"/>
      <c r="E3000" s="14" t="s">
        <v>831</v>
      </c>
      <c r="F3000" s="5">
        <f t="shared" ref="F3000:L3001" si="2569">F3001</f>
        <v>922.2</v>
      </c>
      <c r="G3000" s="5">
        <f t="shared" si="2569"/>
        <v>922.2</v>
      </c>
      <c r="H3000" s="5">
        <f t="shared" si="2569"/>
        <v>922.2</v>
      </c>
      <c r="I3000" s="5">
        <f t="shared" si="2569"/>
        <v>0</v>
      </c>
      <c r="J3000" s="5">
        <f t="shared" si="2569"/>
        <v>0</v>
      </c>
      <c r="K3000" s="5">
        <f t="shared" si="2569"/>
        <v>0</v>
      </c>
      <c r="L3000" s="5">
        <f t="shared" si="2569"/>
        <v>-304.392</v>
      </c>
      <c r="M3000" s="5">
        <f t="shared" si="2535"/>
        <v>617.80799999999999</v>
      </c>
      <c r="N3000" s="5">
        <v>11096.6</v>
      </c>
      <c r="O3000" s="5">
        <f>O3001</f>
        <v>579.02387999999996</v>
      </c>
      <c r="P3000" s="5">
        <f t="shared" ref="P3000:V3001" si="2570">P3001</f>
        <v>0</v>
      </c>
      <c r="Q3000" s="5">
        <f t="shared" si="2570"/>
        <v>0</v>
      </c>
      <c r="R3000" s="5">
        <f t="shared" si="2570"/>
        <v>0</v>
      </c>
      <c r="S3000" s="5">
        <f t="shared" si="2570"/>
        <v>0</v>
      </c>
      <c r="T3000" s="5">
        <v>11077.611420000001</v>
      </c>
      <c r="U3000" s="5">
        <f t="shared" si="2570"/>
        <v>0</v>
      </c>
      <c r="V3000" s="36">
        <f t="shared" si="2570"/>
        <v>0</v>
      </c>
      <c r="W3000" s="5">
        <f t="shared" si="2533"/>
        <v>99.828879296361052</v>
      </c>
      <c r="X3000" s="26"/>
    </row>
    <row r="3001" spans="1:24" ht="31.5" x14ac:dyDescent="0.25">
      <c r="A3001" s="4" t="s">
        <v>218</v>
      </c>
      <c r="B3001" s="4" t="s">
        <v>1348</v>
      </c>
      <c r="C3001" s="4" t="s">
        <v>269</v>
      </c>
      <c r="D3001" s="4"/>
      <c r="E3001" s="14" t="s">
        <v>1028</v>
      </c>
      <c r="F3001" s="5">
        <f t="shared" si="2569"/>
        <v>922.2</v>
      </c>
      <c r="G3001" s="5">
        <f t="shared" si="2569"/>
        <v>922.2</v>
      </c>
      <c r="H3001" s="5">
        <f t="shared" si="2569"/>
        <v>922.2</v>
      </c>
      <c r="I3001" s="5">
        <f t="shared" si="2569"/>
        <v>0</v>
      </c>
      <c r="J3001" s="5">
        <f t="shared" si="2569"/>
        <v>0</v>
      </c>
      <c r="K3001" s="5">
        <f t="shared" si="2569"/>
        <v>0</v>
      </c>
      <c r="L3001" s="5">
        <f t="shared" si="2569"/>
        <v>-304.392</v>
      </c>
      <c r="M3001" s="5">
        <f t="shared" si="2535"/>
        <v>617.80799999999999</v>
      </c>
      <c r="N3001" s="5">
        <v>11096.6</v>
      </c>
      <c r="O3001" s="5">
        <f>O3002</f>
        <v>579.02387999999996</v>
      </c>
      <c r="P3001" s="5">
        <f t="shared" si="2570"/>
        <v>0</v>
      </c>
      <c r="Q3001" s="5">
        <f t="shared" si="2570"/>
        <v>0</v>
      </c>
      <c r="R3001" s="5">
        <f t="shared" si="2570"/>
        <v>0</v>
      </c>
      <c r="S3001" s="5">
        <f t="shared" si="2570"/>
        <v>0</v>
      </c>
      <c r="T3001" s="5">
        <v>11077.611420000001</v>
      </c>
      <c r="U3001" s="5">
        <f t="shared" si="2570"/>
        <v>0</v>
      </c>
      <c r="V3001" s="36">
        <f t="shared" si="2570"/>
        <v>0</v>
      </c>
      <c r="W3001" s="5">
        <f t="shared" si="2533"/>
        <v>99.828879296361052</v>
      </c>
      <c r="X3001" s="26"/>
    </row>
    <row r="3002" spans="1:24" ht="31.5" x14ac:dyDescent="0.25">
      <c r="A3002" s="4" t="s">
        <v>218</v>
      </c>
      <c r="B3002" s="4" t="s">
        <v>1348</v>
      </c>
      <c r="C3002" s="4" t="s">
        <v>268</v>
      </c>
      <c r="D3002" s="4"/>
      <c r="E3002" s="14" t="s">
        <v>1029</v>
      </c>
      <c r="F3002" s="5">
        <v>922.2</v>
      </c>
      <c r="G3002" s="5">
        <v>922.2</v>
      </c>
      <c r="H3002" s="5">
        <v>922.2</v>
      </c>
      <c r="I3002" s="5"/>
      <c r="J3002" s="5"/>
      <c r="K3002" s="5"/>
      <c r="L3002" s="5">
        <f>-89.821+48.3-262.871</f>
        <v>-304.392</v>
      </c>
      <c r="M3002" s="5">
        <f t="shared" si="2535"/>
        <v>617.80799999999999</v>
      </c>
      <c r="N3002" s="5">
        <v>11096.6</v>
      </c>
      <c r="O3002" s="5">
        <v>579.02387999999996</v>
      </c>
      <c r="P3002" s="5">
        <v>0</v>
      </c>
      <c r="Q3002" s="5">
        <v>0</v>
      </c>
      <c r="R3002" s="5">
        <v>0</v>
      </c>
      <c r="S3002" s="5">
        <v>0</v>
      </c>
      <c r="T3002" s="5">
        <v>11077.611420000001</v>
      </c>
      <c r="U3002" s="5">
        <v>0</v>
      </c>
      <c r="V3002" s="36">
        <v>0</v>
      </c>
      <c r="W3002" s="5">
        <f t="shared" si="2533"/>
        <v>99.828879296361052</v>
      </c>
      <c r="X3002" s="26"/>
    </row>
    <row r="3003" spans="1:24" ht="47.25" x14ac:dyDescent="0.25">
      <c r="A3003" s="4" t="s">
        <v>218</v>
      </c>
      <c r="B3003" s="4" t="s">
        <v>1348</v>
      </c>
      <c r="C3003" s="4" t="s">
        <v>1505</v>
      </c>
      <c r="D3003" s="4"/>
      <c r="E3003" s="14" t="s">
        <v>497</v>
      </c>
      <c r="F3003" s="5"/>
      <c r="G3003" s="5"/>
      <c r="H3003" s="5"/>
      <c r="I3003" s="5"/>
      <c r="J3003" s="5"/>
      <c r="K3003" s="5"/>
      <c r="L3003" s="5"/>
      <c r="M3003" s="5">
        <v>0</v>
      </c>
      <c r="N3003" s="5">
        <v>11096.6</v>
      </c>
      <c r="O3003" s="5">
        <f t="shared" ref="O3003:V3006" si="2571">O3004</f>
        <v>52.352359999999997</v>
      </c>
      <c r="P3003" s="5">
        <f t="shared" si="2571"/>
        <v>0</v>
      </c>
      <c r="Q3003" s="5">
        <f t="shared" si="2571"/>
        <v>0</v>
      </c>
      <c r="R3003" s="5">
        <f t="shared" si="2571"/>
        <v>0</v>
      </c>
      <c r="S3003" s="5">
        <f t="shared" si="2571"/>
        <v>0</v>
      </c>
      <c r="T3003" s="5">
        <v>11077.611420000001</v>
      </c>
      <c r="U3003" s="5">
        <f t="shared" si="2571"/>
        <v>0</v>
      </c>
      <c r="V3003" s="36">
        <f t="shared" si="2571"/>
        <v>0</v>
      </c>
      <c r="W3003" s="5">
        <f t="shared" si="2533"/>
        <v>99.828879296361052</v>
      </c>
      <c r="X3003" s="26"/>
    </row>
    <row r="3004" spans="1:24" ht="78.75" x14ac:dyDescent="0.25">
      <c r="A3004" s="4" t="s">
        <v>218</v>
      </c>
      <c r="B3004" s="4" t="s">
        <v>1348</v>
      </c>
      <c r="C3004" s="4" t="s">
        <v>1505</v>
      </c>
      <c r="D3004" s="4" t="s">
        <v>18</v>
      </c>
      <c r="E3004" s="14" t="s">
        <v>462</v>
      </c>
      <c r="F3004" s="5"/>
      <c r="G3004" s="5"/>
      <c r="H3004" s="5"/>
      <c r="I3004" s="5"/>
      <c r="J3004" s="5"/>
      <c r="K3004" s="5"/>
      <c r="L3004" s="5"/>
      <c r="M3004" s="5">
        <v>0</v>
      </c>
      <c r="N3004" s="5">
        <v>8929.6702399999995</v>
      </c>
      <c r="O3004" s="5">
        <f t="shared" si="2571"/>
        <v>52.352359999999997</v>
      </c>
      <c r="P3004" s="5">
        <f t="shared" si="2571"/>
        <v>0</v>
      </c>
      <c r="Q3004" s="5">
        <f t="shared" si="2571"/>
        <v>0</v>
      </c>
      <c r="R3004" s="5">
        <f t="shared" si="2571"/>
        <v>0</v>
      </c>
      <c r="S3004" s="5">
        <f t="shared" si="2571"/>
        <v>0</v>
      </c>
      <c r="T3004" s="5">
        <v>8929.6567599999998</v>
      </c>
      <c r="U3004" s="5">
        <f t="shared" si="2571"/>
        <v>0</v>
      </c>
      <c r="V3004" s="36">
        <f t="shared" si="2571"/>
        <v>0</v>
      </c>
      <c r="W3004" s="5">
        <f t="shared" si="2533"/>
        <v>99.999849042577864</v>
      </c>
      <c r="X3004" s="26"/>
    </row>
    <row r="3005" spans="1:24" x14ac:dyDescent="0.25">
      <c r="A3005" s="4" t="s">
        <v>218</v>
      </c>
      <c r="B3005" s="4" t="s">
        <v>1348</v>
      </c>
      <c r="C3005" s="4" t="s">
        <v>1505</v>
      </c>
      <c r="D3005" s="4" t="s">
        <v>19</v>
      </c>
      <c r="E3005" s="14" t="s">
        <v>463</v>
      </c>
      <c r="F3005" s="5"/>
      <c r="G3005" s="5"/>
      <c r="H3005" s="5"/>
      <c r="I3005" s="5"/>
      <c r="J3005" s="5"/>
      <c r="K3005" s="5"/>
      <c r="L3005" s="5"/>
      <c r="M3005" s="5">
        <v>0</v>
      </c>
      <c r="N3005" s="5">
        <v>8929.6702399999995</v>
      </c>
      <c r="O3005" s="5">
        <f t="shared" si="2571"/>
        <v>52.352359999999997</v>
      </c>
      <c r="P3005" s="5">
        <f t="shared" si="2571"/>
        <v>0</v>
      </c>
      <c r="Q3005" s="5">
        <f t="shared" si="2571"/>
        <v>0</v>
      </c>
      <c r="R3005" s="5">
        <f t="shared" si="2571"/>
        <v>0</v>
      </c>
      <c r="S3005" s="5">
        <f t="shared" si="2571"/>
        <v>0</v>
      </c>
      <c r="T3005" s="5">
        <v>8929.6567599999998</v>
      </c>
      <c r="U3005" s="5">
        <f t="shared" si="2571"/>
        <v>0</v>
      </c>
      <c r="V3005" s="36">
        <f t="shared" si="2571"/>
        <v>0</v>
      </c>
      <c r="W3005" s="5">
        <f t="shared" si="2533"/>
        <v>99.999849042577864</v>
      </c>
      <c r="X3005" s="26"/>
    </row>
    <row r="3006" spans="1:24" ht="31.5" x14ac:dyDescent="0.25">
      <c r="A3006" s="4" t="s">
        <v>218</v>
      </c>
      <c r="B3006" s="4" t="s">
        <v>1348</v>
      </c>
      <c r="C3006" s="4" t="s">
        <v>1505</v>
      </c>
      <c r="D3006" s="4" t="s">
        <v>11</v>
      </c>
      <c r="E3006" s="14" t="s">
        <v>465</v>
      </c>
      <c r="F3006" s="5"/>
      <c r="G3006" s="5"/>
      <c r="H3006" s="5"/>
      <c r="I3006" s="5"/>
      <c r="J3006" s="5"/>
      <c r="K3006" s="5"/>
      <c r="L3006" s="5"/>
      <c r="M3006" s="5">
        <v>0</v>
      </c>
      <c r="N3006" s="5">
        <v>2159.2463899999998</v>
      </c>
      <c r="O3006" s="5">
        <f t="shared" si="2571"/>
        <v>52.352359999999997</v>
      </c>
      <c r="P3006" s="5">
        <f t="shared" si="2571"/>
        <v>0</v>
      </c>
      <c r="Q3006" s="5">
        <f t="shared" si="2571"/>
        <v>0</v>
      </c>
      <c r="R3006" s="5">
        <f t="shared" si="2571"/>
        <v>0</v>
      </c>
      <c r="S3006" s="5">
        <f t="shared" si="2571"/>
        <v>0</v>
      </c>
      <c r="T3006" s="5">
        <v>2140.2712900000001</v>
      </c>
      <c r="U3006" s="5">
        <f t="shared" si="2571"/>
        <v>0</v>
      </c>
      <c r="V3006" s="36">
        <f t="shared" si="2571"/>
        <v>0</v>
      </c>
      <c r="W3006" s="5">
        <f t="shared" si="2533"/>
        <v>99.121216546296992</v>
      </c>
      <c r="X3006" s="26"/>
    </row>
    <row r="3007" spans="1:24" ht="31.5" x14ac:dyDescent="0.25">
      <c r="A3007" s="4" t="s">
        <v>218</v>
      </c>
      <c r="B3007" s="4" t="s">
        <v>1348</v>
      </c>
      <c r="C3007" s="4" t="s">
        <v>1505</v>
      </c>
      <c r="D3007" s="4" t="s">
        <v>12</v>
      </c>
      <c r="E3007" s="14" t="s">
        <v>466</v>
      </c>
      <c r="F3007" s="5"/>
      <c r="G3007" s="5"/>
      <c r="H3007" s="5"/>
      <c r="I3007" s="5"/>
      <c r="J3007" s="5"/>
      <c r="K3007" s="5"/>
      <c r="L3007" s="5"/>
      <c r="M3007" s="5">
        <v>0</v>
      </c>
      <c r="N3007" s="5">
        <v>2159.2463899999998</v>
      </c>
      <c r="O3007" s="5">
        <v>52.352359999999997</v>
      </c>
      <c r="P3007" s="5">
        <v>0</v>
      </c>
      <c r="Q3007" s="5">
        <v>0</v>
      </c>
      <c r="R3007" s="5">
        <v>0</v>
      </c>
      <c r="S3007" s="5">
        <v>0</v>
      </c>
      <c r="T3007" s="5">
        <v>2140.2712900000001</v>
      </c>
      <c r="U3007" s="5">
        <v>0</v>
      </c>
      <c r="V3007" s="36">
        <v>0</v>
      </c>
      <c r="W3007" s="5">
        <f t="shared" si="2533"/>
        <v>99.121216546296992</v>
      </c>
      <c r="X3007" s="26"/>
    </row>
    <row r="3008" spans="1:24" x14ac:dyDescent="0.25">
      <c r="A3008" s="4" t="s">
        <v>218</v>
      </c>
      <c r="B3008" s="4" t="s">
        <v>1348</v>
      </c>
      <c r="C3008" s="4" t="s">
        <v>1505</v>
      </c>
      <c r="D3008" s="4" t="s">
        <v>117</v>
      </c>
      <c r="E3008" s="14" t="s">
        <v>467</v>
      </c>
      <c r="F3008" s="5">
        <f>F3009</f>
        <v>5200</v>
      </c>
      <c r="G3008" s="5">
        <f t="shared" ref="G3008:L3011" si="2572">G3009</f>
        <v>0</v>
      </c>
      <c r="H3008" s="5">
        <f t="shared" si="2572"/>
        <v>0</v>
      </c>
      <c r="I3008" s="5">
        <f t="shared" si="2572"/>
        <v>0</v>
      </c>
      <c r="J3008" s="5">
        <f t="shared" si="2572"/>
        <v>0</v>
      </c>
      <c r="K3008" s="5">
        <f t="shared" si="2572"/>
        <v>0</v>
      </c>
      <c r="L3008" s="5">
        <f t="shared" si="2572"/>
        <v>-95.462999999999994</v>
      </c>
      <c r="M3008" s="5">
        <f t="shared" si="2535"/>
        <v>5104.5370000000003</v>
      </c>
      <c r="N3008" s="5">
        <v>4.4073700000000002</v>
      </c>
      <c r="O3008" s="5">
        <f t="shared" ref="O3008:O3011" si="2573">O3009</f>
        <v>0</v>
      </c>
      <c r="P3008" s="5">
        <f t="shared" ref="P3008:V3011" si="2574">P3009</f>
        <v>0</v>
      </c>
      <c r="Q3008" s="5">
        <f t="shared" si="2574"/>
        <v>0</v>
      </c>
      <c r="R3008" s="5">
        <f t="shared" si="2574"/>
        <v>0</v>
      </c>
      <c r="S3008" s="5">
        <f t="shared" si="2574"/>
        <v>0</v>
      </c>
      <c r="T3008" s="5">
        <v>4.4073700000000002</v>
      </c>
      <c r="U3008" s="5">
        <f t="shared" si="2574"/>
        <v>0</v>
      </c>
      <c r="V3008" s="36">
        <f t="shared" si="2574"/>
        <v>0</v>
      </c>
      <c r="W3008" s="5">
        <f t="shared" si="2533"/>
        <v>100</v>
      </c>
      <c r="X3008" s="24"/>
    </row>
    <row r="3009" spans="1:24" ht="31.5" x14ac:dyDescent="0.25">
      <c r="A3009" s="4" t="s">
        <v>218</v>
      </c>
      <c r="B3009" s="4" t="s">
        <v>1348</v>
      </c>
      <c r="C3009" s="4" t="s">
        <v>1505</v>
      </c>
      <c r="D3009" s="4" t="s">
        <v>300</v>
      </c>
      <c r="E3009" s="14" t="s">
        <v>469</v>
      </c>
      <c r="F3009" s="5">
        <f>F3010</f>
        <v>5200</v>
      </c>
      <c r="G3009" s="5">
        <f t="shared" si="2572"/>
        <v>0</v>
      </c>
      <c r="H3009" s="5">
        <f t="shared" si="2572"/>
        <v>0</v>
      </c>
      <c r="I3009" s="5">
        <f t="shared" si="2572"/>
        <v>0</v>
      </c>
      <c r="J3009" s="5">
        <f t="shared" si="2572"/>
        <v>0</v>
      </c>
      <c r="K3009" s="5">
        <f t="shared" si="2572"/>
        <v>0</v>
      </c>
      <c r="L3009" s="5">
        <f t="shared" si="2572"/>
        <v>-95.462999999999994</v>
      </c>
      <c r="M3009" s="5">
        <f t="shared" si="2535"/>
        <v>5104.5370000000003</v>
      </c>
      <c r="N3009" s="5">
        <v>4.4073700000000002</v>
      </c>
      <c r="O3009" s="5">
        <f t="shared" si="2573"/>
        <v>0</v>
      </c>
      <c r="P3009" s="5">
        <f t="shared" si="2574"/>
        <v>0</v>
      </c>
      <c r="Q3009" s="5">
        <f t="shared" si="2574"/>
        <v>0</v>
      </c>
      <c r="R3009" s="5">
        <f t="shared" si="2574"/>
        <v>0</v>
      </c>
      <c r="S3009" s="5">
        <f t="shared" si="2574"/>
        <v>0</v>
      </c>
      <c r="T3009" s="5">
        <v>4.4073700000000002</v>
      </c>
      <c r="U3009" s="5">
        <f t="shared" si="2574"/>
        <v>0</v>
      </c>
      <c r="V3009" s="36">
        <f t="shared" si="2574"/>
        <v>0</v>
      </c>
      <c r="W3009" s="5">
        <f t="shared" si="2533"/>
        <v>100</v>
      </c>
      <c r="X3009" s="24"/>
    </row>
    <row r="3010" spans="1:24" x14ac:dyDescent="0.25">
      <c r="A3010" s="4" t="s">
        <v>218</v>
      </c>
      <c r="B3010" s="4" t="s">
        <v>1348</v>
      </c>
      <c r="C3010" s="4" t="s">
        <v>1505</v>
      </c>
      <c r="D3010" s="4" t="s">
        <v>13</v>
      </c>
      <c r="E3010" s="14" t="s">
        <v>480</v>
      </c>
      <c r="F3010" s="5">
        <f>F3011</f>
        <v>5200</v>
      </c>
      <c r="G3010" s="5">
        <f t="shared" si="2572"/>
        <v>0</v>
      </c>
      <c r="H3010" s="5">
        <f t="shared" si="2572"/>
        <v>0</v>
      </c>
      <c r="I3010" s="5">
        <f t="shared" si="2572"/>
        <v>0</v>
      </c>
      <c r="J3010" s="5">
        <f t="shared" si="2572"/>
        <v>0</v>
      </c>
      <c r="K3010" s="5">
        <f t="shared" si="2572"/>
        <v>0</v>
      </c>
      <c r="L3010" s="5">
        <f t="shared" si="2572"/>
        <v>-95.462999999999994</v>
      </c>
      <c r="M3010" s="5">
        <f t="shared" si="2535"/>
        <v>5104.5370000000003</v>
      </c>
      <c r="N3010" s="5">
        <v>3.2759999999999998</v>
      </c>
      <c r="O3010" s="5">
        <f t="shared" si="2573"/>
        <v>0</v>
      </c>
      <c r="P3010" s="5">
        <f t="shared" si="2574"/>
        <v>0</v>
      </c>
      <c r="Q3010" s="5">
        <f t="shared" si="2574"/>
        <v>0</v>
      </c>
      <c r="R3010" s="5">
        <f t="shared" si="2574"/>
        <v>0</v>
      </c>
      <c r="S3010" s="5">
        <f t="shared" si="2574"/>
        <v>0</v>
      </c>
      <c r="T3010" s="5">
        <v>3.2759999999999998</v>
      </c>
      <c r="U3010" s="5">
        <f t="shared" si="2574"/>
        <v>0</v>
      </c>
      <c r="V3010" s="36">
        <f t="shared" si="2574"/>
        <v>0</v>
      </c>
      <c r="W3010" s="5">
        <f t="shared" si="2533"/>
        <v>100</v>
      </c>
      <c r="X3010" s="24"/>
    </row>
    <row r="3011" spans="1:24" x14ac:dyDescent="0.25">
      <c r="A3011" s="4" t="s">
        <v>218</v>
      </c>
      <c r="B3011" s="4" t="s">
        <v>1348</v>
      </c>
      <c r="C3011" s="4" t="s">
        <v>1505</v>
      </c>
      <c r="D3011" s="4" t="s">
        <v>20</v>
      </c>
      <c r="E3011" s="14" t="s">
        <v>483</v>
      </c>
      <c r="F3011" s="5">
        <f>F3012</f>
        <v>5200</v>
      </c>
      <c r="G3011" s="5">
        <f t="shared" si="2572"/>
        <v>0</v>
      </c>
      <c r="H3011" s="5">
        <f t="shared" si="2572"/>
        <v>0</v>
      </c>
      <c r="I3011" s="5">
        <f t="shared" si="2572"/>
        <v>0</v>
      </c>
      <c r="J3011" s="5">
        <f t="shared" si="2572"/>
        <v>0</v>
      </c>
      <c r="K3011" s="5">
        <f t="shared" si="2572"/>
        <v>0</v>
      </c>
      <c r="L3011" s="5">
        <f t="shared" si="2572"/>
        <v>-95.462999999999994</v>
      </c>
      <c r="M3011" s="5">
        <f t="shared" si="2535"/>
        <v>5104.5370000000003</v>
      </c>
      <c r="N3011" s="5">
        <v>3.2759999999999998</v>
      </c>
      <c r="O3011" s="5">
        <f t="shared" si="2573"/>
        <v>0</v>
      </c>
      <c r="P3011" s="5">
        <f t="shared" si="2574"/>
        <v>0</v>
      </c>
      <c r="Q3011" s="5">
        <f t="shared" si="2574"/>
        <v>0</v>
      </c>
      <c r="R3011" s="5">
        <f t="shared" si="2574"/>
        <v>0</v>
      </c>
      <c r="S3011" s="5">
        <f t="shared" si="2574"/>
        <v>0</v>
      </c>
      <c r="T3011" s="5">
        <v>3.2759999999999998</v>
      </c>
      <c r="U3011" s="5">
        <f t="shared" si="2574"/>
        <v>0</v>
      </c>
      <c r="V3011" s="36">
        <f t="shared" si="2574"/>
        <v>0</v>
      </c>
      <c r="W3011" s="5">
        <f t="shared" si="2533"/>
        <v>100</v>
      </c>
      <c r="X3011" s="24"/>
    </row>
    <row r="3012" spans="1:24" ht="47.25" x14ac:dyDescent="0.25">
      <c r="A3012" s="4" t="s">
        <v>218</v>
      </c>
      <c r="B3012" s="4" t="s">
        <v>1348</v>
      </c>
      <c r="C3012" s="4" t="s">
        <v>36</v>
      </c>
      <c r="D3012" s="4"/>
      <c r="E3012" s="14" t="s">
        <v>732</v>
      </c>
      <c r="F3012" s="5">
        <v>5200</v>
      </c>
      <c r="G3012" s="5"/>
      <c r="H3012" s="5"/>
      <c r="I3012" s="5"/>
      <c r="J3012" s="5"/>
      <c r="K3012" s="5"/>
      <c r="L3012" s="5">
        <v>-95.462999999999994</v>
      </c>
      <c r="M3012" s="5">
        <f t="shared" si="2535"/>
        <v>5104.5370000000003</v>
      </c>
      <c r="N3012" s="5">
        <v>431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426</v>
      </c>
      <c r="U3012" s="5">
        <v>0</v>
      </c>
      <c r="V3012" s="36">
        <v>0</v>
      </c>
      <c r="W3012" s="5">
        <f t="shared" si="2533"/>
        <v>98.83990719257541</v>
      </c>
      <c r="X3012" s="24"/>
    </row>
    <row r="3013" spans="1:24" ht="31.5" x14ac:dyDescent="0.25">
      <c r="A3013" s="4" t="s">
        <v>218</v>
      </c>
      <c r="B3013" s="4" t="s">
        <v>1348</v>
      </c>
      <c r="C3013" s="4" t="s">
        <v>43</v>
      </c>
      <c r="D3013" s="4"/>
      <c r="E3013" s="14" t="s">
        <v>733</v>
      </c>
      <c r="F3013" s="5"/>
      <c r="G3013" s="5"/>
      <c r="H3013" s="5"/>
      <c r="I3013" s="5"/>
      <c r="J3013" s="5"/>
      <c r="K3013" s="5"/>
      <c r="L3013" s="5">
        <f>L3014</f>
        <v>30.635000000000002</v>
      </c>
      <c r="M3013" s="5">
        <f t="shared" si="2535"/>
        <v>30.635000000000002</v>
      </c>
      <c r="N3013" s="5">
        <v>431</v>
      </c>
      <c r="O3013" s="5">
        <f>O3014</f>
        <v>112.83635</v>
      </c>
      <c r="P3013" s="5">
        <f t="shared" ref="P3013:V3013" si="2575">P3014</f>
        <v>0</v>
      </c>
      <c r="Q3013" s="5">
        <f t="shared" si="2575"/>
        <v>0</v>
      </c>
      <c r="R3013" s="5">
        <f t="shared" si="2575"/>
        <v>0</v>
      </c>
      <c r="S3013" s="5">
        <f t="shared" si="2575"/>
        <v>0</v>
      </c>
      <c r="T3013" s="5">
        <v>426</v>
      </c>
      <c r="U3013" s="5">
        <f t="shared" si="2575"/>
        <v>0</v>
      </c>
      <c r="V3013" s="36">
        <f t="shared" si="2575"/>
        <v>0</v>
      </c>
      <c r="W3013" s="5">
        <f t="shared" si="2533"/>
        <v>98.83990719257541</v>
      </c>
      <c r="X3013" s="26"/>
    </row>
    <row r="3014" spans="1:24" ht="31.5" x14ac:dyDescent="0.25">
      <c r="A3014" s="4" t="s">
        <v>218</v>
      </c>
      <c r="B3014" s="4" t="s">
        <v>1348</v>
      </c>
      <c r="C3014" s="4" t="s">
        <v>44</v>
      </c>
      <c r="D3014" s="4"/>
      <c r="E3014" s="14" t="s">
        <v>734</v>
      </c>
      <c r="F3014" s="5"/>
      <c r="G3014" s="5"/>
      <c r="H3014" s="5"/>
      <c r="I3014" s="5"/>
      <c r="J3014" s="5"/>
      <c r="K3014" s="5"/>
      <c r="L3014" s="5">
        <f>L3015</f>
        <v>30.635000000000002</v>
      </c>
      <c r="M3014" s="5">
        <f t="shared" si="2535"/>
        <v>30.635000000000002</v>
      </c>
      <c r="N3014" s="5">
        <v>431</v>
      </c>
      <c r="O3014" s="5">
        <f t="shared" ref="O3014:V3014" si="2576">O3015+O3019+O3017</f>
        <v>112.83635</v>
      </c>
      <c r="P3014" s="5">
        <f t="shared" si="2576"/>
        <v>0</v>
      </c>
      <c r="Q3014" s="5">
        <f t="shared" si="2576"/>
        <v>0</v>
      </c>
      <c r="R3014" s="5">
        <f t="shared" si="2576"/>
        <v>0</v>
      </c>
      <c r="S3014" s="5">
        <f t="shared" si="2576"/>
        <v>0</v>
      </c>
      <c r="T3014" s="5">
        <v>426</v>
      </c>
      <c r="U3014" s="5">
        <f t="shared" si="2576"/>
        <v>0</v>
      </c>
      <c r="V3014" s="36">
        <f t="shared" si="2576"/>
        <v>0</v>
      </c>
      <c r="W3014" s="5">
        <f t="shared" si="2533"/>
        <v>98.83990719257541</v>
      </c>
      <c r="X3014" s="26"/>
    </row>
    <row r="3015" spans="1:24" x14ac:dyDescent="0.25">
      <c r="A3015" s="4" t="s">
        <v>218</v>
      </c>
      <c r="B3015" s="4" t="s">
        <v>1348</v>
      </c>
      <c r="C3015" s="4" t="s">
        <v>44</v>
      </c>
      <c r="D3015" s="4" t="s">
        <v>13</v>
      </c>
      <c r="E3015" s="14" t="s">
        <v>480</v>
      </c>
      <c r="F3015" s="5"/>
      <c r="G3015" s="5"/>
      <c r="H3015" s="5"/>
      <c r="I3015" s="5"/>
      <c r="J3015" s="5"/>
      <c r="K3015" s="5"/>
      <c r="L3015" s="5">
        <f>L3016</f>
        <v>30.635000000000002</v>
      </c>
      <c r="M3015" s="5">
        <f t="shared" si="2535"/>
        <v>30.635000000000002</v>
      </c>
      <c r="N3015" s="5">
        <v>431</v>
      </c>
      <c r="O3015" s="5">
        <f>O3016</f>
        <v>0</v>
      </c>
      <c r="P3015" s="5">
        <f t="shared" ref="P3015:V3015" si="2577">P3016</f>
        <v>0</v>
      </c>
      <c r="Q3015" s="5">
        <f t="shared" si="2577"/>
        <v>0</v>
      </c>
      <c r="R3015" s="5">
        <f t="shared" si="2577"/>
        <v>0</v>
      </c>
      <c r="S3015" s="5">
        <f t="shared" si="2577"/>
        <v>0</v>
      </c>
      <c r="T3015" s="5">
        <v>426</v>
      </c>
      <c r="U3015" s="5">
        <f t="shared" si="2577"/>
        <v>0</v>
      </c>
      <c r="V3015" s="36">
        <f t="shared" si="2577"/>
        <v>0</v>
      </c>
      <c r="W3015" s="5">
        <f t="shared" si="2533"/>
        <v>98.83990719257541</v>
      </c>
      <c r="X3015" s="24"/>
    </row>
    <row r="3016" spans="1:24" x14ac:dyDescent="0.25">
      <c r="A3016" s="4" t="s">
        <v>218</v>
      </c>
      <c r="B3016" s="4" t="s">
        <v>1348</v>
      </c>
      <c r="C3016" s="4" t="s">
        <v>44</v>
      </c>
      <c r="D3016" s="4" t="s">
        <v>14</v>
      </c>
      <c r="E3016" s="14" t="s">
        <v>482</v>
      </c>
      <c r="F3016" s="5"/>
      <c r="G3016" s="5"/>
      <c r="H3016" s="5"/>
      <c r="I3016" s="5"/>
      <c r="J3016" s="5"/>
      <c r="K3016" s="5"/>
      <c r="L3016" s="5">
        <v>30.635000000000002</v>
      </c>
      <c r="M3016" s="5">
        <f t="shared" si="2535"/>
        <v>30.635000000000002</v>
      </c>
      <c r="N3016" s="5">
        <v>428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423</v>
      </c>
      <c r="U3016" s="5">
        <v>0</v>
      </c>
      <c r="V3016" s="36">
        <v>0</v>
      </c>
      <c r="W3016" s="5">
        <f t="shared" si="2533"/>
        <v>98.831775700934571</v>
      </c>
      <c r="X3016" s="24"/>
    </row>
    <row r="3017" spans="1:24" x14ac:dyDescent="0.25">
      <c r="A3017" s="4" t="s">
        <v>218</v>
      </c>
      <c r="B3017" s="4" t="s">
        <v>1348</v>
      </c>
      <c r="C3017" s="4" t="s">
        <v>44</v>
      </c>
      <c r="D3017" s="4" t="s">
        <v>20</v>
      </c>
      <c r="E3017" s="14" t="s">
        <v>483</v>
      </c>
      <c r="F3017" s="5"/>
      <c r="G3017" s="5"/>
      <c r="H3017" s="5"/>
      <c r="I3017" s="5"/>
      <c r="J3017" s="5"/>
      <c r="K3017" s="5"/>
      <c r="L3017" s="5"/>
      <c r="M3017" s="5">
        <v>0</v>
      </c>
      <c r="N3017" s="5">
        <v>3</v>
      </c>
      <c r="O3017" s="5">
        <f t="shared" ref="O3017:V3017" si="2578">O3018</f>
        <v>44.999960000000002</v>
      </c>
      <c r="P3017" s="5">
        <f t="shared" si="2578"/>
        <v>0</v>
      </c>
      <c r="Q3017" s="5">
        <f t="shared" si="2578"/>
        <v>0</v>
      </c>
      <c r="R3017" s="5">
        <f t="shared" si="2578"/>
        <v>0</v>
      </c>
      <c r="S3017" s="5">
        <f t="shared" si="2578"/>
        <v>0</v>
      </c>
      <c r="T3017" s="5">
        <v>3</v>
      </c>
      <c r="U3017" s="5">
        <f t="shared" si="2578"/>
        <v>0</v>
      </c>
      <c r="V3017" s="36">
        <f t="shared" si="2578"/>
        <v>0</v>
      </c>
      <c r="W3017" s="5">
        <f t="shared" si="2533"/>
        <v>100</v>
      </c>
      <c r="X3017" s="26"/>
    </row>
    <row r="3018" spans="1:24" x14ac:dyDescent="0.25">
      <c r="A3018" s="7" t="s">
        <v>218</v>
      </c>
      <c r="B3018" s="7" t="s">
        <v>34</v>
      </c>
      <c r="C3018" s="7"/>
      <c r="D3018" s="7"/>
      <c r="E3018" s="18" t="s">
        <v>429</v>
      </c>
      <c r="F3018" s="5"/>
      <c r="G3018" s="5"/>
      <c r="H3018" s="5"/>
      <c r="I3018" s="5"/>
      <c r="J3018" s="5"/>
      <c r="K3018" s="5"/>
      <c r="L3018" s="5"/>
      <c r="M3018" s="5">
        <v>0</v>
      </c>
      <c r="N3018" s="8">
        <v>1327.5</v>
      </c>
      <c r="O3018" s="5">
        <v>44.999960000000002</v>
      </c>
      <c r="P3018" s="5">
        <v>0</v>
      </c>
      <c r="Q3018" s="5">
        <v>0</v>
      </c>
      <c r="R3018" s="5">
        <v>0</v>
      </c>
      <c r="S3018" s="5">
        <v>0</v>
      </c>
      <c r="T3018" s="8">
        <v>1327.5</v>
      </c>
      <c r="U3018" s="5">
        <v>0</v>
      </c>
      <c r="V3018" s="36">
        <v>0</v>
      </c>
      <c r="W3018" s="8">
        <f t="shared" si="2533"/>
        <v>100</v>
      </c>
      <c r="X3018" s="26"/>
    </row>
    <row r="3019" spans="1:24" ht="31.5" x14ac:dyDescent="0.25">
      <c r="A3019" s="9" t="s">
        <v>218</v>
      </c>
      <c r="B3019" s="9" t="s">
        <v>1327</v>
      </c>
      <c r="C3019" s="9"/>
      <c r="D3019" s="9"/>
      <c r="E3019" s="13" t="s">
        <v>450</v>
      </c>
      <c r="F3019" s="5"/>
      <c r="G3019" s="5"/>
      <c r="H3019" s="5"/>
      <c r="I3019" s="5"/>
      <c r="J3019" s="5"/>
      <c r="K3019" s="5"/>
      <c r="L3019" s="5"/>
      <c r="M3019" s="5">
        <f t="shared" si="2535"/>
        <v>0</v>
      </c>
      <c r="N3019" s="11">
        <v>1327.5</v>
      </c>
      <c r="O3019" s="5">
        <f>O3020</f>
        <v>67.836389999999994</v>
      </c>
      <c r="P3019" s="5">
        <f t="shared" ref="P3019:V3019" si="2579">P3020</f>
        <v>0</v>
      </c>
      <c r="Q3019" s="5">
        <f t="shared" si="2579"/>
        <v>0</v>
      </c>
      <c r="R3019" s="5">
        <f t="shared" si="2579"/>
        <v>0</v>
      </c>
      <c r="S3019" s="5">
        <f t="shared" si="2579"/>
        <v>0</v>
      </c>
      <c r="T3019" s="11">
        <v>1327.5</v>
      </c>
      <c r="U3019" s="5">
        <f t="shared" si="2579"/>
        <v>0</v>
      </c>
      <c r="V3019" s="36">
        <f t="shared" si="2579"/>
        <v>0</v>
      </c>
      <c r="W3019" s="11">
        <f t="shared" ref="W3019:W3082" si="2580">T3019/N3019*100</f>
        <v>100</v>
      </c>
      <c r="X3019" s="26"/>
    </row>
    <row r="3020" spans="1:24" ht="31.5" x14ac:dyDescent="0.25">
      <c r="A3020" s="4" t="s">
        <v>218</v>
      </c>
      <c r="B3020" s="4" t="s">
        <v>1327</v>
      </c>
      <c r="C3020" s="4" t="s">
        <v>59</v>
      </c>
      <c r="D3020" s="4"/>
      <c r="E3020" s="14" t="s">
        <v>974</v>
      </c>
      <c r="F3020" s="5"/>
      <c r="G3020" s="5"/>
      <c r="H3020" s="5"/>
      <c r="I3020" s="5"/>
      <c r="J3020" s="5"/>
      <c r="K3020" s="5"/>
      <c r="L3020" s="5"/>
      <c r="M3020" s="5">
        <f t="shared" si="2535"/>
        <v>0</v>
      </c>
      <c r="N3020" s="5">
        <v>1327.5</v>
      </c>
      <c r="O3020" s="5">
        <v>67.836389999999994</v>
      </c>
      <c r="P3020" s="5">
        <v>0</v>
      </c>
      <c r="Q3020" s="5">
        <v>0</v>
      </c>
      <c r="R3020" s="5">
        <v>0</v>
      </c>
      <c r="S3020" s="5">
        <v>0</v>
      </c>
      <c r="T3020" s="5">
        <v>1327.5</v>
      </c>
      <c r="U3020" s="5">
        <v>0</v>
      </c>
      <c r="V3020" s="36">
        <v>0</v>
      </c>
      <c r="W3020" s="5">
        <f t="shared" si="2580"/>
        <v>100</v>
      </c>
      <c r="X3020" s="26"/>
    </row>
    <row r="3021" spans="1:24" s="10" customFormat="1" ht="31.5" x14ac:dyDescent="0.25">
      <c r="A3021" s="4" t="s">
        <v>218</v>
      </c>
      <c r="B3021" s="4" t="s">
        <v>1327</v>
      </c>
      <c r="C3021" s="4" t="s">
        <v>66</v>
      </c>
      <c r="D3021" s="4"/>
      <c r="E3021" s="14" t="s">
        <v>975</v>
      </c>
      <c r="F3021" s="11">
        <f t="shared" ref="F3021:L3024" si="2581">F3022</f>
        <v>10197.700000000001</v>
      </c>
      <c r="G3021" s="11">
        <f t="shared" si="2581"/>
        <v>10197.700000000001</v>
      </c>
      <c r="H3021" s="11">
        <f t="shared" si="2581"/>
        <v>10197.700000000001</v>
      </c>
      <c r="I3021" s="11">
        <f t="shared" si="2581"/>
        <v>0</v>
      </c>
      <c r="J3021" s="11">
        <f t="shared" si="2581"/>
        <v>0</v>
      </c>
      <c r="K3021" s="11">
        <f t="shared" si="2581"/>
        <v>0</v>
      </c>
      <c r="L3021" s="11">
        <f t="shared" si="2581"/>
        <v>79.3</v>
      </c>
      <c r="M3021" s="11">
        <f t="shared" si="2535"/>
        <v>10277</v>
      </c>
      <c r="N3021" s="5">
        <v>1327.5</v>
      </c>
      <c r="O3021" s="11">
        <f t="shared" ref="O3021:V3021" si="2582">O3022+O3032</f>
        <v>7673.5159899999999</v>
      </c>
      <c r="P3021" s="11">
        <f t="shared" si="2582"/>
        <v>0</v>
      </c>
      <c r="Q3021" s="11">
        <f t="shared" si="2582"/>
        <v>0</v>
      </c>
      <c r="R3021" s="11">
        <f t="shared" si="2582"/>
        <v>0</v>
      </c>
      <c r="S3021" s="11">
        <f t="shared" si="2582"/>
        <v>0</v>
      </c>
      <c r="T3021" s="5">
        <v>1327.5</v>
      </c>
      <c r="U3021" s="11">
        <f t="shared" si="2582"/>
        <v>0</v>
      </c>
      <c r="V3021" s="35">
        <f t="shared" si="2582"/>
        <v>0</v>
      </c>
      <c r="W3021" s="5">
        <f t="shared" si="2580"/>
        <v>100</v>
      </c>
      <c r="X3021" s="25"/>
    </row>
    <row r="3022" spans="1:24" ht="31.5" hidden="1" x14ac:dyDescent="0.25">
      <c r="A3022" s="4" t="s">
        <v>218</v>
      </c>
      <c r="B3022" s="4" t="s">
        <v>1327</v>
      </c>
      <c r="C3022" s="4" t="s">
        <v>74</v>
      </c>
      <c r="D3022" s="4"/>
      <c r="E3022" s="14" t="s">
        <v>978</v>
      </c>
      <c r="F3022" s="5">
        <f t="shared" si="2581"/>
        <v>10197.700000000001</v>
      </c>
      <c r="G3022" s="5">
        <f t="shared" si="2581"/>
        <v>10197.700000000001</v>
      </c>
      <c r="H3022" s="5">
        <f t="shared" si="2581"/>
        <v>10197.700000000001</v>
      </c>
      <c r="I3022" s="5">
        <f t="shared" si="2581"/>
        <v>0</v>
      </c>
      <c r="J3022" s="5">
        <f t="shared" si="2581"/>
        <v>0</v>
      </c>
      <c r="K3022" s="5">
        <f t="shared" si="2581"/>
        <v>0</v>
      </c>
      <c r="L3022" s="5">
        <f t="shared" si="2581"/>
        <v>79.3</v>
      </c>
      <c r="M3022" s="5">
        <f t="shared" si="2535"/>
        <v>10277</v>
      </c>
      <c r="N3022" s="5">
        <v>0</v>
      </c>
      <c r="O3022" s="5">
        <f t="shared" ref="O3022:O3024" si="2583">O3023</f>
        <v>7164.8099999999995</v>
      </c>
      <c r="P3022" s="5">
        <f t="shared" ref="P3022:V3024" si="2584">P3023</f>
        <v>0</v>
      </c>
      <c r="Q3022" s="5">
        <f t="shared" si="2584"/>
        <v>0</v>
      </c>
      <c r="R3022" s="5">
        <f t="shared" si="2584"/>
        <v>0</v>
      </c>
      <c r="S3022" s="5">
        <f t="shared" si="2584"/>
        <v>0</v>
      </c>
      <c r="T3022" s="5">
        <v>0</v>
      </c>
      <c r="U3022" s="5">
        <f t="shared" si="2584"/>
        <v>0</v>
      </c>
      <c r="V3022" s="36">
        <f t="shared" si="2584"/>
        <v>0</v>
      </c>
      <c r="W3022" s="5" t="e">
        <f t="shared" si="2580"/>
        <v>#DIV/0!</v>
      </c>
      <c r="X3022" s="24" t="s">
        <v>1214</v>
      </c>
    </row>
    <row r="3023" spans="1:24" hidden="1" x14ac:dyDescent="0.25">
      <c r="A3023" s="4" t="s">
        <v>218</v>
      </c>
      <c r="B3023" s="4" t="s">
        <v>1327</v>
      </c>
      <c r="C3023" s="4" t="s">
        <v>1508</v>
      </c>
      <c r="D3023" s="4"/>
      <c r="E3023" s="14" t="s">
        <v>549</v>
      </c>
      <c r="F3023" s="5">
        <f t="shared" si="2581"/>
        <v>10197.700000000001</v>
      </c>
      <c r="G3023" s="5">
        <f t="shared" si="2581"/>
        <v>10197.700000000001</v>
      </c>
      <c r="H3023" s="5">
        <f t="shared" si="2581"/>
        <v>10197.700000000001</v>
      </c>
      <c r="I3023" s="5">
        <f t="shared" si="2581"/>
        <v>0</v>
      </c>
      <c r="J3023" s="5">
        <f t="shared" si="2581"/>
        <v>0</v>
      </c>
      <c r="K3023" s="5">
        <f t="shared" si="2581"/>
        <v>0</v>
      </c>
      <c r="L3023" s="5">
        <f t="shared" si="2581"/>
        <v>79.3</v>
      </c>
      <c r="M3023" s="5">
        <f t="shared" si="2535"/>
        <v>10277</v>
      </c>
      <c r="N3023" s="5">
        <v>0</v>
      </c>
      <c r="O3023" s="5">
        <f t="shared" si="2583"/>
        <v>7164.8099999999995</v>
      </c>
      <c r="P3023" s="5">
        <f t="shared" si="2584"/>
        <v>0</v>
      </c>
      <c r="Q3023" s="5">
        <f t="shared" si="2584"/>
        <v>0</v>
      </c>
      <c r="R3023" s="5">
        <f t="shared" si="2584"/>
        <v>0</v>
      </c>
      <c r="S3023" s="5">
        <f t="shared" si="2584"/>
        <v>0</v>
      </c>
      <c r="T3023" s="5">
        <v>0</v>
      </c>
      <c r="U3023" s="5">
        <f t="shared" si="2584"/>
        <v>0</v>
      </c>
      <c r="V3023" s="36">
        <f t="shared" si="2584"/>
        <v>0</v>
      </c>
      <c r="W3023" s="5" t="e">
        <f t="shared" si="2580"/>
        <v>#DIV/0!</v>
      </c>
      <c r="X3023" s="24" t="s">
        <v>1214</v>
      </c>
    </row>
    <row r="3024" spans="1:24" ht="31.5" hidden="1" x14ac:dyDescent="0.25">
      <c r="A3024" s="4" t="s">
        <v>218</v>
      </c>
      <c r="B3024" s="4" t="s">
        <v>1327</v>
      </c>
      <c r="C3024" s="4" t="s">
        <v>1508</v>
      </c>
      <c r="D3024" s="4" t="s">
        <v>11</v>
      </c>
      <c r="E3024" s="14" t="s">
        <v>465</v>
      </c>
      <c r="F3024" s="5">
        <f t="shared" si="2581"/>
        <v>10197.700000000001</v>
      </c>
      <c r="G3024" s="5">
        <f t="shared" si="2581"/>
        <v>10197.700000000001</v>
      </c>
      <c r="H3024" s="5">
        <f t="shared" si="2581"/>
        <v>10197.700000000001</v>
      </c>
      <c r="I3024" s="5">
        <f t="shared" si="2581"/>
        <v>0</v>
      </c>
      <c r="J3024" s="5">
        <f t="shared" si="2581"/>
        <v>0</v>
      </c>
      <c r="K3024" s="5">
        <f t="shared" si="2581"/>
        <v>0</v>
      </c>
      <c r="L3024" s="5">
        <f t="shared" si="2581"/>
        <v>79.3</v>
      </c>
      <c r="M3024" s="5">
        <f t="shared" si="2535"/>
        <v>10277</v>
      </c>
      <c r="N3024" s="5">
        <v>0</v>
      </c>
      <c r="O3024" s="5">
        <f t="shared" si="2583"/>
        <v>7164.8099999999995</v>
      </c>
      <c r="P3024" s="5">
        <f t="shared" si="2584"/>
        <v>0</v>
      </c>
      <c r="Q3024" s="5">
        <f t="shared" si="2584"/>
        <v>0</v>
      </c>
      <c r="R3024" s="5">
        <f t="shared" si="2584"/>
        <v>0</v>
      </c>
      <c r="S3024" s="5">
        <f t="shared" si="2584"/>
        <v>0</v>
      </c>
      <c r="T3024" s="5">
        <v>0</v>
      </c>
      <c r="U3024" s="5">
        <f t="shared" si="2584"/>
        <v>0</v>
      </c>
      <c r="V3024" s="36">
        <f t="shared" si="2584"/>
        <v>0</v>
      </c>
      <c r="W3024" s="5" t="e">
        <f t="shared" si="2580"/>
        <v>#DIV/0!</v>
      </c>
      <c r="X3024" s="24" t="s">
        <v>1214</v>
      </c>
    </row>
    <row r="3025" spans="1:24" ht="31.5" hidden="1" x14ac:dyDescent="0.25">
      <c r="A3025" s="4" t="s">
        <v>218</v>
      </c>
      <c r="B3025" s="4" t="s">
        <v>1327</v>
      </c>
      <c r="C3025" s="4" t="s">
        <v>1508</v>
      </c>
      <c r="D3025" s="4" t="s">
        <v>12</v>
      </c>
      <c r="E3025" s="14" t="s">
        <v>466</v>
      </c>
      <c r="F3025" s="5">
        <f t="shared" ref="F3025:L3025" si="2585">F3026+F3028+F3030</f>
        <v>10197.700000000001</v>
      </c>
      <c r="G3025" s="5">
        <f t="shared" si="2585"/>
        <v>10197.700000000001</v>
      </c>
      <c r="H3025" s="5">
        <f t="shared" si="2585"/>
        <v>10197.700000000001</v>
      </c>
      <c r="I3025" s="5">
        <f t="shared" si="2585"/>
        <v>0</v>
      </c>
      <c r="J3025" s="5">
        <f t="shared" si="2585"/>
        <v>0</v>
      </c>
      <c r="K3025" s="5">
        <f t="shared" si="2585"/>
        <v>0</v>
      </c>
      <c r="L3025" s="5">
        <f t="shared" si="2585"/>
        <v>79.3</v>
      </c>
      <c r="M3025" s="5">
        <f t="shared" si="2535"/>
        <v>10277</v>
      </c>
      <c r="N3025" s="5">
        <v>0</v>
      </c>
      <c r="O3025" s="5">
        <f>O3026+O3028+O3030</f>
        <v>7164.8099999999995</v>
      </c>
      <c r="P3025" s="5">
        <f t="shared" ref="P3025:V3025" si="2586">P3026+P3028+P3030</f>
        <v>0</v>
      </c>
      <c r="Q3025" s="5">
        <f t="shared" si="2586"/>
        <v>0</v>
      </c>
      <c r="R3025" s="5">
        <f t="shared" si="2586"/>
        <v>0</v>
      </c>
      <c r="S3025" s="5">
        <f t="shared" si="2586"/>
        <v>0</v>
      </c>
      <c r="T3025" s="5">
        <v>0</v>
      </c>
      <c r="U3025" s="5">
        <f t="shared" si="2586"/>
        <v>0</v>
      </c>
      <c r="V3025" s="36">
        <f t="shared" si="2586"/>
        <v>0</v>
      </c>
      <c r="W3025" s="5" t="e">
        <f t="shared" si="2580"/>
        <v>#DIV/0!</v>
      </c>
      <c r="X3025" s="24" t="s">
        <v>1214</v>
      </c>
    </row>
    <row r="3026" spans="1:24" ht="31.5" x14ac:dyDescent="0.25">
      <c r="A3026" s="4" t="s">
        <v>218</v>
      </c>
      <c r="B3026" s="4" t="s">
        <v>1327</v>
      </c>
      <c r="C3026" s="4" t="s">
        <v>1405</v>
      </c>
      <c r="D3026" s="4"/>
      <c r="E3026" s="14" t="s">
        <v>1406</v>
      </c>
      <c r="F3026" s="5">
        <f t="shared" ref="F3026:L3026" si="2587">F3027</f>
        <v>7551.3</v>
      </c>
      <c r="G3026" s="5">
        <f t="shared" si="2587"/>
        <v>7551.3</v>
      </c>
      <c r="H3026" s="5">
        <f t="shared" si="2587"/>
        <v>7551.3</v>
      </c>
      <c r="I3026" s="5">
        <f t="shared" si="2587"/>
        <v>0</v>
      </c>
      <c r="J3026" s="5">
        <f t="shared" si="2587"/>
        <v>0</v>
      </c>
      <c r="K3026" s="5">
        <f t="shared" si="2587"/>
        <v>0</v>
      </c>
      <c r="L3026" s="5">
        <f t="shared" si="2587"/>
        <v>79.3</v>
      </c>
      <c r="M3026" s="5">
        <f t="shared" si="2535"/>
        <v>7630.6</v>
      </c>
      <c r="N3026" s="5">
        <v>1327.5</v>
      </c>
      <c r="O3026" s="5">
        <f>O3027</f>
        <v>5468.4</v>
      </c>
      <c r="P3026" s="5">
        <f t="shared" ref="P3026:V3026" si="2588">P3027</f>
        <v>0</v>
      </c>
      <c r="Q3026" s="5">
        <f t="shared" si="2588"/>
        <v>0</v>
      </c>
      <c r="R3026" s="5">
        <f t="shared" si="2588"/>
        <v>0</v>
      </c>
      <c r="S3026" s="5">
        <f t="shared" si="2588"/>
        <v>0</v>
      </c>
      <c r="T3026" s="5">
        <v>1327.5</v>
      </c>
      <c r="U3026" s="5">
        <f t="shared" si="2588"/>
        <v>0</v>
      </c>
      <c r="V3026" s="36">
        <f t="shared" si="2588"/>
        <v>0</v>
      </c>
      <c r="W3026" s="5">
        <f t="shared" si="2580"/>
        <v>100</v>
      </c>
      <c r="X3026" s="26"/>
    </row>
    <row r="3027" spans="1:24" ht="31.5" x14ac:dyDescent="0.25">
      <c r="A3027" s="4" t="s">
        <v>218</v>
      </c>
      <c r="B3027" s="4" t="s">
        <v>1327</v>
      </c>
      <c r="C3027" s="4" t="s">
        <v>1407</v>
      </c>
      <c r="D3027" s="4"/>
      <c r="E3027" s="14" t="s">
        <v>546</v>
      </c>
      <c r="F3027" s="5">
        <v>7551.3</v>
      </c>
      <c r="G3027" s="5">
        <v>7551.3</v>
      </c>
      <c r="H3027" s="5">
        <v>7551.3</v>
      </c>
      <c r="I3027" s="5"/>
      <c r="J3027" s="5"/>
      <c r="K3027" s="5"/>
      <c r="L3027" s="5">
        <v>79.3</v>
      </c>
      <c r="M3027" s="5">
        <f t="shared" si="2535"/>
        <v>7630.6</v>
      </c>
      <c r="N3027" s="5">
        <v>1327.5</v>
      </c>
      <c r="O3027" s="5">
        <v>5468.4</v>
      </c>
      <c r="P3027" s="5">
        <v>0</v>
      </c>
      <c r="Q3027" s="5">
        <v>0</v>
      </c>
      <c r="R3027" s="5">
        <v>0</v>
      </c>
      <c r="S3027" s="5">
        <v>0</v>
      </c>
      <c r="T3027" s="5">
        <v>1327.5</v>
      </c>
      <c r="U3027" s="5">
        <v>0</v>
      </c>
      <c r="V3027" s="36">
        <v>0</v>
      </c>
      <c r="W3027" s="5">
        <f t="shared" si="2580"/>
        <v>100</v>
      </c>
      <c r="X3027" s="26"/>
    </row>
    <row r="3028" spans="1:24" ht="31.5" x14ac:dyDescent="0.25">
      <c r="A3028" s="4" t="s">
        <v>218</v>
      </c>
      <c r="B3028" s="4" t="s">
        <v>1327</v>
      </c>
      <c r="C3028" s="4" t="s">
        <v>1407</v>
      </c>
      <c r="D3028" s="4" t="s">
        <v>11</v>
      </c>
      <c r="E3028" s="14" t="s">
        <v>465</v>
      </c>
      <c r="F3028" s="5">
        <f t="shared" ref="F3028:L3028" si="2589">F3029</f>
        <v>2641.7</v>
      </c>
      <c r="G3028" s="5">
        <f t="shared" si="2589"/>
        <v>2641.7</v>
      </c>
      <c r="H3028" s="5">
        <f t="shared" si="2589"/>
        <v>2641.7</v>
      </c>
      <c r="I3028" s="5">
        <f t="shared" si="2589"/>
        <v>0</v>
      </c>
      <c r="J3028" s="5">
        <f t="shared" si="2589"/>
        <v>0</v>
      </c>
      <c r="K3028" s="5">
        <f t="shared" si="2589"/>
        <v>0</v>
      </c>
      <c r="L3028" s="5">
        <f t="shared" si="2589"/>
        <v>0</v>
      </c>
      <c r="M3028" s="5">
        <f t="shared" si="2535"/>
        <v>2641.7</v>
      </c>
      <c r="N3028" s="5">
        <v>1327.5</v>
      </c>
      <c r="O3028" s="5">
        <f>O3029</f>
        <v>1692.51</v>
      </c>
      <c r="P3028" s="5">
        <f t="shared" ref="P3028:V3028" si="2590">P3029</f>
        <v>0</v>
      </c>
      <c r="Q3028" s="5">
        <f t="shared" si="2590"/>
        <v>0</v>
      </c>
      <c r="R3028" s="5">
        <f t="shared" si="2590"/>
        <v>0</v>
      </c>
      <c r="S3028" s="5">
        <f t="shared" si="2590"/>
        <v>0</v>
      </c>
      <c r="T3028" s="5">
        <v>1327.5</v>
      </c>
      <c r="U3028" s="5">
        <f t="shared" si="2590"/>
        <v>0</v>
      </c>
      <c r="V3028" s="36">
        <f t="shared" si="2590"/>
        <v>0</v>
      </c>
      <c r="W3028" s="5">
        <f t="shared" si="2580"/>
        <v>100</v>
      </c>
      <c r="X3028" s="26"/>
    </row>
    <row r="3029" spans="1:24" ht="31.5" x14ac:dyDescent="0.25">
      <c r="A3029" s="4" t="s">
        <v>218</v>
      </c>
      <c r="B3029" s="4" t="s">
        <v>1327</v>
      </c>
      <c r="C3029" s="4" t="s">
        <v>1407</v>
      </c>
      <c r="D3029" s="4" t="s">
        <v>12</v>
      </c>
      <c r="E3029" s="14" t="s">
        <v>466</v>
      </c>
      <c r="F3029" s="5">
        <v>2641.7</v>
      </c>
      <c r="G3029" s="5">
        <v>2641.7</v>
      </c>
      <c r="H3029" s="5">
        <v>2641.7</v>
      </c>
      <c r="I3029" s="5"/>
      <c r="J3029" s="5"/>
      <c r="K3029" s="5"/>
      <c r="L3029" s="5"/>
      <c r="M3029" s="5">
        <f t="shared" si="2535"/>
        <v>2641.7</v>
      </c>
      <c r="N3029" s="5">
        <v>1327.5</v>
      </c>
      <c r="O3029" s="5">
        <v>1692.51</v>
      </c>
      <c r="P3029" s="5">
        <v>0</v>
      </c>
      <c r="Q3029" s="5">
        <v>0</v>
      </c>
      <c r="R3029" s="5">
        <v>0</v>
      </c>
      <c r="S3029" s="5">
        <v>0</v>
      </c>
      <c r="T3029" s="5">
        <v>1327.5</v>
      </c>
      <c r="U3029" s="5">
        <v>0</v>
      </c>
      <c r="V3029" s="36">
        <v>0</v>
      </c>
      <c r="W3029" s="5">
        <f t="shared" si="2580"/>
        <v>100</v>
      </c>
      <c r="X3029" s="26"/>
    </row>
    <row r="3030" spans="1:24" x14ac:dyDescent="0.25">
      <c r="A3030" s="7" t="s">
        <v>218</v>
      </c>
      <c r="B3030" s="7" t="s">
        <v>58</v>
      </c>
      <c r="C3030" s="7"/>
      <c r="D3030" s="7"/>
      <c r="E3030" s="18" t="s">
        <v>430</v>
      </c>
      <c r="F3030" s="5">
        <f t="shared" ref="F3030:L3030" si="2591">F3031</f>
        <v>4.7</v>
      </c>
      <c r="G3030" s="5">
        <f t="shared" si="2591"/>
        <v>4.7</v>
      </c>
      <c r="H3030" s="5">
        <f t="shared" si="2591"/>
        <v>4.7</v>
      </c>
      <c r="I3030" s="5">
        <f t="shared" si="2591"/>
        <v>0</v>
      </c>
      <c r="J3030" s="5">
        <f t="shared" si="2591"/>
        <v>0</v>
      </c>
      <c r="K3030" s="5">
        <f t="shared" si="2591"/>
        <v>0</v>
      </c>
      <c r="L3030" s="5">
        <f t="shared" si="2591"/>
        <v>0</v>
      </c>
      <c r="M3030" s="5">
        <f t="shared" si="2535"/>
        <v>4.7</v>
      </c>
      <c r="N3030" s="8">
        <v>4082.6950000000002</v>
      </c>
      <c r="O3030" s="5">
        <f>O3031</f>
        <v>3.9</v>
      </c>
      <c r="P3030" s="5">
        <f t="shared" ref="P3030:V3030" si="2592">P3031</f>
        <v>0</v>
      </c>
      <c r="Q3030" s="5">
        <f t="shared" si="2592"/>
        <v>0</v>
      </c>
      <c r="R3030" s="5">
        <f t="shared" si="2592"/>
        <v>0</v>
      </c>
      <c r="S3030" s="5">
        <f t="shared" si="2592"/>
        <v>0</v>
      </c>
      <c r="T3030" s="8">
        <v>4082.6950000000002</v>
      </c>
      <c r="U3030" s="5">
        <f t="shared" si="2592"/>
        <v>0</v>
      </c>
      <c r="V3030" s="36">
        <f t="shared" si="2592"/>
        <v>0</v>
      </c>
      <c r="W3030" s="8">
        <f t="shared" si="2580"/>
        <v>100</v>
      </c>
      <c r="X3030" s="26"/>
    </row>
    <row r="3031" spans="1:24" x14ac:dyDescent="0.25">
      <c r="A3031" s="9" t="s">
        <v>218</v>
      </c>
      <c r="B3031" s="9" t="s">
        <v>1331</v>
      </c>
      <c r="C3031" s="9"/>
      <c r="D3031" s="9"/>
      <c r="E3031" s="13" t="s">
        <v>453</v>
      </c>
      <c r="F3031" s="5">
        <v>4.7</v>
      </c>
      <c r="G3031" s="5">
        <v>4.7</v>
      </c>
      <c r="H3031" s="5">
        <v>4.7</v>
      </c>
      <c r="I3031" s="5"/>
      <c r="J3031" s="5"/>
      <c r="K3031" s="5"/>
      <c r="L3031" s="5"/>
      <c r="M3031" s="5">
        <f t="shared" si="2535"/>
        <v>4.7</v>
      </c>
      <c r="N3031" s="11">
        <v>4082.6950000000002</v>
      </c>
      <c r="O3031" s="5">
        <v>3.9</v>
      </c>
      <c r="P3031" s="5">
        <v>0</v>
      </c>
      <c r="Q3031" s="5">
        <v>0</v>
      </c>
      <c r="R3031" s="5">
        <v>0</v>
      </c>
      <c r="S3031" s="5">
        <v>0</v>
      </c>
      <c r="T3031" s="11">
        <v>4082.6950000000002</v>
      </c>
      <c r="U3031" s="5">
        <v>0</v>
      </c>
      <c r="V3031" s="36">
        <v>0</v>
      </c>
      <c r="W3031" s="11">
        <f t="shared" si="2580"/>
        <v>100</v>
      </c>
      <c r="X3031" s="26"/>
    </row>
    <row r="3032" spans="1:24" x14ac:dyDescent="0.25">
      <c r="A3032" s="4" t="s">
        <v>218</v>
      </c>
      <c r="B3032" s="4" t="s">
        <v>1331</v>
      </c>
      <c r="C3032" s="4" t="s">
        <v>114</v>
      </c>
      <c r="D3032" s="4"/>
      <c r="E3032" s="14" t="s">
        <v>892</v>
      </c>
      <c r="F3032" s="5"/>
      <c r="G3032" s="5"/>
      <c r="H3032" s="5"/>
      <c r="I3032" s="5"/>
      <c r="J3032" s="5"/>
      <c r="K3032" s="5"/>
      <c r="L3032" s="5"/>
      <c r="M3032" s="5">
        <v>0</v>
      </c>
      <c r="N3032" s="5">
        <v>3843.375</v>
      </c>
      <c r="O3032" s="5">
        <f t="shared" ref="O3032:V3035" si="2593">O3033</f>
        <v>508.70598999999999</v>
      </c>
      <c r="P3032" s="5">
        <f t="shared" si="2593"/>
        <v>0</v>
      </c>
      <c r="Q3032" s="5">
        <f t="shared" si="2593"/>
        <v>0</v>
      </c>
      <c r="R3032" s="5">
        <f t="shared" si="2593"/>
        <v>0</v>
      </c>
      <c r="S3032" s="5">
        <f t="shared" si="2593"/>
        <v>0</v>
      </c>
      <c r="T3032" s="5">
        <v>3843.375</v>
      </c>
      <c r="U3032" s="5">
        <f t="shared" si="2593"/>
        <v>0</v>
      </c>
      <c r="V3032" s="36">
        <f t="shared" si="2593"/>
        <v>0</v>
      </c>
      <c r="W3032" s="5">
        <f t="shared" si="2580"/>
        <v>100</v>
      </c>
      <c r="X3032" s="26"/>
    </row>
    <row r="3033" spans="1:24" ht="47.25" x14ac:dyDescent="0.25">
      <c r="A3033" s="4" t="s">
        <v>218</v>
      </c>
      <c r="B3033" s="4" t="s">
        <v>1331</v>
      </c>
      <c r="C3033" s="4" t="s">
        <v>118</v>
      </c>
      <c r="D3033" s="4"/>
      <c r="E3033" s="14" t="s">
        <v>1111</v>
      </c>
      <c r="F3033" s="5"/>
      <c r="G3033" s="5"/>
      <c r="H3033" s="5"/>
      <c r="I3033" s="5"/>
      <c r="J3033" s="5"/>
      <c r="K3033" s="5"/>
      <c r="L3033" s="5"/>
      <c r="M3033" s="5">
        <v>0</v>
      </c>
      <c r="N3033" s="5">
        <v>3843.375</v>
      </c>
      <c r="O3033" s="5">
        <f t="shared" si="2593"/>
        <v>508.70598999999999</v>
      </c>
      <c r="P3033" s="5">
        <f t="shared" si="2593"/>
        <v>0</v>
      </c>
      <c r="Q3033" s="5">
        <f t="shared" si="2593"/>
        <v>0</v>
      </c>
      <c r="R3033" s="5">
        <f t="shared" si="2593"/>
        <v>0</v>
      </c>
      <c r="S3033" s="5">
        <f t="shared" si="2593"/>
        <v>0</v>
      </c>
      <c r="T3033" s="5">
        <v>3843.375</v>
      </c>
      <c r="U3033" s="5">
        <f t="shared" si="2593"/>
        <v>0</v>
      </c>
      <c r="V3033" s="36">
        <f t="shared" si="2593"/>
        <v>0</v>
      </c>
      <c r="W3033" s="5">
        <f t="shared" si="2580"/>
        <v>100</v>
      </c>
      <c r="X3033" s="26"/>
    </row>
    <row r="3034" spans="1:24" ht="31.5" x14ac:dyDescent="0.25">
      <c r="A3034" s="4" t="s">
        <v>218</v>
      </c>
      <c r="B3034" s="4" t="s">
        <v>1331</v>
      </c>
      <c r="C3034" s="4" t="s">
        <v>119</v>
      </c>
      <c r="D3034" s="4"/>
      <c r="E3034" s="14" t="s">
        <v>897</v>
      </c>
      <c r="F3034" s="5"/>
      <c r="G3034" s="5"/>
      <c r="H3034" s="5"/>
      <c r="I3034" s="5"/>
      <c r="J3034" s="5"/>
      <c r="K3034" s="5"/>
      <c r="L3034" s="5"/>
      <c r="M3034" s="5">
        <v>0</v>
      </c>
      <c r="N3034" s="5">
        <v>3843.375</v>
      </c>
      <c r="O3034" s="5">
        <f t="shared" si="2593"/>
        <v>508.70598999999999</v>
      </c>
      <c r="P3034" s="5">
        <f t="shared" si="2593"/>
        <v>0</v>
      </c>
      <c r="Q3034" s="5">
        <f t="shared" si="2593"/>
        <v>0</v>
      </c>
      <c r="R3034" s="5">
        <f t="shared" si="2593"/>
        <v>0</v>
      </c>
      <c r="S3034" s="5">
        <f t="shared" si="2593"/>
        <v>0</v>
      </c>
      <c r="T3034" s="5">
        <v>3843.375</v>
      </c>
      <c r="U3034" s="5">
        <f t="shared" si="2593"/>
        <v>0</v>
      </c>
      <c r="V3034" s="36">
        <f t="shared" si="2593"/>
        <v>0</v>
      </c>
      <c r="W3034" s="5">
        <f t="shared" si="2580"/>
        <v>100</v>
      </c>
      <c r="X3034" s="26"/>
    </row>
    <row r="3035" spans="1:24" ht="63" x14ac:dyDescent="0.25">
      <c r="A3035" s="4" t="s">
        <v>218</v>
      </c>
      <c r="B3035" s="4" t="s">
        <v>1331</v>
      </c>
      <c r="C3035" s="4" t="s">
        <v>211</v>
      </c>
      <c r="D3035" s="4"/>
      <c r="E3035" s="14" t="s">
        <v>518</v>
      </c>
      <c r="F3035" s="5"/>
      <c r="G3035" s="5"/>
      <c r="H3035" s="5"/>
      <c r="I3035" s="5"/>
      <c r="J3035" s="5"/>
      <c r="K3035" s="5"/>
      <c r="L3035" s="5"/>
      <c r="M3035" s="5">
        <v>0</v>
      </c>
      <c r="N3035" s="5">
        <v>3843.375</v>
      </c>
      <c r="O3035" s="5">
        <f t="shared" si="2593"/>
        <v>508.70598999999999</v>
      </c>
      <c r="P3035" s="5">
        <f t="shared" si="2593"/>
        <v>0</v>
      </c>
      <c r="Q3035" s="5">
        <f t="shared" si="2593"/>
        <v>0</v>
      </c>
      <c r="R3035" s="5">
        <f t="shared" si="2593"/>
        <v>0</v>
      </c>
      <c r="S3035" s="5">
        <f t="shared" si="2593"/>
        <v>0</v>
      </c>
      <c r="T3035" s="5">
        <v>3843.375</v>
      </c>
      <c r="U3035" s="5">
        <f t="shared" si="2593"/>
        <v>0</v>
      </c>
      <c r="V3035" s="36">
        <f t="shared" si="2593"/>
        <v>0</v>
      </c>
      <c r="W3035" s="5">
        <f t="shared" si="2580"/>
        <v>100</v>
      </c>
      <c r="X3035" s="26"/>
    </row>
    <row r="3036" spans="1:24" ht="31.5" x14ac:dyDescent="0.25">
      <c r="A3036" s="4" t="s">
        <v>218</v>
      </c>
      <c r="B3036" s="4" t="s">
        <v>1331</v>
      </c>
      <c r="C3036" s="4" t="s">
        <v>211</v>
      </c>
      <c r="D3036" s="4" t="s">
        <v>73</v>
      </c>
      <c r="E3036" s="14" t="s">
        <v>475</v>
      </c>
      <c r="F3036" s="5"/>
      <c r="G3036" s="5"/>
      <c r="H3036" s="5"/>
      <c r="I3036" s="5"/>
      <c r="J3036" s="5"/>
      <c r="K3036" s="5"/>
      <c r="L3036" s="5"/>
      <c r="M3036" s="5">
        <v>0</v>
      </c>
      <c r="N3036" s="5">
        <v>3843.375</v>
      </c>
      <c r="O3036" s="5">
        <v>508.70598999999999</v>
      </c>
      <c r="P3036" s="5">
        <v>0</v>
      </c>
      <c r="Q3036" s="5">
        <v>0</v>
      </c>
      <c r="R3036" s="5">
        <v>0</v>
      </c>
      <c r="S3036" s="5">
        <v>0</v>
      </c>
      <c r="T3036" s="5">
        <v>3843.375</v>
      </c>
      <c r="U3036" s="5">
        <v>0</v>
      </c>
      <c r="V3036" s="36">
        <v>0</v>
      </c>
      <c r="W3036" s="5">
        <f t="shared" si="2580"/>
        <v>100</v>
      </c>
      <c r="X3036" s="26"/>
    </row>
    <row r="3037" spans="1:24" s="3" customFormat="1" ht="63" x14ac:dyDescent="0.25">
      <c r="A3037" s="4" t="s">
        <v>218</v>
      </c>
      <c r="B3037" s="4" t="s">
        <v>1331</v>
      </c>
      <c r="C3037" s="4" t="s">
        <v>211</v>
      </c>
      <c r="D3037" s="4" t="s">
        <v>72</v>
      </c>
      <c r="E3037" s="14" t="s">
        <v>1187</v>
      </c>
      <c r="F3037" s="8">
        <f t="shared" ref="F3037:L3039" si="2594">F3038</f>
        <v>9977.5</v>
      </c>
      <c r="G3037" s="8">
        <f t="shared" si="2594"/>
        <v>1972.5</v>
      </c>
      <c r="H3037" s="8">
        <f t="shared" si="2594"/>
        <v>1972.5</v>
      </c>
      <c r="I3037" s="8">
        <f t="shared" si="2594"/>
        <v>0</v>
      </c>
      <c r="J3037" s="8">
        <f t="shared" si="2594"/>
        <v>0</v>
      </c>
      <c r="K3037" s="8">
        <f t="shared" si="2594"/>
        <v>0</v>
      </c>
      <c r="L3037" s="8">
        <f t="shared" si="2594"/>
        <v>-4818.7039999999997</v>
      </c>
      <c r="M3037" s="8">
        <f t="shared" si="2535"/>
        <v>5158.7960000000003</v>
      </c>
      <c r="N3037" s="5">
        <v>3843.375</v>
      </c>
      <c r="O3037" s="8">
        <f t="shared" ref="O3037:V3039" si="2595">O3038</f>
        <v>2716.5573800000002</v>
      </c>
      <c r="P3037" s="8">
        <f t="shared" si="2595"/>
        <v>0</v>
      </c>
      <c r="Q3037" s="8">
        <f t="shared" si="2595"/>
        <v>0</v>
      </c>
      <c r="R3037" s="8">
        <f t="shared" si="2595"/>
        <v>0</v>
      </c>
      <c r="S3037" s="8">
        <f t="shared" si="2595"/>
        <v>0</v>
      </c>
      <c r="T3037" s="5">
        <v>3843.375</v>
      </c>
      <c r="U3037" s="8">
        <f t="shared" si="2595"/>
        <v>0</v>
      </c>
      <c r="V3037" s="34">
        <f t="shared" si="2595"/>
        <v>0</v>
      </c>
      <c r="W3037" s="5">
        <f t="shared" si="2580"/>
        <v>100</v>
      </c>
      <c r="X3037" s="21"/>
    </row>
    <row r="3038" spans="1:24" s="10" customFormat="1" ht="47.25" x14ac:dyDescent="0.25">
      <c r="A3038" s="4" t="s">
        <v>218</v>
      </c>
      <c r="B3038" s="4" t="s">
        <v>1331</v>
      </c>
      <c r="C3038" s="4" t="s">
        <v>96</v>
      </c>
      <c r="D3038" s="4"/>
      <c r="E3038" s="14" t="s">
        <v>908</v>
      </c>
      <c r="F3038" s="11">
        <f t="shared" si="2594"/>
        <v>9977.5</v>
      </c>
      <c r="G3038" s="11">
        <f t="shared" si="2594"/>
        <v>1972.5</v>
      </c>
      <c r="H3038" s="11">
        <f t="shared" si="2594"/>
        <v>1972.5</v>
      </c>
      <c r="I3038" s="11">
        <f t="shared" si="2594"/>
        <v>0</v>
      </c>
      <c r="J3038" s="11">
        <f t="shared" si="2594"/>
        <v>0</v>
      </c>
      <c r="K3038" s="11">
        <f t="shared" si="2594"/>
        <v>0</v>
      </c>
      <c r="L3038" s="11">
        <f t="shared" si="2594"/>
        <v>-4818.7039999999997</v>
      </c>
      <c r="M3038" s="11">
        <f t="shared" si="2535"/>
        <v>5158.7960000000003</v>
      </c>
      <c r="N3038" s="5">
        <v>239.32</v>
      </c>
      <c r="O3038" s="11">
        <f t="shared" si="2595"/>
        <v>2716.5573800000002</v>
      </c>
      <c r="P3038" s="11">
        <f t="shared" si="2595"/>
        <v>0</v>
      </c>
      <c r="Q3038" s="11">
        <f t="shared" si="2595"/>
        <v>0</v>
      </c>
      <c r="R3038" s="11">
        <f t="shared" si="2595"/>
        <v>0</v>
      </c>
      <c r="S3038" s="11">
        <f t="shared" si="2595"/>
        <v>0</v>
      </c>
      <c r="T3038" s="5">
        <v>239.32</v>
      </c>
      <c r="U3038" s="11">
        <f t="shared" si="2595"/>
        <v>0</v>
      </c>
      <c r="V3038" s="35">
        <f t="shared" si="2595"/>
        <v>0</v>
      </c>
      <c r="W3038" s="5">
        <f t="shared" si="2580"/>
        <v>100</v>
      </c>
      <c r="X3038" s="25"/>
    </row>
    <row r="3039" spans="1:24" ht="31.5" x14ac:dyDescent="0.25">
      <c r="A3039" s="4" t="s">
        <v>218</v>
      </c>
      <c r="B3039" s="4" t="s">
        <v>1331</v>
      </c>
      <c r="C3039" s="4" t="s">
        <v>120</v>
      </c>
      <c r="D3039" s="4"/>
      <c r="E3039" s="14" t="s">
        <v>918</v>
      </c>
      <c r="F3039" s="5">
        <f t="shared" si="2594"/>
        <v>9977.5</v>
      </c>
      <c r="G3039" s="5">
        <f t="shared" si="2594"/>
        <v>1972.5</v>
      </c>
      <c r="H3039" s="5">
        <f t="shared" si="2594"/>
        <v>1972.5</v>
      </c>
      <c r="I3039" s="5">
        <f t="shared" si="2594"/>
        <v>0</v>
      </c>
      <c r="J3039" s="5">
        <f t="shared" si="2594"/>
        <v>0</v>
      </c>
      <c r="K3039" s="5">
        <f t="shared" si="2594"/>
        <v>0</v>
      </c>
      <c r="L3039" s="5">
        <f t="shared" si="2594"/>
        <v>-4818.7039999999997</v>
      </c>
      <c r="M3039" s="5">
        <f t="shared" si="2535"/>
        <v>5158.7960000000003</v>
      </c>
      <c r="N3039" s="5">
        <v>239.32</v>
      </c>
      <c r="O3039" s="5">
        <f t="shared" si="2595"/>
        <v>2716.5573800000002</v>
      </c>
      <c r="P3039" s="5">
        <f t="shared" si="2595"/>
        <v>0</v>
      </c>
      <c r="Q3039" s="5">
        <f t="shared" si="2595"/>
        <v>0</v>
      </c>
      <c r="R3039" s="5">
        <f t="shared" si="2595"/>
        <v>0</v>
      </c>
      <c r="S3039" s="5">
        <f t="shared" si="2595"/>
        <v>0</v>
      </c>
      <c r="T3039" s="5">
        <v>239.32</v>
      </c>
      <c r="U3039" s="5">
        <f t="shared" si="2595"/>
        <v>0</v>
      </c>
      <c r="V3039" s="36">
        <f t="shared" si="2595"/>
        <v>0</v>
      </c>
      <c r="W3039" s="5">
        <f t="shared" si="2580"/>
        <v>100</v>
      </c>
      <c r="X3039" s="26"/>
    </row>
    <row r="3040" spans="1:24" ht="47.25" x14ac:dyDescent="0.25">
      <c r="A3040" s="4" t="s">
        <v>218</v>
      </c>
      <c r="B3040" s="4" t="s">
        <v>1331</v>
      </c>
      <c r="C3040" s="4" t="s">
        <v>213</v>
      </c>
      <c r="D3040" s="4"/>
      <c r="E3040" s="14" t="s">
        <v>920</v>
      </c>
      <c r="F3040" s="5">
        <f t="shared" ref="F3040:L3040" si="2596">F3049+F3041+F3045</f>
        <v>9977.5</v>
      </c>
      <c r="G3040" s="5">
        <f t="shared" si="2596"/>
        <v>1972.5</v>
      </c>
      <c r="H3040" s="5">
        <f t="shared" si="2596"/>
        <v>1972.5</v>
      </c>
      <c r="I3040" s="5">
        <f t="shared" si="2596"/>
        <v>0</v>
      </c>
      <c r="J3040" s="5">
        <f t="shared" si="2596"/>
        <v>0</v>
      </c>
      <c r="K3040" s="5">
        <f t="shared" si="2596"/>
        <v>0</v>
      </c>
      <c r="L3040" s="5">
        <f t="shared" si="2596"/>
        <v>-4818.7039999999997</v>
      </c>
      <c r="M3040" s="5">
        <f t="shared" si="2535"/>
        <v>5158.7960000000003</v>
      </c>
      <c r="N3040" s="5">
        <v>239.32</v>
      </c>
      <c r="O3040" s="5">
        <f>O3049+O3041+O3045</f>
        <v>2716.5573800000002</v>
      </c>
      <c r="P3040" s="5">
        <f t="shared" ref="P3040:V3040" si="2597">P3049+P3041+P3045</f>
        <v>0</v>
      </c>
      <c r="Q3040" s="5">
        <f t="shared" si="2597"/>
        <v>0</v>
      </c>
      <c r="R3040" s="5">
        <f t="shared" si="2597"/>
        <v>0</v>
      </c>
      <c r="S3040" s="5">
        <f t="shared" si="2597"/>
        <v>0</v>
      </c>
      <c r="T3040" s="5">
        <v>239.32</v>
      </c>
      <c r="U3040" s="5">
        <f t="shared" si="2597"/>
        <v>0</v>
      </c>
      <c r="V3040" s="36">
        <f t="shared" si="2597"/>
        <v>0</v>
      </c>
      <c r="W3040" s="5">
        <f t="shared" si="2580"/>
        <v>100</v>
      </c>
      <c r="X3040" s="26"/>
    </row>
    <row r="3041" spans="1:24" ht="31.5" x14ac:dyDescent="0.25">
      <c r="A3041" s="4" t="s">
        <v>218</v>
      </c>
      <c r="B3041" s="4" t="s">
        <v>1331</v>
      </c>
      <c r="C3041" s="4" t="s">
        <v>212</v>
      </c>
      <c r="D3041" s="4"/>
      <c r="E3041" s="14" t="s">
        <v>529</v>
      </c>
      <c r="F3041" s="5">
        <f t="shared" ref="F3041:L3043" si="2598">F3042</f>
        <v>3097.5</v>
      </c>
      <c r="G3041" s="5">
        <f t="shared" si="2598"/>
        <v>885</v>
      </c>
      <c r="H3041" s="5">
        <f t="shared" si="2598"/>
        <v>885</v>
      </c>
      <c r="I3041" s="5">
        <f t="shared" si="2598"/>
        <v>0</v>
      </c>
      <c r="J3041" s="5">
        <f t="shared" si="2598"/>
        <v>0</v>
      </c>
      <c r="K3041" s="5">
        <f t="shared" si="2598"/>
        <v>0</v>
      </c>
      <c r="L3041" s="5">
        <f t="shared" si="2598"/>
        <v>0</v>
      </c>
      <c r="M3041" s="5">
        <f t="shared" si="2535"/>
        <v>3097.5</v>
      </c>
      <c r="N3041" s="5">
        <v>239.32</v>
      </c>
      <c r="O3041" s="5">
        <f t="shared" ref="O3041:O3043" si="2599">O3042</f>
        <v>2716.5573800000002</v>
      </c>
      <c r="P3041" s="5">
        <f t="shared" ref="P3041:V3043" si="2600">P3042</f>
        <v>0</v>
      </c>
      <c r="Q3041" s="5">
        <f t="shared" si="2600"/>
        <v>0</v>
      </c>
      <c r="R3041" s="5">
        <f t="shared" si="2600"/>
        <v>0</v>
      </c>
      <c r="S3041" s="5">
        <f t="shared" si="2600"/>
        <v>0</v>
      </c>
      <c r="T3041" s="5">
        <v>239.32</v>
      </c>
      <c r="U3041" s="5">
        <f t="shared" si="2600"/>
        <v>0</v>
      </c>
      <c r="V3041" s="36">
        <f t="shared" si="2600"/>
        <v>0</v>
      </c>
      <c r="W3041" s="5">
        <f t="shared" si="2580"/>
        <v>100</v>
      </c>
      <c r="X3041" s="26"/>
    </row>
    <row r="3042" spans="1:24" ht="31.5" x14ac:dyDescent="0.25">
      <c r="A3042" s="4" t="s">
        <v>218</v>
      </c>
      <c r="B3042" s="4" t="s">
        <v>1331</v>
      </c>
      <c r="C3042" s="4" t="s">
        <v>212</v>
      </c>
      <c r="D3042" s="4" t="s">
        <v>11</v>
      </c>
      <c r="E3042" s="14" t="s">
        <v>465</v>
      </c>
      <c r="F3042" s="5">
        <f t="shared" si="2598"/>
        <v>3097.5</v>
      </c>
      <c r="G3042" s="5">
        <f t="shared" si="2598"/>
        <v>885</v>
      </c>
      <c r="H3042" s="5">
        <f t="shared" si="2598"/>
        <v>885</v>
      </c>
      <c r="I3042" s="5">
        <f t="shared" si="2598"/>
        <v>0</v>
      </c>
      <c r="J3042" s="5">
        <f t="shared" si="2598"/>
        <v>0</v>
      </c>
      <c r="K3042" s="5">
        <f t="shared" si="2598"/>
        <v>0</v>
      </c>
      <c r="L3042" s="5">
        <f t="shared" si="2598"/>
        <v>0</v>
      </c>
      <c r="M3042" s="5">
        <f t="shared" si="2535"/>
        <v>3097.5</v>
      </c>
      <c r="N3042" s="5">
        <v>239.32</v>
      </c>
      <c r="O3042" s="5">
        <f t="shared" si="2599"/>
        <v>2716.5573800000002</v>
      </c>
      <c r="P3042" s="5">
        <f t="shared" si="2600"/>
        <v>0</v>
      </c>
      <c r="Q3042" s="5">
        <f t="shared" si="2600"/>
        <v>0</v>
      </c>
      <c r="R3042" s="5">
        <f t="shared" si="2600"/>
        <v>0</v>
      </c>
      <c r="S3042" s="5">
        <f t="shared" si="2600"/>
        <v>0</v>
      </c>
      <c r="T3042" s="5">
        <v>239.32</v>
      </c>
      <c r="U3042" s="5">
        <f t="shared" si="2600"/>
        <v>0</v>
      </c>
      <c r="V3042" s="36">
        <f t="shared" si="2600"/>
        <v>0</v>
      </c>
      <c r="W3042" s="5">
        <f t="shared" si="2580"/>
        <v>100</v>
      </c>
      <c r="X3042" s="26"/>
    </row>
    <row r="3043" spans="1:24" ht="31.5" x14ac:dyDescent="0.25">
      <c r="A3043" s="4" t="s">
        <v>218</v>
      </c>
      <c r="B3043" s="4" t="s">
        <v>1331</v>
      </c>
      <c r="C3043" s="4" t="s">
        <v>212</v>
      </c>
      <c r="D3043" s="4" t="s">
        <v>12</v>
      </c>
      <c r="E3043" s="14" t="s">
        <v>466</v>
      </c>
      <c r="F3043" s="5">
        <f t="shared" si="2598"/>
        <v>3097.5</v>
      </c>
      <c r="G3043" s="5">
        <f t="shared" si="2598"/>
        <v>885</v>
      </c>
      <c r="H3043" s="5">
        <f t="shared" si="2598"/>
        <v>885</v>
      </c>
      <c r="I3043" s="5">
        <f t="shared" si="2598"/>
        <v>0</v>
      </c>
      <c r="J3043" s="5">
        <f t="shared" si="2598"/>
        <v>0</v>
      </c>
      <c r="K3043" s="5">
        <f t="shared" si="2598"/>
        <v>0</v>
      </c>
      <c r="L3043" s="5">
        <f t="shared" si="2598"/>
        <v>0</v>
      </c>
      <c r="M3043" s="5">
        <f t="shared" si="2535"/>
        <v>3097.5</v>
      </c>
      <c r="N3043" s="5">
        <v>239.32</v>
      </c>
      <c r="O3043" s="5">
        <f t="shared" si="2599"/>
        <v>2716.5573800000002</v>
      </c>
      <c r="P3043" s="5">
        <f t="shared" si="2600"/>
        <v>0</v>
      </c>
      <c r="Q3043" s="5">
        <f t="shared" si="2600"/>
        <v>0</v>
      </c>
      <c r="R3043" s="5">
        <f t="shared" si="2600"/>
        <v>0</v>
      </c>
      <c r="S3043" s="5">
        <f t="shared" si="2600"/>
        <v>0</v>
      </c>
      <c r="T3043" s="5">
        <v>239.32</v>
      </c>
      <c r="U3043" s="5">
        <f t="shared" si="2600"/>
        <v>0</v>
      </c>
      <c r="V3043" s="36">
        <f t="shared" si="2600"/>
        <v>0</v>
      </c>
      <c r="W3043" s="5">
        <f t="shared" si="2580"/>
        <v>100</v>
      </c>
      <c r="X3043" s="26"/>
    </row>
    <row r="3044" spans="1:24" x14ac:dyDescent="0.25">
      <c r="A3044" s="7" t="s">
        <v>218</v>
      </c>
      <c r="B3044" s="7" t="s">
        <v>31</v>
      </c>
      <c r="C3044" s="7"/>
      <c r="D3044" s="7"/>
      <c r="E3044" s="18" t="s">
        <v>431</v>
      </c>
      <c r="F3044" s="5">
        <v>3097.5</v>
      </c>
      <c r="G3044" s="5">
        <v>885</v>
      </c>
      <c r="H3044" s="5">
        <v>885</v>
      </c>
      <c r="I3044" s="5"/>
      <c r="J3044" s="5"/>
      <c r="K3044" s="5"/>
      <c r="L3044" s="5"/>
      <c r="M3044" s="5">
        <f t="shared" ref="M3044:M3114" si="2601">F3044+I3044+L3044</f>
        <v>3097.5</v>
      </c>
      <c r="N3044" s="8">
        <v>3141.1093299999998</v>
      </c>
      <c r="O3044" s="5">
        <v>2716.5573800000002</v>
      </c>
      <c r="P3044" s="5">
        <v>0</v>
      </c>
      <c r="Q3044" s="5">
        <v>0</v>
      </c>
      <c r="R3044" s="5">
        <v>0</v>
      </c>
      <c r="S3044" s="5">
        <v>0</v>
      </c>
      <c r="T3044" s="8">
        <v>3137.30897</v>
      </c>
      <c r="U3044" s="5">
        <v>0</v>
      </c>
      <c r="V3044" s="36">
        <v>0</v>
      </c>
      <c r="W3044" s="8">
        <f t="shared" si="2580"/>
        <v>99.879012170518749</v>
      </c>
      <c r="X3044" s="26"/>
    </row>
    <row r="3045" spans="1:24" x14ac:dyDescent="0.25">
      <c r="A3045" s="9" t="s">
        <v>218</v>
      </c>
      <c r="B3045" s="9" t="s">
        <v>1333</v>
      </c>
      <c r="C3045" s="9"/>
      <c r="D3045" s="9"/>
      <c r="E3045" s="13" t="s">
        <v>455</v>
      </c>
      <c r="F3045" s="5">
        <f t="shared" ref="F3045:L3047" si="2602">F3046</f>
        <v>17.5</v>
      </c>
      <c r="G3045" s="5">
        <f t="shared" si="2602"/>
        <v>20</v>
      </c>
      <c r="H3045" s="5">
        <f t="shared" si="2602"/>
        <v>20</v>
      </c>
      <c r="I3045" s="5">
        <f t="shared" si="2602"/>
        <v>0</v>
      </c>
      <c r="J3045" s="5">
        <f t="shared" si="2602"/>
        <v>0</v>
      </c>
      <c r="K3045" s="5">
        <f t="shared" si="2602"/>
        <v>0</v>
      </c>
      <c r="L3045" s="5">
        <f t="shared" si="2602"/>
        <v>0</v>
      </c>
      <c r="M3045" s="5">
        <f t="shared" si="2601"/>
        <v>17.5</v>
      </c>
      <c r="N3045" s="11">
        <v>3141.1093299999998</v>
      </c>
      <c r="O3045" s="5">
        <f t="shared" ref="O3045:O3047" si="2603">O3046</f>
        <v>0</v>
      </c>
      <c r="P3045" s="5">
        <f t="shared" ref="P3045:V3047" si="2604">P3046</f>
        <v>0</v>
      </c>
      <c r="Q3045" s="5">
        <f t="shared" si="2604"/>
        <v>0</v>
      </c>
      <c r="R3045" s="5">
        <f t="shared" si="2604"/>
        <v>0</v>
      </c>
      <c r="S3045" s="5">
        <f t="shared" si="2604"/>
        <v>0</v>
      </c>
      <c r="T3045" s="11">
        <v>3137.30897</v>
      </c>
      <c r="U3045" s="5">
        <f t="shared" si="2604"/>
        <v>0</v>
      </c>
      <c r="V3045" s="36">
        <f t="shared" si="2604"/>
        <v>0</v>
      </c>
      <c r="W3045" s="11">
        <f t="shared" si="2580"/>
        <v>99.879012170518749</v>
      </c>
      <c r="X3045" s="24"/>
    </row>
    <row r="3046" spans="1:24" x14ac:dyDescent="0.25">
      <c r="A3046" s="4" t="s">
        <v>218</v>
      </c>
      <c r="B3046" s="4" t="s">
        <v>1333</v>
      </c>
      <c r="C3046" s="4" t="s">
        <v>91</v>
      </c>
      <c r="D3046" s="4"/>
      <c r="E3046" s="14" t="s">
        <v>883</v>
      </c>
      <c r="F3046" s="5">
        <f t="shared" si="2602"/>
        <v>17.5</v>
      </c>
      <c r="G3046" s="5">
        <f t="shared" si="2602"/>
        <v>20</v>
      </c>
      <c r="H3046" s="5">
        <f t="shared" si="2602"/>
        <v>20</v>
      </c>
      <c r="I3046" s="5">
        <f t="shared" si="2602"/>
        <v>0</v>
      </c>
      <c r="J3046" s="5">
        <f t="shared" si="2602"/>
        <v>0</v>
      </c>
      <c r="K3046" s="5">
        <f t="shared" si="2602"/>
        <v>0</v>
      </c>
      <c r="L3046" s="5">
        <f t="shared" si="2602"/>
        <v>0</v>
      </c>
      <c r="M3046" s="5">
        <f t="shared" si="2601"/>
        <v>17.5</v>
      </c>
      <c r="N3046" s="5">
        <v>527.851</v>
      </c>
      <c r="O3046" s="5">
        <f t="shared" si="2603"/>
        <v>0</v>
      </c>
      <c r="P3046" s="5">
        <f t="shared" si="2604"/>
        <v>0</v>
      </c>
      <c r="Q3046" s="5">
        <f t="shared" si="2604"/>
        <v>0</v>
      </c>
      <c r="R3046" s="5">
        <f t="shared" si="2604"/>
        <v>0</v>
      </c>
      <c r="S3046" s="5">
        <f t="shared" si="2604"/>
        <v>0</v>
      </c>
      <c r="T3046" s="5">
        <v>527.85064</v>
      </c>
      <c r="U3046" s="5">
        <f t="shared" si="2604"/>
        <v>0</v>
      </c>
      <c r="V3046" s="36">
        <f t="shared" si="2604"/>
        <v>0</v>
      </c>
      <c r="W3046" s="5">
        <f t="shared" si="2580"/>
        <v>99.999931798935677</v>
      </c>
      <c r="X3046" s="24"/>
    </row>
    <row r="3047" spans="1:24" ht="31.5" x14ac:dyDescent="0.25">
      <c r="A3047" s="4" t="s">
        <v>218</v>
      </c>
      <c r="B3047" s="4" t="s">
        <v>1333</v>
      </c>
      <c r="C3047" s="4" t="s">
        <v>136</v>
      </c>
      <c r="D3047" s="4"/>
      <c r="E3047" s="14" t="s">
        <v>884</v>
      </c>
      <c r="F3047" s="5">
        <f t="shared" si="2602"/>
        <v>17.5</v>
      </c>
      <c r="G3047" s="5">
        <f t="shared" si="2602"/>
        <v>20</v>
      </c>
      <c r="H3047" s="5">
        <f t="shared" si="2602"/>
        <v>20</v>
      </c>
      <c r="I3047" s="5">
        <f t="shared" si="2602"/>
        <v>0</v>
      </c>
      <c r="J3047" s="5">
        <f t="shared" si="2602"/>
        <v>0</v>
      </c>
      <c r="K3047" s="5">
        <f t="shared" si="2602"/>
        <v>0</v>
      </c>
      <c r="L3047" s="5">
        <f t="shared" si="2602"/>
        <v>0</v>
      </c>
      <c r="M3047" s="5">
        <f t="shared" si="2601"/>
        <v>17.5</v>
      </c>
      <c r="N3047" s="5">
        <v>527.851</v>
      </c>
      <c r="O3047" s="5">
        <f t="shared" si="2603"/>
        <v>0</v>
      </c>
      <c r="P3047" s="5">
        <f t="shared" si="2604"/>
        <v>0</v>
      </c>
      <c r="Q3047" s="5">
        <f t="shared" si="2604"/>
        <v>0</v>
      </c>
      <c r="R3047" s="5">
        <f t="shared" si="2604"/>
        <v>0</v>
      </c>
      <c r="S3047" s="5">
        <f t="shared" si="2604"/>
        <v>0</v>
      </c>
      <c r="T3047" s="5">
        <v>527.85064</v>
      </c>
      <c r="U3047" s="5">
        <f t="shared" si="2604"/>
        <v>0</v>
      </c>
      <c r="V3047" s="36">
        <f t="shared" si="2604"/>
        <v>0</v>
      </c>
      <c r="W3047" s="5">
        <f t="shared" si="2580"/>
        <v>99.999931798935677</v>
      </c>
      <c r="X3047" s="24"/>
    </row>
    <row r="3048" spans="1:24" ht="31.5" x14ac:dyDescent="0.25">
      <c r="A3048" s="4" t="s">
        <v>218</v>
      </c>
      <c r="B3048" s="4" t="s">
        <v>1333</v>
      </c>
      <c r="C3048" s="4" t="s">
        <v>137</v>
      </c>
      <c r="D3048" s="4"/>
      <c r="E3048" s="14" t="s">
        <v>885</v>
      </c>
      <c r="F3048" s="5">
        <v>17.5</v>
      </c>
      <c r="G3048" s="5">
        <v>20</v>
      </c>
      <c r="H3048" s="5">
        <v>20</v>
      </c>
      <c r="I3048" s="5"/>
      <c r="J3048" s="5"/>
      <c r="K3048" s="5"/>
      <c r="L3048" s="5"/>
      <c r="M3048" s="5">
        <f t="shared" si="2601"/>
        <v>17.5</v>
      </c>
      <c r="N3048" s="5">
        <v>527.851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527.85064</v>
      </c>
      <c r="U3048" s="5">
        <v>0</v>
      </c>
      <c r="V3048" s="36">
        <v>0</v>
      </c>
      <c r="W3048" s="5">
        <f t="shared" si="2580"/>
        <v>99.999931798935677</v>
      </c>
      <c r="X3048" s="24"/>
    </row>
    <row r="3049" spans="1:24" ht="47.25" x14ac:dyDescent="0.25">
      <c r="A3049" s="4" t="s">
        <v>218</v>
      </c>
      <c r="B3049" s="4" t="s">
        <v>1333</v>
      </c>
      <c r="C3049" s="4" t="s">
        <v>128</v>
      </c>
      <c r="D3049" s="4"/>
      <c r="E3049" s="14" t="s">
        <v>506</v>
      </c>
      <c r="F3049" s="5">
        <f t="shared" ref="F3049:L3051" si="2605">F3050</f>
        <v>6862.5</v>
      </c>
      <c r="G3049" s="5">
        <f t="shared" si="2605"/>
        <v>1067.5</v>
      </c>
      <c r="H3049" s="5">
        <f t="shared" si="2605"/>
        <v>1067.5</v>
      </c>
      <c r="I3049" s="5">
        <f t="shared" si="2605"/>
        <v>0</v>
      </c>
      <c r="J3049" s="5">
        <f t="shared" si="2605"/>
        <v>0</v>
      </c>
      <c r="K3049" s="5">
        <f t="shared" si="2605"/>
        <v>0</v>
      </c>
      <c r="L3049" s="5">
        <f t="shared" si="2605"/>
        <v>-4818.7039999999997</v>
      </c>
      <c r="M3049" s="5">
        <f t="shared" si="2601"/>
        <v>2043.7960000000003</v>
      </c>
      <c r="N3049" s="5">
        <v>527.851</v>
      </c>
      <c r="O3049" s="5">
        <f t="shared" ref="O3049:V3051" si="2606">O3050</f>
        <v>0</v>
      </c>
      <c r="P3049" s="5">
        <f t="shared" si="2606"/>
        <v>0</v>
      </c>
      <c r="Q3049" s="5">
        <f t="shared" si="2606"/>
        <v>0</v>
      </c>
      <c r="R3049" s="5">
        <f t="shared" si="2606"/>
        <v>0</v>
      </c>
      <c r="S3049" s="5">
        <f t="shared" si="2606"/>
        <v>0</v>
      </c>
      <c r="T3049" s="5">
        <v>527.85064</v>
      </c>
      <c r="U3049" s="5">
        <f t="shared" si="2606"/>
        <v>0</v>
      </c>
      <c r="V3049" s="36">
        <f t="shared" si="2606"/>
        <v>0</v>
      </c>
      <c r="W3049" s="5">
        <f t="shared" si="2580"/>
        <v>99.999931798935677</v>
      </c>
      <c r="X3049" s="26"/>
    </row>
    <row r="3050" spans="1:24" ht="31.5" x14ac:dyDescent="0.25">
      <c r="A3050" s="4" t="s">
        <v>218</v>
      </c>
      <c r="B3050" s="4" t="s">
        <v>1333</v>
      </c>
      <c r="C3050" s="4" t="s">
        <v>128</v>
      </c>
      <c r="D3050" s="4" t="s">
        <v>11</v>
      </c>
      <c r="E3050" s="14" t="s">
        <v>465</v>
      </c>
      <c r="F3050" s="5">
        <f t="shared" si="2605"/>
        <v>6862.5</v>
      </c>
      <c r="G3050" s="5">
        <f t="shared" si="2605"/>
        <v>1067.5</v>
      </c>
      <c r="H3050" s="5">
        <f t="shared" si="2605"/>
        <v>1067.5</v>
      </c>
      <c r="I3050" s="5">
        <f t="shared" si="2605"/>
        <v>0</v>
      </c>
      <c r="J3050" s="5">
        <f t="shared" si="2605"/>
        <v>0</v>
      </c>
      <c r="K3050" s="5">
        <f t="shared" si="2605"/>
        <v>0</v>
      </c>
      <c r="L3050" s="5">
        <f t="shared" si="2605"/>
        <v>-4818.7039999999997</v>
      </c>
      <c r="M3050" s="5">
        <f t="shared" si="2601"/>
        <v>2043.7960000000003</v>
      </c>
      <c r="N3050" s="5">
        <v>527.851</v>
      </c>
      <c r="O3050" s="5">
        <f t="shared" si="2606"/>
        <v>0</v>
      </c>
      <c r="P3050" s="5">
        <f t="shared" si="2606"/>
        <v>0</v>
      </c>
      <c r="Q3050" s="5">
        <f t="shared" si="2606"/>
        <v>0</v>
      </c>
      <c r="R3050" s="5">
        <f t="shared" si="2606"/>
        <v>0</v>
      </c>
      <c r="S3050" s="5">
        <f t="shared" si="2606"/>
        <v>0</v>
      </c>
      <c r="T3050" s="5">
        <v>527.85064</v>
      </c>
      <c r="U3050" s="5">
        <f t="shared" si="2606"/>
        <v>0</v>
      </c>
      <c r="V3050" s="36">
        <f t="shared" si="2606"/>
        <v>0</v>
      </c>
      <c r="W3050" s="5">
        <f t="shared" si="2580"/>
        <v>99.999931798935677</v>
      </c>
      <c r="X3050" s="26"/>
    </row>
    <row r="3051" spans="1:24" ht="31.5" x14ac:dyDescent="0.25">
      <c r="A3051" s="4" t="s">
        <v>218</v>
      </c>
      <c r="B3051" s="4" t="s">
        <v>1333</v>
      </c>
      <c r="C3051" s="4" t="s">
        <v>128</v>
      </c>
      <c r="D3051" s="4" t="s">
        <v>12</v>
      </c>
      <c r="E3051" s="14" t="s">
        <v>466</v>
      </c>
      <c r="F3051" s="5">
        <f t="shared" si="2605"/>
        <v>6862.5</v>
      </c>
      <c r="G3051" s="5">
        <f t="shared" si="2605"/>
        <v>1067.5</v>
      </c>
      <c r="H3051" s="5">
        <f t="shared" si="2605"/>
        <v>1067.5</v>
      </c>
      <c r="I3051" s="5">
        <f t="shared" si="2605"/>
        <v>0</v>
      </c>
      <c r="J3051" s="5">
        <f t="shared" si="2605"/>
        <v>0</v>
      </c>
      <c r="K3051" s="5">
        <f t="shared" si="2605"/>
        <v>0</v>
      </c>
      <c r="L3051" s="5">
        <f t="shared" si="2605"/>
        <v>-4818.7039999999997</v>
      </c>
      <c r="M3051" s="5">
        <f t="shared" si="2601"/>
        <v>2043.7960000000003</v>
      </c>
      <c r="N3051" s="5">
        <v>527.851</v>
      </c>
      <c r="O3051" s="5">
        <f t="shared" si="2606"/>
        <v>0</v>
      </c>
      <c r="P3051" s="5">
        <f t="shared" si="2606"/>
        <v>0</v>
      </c>
      <c r="Q3051" s="5">
        <f t="shared" si="2606"/>
        <v>0</v>
      </c>
      <c r="R3051" s="5">
        <f t="shared" si="2606"/>
        <v>0</v>
      </c>
      <c r="S3051" s="5">
        <f t="shared" si="2606"/>
        <v>0</v>
      </c>
      <c r="T3051" s="5">
        <v>527.85064</v>
      </c>
      <c r="U3051" s="5">
        <f t="shared" si="2606"/>
        <v>0</v>
      </c>
      <c r="V3051" s="36">
        <f t="shared" si="2606"/>
        <v>0</v>
      </c>
      <c r="W3051" s="5">
        <f t="shared" si="2580"/>
        <v>99.999931798935677</v>
      </c>
      <c r="X3051" s="26"/>
    </row>
    <row r="3052" spans="1:24" ht="31.5" x14ac:dyDescent="0.25">
      <c r="A3052" s="4" t="s">
        <v>218</v>
      </c>
      <c r="B3052" s="4" t="s">
        <v>1333</v>
      </c>
      <c r="C3052" s="4" t="s">
        <v>22</v>
      </c>
      <c r="D3052" s="4"/>
      <c r="E3052" s="14" t="s">
        <v>699</v>
      </c>
      <c r="F3052" s="5">
        <v>6862.5</v>
      </c>
      <c r="G3052" s="5">
        <v>1067.5</v>
      </c>
      <c r="H3052" s="5">
        <v>1067.5</v>
      </c>
      <c r="I3052" s="5"/>
      <c r="J3052" s="5"/>
      <c r="K3052" s="5"/>
      <c r="L3052" s="5">
        <f>-3862.5-956.204</f>
        <v>-4818.7039999999997</v>
      </c>
      <c r="M3052" s="5">
        <f t="shared" si="2601"/>
        <v>2043.7960000000003</v>
      </c>
      <c r="N3052" s="5">
        <v>2613.2583299999997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2609.4583299999999</v>
      </c>
      <c r="U3052" s="5">
        <v>0</v>
      </c>
      <c r="V3052" s="36">
        <v>0</v>
      </c>
      <c r="W3052" s="5">
        <f t="shared" si="2580"/>
        <v>99.854587663363546</v>
      </c>
      <c r="X3052" s="26"/>
    </row>
    <row r="3053" spans="1:24" s="3" customFormat="1" ht="47.25" x14ac:dyDescent="0.25">
      <c r="A3053" s="4" t="s">
        <v>218</v>
      </c>
      <c r="B3053" s="4" t="s">
        <v>1333</v>
      </c>
      <c r="C3053" s="4" t="s">
        <v>345</v>
      </c>
      <c r="D3053" s="4"/>
      <c r="E3053" s="14" t="s">
        <v>704</v>
      </c>
      <c r="F3053" s="8">
        <f t="shared" ref="F3053:L3053" si="2607">F3054</f>
        <v>3469.3</v>
      </c>
      <c r="G3053" s="8">
        <f t="shared" si="2607"/>
        <v>3469.3</v>
      </c>
      <c r="H3053" s="8">
        <f t="shared" si="2607"/>
        <v>3469.3</v>
      </c>
      <c r="I3053" s="8">
        <f t="shared" si="2607"/>
        <v>0</v>
      </c>
      <c r="J3053" s="8">
        <f t="shared" si="2607"/>
        <v>0</v>
      </c>
      <c r="K3053" s="8">
        <f t="shared" si="2607"/>
        <v>0</v>
      </c>
      <c r="L3053" s="8">
        <f t="shared" si="2607"/>
        <v>0</v>
      </c>
      <c r="M3053" s="8">
        <f t="shared" si="2601"/>
        <v>3469.3</v>
      </c>
      <c r="N3053" s="5">
        <v>2613.2583299999997</v>
      </c>
      <c r="O3053" s="8">
        <f>O3054</f>
        <v>3469.3</v>
      </c>
      <c r="P3053" s="8">
        <f t="shared" ref="P3053:V3053" si="2608">P3054</f>
        <v>0</v>
      </c>
      <c r="Q3053" s="8">
        <f t="shared" si="2608"/>
        <v>0</v>
      </c>
      <c r="R3053" s="8">
        <f t="shared" si="2608"/>
        <v>0</v>
      </c>
      <c r="S3053" s="8">
        <f t="shared" si="2608"/>
        <v>0</v>
      </c>
      <c r="T3053" s="5">
        <v>2609.4583299999999</v>
      </c>
      <c r="U3053" s="8">
        <f t="shared" si="2608"/>
        <v>0</v>
      </c>
      <c r="V3053" s="34">
        <f t="shared" si="2608"/>
        <v>0</v>
      </c>
      <c r="W3053" s="5">
        <f t="shared" si="2580"/>
        <v>99.854587663363546</v>
      </c>
      <c r="X3053" s="21"/>
    </row>
    <row r="3054" spans="1:24" s="10" customFormat="1" ht="31.5" x14ac:dyDescent="0.25">
      <c r="A3054" s="4" t="s">
        <v>218</v>
      </c>
      <c r="B3054" s="4" t="s">
        <v>1333</v>
      </c>
      <c r="C3054" s="4" t="s">
        <v>345</v>
      </c>
      <c r="D3054" s="4" t="s">
        <v>11</v>
      </c>
      <c r="E3054" s="14" t="s">
        <v>465</v>
      </c>
      <c r="F3054" s="11">
        <f t="shared" ref="F3054:L3054" si="2609">F3055+F3061</f>
        <v>3469.3</v>
      </c>
      <c r="G3054" s="11">
        <f t="shared" si="2609"/>
        <v>3469.3</v>
      </c>
      <c r="H3054" s="11">
        <f t="shared" si="2609"/>
        <v>3469.3</v>
      </c>
      <c r="I3054" s="11">
        <f t="shared" si="2609"/>
        <v>0</v>
      </c>
      <c r="J3054" s="11">
        <f t="shared" si="2609"/>
        <v>0</v>
      </c>
      <c r="K3054" s="11">
        <f t="shared" si="2609"/>
        <v>0</v>
      </c>
      <c r="L3054" s="11">
        <f t="shared" si="2609"/>
        <v>0</v>
      </c>
      <c r="M3054" s="11">
        <f t="shared" si="2601"/>
        <v>3469.3</v>
      </c>
      <c r="N3054" s="5">
        <v>1370</v>
      </c>
      <c r="O3054" s="11">
        <f>O3055+O3061</f>
        <v>3469.3</v>
      </c>
      <c r="P3054" s="11">
        <f t="shared" ref="P3054:V3054" si="2610">P3055+P3061</f>
        <v>0</v>
      </c>
      <c r="Q3054" s="11">
        <f t="shared" si="2610"/>
        <v>0</v>
      </c>
      <c r="R3054" s="11">
        <f t="shared" si="2610"/>
        <v>0</v>
      </c>
      <c r="S3054" s="11">
        <f t="shared" si="2610"/>
        <v>0</v>
      </c>
      <c r="T3054" s="5">
        <v>1366.2</v>
      </c>
      <c r="U3054" s="11">
        <f t="shared" si="2610"/>
        <v>0</v>
      </c>
      <c r="V3054" s="35">
        <f t="shared" si="2610"/>
        <v>0</v>
      </c>
      <c r="W3054" s="5">
        <f t="shared" si="2580"/>
        <v>99.722627737226276</v>
      </c>
      <c r="X3054" s="25"/>
    </row>
    <row r="3055" spans="1:24" ht="31.5" x14ac:dyDescent="0.25">
      <c r="A3055" s="4" t="s">
        <v>218</v>
      </c>
      <c r="B3055" s="4" t="s">
        <v>1333</v>
      </c>
      <c r="C3055" s="4" t="s">
        <v>345</v>
      </c>
      <c r="D3055" s="4" t="s">
        <v>12</v>
      </c>
      <c r="E3055" s="14" t="s">
        <v>466</v>
      </c>
      <c r="F3055" s="5">
        <f t="shared" ref="F3055:L3059" si="2611">F3056</f>
        <v>3221.3</v>
      </c>
      <c r="G3055" s="5">
        <f t="shared" si="2611"/>
        <v>3221.3</v>
      </c>
      <c r="H3055" s="5">
        <f t="shared" si="2611"/>
        <v>3221.3</v>
      </c>
      <c r="I3055" s="5">
        <f t="shared" si="2611"/>
        <v>0</v>
      </c>
      <c r="J3055" s="5">
        <f t="shared" si="2611"/>
        <v>0</v>
      </c>
      <c r="K3055" s="5">
        <f t="shared" si="2611"/>
        <v>0</v>
      </c>
      <c r="L3055" s="5">
        <f t="shared" si="2611"/>
        <v>0</v>
      </c>
      <c r="M3055" s="5">
        <f t="shared" si="2601"/>
        <v>3221.3</v>
      </c>
      <c r="N3055" s="5">
        <v>1370</v>
      </c>
      <c r="O3055" s="5">
        <f t="shared" ref="O3055:O3059" si="2612">O3056</f>
        <v>3221.3</v>
      </c>
      <c r="P3055" s="5">
        <f t="shared" ref="P3055:V3059" si="2613">P3056</f>
        <v>0</v>
      </c>
      <c r="Q3055" s="5">
        <f t="shared" si="2613"/>
        <v>0</v>
      </c>
      <c r="R3055" s="5">
        <f t="shared" si="2613"/>
        <v>0</v>
      </c>
      <c r="S3055" s="5">
        <f t="shared" si="2613"/>
        <v>0</v>
      </c>
      <c r="T3055" s="5">
        <v>1366.2</v>
      </c>
      <c r="U3055" s="5">
        <f t="shared" si="2613"/>
        <v>0</v>
      </c>
      <c r="V3055" s="36">
        <f t="shared" si="2613"/>
        <v>0</v>
      </c>
      <c r="W3055" s="5">
        <f t="shared" si="2580"/>
        <v>99.722627737226276</v>
      </c>
      <c r="X3055" s="26"/>
    </row>
    <row r="3056" spans="1:24" ht="31.5" x14ac:dyDescent="0.25">
      <c r="A3056" s="4" t="s">
        <v>218</v>
      </c>
      <c r="B3056" s="4" t="s">
        <v>1333</v>
      </c>
      <c r="C3056" s="4" t="s">
        <v>345</v>
      </c>
      <c r="D3056" s="4" t="s">
        <v>73</v>
      </c>
      <c r="E3056" s="14" t="s">
        <v>475</v>
      </c>
      <c r="F3056" s="5">
        <f t="shared" si="2611"/>
        <v>3221.3</v>
      </c>
      <c r="G3056" s="5">
        <f t="shared" si="2611"/>
        <v>3221.3</v>
      </c>
      <c r="H3056" s="5">
        <f t="shared" si="2611"/>
        <v>3221.3</v>
      </c>
      <c r="I3056" s="5">
        <f t="shared" si="2611"/>
        <v>0</v>
      </c>
      <c r="J3056" s="5">
        <f t="shared" si="2611"/>
        <v>0</v>
      </c>
      <c r="K3056" s="5">
        <f t="shared" si="2611"/>
        <v>0</v>
      </c>
      <c r="L3056" s="5">
        <f t="shared" si="2611"/>
        <v>0</v>
      </c>
      <c r="M3056" s="5">
        <f t="shared" si="2601"/>
        <v>3221.3</v>
      </c>
      <c r="N3056" s="5">
        <v>1243.2583299999999</v>
      </c>
      <c r="O3056" s="5">
        <f t="shared" si="2612"/>
        <v>3221.3</v>
      </c>
      <c r="P3056" s="5">
        <f t="shared" si="2613"/>
        <v>0</v>
      </c>
      <c r="Q3056" s="5">
        <f t="shared" si="2613"/>
        <v>0</v>
      </c>
      <c r="R3056" s="5">
        <f t="shared" si="2613"/>
        <v>0</v>
      </c>
      <c r="S3056" s="5">
        <f t="shared" si="2613"/>
        <v>0</v>
      </c>
      <c r="T3056" s="5">
        <v>1243.2583299999999</v>
      </c>
      <c r="U3056" s="5">
        <f t="shared" si="2613"/>
        <v>0</v>
      </c>
      <c r="V3056" s="36">
        <f t="shared" si="2613"/>
        <v>0</v>
      </c>
      <c r="W3056" s="5">
        <f t="shared" si="2580"/>
        <v>100</v>
      </c>
      <c r="X3056" s="26"/>
    </row>
    <row r="3057" spans="1:24" ht="63" x14ac:dyDescent="0.25">
      <c r="A3057" s="4" t="s">
        <v>218</v>
      </c>
      <c r="B3057" s="4" t="s">
        <v>1333</v>
      </c>
      <c r="C3057" s="4" t="s">
        <v>345</v>
      </c>
      <c r="D3057" s="4" t="s">
        <v>72</v>
      </c>
      <c r="E3057" s="14" t="s">
        <v>1187</v>
      </c>
      <c r="F3057" s="5">
        <f t="shared" si="2611"/>
        <v>3221.3</v>
      </c>
      <c r="G3057" s="5">
        <f t="shared" si="2611"/>
        <v>3221.3</v>
      </c>
      <c r="H3057" s="5">
        <f t="shared" si="2611"/>
        <v>3221.3</v>
      </c>
      <c r="I3057" s="5">
        <f t="shared" si="2611"/>
        <v>0</v>
      </c>
      <c r="J3057" s="5">
        <f t="shared" si="2611"/>
        <v>0</v>
      </c>
      <c r="K3057" s="5">
        <f t="shared" si="2611"/>
        <v>0</v>
      </c>
      <c r="L3057" s="5">
        <f t="shared" si="2611"/>
        <v>0</v>
      </c>
      <c r="M3057" s="5">
        <f t="shared" si="2601"/>
        <v>3221.3</v>
      </c>
      <c r="N3057" s="5">
        <v>1243.2583299999999</v>
      </c>
      <c r="O3057" s="5">
        <f t="shared" si="2612"/>
        <v>3221.3</v>
      </c>
      <c r="P3057" s="5">
        <f t="shared" si="2613"/>
        <v>0</v>
      </c>
      <c r="Q3057" s="5">
        <f t="shared" si="2613"/>
        <v>0</v>
      </c>
      <c r="R3057" s="5">
        <f t="shared" si="2613"/>
        <v>0</v>
      </c>
      <c r="S3057" s="5">
        <f t="shared" si="2613"/>
        <v>0</v>
      </c>
      <c r="T3057" s="5">
        <v>1243.2583299999999</v>
      </c>
      <c r="U3057" s="5">
        <f t="shared" si="2613"/>
        <v>0</v>
      </c>
      <c r="V3057" s="36">
        <f t="shared" si="2613"/>
        <v>0</v>
      </c>
      <c r="W3057" s="5">
        <f t="shared" si="2580"/>
        <v>100</v>
      </c>
      <c r="X3057" s="26"/>
    </row>
    <row r="3058" spans="1:24" hidden="1" x14ac:dyDescent="0.25">
      <c r="A3058" s="7" t="s">
        <v>218</v>
      </c>
      <c r="B3058" s="7" t="s">
        <v>78</v>
      </c>
      <c r="C3058" s="7"/>
      <c r="D3058" s="7"/>
      <c r="E3058" s="18" t="s">
        <v>432</v>
      </c>
      <c r="F3058" s="5">
        <f t="shared" si="2611"/>
        <v>3221.3</v>
      </c>
      <c r="G3058" s="5">
        <f t="shared" si="2611"/>
        <v>3221.3</v>
      </c>
      <c r="H3058" s="5">
        <f t="shared" si="2611"/>
        <v>3221.3</v>
      </c>
      <c r="I3058" s="5">
        <f t="shared" si="2611"/>
        <v>0</v>
      </c>
      <c r="J3058" s="5">
        <f t="shared" si="2611"/>
        <v>0</v>
      </c>
      <c r="K3058" s="5">
        <f t="shared" si="2611"/>
        <v>0</v>
      </c>
      <c r="L3058" s="5">
        <f t="shared" si="2611"/>
        <v>0</v>
      </c>
      <c r="M3058" s="5">
        <f t="shared" si="2601"/>
        <v>3221.3</v>
      </c>
      <c r="N3058" s="8">
        <v>0</v>
      </c>
      <c r="O3058" s="5">
        <f t="shared" si="2612"/>
        <v>3221.3</v>
      </c>
      <c r="P3058" s="5">
        <f t="shared" si="2613"/>
        <v>0</v>
      </c>
      <c r="Q3058" s="5">
        <f t="shared" si="2613"/>
        <v>0</v>
      </c>
      <c r="R3058" s="5">
        <f t="shared" si="2613"/>
        <v>0</v>
      </c>
      <c r="S3058" s="5">
        <f t="shared" si="2613"/>
        <v>0</v>
      </c>
      <c r="T3058" s="8">
        <v>0</v>
      </c>
      <c r="U3058" s="5">
        <f t="shared" si="2613"/>
        <v>0</v>
      </c>
      <c r="V3058" s="36">
        <f t="shared" si="2613"/>
        <v>0</v>
      </c>
      <c r="W3058" s="8" t="e">
        <f t="shared" si="2580"/>
        <v>#DIV/0!</v>
      </c>
      <c r="X3058" s="24" t="s">
        <v>1214</v>
      </c>
    </row>
    <row r="3059" spans="1:24" hidden="1" x14ac:dyDescent="0.25">
      <c r="A3059" s="9" t="s">
        <v>218</v>
      </c>
      <c r="B3059" s="9" t="s">
        <v>1349</v>
      </c>
      <c r="C3059" s="9"/>
      <c r="D3059" s="9"/>
      <c r="E3059" s="13" t="s">
        <v>457</v>
      </c>
      <c r="F3059" s="5">
        <f t="shared" si="2611"/>
        <v>3221.3</v>
      </c>
      <c r="G3059" s="5">
        <f t="shared" si="2611"/>
        <v>3221.3</v>
      </c>
      <c r="H3059" s="5">
        <f t="shared" si="2611"/>
        <v>3221.3</v>
      </c>
      <c r="I3059" s="5">
        <f t="shared" si="2611"/>
        <v>0</v>
      </c>
      <c r="J3059" s="5">
        <f t="shared" si="2611"/>
        <v>0</v>
      </c>
      <c r="K3059" s="5">
        <f t="shared" si="2611"/>
        <v>0</v>
      </c>
      <c r="L3059" s="5">
        <f t="shared" si="2611"/>
        <v>0</v>
      </c>
      <c r="M3059" s="5">
        <f t="shared" si="2601"/>
        <v>3221.3</v>
      </c>
      <c r="N3059" s="11">
        <v>0</v>
      </c>
      <c r="O3059" s="5">
        <f t="shared" si="2612"/>
        <v>3221.3</v>
      </c>
      <c r="P3059" s="5">
        <f t="shared" si="2613"/>
        <v>0</v>
      </c>
      <c r="Q3059" s="5">
        <f t="shared" si="2613"/>
        <v>0</v>
      </c>
      <c r="R3059" s="5">
        <f t="shared" si="2613"/>
        <v>0</v>
      </c>
      <c r="S3059" s="5">
        <f t="shared" si="2613"/>
        <v>0</v>
      </c>
      <c r="T3059" s="11">
        <v>0</v>
      </c>
      <c r="U3059" s="5">
        <f t="shared" si="2613"/>
        <v>0</v>
      </c>
      <c r="V3059" s="36">
        <f t="shared" si="2613"/>
        <v>0</v>
      </c>
      <c r="W3059" s="11" t="e">
        <f t="shared" si="2580"/>
        <v>#DIV/0!</v>
      </c>
      <c r="X3059" s="24" t="s">
        <v>1214</v>
      </c>
    </row>
    <row r="3060" spans="1:24" ht="31.5" hidden="1" x14ac:dyDescent="0.25">
      <c r="A3060" s="4" t="s">
        <v>218</v>
      </c>
      <c r="B3060" s="4" t="s">
        <v>1349</v>
      </c>
      <c r="C3060" s="4" t="s">
        <v>22</v>
      </c>
      <c r="D3060" s="4"/>
      <c r="E3060" s="14" t="s">
        <v>699</v>
      </c>
      <c r="F3060" s="5">
        <v>3221.3</v>
      </c>
      <c r="G3060" s="5">
        <v>3221.3</v>
      </c>
      <c r="H3060" s="5">
        <v>3221.3</v>
      </c>
      <c r="I3060" s="5"/>
      <c r="J3060" s="5"/>
      <c r="K3060" s="5"/>
      <c r="L3060" s="5"/>
      <c r="M3060" s="5">
        <f t="shared" si="2601"/>
        <v>3221.3</v>
      </c>
      <c r="N3060" s="5">
        <v>0</v>
      </c>
      <c r="O3060" s="5">
        <v>3221.3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36">
        <v>0</v>
      </c>
      <c r="W3060" s="5" t="e">
        <f t="shared" si="2580"/>
        <v>#DIV/0!</v>
      </c>
      <c r="X3060" s="24" t="s">
        <v>1214</v>
      </c>
    </row>
    <row r="3061" spans="1:24" ht="47.25" hidden="1" x14ac:dyDescent="0.25">
      <c r="A3061" s="4" t="s">
        <v>218</v>
      </c>
      <c r="B3061" s="4" t="s">
        <v>1349</v>
      </c>
      <c r="C3061" s="4" t="s">
        <v>82</v>
      </c>
      <c r="D3061" s="4"/>
      <c r="E3061" s="14" t="s">
        <v>867</v>
      </c>
      <c r="F3061" s="5">
        <f t="shared" ref="F3061:L3065" si="2614">F3062</f>
        <v>248</v>
      </c>
      <c r="G3061" s="5">
        <f t="shared" si="2614"/>
        <v>248</v>
      </c>
      <c r="H3061" s="5">
        <f t="shared" si="2614"/>
        <v>248</v>
      </c>
      <c r="I3061" s="5">
        <f t="shared" si="2614"/>
        <v>0</v>
      </c>
      <c r="J3061" s="5">
        <f t="shared" si="2614"/>
        <v>0</v>
      </c>
      <c r="K3061" s="5">
        <f t="shared" si="2614"/>
        <v>0</v>
      </c>
      <c r="L3061" s="5">
        <f t="shared" si="2614"/>
        <v>0</v>
      </c>
      <c r="M3061" s="5">
        <f t="shared" si="2601"/>
        <v>248</v>
      </c>
      <c r="N3061" s="5">
        <v>0</v>
      </c>
      <c r="O3061" s="5">
        <f t="shared" ref="O3061:O3065" si="2615">O3062</f>
        <v>248</v>
      </c>
      <c r="P3061" s="5">
        <f t="shared" ref="P3061:V3065" si="2616">P3062</f>
        <v>0</v>
      </c>
      <c r="Q3061" s="5">
        <f t="shared" si="2616"/>
        <v>0</v>
      </c>
      <c r="R3061" s="5">
        <f t="shared" si="2616"/>
        <v>0</v>
      </c>
      <c r="S3061" s="5">
        <f t="shared" si="2616"/>
        <v>0</v>
      </c>
      <c r="T3061" s="5">
        <v>0</v>
      </c>
      <c r="U3061" s="5">
        <f t="shared" si="2616"/>
        <v>0</v>
      </c>
      <c r="V3061" s="36">
        <f t="shared" si="2616"/>
        <v>0</v>
      </c>
      <c r="W3061" s="5" t="e">
        <f t="shared" si="2580"/>
        <v>#DIV/0!</v>
      </c>
      <c r="X3061" s="24" t="s">
        <v>1214</v>
      </c>
    </row>
    <row r="3062" spans="1:24" ht="47.25" hidden="1" x14ac:dyDescent="0.25">
      <c r="A3062" s="4" t="s">
        <v>218</v>
      </c>
      <c r="B3062" s="4" t="s">
        <v>1349</v>
      </c>
      <c r="C3062" s="4" t="s">
        <v>79</v>
      </c>
      <c r="D3062" s="4"/>
      <c r="E3062" s="14" t="s">
        <v>497</v>
      </c>
      <c r="F3062" s="5">
        <f t="shared" si="2614"/>
        <v>248</v>
      </c>
      <c r="G3062" s="5">
        <f t="shared" si="2614"/>
        <v>248</v>
      </c>
      <c r="H3062" s="5">
        <f t="shared" si="2614"/>
        <v>248</v>
      </c>
      <c r="I3062" s="5">
        <f t="shared" si="2614"/>
        <v>0</v>
      </c>
      <c r="J3062" s="5">
        <f t="shared" si="2614"/>
        <v>0</v>
      </c>
      <c r="K3062" s="5">
        <f t="shared" si="2614"/>
        <v>0</v>
      </c>
      <c r="L3062" s="5">
        <f t="shared" si="2614"/>
        <v>0</v>
      </c>
      <c r="M3062" s="5">
        <f t="shared" si="2601"/>
        <v>248</v>
      </c>
      <c r="N3062" s="5">
        <v>0</v>
      </c>
      <c r="O3062" s="5">
        <f t="shared" si="2615"/>
        <v>248</v>
      </c>
      <c r="P3062" s="5">
        <f t="shared" si="2616"/>
        <v>0</v>
      </c>
      <c r="Q3062" s="5">
        <f t="shared" si="2616"/>
        <v>0</v>
      </c>
      <c r="R3062" s="5">
        <f t="shared" si="2616"/>
        <v>0</v>
      </c>
      <c r="S3062" s="5">
        <f t="shared" si="2616"/>
        <v>0</v>
      </c>
      <c r="T3062" s="5">
        <v>0</v>
      </c>
      <c r="U3062" s="5">
        <f t="shared" si="2616"/>
        <v>0</v>
      </c>
      <c r="V3062" s="36">
        <f t="shared" si="2616"/>
        <v>0</v>
      </c>
      <c r="W3062" s="5" t="e">
        <f t="shared" si="2580"/>
        <v>#DIV/0!</v>
      </c>
      <c r="X3062" s="24" t="s">
        <v>1214</v>
      </c>
    </row>
    <row r="3063" spans="1:24" ht="31.5" hidden="1" x14ac:dyDescent="0.25">
      <c r="A3063" s="4" t="s">
        <v>218</v>
      </c>
      <c r="B3063" s="4" t="s">
        <v>1349</v>
      </c>
      <c r="C3063" s="4" t="s">
        <v>79</v>
      </c>
      <c r="D3063" s="4" t="s">
        <v>11</v>
      </c>
      <c r="E3063" s="14" t="s">
        <v>465</v>
      </c>
      <c r="F3063" s="5">
        <f t="shared" si="2614"/>
        <v>248</v>
      </c>
      <c r="G3063" s="5">
        <f t="shared" si="2614"/>
        <v>248</v>
      </c>
      <c r="H3063" s="5">
        <f t="shared" si="2614"/>
        <v>248</v>
      </c>
      <c r="I3063" s="5">
        <f t="shared" si="2614"/>
        <v>0</v>
      </c>
      <c r="J3063" s="5">
        <f t="shared" si="2614"/>
        <v>0</v>
      </c>
      <c r="K3063" s="5">
        <f t="shared" si="2614"/>
        <v>0</v>
      </c>
      <c r="L3063" s="5">
        <f t="shared" si="2614"/>
        <v>0</v>
      </c>
      <c r="M3063" s="5">
        <f t="shared" si="2601"/>
        <v>248</v>
      </c>
      <c r="N3063" s="5">
        <v>0</v>
      </c>
      <c r="O3063" s="5">
        <f t="shared" si="2615"/>
        <v>248</v>
      </c>
      <c r="P3063" s="5">
        <f t="shared" si="2616"/>
        <v>0</v>
      </c>
      <c r="Q3063" s="5">
        <f t="shared" si="2616"/>
        <v>0</v>
      </c>
      <c r="R3063" s="5">
        <f t="shared" si="2616"/>
        <v>0</v>
      </c>
      <c r="S3063" s="5">
        <f t="shared" si="2616"/>
        <v>0</v>
      </c>
      <c r="T3063" s="5">
        <v>0</v>
      </c>
      <c r="U3063" s="5">
        <f t="shared" si="2616"/>
        <v>0</v>
      </c>
      <c r="V3063" s="36">
        <f t="shared" si="2616"/>
        <v>0</v>
      </c>
      <c r="W3063" s="5" t="e">
        <f t="shared" si="2580"/>
        <v>#DIV/0!</v>
      </c>
      <c r="X3063" s="24" t="s">
        <v>1214</v>
      </c>
    </row>
    <row r="3064" spans="1:24" ht="31.5" hidden="1" x14ac:dyDescent="0.25">
      <c r="A3064" s="4" t="s">
        <v>218</v>
      </c>
      <c r="B3064" s="4" t="s">
        <v>1349</v>
      </c>
      <c r="C3064" s="4" t="s">
        <v>79</v>
      </c>
      <c r="D3064" s="4" t="s">
        <v>12</v>
      </c>
      <c r="E3064" s="14" t="s">
        <v>466</v>
      </c>
      <c r="F3064" s="5">
        <f t="shared" si="2614"/>
        <v>248</v>
      </c>
      <c r="G3064" s="5">
        <f t="shared" si="2614"/>
        <v>248</v>
      </c>
      <c r="H3064" s="5">
        <f t="shared" si="2614"/>
        <v>248</v>
      </c>
      <c r="I3064" s="5">
        <f t="shared" si="2614"/>
        <v>0</v>
      </c>
      <c r="J3064" s="5">
        <f t="shared" si="2614"/>
        <v>0</v>
      </c>
      <c r="K3064" s="5">
        <f t="shared" si="2614"/>
        <v>0</v>
      </c>
      <c r="L3064" s="5">
        <f t="shared" si="2614"/>
        <v>0</v>
      </c>
      <c r="M3064" s="5">
        <f t="shared" si="2601"/>
        <v>248</v>
      </c>
      <c r="N3064" s="5">
        <v>0</v>
      </c>
      <c r="O3064" s="5">
        <f t="shared" si="2615"/>
        <v>248</v>
      </c>
      <c r="P3064" s="5">
        <f t="shared" si="2616"/>
        <v>0</v>
      </c>
      <c r="Q3064" s="5">
        <f t="shared" si="2616"/>
        <v>0</v>
      </c>
      <c r="R3064" s="5">
        <f t="shared" si="2616"/>
        <v>0</v>
      </c>
      <c r="S3064" s="5">
        <f t="shared" si="2616"/>
        <v>0</v>
      </c>
      <c r="T3064" s="5">
        <v>0</v>
      </c>
      <c r="U3064" s="5">
        <f t="shared" si="2616"/>
        <v>0</v>
      </c>
      <c r="V3064" s="36">
        <f t="shared" si="2616"/>
        <v>0</v>
      </c>
      <c r="W3064" s="5" t="e">
        <f t="shared" si="2580"/>
        <v>#DIV/0!</v>
      </c>
      <c r="X3064" s="24" t="s">
        <v>1214</v>
      </c>
    </row>
    <row r="3065" spans="1:24" x14ac:dyDescent="0.25">
      <c r="A3065" s="7" t="s">
        <v>218</v>
      </c>
      <c r="B3065" s="7" t="s">
        <v>35</v>
      </c>
      <c r="C3065" s="7"/>
      <c r="D3065" s="7"/>
      <c r="E3065" s="18" t="s">
        <v>770</v>
      </c>
      <c r="F3065" s="5">
        <f t="shared" si="2614"/>
        <v>248</v>
      </c>
      <c r="G3065" s="5">
        <f t="shared" si="2614"/>
        <v>248</v>
      </c>
      <c r="H3065" s="5">
        <f t="shared" si="2614"/>
        <v>248</v>
      </c>
      <c r="I3065" s="5">
        <f t="shared" si="2614"/>
        <v>0</v>
      </c>
      <c r="J3065" s="5">
        <f t="shared" si="2614"/>
        <v>0</v>
      </c>
      <c r="K3065" s="5">
        <f t="shared" si="2614"/>
        <v>0</v>
      </c>
      <c r="L3065" s="5">
        <f t="shared" si="2614"/>
        <v>0</v>
      </c>
      <c r="M3065" s="5">
        <f t="shared" si="2601"/>
        <v>248</v>
      </c>
      <c r="N3065" s="8">
        <v>1428.44</v>
      </c>
      <c r="O3065" s="5">
        <f t="shared" si="2615"/>
        <v>248</v>
      </c>
      <c r="P3065" s="5">
        <f t="shared" si="2616"/>
        <v>0</v>
      </c>
      <c r="Q3065" s="5">
        <f t="shared" si="2616"/>
        <v>0</v>
      </c>
      <c r="R3065" s="5">
        <f t="shared" si="2616"/>
        <v>0</v>
      </c>
      <c r="S3065" s="5">
        <f t="shared" si="2616"/>
        <v>0</v>
      </c>
      <c r="T3065" s="8">
        <v>1428.44</v>
      </c>
      <c r="U3065" s="5">
        <f t="shared" si="2616"/>
        <v>0</v>
      </c>
      <c r="V3065" s="36">
        <f t="shared" si="2616"/>
        <v>0</v>
      </c>
      <c r="W3065" s="8">
        <f t="shared" si="2580"/>
        <v>100</v>
      </c>
      <c r="X3065" s="26"/>
    </row>
    <row r="3066" spans="1:24" x14ac:dyDescent="0.25">
      <c r="A3066" s="9" t="s">
        <v>218</v>
      </c>
      <c r="B3066" s="9" t="s">
        <v>1341</v>
      </c>
      <c r="C3066" s="9"/>
      <c r="D3066" s="9"/>
      <c r="E3066" s="13" t="s">
        <v>650</v>
      </c>
      <c r="F3066" s="5">
        <v>248</v>
      </c>
      <c r="G3066" s="5">
        <v>248</v>
      </c>
      <c r="H3066" s="5">
        <v>248</v>
      </c>
      <c r="I3066" s="5"/>
      <c r="J3066" s="5"/>
      <c r="K3066" s="5"/>
      <c r="L3066" s="5"/>
      <c r="M3066" s="5">
        <f t="shared" si="2601"/>
        <v>248</v>
      </c>
      <c r="N3066" s="11">
        <v>1428.44</v>
      </c>
      <c r="O3066" s="5">
        <v>248</v>
      </c>
      <c r="P3066" s="5">
        <v>0</v>
      </c>
      <c r="Q3066" s="5">
        <v>0</v>
      </c>
      <c r="R3066" s="5">
        <v>0</v>
      </c>
      <c r="S3066" s="5">
        <v>0</v>
      </c>
      <c r="T3066" s="11">
        <v>1428.44</v>
      </c>
      <c r="U3066" s="5">
        <v>0</v>
      </c>
      <c r="V3066" s="36">
        <v>0</v>
      </c>
      <c r="W3066" s="11">
        <f t="shared" si="2580"/>
        <v>100</v>
      </c>
      <c r="X3066" s="26"/>
    </row>
    <row r="3067" spans="1:24" s="3" customFormat="1" ht="31.5" x14ac:dyDescent="0.25">
      <c r="A3067" s="4" t="s">
        <v>218</v>
      </c>
      <c r="B3067" s="4" t="s">
        <v>1341</v>
      </c>
      <c r="C3067" s="4" t="s">
        <v>553</v>
      </c>
      <c r="D3067" s="4"/>
      <c r="E3067" s="14" t="s">
        <v>898</v>
      </c>
      <c r="F3067" s="8">
        <f t="shared" ref="F3067:L3073" si="2617">F3068</f>
        <v>560.9</v>
      </c>
      <c r="G3067" s="8">
        <f t="shared" si="2617"/>
        <v>560.9</v>
      </c>
      <c r="H3067" s="8">
        <f t="shared" si="2617"/>
        <v>560.9</v>
      </c>
      <c r="I3067" s="8">
        <f t="shared" si="2617"/>
        <v>0</v>
      </c>
      <c r="J3067" s="8">
        <f t="shared" si="2617"/>
        <v>0</v>
      </c>
      <c r="K3067" s="8">
        <f t="shared" si="2617"/>
        <v>0</v>
      </c>
      <c r="L3067" s="8">
        <f t="shared" si="2617"/>
        <v>796.43399999999997</v>
      </c>
      <c r="M3067" s="8">
        <f t="shared" si="2601"/>
        <v>1357.3339999999998</v>
      </c>
      <c r="N3067" s="5">
        <v>1428.44</v>
      </c>
      <c r="O3067" s="8">
        <f t="shared" ref="O3067:O3073" si="2618">O3068</f>
        <v>2366.9259699999998</v>
      </c>
      <c r="P3067" s="8">
        <f t="shared" ref="P3067:V3073" si="2619">P3068</f>
        <v>0</v>
      </c>
      <c r="Q3067" s="8">
        <f t="shared" si="2619"/>
        <v>0</v>
      </c>
      <c r="R3067" s="8">
        <f t="shared" si="2619"/>
        <v>0</v>
      </c>
      <c r="S3067" s="8">
        <f t="shared" si="2619"/>
        <v>0</v>
      </c>
      <c r="T3067" s="5">
        <v>1428.44</v>
      </c>
      <c r="U3067" s="8">
        <f t="shared" si="2619"/>
        <v>0</v>
      </c>
      <c r="V3067" s="34">
        <f t="shared" si="2619"/>
        <v>0</v>
      </c>
      <c r="W3067" s="5">
        <f t="shared" si="2580"/>
        <v>100</v>
      </c>
      <c r="X3067" s="21"/>
    </row>
    <row r="3068" spans="1:24" s="10" customFormat="1" ht="31.5" x14ac:dyDescent="0.25">
      <c r="A3068" s="4" t="s">
        <v>218</v>
      </c>
      <c r="B3068" s="4" t="s">
        <v>1341</v>
      </c>
      <c r="C3068" s="4" t="s">
        <v>557</v>
      </c>
      <c r="D3068" s="4"/>
      <c r="E3068" s="14" t="s">
        <v>904</v>
      </c>
      <c r="F3068" s="11">
        <f t="shared" ref="F3068:L3068" si="2620">F3069+F3080</f>
        <v>560.9</v>
      </c>
      <c r="G3068" s="11">
        <f t="shared" si="2620"/>
        <v>560.9</v>
      </c>
      <c r="H3068" s="11">
        <f t="shared" si="2620"/>
        <v>560.9</v>
      </c>
      <c r="I3068" s="11">
        <f t="shared" si="2620"/>
        <v>0</v>
      </c>
      <c r="J3068" s="11">
        <f t="shared" si="2620"/>
        <v>0</v>
      </c>
      <c r="K3068" s="11">
        <f t="shared" si="2620"/>
        <v>0</v>
      </c>
      <c r="L3068" s="11">
        <f t="shared" si="2620"/>
        <v>796.43399999999997</v>
      </c>
      <c r="M3068" s="11">
        <f t="shared" si="2601"/>
        <v>1357.3339999999998</v>
      </c>
      <c r="N3068" s="5">
        <v>1428.44</v>
      </c>
      <c r="O3068" s="11">
        <f>O3069+O3080</f>
        <v>2366.9259699999998</v>
      </c>
      <c r="P3068" s="11">
        <f t="shared" ref="P3068:V3068" si="2621">P3069+P3080</f>
        <v>0</v>
      </c>
      <c r="Q3068" s="11">
        <f t="shared" si="2621"/>
        <v>0</v>
      </c>
      <c r="R3068" s="11">
        <f t="shared" si="2621"/>
        <v>0</v>
      </c>
      <c r="S3068" s="11">
        <f t="shared" si="2621"/>
        <v>0</v>
      </c>
      <c r="T3068" s="5">
        <v>1428.44</v>
      </c>
      <c r="U3068" s="11">
        <f t="shared" si="2621"/>
        <v>0</v>
      </c>
      <c r="V3068" s="35">
        <f t="shared" si="2621"/>
        <v>0</v>
      </c>
      <c r="W3068" s="5">
        <f t="shared" si="2580"/>
        <v>100</v>
      </c>
      <c r="X3068" s="25"/>
    </row>
    <row r="3069" spans="1:24" ht="63" x14ac:dyDescent="0.25">
      <c r="A3069" s="4" t="s">
        <v>218</v>
      </c>
      <c r="B3069" s="4" t="s">
        <v>1341</v>
      </c>
      <c r="C3069" s="4" t="s">
        <v>558</v>
      </c>
      <c r="D3069" s="4"/>
      <c r="E3069" s="14" t="s">
        <v>905</v>
      </c>
      <c r="F3069" s="5">
        <f t="shared" si="2617"/>
        <v>560.9</v>
      </c>
      <c r="G3069" s="5">
        <f t="shared" si="2617"/>
        <v>560.9</v>
      </c>
      <c r="H3069" s="5">
        <f t="shared" si="2617"/>
        <v>560.9</v>
      </c>
      <c r="I3069" s="5">
        <f t="shared" si="2617"/>
        <v>0</v>
      </c>
      <c r="J3069" s="5">
        <f t="shared" si="2617"/>
        <v>0</v>
      </c>
      <c r="K3069" s="5">
        <f t="shared" si="2617"/>
        <v>0</v>
      </c>
      <c r="L3069" s="5">
        <f>L3070+L3075</f>
        <v>13.515000000000001</v>
      </c>
      <c r="M3069" s="5">
        <f t="shared" si="2601"/>
        <v>574.41499999999996</v>
      </c>
      <c r="N3069" s="5">
        <v>1428.44</v>
      </c>
      <c r="O3069" s="5">
        <f t="shared" ref="O3069:V3069" si="2622">O3070+O3075</f>
        <v>389.30399999999997</v>
      </c>
      <c r="P3069" s="5">
        <f t="shared" si="2622"/>
        <v>0</v>
      </c>
      <c r="Q3069" s="5">
        <f t="shared" si="2622"/>
        <v>0</v>
      </c>
      <c r="R3069" s="5">
        <f t="shared" si="2622"/>
        <v>0</v>
      </c>
      <c r="S3069" s="5">
        <f t="shared" si="2622"/>
        <v>0</v>
      </c>
      <c r="T3069" s="5">
        <v>1428.44</v>
      </c>
      <c r="U3069" s="5">
        <f t="shared" si="2622"/>
        <v>0</v>
      </c>
      <c r="V3069" s="5">
        <f t="shared" si="2622"/>
        <v>0</v>
      </c>
      <c r="W3069" s="5">
        <f t="shared" si="2580"/>
        <v>100</v>
      </c>
      <c r="X3069" s="26"/>
    </row>
    <row r="3070" spans="1:24" ht="31.5" x14ac:dyDescent="0.25">
      <c r="A3070" s="4" t="s">
        <v>218</v>
      </c>
      <c r="B3070" s="4" t="s">
        <v>1341</v>
      </c>
      <c r="C3070" s="4" t="s">
        <v>556</v>
      </c>
      <c r="D3070" s="4"/>
      <c r="E3070" s="14" t="s">
        <v>658</v>
      </c>
      <c r="F3070" s="5">
        <f t="shared" si="2617"/>
        <v>560.9</v>
      </c>
      <c r="G3070" s="5">
        <f t="shared" si="2617"/>
        <v>560.9</v>
      </c>
      <c r="H3070" s="5">
        <f t="shared" si="2617"/>
        <v>560.9</v>
      </c>
      <c r="I3070" s="5">
        <f t="shared" si="2617"/>
        <v>0</v>
      </c>
      <c r="J3070" s="5">
        <f t="shared" si="2617"/>
        <v>0</v>
      </c>
      <c r="K3070" s="5">
        <f t="shared" si="2617"/>
        <v>0</v>
      </c>
      <c r="L3070" s="5">
        <f t="shared" si="2617"/>
        <v>0</v>
      </c>
      <c r="M3070" s="5">
        <f t="shared" si="2601"/>
        <v>560.9</v>
      </c>
      <c r="N3070" s="5">
        <v>1428.44</v>
      </c>
      <c r="O3070" s="5">
        <f t="shared" si="2618"/>
        <v>389.30399999999997</v>
      </c>
      <c r="P3070" s="5">
        <f t="shared" si="2619"/>
        <v>0</v>
      </c>
      <c r="Q3070" s="5">
        <f t="shared" si="2619"/>
        <v>0</v>
      </c>
      <c r="R3070" s="5">
        <f t="shared" si="2619"/>
        <v>0</v>
      </c>
      <c r="S3070" s="5">
        <f t="shared" si="2619"/>
        <v>0</v>
      </c>
      <c r="T3070" s="5">
        <v>1428.44</v>
      </c>
      <c r="U3070" s="5">
        <f t="shared" si="2619"/>
        <v>0</v>
      </c>
      <c r="V3070" s="36">
        <f t="shared" si="2619"/>
        <v>0</v>
      </c>
      <c r="W3070" s="5">
        <f t="shared" si="2580"/>
        <v>100</v>
      </c>
      <c r="X3070" s="26"/>
    </row>
    <row r="3071" spans="1:24" ht="31.5" x14ac:dyDescent="0.25">
      <c r="A3071" s="4" t="s">
        <v>218</v>
      </c>
      <c r="B3071" s="4" t="s">
        <v>1341</v>
      </c>
      <c r="C3071" s="4" t="s">
        <v>556</v>
      </c>
      <c r="D3071" s="4" t="s">
        <v>11</v>
      </c>
      <c r="E3071" s="14" t="s">
        <v>465</v>
      </c>
      <c r="F3071" s="5">
        <f t="shared" si="2617"/>
        <v>560.9</v>
      </c>
      <c r="G3071" s="5">
        <f t="shared" si="2617"/>
        <v>560.9</v>
      </c>
      <c r="H3071" s="5">
        <f t="shared" si="2617"/>
        <v>560.9</v>
      </c>
      <c r="I3071" s="5">
        <f t="shared" si="2617"/>
        <v>0</v>
      </c>
      <c r="J3071" s="5">
        <f t="shared" si="2617"/>
        <v>0</v>
      </c>
      <c r="K3071" s="5">
        <f t="shared" si="2617"/>
        <v>0</v>
      </c>
      <c r="L3071" s="5">
        <f t="shared" si="2617"/>
        <v>0</v>
      </c>
      <c r="M3071" s="5">
        <f t="shared" si="2601"/>
        <v>560.9</v>
      </c>
      <c r="N3071" s="5">
        <v>1428.44</v>
      </c>
      <c r="O3071" s="5">
        <f t="shared" si="2618"/>
        <v>389.30399999999997</v>
      </c>
      <c r="P3071" s="5">
        <f t="shared" si="2619"/>
        <v>0</v>
      </c>
      <c r="Q3071" s="5">
        <f t="shared" si="2619"/>
        <v>0</v>
      </c>
      <c r="R3071" s="5">
        <f t="shared" si="2619"/>
        <v>0</v>
      </c>
      <c r="S3071" s="5">
        <f t="shared" si="2619"/>
        <v>0</v>
      </c>
      <c r="T3071" s="5">
        <v>1428.44</v>
      </c>
      <c r="U3071" s="5">
        <f t="shared" si="2619"/>
        <v>0</v>
      </c>
      <c r="V3071" s="36">
        <f t="shared" si="2619"/>
        <v>0</v>
      </c>
      <c r="W3071" s="5">
        <f t="shared" si="2580"/>
        <v>100</v>
      </c>
      <c r="X3071" s="26"/>
    </row>
    <row r="3072" spans="1:24" ht="31.5" x14ac:dyDescent="0.25">
      <c r="A3072" s="4" t="s">
        <v>218</v>
      </c>
      <c r="B3072" s="4" t="s">
        <v>1341</v>
      </c>
      <c r="C3072" s="4" t="s">
        <v>556</v>
      </c>
      <c r="D3072" s="4" t="s">
        <v>12</v>
      </c>
      <c r="E3072" s="14" t="s">
        <v>466</v>
      </c>
      <c r="F3072" s="5">
        <f t="shared" si="2617"/>
        <v>560.9</v>
      </c>
      <c r="G3072" s="5">
        <f t="shared" si="2617"/>
        <v>560.9</v>
      </c>
      <c r="H3072" s="5">
        <f t="shared" si="2617"/>
        <v>560.9</v>
      </c>
      <c r="I3072" s="5">
        <f t="shared" si="2617"/>
        <v>0</v>
      </c>
      <c r="J3072" s="5">
        <f t="shared" si="2617"/>
        <v>0</v>
      </c>
      <c r="K3072" s="5">
        <f t="shared" si="2617"/>
        <v>0</v>
      </c>
      <c r="L3072" s="5">
        <f t="shared" si="2617"/>
        <v>0</v>
      </c>
      <c r="M3072" s="5">
        <f t="shared" si="2601"/>
        <v>560.9</v>
      </c>
      <c r="N3072" s="5">
        <v>1428.44</v>
      </c>
      <c r="O3072" s="5">
        <f t="shared" si="2618"/>
        <v>389.30399999999997</v>
      </c>
      <c r="P3072" s="5">
        <f t="shared" si="2619"/>
        <v>0</v>
      </c>
      <c r="Q3072" s="5">
        <f t="shared" si="2619"/>
        <v>0</v>
      </c>
      <c r="R3072" s="5">
        <f t="shared" si="2619"/>
        <v>0</v>
      </c>
      <c r="S3072" s="5">
        <f t="shared" si="2619"/>
        <v>0</v>
      </c>
      <c r="T3072" s="5">
        <v>1428.44</v>
      </c>
      <c r="U3072" s="5">
        <f t="shared" si="2619"/>
        <v>0</v>
      </c>
      <c r="V3072" s="36">
        <f t="shared" si="2619"/>
        <v>0</v>
      </c>
      <c r="W3072" s="5">
        <f t="shared" si="2580"/>
        <v>100</v>
      </c>
      <c r="X3072" s="26"/>
    </row>
    <row r="3073" spans="1:25" x14ac:dyDescent="0.25">
      <c r="A3073" s="7" t="s">
        <v>219</v>
      </c>
      <c r="B3073" s="7" t="s">
        <v>1317</v>
      </c>
      <c r="C3073" s="7"/>
      <c r="D3073" s="7"/>
      <c r="E3073" s="18" t="s">
        <v>412</v>
      </c>
      <c r="F3073" s="5">
        <f t="shared" si="2617"/>
        <v>560.9</v>
      </c>
      <c r="G3073" s="5">
        <f t="shared" si="2617"/>
        <v>560.9</v>
      </c>
      <c r="H3073" s="5">
        <f t="shared" si="2617"/>
        <v>560.9</v>
      </c>
      <c r="I3073" s="5">
        <f t="shared" si="2617"/>
        <v>0</v>
      </c>
      <c r="J3073" s="5">
        <f t="shared" si="2617"/>
        <v>0</v>
      </c>
      <c r="K3073" s="5">
        <f t="shared" si="2617"/>
        <v>0</v>
      </c>
      <c r="L3073" s="5">
        <f t="shared" si="2617"/>
        <v>0</v>
      </c>
      <c r="M3073" s="5">
        <f t="shared" si="2601"/>
        <v>560.9</v>
      </c>
      <c r="N3073" s="8">
        <v>455385.96531999996</v>
      </c>
      <c r="O3073" s="5">
        <f t="shared" si="2618"/>
        <v>389.30399999999997</v>
      </c>
      <c r="P3073" s="5">
        <f t="shared" si="2619"/>
        <v>0</v>
      </c>
      <c r="Q3073" s="5">
        <f t="shared" si="2619"/>
        <v>0</v>
      </c>
      <c r="R3073" s="5">
        <f t="shared" si="2619"/>
        <v>0</v>
      </c>
      <c r="S3073" s="5">
        <f t="shared" si="2619"/>
        <v>0</v>
      </c>
      <c r="T3073" s="8">
        <v>453733.26877999998</v>
      </c>
      <c r="U3073" s="5">
        <f t="shared" si="2619"/>
        <v>0</v>
      </c>
      <c r="V3073" s="36">
        <f t="shared" si="2619"/>
        <v>0</v>
      </c>
      <c r="W3073" s="8">
        <f t="shared" si="2580"/>
        <v>99.637077849151851</v>
      </c>
      <c r="X3073" s="26"/>
    </row>
    <row r="3074" spans="1:25" x14ac:dyDescent="0.25">
      <c r="A3074" s="7" t="s">
        <v>219</v>
      </c>
      <c r="B3074" s="7" t="s">
        <v>5</v>
      </c>
      <c r="C3074" s="7"/>
      <c r="D3074" s="7"/>
      <c r="E3074" s="18" t="s">
        <v>425</v>
      </c>
      <c r="F3074" s="5">
        <v>560.9</v>
      </c>
      <c r="G3074" s="5">
        <v>560.9</v>
      </c>
      <c r="H3074" s="5">
        <v>560.9</v>
      </c>
      <c r="I3074" s="5"/>
      <c r="J3074" s="5"/>
      <c r="K3074" s="5"/>
      <c r="L3074" s="5">
        <v>0</v>
      </c>
      <c r="M3074" s="5">
        <f t="shared" si="2601"/>
        <v>560.9</v>
      </c>
      <c r="N3074" s="8">
        <v>64075.18</v>
      </c>
      <c r="O3074" s="5">
        <v>389.30399999999997</v>
      </c>
      <c r="P3074" s="5">
        <v>0</v>
      </c>
      <c r="Q3074" s="5">
        <v>0</v>
      </c>
      <c r="R3074" s="5">
        <v>0</v>
      </c>
      <c r="S3074" s="5">
        <v>0</v>
      </c>
      <c r="T3074" s="8">
        <v>64014.198069999999</v>
      </c>
      <c r="U3074" s="5">
        <v>0</v>
      </c>
      <c r="V3074" s="36">
        <v>0</v>
      </c>
      <c r="W3074" s="8">
        <f t="shared" si="2580"/>
        <v>99.904827532283164</v>
      </c>
      <c r="X3074" s="26"/>
    </row>
    <row r="3075" spans="1:25" ht="63" x14ac:dyDescent="0.25">
      <c r="A3075" s="47" t="s">
        <v>219</v>
      </c>
      <c r="B3075" s="47" t="s">
        <v>1343</v>
      </c>
      <c r="C3075" s="47"/>
      <c r="D3075" s="47"/>
      <c r="E3075" s="48" t="s">
        <v>436</v>
      </c>
      <c r="F3075" s="5"/>
      <c r="G3075" s="5"/>
      <c r="H3075" s="5"/>
      <c r="I3075" s="5"/>
      <c r="J3075" s="5"/>
      <c r="K3075" s="5"/>
      <c r="L3075" s="5">
        <f>L3076</f>
        <v>13.515000000000001</v>
      </c>
      <c r="M3075" s="5">
        <f>L3075</f>
        <v>13.515000000000001</v>
      </c>
      <c r="N3075" s="11">
        <v>55650.1</v>
      </c>
      <c r="O3075" s="5">
        <f t="shared" ref="O3075:V3078" si="2623">O3076</f>
        <v>0</v>
      </c>
      <c r="P3075" s="5">
        <f t="shared" si="2623"/>
        <v>0</v>
      </c>
      <c r="Q3075" s="5">
        <f t="shared" si="2623"/>
        <v>0</v>
      </c>
      <c r="R3075" s="5">
        <f t="shared" si="2623"/>
        <v>0</v>
      </c>
      <c r="S3075" s="5">
        <f t="shared" si="2623"/>
        <v>0</v>
      </c>
      <c r="T3075" s="11">
        <v>55596.33771</v>
      </c>
      <c r="U3075" s="5">
        <f t="shared" si="2623"/>
        <v>0</v>
      </c>
      <c r="V3075" s="5">
        <f t="shared" si="2623"/>
        <v>0</v>
      </c>
      <c r="W3075" s="11">
        <f t="shared" si="2580"/>
        <v>99.903392285009375</v>
      </c>
      <c r="X3075" s="26"/>
    </row>
    <row r="3076" spans="1:25" ht="47.25" x14ac:dyDescent="0.25">
      <c r="A3076" s="40" t="s">
        <v>219</v>
      </c>
      <c r="B3076" s="40" t="s">
        <v>1343</v>
      </c>
      <c r="C3076" s="40" t="s">
        <v>96</v>
      </c>
      <c r="D3076" s="40"/>
      <c r="E3076" s="41" t="s">
        <v>908</v>
      </c>
      <c r="F3076" s="5"/>
      <c r="G3076" s="5"/>
      <c r="H3076" s="5"/>
      <c r="I3076" s="5"/>
      <c r="J3076" s="5"/>
      <c r="K3076" s="5"/>
      <c r="L3076" s="5">
        <f>L3077</f>
        <v>13.515000000000001</v>
      </c>
      <c r="M3076" s="5">
        <f t="shared" ref="M3076:M3079" si="2624">L3076</f>
        <v>13.515000000000001</v>
      </c>
      <c r="N3076" s="5">
        <v>6231.4000000000005</v>
      </c>
      <c r="O3076" s="5">
        <f t="shared" si="2623"/>
        <v>0</v>
      </c>
      <c r="P3076" s="5">
        <f t="shared" si="2623"/>
        <v>0</v>
      </c>
      <c r="Q3076" s="5">
        <f t="shared" si="2623"/>
        <v>0</v>
      </c>
      <c r="R3076" s="5">
        <f t="shared" si="2623"/>
        <v>0</v>
      </c>
      <c r="S3076" s="5">
        <f t="shared" si="2623"/>
        <v>0</v>
      </c>
      <c r="T3076" s="5">
        <v>6229.02034</v>
      </c>
      <c r="U3076" s="5">
        <f t="shared" si="2623"/>
        <v>0</v>
      </c>
      <c r="V3076" s="5">
        <f t="shared" si="2623"/>
        <v>0</v>
      </c>
      <c r="W3076" s="5">
        <f t="shared" si="2580"/>
        <v>99.961811791892657</v>
      </c>
      <c r="X3076" s="26"/>
    </row>
    <row r="3077" spans="1:25" ht="31.5" x14ac:dyDescent="0.25">
      <c r="A3077" s="40" t="s">
        <v>219</v>
      </c>
      <c r="B3077" s="40" t="s">
        <v>1343</v>
      </c>
      <c r="C3077" s="40" t="s">
        <v>151</v>
      </c>
      <c r="D3077" s="40"/>
      <c r="E3077" s="41" t="s">
        <v>916</v>
      </c>
      <c r="F3077" s="5"/>
      <c r="G3077" s="5"/>
      <c r="H3077" s="5"/>
      <c r="I3077" s="5"/>
      <c r="J3077" s="5"/>
      <c r="K3077" s="5"/>
      <c r="L3077" s="5">
        <f>L3078</f>
        <v>13.515000000000001</v>
      </c>
      <c r="M3077" s="5">
        <f t="shared" si="2624"/>
        <v>13.515000000000001</v>
      </c>
      <c r="N3077" s="5">
        <v>6231.4000000000005</v>
      </c>
      <c r="O3077" s="5">
        <f t="shared" si="2623"/>
        <v>0</v>
      </c>
      <c r="P3077" s="5">
        <f t="shared" si="2623"/>
        <v>0</v>
      </c>
      <c r="Q3077" s="5">
        <f t="shared" si="2623"/>
        <v>0</v>
      </c>
      <c r="R3077" s="5">
        <f t="shared" si="2623"/>
        <v>0</v>
      </c>
      <c r="S3077" s="5">
        <f t="shared" si="2623"/>
        <v>0</v>
      </c>
      <c r="T3077" s="5">
        <v>6229.02034</v>
      </c>
      <c r="U3077" s="5">
        <f t="shared" si="2623"/>
        <v>0</v>
      </c>
      <c r="V3077" s="5">
        <f t="shared" si="2623"/>
        <v>0</v>
      </c>
      <c r="W3077" s="5">
        <f t="shared" si="2580"/>
        <v>99.961811791892657</v>
      </c>
      <c r="X3077" s="26"/>
    </row>
    <row r="3078" spans="1:25" ht="63" x14ac:dyDescent="0.25">
      <c r="A3078" s="40" t="s">
        <v>219</v>
      </c>
      <c r="B3078" s="40" t="s">
        <v>1343</v>
      </c>
      <c r="C3078" s="40" t="s">
        <v>160</v>
      </c>
      <c r="D3078" s="40"/>
      <c r="E3078" s="41" t="s">
        <v>817</v>
      </c>
      <c r="F3078" s="5"/>
      <c r="G3078" s="5"/>
      <c r="H3078" s="5"/>
      <c r="I3078" s="5"/>
      <c r="J3078" s="5"/>
      <c r="K3078" s="5"/>
      <c r="L3078" s="5">
        <f>L3079</f>
        <v>13.515000000000001</v>
      </c>
      <c r="M3078" s="5">
        <f t="shared" si="2624"/>
        <v>13.515000000000001</v>
      </c>
      <c r="N3078" s="5">
        <v>6231.4000000000005</v>
      </c>
      <c r="O3078" s="5">
        <f t="shared" si="2623"/>
        <v>0</v>
      </c>
      <c r="P3078" s="5">
        <f t="shared" si="2623"/>
        <v>0</v>
      </c>
      <c r="Q3078" s="5">
        <f t="shared" si="2623"/>
        <v>0</v>
      </c>
      <c r="R3078" s="5">
        <f t="shared" si="2623"/>
        <v>0</v>
      </c>
      <c r="S3078" s="5">
        <f t="shared" si="2623"/>
        <v>0</v>
      </c>
      <c r="T3078" s="5">
        <v>6229.02034</v>
      </c>
      <c r="U3078" s="5">
        <f t="shared" si="2623"/>
        <v>0</v>
      </c>
      <c r="V3078" s="5">
        <f t="shared" si="2623"/>
        <v>0</v>
      </c>
      <c r="W3078" s="5">
        <f t="shared" si="2580"/>
        <v>99.961811791892657</v>
      </c>
      <c r="X3078" s="26"/>
    </row>
    <row r="3079" spans="1:25" ht="31.5" x14ac:dyDescent="0.25">
      <c r="A3079" s="40" t="s">
        <v>219</v>
      </c>
      <c r="B3079" s="40" t="s">
        <v>1343</v>
      </c>
      <c r="C3079" s="40" t="s">
        <v>157</v>
      </c>
      <c r="D3079" s="40"/>
      <c r="E3079" s="41" t="s">
        <v>526</v>
      </c>
      <c r="F3079" s="5"/>
      <c r="G3079" s="5"/>
      <c r="H3079" s="5"/>
      <c r="I3079" s="5"/>
      <c r="J3079" s="5"/>
      <c r="K3079" s="5"/>
      <c r="L3079" s="5">
        <v>13.515000000000001</v>
      </c>
      <c r="M3079" s="5">
        <f t="shared" si="2624"/>
        <v>13.515000000000001</v>
      </c>
      <c r="N3079" s="5">
        <v>6231.4000000000005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6229.02034</v>
      </c>
      <c r="U3079" s="5">
        <v>0</v>
      </c>
      <c r="V3079" s="5">
        <v>0</v>
      </c>
      <c r="W3079" s="5">
        <f t="shared" si="2580"/>
        <v>99.961811791892657</v>
      </c>
      <c r="X3079" s="26"/>
    </row>
    <row r="3080" spans="1:25" ht="78.75" x14ac:dyDescent="0.25">
      <c r="A3080" s="4" t="s">
        <v>219</v>
      </c>
      <c r="B3080" s="4" t="s">
        <v>1343</v>
      </c>
      <c r="C3080" s="4" t="s">
        <v>157</v>
      </c>
      <c r="D3080" s="4" t="s">
        <v>18</v>
      </c>
      <c r="E3080" s="14" t="s">
        <v>462</v>
      </c>
      <c r="F3080" s="5">
        <f t="shared" ref="F3080:L3082" si="2625">F3081</f>
        <v>0</v>
      </c>
      <c r="G3080" s="5">
        <f t="shared" si="2625"/>
        <v>0</v>
      </c>
      <c r="H3080" s="5">
        <f t="shared" si="2625"/>
        <v>0</v>
      </c>
      <c r="I3080" s="5">
        <f t="shared" si="2625"/>
        <v>0</v>
      </c>
      <c r="J3080" s="5">
        <f t="shared" si="2625"/>
        <v>0</v>
      </c>
      <c r="K3080" s="5">
        <f t="shared" si="2625"/>
        <v>0</v>
      </c>
      <c r="L3080" s="5">
        <f t="shared" si="2625"/>
        <v>782.91899999999998</v>
      </c>
      <c r="M3080" s="5">
        <f t="shared" si="2601"/>
        <v>782.91899999999998</v>
      </c>
      <c r="N3080" s="5">
        <v>5820.3</v>
      </c>
      <c r="O3080" s="5">
        <f t="shared" ref="O3080:O3082" si="2626">O3081</f>
        <v>1977.6219699999999</v>
      </c>
      <c r="P3080" s="5">
        <f t="shared" ref="P3080:V3082" si="2627">P3081</f>
        <v>0</v>
      </c>
      <c r="Q3080" s="5">
        <f t="shared" si="2627"/>
        <v>0</v>
      </c>
      <c r="R3080" s="5">
        <f t="shared" si="2627"/>
        <v>0</v>
      </c>
      <c r="S3080" s="5">
        <f t="shared" si="2627"/>
        <v>0</v>
      </c>
      <c r="T3080" s="5">
        <v>5817.9203399999997</v>
      </c>
      <c r="U3080" s="5">
        <f t="shared" si="2627"/>
        <v>0</v>
      </c>
      <c r="V3080" s="36">
        <f t="shared" si="2627"/>
        <v>0</v>
      </c>
      <c r="W3080" s="5">
        <f t="shared" si="2580"/>
        <v>99.959114478635115</v>
      </c>
      <c r="X3080" s="26"/>
    </row>
    <row r="3081" spans="1:25" ht="31.5" x14ac:dyDescent="0.25">
      <c r="A3081" s="4" t="s">
        <v>219</v>
      </c>
      <c r="B3081" s="4" t="s">
        <v>1343</v>
      </c>
      <c r="C3081" s="4" t="s">
        <v>157</v>
      </c>
      <c r="D3081" s="4" t="s">
        <v>28</v>
      </c>
      <c r="E3081" s="14" t="s">
        <v>464</v>
      </c>
      <c r="F3081" s="5">
        <f t="shared" si="2625"/>
        <v>0</v>
      </c>
      <c r="G3081" s="5">
        <f t="shared" si="2625"/>
        <v>0</v>
      </c>
      <c r="H3081" s="5">
        <f t="shared" si="2625"/>
        <v>0</v>
      </c>
      <c r="I3081" s="5">
        <f t="shared" si="2625"/>
        <v>0</v>
      </c>
      <c r="J3081" s="5">
        <f t="shared" si="2625"/>
        <v>0</v>
      </c>
      <c r="K3081" s="5">
        <f t="shared" si="2625"/>
        <v>0</v>
      </c>
      <c r="L3081" s="5">
        <f t="shared" si="2625"/>
        <v>782.91899999999998</v>
      </c>
      <c r="M3081" s="5">
        <f t="shared" si="2601"/>
        <v>782.91899999999998</v>
      </c>
      <c r="N3081" s="5">
        <v>5820.3</v>
      </c>
      <c r="O3081" s="5">
        <f>O3082+O3084</f>
        <v>1977.6219699999999</v>
      </c>
      <c r="P3081" s="5">
        <f t="shared" ref="P3081:V3081" si="2628">P3082+P3084</f>
        <v>0</v>
      </c>
      <c r="Q3081" s="5">
        <f t="shared" si="2628"/>
        <v>0</v>
      </c>
      <c r="R3081" s="5">
        <f t="shared" si="2628"/>
        <v>0</v>
      </c>
      <c r="S3081" s="5">
        <f t="shared" si="2628"/>
        <v>0</v>
      </c>
      <c r="T3081" s="5">
        <v>5817.9203399999997</v>
      </c>
      <c r="U3081" s="5">
        <f t="shared" si="2628"/>
        <v>0</v>
      </c>
      <c r="V3081" s="36">
        <f t="shared" si="2628"/>
        <v>0</v>
      </c>
      <c r="W3081" s="5">
        <f t="shared" si="2580"/>
        <v>99.959114478635115</v>
      </c>
      <c r="X3081" s="26"/>
    </row>
    <row r="3082" spans="1:25" ht="31.5" x14ac:dyDescent="0.25">
      <c r="A3082" s="4" t="s">
        <v>219</v>
      </c>
      <c r="B3082" s="4" t="s">
        <v>1343</v>
      </c>
      <c r="C3082" s="4" t="s">
        <v>157</v>
      </c>
      <c r="D3082" s="4" t="s">
        <v>11</v>
      </c>
      <c r="E3082" s="14" t="s">
        <v>465</v>
      </c>
      <c r="F3082" s="5">
        <f t="shared" si="2625"/>
        <v>0</v>
      </c>
      <c r="G3082" s="5">
        <f t="shared" si="2625"/>
        <v>0</v>
      </c>
      <c r="H3082" s="5">
        <f t="shared" si="2625"/>
        <v>0</v>
      </c>
      <c r="I3082" s="5">
        <f t="shared" si="2625"/>
        <v>0</v>
      </c>
      <c r="J3082" s="5">
        <f t="shared" si="2625"/>
        <v>0</v>
      </c>
      <c r="K3082" s="5">
        <f t="shared" si="2625"/>
        <v>0</v>
      </c>
      <c r="L3082" s="5">
        <f t="shared" si="2625"/>
        <v>782.91899999999998</v>
      </c>
      <c r="M3082" s="5">
        <f t="shared" si="2601"/>
        <v>782.91899999999998</v>
      </c>
      <c r="N3082" s="5">
        <v>411.1</v>
      </c>
      <c r="O3082" s="5">
        <f t="shared" si="2626"/>
        <v>730</v>
      </c>
      <c r="P3082" s="5">
        <f t="shared" si="2627"/>
        <v>0</v>
      </c>
      <c r="Q3082" s="5">
        <f t="shared" si="2627"/>
        <v>0</v>
      </c>
      <c r="R3082" s="5">
        <f t="shared" si="2627"/>
        <v>0</v>
      </c>
      <c r="S3082" s="5">
        <f t="shared" si="2627"/>
        <v>0</v>
      </c>
      <c r="T3082" s="5">
        <v>411.1</v>
      </c>
      <c r="U3082" s="5">
        <f t="shared" si="2627"/>
        <v>0</v>
      </c>
      <c r="V3082" s="36">
        <f t="shared" si="2627"/>
        <v>0</v>
      </c>
      <c r="W3082" s="5">
        <f t="shared" si="2580"/>
        <v>100</v>
      </c>
      <c r="X3082" s="26"/>
    </row>
    <row r="3083" spans="1:25" ht="31.5" x14ac:dyDescent="0.25">
      <c r="A3083" s="4" t="s">
        <v>219</v>
      </c>
      <c r="B3083" s="4" t="s">
        <v>1343</v>
      </c>
      <c r="C3083" s="4" t="s">
        <v>157</v>
      </c>
      <c r="D3083" s="4" t="s">
        <v>12</v>
      </c>
      <c r="E3083" s="14" t="s">
        <v>466</v>
      </c>
      <c r="F3083" s="5"/>
      <c r="G3083" s="5"/>
      <c r="H3083" s="5"/>
      <c r="I3083" s="5"/>
      <c r="J3083" s="5"/>
      <c r="K3083" s="5"/>
      <c r="L3083" s="5">
        <v>782.91899999999998</v>
      </c>
      <c r="M3083" s="5">
        <f t="shared" si="2601"/>
        <v>782.91899999999998</v>
      </c>
      <c r="N3083" s="5">
        <v>411.1</v>
      </c>
      <c r="O3083" s="5">
        <v>730</v>
      </c>
      <c r="P3083" s="5">
        <v>0</v>
      </c>
      <c r="Q3083" s="5">
        <v>0</v>
      </c>
      <c r="R3083" s="5">
        <v>0</v>
      </c>
      <c r="S3083" s="5">
        <v>0</v>
      </c>
      <c r="T3083" s="5">
        <v>411.1</v>
      </c>
      <c r="U3083" s="5">
        <v>0</v>
      </c>
      <c r="V3083" s="36">
        <v>0</v>
      </c>
      <c r="W3083" s="5">
        <f t="shared" ref="W3083:W3146" si="2629">T3083/N3083*100</f>
        <v>100</v>
      </c>
      <c r="X3083" s="26"/>
    </row>
    <row r="3084" spans="1:25" ht="31.5" x14ac:dyDescent="0.25">
      <c r="A3084" s="4" t="s">
        <v>219</v>
      </c>
      <c r="B3084" s="4" t="s">
        <v>1343</v>
      </c>
      <c r="C3084" s="4" t="s">
        <v>22</v>
      </c>
      <c r="D3084" s="4"/>
      <c r="E3084" s="14" t="s">
        <v>699</v>
      </c>
      <c r="F3084" s="5"/>
      <c r="G3084" s="5"/>
      <c r="H3084" s="5"/>
      <c r="I3084" s="5"/>
      <c r="J3084" s="5"/>
      <c r="K3084" s="5"/>
      <c r="L3084" s="5"/>
      <c r="M3084" s="5">
        <f>M3085</f>
        <v>0</v>
      </c>
      <c r="N3084" s="5">
        <v>109.1</v>
      </c>
      <c r="O3084" s="5">
        <f>O3085</f>
        <v>1247.6219699999999</v>
      </c>
      <c r="P3084" s="5">
        <f t="shared" ref="P3084:V3084" si="2630">P3085</f>
        <v>0</v>
      </c>
      <c r="Q3084" s="5">
        <f t="shared" si="2630"/>
        <v>0</v>
      </c>
      <c r="R3084" s="5">
        <f t="shared" si="2630"/>
        <v>0</v>
      </c>
      <c r="S3084" s="5">
        <f t="shared" si="2630"/>
        <v>0</v>
      </c>
      <c r="T3084" s="5">
        <v>109.09999000000001</v>
      </c>
      <c r="U3084" s="5">
        <f t="shared" si="2630"/>
        <v>0</v>
      </c>
      <c r="V3084" s="36">
        <f t="shared" si="2630"/>
        <v>0</v>
      </c>
      <c r="W3084" s="5">
        <f t="shared" si="2629"/>
        <v>99.999990834097161</v>
      </c>
      <c r="X3084" s="26"/>
    </row>
    <row r="3085" spans="1:25" x14ac:dyDescent="0.25">
      <c r="A3085" s="4" t="s">
        <v>219</v>
      </c>
      <c r="B3085" s="4" t="s">
        <v>1343</v>
      </c>
      <c r="C3085" s="4" t="s">
        <v>23</v>
      </c>
      <c r="D3085" s="4"/>
      <c r="E3085" s="14" t="s">
        <v>705</v>
      </c>
      <c r="F3085" s="5"/>
      <c r="G3085" s="5"/>
      <c r="H3085" s="5"/>
      <c r="I3085" s="5"/>
      <c r="J3085" s="5"/>
      <c r="K3085" s="5"/>
      <c r="L3085" s="5"/>
      <c r="M3085" s="5">
        <v>0</v>
      </c>
      <c r="N3085" s="5">
        <v>109.1</v>
      </c>
      <c r="O3085" s="5">
        <v>1247.6219699999999</v>
      </c>
      <c r="P3085" s="5">
        <v>0</v>
      </c>
      <c r="Q3085" s="5">
        <v>0</v>
      </c>
      <c r="R3085" s="5">
        <v>0</v>
      </c>
      <c r="S3085" s="5">
        <v>0</v>
      </c>
      <c r="T3085" s="5">
        <v>109.09999000000001</v>
      </c>
      <c r="U3085" s="5">
        <v>0</v>
      </c>
      <c r="V3085" s="36">
        <v>0</v>
      </c>
      <c r="W3085" s="5">
        <f t="shared" si="2629"/>
        <v>99.999990834097161</v>
      </c>
      <c r="X3085" s="26"/>
    </row>
    <row r="3086" spans="1:25" ht="47.25" x14ac:dyDescent="0.25">
      <c r="A3086" s="4" t="s">
        <v>219</v>
      </c>
      <c r="B3086" s="4" t="s">
        <v>1343</v>
      </c>
      <c r="C3086" s="4" t="s">
        <v>217</v>
      </c>
      <c r="D3086" s="4"/>
      <c r="E3086" s="46" t="s">
        <v>708</v>
      </c>
      <c r="F3086" s="8">
        <f t="shared" ref="F3086:L3091" si="2631">F3087</f>
        <v>0</v>
      </c>
      <c r="G3086" s="8">
        <f t="shared" si="2631"/>
        <v>0</v>
      </c>
      <c r="H3086" s="8">
        <f t="shared" si="2631"/>
        <v>0</v>
      </c>
      <c r="I3086" s="8">
        <f t="shared" si="2631"/>
        <v>0</v>
      </c>
      <c r="J3086" s="8">
        <f t="shared" si="2631"/>
        <v>0</v>
      </c>
      <c r="K3086" s="8">
        <f t="shared" si="2631"/>
        <v>0</v>
      </c>
      <c r="L3086" s="8">
        <f t="shared" si="2631"/>
        <v>0</v>
      </c>
      <c r="M3086" s="8">
        <f t="shared" si="2601"/>
        <v>0</v>
      </c>
      <c r="N3086" s="5">
        <v>109.1</v>
      </c>
      <c r="O3086" s="8">
        <f t="shared" ref="O3086:O3091" si="2632">O3087</f>
        <v>0</v>
      </c>
      <c r="P3086" s="8">
        <f t="shared" ref="P3086:V3091" si="2633">P3087</f>
        <v>0</v>
      </c>
      <c r="Q3086" s="8">
        <f t="shared" si="2633"/>
        <v>0</v>
      </c>
      <c r="R3086" s="8">
        <f t="shared" si="2633"/>
        <v>0</v>
      </c>
      <c r="S3086" s="8">
        <f t="shared" si="2633"/>
        <v>0</v>
      </c>
      <c r="T3086" s="5">
        <v>109.09999000000001</v>
      </c>
      <c r="U3086" s="8">
        <f t="shared" si="2633"/>
        <v>0</v>
      </c>
      <c r="V3086" s="34">
        <f t="shared" si="2633"/>
        <v>0</v>
      </c>
      <c r="W3086" s="5">
        <f t="shared" si="2629"/>
        <v>99.999990834097161</v>
      </c>
      <c r="X3086" s="26"/>
      <c r="Y3086" s="2" t="s">
        <v>1236</v>
      </c>
    </row>
    <row r="3087" spans="1:25" ht="31.5" x14ac:dyDescent="0.25">
      <c r="A3087" s="4" t="s">
        <v>219</v>
      </c>
      <c r="B3087" s="4" t="s">
        <v>1343</v>
      </c>
      <c r="C3087" s="4" t="s">
        <v>217</v>
      </c>
      <c r="D3087" s="4" t="s">
        <v>11</v>
      </c>
      <c r="E3087" s="14" t="s">
        <v>465</v>
      </c>
      <c r="F3087" s="11">
        <f t="shared" si="2631"/>
        <v>0</v>
      </c>
      <c r="G3087" s="11">
        <f t="shared" si="2631"/>
        <v>0</v>
      </c>
      <c r="H3087" s="11">
        <f t="shared" si="2631"/>
        <v>0</v>
      </c>
      <c r="I3087" s="11">
        <f t="shared" si="2631"/>
        <v>0</v>
      </c>
      <c r="J3087" s="11">
        <f t="shared" si="2631"/>
        <v>0</v>
      </c>
      <c r="K3087" s="11">
        <f t="shared" si="2631"/>
        <v>0</v>
      </c>
      <c r="L3087" s="11">
        <f t="shared" si="2631"/>
        <v>0</v>
      </c>
      <c r="M3087" s="11">
        <f t="shared" si="2601"/>
        <v>0</v>
      </c>
      <c r="N3087" s="5">
        <v>109.1</v>
      </c>
      <c r="O3087" s="11">
        <f t="shared" si="2632"/>
        <v>0</v>
      </c>
      <c r="P3087" s="11">
        <f t="shared" si="2633"/>
        <v>0</v>
      </c>
      <c r="Q3087" s="11">
        <f t="shared" si="2633"/>
        <v>0</v>
      </c>
      <c r="R3087" s="11">
        <f t="shared" si="2633"/>
        <v>0</v>
      </c>
      <c r="S3087" s="11">
        <f t="shared" si="2633"/>
        <v>0</v>
      </c>
      <c r="T3087" s="5">
        <v>109.09999000000001</v>
      </c>
      <c r="U3087" s="11">
        <f t="shared" si="2633"/>
        <v>0</v>
      </c>
      <c r="V3087" s="35">
        <f t="shared" si="2633"/>
        <v>0</v>
      </c>
      <c r="W3087" s="5">
        <f t="shared" si="2629"/>
        <v>99.999990834097161</v>
      </c>
      <c r="X3087" s="26"/>
      <c r="Y3087" s="2" t="s">
        <v>1236</v>
      </c>
    </row>
    <row r="3088" spans="1:25" ht="31.5" x14ac:dyDescent="0.25">
      <c r="A3088" s="4" t="s">
        <v>219</v>
      </c>
      <c r="B3088" s="4" t="s">
        <v>1343</v>
      </c>
      <c r="C3088" s="4" t="s">
        <v>217</v>
      </c>
      <c r="D3088" s="4" t="s">
        <v>12</v>
      </c>
      <c r="E3088" s="14" t="s">
        <v>466</v>
      </c>
      <c r="F3088" s="5">
        <f t="shared" si="2631"/>
        <v>0</v>
      </c>
      <c r="G3088" s="5">
        <f t="shared" si="2631"/>
        <v>0</v>
      </c>
      <c r="H3088" s="5">
        <f t="shared" si="2631"/>
        <v>0</v>
      </c>
      <c r="I3088" s="5">
        <f t="shared" si="2631"/>
        <v>0</v>
      </c>
      <c r="J3088" s="5">
        <f t="shared" si="2631"/>
        <v>0</v>
      </c>
      <c r="K3088" s="5">
        <f t="shared" si="2631"/>
        <v>0</v>
      </c>
      <c r="L3088" s="5">
        <f t="shared" si="2631"/>
        <v>0</v>
      </c>
      <c r="M3088" s="5">
        <f t="shared" si="2601"/>
        <v>0</v>
      </c>
      <c r="N3088" s="5">
        <v>109.1</v>
      </c>
      <c r="O3088" s="5">
        <f t="shared" si="2632"/>
        <v>0</v>
      </c>
      <c r="P3088" s="5">
        <f t="shared" si="2633"/>
        <v>0</v>
      </c>
      <c r="Q3088" s="5">
        <f t="shared" si="2633"/>
        <v>0</v>
      </c>
      <c r="R3088" s="5">
        <f t="shared" si="2633"/>
        <v>0</v>
      </c>
      <c r="S3088" s="5">
        <f t="shared" si="2633"/>
        <v>0</v>
      </c>
      <c r="T3088" s="5">
        <v>109.09999000000001</v>
      </c>
      <c r="U3088" s="5">
        <f t="shared" si="2633"/>
        <v>0</v>
      </c>
      <c r="V3088" s="36">
        <f t="shared" si="2633"/>
        <v>0</v>
      </c>
      <c r="W3088" s="5">
        <f t="shared" si="2629"/>
        <v>99.999990834097161</v>
      </c>
      <c r="X3088" s="26"/>
      <c r="Y3088" s="2" t="s">
        <v>1236</v>
      </c>
    </row>
    <row r="3089" spans="1:25" ht="31.5" x14ac:dyDescent="0.25">
      <c r="A3089" s="4" t="s">
        <v>219</v>
      </c>
      <c r="B3089" s="4" t="s">
        <v>1343</v>
      </c>
      <c r="C3089" s="4" t="s">
        <v>25</v>
      </c>
      <c r="D3089" s="4"/>
      <c r="E3089" s="14" t="s">
        <v>728</v>
      </c>
      <c r="F3089" s="5">
        <f t="shared" ref="F3089:L3089" si="2634">F3090+F3093</f>
        <v>0</v>
      </c>
      <c r="G3089" s="5">
        <f t="shared" si="2634"/>
        <v>0</v>
      </c>
      <c r="H3089" s="5">
        <f t="shared" si="2634"/>
        <v>0</v>
      </c>
      <c r="I3089" s="5">
        <f t="shared" si="2634"/>
        <v>0</v>
      </c>
      <c r="J3089" s="5">
        <f t="shared" si="2634"/>
        <v>0</v>
      </c>
      <c r="K3089" s="5">
        <f t="shared" si="2634"/>
        <v>0</v>
      </c>
      <c r="L3089" s="5">
        <f t="shared" si="2634"/>
        <v>0</v>
      </c>
      <c r="M3089" s="5">
        <f t="shared" si="2601"/>
        <v>0</v>
      </c>
      <c r="N3089" s="5">
        <v>49309.599999999999</v>
      </c>
      <c r="O3089" s="5">
        <f>O3090+O3093</f>
        <v>0</v>
      </c>
      <c r="P3089" s="5">
        <f t="shared" ref="P3089:V3089" si="2635">P3090+P3093</f>
        <v>0</v>
      </c>
      <c r="Q3089" s="5">
        <f t="shared" si="2635"/>
        <v>0</v>
      </c>
      <c r="R3089" s="5">
        <f t="shared" si="2635"/>
        <v>0</v>
      </c>
      <c r="S3089" s="5">
        <f t="shared" si="2635"/>
        <v>0</v>
      </c>
      <c r="T3089" s="5">
        <v>49258.217379999995</v>
      </c>
      <c r="U3089" s="5">
        <f t="shared" si="2635"/>
        <v>0</v>
      </c>
      <c r="V3089" s="36">
        <f t="shared" si="2635"/>
        <v>0</v>
      </c>
      <c r="W3089" s="5">
        <f t="shared" si="2629"/>
        <v>99.895795909924217</v>
      </c>
      <c r="X3089" s="26"/>
      <c r="Y3089" s="2" t="s">
        <v>1236</v>
      </c>
    </row>
    <row r="3090" spans="1:25" ht="31.5" x14ac:dyDescent="0.25">
      <c r="A3090" s="4" t="s">
        <v>219</v>
      </c>
      <c r="B3090" s="4" t="s">
        <v>1343</v>
      </c>
      <c r="C3090" s="4" t="s">
        <v>161</v>
      </c>
      <c r="D3090" s="4"/>
      <c r="E3090" s="14" t="s">
        <v>730</v>
      </c>
      <c r="F3090" s="5">
        <f t="shared" si="2631"/>
        <v>0</v>
      </c>
      <c r="G3090" s="5">
        <f t="shared" si="2631"/>
        <v>0</v>
      </c>
      <c r="H3090" s="5">
        <f t="shared" si="2631"/>
        <v>0</v>
      </c>
      <c r="I3090" s="5">
        <f t="shared" si="2631"/>
        <v>0</v>
      </c>
      <c r="J3090" s="5">
        <f t="shared" si="2631"/>
        <v>0</v>
      </c>
      <c r="K3090" s="5">
        <f t="shared" si="2631"/>
        <v>0</v>
      </c>
      <c r="L3090" s="5">
        <f t="shared" si="2631"/>
        <v>0</v>
      </c>
      <c r="M3090" s="5">
        <f t="shared" si="2601"/>
        <v>0</v>
      </c>
      <c r="N3090" s="5">
        <v>49309.599999999999</v>
      </c>
      <c r="O3090" s="5">
        <f t="shared" si="2632"/>
        <v>0</v>
      </c>
      <c r="P3090" s="5">
        <f t="shared" si="2633"/>
        <v>0</v>
      </c>
      <c r="Q3090" s="5">
        <f t="shared" si="2633"/>
        <v>0</v>
      </c>
      <c r="R3090" s="5">
        <f t="shared" si="2633"/>
        <v>0</v>
      </c>
      <c r="S3090" s="5">
        <f t="shared" si="2633"/>
        <v>0</v>
      </c>
      <c r="T3090" s="5">
        <v>49258.217379999995</v>
      </c>
      <c r="U3090" s="5">
        <f t="shared" si="2633"/>
        <v>0</v>
      </c>
      <c r="V3090" s="36">
        <f t="shared" si="2633"/>
        <v>0</v>
      </c>
      <c r="W3090" s="5">
        <f t="shared" si="2629"/>
        <v>99.895795909924217</v>
      </c>
      <c r="X3090" s="26"/>
      <c r="Y3090" s="2" t="s">
        <v>1236</v>
      </c>
    </row>
    <row r="3091" spans="1:25" ht="31.5" x14ac:dyDescent="0.25">
      <c r="A3091" s="4" t="s">
        <v>219</v>
      </c>
      <c r="B3091" s="4" t="s">
        <v>1343</v>
      </c>
      <c r="C3091" s="4" t="s">
        <v>158</v>
      </c>
      <c r="D3091" s="4"/>
      <c r="E3091" s="14" t="s">
        <v>722</v>
      </c>
      <c r="F3091" s="5">
        <f t="shared" si="2631"/>
        <v>0</v>
      </c>
      <c r="G3091" s="5">
        <f t="shared" si="2631"/>
        <v>0</v>
      </c>
      <c r="H3091" s="5">
        <f t="shared" si="2631"/>
        <v>0</v>
      </c>
      <c r="I3091" s="5">
        <f t="shared" si="2631"/>
        <v>0</v>
      </c>
      <c r="J3091" s="5">
        <f t="shared" si="2631"/>
        <v>0</v>
      </c>
      <c r="K3091" s="5">
        <f t="shared" si="2631"/>
        <v>0</v>
      </c>
      <c r="L3091" s="5">
        <f t="shared" si="2631"/>
        <v>0</v>
      </c>
      <c r="M3091" s="5">
        <f t="shared" si="2601"/>
        <v>0</v>
      </c>
      <c r="N3091" s="5">
        <v>45834.934130000001</v>
      </c>
      <c r="O3091" s="5">
        <f t="shared" si="2632"/>
        <v>0</v>
      </c>
      <c r="P3091" s="5">
        <f t="shared" si="2633"/>
        <v>0</v>
      </c>
      <c r="Q3091" s="5">
        <f t="shared" si="2633"/>
        <v>0</v>
      </c>
      <c r="R3091" s="5">
        <f t="shared" si="2633"/>
        <v>0</v>
      </c>
      <c r="S3091" s="5">
        <f t="shared" si="2633"/>
        <v>0</v>
      </c>
      <c r="T3091" s="5">
        <v>45784.975509999997</v>
      </c>
      <c r="U3091" s="5">
        <f t="shared" si="2633"/>
        <v>0</v>
      </c>
      <c r="V3091" s="36">
        <f t="shared" si="2633"/>
        <v>0</v>
      </c>
      <c r="W3091" s="5">
        <f t="shared" si="2629"/>
        <v>99.891003181419862</v>
      </c>
      <c r="X3091" s="26"/>
      <c r="Y3091" s="2" t="s">
        <v>1236</v>
      </c>
    </row>
    <row r="3092" spans="1:25" ht="78.75" x14ac:dyDescent="0.25">
      <c r="A3092" s="4" t="s">
        <v>219</v>
      </c>
      <c r="B3092" s="4" t="s">
        <v>1343</v>
      </c>
      <c r="C3092" s="4" t="s">
        <v>158</v>
      </c>
      <c r="D3092" s="4" t="s">
        <v>18</v>
      </c>
      <c r="E3092" s="14" t="s">
        <v>462</v>
      </c>
      <c r="F3092" s="5"/>
      <c r="G3092" s="5"/>
      <c r="H3092" s="5"/>
      <c r="I3092" s="5"/>
      <c r="J3092" s="5"/>
      <c r="K3092" s="5"/>
      <c r="L3092" s="5"/>
      <c r="M3092" s="5">
        <f t="shared" si="2601"/>
        <v>0</v>
      </c>
      <c r="N3092" s="5">
        <v>45832.943270000003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45782.984649999999</v>
      </c>
      <c r="U3092" s="5">
        <v>0</v>
      </c>
      <c r="V3092" s="36">
        <v>0</v>
      </c>
      <c r="W3092" s="5">
        <f t="shared" si="2629"/>
        <v>99.890998446890706</v>
      </c>
      <c r="X3092" s="26"/>
      <c r="Y3092" s="2" t="s">
        <v>1236</v>
      </c>
    </row>
    <row r="3093" spans="1:25" ht="31.5" x14ac:dyDescent="0.25">
      <c r="A3093" s="4" t="s">
        <v>219</v>
      </c>
      <c r="B3093" s="4" t="s">
        <v>1343</v>
      </c>
      <c r="C3093" s="4" t="s">
        <v>158</v>
      </c>
      <c r="D3093" s="4" t="s">
        <v>28</v>
      </c>
      <c r="E3093" s="14" t="s">
        <v>464</v>
      </c>
      <c r="F3093" s="5">
        <f t="shared" ref="F3093:L3094" si="2636">F3094</f>
        <v>0</v>
      </c>
      <c r="G3093" s="5">
        <f t="shared" si="2636"/>
        <v>0</v>
      </c>
      <c r="H3093" s="5">
        <f t="shared" si="2636"/>
        <v>0</v>
      </c>
      <c r="I3093" s="5">
        <f t="shared" si="2636"/>
        <v>0</v>
      </c>
      <c r="J3093" s="5">
        <f t="shared" si="2636"/>
        <v>0</v>
      </c>
      <c r="K3093" s="5">
        <f t="shared" si="2636"/>
        <v>0</v>
      </c>
      <c r="L3093" s="5">
        <f t="shared" si="2636"/>
        <v>0</v>
      </c>
      <c r="M3093" s="5">
        <f t="shared" si="2601"/>
        <v>0</v>
      </c>
      <c r="N3093" s="5">
        <v>45832.943270000003</v>
      </c>
      <c r="O3093" s="5">
        <f>O3094</f>
        <v>0</v>
      </c>
      <c r="P3093" s="5">
        <f t="shared" ref="P3093:V3094" si="2637">P3094</f>
        <v>0</v>
      </c>
      <c r="Q3093" s="5">
        <f t="shared" si="2637"/>
        <v>0</v>
      </c>
      <c r="R3093" s="5">
        <f t="shared" si="2637"/>
        <v>0</v>
      </c>
      <c r="S3093" s="5">
        <f t="shared" si="2637"/>
        <v>0</v>
      </c>
      <c r="T3093" s="5">
        <v>45782.984649999999</v>
      </c>
      <c r="U3093" s="5">
        <f t="shared" si="2637"/>
        <v>0</v>
      </c>
      <c r="V3093" s="36">
        <f t="shared" si="2637"/>
        <v>0</v>
      </c>
      <c r="W3093" s="5">
        <f t="shared" si="2629"/>
        <v>99.890998446890706</v>
      </c>
      <c r="X3093" s="26"/>
      <c r="Y3093" s="2" t="s">
        <v>1236</v>
      </c>
    </row>
    <row r="3094" spans="1:25" x14ac:dyDescent="0.25">
      <c r="A3094" s="4" t="s">
        <v>219</v>
      </c>
      <c r="B3094" s="4" t="s">
        <v>1343</v>
      </c>
      <c r="C3094" s="4" t="s">
        <v>158</v>
      </c>
      <c r="D3094" s="4" t="s">
        <v>117</v>
      </c>
      <c r="E3094" s="14" t="s">
        <v>467</v>
      </c>
      <c r="F3094" s="5">
        <f t="shared" si="2636"/>
        <v>0</v>
      </c>
      <c r="G3094" s="5">
        <f t="shared" si="2636"/>
        <v>0</v>
      </c>
      <c r="H3094" s="5">
        <f t="shared" si="2636"/>
        <v>0</v>
      </c>
      <c r="I3094" s="5">
        <f t="shared" si="2636"/>
        <v>0</v>
      </c>
      <c r="J3094" s="5">
        <f t="shared" si="2636"/>
        <v>0</v>
      </c>
      <c r="K3094" s="5">
        <f t="shared" si="2636"/>
        <v>0</v>
      </c>
      <c r="L3094" s="5">
        <f t="shared" si="2636"/>
        <v>0</v>
      </c>
      <c r="M3094" s="5">
        <f t="shared" si="2601"/>
        <v>0</v>
      </c>
      <c r="N3094" s="5">
        <v>1.9908600000000001</v>
      </c>
      <c r="O3094" s="5">
        <f>O3095</f>
        <v>0</v>
      </c>
      <c r="P3094" s="5">
        <f t="shared" si="2637"/>
        <v>0</v>
      </c>
      <c r="Q3094" s="5">
        <f t="shared" si="2637"/>
        <v>0</v>
      </c>
      <c r="R3094" s="5">
        <f t="shared" si="2637"/>
        <v>0</v>
      </c>
      <c r="S3094" s="5">
        <f t="shared" si="2637"/>
        <v>0</v>
      </c>
      <c r="T3094" s="5">
        <v>1.9908600000000001</v>
      </c>
      <c r="U3094" s="5">
        <f t="shared" si="2637"/>
        <v>0</v>
      </c>
      <c r="V3094" s="36">
        <f t="shared" si="2637"/>
        <v>0</v>
      </c>
      <c r="W3094" s="5">
        <f t="shared" si="2629"/>
        <v>100</v>
      </c>
      <c r="X3094" s="26"/>
      <c r="Y3094" s="2" t="s">
        <v>1236</v>
      </c>
    </row>
    <row r="3095" spans="1:25" ht="31.5" x14ac:dyDescent="0.25">
      <c r="A3095" s="4" t="s">
        <v>219</v>
      </c>
      <c r="B3095" s="4" t="s">
        <v>1343</v>
      </c>
      <c r="C3095" s="4" t="s">
        <v>158</v>
      </c>
      <c r="D3095" s="4" t="s">
        <v>300</v>
      </c>
      <c r="E3095" s="14" t="s">
        <v>469</v>
      </c>
      <c r="F3095" s="5"/>
      <c r="G3095" s="5"/>
      <c r="H3095" s="5"/>
      <c r="I3095" s="5"/>
      <c r="J3095" s="5"/>
      <c r="K3095" s="5"/>
      <c r="L3095" s="5"/>
      <c r="M3095" s="5">
        <f t="shared" si="2601"/>
        <v>0</v>
      </c>
      <c r="N3095" s="5">
        <v>1.9908600000000001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1.9908600000000001</v>
      </c>
      <c r="U3095" s="5">
        <v>0</v>
      </c>
      <c r="V3095" s="36">
        <v>0</v>
      </c>
      <c r="W3095" s="5">
        <f t="shared" si="2629"/>
        <v>100</v>
      </c>
      <c r="X3095" s="26"/>
      <c r="Y3095" s="2" t="s">
        <v>1236</v>
      </c>
    </row>
    <row r="3096" spans="1:25" s="3" customFormat="1" ht="31.5" x14ac:dyDescent="0.25">
      <c r="A3096" s="4" t="s">
        <v>219</v>
      </c>
      <c r="B3096" s="4" t="s">
        <v>1343</v>
      </c>
      <c r="C3096" s="4" t="s">
        <v>159</v>
      </c>
      <c r="D3096" s="4"/>
      <c r="E3096" s="14" t="s">
        <v>723</v>
      </c>
      <c r="F3096" s="8">
        <f t="shared" ref="F3096:L3102" si="2638">F3097</f>
        <v>1544.1</v>
      </c>
      <c r="G3096" s="8">
        <f t="shared" si="2638"/>
        <v>1544.1</v>
      </c>
      <c r="H3096" s="8">
        <f t="shared" si="2638"/>
        <v>1544.1</v>
      </c>
      <c r="I3096" s="8">
        <f t="shared" si="2638"/>
        <v>0</v>
      </c>
      <c r="J3096" s="8">
        <f t="shared" si="2638"/>
        <v>0</v>
      </c>
      <c r="K3096" s="8">
        <f t="shared" si="2638"/>
        <v>0</v>
      </c>
      <c r="L3096" s="8">
        <f t="shared" si="2638"/>
        <v>-170.9</v>
      </c>
      <c r="M3096" s="8">
        <f t="shared" si="2601"/>
        <v>1373.1999999999998</v>
      </c>
      <c r="N3096" s="5">
        <v>3474.6658699999998</v>
      </c>
      <c r="O3096" s="8">
        <f t="shared" ref="O3096:O3102" si="2639">O3097</f>
        <v>1091.49288</v>
      </c>
      <c r="P3096" s="8">
        <f t="shared" ref="P3096:V3102" si="2640">P3097</f>
        <v>0</v>
      </c>
      <c r="Q3096" s="8">
        <f t="shared" si="2640"/>
        <v>0</v>
      </c>
      <c r="R3096" s="8">
        <f t="shared" si="2640"/>
        <v>0</v>
      </c>
      <c r="S3096" s="8">
        <f t="shared" si="2640"/>
        <v>0</v>
      </c>
      <c r="T3096" s="5">
        <v>3473.2418699999998</v>
      </c>
      <c r="U3096" s="8">
        <f t="shared" si="2640"/>
        <v>0</v>
      </c>
      <c r="V3096" s="34">
        <f t="shared" si="2640"/>
        <v>0</v>
      </c>
      <c r="W3096" s="5">
        <f t="shared" si="2629"/>
        <v>99.959017642176917</v>
      </c>
      <c r="X3096" s="21"/>
    </row>
    <row r="3097" spans="1:25" s="10" customFormat="1" ht="78.75" x14ac:dyDescent="0.25">
      <c r="A3097" s="4" t="s">
        <v>219</v>
      </c>
      <c r="B3097" s="4" t="s">
        <v>1343</v>
      </c>
      <c r="C3097" s="4" t="s">
        <v>159</v>
      </c>
      <c r="D3097" s="4" t="s">
        <v>18</v>
      </c>
      <c r="E3097" s="14" t="s">
        <v>462</v>
      </c>
      <c r="F3097" s="11">
        <f t="shared" si="2638"/>
        <v>1544.1</v>
      </c>
      <c r="G3097" s="11">
        <f t="shared" si="2638"/>
        <v>1544.1</v>
      </c>
      <c r="H3097" s="11">
        <f t="shared" si="2638"/>
        <v>1544.1</v>
      </c>
      <c r="I3097" s="11">
        <f t="shared" si="2638"/>
        <v>0</v>
      </c>
      <c r="J3097" s="11">
        <f t="shared" si="2638"/>
        <v>0</v>
      </c>
      <c r="K3097" s="11">
        <f t="shared" si="2638"/>
        <v>0</v>
      </c>
      <c r="L3097" s="11">
        <f t="shared" si="2638"/>
        <v>-170.9</v>
      </c>
      <c r="M3097" s="11">
        <f t="shared" si="2601"/>
        <v>1373.1999999999998</v>
      </c>
      <c r="N3097" s="5">
        <v>7.718</v>
      </c>
      <c r="O3097" s="11">
        <f t="shared" si="2639"/>
        <v>1091.49288</v>
      </c>
      <c r="P3097" s="11">
        <f t="shared" si="2640"/>
        <v>0</v>
      </c>
      <c r="Q3097" s="11">
        <f t="shared" si="2640"/>
        <v>0</v>
      </c>
      <c r="R3097" s="11">
        <f t="shared" si="2640"/>
        <v>0</v>
      </c>
      <c r="S3097" s="11">
        <f t="shared" si="2640"/>
        <v>0</v>
      </c>
      <c r="T3097" s="5">
        <v>7.718</v>
      </c>
      <c r="U3097" s="11">
        <f t="shared" si="2640"/>
        <v>0</v>
      </c>
      <c r="V3097" s="35">
        <f t="shared" si="2640"/>
        <v>0</v>
      </c>
      <c r="W3097" s="5">
        <f t="shared" si="2629"/>
        <v>100</v>
      </c>
      <c r="X3097" s="25"/>
    </row>
    <row r="3098" spans="1:25" ht="31.5" x14ac:dyDescent="0.25">
      <c r="A3098" s="4" t="s">
        <v>219</v>
      </c>
      <c r="B3098" s="4" t="s">
        <v>1343</v>
      </c>
      <c r="C3098" s="4" t="s">
        <v>159</v>
      </c>
      <c r="D3098" s="4" t="s">
        <v>28</v>
      </c>
      <c r="E3098" s="14" t="s">
        <v>464</v>
      </c>
      <c r="F3098" s="5">
        <f t="shared" si="2638"/>
        <v>1544.1</v>
      </c>
      <c r="G3098" s="5">
        <f t="shared" si="2638"/>
        <v>1544.1</v>
      </c>
      <c r="H3098" s="5">
        <f t="shared" si="2638"/>
        <v>1544.1</v>
      </c>
      <c r="I3098" s="5">
        <f t="shared" si="2638"/>
        <v>0</v>
      </c>
      <c r="J3098" s="5">
        <f t="shared" si="2638"/>
        <v>0</v>
      </c>
      <c r="K3098" s="5">
        <f t="shared" si="2638"/>
        <v>0</v>
      </c>
      <c r="L3098" s="5">
        <f t="shared" si="2638"/>
        <v>-170.9</v>
      </c>
      <c r="M3098" s="5">
        <f t="shared" si="2601"/>
        <v>1373.1999999999998</v>
      </c>
      <c r="N3098" s="5">
        <v>7.718</v>
      </c>
      <c r="O3098" s="5">
        <f t="shared" si="2639"/>
        <v>1091.49288</v>
      </c>
      <c r="P3098" s="5">
        <f t="shared" si="2640"/>
        <v>0</v>
      </c>
      <c r="Q3098" s="5">
        <f t="shared" si="2640"/>
        <v>0</v>
      </c>
      <c r="R3098" s="5">
        <f t="shared" si="2640"/>
        <v>0</v>
      </c>
      <c r="S3098" s="5">
        <f t="shared" si="2640"/>
        <v>0</v>
      </c>
      <c r="T3098" s="5">
        <v>7.718</v>
      </c>
      <c r="U3098" s="5">
        <f t="shared" si="2640"/>
        <v>0</v>
      </c>
      <c r="V3098" s="36">
        <f t="shared" si="2640"/>
        <v>0</v>
      </c>
      <c r="W3098" s="5">
        <f t="shared" si="2629"/>
        <v>100</v>
      </c>
      <c r="X3098" s="26"/>
    </row>
    <row r="3099" spans="1:25" ht="31.5" x14ac:dyDescent="0.25">
      <c r="A3099" s="4" t="s">
        <v>219</v>
      </c>
      <c r="B3099" s="4" t="s">
        <v>1343</v>
      </c>
      <c r="C3099" s="4" t="s">
        <v>159</v>
      </c>
      <c r="D3099" s="4" t="s">
        <v>11</v>
      </c>
      <c r="E3099" s="14" t="s">
        <v>465</v>
      </c>
      <c r="F3099" s="5">
        <f t="shared" si="2638"/>
        <v>1544.1</v>
      </c>
      <c r="G3099" s="5">
        <f t="shared" si="2638"/>
        <v>1544.1</v>
      </c>
      <c r="H3099" s="5">
        <f t="shared" si="2638"/>
        <v>1544.1</v>
      </c>
      <c r="I3099" s="5">
        <f t="shared" si="2638"/>
        <v>0</v>
      </c>
      <c r="J3099" s="5">
        <f t="shared" si="2638"/>
        <v>0</v>
      </c>
      <c r="K3099" s="5">
        <f t="shared" si="2638"/>
        <v>0</v>
      </c>
      <c r="L3099" s="5">
        <f t="shared" si="2638"/>
        <v>-170.9</v>
      </c>
      <c r="M3099" s="5">
        <f t="shared" si="2601"/>
        <v>1373.1999999999998</v>
      </c>
      <c r="N3099" s="5">
        <v>3140.94787</v>
      </c>
      <c r="O3099" s="5">
        <f t="shared" si="2639"/>
        <v>1091.49288</v>
      </c>
      <c r="P3099" s="5">
        <f t="shared" si="2640"/>
        <v>0</v>
      </c>
      <c r="Q3099" s="5">
        <f t="shared" si="2640"/>
        <v>0</v>
      </c>
      <c r="R3099" s="5">
        <f t="shared" si="2640"/>
        <v>0</v>
      </c>
      <c r="S3099" s="5">
        <f t="shared" si="2640"/>
        <v>0</v>
      </c>
      <c r="T3099" s="5">
        <v>3139.52387</v>
      </c>
      <c r="U3099" s="5">
        <f t="shared" si="2640"/>
        <v>0</v>
      </c>
      <c r="V3099" s="36">
        <f t="shared" si="2640"/>
        <v>0</v>
      </c>
      <c r="W3099" s="5">
        <f t="shared" si="2629"/>
        <v>99.954663367272005</v>
      </c>
      <c r="X3099" s="26"/>
    </row>
    <row r="3100" spans="1:25" ht="31.5" x14ac:dyDescent="0.25">
      <c r="A3100" s="4" t="s">
        <v>219</v>
      </c>
      <c r="B3100" s="4" t="s">
        <v>1343</v>
      </c>
      <c r="C3100" s="4" t="s">
        <v>159</v>
      </c>
      <c r="D3100" s="4" t="s">
        <v>12</v>
      </c>
      <c r="E3100" s="14" t="s">
        <v>466</v>
      </c>
      <c r="F3100" s="5">
        <f t="shared" si="2638"/>
        <v>1544.1</v>
      </c>
      <c r="G3100" s="5">
        <f t="shared" si="2638"/>
        <v>1544.1</v>
      </c>
      <c r="H3100" s="5">
        <f t="shared" si="2638"/>
        <v>1544.1</v>
      </c>
      <c r="I3100" s="5">
        <f t="shared" si="2638"/>
        <v>0</v>
      </c>
      <c r="J3100" s="5">
        <f t="shared" si="2638"/>
        <v>0</v>
      </c>
      <c r="K3100" s="5">
        <f t="shared" si="2638"/>
        <v>0</v>
      </c>
      <c r="L3100" s="5">
        <f t="shared" si="2638"/>
        <v>-170.9</v>
      </c>
      <c r="M3100" s="5">
        <f t="shared" si="2601"/>
        <v>1373.1999999999998</v>
      </c>
      <c r="N3100" s="5">
        <v>3140.94787</v>
      </c>
      <c r="O3100" s="5">
        <f t="shared" si="2639"/>
        <v>1091.49288</v>
      </c>
      <c r="P3100" s="5">
        <f t="shared" si="2640"/>
        <v>0</v>
      </c>
      <c r="Q3100" s="5">
        <f t="shared" si="2640"/>
        <v>0</v>
      </c>
      <c r="R3100" s="5">
        <f t="shared" si="2640"/>
        <v>0</v>
      </c>
      <c r="S3100" s="5">
        <f t="shared" si="2640"/>
        <v>0</v>
      </c>
      <c r="T3100" s="5">
        <v>3139.52387</v>
      </c>
      <c r="U3100" s="5">
        <f t="shared" si="2640"/>
        <v>0</v>
      </c>
      <c r="V3100" s="36">
        <f t="shared" si="2640"/>
        <v>0</v>
      </c>
      <c r="W3100" s="5">
        <f t="shared" si="2629"/>
        <v>99.954663367272005</v>
      </c>
      <c r="X3100" s="26"/>
    </row>
    <row r="3101" spans="1:25" x14ac:dyDescent="0.25">
      <c r="A3101" s="4" t="s">
        <v>219</v>
      </c>
      <c r="B3101" s="4" t="s">
        <v>1343</v>
      </c>
      <c r="C3101" s="4" t="s">
        <v>159</v>
      </c>
      <c r="D3101" s="4" t="s">
        <v>13</v>
      </c>
      <c r="E3101" s="14" t="s">
        <v>480</v>
      </c>
      <c r="F3101" s="5">
        <f t="shared" si="2638"/>
        <v>1544.1</v>
      </c>
      <c r="G3101" s="5">
        <f t="shared" si="2638"/>
        <v>1544.1</v>
      </c>
      <c r="H3101" s="5">
        <f t="shared" si="2638"/>
        <v>1544.1</v>
      </c>
      <c r="I3101" s="5">
        <f t="shared" si="2638"/>
        <v>0</v>
      </c>
      <c r="J3101" s="5">
        <f t="shared" si="2638"/>
        <v>0</v>
      </c>
      <c r="K3101" s="5">
        <f t="shared" si="2638"/>
        <v>0</v>
      </c>
      <c r="L3101" s="5">
        <f t="shared" si="2638"/>
        <v>-170.9</v>
      </c>
      <c r="M3101" s="5">
        <f t="shared" si="2601"/>
        <v>1373.1999999999998</v>
      </c>
      <c r="N3101" s="5">
        <v>326</v>
      </c>
      <c r="O3101" s="5">
        <f t="shared" si="2639"/>
        <v>1091.49288</v>
      </c>
      <c r="P3101" s="5">
        <f t="shared" si="2640"/>
        <v>0</v>
      </c>
      <c r="Q3101" s="5">
        <f t="shared" si="2640"/>
        <v>0</v>
      </c>
      <c r="R3101" s="5">
        <f t="shared" si="2640"/>
        <v>0</v>
      </c>
      <c r="S3101" s="5">
        <f t="shared" si="2640"/>
        <v>0</v>
      </c>
      <c r="T3101" s="5">
        <v>326</v>
      </c>
      <c r="U3101" s="5">
        <f t="shared" si="2640"/>
        <v>0</v>
      </c>
      <c r="V3101" s="36">
        <f t="shared" si="2640"/>
        <v>0</v>
      </c>
      <c r="W3101" s="5">
        <f t="shared" si="2629"/>
        <v>100</v>
      </c>
      <c r="X3101" s="26"/>
    </row>
    <row r="3102" spans="1:25" x14ac:dyDescent="0.25">
      <c r="A3102" s="4" t="s">
        <v>219</v>
      </c>
      <c r="B3102" s="4" t="s">
        <v>1343</v>
      </c>
      <c r="C3102" s="4" t="s">
        <v>159</v>
      </c>
      <c r="D3102" s="4" t="s">
        <v>14</v>
      </c>
      <c r="E3102" s="14" t="s">
        <v>482</v>
      </c>
      <c r="F3102" s="5">
        <f t="shared" si="2638"/>
        <v>1544.1</v>
      </c>
      <c r="G3102" s="5">
        <f t="shared" si="2638"/>
        <v>1544.1</v>
      </c>
      <c r="H3102" s="5">
        <f t="shared" si="2638"/>
        <v>1544.1</v>
      </c>
      <c r="I3102" s="5">
        <f t="shared" si="2638"/>
        <v>0</v>
      </c>
      <c r="J3102" s="5">
        <f t="shared" si="2638"/>
        <v>0</v>
      </c>
      <c r="K3102" s="5">
        <f t="shared" si="2638"/>
        <v>0</v>
      </c>
      <c r="L3102" s="5">
        <f t="shared" si="2638"/>
        <v>-170.9</v>
      </c>
      <c r="M3102" s="5">
        <f t="shared" si="2601"/>
        <v>1373.1999999999998</v>
      </c>
      <c r="N3102" s="5">
        <v>26</v>
      </c>
      <c r="O3102" s="5">
        <f t="shared" si="2639"/>
        <v>1091.49288</v>
      </c>
      <c r="P3102" s="5">
        <f t="shared" si="2640"/>
        <v>0</v>
      </c>
      <c r="Q3102" s="5">
        <f t="shared" si="2640"/>
        <v>0</v>
      </c>
      <c r="R3102" s="5">
        <f t="shared" si="2640"/>
        <v>0</v>
      </c>
      <c r="S3102" s="5">
        <f t="shared" si="2640"/>
        <v>0</v>
      </c>
      <c r="T3102" s="5">
        <v>26</v>
      </c>
      <c r="U3102" s="5">
        <f t="shared" si="2640"/>
        <v>0</v>
      </c>
      <c r="V3102" s="36">
        <f t="shared" si="2640"/>
        <v>0</v>
      </c>
      <c r="W3102" s="5">
        <f t="shared" si="2629"/>
        <v>100</v>
      </c>
      <c r="X3102" s="26"/>
    </row>
    <row r="3103" spans="1:25" x14ac:dyDescent="0.25">
      <c r="A3103" s="4" t="s">
        <v>219</v>
      </c>
      <c r="B3103" s="4" t="s">
        <v>1343</v>
      </c>
      <c r="C3103" s="4" t="s">
        <v>159</v>
      </c>
      <c r="D3103" s="4" t="s">
        <v>20</v>
      </c>
      <c r="E3103" s="14" t="s">
        <v>483</v>
      </c>
      <c r="F3103" s="5">
        <v>1544.1</v>
      </c>
      <c r="G3103" s="5">
        <v>1544.1</v>
      </c>
      <c r="H3103" s="5">
        <v>1544.1</v>
      </c>
      <c r="I3103" s="5"/>
      <c r="J3103" s="5"/>
      <c r="K3103" s="5"/>
      <c r="L3103" s="5">
        <v>-170.9</v>
      </c>
      <c r="M3103" s="5">
        <f t="shared" si="2601"/>
        <v>1373.1999999999998</v>
      </c>
      <c r="N3103" s="5">
        <v>300</v>
      </c>
      <c r="O3103" s="5">
        <v>1091.49288</v>
      </c>
      <c r="P3103" s="5">
        <v>0</v>
      </c>
      <c r="Q3103" s="5">
        <v>0</v>
      </c>
      <c r="R3103" s="5">
        <v>0</v>
      </c>
      <c r="S3103" s="5">
        <v>0</v>
      </c>
      <c r="T3103" s="5">
        <v>300</v>
      </c>
      <c r="U3103" s="5">
        <v>0</v>
      </c>
      <c r="V3103" s="36">
        <v>0</v>
      </c>
      <c r="W3103" s="5">
        <f t="shared" si="2629"/>
        <v>100</v>
      </c>
      <c r="X3103" s="26"/>
    </row>
    <row r="3104" spans="1:25" s="3" customFormat="1" ht="47.25" hidden="1" x14ac:dyDescent="0.25">
      <c r="A3104" s="4" t="s">
        <v>219</v>
      </c>
      <c r="B3104" s="4" t="s">
        <v>1343</v>
      </c>
      <c r="C3104" s="4" t="s">
        <v>36</v>
      </c>
      <c r="D3104" s="4"/>
      <c r="E3104" s="14" t="s">
        <v>732</v>
      </c>
      <c r="F3104" s="8">
        <f t="shared" ref="F3104:L3104" si="2641">F3105+F3177+F3223+F3325+F3401+F3413+F3427+F3451+F3441</f>
        <v>443035.2</v>
      </c>
      <c r="G3104" s="8">
        <f t="shared" si="2641"/>
        <v>337230.6</v>
      </c>
      <c r="H3104" s="8">
        <f t="shared" si="2641"/>
        <v>416290.69999999995</v>
      </c>
      <c r="I3104" s="8">
        <f t="shared" si="2641"/>
        <v>0</v>
      </c>
      <c r="J3104" s="8">
        <f t="shared" si="2641"/>
        <v>0</v>
      </c>
      <c r="K3104" s="8">
        <f t="shared" si="2641"/>
        <v>-10229.299999999999</v>
      </c>
      <c r="L3104" s="8">
        <f t="shared" si="2641"/>
        <v>24405.425999999999</v>
      </c>
      <c r="M3104" s="8">
        <f t="shared" si="2601"/>
        <v>467440.62599999999</v>
      </c>
      <c r="N3104" s="5">
        <v>0</v>
      </c>
      <c r="O3104" s="8">
        <f>O3105+O3177+O3223+O3325+O3401+O3413+O3427+O3451+O3441</f>
        <v>334349.47078999999</v>
      </c>
      <c r="P3104" s="8">
        <f t="shared" ref="P3104:V3104" si="2642">P3105+P3177+P3223+P3325+P3401+P3413+P3427+P3451+P3441</f>
        <v>288696.97185000003</v>
      </c>
      <c r="Q3104" s="8">
        <f t="shared" si="2642"/>
        <v>87988.483019999985</v>
      </c>
      <c r="R3104" s="8">
        <f t="shared" si="2642"/>
        <v>0</v>
      </c>
      <c r="S3104" s="8">
        <f t="shared" si="2642"/>
        <v>0</v>
      </c>
      <c r="T3104" s="5">
        <v>0</v>
      </c>
      <c r="U3104" s="8">
        <f t="shared" si="2642"/>
        <v>288306.60405000002</v>
      </c>
      <c r="V3104" s="34">
        <f t="shared" si="2642"/>
        <v>0</v>
      </c>
      <c r="W3104" s="5" t="e">
        <f t="shared" si="2629"/>
        <v>#DIV/0!</v>
      </c>
      <c r="X3104" s="24" t="s">
        <v>1214</v>
      </c>
    </row>
    <row r="3105" spans="1:24" s="3" customFormat="1" ht="47.25" hidden="1" x14ac:dyDescent="0.25">
      <c r="A3105" s="4" t="s">
        <v>219</v>
      </c>
      <c r="B3105" s="4" t="s">
        <v>1343</v>
      </c>
      <c r="C3105" s="4" t="s">
        <v>1081</v>
      </c>
      <c r="D3105" s="4"/>
      <c r="E3105" s="14" t="s">
        <v>1083</v>
      </c>
      <c r="F3105" s="8">
        <f t="shared" ref="F3105:L3105" si="2643">F3106+F3132</f>
        <v>56185.100000000006</v>
      </c>
      <c r="G3105" s="8">
        <f t="shared" si="2643"/>
        <v>53347.100000000006</v>
      </c>
      <c r="H3105" s="8">
        <f t="shared" si="2643"/>
        <v>53347.100000000006</v>
      </c>
      <c r="I3105" s="8">
        <f t="shared" si="2643"/>
        <v>0</v>
      </c>
      <c r="J3105" s="8">
        <f t="shared" si="2643"/>
        <v>0</v>
      </c>
      <c r="K3105" s="8">
        <f t="shared" si="2643"/>
        <v>0</v>
      </c>
      <c r="L3105" s="8">
        <f t="shared" si="2643"/>
        <v>416.6</v>
      </c>
      <c r="M3105" s="8">
        <f t="shared" si="2601"/>
        <v>56601.700000000004</v>
      </c>
      <c r="N3105" s="5">
        <v>0</v>
      </c>
      <c r="O3105" s="8">
        <f>O3106+O3132</f>
        <v>38328.86</v>
      </c>
      <c r="P3105" s="8">
        <f t="shared" ref="P3105:V3105" si="2644">P3106+P3132</f>
        <v>1744.3262299999999</v>
      </c>
      <c r="Q3105" s="8">
        <f t="shared" si="2644"/>
        <v>4102.05</v>
      </c>
      <c r="R3105" s="8">
        <f t="shared" si="2644"/>
        <v>0</v>
      </c>
      <c r="S3105" s="8">
        <f t="shared" si="2644"/>
        <v>0</v>
      </c>
      <c r="T3105" s="5">
        <v>0</v>
      </c>
      <c r="U3105" s="8">
        <f t="shared" si="2644"/>
        <v>1744.3262299999999</v>
      </c>
      <c r="V3105" s="34">
        <f t="shared" si="2644"/>
        <v>0</v>
      </c>
      <c r="W3105" s="5" t="e">
        <f t="shared" si="2629"/>
        <v>#DIV/0!</v>
      </c>
      <c r="X3105" s="24" t="s">
        <v>1214</v>
      </c>
    </row>
    <row r="3106" spans="1:24" s="10" customFormat="1" ht="31.5" hidden="1" x14ac:dyDescent="0.25">
      <c r="A3106" s="4" t="s">
        <v>219</v>
      </c>
      <c r="B3106" s="4" t="s">
        <v>1343</v>
      </c>
      <c r="C3106" s="4" t="s">
        <v>1082</v>
      </c>
      <c r="D3106" s="4"/>
      <c r="E3106" s="14" t="s">
        <v>1084</v>
      </c>
      <c r="F3106" s="11">
        <f t="shared" ref="F3106:L3106" si="2645">F3107+F3115+F3127</f>
        <v>47061.9</v>
      </c>
      <c r="G3106" s="11">
        <f t="shared" si="2645"/>
        <v>47061.9</v>
      </c>
      <c r="H3106" s="11">
        <f t="shared" si="2645"/>
        <v>47061.9</v>
      </c>
      <c r="I3106" s="11">
        <f t="shared" si="2645"/>
        <v>0</v>
      </c>
      <c r="J3106" s="11">
        <f t="shared" si="2645"/>
        <v>0</v>
      </c>
      <c r="K3106" s="11">
        <f t="shared" si="2645"/>
        <v>0</v>
      </c>
      <c r="L3106" s="11">
        <f t="shared" si="2645"/>
        <v>401.6</v>
      </c>
      <c r="M3106" s="11">
        <f t="shared" si="2601"/>
        <v>47463.5</v>
      </c>
      <c r="N3106" s="5">
        <v>0</v>
      </c>
      <c r="O3106" s="11">
        <f>O3107+O3115+O3127</f>
        <v>33739.824000000001</v>
      </c>
      <c r="P3106" s="11">
        <f t="shared" ref="P3106:V3106" si="2646">P3107+P3115+P3127</f>
        <v>1119.0999999999999</v>
      </c>
      <c r="Q3106" s="11">
        <f t="shared" si="2646"/>
        <v>4102.05</v>
      </c>
      <c r="R3106" s="11">
        <f t="shared" si="2646"/>
        <v>0</v>
      </c>
      <c r="S3106" s="11">
        <f t="shared" si="2646"/>
        <v>0</v>
      </c>
      <c r="T3106" s="5">
        <v>0</v>
      </c>
      <c r="U3106" s="11">
        <f t="shared" si="2646"/>
        <v>1119.0999999999999</v>
      </c>
      <c r="V3106" s="35">
        <f t="shared" si="2646"/>
        <v>0</v>
      </c>
      <c r="W3106" s="5" t="e">
        <f t="shared" si="2629"/>
        <v>#DIV/0!</v>
      </c>
      <c r="X3106" s="24" t="s">
        <v>1214</v>
      </c>
    </row>
    <row r="3107" spans="1:24" ht="31.5" hidden="1" x14ac:dyDescent="0.25">
      <c r="A3107" s="4" t="s">
        <v>219</v>
      </c>
      <c r="B3107" s="4" t="s">
        <v>1343</v>
      </c>
      <c r="C3107" s="4" t="s">
        <v>1082</v>
      </c>
      <c r="D3107" s="4" t="s">
        <v>11</v>
      </c>
      <c r="E3107" s="14" t="s">
        <v>465</v>
      </c>
      <c r="F3107" s="5">
        <f t="shared" ref="F3107:L3109" si="2647">F3108</f>
        <v>5469.4</v>
      </c>
      <c r="G3107" s="5">
        <f t="shared" si="2647"/>
        <v>5469.4</v>
      </c>
      <c r="H3107" s="5">
        <f t="shared" si="2647"/>
        <v>5469.4</v>
      </c>
      <c r="I3107" s="5">
        <f t="shared" si="2647"/>
        <v>0</v>
      </c>
      <c r="J3107" s="5">
        <f t="shared" si="2647"/>
        <v>0</v>
      </c>
      <c r="K3107" s="5">
        <f t="shared" si="2647"/>
        <v>0</v>
      </c>
      <c r="L3107" s="5">
        <f t="shared" si="2647"/>
        <v>0</v>
      </c>
      <c r="M3107" s="5">
        <f t="shared" si="2601"/>
        <v>5469.4</v>
      </c>
      <c r="N3107" s="5">
        <v>0</v>
      </c>
      <c r="O3107" s="5">
        <f t="shared" ref="O3107:O3109" si="2648">O3108</f>
        <v>4102.05</v>
      </c>
      <c r="P3107" s="5">
        <f t="shared" ref="P3107:V3109" si="2649">P3108</f>
        <v>1119.0999999999999</v>
      </c>
      <c r="Q3107" s="5">
        <f t="shared" si="2649"/>
        <v>4102.05</v>
      </c>
      <c r="R3107" s="5">
        <f t="shared" si="2649"/>
        <v>0</v>
      </c>
      <c r="S3107" s="5">
        <f t="shared" si="2649"/>
        <v>0</v>
      </c>
      <c r="T3107" s="5">
        <v>0</v>
      </c>
      <c r="U3107" s="5">
        <f t="shared" si="2649"/>
        <v>1119.0999999999999</v>
      </c>
      <c r="V3107" s="36">
        <f t="shared" si="2649"/>
        <v>0</v>
      </c>
      <c r="W3107" s="5" t="e">
        <f t="shared" si="2629"/>
        <v>#DIV/0!</v>
      </c>
      <c r="X3107" s="24" t="s">
        <v>1214</v>
      </c>
    </row>
    <row r="3108" spans="1:24" ht="31.5" hidden="1" x14ac:dyDescent="0.25">
      <c r="A3108" s="4" t="s">
        <v>219</v>
      </c>
      <c r="B3108" s="4" t="s">
        <v>1343</v>
      </c>
      <c r="C3108" s="4" t="s">
        <v>1082</v>
      </c>
      <c r="D3108" s="4" t="s">
        <v>12</v>
      </c>
      <c r="E3108" s="14" t="s">
        <v>466</v>
      </c>
      <c r="F3108" s="5">
        <f t="shared" si="2647"/>
        <v>5469.4</v>
      </c>
      <c r="G3108" s="5">
        <f t="shared" si="2647"/>
        <v>5469.4</v>
      </c>
      <c r="H3108" s="5">
        <f t="shared" si="2647"/>
        <v>5469.4</v>
      </c>
      <c r="I3108" s="5">
        <f t="shared" si="2647"/>
        <v>0</v>
      </c>
      <c r="J3108" s="5">
        <f t="shared" si="2647"/>
        <v>0</v>
      </c>
      <c r="K3108" s="5">
        <f t="shared" si="2647"/>
        <v>0</v>
      </c>
      <c r="L3108" s="5">
        <f t="shared" si="2647"/>
        <v>0</v>
      </c>
      <c r="M3108" s="5">
        <f t="shared" si="2601"/>
        <v>5469.4</v>
      </c>
      <c r="N3108" s="5">
        <v>0</v>
      </c>
      <c r="O3108" s="5">
        <f t="shared" si="2648"/>
        <v>4102.05</v>
      </c>
      <c r="P3108" s="5">
        <f t="shared" si="2649"/>
        <v>1119.0999999999999</v>
      </c>
      <c r="Q3108" s="5">
        <f t="shared" si="2649"/>
        <v>4102.05</v>
      </c>
      <c r="R3108" s="5">
        <f t="shared" si="2649"/>
        <v>0</v>
      </c>
      <c r="S3108" s="5">
        <f t="shared" si="2649"/>
        <v>0</v>
      </c>
      <c r="T3108" s="5">
        <v>0</v>
      </c>
      <c r="U3108" s="5">
        <f t="shared" si="2649"/>
        <v>1119.0999999999999</v>
      </c>
      <c r="V3108" s="36">
        <f t="shared" si="2649"/>
        <v>0</v>
      </c>
      <c r="W3108" s="5" t="e">
        <f t="shared" si="2629"/>
        <v>#DIV/0!</v>
      </c>
      <c r="X3108" s="24" t="s">
        <v>1214</v>
      </c>
    </row>
    <row r="3109" spans="1:24" x14ac:dyDescent="0.25">
      <c r="A3109" s="9" t="s">
        <v>219</v>
      </c>
      <c r="B3109" s="9" t="s">
        <v>1318</v>
      </c>
      <c r="C3109" s="9"/>
      <c r="D3109" s="9"/>
      <c r="E3109" s="13" t="s">
        <v>440</v>
      </c>
      <c r="F3109" s="5">
        <f t="shared" si="2647"/>
        <v>5469.4</v>
      </c>
      <c r="G3109" s="5">
        <f t="shared" si="2647"/>
        <v>5469.4</v>
      </c>
      <c r="H3109" s="5">
        <f t="shared" si="2647"/>
        <v>5469.4</v>
      </c>
      <c r="I3109" s="5">
        <f t="shared" si="2647"/>
        <v>0</v>
      </c>
      <c r="J3109" s="5">
        <f t="shared" si="2647"/>
        <v>0</v>
      </c>
      <c r="K3109" s="5">
        <f t="shared" si="2647"/>
        <v>0</v>
      </c>
      <c r="L3109" s="5">
        <f t="shared" si="2647"/>
        <v>0</v>
      </c>
      <c r="M3109" s="5">
        <f t="shared" si="2601"/>
        <v>5469.4</v>
      </c>
      <c r="N3109" s="11">
        <v>8425.08</v>
      </c>
      <c r="O3109" s="5">
        <f t="shared" si="2648"/>
        <v>4102.05</v>
      </c>
      <c r="P3109" s="5">
        <f t="shared" si="2649"/>
        <v>1119.0999999999999</v>
      </c>
      <c r="Q3109" s="5">
        <f t="shared" si="2649"/>
        <v>4102.05</v>
      </c>
      <c r="R3109" s="5">
        <f t="shared" si="2649"/>
        <v>0</v>
      </c>
      <c r="S3109" s="5">
        <f t="shared" si="2649"/>
        <v>0</v>
      </c>
      <c r="T3109" s="11">
        <v>8417.8603600000006</v>
      </c>
      <c r="U3109" s="5">
        <f t="shared" si="2649"/>
        <v>1119.0999999999999</v>
      </c>
      <c r="V3109" s="36">
        <f t="shared" si="2649"/>
        <v>0</v>
      </c>
      <c r="W3109" s="11">
        <f t="shared" si="2629"/>
        <v>99.914307757315072</v>
      </c>
      <c r="X3109" s="26"/>
    </row>
    <row r="3110" spans="1:24" x14ac:dyDescent="0.25">
      <c r="A3110" s="4" t="s">
        <v>219</v>
      </c>
      <c r="B3110" s="4" t="s">
        <v>1318</v>
      </c>
      <c r="C3110" s="4" t="s">
        <v>108</v>
      </c>
      <c r="D3110" s="4"/>
      <c r="E3110" s="14" t="s">
        <v>868</v>
      </c>
      <c r="F3110" s="5">
        <f t="shared" ref="F3110:L3110" si="2650">F3111+F3113</f>
        <v>5469.4</v>
      </c>
      <c r="G3110" s="5">
        <f t="shared" si="2650"/>
        <v>5469.4</v>
      </c>
      <c r="H3110" s="5">
        <f t="shared" si="2650"/>
        <v>5469.4</v>
      </c>
      <c r="I3110" s="5">
        <f t="shared" si="2650"/>
        <v>0</v>
      </c>
      <c r="J3110" s="5">
        <f t="shared" si="2650"/>
        <v>0</v>
      </c>
      <c r="K3110" s="5">
        <f t="shared" si="2650"/>
        <v>0</v>
      </c>
      <c r="L3110" s="5">
        <f t="shared" si="2650"/>
        <v>0</v>
      </c>
      <c r="M3110" s="5">
        <f t="shared" si="2601"/>
        <v>5469.4</v>
      </c>
      <c r="N3110" s="5">
        <v>8405.08</v>
      </c>
      <c r="O3110" s="5">
        <f>O3111+O3113</f>
        <v>4102.05</v>
      </c>
      <c r="P3110" s="5">
        <f t="shared" ref="P3110:V3110" si="2651">P3111+P3113</f>
        <v>1119.0999999999999</v>
      </c>
      <c r="Q3110" s="5">
        <f t="shared" si="2651"/>
        <v>4102.05</v>
      </c>
      <c r="R3110" s="5">
        <f t="shared" si="2651"/>
        <v>0</v>
      </c>
      <c r="S3110" s="5">
        <f t="shared" si="2651"/>
        <v>0</v>
      </c>
      <c r="T3110" s="5">
        <v>8397.8603600000006</v>
      </c>
      <c r="U3110" s="5">
        <f t="shared" si="2651"/>
        <v>1119.0999999999999</v>
      </c>
      <c r="V3110" s="36">
        <f t="shared" si="2651"/>
        <v>0</v>
      </c>
      <c r="W3110" s="5">
        <f t="shared" si="2629"/>
        <v>99.914103851480306</v>
      </c>
      <c r="X3110" s="26"/>
    </row>
    <row r="3111" spans="1:24" ht="31.5" x14ac:dyDescent="0.25">
      <c r="A3111" s="4" t="s">
        <v>219</v>
      </c>
      <c r="B3111" s="4" t="s">
        <v>1318</v>
      </c>
      <c r="C3111" s="4" t="s">
        <v>168</v>
      </c>
      <c r="D3111" s="4"/>
      <c r="E3111" s="14" t="s">
        <v>1417</v>
      </c>
      <c r="F3111" s="5">
        <f t="shared" ref="F3111:L3111" si="2652">F3112</f>
        <v>5108</v>
      </c>
      <c r="G3111" s="5">
        <f t="shared" si="2652"/>
        <v>5108</v>
      </c>
      <c r="H3111" s="5">
        <f t="shared" si="2652"/>
        <v>5108</v>
      </c>
      <c r="I3111" s="5">
        <f t="shared" si="2652"/>
        <v>0</v>
      </c>
      <c r="J3111" s="5">
        <f t="shared" si="2652"/>
        <v>0</v>
      </c>
      <c r="K3111" s="5">
        <f t="shared" si="2652"/>
        <v>0</v>
      </c>
      <c r="L3111" s="5">
        <f t="shared" si="2652"/>
        <v>0</v>
      </c>
      <c r="M3111" s="5">
        <f t="shared" si="2601"/>
        <v>5108</v>
      </c>
      <c r="N3111" s="5">
        <v>8285.08</v>
      </c>
      <c r="O3111" s="5">
        <f>O3112</f>
        <v>3783.5949999999998</v>
      </c>
      <c r="P3111" s="5">
        <f t="shared" ref="P3111:V3111" si="2653">P3112</f>
        <v>897.6</v>
      </c>
      <c r="Q3111" s="5">
        <f t="shared" si="2653"/>
        <v>3783.5949999999998</v>
      </c>
      <c r="R3111" s="5">
        <f t="shared" si="2653"/>
        <v>0</v>
      </c>
      <c r="S3111" s="5">
        <f t="shared" si="2653"/>
        <v>0</v>
      </c>
      <c r="T3111" s="5">
        <v>8277.8603600000006</v>
      </c>
      <c r="U3111" s="5">
        <f t="shared" si="2653"/>
        <v>897.6</v>
      </c>
      <c r="V3111" s="36">
        <f t="shared" si="2653"/>
        <v>0</v>
      </c>
      <c r="W3111" s="5">
        <f t="shared" si="2629"/>
        <v>99.912859743056202</v>
      </c>
      <c r="X3111" s="26"/>
    </row>
    <row r="3112" spans="1:24" ht="63" x14ac:dyDescent="0.25">
      <c r="A3112" s="4" t="s">
        <v>219</v>
      </c>
      <c r="B3112" s="4" t="s">
        <v>1318</v>
      </c>
      <c r="C3112" s="4" t="s">
        <v>169</v>
      </c>
      <c r="D3112" s="4"/>
      <c r="E3112" s="14" t="s">
        <v>1418</v>
      </c>
      <c r="F3112" s="5">
        <v>5108</v>
      </c>
      <c r="G3112" s="5">
        <v>5108</v>
      </c>
      <c r="H3112" s="5">
        <v>5108</v>
      </c>
      <c r="I3112" s="5"/>
      <c r="J3112" s="5"/>
      <c r="K3112" s="5"/>
      <c r="L3112" s="5"/>
      <c r="M3112" s="5">
        <f t="shared" si="2601"/>
        <v>5108</v>
      </c>
      <c r="N3112" s="5">
        <v>897.6</v>
      </c>
      <c r="O3112" s="5">
        <v>3783.5949999999998</v>
      </c>
      <c r="P3112" s="5">
        <f>N3112</f>
        <v>897.6</v>
      </c>
      <c r="Q3112" s="5">
        <f>O3112</f>
        <v>3783.5949999999998</v>
      </c>
      <c r="R3112" s="5">
        <v>0</v>
      </c>
      <c r="S3112" s="5">
        <v>0</v>
      </c>
      <c r="T3112" s="5">
        <v>897.6</v>
      </c>
      <c r="U3112" s="5">
        <f>T3112</f>
        <v>897.6</v>
      </c>
      <c r="V3112" s="36">
        <v>0</v>
      </c>
      <c r="W3112" s="5">
        <f t="shared" si="2629"/>
        <v>100</v>
      </c>
      <c r="X3112" s="26"/>
    </row>
    <row r="3113" spans="1:24" ht="63" x14ac:dyDescent="0.25">
      <c r="A3113" s="4" t="s">
        <v>219</v>
      </c>
      <c r="B3113" s="4" t="s">
        <v>1318</v>
      </c>
      <c r="C3113" s="4" t="s">
        <v>162</v>
      </c>
      <c r="D3113" s="4"/>
      <c r="E3113" s="14" t="s">
        <v>1419</v>
      </c>
      <c r="F3113" s="5">
        <f t="shared" ref="F3113:L3113" si="2654">F3114</f>
        <v>361.4</v>
      </c>
      <c r="G3113" s="5">
        <f t="shared" si="2654"/>
        <v>361.4</v>
      </c>
      <c r="H3113" s="5">
        <f t="shared" si="2654"/>
        <v>361.4</v>
      </c>
      <c r="I3113" s="5">
        <f t="shared" si="2654"/>
        <v>0</v>
      </c>
      <c r="J3113" s="5">
        <f t="shared" si="2654"/>
        <v>0</v>
      </c>
      <c r="K3113" s="5">
        <f t="shared" si="2654"/>
        <v>0</v>
      </c>
      <c r="L3113" s="5">
        <f t="shared" si="2654"/>
        <v>0</v>
      </c>
      <c r="M3113" s="5">
        <f t="shared" si="2601"/>
        <v>361.4</v>
      </c>
      <c r="N3113" s="5">
        <v>221.5</v>
      </c>
      <c r="O3113" s="5">
        <f>O3114</f>
        <v>318.45499999999998</v>
      </c>
      <c r="P3113" s="5">
        <f t="shared" ref="P3113:V3113" si="2655">P3114</f>
        <v>221.5</v>
      </c>
      <c r="Q3113" s="5">
        <f t="shared" si="2655"/>
        <v>318.45499999999998</v>
      </c>
      <c r="R3113" s="5">
        <f t="shared" si="2655"/>
        <v>0</v>
      </c>
      <c r="S3113" s="5">
        <f t="shared" si="2655"/>
        <v>0</v>
      </c>
      <c r="T3113" s="5">
        <v>221.5</v>
      </c>
      <c r="U3113" s="5">
        <f t="shared" si="2655"/>
        <v>221.5</v>
      </c>
      <c r="V3113" s="36">
        <f t="shared" si="2655"/>
        <v>0</v>
      </c>
      <c r="W3113" s="5">
        <f t="shared" si="2629"/>
        <v>100</v>
      </c>
      <c r="X3113" s="26"/>
    </row>
    <row r="3114" spans="1:24" ht="31.5" x14ac:dyDescent="0.25">
      <c r="A3114" s="4" t="s">
        <v>219</v>
      </c>
      <c r="B3114" s="4" t="s">
        <v>1318</v>
      </c>
      <c r="C3114" s="4" t="s">
        <v>162</v>
      </c>
      <c r="D3114" s="4" t="s">
        <v>11</v>
      </c>
      <c r="E3114" s="14" t="s">
        <v>465</v>
      </c>
      <c r="F3114" s="5">
        <v>361.4</v>
      </c>
      <c r="G3114" s="5">
        <v>361.4</v>
      </c>
      <c r="H3114" s="5">
        <v>361.4</v>
      </c>
      <c r="I3114" s="5"/>
      <c r="J3114" s="5"/>
      <c r="K3114" s="5"/>
      <c r="L3114" s="5"/>
      <c r="M3114" s="5">
        <f t="shared" si="2601"/>
        <v>361.4</v>
      </c>
      <c r="N3114" s="5">
        <v>221.5</v>
      </c>
      <c r="O3114" s="5">
        <v>318.45499999999998</v>
      </c>
      <c r="P3114" s="5">
        <f>N3114</f>
        <v>221.5</v>
      </c>
      <c r="Q3114" s="5">
        <f>O3114</f>
        <v>318.45499999999998</v>
      </c>
      <c r="R3114" s="5">
        <v>0</v>
      </c>
      <c r="S3114" s="5">
        <v>0</v>
      </c>
      <c r="T3114" s="5">
        <v>221.5</v>
      </c>
      <c r="U3114" s="5">
        <f>T3114</f>
        <v>221.5</v>
      </c>
      <c r="V3114" s="36">
        <v>0</v>
      </c>
      <c r="W3114" s="5">
        <f t="shared" si="2629"/>
        <v>100</v>
      </c>
      <c r="X3114" s="26"/>
    </row>
    <row r="3115" spans="1:24" ht="31.5" x14ac:dyDescent="0.25">
      <c r="A3115" s="4" t="s">
        <v>219</v>
      </c>
      <c r="B3115" s="4" t="s">
        <v>1318</v>
      </c>
      <c r="C3115" s="4" t="s">
        <v>162</v>
      </c>
      <c r="D3115" s="4" t="s">
        <v>12</v>
      </c>
      <c r="E3115" s="14" t="s">
        <v>466</v>
      </c>
      <c r="F3115" s="5">
        <f t="shared" ref="F3115:L3115" si="2656">F3116</f>
        <v>41592.5</v>
      </c>
      <c r="G3115" s="5">
        <f t="shared" si="2656"/>
        <v>41592.5</v>
      </c>
      <c r="H3115" s="5">
        <f t="shared" si="2656"/>
        <v>41592.5</v>
      </c>
      <c r="I3115" s="5">
        <f t="shared" si="2656"/>
        <v>0</v>
      </c>
      <c r="J3115" s="5">
        <f t="shared" si="2656"/>
        <v>0</v>
      </c>
      <c r="K3115" s="5">
        <f t="shared" si="2656"/>
        <v>0</v>
      </c>
      <c r="L3115" s="5">
        <f t="shared" si="2656"/>
        <v>401.6</v>
      </c>
      <c r="M3115" s="5">
        <f t="shared" ref="M3115:M3204" si="2657">F3115+I3115+L3115</f>
        <v>41994.1</v>
      </c>
      <c r="N3115" s="5">
        <v>221.5</v>
      </c>
      <c r="O3115" s="5">
        <f>O3116</f>
        <v>29633.813999999998</v>
      </c>
      <c r="P3115" s="5">
        <f t="shared" ref="P3115:V3115" si="2658">P3116</f>
        <v>0</v>
      </c>
      <c r="Q3115" s="5">
        <f t="shared" si="2658"/>
        <v>0</v>
      </c>
      <c r="R3115" s="5">
        <f t="shared" si="2658"/>
        <v>0</v>
      </c>
      <c r="S3115" s="5">
        <f t="shared" si="2658"/>
        <v>0</v>
      </c>
      <c r="T3115" s="5">
        <v>221.5</v>
      </c>
      <c r="U3115" s="5">
        <f t="shared" si="2658"/>
        <v>0</v>
      </c>
      <c r="V3115" s="36">
        <f t="shared" si="2658"/>
        <v>0</v>
      </c>
      <c r="W3115" s="5">
        <f t="shared" si="2629"/>
        <v>100</v>
      </c>
      <c r="X3115" s="26"/>
    </row>
    <row r="3116" spans="1:24" ht="31.5" hidden="1" x14ac:dyDescent="0.25">
      <c r="A3116" s="4" t="s">
        <v>219</v>
      </c>
      <c r="B3116" s="4" t="s">
        <v>1318</v>
      </c>
      <c r="C3116" s="4" t="s">
        <v>1106</v>
      </c>
      <c r="D3116" s="4"/>
      <c r="E3116" s="14" t="s">
        <v>1107</v>
      </c>
      <c r="F3116" s="5">
        <f t="shared" ref="F3116:L3116" si="2659">F3117+F3120</f>
        <v>41592.5</v>
      </c>
      <c r="G3116" s="5">
        <f t="shared" si="2659"/>
        <v>41592.5</v>
      </c>
      <c r="H3116" s="5">
        <f t="shared" si="2659"/>
        <v>41592.5</v>
      </c>
      <c r="I3116" s="5">
        <f t="shared" si="2659"/>
        <v>0</v>
      </c>
      <c r="J3116" s="5">
        <f t="shared" si="2659"/>
        <v>0</v>
      </c>
      <c r="K3116" s="5">
        <f t="shared" si="2659"/>
        <v>0</v>
      </c>
      <c r="L3116" s="5">
        <f t="shared" si="2659"/>
        <v>401.6</v>
      </c>
      <c r="M3116" s="5">
        <f t="shared" si="2657"/>
        <v>41994.1</v>
      </c>
      <c r="N3116" s="5">
        <v>0</v>
      </c>
      <c r="O3116" s="5">
        <f>O3117+O3120</f>
        <v>29633.813999999998</v>
      </c>
      <c r="P3116" s="5">
        <f t="shared" ref="P3116:V3116" si="2660">P3117+P3120</f>
        <v>0</v>
      </c>
      <c r="Q3116" s="5">
        <f t="shared" si="2660"/>
        <v>0</v>
      </c>
      <c r="R3116" s="5">
        <f t="shared" si="2660"/>
        <v>0</v>
      </c>
      <c r="S3116" s="5">
        <f t="shared" si="2660"/>
        <v>0</v>
      </c>
      <c r="T3116" s="5">
        <v>0</v>
      </c>
      <c r="U3116" s="5">
        <f t="shared" si="2660"/>
        <v>0</v>
      </c>
      <c r="V3116" s="36">
        <f t="shared" si="2660"/>
        <v>0</v>
      </c>
      <c r="W3116" s="5" t="e">
        <f t="shared" si="2629"/>
        <v>#DIV/0!</v>
      </c>
      <c r="X3116" s="24" t="s">
        <v>1214</v>
      </c>
    </row>
    <row r="3117" spans="1:24" ht="31.5" hidden="1" x14ac:dyDescent="0.25">
      <c r="A3117" s="4" t="s">
        <v>219</v>
      </c>
      <c r="B3117" s="4" t="s">
        <v>1318</v>
      </c>
      <c r="C3117" s="4" t="s">
        <v>1106</v>
      </c>
      <c r="D3117" s="4" t="s">
        <v>11</v>
      </c>
      <c r="E3117" s="14" t="s">
        <v>465</v>
      </c>
      <c r="F3117" s="5">
        <f t="shared" ref="F3117:L3118" si="2661">F3118</f>
        <v>38278.5</v>
      </c>
      <c r="G3117" s="5">
        <f t="shared" si="2661"/>
        <v>38278.5</v>
      </c>
      <c r="H3117" s="5">
        <f t="shared" si="2661"/>
        <v>38278.5</v>
      </c>
      <c r="I3117" s="5">
        <f t="shared" si="2661"/>
        <v>0</v>
      </c>
      <c r="J3117" s="5">
        <f t="shared" si="2661"/>
        <v>0</v>
      </c>
      <c r="K3117" s="5">
        <f t="shared" si="2661"/>
        <v>0</v>
      </c>
      <c r="L3117" s="5">
        <f t="shared" si="2661"/>
        <v>401.6</v>
      </c>
      <c r="M3117" s="5">
        <f t="shared" si="2657"/>
        <v>38680.1</v>
      </c>
      <c r="N3117" s="5">
        <v>0</v>
      </c>
      <c r="O3117" s="5">
        <f>O3118</f>
        <v>27113.42</v>
      </c>
      <c r="P3117" s="5">
        <f t="shared" ref="P3117:V3118" si="2662">P3118</f>
        <v>0</v>
      </c>
      <c r="Q3117" s="5">
        <f t="shared" si="2662"/>
        <v>0</v>
      </c>
      <c r="R3117" s="5">
        <f t="shared" si="2662"/>
        <v>0</v>
      </c>
      <c r="S3117" s="5">
        <f t="shared" si="2662"/>
        <v>0</v>
      </c>
      <c r="T3117" s="5">
        <v>0</v>
      </c>
      <c r="U3117" s="5">
        <f t="shared" si="2662"/>
        <v>0</v>
      </c>
      <c r="V3117" s="36">
        <f t="shared" si="2662"/>
        <v>0</v>
      </c>
      <c r="W3117" s="5" t="e">
        <f t="shared" si="2629"/>
        <v>#DIV/0!</v>
      </c>
      <c r="X3117" s="24" t="s">
        <v>1214</v>
      </c>
    </row>
    <row r="3118" spans="1:24" ht="31.5" hidden="1" x14ac:dyDescent="0.25">
      <c r="A3118" s="4" t="s">
        <v>219</v>
      </c>
      <c r="B3118" s="4" t="s">
        <v>1318</v>
      </c>
      <c r="C3118" s="4" t="s">
        <v>1106</v>
      </c>
      <c r="D3118" s="4" t="s">
        <v>12</v>
      </c>
      <c r="E3118" s="14" t="s">
        <v>466</v>
      </c>
      <c r="F3118" s="5">
        <f t="shared" si="2661"/>
        <v>38278.5</v>
      </c>
      <c r="G3118" s="5">
        <f t="shared" si="2661"/>
        <v>38278.5</v>
      </c>
      <c r="H3118" s="5">
        <f t="shared" si="2661"/>
        <v>38278.5</v>
      </c>
      <c r="I3118" s="5">
        <f t="shared" si="2661"/>
        <v>0</v>
      </c>
      <c r="J3118" s="5">
        <f t="shared" si="2661"/>
        <v>0</v>
      </c>
      <c r="K3118" s="5">
        <f t="shared" si="2661"/>
        <v>0</v>
      </c>
      <c r="L3118" s="5">
        <f t="shared" si="2661"/>
        <v>401.6</v>
      </c>
      <c r="M3118" s="5">
        <f t="shared" si="2657"/>
        <v>38680.1</v>
      </c>
      <c r="N3118" s="5">
        <v>0</v>
      </c>
      <c r="O3118" s="5">
        <f>O3119</f>
        <v>27113.42</v>
      </c>
      <c r="P3118" s="5">
        <f t="shared" si="2662"/>
        <v>0</v>
      </c>
      <c r="Q3118" s="5">
        <f t="shared" si="2662"/>
        <v>0</v>
      </c>
      <c r="R3118" s="5">
        <f t="shared" si="2662"/>
        <v>0</v>
      </c>
      <c r="S3118" s="5">
        <f t="shared" si="2662"/>
        <v>0</v>
      </c>
      <c r="T3118" s="5">
        <v>0</v>
      </c>
      <c r="U3118" s="5">
        <f t="shared" si="2662"/>
        <v>0</v>
      </c>
      <c r="V3118" s="36">
        <f t="shared" si="2662"/>
        <v>0</v>
      </c>
      <c r="W3118" s="5" t="e">
        <f t="shared" si="2629"/>
        <v>#DIV/0!</v>
      </c>
      <c r="X3118" s="24" t="s">
        <v>1214</v>
      </c>
    </row>
    <row r="3119" spans="1:24" ht="47.25" x14ac:dyDescent="0.25">
      <c r="A3119" s="4" t="s">
        <v>219</v>
      </c>
      <c r="B3119" s="4" t="s">
        <v>1318</v>
      </c>
      <c r="C3119" s="4" t="s">
        <v>163</v>
      </c>
      <c r="D3119" s="4"/>
      <c r="E3119" s="14" t="s">
        <v>487</v>
      </c>
      <c r="F3119" s="5">
        <v>38278.5</v>
      </c>
      <c r="G3119" s="5">
        <v>38278.5</v>
      </c>
      <c r="H3119" s="5">
        <v>38278.5</v>
      </c>
      <c r="I3119" s="5"/>
      <c r="J3119" s="5"/>
      <c r="K3119" s="5"/>
      <c r="L3119" s="5">
        <v>401.6</v>
      </c>
      <c r="M3119" s="5">
        <f t="shared" si="2657"/>
        <v>38680.1</v>
      </c>
      <c r="N3119" s="5">
        <v>548.1</v>
      </c>
      <c r="O3119" s="5">
        <v>27113.42</v>
      </c>
      <c r="P3119" s="5">
        <v>0</v>
      </c>
      <c r="Q3119" s="5">
        <v>0</v>
      </c>
      <c r="R3119" s="5">
        <v>0</v>
      </c>
      <c r="S3119" s="5">
        <v>0</v>
      </c>
      <c r="T3119" s="5">
        <v>548.1</v>
      </c>
      <c r="U3119" s="5">
        <v>0</v>
      </c>
      <c r="V3119" s="36">
        <v>0</v>
      </c>
      <c r="W3119" s="5">
        <f t="shared" si="2629"/>
        <v>100</v>
      </c>
      <c r="X3119" s="26"/>
    </row>
    <row r="3120" spans="1:24" ht="31.5" x14ac:dyDescent="0.25">
      <c r="A3120" s="4" t="s">
        <v>219</v>
      </c>
      <c r="B3120" s="4" t="s">
        <v>1318</v>
      </c>
      <c r="C3120" s="4" t="s">
        <v>163</v>
      </c>
      <c r="D3120" s="4" t="s">
        <v>73</v>
      </c>
      <c r="E3120" s="14" t="s">
        <v>475</v>
      </c>
      <c r="F3120" s="5">
        <f t="shared" ref="F3120:L3120" si="2663">F3123+F3121</f>
        <v>3314</v>
      </c>
      <c r="G3120" s="5">
        <f t="shared" si="2663"/>
        <v>3314</v>
      </c>
      <c r="H3120" s="5">
        <f t="shared" si="2663"/>
        <v>3314</v>
      </c>
      <c r="I3120" s="5">
        <f t="shared" si="2663"/>
        <v>0</v>
      </c>
      <c r="J3120" s="5">
        <f t="shared" si="2663"/>
        <v>0</v>
      </c>
      <c r="K3120" s="5">
        <f t="shared" si="2663"/>
        <v>0</v>
      </c>
      <c r="L3120" s="5">
        <f t="shared" si="2663"/>
        <v>0</v>
      </c>
      <c r="M3120" s="5">
        <f t="shared" si="2657"/>
        <v>3314</v>
      </c>
      <c r="N3120" s="5">
        <v>548.1</v>
      </c>
      <c r="O3120" s="5">
        <f t="shared" ref="O3120:V3120" si="2664">O3123+O3121+O3125</f>
        <v>2520.3940000000002</v>
      </c>
      <c r="P3120" s="5">
        <f t="shared" si="2664"/>
        <v>0</v>
      </c>
      <c r="Q3120" s="5">
        <f t="shared" si="2664"/>
        <v>0</v>
      </c>
      <c r="R3120" s="5">
        <f t="shared" si="2664"/>
        <v>0</v>
      </c>
      <c r="S3120" s="5">
        <f t="shared" si="2664"/>
        <v>0</v>
      </c>
      <c r="T3120" s="5">
        <v>548.1</v>
      </c>
      <c r="U3120" s="5">
        <f t="shared" si="2664"/>
        <v>0</v>
      </c>
      <c r="V3120" s="36">
        <f t="shared" si="2664"/>
        <v>0</v>
      </c>
      <c r="W3120" s="5">
        <f t="shared" si="2629"/>
        <v>100</v>
      </c>
      <c r="X3120" s="26"/>
    </row>
    <row r="3121" spans="1:24" ht="63" x14ac:dyDescent="0.25">
      <c r="A3121" s="4" t="s">
        <v>219</v>
      </c>
      <c r="B3121" s="4" t="s">
        <v>1318</v>
      </c>
      <c r="C3121" s="4" t="s">
        <v>163</v>
      </c>
      <c r="D3121" s="4" t="s">
        <v>72</v>
      </c>
      <c r="E3121" s="14" t="s">
        <v>1187</v>
      </c>
      <c r="F3121" s="5">
        <f t="shared" ref="F3121:L3121" si="2665">F3122</f>
        <v>4.5</v>
      </c>
      <c r="G3121" s="5">
        <f t="shared" si="2665"/>
        <v>4.5</v>
      </c>
      <c r="H3121" s="5">
        <f t="shared" si="2665"/>
        <v>4.5</v>
      </c>
      <c r="I3121" s="5">
        <f t="shared" si="2665"/>
        <v>0</v>
      </c>
      <c r="J3121" s="5">
        <f t="shared" si="2665"/>
        <v>0</v>
      </c>
      <c r="K3121" s="5">
        <f t="shared" si="2665"/>
        <v>0</v>
      </c>
      <c r="L3121" s="5">
        <f t="shared" si="2665"/>
        <v>0</v>
      </c>
      <c r="M3121" s="5">
        <f t="shared" si="2657"/>
        <v>4.5</v>
      </c>
      <c r="N3121" s="5">
        <v>548.1</v>
      </c>
      <c r="O3121" s="5">
        <f>O3122</f>
        <v>31.957599999999999</v>
      </c>
      <c r="P3121" s="5">
        <f t="shared" ref="P3121:V3121" si="2666">P3122</f>
        <v>0</v>
      </c>
      <c r="Q3121" s="5">
        <f t="shared" si="2666"/>
        <v>0</v>
      </c>
      <c r="R3121" s="5">
        <f t="shared" si="2666"/>
        <v>0</v>
      </c>
      <c r="S3121" s="5">
        <f t="shared" si="2666"/>
        <v>0</v>
      </c>
      <c r="T3121" s="5">
        <v>548.1</v>
      </c>
      <c r="U3121" s="5">
        <f t="shared" si="2666"/>
        <v>0</v>
      </c>
      <c r="V3121" s="36">
        <f t="shared" si="2666"/>
        <v>0</v>
      </c>
      <c r="W3121" s="5">
        <f t="shared" si="2629"/>
        <v>100</v>
      </c>
      <c r="X3121" s="26"/>
    </row>
    <row r="3122" spans="1:24" ht="63" x14ac:dyDescent="0.25">
      <c r="A3122" s="4" t="s">
        <v>219</v>
      </c>
      <c r="B3122" s="4" t="s">
        <v>1318</v>
      </c>
      <c r="C3122" s="4" t="s">
        <v>164</v>
      </c>
      <c r="D3122" s="4"/>
      <c r="E3122" s="14" t="s">
        <v>488</v>
      </c>
      <c r="F3122" s="5">
        <v>4.5</v>
      </c>
      <c r="G3122" s="5">
        <v>4.5</v>
      </c>
      <c r="H3122" s="5">
        <v>4.5</v>
      </c>
      <c r="I3122" s="5"/>
      <c r="J3122" s="5"/>
      <c r="K3122" s="5"/>
      <c r="L3122" s="5"/>
      <c r="M3122" s="5">
        <f t="shared" si="2657"/>
        <v>4.5</v>
      </c>
      <c r="N3122" s="5">
        <v>128</v>
      </c>
      <c r="O3122" s="5">
        <v>31.957599999999999</v>
      </c>
      <c r="P3122" s="5">
        <v>0</v>
      </c>
      <c r="Q3122" s="5">
        <v>0</v>
      </c>
      <c r="R3122" s="5">
        <v>0</v>
      </c>
      <c r="S3122" s="5">
        <v>0</v>
      </c>
      <c r="T3122" s="5">
        <v>128</v>
      </c>
      <c r="U3122" s="5">
        <v>0</v>
      </c>
      <c r="V3122" s="36">
        <v>0</v>
      </c>
      <c r="W3122" s="5">
        <f t="shared" si="2629"/>
        <v>100</v>
      </c>
      <c r="X3122" s="26"/>
    </row>
    <row r="3123" spans="1:24" ht="31.5" x14ac:dyDescent="0.25">
      <c r="A3123" s="4" t="s">
        <v>219</v>
      </c>
      <c r="B3123" s="4" t="s">
        <v>1318</v>
      </c>
      <c r="C3123" s="4" t="s">
        <v>164</v>
      </c>
      <c r="D3123" s="4" t="s">
        <v>73</v>
      </c>
      <c r="E3123" s="14" t="s">
        <v>475</v>
      </c>
      <c r="F3123" s="5">
        <f t="shared" ref="F3123:L3123" si="2667">F3124</f>
        <v>3309.5</v>
      </c>
      <c r="G3123" s="5">
        <f t="shared" si="2667"/>
        <v>3309.5</v>
      </c>
      <c r="H3123" s="5">
        <f t="shared" si="2667"/>
        <v>3309.5</v>
      </c>
      <c r="I3123" s="5">
        <f t="shared" si="2667"/>
        <v>0</v>
      </c>
      <c r="J3123" s="5">
        <f t="shared" si="2667"/>
        <v>0</v>
      </c>
      <c r="K3123" s="5">
        <f t="shared" si="2667"/>
        <v>0</v>
      </c>
      <c r="L3123" s="5">
        <f t="shared" si="2667"/>
        <v>0</v>
      </c>
      <c r="M3123" s="5">
        <f t="shared" si="2657"/>
        <v>3309.5</v>
      </c>
      <c r="N3123" s="5">
        <v>128</v>
      </c>
      <c r="O3123" s="5">
        <f>O3124</f>
        <v>2438.4364</v>
      </c>
      <c r="P3123" s="5">
        <f t="shared" ref="P3123:V3123" si="2668">P3124</f>
        <v>0</v>
      </c>
      <c r="Q3123" s="5">
        <f t="shared" si="2668"/>
        <v>0</v>
      </c>
      <c r="R3123" s="5">
        <f t="shared" si="2668"/>
        <v>0</v>
      </c>
      <c r="S3123" s="5">
        <f t="shared" si="2668"/>
        <v>0</v>
      </c>
      <c r="T3123" s="5">
        <v>128</v>
      </c>
      <c r="U3123" s="5">
        <f t="shared" si="2668"/>
        <v>0</v>
      </c>
      <c r="V3123" s="36">
        <f t="shared" si="2668"/>
        <v>0</v>
      </c>
      <c r="W3123" s="5">
        <f t="shared" si="2629"/>
        <v>100</v>
      </c>
      <c r="X3123" s="26"/>
    </row>
    <row r="3124" spans="1:24" ht="63" x14ac:dyDescent="0.25">
      <c r="A3124" s="4" t="s">
        <v>219</v>
      </c>
      <c r="B3124" s="4" t="s">
        <v>1318</v>
      </c>
      <c r="C3124" s="4" t="s">
        <v>164</v>
      </c>
      <c r="D3124" s="4" t="s">
        <v>72</v>
      </c>
      <c r="E3124" s="14" t="s">
        <v>1187</v>
      </c>
      <c r="F3124" s="5">
        <v>3309.5</v>
      </c>
      <c r="G3124" s="5">
        <v>3309.5</v>
      </c>
      <c r="H3124" s="5">
        <v>3309.5</v>
      </c>
      <c r="I3124" s="5"/>
      <c r="J3124" s="5"/>
      <c r="K3124" s="5"/>
      <c r="L3124" s="5"/>
      <c r="M3124" s="5">
        <f t="shared" si="2657"/>
        <v>3309.5</v>
      </c>
      <c r="N3124" s="5">
        <v>128</v>
      </c>
      <c r="O3124" s="5">
        <v>2438.4364</v>
      </c>
      <c r="P3124" s="5">
        <v>0</v>
      </c>
      <c r="Q3124" s="5">
        <v>0</v>
      </c>
      <c r="R3124" s="5">
        <v>0</v>
      </c>
      <c r="S3124" s="5">
        <v>0</v>
      </c>
      <c r="T3124" s="5">
        <v>128</v>
      </c>
      <c r="U3124" s="5">
        <v>0</v>
      </c>
      <c r="V3124" s="36">
        <v>0</v>
      </c>
      <c r="W3124" s="5">
        <f t="shared" si="2629"/>
        <v>100</v>
      </c>
      <c r="X3124" s="26"/>
    </row>
    <row r="3125" spans="1:24" ht="63" x14ac:dyDescent="0.25">
      <c r="A3125" s="4" t="s">
        <v>219</v>
      </c>
      <c r="B3125" s="4" t="s">
        <v>1318</v>
      </c>
      <c r="C3125" s="4" t="s">
        <v>170</v>
      </c>
      <c r="D3125" s="4"/>
      <c r="E3125" s="14" t="s">
        <v>869</v>
      </c>
      <c r="F3125" s="5"/>
      <c r="G3125" s="5"/>
      <c r="H3125" s="5"/>
      <c r="I3125" s="5"/>
      <c r="J3125" s="5"/>
      <c r="K3125" s="5"/>
      <c r="L3125" s="5"/>
      <c r="M3125" s="5">
        <f>M3126</f>
        <v>0</v>
      </c>
      <c r="N3125" s="5">
        <v>4026.8</v>
      </c>
      <c r="O3125" s="5">
        <f t="shared" ref="O3125:V3125" si="2669">O3126</f>
        <v>50</v>
      </c>
      <c r="P3125" s="5">
        <f t="shared" si="2669"/>
        <v>0</v>
      </c>
      <c r="Q3125" s="5">
        <f t="shared" si="2669"/>
        <v>0</v>
      </c>
      <c r="R3125" s="5">
        <f t="shared" si="2669"/>
        <v>0</v>
      </c>
      <c r="S3125" s="5">
        <f t="shared" si="2669"/>
        <v>0</v>
      </c>
      <c r="T3125" s="5">
        <v>4026.8</v>
      </c>
      <c r="U3125" s="5">
        <f t="shared" si="2669"/>
        <v>0</v>
      </c>
      <c r="V3125" s="36">
        <f t="shared" si="2669"/>
        <v>0</v>
      </c>
      <c r="W3125" s="5">
        <f t="shared" si="2629"/>
        <v>100</v>
      </c>
      <c r="X3125" s="26"/>
    </row>
    <row r="3126" spans="1:24" ht="31.5" x14ac:dyDescent="0.25">
      <c r="A3126" s="4" t="s">
        <v>219</v>
      </c>
      <c r="B3126" s="4" t="s">
        <v>1318</v>
      </c>
      <c r="C3126" s="4" t="s">
        <v>165</v>
      </c>
      <c r="D3126" s="4"/>
      <c r="E3126" s="14" t="s">
        <v>490</v>
      </c>
      <c r="F3126" s="5"/>
      <c r="G3126" s="5"/>
      <c r="H3126" s="5"/>
      <c r="I3126" s="5"/>
      <c r="J3126" s="5"/>
      <c r="K3126" s="5"/>
      <c r="L3126" s="5"/>
      <c r="M3126" s="5">
        <v>0</v>
      </c>
      <c r="N3126" s="5">
        <v>3894.8</v>
      </c>
      <c r="O3126" s="5">
        <v>50</v>
      </c>
      <c r="P3126" s="5">
        <v>0</v>
      </c>
      <c r="Q3126" s="5">
        <v>0</v>
      </c>
      <c r="R3126" s="5">
        <v>0</v>
      </c>
      <c r="S3126" s="5">
        <v>0</v>
      </c>
      <c r="T3126" s="5">
        <v>3894.8</v>
      </c>
      <c r="U3126" s="5">
        <v>0</v>
      </c>
      <c r="V3126" s="36">
        <v>0</v>
      </c>
      <c r="W3126" s="5">
        <f t="shared" si="2629"/>
        <v>100</v>
      </c>
      <c r="X3126" s="26"/>
    </row>
    <row r="3127" spans="1:24" ht="31.5" x14ac:dyDescent="0.25">
      <c r="A3127" s="4" t="s">
        <v>219</v>
      </c>
      <c r="B3127" s="4" t="s">
        <v>1318</v>
      </c>
      <c r="C3127" s="4" t="s">
        <v>165</v>
      </c>
      <c r="D3127" s="4" t="s">
        <v>73</v>
      </c>
      <c r="E3127" s="14" t="s">
        <v>475</v>
      </c>
      <c r="F3127" s="5">
        <f t="shared" ref="F3127:L3130" si="2670">F3128</f>
        <v>0</v>
      </c>
      <c r="G3127" s="5">
        <f t="shared" si="2670"/>
        <v>0</v>
      </c>
      <c r="H3127" s="5">
        <f t="shared" si="2670"/>
        <v>0</v>
      </c>
      <c r="I3127" s="5">
        <f t="shared" si="2670"/>
        <v>0</v>
      </c>
      <c r="J3127" s="5">
        <f t="shared" si="2670"/>
        <v>0</v>
      </c>
      <c r="K3127" s="5">
        <f t="shared" si="2670"/>
        <v>0</v>
      </c>
      <c r="L3127" s="5">
        <f t="shared" si="2670"/>
        <v>0</v>
      </c>
      <c r="M3127" s="5">
        <f t="shared" si="2657"/>
        <v>0</v>
      </c>
      <c r="N3127" s="5">
        <v>3894.8</v>
      </c>
      <c r="O3127" s="5">
        <f t="shared" ref="O3127:O3130" si="2671">O3128</f>
        <v>3.96</v>
      </c>
      <c r="P3127" s="5">
        <f t="shared" ref="P3127:V3130" si="2672">P3128</f>
        <v>0</v>
      </c>
      <c r="Q3127" s="5">
        <f t="shared" si="2672"/>
        <v>0</v>
      </c>
      <c r="R3127" s="5">
        <f t="shared" si="2672"/>
        <v>0</v>
      </c>
      <c r="S3127" s="5">
        <f t="shared" si="2672"/>
        <v>0</v>
      </c>
      <c r="T3127" s="5">
        <v>3894.8</v>
      </c>
      <c r="U3127" s="5">
        <f t="shared" si="2672"/>
        <v>0</v>
      </c>
      <c r="V3127" s="36">
        <f t="shared" si="2672"/>
        <v>0</v>
      </c>
      <c r="W3127" s="5">
        <f t="shared" si="2629"/>
        <v>100</v>
      </c>
      <c r="X3127" s="26"/>
    </row>
    <row r="3128" spans="1:24" ht="63" x14ac:dyDescent="0.25">
      <c r="A3128" s="4" t="s">
        <v>219</v>
      </c>
      <c r="B3128" s="4" t="s">
        <v>1318</v>
      </c>
      <c r="C3128" s="4" t="s">
        <v>165</v>
      </c>
      <c r="D3128" s="4" t="s">
        <v>72</v>
      </c>
      <c r="E3128" s="14" t="s">
        <v>1187</v>
      </c>
      <c r="F3128" s="5">
        <f t="shared" si="2670"/>
        <v>0</v>
      </c>
      <c r="G3128" s="5">
        <f t="shared" si="2670"/>
        <v>0</v>
      </c>
      <c r="H3128" s="5">
        <f t="shared" si="2670"/>
        <v>0</v>
      </c>
      <c r="I3128" s="5">
        <f t="shared" si="2670"/>
        <v>0</v>
      </c>
      <c r="J3128" s="5">
        <f t="shared" si="2670"/>
        <v>0</v>
      </c>
      <c r="K3128" s="5">
        <f t="shared" si="2670"/>
        <v>0</v>
      </c>
      <c r="L3128" s="5">
        <f t="shared" si="2670"/>
        <v>0</v>
      </c>
      <c r="M3128" s="5">
        <f t="shared" si="2657"/>
        <v>0</v>
      </c>
      <c r="N3128" s="5">
        <v>3894.8</v>
      </c>
      <c r="O3128" s="5">
        <f t="shared" si="2671"/>
        <v>3.96</v>
      </c>
      <c r="P3128" s="5">
        <f t="shared" si="2672"/>
        <v>0</v>
      </c>
      <c r="Q3128" s="5">
        <f t="shared" si="2672"/>
        <v>0</v>
      </c>
      <c r="R3128" s="5">
        <f t="shared" si="2672"/>
        <v>0</v>
      </c>
      <c r="S3128" s="5">
        <f t="shared" si="2672"/>
        <v>0</v>
      </c>
      <c r="T3128" s="5">
        <v>3894.8</v>
      </c>
      <c r="U3128" s="5">
        <f t="shared" si="2672"/>
        <v>0</v>
      </c>
      <c r="V3128" s="36">
        <f t="shared" si="2672"/>
        <v>0</v>
      </c>
      <c r="W3128" s="5">
        <f t="shared" si="2629"/>
        <v>100</v>
      </c>
      <c r="X3128" s="26"/>
    </row>
    <row r="3129" spans="1:24" ht="31.5" x14ac:dyDescent="0.25">
      <c r="A3129" s="4" t="s">
        <v>219</v>
      </c>
      <c r="B3129" s="4" t="s">
        <v>1318</v>
      </c>
      <c r="C3129" s="4" t="s">
        <v>166</v>
      </c>
      <c r="D3129" s="4"/>
      <c r="E3129" s="14" t="s">
        <v>782</v>
      </c>
      <c r="F3129" s="5">
        <f t="shared" si="2670"/>
        <v>0</v>
      </c>
      <c r="G3129" s="5">
        <f t="shared" si="2670"/>
        <v>0</v>
      </c>
      <c r="H3129" s="5">
        <f t="shared" si="2670"/>
        <v>0</v>
      </c>
      <c r="I3129" s="5">
        <f t="shared" si="2670"/>
        <v>0</v>
      </c>
      <c r="J3129" s="5">
        <f t="shared" si="2670"/>
        <v>0</v>
      </c>
      <c r="K3129" s="5">
        <f t="shared" si="2670"/>
        <v>0</v>
      </c>
      <c r="L3129" s="5">
        <f t="shared" si="2670"/>
        <v>0</v>
      </c>
      <c r="M3129" s="5">
        <f t="shared" si="2657"/>
        <v>0</v>
      </c>
      <c r="N3129" s="5">
        <v>132</v>
      </c>
      <c r="O3129" s="5">
        <f t="shared" si="2671"/>
        <v>3.96</v>
      </c>
      <c r="P3129" s="5">
        <f t="shared" si="2672"/>
        <v>0</v>
      </c>
      <c r="Q3129" s="5">
        <f t="shared" si="2672"/>
        <v>0</v>
      </c>
      <c r="R3129" s="5">
        <f t="shared" si="2672"/>
        <v>0</v>
      </c>
      <c r="S3129" s="5">
        <f t="shared" si="2672"/>
        <v>0</v>
      </c>
      <c r="T3129" s="5">
        <v>132</v>
      </c>
      <c r="U3129" s="5">
        <f t="shared" si="2672"/>
        <v>0</v>
      </c>
      <c r="V3129" s="36">
        <f t="shared" si="2672"/>
        <v>0</v>
      </c>
      <c r="W3129" s="5">
        <f t="shared" si="2629"/>
        <v>100</v>
      </c>
      <c r="X3129" s="26"/>
    </row>
    <row r="3130" spans="1:24" ht="31.5" x14ac:dyDescent="0.25">
      <c r="A3130" s="4" t="s">
        <v>219</v>
      </c>
      <c r="B3130" s="4" t="s">
        <v>1318</v>
      </c>
      <c r="C3130" s="4" t="s">
        <v>166</v>
      </c>
      <c r="D3130" s="4" t="s">
        <v>73</v>
      </c>
      <c r="E3130" s="14" t="s">
        <v>475</v>
      </c>
      <c r="F3130" s="5">
        <f t="shared" si="2670"/>
        <v>0</v>
      </c>
      <c r="G3130" s="5">
        <f t="shared" si="2670"/>
        <v>0</v>
      </c>
      <c r="H3130" s="5">
        <f t="shared" si="2670"/>
        <v>0</v>
      </c>
      <c r="I3130" s="5">
        <f t="shared" si="2670"/>
        <v>0</v>
      </c>
      <c r="J3130" s="5">
        <f t="shared" si="2670"/>
        <v>0</v>
      </c>
      <c r="K3130" s="5">
        <f t="shared" si="2670"/>
        <v>0</v>
      </c>
      <c r="L3130" s="5">
        <f t="shared" si="2670"/>
        <v>0</v>
      </c>
      <c r="M3130" s="5">
        <f t="shared" si="2657"/>
        <v>0</v>
      </c>
      <c r="N3130" s="5">
        <v>132</v>
      </c>
      <c r="O3130" s="5">
        <f t="shared" si="2671"/>
        <v>3.96</v>
      </c>
      <c r="P3130" s="5">
        <f t="shared" si="2672"/>
        <v>0</v>
      </c>
      <c r="Q3130" s="5">
        <f t="shared" si="2672"/>
        <v>0</v>
      </c>
      <c r="R3130" s="5">
        <f t="shared" si="2672"/>
        <v>0</v>
      </c>
      <c r="S3130" s="5">
        <f t="shared" si="2672"/>
        <v>0</v>
      </c>
      <c r="T3130" s="5">
        <v>132</v>
      </c>
      <c r="U3130" s="5">
        <f t="shared" si="2672"/>
        <v>0</v>
      </c>
      <c r="V3130" s="36">
        <f t="shared" si="2672"/>
        <v>0</v>
      </c>
      <c r="W3130" s="5">
        <f t="shared" si="2629"/>
        <v>100</v>
      </c>
      <c r="X3130" s="26"/>
    </row>
    <row r="3131" spans="1:24" ht="63" x14ac:dyDescent="0.25">
      <c r="A3131" s="4" t="s">
        <v>219</v>
      </c>
      <c r="B3131" s="4" t="s">
        <v>1318</v>
      </c>
      <c r="C3131" s="4" t="s">
        <v>166</v>
      </c>
      <c r="D3131" s="4" t="s">
        <v>72</v>
      </c>
      <c r="E3131" s="14" t="s">
        <v>1187</v>
      </c>
      <c r="F3131" s="5"/>
      <c r="G3131" s="5"/>
      <c r="H3131" s="5"/>
      <c r="I3131" s="5"/>
      <c r="J3131" s="5"/>
      <c r="K3131" s="5"/>
      <c r="L3131" s="5"/>
      <c r="M3131" s="5">
        <f t="shared" si="2657"/>
        <v>0</v>
      </c>
      <c r="N3131" s="5">
        <v>132</v>
      </c>
      <c r="O3131" s="5">
        <v>3.96</v>
      </c>
      <c r="P3131" s="5">
        <v>0</v>
      </c>
      <c r="Q3131" s="5">
        <v>0</v>
      </c>
      <c r="R3131" s="5">
        <v>0</v>
      </c>
      <c r="S3131" s="5">
        <v>0</v>
      </c>
      <c r="T3131" s="5">
        <v>132</v>
      </c>
      <c r="U3131" s="5">
        <v>0</v>
      </c>
      <c r="V3131" s="36">
        <v>0</v>
      </c>
      <c r="W3131" s="5">
        <f t="shared" si="2629"/>
        <v>100</v>
      </c>
      <c r="X3131" s="26"/>
    </row>
    <row r="3132" spans="1:24" s="10" customFormat="1" ht="47.25" x14ac:dyDescent="0.25">
      <c r="A3132" s="4" t="s">
        <v>219</v>
      </c>
      <c r="B3132" s="4" t="s">
        <v>1318</v>
      </c>
      <c r="C3132" s="4" t="s">
        <v>171</v>
      </c>
      <c r="D3132" s="4"/>
      <c r="E3132" s="14" t="s">
        <v>870</v>
      </c>
      <c r="F3132" s="11">
        <f t="shared" ref="F3132:L3132" si="2673">F3133</f>
        <v>9123.2000000000007</v>
      </c>
      <c r="G3132" s="11">
        <f t="shared" si="2673"/>
        <v>6285.2000000000007</v>
      </c>
      <c r="H3132" s="11">
        <f t="shared" si="2673"/>
        <v>6285.2000000000007</v>
      </c>
      <c r="I3132" s="11">
        <f t="shared" si="2673"/>
        <v>0</v>
      </c>
      <c r="J3132" s="11">
        <f t="shared" si="2673"/>
        <v>0</v>
      </c>
      <c r="K3132" s="11">
        <f t="shared" si="2673"/>
        <v>0</v>
      </c>
      <c r="L3132" s="11">
        <f t="shared" si="2673"/>
        <v>15</v>
      </c>
      <c r="M3132" s="11">
        <f t="shared" si="2657"/>
        <v>9138.2000000000007</v>
      </c>
      <c r="N3132" s="5">
        <v>3360.68</v>
      </c>
      <c r="O3132" s="11">
        <f t="shared" ref="O3132:V3132" si="2674">O3133+O3172+O3167</f>
        <v>4589.0360000000001</v>
      </c>
      <c r="P3132" s="11">
        <f t="shared" si="2674"/>
        <v>625.22622999999999</v>
      </c>
      <c r="Q3132" s="11">
        <f t="shared" si="2674"/>
        <v>0</v>
      </c>
      <c r="R3132" s="11">
        <f t="shared" si="2674"/>
        <v>0</v>
      </c>
      <c r="S3132" s="11">
        <f t="shared" si="2674"/>
        <v>0</v>
      </c>
      <c r="T3132" s="5">
        <v>3353.46036</v>
      </c>
      <c r="U3132" s="11">
        <f t="shared" si="2674"/>
        <v>625.22622999999999</v>
      </c>
      <c r="V3132" s="35">
        <f t="shared" si="2674"/>
        <v>0</v>
      </c>
      <c r="W3132" s="5">
        <f t="shared" si="2629"/>
        <v>99.785173238749309</v>
      </c>
      <c r="X3132" s="25"/>
    </row>
    <row r="3133" spans="1:24" ht="31.5" x14ac:dyDescent="0.25">
      <c r="A3133" s="4" t="s">
        <v>219</v>
      </c>
      <c r="B3133" s="4" t="s">
        <v>1318</v>
      </c>
      <c r="C3133" s="4" t="s">
        <v>167</v>
      </c>
      <c r="D3133" s="4"/>
      <c r="E3133" s="14" t="s">
        <v>491</v>
      </c>
      <c r="F3133" s="5">
        <f t="shared" ref="F3133:L3133" si="2675">F3134+F3159</f>
        <v>9123.2000000000007</v>
      </c>
      <c r="G3133" s="5">
        <f t="shared" si="2675"/>
        <v>6285.2000000000007</v>
      </c>
      <c r="H3133" s="5">
        <f t="shared" si="2675"/>
        <v>6285.2000000000007</v>
      </c>
      <c r="I3133" s="5">
        <f t="shared" si="2675"/>
        <v>0</v>
      </c>
      <c r="J3133" s="5">
        <f t="shared" si="2675"/>
        <v>0</v>
      </c>
      <c r="K3133" s="5">
        <f t="shared" si="2675"/>
        <v>0</v>
      </c>
      <c r="L3133" s="5">
        <f t="shared" si="2675"/>
        <v>15</v>
      </c>
      <c r="M3133" s="5">
        <f t="shared" si="2657"/>
        <v>9138.2000000000007</v>
      </c>
      <c r="N3133" s="5">
        <v>3360.68</v>
      </c>
      <c r="O3133" s="5">
        <f>O3134+O3159</f>
        <v>4544.0360000000001</v>
      </c>
      <c r="P3133" s="5">
        <f t="shared" ref="P3133:V3133" si="2676">P3134+P3159</f>
        <v>0</v>
      </c>
      <c r="Q3133" s="5">
        <f t="shared" si="2676"/>
        <v>0</v>
      </c>
      <c r="R3133" s="5">
        <f t="shared" si="2676"/>
        <v>0</v>
      </c>
      <c r="S3133" s="5">
        <f t="shared" si="2676"/>
        <v>0</v>
      </c>
      <c r="T3133" s="5">
        <v>3353.46036</v>
      </c>
      <c r="U3133" s="5">
        <f t="shared" si="2676"/>
        <v>0</v>
      </c>
      <c r="V3133" s="36">
        <f t="shared" si="2676"/>
        <v>0</v>
      </c>
      <c r="W3133" s="5">
        <f t="shared" si="2629"/>
        <v>99.785173238749309</v>
      </c>
      <c r="X3133" s="26"/>
    </row>
    <row r="3134" spans="1:24" ht="31.5" x14ac:dyDescent="0.25">
      <c r="A3134" s="4" t="s">
        <v>219</v>
      </c>
      <c r="B3134" s="4" t="s">
        <v>1318</v>
      </c>
      <c r="C3134" s="4" t="s">
        <v>167</v>
      </c>
      <c r="D3134" s="4" t="s">
        <v>11</v>
      </c>
      <c r="E3134" s="14" t="s">
        <v>465</v>
      </c>
      <c r="F3134" s="5">
        <f t="shared" ref="F3134:L3134" si="2677">F3135+F3148+F3155</f>
        <v>9003.2000000000007</v>
      </c>
      <c r="G3134" s="5">
        <f t="shared" si="2677"/>
        <v>6165.2000000000007</v>
      </c>
      <c r="H3134" s="5">
        <f t="shared" si="2677"/>
        <v>6165.2000000000007</v>
      </c>
      <c r="I3134" s="5">
        <f t="shared" si="2677"/>
        <v>0</v>
      </c>
      <c r="J3134" s="5">
        <f t="shared" si="2677"/>
        <v>0</v>
      </c>
      <c r="K3134" s="5">
        <f t="shared" si="2677"/>
        <v>0</v>
      </c>
      <c r="L3134" s="5">
        <f t="shared" si="2677"/>
        <v>15</v>
      </c>
      <c r="M3134" s="5">
        <f t="shared" si="2657"/>
        <v>9018.2000000000007</v>
      </c>
      <c r="N3134" s="5">
        <v>3360.6419999999998</v>
      </c>
      <c r="O3134" s="5">
        <f>O3135+O3148+O3155</f>
        <v>4544.0360000000001</v>
      </c>
      <c r="P3134" s="5">
        <f t="shared" ref="P3134:V3134" si="2678">P3135+P3148+P3155</f>
        <v>0</v>
      </c>
      <c r="Q3134" s="5">
        <f t="shared" si="2678"/>
        <v>0</v>
      </c>
      <c r="R3134" s="5">
        <f t="shared" si="2678"/>
        <v>0</v>
      </c>
      <c r="S3134" s="5">
        <f t="shared" si="2678"/>
        <v>0</v>
      </c>
      <c r="T3134" s="5">
        <v>3353.42236</v>
      </c>
      <c r="U3134" s="5">
        <f t="shared" si="2678"/>
        <v>0</v>
      </c>
      <c r="V3134" s="36">
        <f t="shared" si="2678"/>
        <v>0</v>
      </c>
      <c r="W3134" s="5">
        <f t="shared" si="2629"/>
        <v>99.785170809625072</v>
      </c>
      <c r="X3134" s="26"/>
    </row>
    <row r="3135" spans="1:24" ht="31.5" x14ac:dyDescent="0.25">
      <c r="A3135" s="4" t="s">
        <v>219</v>
      </c>
      <c r="B3135" s="4" t="s">
        <v>1318</v>
      </c>
      <c r="C3135" s="4" t="s">
        <v>167</v>
      </c>
      <c r="D3135" s="4" t="s">
        <v>12</v>
      </c>
      <c r="E3135" s="14" t="s">
        <v>466</v>
      </c>
      <c r="F3135" s="5">
        <f t="shared" ref="F3135:L3135" si="2679">F3136+F3142+F3145+F3139</f>
        <v>3768</v>
      </c>
      <c r="G3135" s="5">
        <f t="shared" si="2679"/>
        <v>768</v>
      </c>
      <c r="H3135" s="5">
        <f t="shared" si="2679"/>
        <v>768</v>
      </c>
      <c r="I3135" s="5">
        <f t="shared" si="2679"/>
        <v>0</v>
      </c>
      <c r="J3135" s="5">
        <f t="shared" si="2679"/>
        <v>0</v>
      </c>
      <c r="K3135" s="5">
        <f t="shared" si="2679"/>
        <v>0</v>
      </c>
      <c r="L3135" s="5">
        <f t="shared" si="2679"/>
        <v>15</v>
      </c>
      <c r="M3135" s="5">
        <f t="shared" si="2657"/>
        <v>3783</v>
      </c>
      <c r="N3135" s="5">
        <v>3360.6419999999998</v>
      </c>
      <c r="O3135" s="5">
        <f>O3136+O3142+O3145+O3139</f>
        <v>614.39800000000002</v>
      </c>
      <c r="P3135" s="5">
        <f t="shared" ref="P3135:V3135" si="2680">P3136+P3142+P3145+P3139</f>
        <v>0</v>
      </c>
      <c r="Q3135" s="5">
        <f t="shared" si="2680"/>
        <v>0</v>
      </c>
      <c r="R3135" s="5">
        <f t="shared" si="2680"/>
        <v>0</v>
      </c>
      <c r="S3135" s="5">
        <f t="shared" si="2680"/>
        <v>0</v>
      </c>
      <c r="T3135" s="5">
        <v>3353.42236</v>
      </c>
      <c r="U3135" s="5">
        <f t="shared" si="2680"/>
        <v>0</v>
      </c>
      <c r="V3135" s="36">
        <f t="shared" si="2680"/>
        <v>0</v>
      </c>
      <c r="W3135" s="5">
        <f t="shared" si="2629"/>
        <v>99.785170809625072</v>
      </c>
      <c r="X3135" s="26"/>
    </row>
    <row r="3136" spans="1:24" x14ac:dyDescent="0.25">
      <c r="A3136" s="4" t="s">
        <v>219</v>
      </c>
      <c r="B3136" s="4" t="s">
        <v>1318</v>
      </c>
      <c r="C3136" s="4" t="s">
        <v>167</v>
      </c>
      <c r="D3136" s="4" t="s">
        <v>13</v>
      </c>
      <c r="E3136" s="14" t="s">
        <v>480</v>
      </c>
      <c r="F3136" s="5">
        <f t="shared" ref="F3136:L3137" si="2681">F3137</f>
        <v>221.5</v>
      </c>
      <c r="G3136" s="5">
        <f t="shared" si="2681"/>
        <v>221.5</v>
      </c>
      <c r="H3136" s="5">
        <f t="shared" si="2681"/>
        <v>221.5</v>
      </c>
      <c r="I3136" s="5">
        <f t="shared" si="2681"/>
        <v>0</v>
      </c>
      <c r="J3136" s="5">
        <f t="shared" si="2681"/>
        <v>0</v>
      </c>
      <c r="K3136" s="5">
        <f t="shared" si="2681"/>
        <v>0</v>
      </c>
      <c r="L3136" s="5">
        <f t="shared" si="2681"/>
        <v>0</v>
      </c>
      <c r="M3136" s="5">
        <f t="shared" si="2657"/>
        <v>221.5</v>
      </c>
      <c r="N3136" s="5">
        <v>3.7999999999999999E-2</v>
      </c>
      <c r="O3136" s="5">
        <f>O3137</f>
        <v>120.001</v>
      </c>
      <c r="P3136" s="5">
        <f t="shared" ref="P3136:V3137" si="2682">P3137</f>
        <v>0</v>
      </c>
      <c r="Q3136" s="5">
        <f t="shared" si="2682"/>
        <v>0</v>
      </c>
      <c r="R3136" s="5">
        <f t="shared" si="2682"/>
        <v>0</v>
      </c>
      <c r="S3136" s="5">
        <f t="shared" si="2682"/>
        <v>0</v>
      </c>
      <c r="T3136" s="5">
        <v>3.7999999999999999E-2</v>
      </c>
      <c r="U3136" s="5">
        <f t="shared" si="2682"/>
        <v>0</v>
      </c>
      <c r="V3136" s="36">
        <f t="shared" si="2682"/>
        <v>0</v>
      </c>
      <c r="W3136" s="5">
        <f t="shared" si="2629"/>
        <v>100</v>
      </c>
      <c r="X3136" s="26"/>
    </row>
    <row r="3137" spans="1:25" x14ac:dyDescent="0.25">
      <c r="A3137" s="4" t="s">
        <v>219</v>
      </c>
      <c r="B3137" s="4" t="s">
        <v>1318</v>
      </c>
      <c r="C3137" s="4" t="s">
        <v>167</v>
      </c>
      <c r="D3137" s="4" t="s">
        <v>20</v>
      </c>
      <c r="E3137" s="14" t="s">
        <v>483</v>
      </c>
      <c r="F3137" s="5">
        <f t="shared" si="2681"/>
        <v>221.5</v>
      </c>
      <c r="G3137" s="5">
        <f t="shared" si="2681"/>
        <v>221.5</v>
      </c>
      <c r="H3137" s="5">
        <f t="shared" si="2681"/>
        <v>221.5</v>
      </c>
      <c r="I3137" s="5">
        <f t="shared" si="2681"/>
        <v>0</v>
      </c>
      <c r="J3137" s="5">
        <f t="shared" si="2681"/>
        <v>0</v>
      </c>
      <c r="K3137" s="5">
        <f t="shared" si="2681"/>
        <v>0</v>
      </c>
      <c r="L3137" s="5">
        <f t="shared" si="2681"/>
        <v>0</v>
      </c>
      <c r="M3137" s="5">
        <f t="shared" si="2657"/>
        <v>221.5</v>
      </c>
      <c r="N3137" s="5">
        <v>3.7999999999999999E-2</v>
      </c>
      <c r="O3137" s="5">
        <f>O3138</f>
        <v>120.001</v>
      </c>
      <c r="P3137" s="5">
        <f t="shared" si="2682"/>
        <v>0</v>
      </c>
      <c r="Q3137" s="5">
        <f t="shared" si="2682"/>
        <v>0</v>
      </c>
      <c r="R3137" s="5">
        <f t="shared" si="2682"/>
        <v>0</v>
      </c>
      <c r="S3137" s="5">
        <f t="shared" si="2682"/>
        <v>0</v>
      </c>
      <c r="T3137" s="5">
        <v>3.7999999999999999E-2</v>
      </c>
      <c r="U3137" s="5">
        <f t="shared" si="2682"/>
        <v>0</v>
      </c>
      <c r="V3137" s="36">
        <f t="shared" si="2682"/>
        <v>0</v>
      </c>
      <c r="W3137" s="5">
        <f t="shared" si="2629"/>
        <v>100</v>
      </c>
      <c r="X3137" s="26"/>
    </row>
    <row r="3138" spans="1:25" ht="31.5" x14ac:dyDescent="0.25">
      <c r="A3138" s="4" t="s">
        <v>219</v>
      </c>
      <c r="B3138" s="4" t="s">
        <v>1318</v>
      </c>
      <c r="C3138" s="4" t="s">
        <v>109</v>
      </c>
      <c r="D3138" s="4"/>
      <c r="E3138" s="14" t="s">
        <v>871</v>
      </c>
      <c r="F3138" s="5">
        <v>221.5</v>
      </c>
      <c r="G3138" s="5">
        <v>221.5</v>
      </c>
      <c r="H3138" s="5">
        <v>221.5</v>
      </c>
      <c r="I3138" s="5"/>
      <c r="J3138" s="5"/>
      <c r="K3138" s="5"/>
      <c r="L3138" s="5"/>
      <c r="M3138" s="5">
        <f t="shared" si="2657"/>
        <v>221.5</v>
      </c>
      <c r="N3138" s="5">
        <v>120</v>
      </c>
      <c r="O3138" s="5">
        <v>120.001</v>
      </c>
      <c r="P3138" s="5">
        <v>0</v>
      </c>
      <c r="Q3138" s="5">
        <v>0</v>
      </c>
      <c r="R3138" s="5">
        <v>0</v>
      </c>
      <c r="S3138" s="5">
        <v>0</v>
      </c>
      <c r="T3138" s="5">
        <v>120</v>
      </c>
      <c r="U3138" s="5">
        <v>0</v>
      </c>
      <c r="V3138" s="36">
        <v>0</v>
      </c>
      <c r="W3138" s="5">
        <f t="shared" si="2629"/>
        <v>100</v>
      </c>
      <c r="X3138" s="26"/>
    </row>
    <row r="3139" spans="1:25" ht="63" x14ac:dyDescent="0.25">
      <c r="A3139" s="4" t="s">
        <v>219</v>
      </c>
      <c r="B3139" s="4" t="s">
        <v>1318</v>
      </c>
      <c r="C3139" s="4" t="s">
        <v>110</v>
      </c>
      <c r="D3139" s="4"/>
      <c r="E3139" s="14" t="s">
        <v>1420</v>
      </c>
      <c r="F3139" s="5">
        <f>F3140</f>
        <v>3000</v>
      </c>
      <c r="G3139" s="5">
        <f t="shared" ref="G3139:L3140" si="2683">G3140</f>
        <v>0</v>
      </c>
      <c r="H3139" s="5">
        <f t="shared" si="2683"/>
        <v>0</v>
      </c>
      <c r="I3139" s="5">
        <f t="shared" si="2683"/>
        <v>0</v>
      </c>
      <c r="J3139" s="5">
        <f t="shared" si="2683"/>
        <v>0</v>
      </c>
      <c r="K3139" s="5">
        <f t="shared" si="2683"/>
        <v>0</v>
      </c>
      <c r="L3139" s="5">
        <f t="shared" si="2683"/>
        <v>0</v>
      </c>
      <c r="M3139" s="5">
        <f t="shared" si="2657"/>
        <v>3000</v>
      </c>
      <c r="N3139" s="5">
        <v>120</v>
      </c>
      <c r="O3139" s="5">
        <f>O3140</f>
        <v>0</v>
      </c>
      <c r="P3139" s="5">
        <f t="shared" ref="P3139:V3140" si="2684">P3140</f>
        <v>0</v>
      </c>
      <c r="Q3139" s="5">
        <f t="shared" si="2684"/>
        <v>0</v>
      </c>
      <c r="R3139" s="5">
        <f t="shared" si="2684"/>
        <v>0</v>
      </c>
      <c r="S3139" s="5">
        <f t="shared" si="2684"/>
        <v>0</v>
      </c>
      <c r="T3139" s="5">
        <v>120</v>
      </c>
      <c r="U3139" s="5">
        <f t="shared" si="2684"/>
        <v>0</v>
      </c>
      <c r="V3139" s="36">
        <f t="shared" si="2684"/>
        <v>0</v>
      </c>
      <c r="W3139" s="5">
        <f t="shared" si="2629"/>
        <v>100</v>
      </c>
      <c r="X3139" s="24"/>
    </row>
    <row r="3140" spans="1:25" ht="78.75" x14ac:dyDescent="0.25">
      <c r="A3140" s="4" t="s">
        <v>219</v>
      </c>
      <c r="B3140" s="4" t="s">
        <v>1318</v>
      </c>
      <c r="C3140" s="4" t="s">
        <v>125</v>
      </c>
      <c r="D3140" s="4"/>
      <c r="E3140" s="14" t="s">
        <v>492</v>
      </c>
      <c r="F3140" s="5">
        <f>F3141</f>
        <v>3000</v>
      </c>
      <c r="G3140" s="5">
        <f t="shared" si="2683"/>
        <v>0</v>
      </c>
      <c r="H3140" s="5">
        <f t="shared" si="2683"/>
        <v>0</v>
      </c>
      <c r="I3140" s="5">
        <f t="shared" si="2683"/>
        <v>0</v>
      </c>
      <c r="J3140" s="5">
        <f t="shared" si="2683"/>
        <v>0</v>
      </c>
      <c r="K3140" s="5">
        <f t="shared" si="2683"/>
        <v>0</v>
      </c>
      <c r="L3140" s="5">
        <f t="shared" si="2683"/>
        <v>0</v>
      </c>
      <c r="M3140" s="5">
        <f t="shared" si="2657"/>
        <v>3000</v>
      </c>
      <c r="N3140" s="5">
        <v>25</v>
      </c>
      <c r="O3140" s="5">
        <f>O3141</f>
        <v>0</v>
      </c>
      <c r="P3140" s="5">
        <f t="shared" si="2684"/>
        <v>0</v>
      </c>
      <c r="Q3140" s="5">
        <f t="shared" si="2684"/>
        <v>0</v>
      </c>
      <c r="R3140" s="5">
        <f t="shared" si="2684"/>
        <v>0</v>
      </c>
      <c r="S3140" s="5">
        <f t="shared" si="2684"/>
        <v>0</v>
      </c>
      <c r="T3140" s="5">
        <v>25</v>
      </c>
      <c r="U3140" s="5">
        <f t="shared" si="2684"/>
        <v>0</v>
      </c>
      <c r="V3140" s="36">
        <f t="shared" si="2684"/>
        <v>0</v>
      </c>
      <c r="W3140" s="5">
        <f t="shared" si="2629"/>
        <v>100</v>
      </c>
      <c r="X3140" s="24"/>
    </row>
    <row r="3141" spans="1:25" ht="31.5" x14ac:dyDescent="0.25">
      <c r="A3141" s="4" t="s">
        <v>219</v>
      </c>
      <c r="B3141" s="4" t="s">
        <v>1318</v>
      </c>
      <c r="C3141" s="4" t="s">
        <v>125</v>
      </c>
      <c r="D3141" s="4" t="s">
        <v>73</v>
      </c>
      <c r="E3141" s="14" t="s">
        <v>475</v>
      </c>
      <c r="F3141" s="5">
        <v>3000</v>
      </c>
      <c r="G3141" s="5"/>
      <c r="H3141" s="5"/>
      <c r="I3141" s="5"/>
      <c r="J3141" s="5"/>
      <c r="K3141" s="5"/>
      <c r="L3141" s="5"/>
      <c r="M3141" s="5">
        <f t="shared" si="2657"/>
        <v>3000</v>
      </c>
      <c r="N3141" s="5">
        <v>25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25</v>
      </c>
      <c r="U3141" s="5">
        <v>0</v>
      </c>
      <c r="V3141" s="36">
        <v>0</v>
      </c>
      <c r="W3141" s="5">
        <f t="shared" si="2629"/>
        <v>100</v>
      </c>
      <c r="X3141" s="24"/>
    </row>
    <row r="3142" spans="1:25" ht="63" x14ac:dyDescent="0.25">
      <c r="A3142" s="4" t="s">
        <v>219</v>
      </c>
      <c r="B3142" s="4" t="s">
        <v>1318</v>
      </c>
      <c r="C3142" s="4" t="s">
        <v>125</v>
      </c>
      <c r="D3142" s="4" t="s">
        <v>72</v>
      </c>
      <c r="E3142" s="14" t="s">
        <v>1187</v>
      </c>
      <c r="F3142" s="5">
        <f t="shared" ref="F3142:L3143" si="2685">F3143</f>
        <v>418.5</v>
      </c>
      <c r="G3142" s="5">
        <f t="shared" si="2685"/>
        <v>418.5</v>
      </c>
      <c r="H3142" s="5">
        <f t="shared" si="2685"/>
        <v>418.5</v>
      </c>
      <c r="I3142" s="5">
        <f t="shared" si="2685"/>
        <v>0</v>
      </c>
      <c r="J3142" s="5">
        <f t="shared" si="2685"/>
        <v>0</v>
      </c>
      <c r="K3142" s="5">
        <f t="shared" si="2685"/>
        <v>0</v>
      </c>
      <c r="L3142" s="5">
        <f t="shared" si="2685"/>
        <v>15</v>
      </c>
      <c r="M3142" s="5">
        <f t="shared" si="2657"/>
        <v>433.5</v>
      </c>
      <c r="N3142" s="5">
        <v>25</v>
      </c>
      <c r="O3142" s="5">
        <f>O3143</f>
        <v>366.39699999999999</v>
      </c>
      <c r="P3142" s="5">
        <f t="shared" ref="P3142:V3143" si="2686">P3143</f>
        <v>0</v>
      </c>
      <c r="Q3142" s="5">
        <f t="shared" si="2686"/>
        <v>0</v>
      </c>
      <c r="R3142" s="5">
        <f t="shared" si="2686"/>
        <v>0</v>
      </c>
      <c r="S3142" s="5">
        <f t="shared" si="2686"/>
        <v>0</v>
      </c>
      <c r="T3142" s="5">
        <v>25</v>
      </c>
      <c r="U3142" s="5">
        <f t="shared" si="2686"/>
        <v>0</v>
      </c>
      <c r="V3142" s="36">
        <f t="shared" si="2686"/>
        <v>0</v>
      </c>
      <c r="W3142" s="5">
        <f t="shared" si="2629"/>
        <v>100</v>
      </c>
      <c r="X3142" s="26"/>
    </row>
    <row r="3143" spans="1:25" ht="63" x14ac:dyDescent="0.25">
      <c r="A3143" s="4" t="s">
        <v>219</v>
      </c>
      <c r="B3143" s="4" t="s">
        <v>1318</v>
      </c>
      <c r="C3143" s="4" t="s">
        <v>99</v>
      </c>
      <c r="D3143" s="4"/>
      <c r="E3143" s="14" t="s">
        <v>493</v>
      </c>
      <c r="F3143" s="5">
        <f t="shared" si="2685"/>
        <v>418.5</v>
      </c>
      <c r="G3143" s="5">
        <f t="shared" si="2685"/>
        <v>418.5</v>
      </c>
      <c r="H3143" s="5">
        <f t="shared" si="2685"/>
        <v>418.5</v>
      </c>
      <c r="I3143" s="5">
        <f t="shared" si="2685"/>
        <v>0</v>
      </c>
      <c r="J3143" s="5">
        <f t="shared" si="2685"/>
        <v>0</v>
      </c>
      <c r="K3143" s="5">
        <f t="shared" si="2685"/>
        <v>0</v>
      </c>
      <c r="L3143" s="5">
        <f t="shared" si="2685"/>
        <v>15</v>
      </c>
      <c r="M3143" s="5">
        <f t="shared" si="2657"/>
        <v>433.5</v>
      </c>
      <c r="N3143" s="5">
        <v>95</v>
      </c>
      <c r="O3143" s="5">
        <f>O3144</f>
        <v>366.39699999999999</v>
      </c>
      <c r="P3143" s="5">
        <f t="shared" si="2686"/>
        <v>0</v>
      </c>
      <c r="Q3143" s="5">
        <f t="shared" si="2686"/>
        <v>0</v>
      </c>
      <c r="R3143" s="5">
        <f t="shared" si="2686"/>
        <v>0</v>
      </c>
      <c r="S3143" s="5">
        <f t="shared" si="2686"/>
        <v>0</v>
      </c>
      <c r="T3143" s="5">
        <v>95</v>
      </c>
      <c r="U3143" s="5">
        <f t="shared" si="2686"/>
        <v>0</v>
      </c>
      <c r="V3143" s="36">
        <f t="shared" si="2686"/>
        <v>0</v>
      </c>
      <c r="W3143" s="5">
        <f t="shared" si="2629"/>
        <v>100</v>
      </c>
      <c r="X3143" s="26"/>
    </row>
    <row r="3144" spans="1:25" ht="31.5" x14ac:dyDescent="0.25">
      <c r="A3144" s="4" t="s">
        <v>219</v>
      </c>
      <c r="B3144" s="4" t="s">
        <v>1318</v>
      </c>
      <c r="C3144" s="4" t="s">
        <v>99</v>
      </c>
      <c r="D3144" s="4" t="s">
        <v>73</v>
      </c>
      <c r="E3144" s="14" t="s">
        <v>475</v>
      </c>
      <c r="F3144" s="5">
        <v>418.5</v>
      </c>
      <c r="G3144" s="5">
        <v>418.5</v>
      </c>
      <c r="H3144" s="5">
        <v>418.5</v>
      </c>
      <c r="I3144" s="5"/>
      <c r="J3144" s="5"/>
      <c r="K3144" s="5"/>
      <c r="L3144" s="5">
        <v>15</v>
      </c>
      <c r="M3144" s="5">
        <f t="shared" si="2657"/>
        <v>433.5</v>
      </c>
      <c r="N3144" s="5">
        <v>95</v>
      </c>
      <c r="O3144" s="5">
        <v>366.39699999999999</v>
      </c>
      <c r="P3144" s="5">
        <v>0</v>
      </c>
      <c r="Q3144" s="5">
        <v>0</v>
      </c>
      <c r="R3144" s="5">
        <v>0</v>
      </c>
      <c r="S3144" s="5">
        <v>0</v>
      </c>
      <c r="T3144" s="5">
        <v>95</v>
      </c>
      <c r="U3144" s="5">
        <v>0</v>
      </c>
      <c r="V3144" s="36">
        <v>0</v>
      </c>
      <c r="W3144" s="5">
        <f t="shared" si="2629"/>
        <v>100</v>
      </c>
      <c r="X3144" s="26"/>
    </row>
    <row r="3145" spans="1:25" ht="63" x14ac:dyDescent="0.25">
      <c r="A3145" s="4" t="s">
        <v>219</v>
      </c>
      <c r="B3145" s="4" t="s">
        <v>1318</v>
      </c>
      <c r="C3145" s="4" t="s">
        <v>99</v>
      </c>
      <c r="D3145" s="4" t="s">
        <v>72</v>
      </c>
      <c r="E3145" s="14" t="s">
        <v>1187</v>
      </c>
      <c r="F3145" s="5">
        <f t="shared" ref="F3145:L3146" si="2687">F3146</f>
        <v>128</v>
      </c>
      <c r="G3145" s="5">
        <f t="shared" si="2687"/>
        <v>128</v>
      </c>
      <c r="H3145" s="5">
        <f t="shared" si="2687"/>
        <v>128</v>
      </c>
      <c r="I3145" s="5">
        <f t="shared" si="2687"/>
        <v>0</v>
      </c>
      <c r="J3145" s="5">
        <f t="shared" si="2687"/>
        <v>0</v>
      </c>
      <c r="K3145" s="5">
        <f t="shared" si="2687"/>
        <v>0</v>
      </c>
      <c r="L3145" s="5">
        <f t="shared" si="2687"/>
        <v>0</v>
      </c>
      <c r="M3145" s="5">
        <f t="shared" si="2657"/>
        <v>128</v>
      </c>
      <c r="N3145" s="5">
        <v>95</v>
      </c>
      <c r="O3145" s="5">
        <f>O3146</f>
        <v>128</v>
      </c>
      <c r="P3145" s="5">
        <f t="shared" ref="P3145:V3146" si="2688">P3146</f>
        <v>0</v>
      </c>
      <c r="Q3145" s="5">
        <f t="shared" si="2688"/>
        <v>0</v>
      </c>
      <c r="R3145" s="5">
        <f t="shared" si="2688"/>
        <v>0</v>
      </c>
      <c r="S3145" s="5">
        <f t="shared" si="2688"/>
        <v>0</v>
      </c>
      <c r="T3145" s="5">
        <v>95</v>
      </c>
      <c r="U3145" s="5">
        <f t="shared" si="2688"/>
        <v>0</v>
      </c>
      <c r="V3145" s="36">
        <f t="shared" si="2688"/>
        <v>0</v>
      </c>
      <c r="W3145" s="5">
        <f t="shared" si="2629"/>
        <v>100</v>
      </c>
      <c r="X3145" s="26"/>
    </row>
    <row r="3146" spans="1:25" ht="47.25" x14ac:dyDescent="0.25">
      <c r="A3146" s="4" t="s">
        <v>219</v>
      </c>
      <c r="B3146" s="4" t="s">
        <v>1318</v>
      </c>
      <c r="C3146" s="4" t="s">
        <v>36</v>
      </c>
      <c r="D3146" s="4"/>
      <c r="E3146" s="14" t="s">
        <v>732</v>
      </c>
      <c r="F3146" s="5">
        <f t="shared" si="2687"/>
        <v>128</v>
      </c>
      <c r="G3146" s="5">
        <f t="shared" si="2687"/>
        <v>128</v>
      </c>
      <c r="H3146" s="5">
        <f t="shared" si="2687"/>
        <v>128</v>
      </c>
      <c r="I3146" s="5">
        <f t="shared" si="2687"/>
        <v>0</v>
      </c>
      <c r="J3146" s="5">
        <f t="shared" si="2687"/>
        <v>0</v>
      </c>
      <c r="K3146" s="5">
        <f t="shared" si="2687"/>
        <v>0</v>
      </c>
      <c r="L3146" s="5">
        <f t="shared" si="2687"/>
        <v>0</v>
      </c>
      <c r="M3146" s="5">
        <f t="shared" si="2657"/>
        <v>128</v>
      </c>
      <c r="N3146" s="5">
        <v>20</v>
      </c>
      <c r="O3146" s="5">
        <f>O3147</f>
        <v>128</v>
      </c>
      <c r="P3146" s="5">
        <f t="shared" si="2688"/>
        <v>0</v>
      </c>
      <c r="Q3146" s="5">
        <f t="shared" si="2688"/>
        <v>0</v>
      </c>
      <c r="R3146" s="5">
        <f t="shared" si="2688"/>
        <v>0</v>
      </c>
      <c r="S3146" s="5">
        <f t="shared" si="2688"/>
        <v>0</v>
      </c>
      <c r="T3146" s="5">
        <v>20</v>
      </c>
      <c r="U3146" s="5">
        <f t="shared" si="2688"/>
        <v>0</v>
      </c>
      <c r="V3146" s="36">
        <f t="shared" si="2688"/>
        <v>0</v>
      </c>
      <c r="W3146" s="5">
        <f t="shared" si="2629"/>
        <v>100</v>
      </c>
      <c r="X3146" s="26"/>
    </row>
    <row r="3147" spans="1:25" ht="31.5" x14ac:dyDescent="0.25">
      <c r="A3147" s="4" t="s">
        <v>219</v>
      </c>
      <c r="B3147" s="4" t="s">
        <v>1318</v>
      </c>
      <c r="C3147" s="4" t="s">
        <v>43</v>
      </c>
      <c r="D3147" s="4"/>
      <c r="E3147" s="14" t="s">
        <v>733</v>
      </c>
      <c r="F3147" s="5">
        <v>128</v>
      </c>
      <c r="G3147" s="5">
        <v>128</v>
      </c>
      <c r="H3147" s="5">
        <v>128</v>
      </c>
      <c r="I3147" s="5"/>
      <c r="J3147" s="5"/>
      <c r="K3147" s="5"/>
      <c r="L3147" s="5"/>
      <c r="M3147" s="5">
        <f t="shared" si="2657"/>
        <v>128</v>
      </c>
      <c r="N3147" s="5">
        <v>20</v>
      </c>
      <c r="O3147" s="5">
        <v>128</v>
      </c>
      <c r="P3147" s="5">
        <v>0</v>
      </c>
      <c r="Q3147" s="5">
        <v>0</v>
      </c>
      <c r="R3147" s="5">
        <v>0</v>
      </c>
      <c r="S3147" s="5">
        <v>0</v>
      </c>
      <c r="T3147" s="5">
        <v>20</v>
      </c>
      <c r="U3147" s="5">
        <v>0</v>
      </c>
      <c r="V3147" s="36">
        <v>0</v>
      </c>
      <c r="W3147" s="5">
        <f t="shared" ref="W3147:W3210" si="2689">T3147/N3147*100</f>
        <v>100</v>
      </c>
      <c r="X3147" s="26"/>
    </row>
    <row r="3148" spans="1:25" ht="31.5" x14ac:dyDescent="0.25">
      <c r="A3148" s="4" t="s">
        <v>219</v>
      </c>
      <c r="B3148" s="4" t="s">
        <v>1318</v>
      </c>
      <c r="C3148" s="4" t="s">
        <v>44</v>
      </c>
      <c r="D3148" s="4"/>
      <c r="E3148" s="14" t="s">
        <v>734</v>
      </c>
      <c r="F3148" s="5">
        <f t="shared" ref="F3148:L3148" si="2690">F3149+F3152</f>
        <v>3894.8</v>
      </c>
      <c r="G3148" s="5">
        <f t="shared" si="2690"/>
        <v>4056.8</v>
      </c>
      <c r="H3148" s="5">
        <f t="shared" si="2690"/>
        <v>4056.8</v>
      </c>
      <c r="I3148" s="5">
        <f t="shared" si="2690"/>
        <v>0</v>
      </c>
      <c r="J3148" s="5">
        <f t="shared" si="2690"/>
        <v>0</v>
      </c>
      <c r="K3148" s="5">
        <f t="shared" si="2690"/>
        <v>0</v>
      </c>
      <c r="L3148" s="5">
        <f t="shared" si="2690"/>
        <v>0</v>
      </c>
      <c r="M3148" s="5">
        <f t="shared" si="2657"/>
        <v>3894.8</v>
      </c>
      <c r="N3148" s="5">
        <v>20</v>
      </c>
      <c r="O3148" s="5">
        <f>O3149+O3152</f>
        <v>2921.0909999999999</v>
      </c>
      <c r="P3148" s="5">
        <f t="shared" ref="P3148:V3148" si="2691">P3149+P3152</f>
        <v>0</v>
      </c>
      <c r="Q3148" s="5">
        <f t="shared" si="2691"/>
        <v>0</v>
      </c>
      <c r="R3148" s="5">
        <f t="shared" si="2691"/>
        <v>0</v>
      </c>
      <c r="S3148" s="5">
        <f t="shared" si="2691"/>
        <v>0</v>
      </c>
      <c r="T3148" s="5">
        <v>20</v>
      </c>
      <c r="U3148" s="5">
        <f t="shared" si="2691"/>
        <v>0</v>
      </c>
      <c r="V3148" s="36">
        <f t="shared" si="2691"/>
        <v>0</v>
      </c>
      <c r="W3148" s="5">
        <f t="shared" si="2689"/>
        <v>100</v>
      </c>
      <c r="X3148" s="26"/>
    </row>
    <row r="3149" spans="1:25" x14ac:dyDescent="0.25">
      <c r="A3149" s="4" t="s">
        <v>219</v>
      </c>
      <c r="B3149" s="4" t="s">
        <v>1318</v>
      </c>
      <c r="C3149" s="4" t="s">
        <v>44</v>
      </c>
      <c r="D3149" s="4" t="s">
        <v>13</v>
      </c>
      <c r="E3149" s="14" t="s">
        <v>480</v>
      </c>
      <c r="F3149" s="5">
        <f t="shared" ref="F3149:L3150" si="2692">F3150</f>
        <v>3894.8</v>
      </c>
      <c r="G3149" s="5">
        <f t="shared" si="2692"/>
        <v>3894.8</v>
      </c>
      <c r="H3149" s="5">
        <f t="shared" si="2692"/>
        <v>3894.8</v>
      </c>
      <c r="I3149" s="5">
        <f t="shared" si="2692"/>
        <v>0</v>
      </c>
      <c r="J3149" s="5">
        <f t="shared" si="2692"/>
        <v>0</v>
      </c>
      <c r="K3149" s="5">
        <f t="shared" si="2692"/>
        <v>0</v>
      </c>
      <c r="L3149" s="5">
        <f t="shared" si="2692"/>
        <v>0</v>
      </c>
      <c r="M3149" s="5">
        <f t="shared" si="2657"/>
        <v>3894.8</v>
      </c>
      <c r="N3149" s="5">
        <v>20</v>
      </c>
      <c r="O3149" s="5">
        <f>O3150</f>
        <v>2921.0909999999999</v>
      </c>
      <c r="P3149" s="5">
        <f t="shared" ref="P3149:V3150" si="2693">P3150</f>
        <v>0</v>
      </c>
      <c r="Q3149" s="5">
        <f t="shared" si="2693"/>
        <v>0</v>
      </c>
      <c r="R3149" s="5">
        <f t="shared" si="2693"/>
        <v>0</v>
      </c>
      <c r="S3149" s="5">
        <f t="shared" si="2693"/>
        <v>0</v>
      </c>
      <c r="T3149" s="5">
        <v>20</v>
      </c>
      <c r="U3149" s="5">
        <f t="shared" si="2693"/>
        <v>0</v>
      </c>
      <c r="V3149" s="36">
        <f t="shared" si="2693"/>
        <v>0</v>
      </c>
      <c r="W3149" s="5">
        <f t="shared" si="2689"/>
        <v>100</v>
      </c>
      <c r="X3149" s="26"/>
    </row>
    <row r="3150" spans="1:25" x14ac:dyDescent="0.25">
      <c r="A3150" s="4" t="s">
        <v>219</v>
      </c>
      <c r="B3150" s="4" t="s">
        <v>1318</v>
      </c>
      <c r="C3150" s="4" t="s">
        <v>44</v>
      </c>
      <c r="D3150" s="4" t="s">
        <v>14</v>
      </c>
      <c r="E3150" s="14" t="s">
        <v>482</v>
      </c>
      <c r="F3150" s="5">
        <f t="shared" si="2692"/>
        <v>3894.8</v>
      </c>
      <c r="G3150" s="5">
        <f t="shared" si="2692"/>
        <v>3894.8</v>
      </c>
      <c r="H3150" s="5">
        <f t="shared" si="2692"/>
        <v>3894.8</v>
      </c>
      <c r="I3150" s="5">
        <f t="shared" si="2692"/>
        <v>0</v>
      </c>
      <c r="J3150" s="5">
        <f t="shared" si="2692"/>
        <v>0</v>
      </c>
      <c r="K3150" s="5">
        <f t="shared" si="2692"/>
        <v>0</v>
      </c>
      <c r="L3150" s="5">
        <f t="shared" si="2692"/>
        <v>0</v>
      </c>
      <c r="M3150" s="5">
        <f t="shared" si="2657"/>
        <v>3894.8</v>
      </c>
      <c r="N3150" s="5">
        <v>20</v>
      </c>
      <c r="O3150" s="5">
        <f>O3151</f>
        <v>2921.0909999999999</v>
      </c>
      <c r="P3150" s="5">
        <f t="shared" si="2693"/>
        <v>0</v>
      </c>
      <c r="Q3150" s="5">
        <f t="shared" si="2693"/>
        <v>0</v>
      </c>
      <c r="R3150" s="5">
        <f t="shared" si="2693"/>
        <v>0</v>
      </c>
      <c r="S3150" s="5">
        <f t="shared" si="2693"/>
        <v>0</v>
      </c>
      <c r="T3150" s="5">
        <v>20</v>
      </c>
      <c r="U3150" s="5">
        <f t="shared" si="2693"/>
        <v>0</v>
      </c>
      <c r="V3150" s="36">
        <f t="shared" si="2693"/>
        <v>0</v>
      </c>
      <c r="W3150" s="5">
        <f t="shared" si="2689"/>
        <v>100</v>
      </c>
      <c r="X3150" s="26"/>
    </row>
    <row r="3151" spans="1:25" ht="31.5" x14ac:dyDescent="0.25">
      <c r="A3151" s="7" t="s">
        <v>219</v>
      </c>
      <c r="B3151" s="7" t="s">
        <v>65</v>
      </c>
      <c r="C3151" s="7"/>
      <c r="D3151" s="7"/>
      <c r="E3151" s="18" t="s">
        <v>426</v>
      </c>
      <c r="F3151" s="5">
        <v>3894.8</v>
      </c>
      <c r="G3151" s="5">
        <v>3894.8</v>
      </c>
      <c r="H3151" s="5">
        <v>3894.8</v>
      </c>
      <c r="I3151" s="5"/>
      <c r="J3151" s="5"/>
      <c r="K3151" s="5"/>
      <c r="L3151" s="5"/>
      <c r="M3151" s="5">
        <f t="shared" si="2657"/>
        <v>3894.8</v>
      </c>
      <c r="N3151" s="8">
        <v>1217.1042299999999</v>
      </c>
      <c r="O3151" s="5">
        <v>2921.0909999999999</v>
      </c>
      <c r="P3151" s="5">
        <v>0</v>
      </c>
      <c r="Q3151" s="5">
        <v>0</v>
      </c>
      <c r="R3151" s="5">
        <v>0</v>
      </c>
      <c r="S3151" s="5">
        <v>0</v>
      </c>
      <c r="T3151" s="8">
        <v>1216.8845699999999</v>
      </c>
      <c r="U3151" s="5">
        <v>0</v>
      </c>
      <c r="V3151" s="36">
        <v>0</v>
      </c>
      <c r="W3151" s="8">
        <f t="shared" si="2689"/>
        <v>99.981952244139364</v>
      </c>
      <c r="X3151" s="26"/>
    </row>
    <row r="3152" spans="1:25" hidden="1" x14ac:dyDescent="0.25">
      <c r="A3152" s="9" t="s">
        <v>219</v>
      </c>
      <c r="B3152" s="9" t="s">
        <v>1319</v>
      </c>
      <c r="C3152" s="9"/>
      <c r="D3152" s="9"/>
      <c r="E3152" s="13" t="s">
        <v>1185</v>
      </c>
      <c r="F3152" s="5">
        <f t="shared" ref="F3152:L3153" si="2694">F3153</f>
        <v>0</v>
      </c>
      <c r="G3152" s="5">
        <f t="shared" si="2694"/>
        <v>162</v>
      </c>
      <c r="H3152" s="5">
        <f t="shared" si="2694"/>
        <v>162</v>
      </c>
      <c r="I3152" s="5">
        <f t="shared" si="2694"/>
        <v>0</v>
      </c>
      <c r="J3152" s="5">
        <f t="shared" si="2694"/>
        <v>0</v>
      </c>
      <c r="K3152" s="5">
        <f t="shared" si="2694"/>
        <v>0</v>
      </c>
      <c r="L3152" s="5">
        <f t="shared" si="2694"/>
        <v>0</v>
      </c>
      <c r="M3152" s="5">
        <f t="shared" si="2657"/>
        <v>0</v>
      </c>
      <c r="N3152" s="11">
        <v>0</v>
      </c>
      <c r="O3152" s="5">
        <f>O3153</f>
        <v>0</v>
      </c>
      <c r="P3152" s="5">
        <f t="shared" ref="P3152:V3153" si="2695">P3153</f>
        <v>0</v>
      </c>
      <c r="Q3152" s="5">
        <f t="shared" si="2695"/>
        <v>0</v>
      </c>
      <c r="R3152" s="5">
        <f t="shared" si="2695"/>
        <v>0</v>
      </c>
      <c r="S3152" s="5">
        <f t="shared" si="2695"/>
        <v>0</v>
      </c>
      <c r="T3152" s="11">
        <v>0</v>
      </c>
      <c r="U3152" s="5">
        <f t="shared" si="2695"/>
        <v>0</v>
      </c>
      <c r="V3152" s="36">
        <f t="shared" si="2695"/>
        <v>0</v>
      </c>
      <c r="W3152" s="11" t="e">
        <f t="shared" si="2689"/>
        <v>#DIV/0!</v>
      </c>
      <c r="X3152" s="24" t="s">
        <v>1214</v>
      </c>
      <c r="Y3152" s="2" t="s">
        <v>1236</v>
      </c>
    </row>
    <row r="3153" spans="1:25" hidden="1" x14ac:dyDescent="0.25">
      <c r="A3153" s="4" t="s">
        <v>219</v>
      </c>
      <c r="B3153" s="4" t="s">
        <v>1319</v>
      </c>
      <c r="C3153" s="4" t="s">
        <v>111</v>
      </c>
      <c r="D3153" s="4"/>
      <c r="E3153" s="14" t="s">
        <v>872</v>
      </c>
      <c r="F3153" s="5">
        <f t="shared" si="2694"/>
        <v>0</v>
      </c>
      <c r="G3153" s="5">
        <f t="shared" si="2694"/>
        <v>162</v>
      </c>
      <c r="H3153" s="5">
        <f t="shared" si="2694"/>
        <v>162</v>
      </c>
      <c r="I3153" s="5">
        <f t="shared" si="2694"/>
        <v>0</v>
      </c>
      <c r="J3153" s="5">
        <f t="shared" si="2694"/>
        <v>0</v>
      </c>
      <c r="K3153" s="5">
        <f t="shared" si="2694"/>
        <v>0</v>
      </c>
      <c r="L3153" s="5">
        <f t="shared" si="2694"/>
        <v>0</v>
      </c>
      <c r="M3153" s="5">
        <f t="shared" si="2657"/>
        <v>0</v>
      </c>
      <c r="N3153" s="5">
        <v>0</v>
      </c>
      <c r="O3153" s="5">
        <f>O3154</f>
        <v>0</v>
      </c>
      <c r="P3153" s="5">
        <f t="shared" si="2695"/>
        <v>0</v>
      </c>
      <c r="Q3153" s="5">
        <f t="shared" si="2695"/>
        <v>0</v>
      </c>
      <c r="R3153" s="5">
        <f t="shared" si="2695"/>
        <v>0</v>
      </c>
      <c r="S3153" s="5">
        <f t="shared" si="2695"/>
        <v>0</v>
      </c>
      <c r="T3153" s="5">
        <v>0</v>
      </c>
      <c r="U3153" s="5">
        <f t="shared" si="2695"/>
        <v>0</v>
      </c>
      <c r="V3153" s="36">
        <f t="shared" si="2695"/>
        <v>0</v>
      </c>
      <c r="W3153" s="5" t="e">
        <f t="shared" si="2689"/>
        <v>#DIV/0!</v>
      </c>
      <c r="X3153" s="24" t="s">
        <v>1214</v>
      </c>
      <c r="Y3153" s="2" t="s">
        <v>1236</v>
      </c>
    </row>
    <row r="3154" spans="1:25" ht="63" hidden="1" x14ac:dyDescent="0.25">
      <c r="A3154" s="4" t="s">
        <v>219</v>
      </c>
      <c r="B3154" s="4" t="s">
        <v>1319</v>
      </c>
      <c r="C3154" s="4" t="s">
        <v>173</v>
      </c>
      <c r="D3154" s="4"/>
      <c r="E3154" s="14" t="s">
        <v>876</v>
      </c>
      <c r="F3154" s="5"/>
      <c r="G3154" s="5">
        <v>162</v>
      </c>
      <c r="H3154" s="5">
        <v>162</v>
      </c>
      <c r="I3154" s="5"/>
      <c r="J3154" s="5"/>
      <c r="K3154" s="5"/>
      <c r="L3154" s="5"/>
      <c r="M3154" s="5">
        <f t="shared" si="2657"/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36">
        <v>0</v>
      </c>
      <c r="W3154" s="5" t="e">
        <f t="shared" si="2689"/>
        <v>#DIV/0!</v>
      </c>
      <c r="X3154" s="24" t="s">
        <v>1214</v>
      </c>
      <c r="Y3154" s="2" t="s">
        <v>1236</v>
      </c>
    </row>
    <row r="3155" spans="1:25" ht="47.25" hidden="1" x14ac:dyDescent="0.25">
      <c r="A3155" s="4" t="s">
        <v>219</v>
      </c>
      <c r="B3155" s="4" t="s">
        <v>1319</v>
      </c>
      <c r="C3155" s="4" t="s">
        <v>174</v>
      </c>
      <c r="D3155" s="4"/>
      <c r="E3155" s="14" t="s">
        <v>879</v>
      </c>
      <c r="F3155" s="5">
        <f t="shared" ref="F3155:L3157" si="2696">F3156</f>
        <v>1340.4</v>
      </c>
      <c r="G3155" s="5">
        <f t="shared" si="2696"/>
        <v>1340.4</v>
      </c>
      <c r="H3155" s="5">
        <f t="shared" si="2696"/>
        <v>1340.4</v>
      </c>
      <c r="I3155" s="5">
        <f t="shared" si="2696"/>
        <v>0</v>
      </c>
      <c r="J3155" s="5">
        <f t="shared" si="2696"/>
        <v>0</v>
      </c>
      <c r="K3155" s="5">
        <f t="shared" si="2696"/>
        <v>0</v>
      </c>
      <c r="L3155" s="5">
        <f t="shared" si="2696"/>
        <v>0</v>
      </c>
      <c r="M3155" s="5">
        <f t="shared" si="2657"/>
        <v>1340.4</v>
      </c>
      <c r="N3155" s="5">
        <v>0</v>
      </c>
      <c r="O3155" s="5">
        <f t="shared" ref="O3155:O3157" si="2697">O3156</f>
        <v>1008.547</v>
      </c>
      <c r="P3155" s="5">
        <f t="shared" ref="P3155:V3157" si="2698">P3156</f>
        <v>0</v>
      </c>
      <c r="Q3155" s="5">
        <f t="shared" si="2698"/>
        <v>0</v>
      </c>
      <c r="R3155" s="5">
        <f t="shared" si="2698"/>
        <v>0</v>
      </c>
      <c r="S3155" s="5">
        <f t="shared" si="2698"/>
        <v>0</v>
      </c>
      <c r="T3155" s="5">
        <v>0</v>
      </c>
      <c r="U3155" s="5">
        <f t="shared" si="2698"/>
        <v>0</v>
      </c>
      <c r="V3155" s="36">
        <f t="shared" si="2698"/>
        <v>0</v>
      </c>
      <c r="W3155" s="5" t="e">
        <f t="shared" si="2689"/>
        <v>#DIV/0!</v>
      </c>
      <c r="X3155" s="24" t="s">
        <v>1214</v>
      </c>
    </row>
    <row r="3156" spans="1:25" ht="31.5" hidden="1" x14ac:dyDescent="0.25">
      <c r="A3156" s="4" t="s">
        <v>219</v>
      </c>
      <c r="B3156" s="4" t="s">
        <v>1319</v>
      </c>
      <c r="C3156" s="4" t="s">
        <v>172</v>
      </c>
      <c r="D3156" s="4"/>
      <c r="E3156" s="14" t="s">
        <v>502</v>
      </c>
      <c r="F3156" s="5">
        <f t="shared" si="2696"/>
        <v>1340.4</v>
      </c>
      <c r="G3156" s="5">
        <f t="shared" si="2696"/>
        <v>1340.4</v>
      </c>
      <c r="H3156" s="5">
        <f t="shared" si="2696"/>
        <v>1340.4</v>
      </c>
      <c r="I3156" s="5">
        <f t="shared" si="2696"/>
        <v>0</v>
      </c>
      <c r="J3156" s="5">
        <f t="shared" si="2696"/>
        <v>0</v>
      </c>
      <c r="K3156" s="5">
        <f t="shared" si="2696"/>
        <v>0</v>
      </c>
      <c r="L3156" s="5">
        <f t="shared" si="2696"/>
        <v>0</v>
      </c>
      <c r="M3156" s="5">
        <f t="shared" si="2657"/>
        <v>1340.4</v>
      </c>
      <c r="N3156" s="5">
        <v>0</v>
      </c>
      <c r="O3156" s="5">
        <f t="shared" si="2697"/>
        <v>1008.547</v>
      </c>
      <c r="P3156" s="5">
        <f t="shared" si="2698"/>
        <v>0</v>
      </c>
      <c r="Q3156" s="5">
        <f t="shared" si="2698"/>
        <v>0</v>
      </c>
      <c r="R3156" s="5">
        <f t="shared" si="2698"/>
        <v>0</v>
      </c>
      <c r="S3156" s="5">
        <f t="shared" si="2698"/>
        <v>0</v>
      </c>
      <c r="T3156" s="5">
        <v>0</v>
      </c>
      <c r="U3156" s="5">
        <f t="shared" si="2698"/>
        <v>0</v>
      </c>
      <c r="V3156" s="36">
        <f t="shared" si="2698"/>
        <v>0</v>
      </c>
      <c r="W3156" s="5" t="e">
        <f t="shared" si="2689"/>
        <v>#DIV/0!</v>
      </c>
      <c r="X3156" s="24" t="s">
        <v>1214</v>
      </c>
    </row>
    <row r="3157" spans="1:25" ht="31.5" hidden="1" x14ac:dyDescent="0.25">
      <c r="A3157" s="4" t="s">
        <v>219</v>
      </c>
      <c r="B3157" s="4" t="s">
        <v>1319</v>
      </c>
      <c r="C3157" s="4" t="s">
        <v>172</v>
      </c>
      <c r="D3157" s="4" t="s">
        <v>11</v>
      </c>
      <c r="E3157" s="14" t="s">
        <v>465</v>
      </c>
      <c r="F3157" s="5">
        <f t="shared" si="2696"/>
        <v>1340.4</v>
      </c>
      <c r="G3157" s="5">
        <f t="shared" si="2696"/>
        <v>1340.4</v>
      </c>
      <c r="H3157" s="5">
        <f t="shared" si="2696"/>
        <v>1340.4</v>
      </c>
      <c r="I3157" s="5">
        <f t="shared" si="2696"/>
        <v>0</v>
      </c>
      <c r="J3157" s="5">
        <f t="shared" si="2696"/>
        <v>0</v>
      </c>
      <c r="K3157" s="5">
        <f t="shared" si="2696"/>
        <v>0</v>
      </c>
      <c r="L3157" s="5">
        <f t="shared" si="2696"/>
        <v>0</v>
      </c>
      <c r="M3157" s="5">
        <f t="shared" si="2657"/>
        <v>1340.4</v>
      </c>
      <c r="N3157" s="5">
        <v>0</v>
      </c>
      <c r="O3157" s="5">
        <f t="shared" si="2697"/>
        <v>1008.547</v>
      </c>
      <c r="P3157" s="5">
        <f t="shared" si="2698"/>
        <v>0</v>
      </c>
      <c r="Q3157" s="5">
        <f t="shared" si="2698"/>
        <v>0</v>
      </c>
      <c r="R3157" s="5">
        <f t="shared" si="2698"/>
        <v>0</v>
      </c>
      <c r="S3157" s="5">
        <f t="shared" si="2698"/>
        <v>0</v>
      </c>
      <c r="T3157" s="5">
        <v>0</v>
      </c>
      <c r="U3157" s="5">
        <f t="shared" si="2698"/>
        <v>0</v>
      </c>
      <c r="V3157" s="36">
        <f t="shared" si="2698"/>
        <v>0</v>
      </c>
      <c r="W3157" s="5" t="e">
        <f t="shared" si="2689"/>
        <v>#DIV/0!</v>
      </c>
      <c r="X3157" s="24" t="s">
        <v>1214</v>
      </c>
    </row>
    <row r="3158" spans="1:25" ht="31.5" hidden="1" x14ac:dyDescent="0.25">
      <c r="A3158" s="4" t="s">
        <v>219</v>
      </c>
      <c r="B3158" s="4" t="s">
        <v>1319</v>
      </c>
      <c r="C3158" s="4" t="s">
        <v>172</v>
      </c>
      <c r="D3158" s="4" t="s">
        <v>12</v>
      </c>
      <c r="E3158" s="14" t="s">
        <v>466</v>
      </c>
      <c r="F3158" s="5">
        <v>1340.4</v>
      </c>
      <c r="G3158" s="5">
        <v>1340.4</v>
      </c>
      <c r="H3158" s="5">
        <v>1340.4</v>
      </c>
      <c r="I3158" s="5"/>
      <c r="J3158" s="5"/>
      <c r="K3158" s="5"/>
      <c r="L3158" s="5"/>
      <c r="M3158" s="5">
        <f t="shared" si="2657"/>
        <v>1340.4</v>
      </c>
      <c r="N3158" s="5">
        <v>0</v>
      </c>
      <c r="O3158" s="5">
        <v>1008.547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36">
        <v>0</v>
      </c>
      <c r="W3158" s="5" t="e">
        <f t="shared" si="2689"/>
        <v>#DIV/0!</v>
      </c>
      <c r="X3158" s="24" t="s">
        <v>1214</v>
      </c>
    </row>
    <row r="3159" spans="1:25" ht="31.5" hidden="1" x14ac:dyDescent="0.25">
      <c r="A3159" s="4" t="s">
        <v>219</v>
      </c>
      <c r="B3159" s="4" t="s">
        <v>1319</v>
      </c>
      <c r="C3159" s="4" t="s">
        <v>22</v>
      </c>
      <c r="D3159" s="4"/>
      <c r="E3159" s="14" t="s">
        <v>699</v>
      </c>
      <c r="F3159" s="5">
        <f t="shared" ref="F3159:L3159" si="2699">F3160</f>
        <v>120</v>
      </c>
      <c r="G3159" s="5">
        <f t="shared" si="2699"/>
        <v>120</v>
      </c>
      <c r="H3159" s="5">
        <f t="shared" si="2699"/>
        <v>120</v>
      </c>
      <c r="I3159" s="5">
        <f t="shared" si="2699"/>
        <v>0</v>
      </c>
      <c r="J3159" s="5">
        <f t="shared" si="2699"/>
        <v>0</v>
      </c>
      <c r="K3159" s="5">
        <f t="shared" si="2699"/>
        <v>0</v>
      </c>
      <c r="L3159" s="5">
        <f t="shared" si="2699"/>
        <v>0</v>
      </c>
      <c r="M3159" s="5">
        <f t="shared" si="2657"/>
        <v>120</v>
      </c>
      <c r="N3159" s="5">
        <v>0</v>
      </c>
      <c r="O3159" s="5">
        <f>O3160</f>
        <v>0</v>
      </c>
      <c r="P3159" s="5">
        <f t="shared" ref="P3159:V3159" si="2700">P3160</f>
        <v>0</v>
      </c>
      <c r="Q3159" s="5">
        <f t="shared" si="2700"/>
        <v>0</v>
      </c>
      <c r="R3159" s="5">
        <f t="shared" si="2700"/>
        <v>0</v>
      </c>
      <c r="S3159" s="5">
        <f t="shared" si="2700"/>
        <v>0</v>
      </c>
      <c r="T3159" s="5">
        <v>0</v>
      </c>
      <c r="U3159" s="5">
        <f t="shared" si="2700"/>
        <v>0</v>
      </c>
      <c r="V3159" s="36">
        <f t="shared" si="2700"/>
        <v>0</v>
      </c>
      <c r="W3159" s="5" t="e">
        <f t="shared" si="2689"/>
        <v>#DIV/0!</v>
      </c>
      <c r="X3159" s="24" t="s">
        <v>1214</v>
      </c>
    </row>
    <row r="3160" spans="1:25" hidden="1" x14ac:dyDescent="0.25">
      <c r="A3160" s="4" t="s">
        <v>219</v>
      </c>
      <c r="B3160" s="4" t="s">
        <v>1319</v>
      </c>
      <c r="C3160" s="4" t="s">
        <v>23</v>
      </c>
      <c r="D3160" s="4"/>
      <c r="E3160" s="14" t="s">
        <v>705</v>
      </c>
      <c r="F3160" s="5">
        <f t="shared" ref="F3160:L3160" si="2701">F3161+F3164</f>
        <v>120</v>
      </c>
      <c r="G3160" s="5">
        <f t="shared" si="2701"/>
        <v>120</v>
      </c>
      <c r="H3160" s="5">
        <f t="shared" si="2701"/>
        <v>120</v>
      </c>
      <c r="I3160" s="5">
        <f t="shared" si="2701"/>
        <v>0</v>
      </c>
      <c r="J3160" s="5">
        <f t="shared" si="2701"/>
        <v>0</v>
      </c>
      <c r="K3160" s="5">
        <f t="shared" si="2701"/>
        <v>0</v>
      </c>
      <c r="L3160" s="5">
        <f t="shared" si="2701"/>
        <v>0</v>
      </c>
      <c r="M3160" s="5">
        <f t="shared" si="2657"/>
        <v>120</v>
      </c>
      <c r="N3160" s="5">
        <v>0</v>
      </c>
      <c r="O3160" s="5">
        <f>O3161+O3164</f>
        <v>0</v>
      </c>
      <c r="P3160" s="5">
        <f t="shared" ref="P3160:V3160" si="2702">P3161+P3164</f>
        <v>0</v>
      </c>
      <c r="Q3160" s="5">
        <f t="shared" si="2702"/>
        <v>0</v>
      </c>
      <c r="R3160" s="5">
        <f t="shared" si="2702"/>
        <v>0</v>
      </c>
      <c r="S3160" s="5">
        <f t="shared" si="2702"/>
        <v>0</v>
      </c>
      <c r="T3160" s="5">
        <v>0</v>
      </c>
      <c r="U3160" s="5">
        <f t="shared" si="2702"/>
        <v>0</v>
      </c>
      <c r="V3160" s="36">
        <f t="shared" si="2702"/>
        <v>0</v>
      </c>
      <c r="W3160" s="5" t="e">
        <f t="shared" si="2689"/>
        <v>#DIV/0!</v>
      </c>
      <c r="X3160" s="24" t="s">
        <v>1214</v>
      </c>
    </row>
    <row r="3161" spans="1:25" ht="47.25" hidden="1" x14ac:dyDescent="0.25">
      <c r="A3161" s="4" t="s">
        <v>219</v>
      </c>
      <c r="B3161" s="4" t="s">
        <v>1319</v>
      </c>
      <c r="C3161" s="4" t="s">
        <v>217</v>
      </c>
      <c r="D3161" s="4"/>
      <c r="E3161" s="14" t="s">
        <v>708</v>
      </c>
      <c r="F3161" s="5">
        <f t="shared" ref="F3161:L3162" si="2703">F3162</f>
        <v>25</v>
      </c>
      <c r="G3161" s="5">
        <f t="shared" si="2703"/>
        <v>25</v>
      </c>
      <c r="H3161" s="5">
        <f t="shared" si="2703"/>
        <v>25</v>
      </c>
      <c r="I3161" s="5">
        <f t="shared" si="2703"/>
        <v>0</v>
      </c>
      <c r="J3161" s="5">
        <f t="shared" si="2703"/>
        <v>0</v>
      </c>
      <c r="K3161" s="5">
        <f t="shared" si="2703"/>
        <v>0</v>
      </c>
      <c r="L3161" s="5">
        <f t="shared" si="2703"/>
        <v>0</v>
      </c>
      <c r="M3161" s="5">
        <f t="shared" si="2657"/>
        <v>25</v>
      </c>
      <c r="N3161" s="5">
        <v>0</v>
      </c>
      <c r="O3161" s="5">
        <f>O3162</f>
        <v>0</v>
      </c>
      <c r="P3161" s="5">
        <f t="shared" ref="P3161:V3162" si="2704">P3162</f>
        <v>0</v>
      </c>
      <c r="Q3161" s="5">
        <f t="shared" si="2704"/>
        <v>0</v>
      </c>
      <c r="R3161" s="5">
        <f t="shared" si="2704"/>
        <v>0</v>
      </c>
      <c r="S3161" s="5">
        <f t="shared" si="2704"/>
        <v>0</v>
      </c>
      <c r="T3161" s="5">
        <v>0</v>
      </c>
      <c r="U3161" s="5">
        <f t="shared" si="2704"/>
        <v>0</v>
      </c>
      <c r="V3161" s="36">
        <f t="shared" si="2704"/>
        <v>0</v>
      </c>
      <c r="W3161" s="5" t="e">
        <f t="shared" si="2689"/>
        <v>#DIV/0!</v>
      </c>
      <c r="X3161" s="24" t="s">
        <v>1214</v>
      </c>
    </row>
    <row r="3162" spans="1:25" ht="31.5" hidden="1" x14ac:dyDescent="0.25">
      <c r="A3162" s="4" t="s">
        <v>219</v>
      </c>
      <c r="B3162" s="4" t="s">
        <v>1319</v>
      </c>
      <c r="C3162" s="4" t="s">
        <v>217</v>
      </c>
      <c r="D3162" s="4" t="s">
        <v>11</v>
      </c>
      <c r="E3162" s="14" t="s">
        <v>465</v>
      </c>
      <c r="F3162" s="5">
        <f t="shared" si="2703"/>
        <v>25</v>
      </c>
      <c r="G3162" s="5">
        <f t="shared" si="2703"/>
        <v>25</v>
      </c>
      <c r="H3162" s="5">
        <f t="shared" si="2703"/>
        <v>25</v>
      </c>
      <c r="I3162" s="5">
        <f t="shared" si="2703"/>
        <v>0</v>
      </c>
      <c r="J3162" s="5">
        <f t="shared" si="2703"/>
        <v>0</v>
      </c>
      <c r="K3162" s="5">
        <f t="shared" si="2703"/>
        <v>0</v>
      </c>
      <c r="L3162" s="5">
        <f t="shared" si="2703"/>
        <v>0</v>
      </c>
      <c r="M3162" s="5">
        <f t="shared" si="2657"/>
        <v>25</v>
      </c>
      <c r="N3162" s="5">
        <v>0</v>
      </c>
      <c r="O3162" s="5">
        <f>O3163</f>
        <v>0</v>
      </c>
      <c r="P3162" s="5">
        <f t="shared" si="2704"/>
        <v>0</v>
      </c>
      <c r="Q3162" s="5">
        <f t="shared" si="2704"/>
        <v>0</v>
      </c>
      <c r="R3162" s="5">
        <f t="shared" si="2704"/>
        <v>0</v>
      </c>
      <c r="S3162" s="5">
        <f t="shared" si="2704"/>
        <v>0</v>
      </c>
      <c r="T3162" s="5">
        <v>0</v>
      </c>
      <c r="U3162" s="5">
        <f t="shared" si="2704"/>
        <v>0</v>
      </c>
      <c r="V3162" s="36">
        <f t="shared" si="2704"/>
        <v>0</v>
      </c>
      <c r="W3162" s="5" t="e">
        <f t="shared" si="2689"/>
        <v>#DIV/0!</v>
      </c>
      <c r="X3162" s="24" t="s">
        <v>1214</v>
      </c>
    </row>
    <row r="3163" spans="1:25" ht="31.5" hidden="1" x14ac:dyDescent="0.25">
      <c r="A3163" s="4" t="s">
        <v>219</v>
      </c>
      <c r="B3163" s="4" t="s">
        <v>1319</v>
      </c>
      <c r="C3163" s="4" t="s">
        <v>217</v>
      </c>
      <c r="D3163" s="4" t="s">
        <v>12</v>
      </c>
      <c r="E3163" s="14" t="s">
        <v>466</v>
      </c>
      <c r="F3163" s="5">
        <v>25</v>
      </c>
      <c r="G3163" s="5">
        <v>25</v>
      </c>
      <c r="H3163" s="5">
        <v>25</v>
      </c>
      <c r="I3163" s="5"/>
      <c r="J3163" s="5"/>
      <c r="K3163" s="5"/>
      <c r="L3163" s="5"/>
      <c r="M3163" s="5">
        <f t="shared" si="2657"/>
        <v>25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36">
        <v>0</v>
      </c>
      <c r="W3163" s="5" t="e">
        <f t="shared" si="2689"/>
        <v>#DIV/0!</v>
      </c>
      <c r="X3163" s="24" t="s">
        <v>1214</v>
      </c>
    </row>
    <row r="3164" spans="1:25" ht="47.25" x14ac:dyDescent="0.25">
      <c r="A3164" s="9" t="s">
        <v>219</v>
      </c>
      <c r="B3164" s="9" t="s">
        <v>1344</v>
      </c>
      <c r="C3164" s="9"/>
      <c r="D3164" s="9"/>
      <c r="E3164" s="13" t="s">
        <v>1186</v>
      </c>
      <c r="F3164" s="5">
        <f t="shared" ref="F3164:L3165" si="2705">F3165</f>
        <v>95</v>
      </c>
      <c r="G3164" s="5">
        <f t="shared" si="2705"/>
        <v>95</v>
      </c>
      <c r="H3164" s="5">
        <f t="shared" si="2705"/>
        <v>95</v>
      </c>
      <c r="I3164" s="5">
        <f t="shared" si="2705"/>
        <v>0</v>
      </c>
      <c r="J3164" s="5">
        <f t="shared" si="2705"/>
        <v>0</v>
      </c>
      <c r="K3164" s="5">
        <f t="shared" si="2705"/>
        <v>0</v>
      </c>
      <c r="L3164" s="5">
        <f t="shared" si="2705"/>
        <v>0</v>
      </c>
      <c r="M3164" s="5">
        <f t="shared" si="2657"/>
        <v>95</v>
      </c>
      <c r="N3164" s="11">
        <v>662.00423000000001</v>
      </c>
      <c r="O3164" s="5">
        <f>O3165</f>
        <v>0</v>
      </c>
      <c r="P3164" s="5">
        <f t="shared" ref="P3164:V3165" si="2706">P3165</f>
        <v>0</v>
      </c>
      <c r="Q3164" s="5">
        <f t="shared" si="2706"/>
        <v>0</v>
      </c>
      <c r="R3164" s="5">
        <f t="shared" si="2706"/>
        <v>0</v>
      </c>
      <c r="S3164" s="5">
        <f t="shared" si="2706"/>
        <v>0</v>
      </c>
      <c r="T3164" s="11">
        <v>662.00402999999994</v>
      </c>
      <c r="U3164" s="5">
        <f t="shared" si="2706"/>
        <v>0</v>
      </c>
      <c r="V3164" s="36">
        <f t="shared" si="2706"/>
        <v>0</v>
      </c>
      <c r="W3164" s="11">
        <f t="shared" si="2689"/>
        <v>99.999969788712676</v>
      </c>
      <c r="X3164" s="26"/>
    </row>
    <row r="3165" spans="1:25" x14ac:dyDescent="0.25">
      <c r="A3165" s="4" t="s">
        <v>219</v>
      </c>
      <c r="B3165" s="4" t="s">
        <v>1344</v>
      </c>
      <c r="C3165" s="4" t="s">
        <v>111</v>
      </c>
      <c r="D3165" s="4"/>
      <c r="E3165" s="14" t="s">
        <v>872</v>
      </c>
      <c r="F3165" s="5">
        <f t="shared" si="2705"/>
        <v>95</v>
      </c>
      <c r="G3165" s="5">
        <f t="shared" si="2705"/>
        <v>95</v>
      </c>
      <c r="H3165" s="5">
        <f t="shared" si="2705"/>
        <v>95</v>
      </c>
      <c r="I3165" s="5">
        <f t="shared" si="2705"/>
        <v>0</v>
      </c>
      <c r="J3165" s="5">
        <f t="shared" si="2705"/>
        <v>0</v>
      </c>
      <c r="K3165" s="5">
        <f t="shared" si="2705"/>
        <v>0</v>
      </c>
      <c r="L3165" s="5">
        <f t="shared" si="2705"/>
        <v>0</v>
      </c>
      <c r="M3165" s="5">
        <f t="shared" si="2657"/>
        <v>95</v>
      </c>
      <c r="N3165" s="5">
        <v>662.00423000000001</v>
      </c>
      <c r="O3165" s="5">
        <f>O3166</f>
        <v>0</v>
      </c>
      <c r="P3165" s="5">
        <f t="shared" si="2706"/>
        <v>0</v>
      </c>
      <c r="Q3165" s="5">
        <f t="shared" si="2706"/>
        <v>0</v>
      </c>
      <c r="R3165" s="5">
        <f t="shared" si="2706"/>
        <v>0</v>
      </c>
      <c r="S3165" s="5">
        <f t="shared" si="2706"/>
        <v>0</v>
      </c>
      <c r="T3165" s="5">
        <v>662.00402999999994</v>
      </c>
      <c r="U3165" s="5">
        <f t="shared" si="2706"/>
        <v>0</v>
      </c>
      <c r="V3165" s="36">
        <f t="shared" si="2706"/>
        <v>0</v>
      </c>
      <c r="W3165" s="5">
        <f t="shared" si="2689"/>
        <v>99.999969788712676</v>
      </c>
      <c r="X3165" s="26"/>
    </row>
    <row r="3166" spans="1:25" ht="63" x14ac:dyDescent="0.25">
      <c r="A3166" s="4" t="s">
        <v>219</v>
      </c>
      <c r="B3166" s="4" t="s">
        <v>1344</v>
      </c>
      <c r="C3166" s="4" t="s">
        <v>173</v>
      </c>
      <c r="D3166" s="4"/>
      <c r="E3166" s="14" t="s">
        <v>876</v>
      </c>
      <c r="F3166" s="5">
        <v>95</v>
      </c>
      <c r="G3166" s="5">
        <v>95</v>
      </c>
      <c r="H3166" s="5">
        <v>95</v>
      </c>
      <c r="I3166" s="5"/>
      <c r="J3166" s="5"/>
      <c r="K3166" s="5"/>
      <c r="L3166" s="5"/>
      <c r="M3166" s="5">
        <f t="shared" si="2657"/>
        <v>95</v>
      </c>
      <c r="N3166" s="5">
        <v>36.777999999999999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36.777799999999999</v>
      </c>
      <c r="U3166" s="5">
        <v>0</v>
      </c>
      <c r="V3166" s="36">
        <v>0</v>
      </c>
      <c r="W3166" s="5">
        <f t="shared" si="2689"/>
        <v>99.999456196639287</v>
      </c>
      <c r="X3166" s="26"/>
    </row>
    <row r="3167" spans="1:25" ht="47.25" x14ac:dyDescent="0.25">
      <c r="A3167" s="4" t="s">
        <v>219</v>
      </c>
      <c r="B3167" s="4" t="s">
        <v>1344</v>
      </c>
      <c r="C3167" s="4" t="s">
        <v>174</v>
      </c>
      <c r="D3167" s="4"/>
      <c r="E3167" s="14" t="s">
        <v>879</v>
      </c>
      <c r="F3167" s="5"/>
      <c r="G3167" s="5"/>
      <c r="H3167" s="5"/>
      <c r="I3167" s="5"/>
      <c r="J3167" s="5"/>
      <c r="K3167" s="5"/>
      <c r="L3167" s="5"/>
      <c r="M3167" s="5">
        <v>0</v>
      </c>
      <c r="N3167" s="5">
        <v>36.777999999999999</v>
      </c>
      <c r="O3167" s="5">
        <f t="shared" ref="O3167:V3170" si="2707">O3168</f>
        <v>0</v>
      </c>
      <c r="P3167" s="5">
        <f t="shared" si="2707"/>
        <v>625.22622999999999</v>
      </c>
      <c r="Q3167" s="5">
        <f t="shared" si="2707"/>
        <v>0</v>
      </c>
      <c r="R3167" s="5">
        <f t="shared" si="2707"/>
        <v>0</v>
      </c>
      <c r="S3167" s="5">
        <f t="shared" si="2707"/>
        <v>0</v>
      </c>
      <c r="T3167" s="5">
        <v>36.777799999999999</v>
      </c>
      <c r="U3167" s="5">
        <f t="shared" si="2707"/>
        <v>625.22622999999999</v>
      </c>
      <c r="V3167" s="36">
        <f t="shared" si="2707"/>
        <v>0</v>
      </c>
      <c r="W3167" s="5">
        <f t="shared" si="2689"/>
        <v>99.999456196639287</v>
      </c>
      <c r="X3167" s="26"/>
    </row>
    <row r="3168" spans="1:25" ht="31.5" x14ac:dyDescent="0.25">
      <c r="A3168" s="4" t="s">
        <v>219</v>
      </c>
      <c r="B3168" s="4" t="s">
        <v>1344</v>
      </c>
      <c r="C3168" s="4" t="s">
        <v>172</v>
      </c>
      <c r="D3168" s="4"/>
      <c r="E3168" s="14" t="s">
        <v>502</v>
      </c>
      <c r="F3168" s="5"/>
      <c r="G3168" s="5"/>
      <c r="H3168" s="5"/>
      <c r="I3168" s="5"/>
      <c r="J3168" s="5"/>
      <c r="K3168" s="5"/>
      <c r="L3168" s="5"/>
      <c r="M3168" s="5">
        <v>0</v>
      </c>
      <c r="N3168" s="5">
        <v>36.777999999999999</v>
      </c>
      <c r="O3168" s="5">
        <f t="shared" si="2707"/>
        <v>0</v>
      </c>
      <c r="P3168" s="5">
        <f t="shared" si="2707"/>
        <v>625.22622999999999</v>
      </c>
      <c r="Q3168" s="5">
        <f t="shared" si="2707"/>
        <v>0</v>
      </c>
      <c r="R3168" s="5">
        <f t="shared" si="2707"/>
        <v>0</v>
      </c>
      <c r="S3168" s="5">
        <f t="shared" si="2707"/>
        <v>0</v>
      </c>
      <c r="T3168" s="5">
        <v>36.777799999999999</v>
      </c>
      <c r="U3168" s="5">
        <f t="shared" si="2707"/>
        <v>625.22622999999999</v>
      </c>
      <c r="V3168" s="36">
        <f t="shared" si="2707"/>
        <v>0</v>
      </c>
      <c r="W3168" s="5">
        <f t="shared" si="2689"/>
        <v>99.999456196639287</v>
      </c>
      <c r="X3168" s="26"/>
    </row>
    <row r="3169" spans="1:24" ht="31.5" x14ac:dyDescent="0.25">
      <c r="A3169" s="4" t="s">
        <v>219</v>
      </c>
      <c r="B3169" s="4" t="s">
        <v>1344</v>
      </c>
      <c r="C3169" s="4" t="s">
        <v>172</v>
      </c>
      <c r="D3169" s="4" t="s">
        <v>11</v>
      </c>
      <c r="E3169" s="28" t="s">
        <v>465</v>
      </c>
      <c r="F3169" s="5"/>
      <c r="G3169" s="5"/>
      <c r="H3169" s="5"/>
      <c r="I3169" s="5"/>
      <c r="J3169" s="5"/>
      <c r="K3169" s="5"/>
      <c r="L3169" s="5"/>
      <c r="M3169" s="5">
        <v>0</v>
      </c>
      <c r="N3169" s="5">
        <v>36.777999999999999</v>
      </c>
      <c r="O3169" s="5">
        <f t="shared" si="2707"/>
        <v>0</v>
      </c>
      <c r="P3169" s="5">
        <f t="shared" si="2707"/>
        <v>625.22622999999999</v>
      </c>
      <c r="Q3169" s="5">
        <f t="shared" si="2707"/>
        <v>0</v>
      </c>
      <c r="R3169" s="5">
        <f t="shared" si="2707"/>
        <v>0</v>
      </c>
      <c r="S3169" s="5">
        <f t="shared" si="2707"/>
        <v>0</v>
      </c>
      <c r="T3169" s="5">
        <v>36.777799999999999</v>
      </c>
      <c r="U3169" s="5">
        <f t="shared" si="2707"/>
        <v>625.22622999999999</v>
      </c>
      <c r="V3169" s="36">
        <f t="shared" si="2707"/>
        <v>0</v>
      </c>
      <c r="W3169" s="5">
        <f t="shared" si="2689"/>
        <v>99.999456196639287</v>
      </c>
      <c r="X3169" s="26"/>
    </row>
    <row r="3170" spans="1:24" ht="31.5" x14ac:dyDescent="0.25">
      <c r="A3170" s="4" t="s">
        <v>219</v>
      </c>
      <c r="B3170" s="4" t="s">
        <v>1344</v>
      </c>
      <c r="C3170" s="4" t="s">
        <v>172</v>
      </c>
      <c r="D3170" s="4" t="s">
        <v>12</v>
      </c>
      <c r="E3170" s="14" t="s">
        <v>466</v>
      </c>
      <c r="F3170" s="5"/>
      <c r="G3170" s="5"/>
      <c r="H3170" s="5"/>
      <c r="I3170" s="5"/>
      <c r="J3170" s="5"/>
      <c r="K3170" s="5"/>
      <c r="L3170" s="5"/>
      <c r="M3170" s="5">
        <v>0</v>
      </c>
      <c r="N3170" s="5">
        <v>36.777999999999999</v>
      </c>
      <c r="O3170" s="5">
        <f t="shared" si="2707"/>
        <v>0</v>
      </c>
      <c r="P3170" s="5">
        <f t="shared" si="2707"/>
        <v>625.22622999999999</v>
      </c>
      <c r="Q3170" s="5">
        <f t="shared" si="2707"/>
        <v>0</v>
      </c>
      <c r="R3170" s="5">
        <f t="shared" si="2707"/>
        <v>0</v>
      </c>
      <c r="S3170" s="5">
        <f t="shared" si="2707"/>
        <v>0</v>
      </c>
      <c r="T3170" s="5">
        <v>36.777799999999999</v>
      </c>
      <c r="U3170" s="5">
        <f>U3171</f>
        <v>625.22622999999999</v>
      </c>
      <c r="V3170" s="36">
        <f t="shared" si="2707"/>
        <v>0</v>
      </c>
      <c r="W3170" s="5">
        <f t="shared" si="2689"/>
        <v>99.999456196639287</v>
      </c>
      <c r="X3170" s="26"/>
    </row>
    <row r="3171" spans="1:24" ht="47.25" x14ac:dyDescent="0.25">
      <c r="A3171" s="4" t="s">
        <v>219</v>
      </c>
      <c r="B3171" s="4" t="s">
        <v>1344</v>
      </c>
      <c r="C3171" s="4" t="s">
        <v>176</v>
      </c>
      <c r="D3171" s="4"/>
      <c r="E3171" s="14" t="s">
        <v>1476</v>
      </c>
      <c r="F3171" s="5"/>
      <c r="G3171" s="5"/>
      <c r="H3171" s="5"/>
      <c r="I3171" s="5"/>
      <c r="J3171" s="5"/>
      <c r="K3171" s="5"/>
      <c r="L3171" s="5"/>
      <c r="M3171" s="5">
        <v>0</v>
      </c>
      <c r="N3171" s="5">
        <v>625.22622999999999</v>
      </c>
      <c r="O3171" s="5">
        <v>0</v>
      </c>
      <c r="P3171" s="5">
        <f>N3171</f>
        <v>625.22622999999999</v>
      </c>
      <c r="Q3171" s="5">
        <f>O3171</f>
        <v>0</v>
      </c>
      <c r="R3171" s="5">
        <v>0</v>
      </c>
      <c r="S3171" s="5">
        <v>0</v>
      </c>
      <c r="T3171" s="5">
        <v>625.22622999999999</v>
      </c>
      <c r="U3171" s="5">
        <f>T3171</f>
        <v>625.22622999999999</v>
      </c>
      <c r="V3171" s="36">
        <v>0</v>
      </c>
      <c r="W3171" s="5">
        <f t="shared" si="2689"/>
        <v>100</v>
      </c>
      <c r="X3171" s="26"/>
    </row>
    <row r="3172" spans="1:24" ht="31.5" x14ac:dyDescent="0.25">
      <c r="A3172" s="4" t="s">
        <v>219</v>
      </c>
      <c r="B3172" s="4" t="s">
        <v>1344</v>
      </c>
      <c r="C3172" s="4" t="s">
        <v>177</v>
      </c>
      <c r="D3172" s="4"/>
      <c r="E3172" s="14" t="s">
        <v>881</v>
      </c>
      <c r="F3172" s="5"/>
      <c r="G3172" s="5"/>
      <c r="H3172" s="5"/>
      <c r="I3172" s="5"/>
      <c r="J3172" s="5"/>
      <c r="K3172" s="5"/>
      <c r="L3172" s="5"/>
      <c r="M3172" s="5">
        <f>M3173</f>
        <v>0</v>
      </c>
      <c r="N3172" s="5">
        <v>625.22622999999999</v>
      </c>
      <c r="O3172" s="5">
        <f t="shared" ref="O3172:V3175" si="2708">O3173</f>
        <v>45</v>
      </c>
      <c r="P3172" s="5">
        <f t="shared" si="2708"/>
        <v>0</v>
      </c>
      <c r="Q3172" s="5">
        <f t="shared" si="2708"/>
        <v>0</v>
      </c>
      <c r="R3172" s="5">
        <f t="shared" si="2708"/>
        <v>0</v>
      </c>
      <c r="S3172" s="5">
        <f t="shared" si="2708"/>
        <v>0</v>
      </c>
      <c r="T3172" s="5">
        <v>625.22622999999999</v>
      </c>
      <c r="U3172" s="5">
        <f t="shared" si="2708"/>
        <v>0</v>
      </c>
      <c r="V3172" s="36">
        <f t="shared" si="2708"/>
        <v>0</v>
      </c>
      <c r="W3172" s="5">
        <f t="shared" si="2689"/>
        <v>100</v>
      </c>
      <c r="X3172" s="26"/>
    </row>
    <row r="3173" spans="1:24" ht="63" x14ac:dyDescent="0.25">
      <c r="A3173" s="4" t="s">
        <v>219</v>
      </c>
      <c r="B3173" s="4" t="s">
        <v>1344</v>
      </c>
      <c r="C3173" s="4" t="s">
        <v>175</v>
      </c>
      <c r="D3173" s="4"/>
      <c r="E3173" s="14" t="s">
        <v>1477</v>
      </c>
      <c r="F3173" s="5"/>
      <c r="G3173" s="5"/>
      <c r="H3173" s="5"/>
      <c r="I3173" s="5"/>
      <c r="J3173" s="5"/>
      <c r="K3173" s="5"/>
      <c r="L3173" s="5"/>
      <c r="M3173" s="5">
        <f>M3174</f>
        <v>0</v>
      </c>
      <c r="N3173" s="5">
        <v>625.22622999999999</v>
      </c>
      <c r="O3173" s="5">
        <f t="shared" si="2708"/>
        <v>45</v>
      </c>
      <c r="P3173" s="5">
        <f t="shared" si="2708"/>
        <v>0</v>
      </c>
      <c r="Q3173" s="5">
        <f t="shared" si="2708"/>
        <v>0</v>
      </c>
      <c r="R3173" s="5">
        <f t="shared" si="2708"/>
        <v>0</v>
      </c>
      <c r="S3173" s="5">
        <f t="shared" si="2708"/>
        <v>0</v>
      </c>
      <c r="T3173" s="5">
        <v>625.22622999999999</v>
      </c>
      <c r="U3173" s="5">
        <f t="shared" si="2708"/>
        <v>0</v>
      </c>
      <c r="V3173" s="36">
        <f t="shared" si="2708"/>
        <v>0</v>
      </c>
      <c r="W3173" s="5">
        <f t="shared" si="2689"/>
        <v>100</v>
      </c>
      <c r="X3173" s="26"/>
    </row>
    <row r="3174" spans="1:24" ht="31.5" x14ac:dyDescent="0.25">
      <c r="A3174" s="4" t="s">
        <v>219</v>
      </c>
      <c r="B3174" s="4" t="s">
        <v>1344</v>
      </c>
      <c r="C3174" s="4" t="s">
        <v>175</v>
      </c>
      <c r="D3174" s="4" t="s">
        <v>11</v>
      </c>
      <c r="E3174" s="14" t="s">
        <v>465</v>
      </c>
      <c r="F3174" s="5"/>
      <c r="G3174" s="5"/>
      <c r="H3174" s="5"/>
      <c r="I3174" s="5"/>
      <c r="J3174" s="5"/>
      <c r="K3174" s="5"/>
      <c r="L3174" s="5"/>
      <c r="M3174" s="5">
        <f>M3175</f>
        <v>0</v>
      </c>
      <c r="N3174" s="5">
        <v>490.64922999999999</v>
      </c>
      <c r="O3174" s="5">
        <f t="shared" si="2708"/>
        <v>45</v>
      </c>
      <c r="P3174" s="5">
        <f t="shared" si="2708"/>
        <v>0</v>
      </c>
      <c r="Q3174" s="5">
        <f t="shared" si="2708"/>
        <v>0</v>
      </c>
      <c r="R3174" s="5">
        <f t="shared" si="2708"/>
        <v>0</v>
      </c>
      <c r="S3174" s="5">
        <f t="shared" si="2708"/>
        <v>0</v>
      </c>
      <c r="T3174" s="5">
        <v>490.64922999999999</v>
      </c>
      <c r="U3174" s="5">
        <f t="shared" si="2708"/>
        <v>0</v>
      </c>
      <c r="V3174" s="36">
        <f t="shared" si="2708"/>
        <v>0</v>
      </c>
      <c r="W3174" s="5">
        <f t="shared" si="2689"/>
        <v>100</v>
      </c>
      <c r="X3174" s="26"/>
    </row>
    <row r="3175" spans="1:24" ht="31.5" x14ac:dyDescent="0.25">
      <c r="A3175" s="4" t="s">
        <v>219</v>
      </c>
      <c r="B3175" s="4" t="s">
        <v>1344</v>
      </c>
      <c r="C3175" s="4" t="s">
        <v>175</v>
      </c>
      <c r="D3175" s="4" t="s">
        <v>12</v>
      </c>
      <c r="E3175" s="14" t="s">
        <v>466</v>
      </c>
      <c r="F3175" s="5"/>
      <c r="G3175" s="5"/>
      <c r="H3175" s="5"/>
      <c r="I3175" s="5"/>
      <c r="J3175" s="5"/>
      <c r="K3175" s="5"/>
      <c r="L3175" s="5"/>
      <c r="M3175" s="5">
        <f>M3176</f>
        <v>0</v>
      </c>
      <c r="N3175" s="5">
        <v>490.64922999999999</v>
      </c>
      <c r="O3175" s="5">
        <f t="shared" si="2708"/>
        <v>45</v>
      </c>
      <c r="P3175" s="5">
        <f t="shared" si="2708"/>
        <v>0</v>
      </c>
      <c r="Q3175" s="5">
        <f t="shared" si="2708"/>
        <v>0</v>
      </c>
      <c r="R3175" s="5">
        <f t="shared" si="2708"/>
        <v>0</v>
      </c>
      <c r="S3175" s="5">
        <f t="shared" si="2708"/>
        <v>0</v>
      </c>
      <c r="T3175" s="5">
        <v>490.64922999999999</v>
      </c>
      <c r="U3175" s="5">
        <f t="shared" si="2708"/>
        <v>0</v>
      </c>
      <c r="V3175" s="36">
        <f t="shared" si="2708"/>
        <v>0</v>
      </c>
      <c r="W3175" s="5">
        <f t="shared" si="2689"/>
        <v>100</v>
      </c>
      <c r="X3175" s="26"/>
    </row>
    <row r="3176" spans="1:24" x14ac:dyDescent="0.25">
      <c r="A3176" s="4" t="s">
        <v>219</v>
      </c>
      <c r="B3176" s="4" t="s">
        <v>1344</v>
      </c>
      <c r="C3176" s="4" t="s">
        <v>175</v>
      </c>
      <c r="D3176" s="4" t="s">
        <v>13</v>
      </c>
      <c r="E3176" s="14" t="s">
        <v>480</v>
      </c>
      <c r="F3176" s="5"/>
      <c r="G3176" s="5"/>
      <c r="H3176" s="5"/>
      <c r="I3176" s="5"/>
      <c r="J3176" s="5"/>
      <c r="K3176" s="5"/>
      <c r="L3176" s="5"/>
      <c r="M3176" s="5">
        <v>0</v>
      </c>
      <c r="N3176" s="5">
        <v>134.577</v>
      </c>
      <c r="O3176" s="5">
        <v>45</v>
      </c>
      <c r="P3176" s="5">
        <v>0</v>
      </c>
      <c r="Q3176" s="5">
        <v>0</v>
      </c>
      <c r="R3176" s="5">
        <v>0</v>
      </c>
      <c r="S3176" s="5">
        <v>0</v>
      </c>
      <c r="T3176" s="5">
        <v>134.577</v>
      </c>
      <c r="U3176" s="5">
        <v>0</v>
      </c>
      <c r="V3176" s="36">
        <v>0</v>
      </c>
      <c r="W3176" s="5">
        <f t="shared" si="2689"/>
        <v>100</v>
      </c>
      <c r="X3176" s="26"/>
    </row>
    <row r="3177" spans="1:24" s="3" customFormat="1" x14ac:dyDescent="0.25">
      <c r="A3177" s="4" t="s">
        <v>219</v>
      </c>
      <c r="B3177" s="4" t="s">
        <v>1344</v>
      </c>
      <c r="C3177" s="4" t="s">
        <v>175</v>
      </c>
      <c r="D3177" s="4" t="s">
        <v>20</v>
      </c>
      <c r="E3177" s="14" t="s">
        <v>483</v>
      </c>
      <c r="F3177" s="8">
        <f t="shared" ref="F3177:L3177" si="2709">F3178+F3204</f>
        <v>1093.5999999999999</v>
      </c>
      <c r="G3177" s="8">
        <f t="shared" si="2709"/>
        <v>1076.8000000000002</v>
      </c>
      <c r="H3177" s="8">
        <f t="shared" si="2709"/>
        <v>1076.9000000000001</v>
      </c>
      <c r="I3177" s="8">
        <f t="shared" si="2709"/>
        <v>0</v>
      </c>
      <c r="J3177" s="8">
        <f t="shared" si="2709"/>
        <v>0</v>
      </c>
      <c r="K3177" s="8">
        <f t="shared" si="2709"/>
        <v>0</v>
      </c>
      <c r="L3177" s="8">
        <f t="shared" si="2709"/>
        <v>-100.83599999999998</v>
      </c>
      <c r="M3177" s="8">
        <f t="shared" si="2657"/>
        <v>992.7639999999999</v>
      </c>
      <c r="N3177" s="5">
        <v>134.577</v>
      </c>
      <c r="O3177" s="8">
        <f t="shared" ref="O3177:V3177" si="2710">O3178+O3204+O3190</f>
        <v>664.71399999999994</v>
      </c>
      <c r="P3177" s="8">
        <f t="shared" si="2710"/>
        <v>201691.14993000001</v>
      </c>
      <c r="Q3177" s="8">
        <f t="shared" si="2710"/>
        <v>189.846</v>
      </c>
      <c r="R3177" s="8">
        <f t="shared" si="2710"/>
        <v>0</v>
      </c>
      <c r="S3177" s="8">
        <f t="shared" si="2710"/>
        <v>0</v>
      </c>
      <c r="T3177" s="5">
        <v>134.577</v>
      </c>
      <c r="U3177" s="8">
        <f t="shared" si="2710"/>
        <v>201314.78213000001</v>
      </c>
      <c r="V3177" s="8">
        <f t="shared" si="2710"/>
        <v>0</v>
      </c>
      <c r="W3177" s="5">
        <f t="shared" si="2689"/>
        <v>100</v>
      </c>
      <c r="X3177" s="21"/>
    </row>
    <row r="3178" spans="1:24" s="10" customFormat="1" ht="31.5" x14ac:dyDescent="0.25">
      <c r="A3178" s="9" t="s">
        <v>219</v>
      </c>
      <c r="B3178" s="9" t="s">
        <v>1320</v>
      </c>
      <c r="C3178" s="9"/>
      <c r="D3178" s="9"/>
      <c r="E3178" s="13" t="s">
        <v>441</v>
      </c>
      <c r="F3178" s="11">
        <f t="shared" ref="F3178:L3178" si="2711">F3179+F3185</f>
        <v>254.89999999999998</v>
      </c>
      <c r="G3178" s="11">
        <f t="shared" si="2711"/>
        <v>146.89999999999998</v>
      </c>
      <c r="H3178" s="11">
        <f t="shared" si="2711"/>
        <v>146.89999999999998</v>
      </c>
      <c r="I3178" s="11">
        <f t="shared" si="2711"/>
        <v>0</v>
      </c>
      <c r="J3178" s="11">
        <f t="shared" si="2711"/>
        <v>0</v>
      </c>
      <c r="K3178" s="11">
        <f t="shared" si="2711"/>
        <v>0</v>
      </c>
      <c r="L3178" s="11">
        <f t="shared" si="2711"/>
        <v>-11.439</v>
      </c>
      <c r="M3178" s="11">
        <f t="shared" si="2657"/>
        <v>243.46099999999998</v>
      </c>
      <c r="N3178" s="11">
        <v>555.1</v>
      </c>
      <c r="O3178" s="11">
        <f>O3179+O3185</f>
        <v>216.161</v>
      </c>
      <c r="P3178" s="11">
        <f t="shared" ref="P3178:V3178" si="2712">P3179+P3185</f>
        <v>0</v>
      </c>
      <c r="Q3178" s="11">
        <f t="shared" si="2712"/>
        <v>0</v>
      </c>
      <c r="R3178" s="11">
        <f t="shared" si="2712"/>
        <v>0</v>
      </c>
      <c r="S3178" s="11">
        <f t="shared" si="2712"/>
        <v>0</v>
      </c>
      <c r="T3178" s="11">
        <v>554.88054</v>
      </c>
      <c r="U3178" s="11">
        <f t="shared" si="2712"/>
        <v>0</v>
      </c>
      <c r="V3178" s="35">
        <f t="shared" si="2712"/>
        <v>0</v>
      </c>
      <c r="W3178" s="11">
        <f t="shared" si="2689"/>
        <v>99.960464781120521</v>
      </c>
      <c r="X3178" s="25"/>
    </row>
    <row r="3179" spans="1:24" hidden="1" x14ac:dyDescent="0.25">
      <c r="A3179" s="4" t="s">
        <v>219</v>
      </c>
      <c r="B3179" s="4" t="s">
        <v>1320</v>
      </c>
      <c r="C3179" s="4" t="s">
        <v>111</v>
      </c>
      <c r="D3179" s="4"/>
      <c r="E3179" s="14" t="s">
        <v>872</v>
      </c>
      <c r="F3179" s="5">
        <f t="shared" ref="F3179:L3183" si="2713">F3180</f>
        <v>36.799999999999997</v>
      </c>
      <c r="G3179" s="5">
        <f t="shared" si="2713"/>
        <v>36.799999999999997</v>
      </c>
      <c r="H3179" s="5">
        <f t="shared" si="2713"/>
        <v>36.799999999999997</v>
      </c>
      <c r="I3179" s="5">
        <f t="shared" si="2713"/>
        <v>0</v>
      </c>
      <c r="J3179" s="5">
        <f t="shared" si="2713"/>
        <v>0</v>
      </c>
      <c r="K3179" s="5">
        <f t="shared" si="2713"/>
        <v>0</v>
      </c>
      <c r="L3179" s="5">
        <f t="shared" si="2713"/>
        <v>0</v>
      </c>
      <c r="M3179" s="5">
        <f t="shared" si="2657"/>
        <v>36.799999999999997</v>
      </c>
      <c r="N3179" s="5">
        <v>0</v>
      </c>
      <c r="O3179" s="5">
        <f t="shared" ref="O3179:O3183" si="2714">O3180</f>
        <v>36.799999999999997</v>
      </c>
      <c r="P3179" s="5">
        <f t="shared" ref="P3179:V3183" si="2715">P3180</f>
        <v>0</v>
      </c>
      <c r="Q3179" s="5">
        <f t="shared" si="2715"/>
        <v>0</v>
      </c>
      <c r="R3179" s="5">
        <f t="shared" si="2715"/>
        <v>0</v>
      </c>
      <c r="S3179" s="5">
        <f t="shared" si="2715"/>
        <v>0</v>
      </c>
      <c r="T3179" s="5">
        <v>0</v>
      </c>
      <c r="U3179" s="5">
        <f t="shared" si="2715"/>
        <v>0</v>
      </c>
      <c r="V3179" s="36">
        <f t="shared" si="2715"/>
        <v>0</v>
      </c>
      <c r="W3179" s="5" t="e">
        <f t="shared" si="2689"/>
        <v>#DIV/0!</v>
      </c>
      <c r="X3179" s="24" t="s">
        <v>1214</v>
      </c>
    </row>
    <row r="3180" spans="1:24" ht="47.25" hidden="1" x14ac:dyDescent="0.25">
      <c r="A3180" s="4" t="s">
        <v>219</v>
      </c>
      <c r="B3180" s="4" t="s">
        <v>1320</v>
      </c>
      <c r="C3180" s="4" t="s">
        <v>176</v>
      </c>
      <c r="D3180" s="4"/>
      <c r="E3180" s="14" t="s">
        <v>1476</v>
      </c>
      <c r="F3180" s="5">
        <f t="shared" si="2713"/>
        <v>36.799999999999997</v>
      </c>
      <c r="G3180" s="5">
        <f t="shared" si="2713"/>
        <v>36.799999999999997</v>
      </c>
      <c r="H3180" s="5">
        <f t="shared" si="2713"/>
        <v>36.799999999999997</v>
      </c>
      <c r="I3180" s="5">
        <f t="shared" si="2713"/>
        <v>0</v>
      </c>
      <c r="J3180" s="5">
        <f t="shared" si="2713"/>
        <v>0</v>
      </c>
      <c r="K3180" s="5">
        <f t="shared" si="2713"/>
        <v>0</v>
      </c>
      <c r="L3180" s="5">
        <f t="shared" si="2713"/>
        <v>0</v>
      </c>
      <c r="M3180" s="5">
        <f t="shared" si="2657"/>
        <v>36.799999999999997</v>
      </c>
      <c r="N3180" s="5">
        <v>0</v>
      </c>
      <c r="O3180" s="5">
        <f t="shared" si="2714"/>
        <v>36.799999999999997</v>
      </c>
      <c r="P3180" s="5">
        <f t="shared" si="2715"/>
        <v>0</v>
      </c>
      <c r="Q3180" s="5">
        <f t="shared" si="2715"/>
        <v>0</v>
      </c>
      <c r="R3180" s="5">
        <f t="shared" si="2715"/>
        <v>0</v>
      </c>
      <c r="S3180" s="5">
        <f t="shared" si="2715"/>
        <v>0</v>
      </c>
      <c r="T3180" s="5">
        <v>0</v>
      </c>
      <c r="U3180" s="5">
        <f t="shared" si="2715"/>
        <v>0</v>
      </c>
      <c r="V3180" s="36">
        <f t="shared" si="2715"/>
        <v>0</v>
      </c>
      <c r="W3180" s="5" t="e">
        <f t="shared" si="2689"/>
        <v>#DIV/0!</v>
      </c>
      <c r="X3180" s="24" t="s">
        <v>1214</v>
      </c>
    </row>
    <row r="3181" spans="1:24" ht="31.5" hidden="1" x14ac:dyDescent="0.25">
      <c r="A3181" s="4" t="s">
        <v>219</v>
      </c>
      <c r="B3181" s="4" t="s">
        <v>1320</v>
      </c>
      <c r="C3181" s="4" t="s">
        <v>177</v>
      </c>
      <c r="D3181" s="4"/>
      <c r="E3181" s="14" t="s">
        <v>881</v>
      </c>
      <c r="F3181" s="5">
        <f t="shared" si="2713"/>
        <v>36.799999999999997</v>
      </c>
      <c r="G3181" s="5">
        <f t="shared" si="2713"/>
        <v>36.799999999999997</v>
      </c>
      <c r="H3181" s="5">
        <f t="shared" si="2713"/>
        <v>36.799999999999997</v>
      </c>
      <c r="I3181" s="5">
        <f t="shared" si="2713"/>
        <v>0</v>
      </c>
      <c r="J3181" s="5">
        <f t="shared" si="2713"/>
        <v>0</v>
      </c>
      <c r="K3181" s="5">
        <f t="shared" si="2713"/>
        <v>0</v>
      </c>
      <c r="L3181" s="5">
        <f t="shared" si="2713"/>
        <v>0</v>
      </c>
      <c r="M3181" s="5">
        <f t="shared" si="2657"/>
        <v>36.799999999999997</v>
      </c>
      <c r="N3181" s="5">
        <v>0</v>
      </c>
      <c r="O3181" s="5">
        <f t="shared" si="2714"/>
        <v>36.799999999999997</v>
      </c>
      <c r="P3181" s="5">
        <f t="shared" si="2715"/>
        <v>0</v>
      </c>
      <c r="Q3181" s="5">
        <f t="shared" si="2715"/>
        <v>0</v>
      </c>
      <c r="R3181" s="5">
        <f t="shared" si="2715"/>
        <v>0</v>
      </c>
      <c r="S3181" s="5">
        <f t="shared" si="2715"/>
        <v>0</v>
      </c>
      <c r="T3181" s="5">
        <v>0</v>
      </c>
      <c r="U3181" s="5">
        <f t="shared" si="2715"/>
        <v>0</v>
      </c>
      <c r="V3181" s="36">
        <f t="shared" si="2715"/>
        <v>0</v>
      </c>
      <c r="W3181" s="5" t="e">
        <f t="shared" si="2689"/>
        <v>#DIV/0!</v>
      </c>
      <c r="X3181" s="24" t="s">
        <v>1214</v>
      </c>
    </row>
    <row r="3182" spans="1:24" ht="63" hidden="1" x14ac:dyDescent="0.25">
      <c r="A3182" s="4" t="s">
        <v>219</v>
      </c>
      <c r="B3182" s="4" t="s">
        <v>1320</v>
      </c>
      <c r="C3182" s="4" t="s">
        <v>175</v>
      </c>
      <c r="D3182" s="4"/>
      <c r="E3182" s="14" t="s">
        <v>1477</v>
      </c>
      <c r="F3182" s="5">
        <f t="shared" si="2713"/>
        <v>36.799999999999997</v>
      </c>
      <c r="G3182" s="5">
        <f t="shared" si="2713"/>
        <v>36.799999999999997</v>
      </c>
      <c r="H3182" s="5">
        <f t="shared" si="2713"/>
        <v>36.799999999999997</v>
      </c>
      <c r="I3182" s="5">
        <f t="shared" si="2713"/>
        <v>0</v>
      </c>
      <c r="J3182" s="5">
        <f t="shared" si="2713"/>
        <v>0</v>
      </c>
      <c r="K3182" s="5">
        <f t="shared" si="2713"/>
        <v>0</v>
      </c>
      <c r="L3182" s="5">
        <f t="shared" si="2713"/>
        <v>0</v>
      </c>
      <c r="M3182" s="5">
        <f t="shared" si="2657"/>
        <v>36.799999999999997</v>
      </c>
      <c r="N3182" s="5">
        <v>0</v>
      </c>
      <c r="O3182" s="5">
        <f t="shared" si="2714"/>
        <v>36.799999999999997</v>
      </c>
      <c r="P3182" s="5">
        <f t="shared" si="2715"/>
        <v>0</v>
      </c>
      <c r="Q3182" s="5">
        <f t="shared" si="2715"/>
        <v>0</v>
      </c>
      <c r="R3182" s="5">
        <f t="shared" si="2715"/>
        <v>0</v>
      </c>
      <c r="S3182" s="5">
        <f t="shared" si="2715"/>
        <v>0</v>
      </c>
      <c r="T3182" s="5">
        <v>0</v>
      </c>
      <c r="U3182" s="5">
        <f t="shared" si="2715"/>
        <v>0</v>
      </c>
      <c r="V3182" s="36">
        <f t="shared" si="2715"/>
        <v>0</v>
      </c>
      <c r="W3182" s="5" t="e">
        <f t="shared" si="2689"/>
        <v>#DIV/0!</v>
      </c>
      <c r="X3182" s="24" t="s">
        <v>1214</v>
      </c>
    </row>
    <row r="3183" spans="1:24" ht="31.5" hidden="1" x14ac:dyDescent="0.25">
      <c r="A3183" s="4" t="s">
        <v>219</v>
      </c>
      <c r="B3183" s="4" t="s">
        <v>1320</v>
      </c>
      <c r="C3183" s="4" t="s">
        <v>175</v>
      </c>
      <c r="D3183" s="4" t="s">
        <v>11</v>
      </c>
      <c r="E3183" s="14" t="s">
        <v>465</v>
      </c>
      <c r="F3183" s="5">
        <f t="shared" si="2713"/>
        <v>36.799999999999997</v>
      </c>
      <c r="G3183" s="5">
        <f t="shared" si="2713"/>
        <v>36.799999999999997</v>
      </c>
      <c r="H3183" s="5">
        <f t="shared" si="2713"/>
        <v>36.799999999999997</v>
      </c>
      <c r="I3183" s="5">
        <f t="shared" si="2713"/>
        <v>0</v>
      </c>
      <c r="J3183" s="5">
        <f t="shared" si="2713"/>
        <v>0</v>
      </c>
      <c r="K3183" s="5">
        <f t="shared" si="2713"/>
        <v>0</v>
      </c>
      <c r="L3183" s="5">
        <f t="shared" si="2713"/>
        <v>0</v>
      </c>
      <c r="M3183" s="5">
        <f t="shared" si="2657"/>
        <v>36.799999999999997</v>
      </c>
      <c r="N3183" s="5">
        <v>0</v>
      </c>
      <c r="O3183" s="5">
        <f t="shared" si="2714"/>
        <v>36.799999999999997</v>
      </c>
      <c r="P3183" s="5">
        <f t="shared" si="2715"/>
        <v>0</v>
      </c>
      <c r="Q3183" s="5">
        <f t="shared" si="2715"/>
        <v>0</v>
      </c>
      <c r="R3183" s="5">
        <f t="shared" si="2715"/>
        <v>0</v>
      </c>
      <c r="S3183" s="5">
        <f t="shared" si="2715"/>
        <v>0</v>
      </c>
      <c r="T3183" s="5">
        <v>0</v>
      </c>
      <c r="U3183" s="5">
        <f t="shared" si="2715"/>
        <v>0</v>
      </c>
      <c r="V3183" s="36">
        <f t="shared" si="2715"/>
        <v>0</v>
      </c>
      <c r="W3183" s="5" t="e">
        <f t="shared" si="2689"/>
        <v>#DIV/0!</v>
      </c>
      <c r="X3183" s="24" t="s">
        <v>1214</v>
      </c>
    </row>
    <row r="3184" spans="1:24" ht="31.5" hidden="1" x14ac:dyDescent="0.25">
      <c r="A3184" s="4" t="s">
        <v>219</v>
      </c>
      <c r="B3184" s="4" t="s">
        <v>1320</v>
      </c>
      <c r="C3184" s="4" t="s">
        <v>175</v>
      </c>
      <c r="D3184" s="4" t="s">
        <v>12</v>
      </c>
      <c r="E3184" s="14" t="s">
        <v>466</v>
      </c>
      <c r="F3184" s="5">
        <v>36.799999999999997</v>
      </c>
      <c r="G3184" s="5">
        <v>36.799999999999997</v>
      </c>
      <c r="H3184" s="5">
        <v>36.799999999999997</v>
      </c>
      <c r="I3184" s="5"/>
      <c r="J3184" s="5"/>
      <c r="K3184" s="5"/>
      <c r="L3184" s="5"/>
      <c r="M3184" s="5">
        <f t="shared" si="2657"/>
        <v>36.799999999999997</v>
      </c>
      <c r="N3184" s="5">
        <v>0</v>
      </c>
      <c r="O3184" s="5">
        <v>36.799999999999997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36">
        <v>0</v>
      </c>
      <c r="W3184" s="5" t="e">
        <f t="shared" si="2689"/>
        <v>#DIV/0!</v>
      </c>
      <c r="X3184" s="24" t="s">
        <v>1214</v>
      </c>
    </row>
    <row r="3185" spans="1:24" hidden="1" x14ac:dyDescent="0.25">
      <c r="A3185" s="4" t="s">
        <v>219</v>
      </c>
      <c r="B3185" s="4" t="s">
        <v>1320</v>
      </c>
      <c r="C3185" s="4" t="s">
        <v>175</v>
      </c>
      <c r="D3185" s="4" t="s">
        <v>13</v>
      </c>
      <c r="E3185" s="14" t="s">
        <v>480</v>
      </c>
      <c r="F3185" s="5">
        <f t="shared" ref="F3185:L3188" si="2716">F3186</f>
        <v>218.1</v>
      </c>
      <c r="G3185" s="5">
        <f t="shared" si="2716"/>
        <v>110.1</v>
      </c>
      <c r="H3185" s="5">
        <f t="shared" si="2716"/>
        <v>110.1</v>
      </c>
      <c r="I3185" s="5">
        <f t="shared" si="2716"/>
        <v>0</v>
      </c>
      <c r="J3185" s="5">
        <f t="shared" si="2716"/>
        <v>0</v>
      </c>
      <c r="K3185" s="5">
        <f t="shared" si="2716"/>
        <v>0</v>
      </c>
      <c r="L3185" s="5">
        <f t="shared" si="2716"/>
        <v>-11.439</v>
      </c>
      <c r="M3185" s="5">
        <f t="shared" si="2657"/>
        <v>206.661</v>
      </c>
      <c r="N3185" s="5">
        <v>0</v>
      </c>
      <c r="O3185" s="5">
        <f t="shared" ref="O3185:O3188" si="2717">O3186</f>
        <v>179.36099999999999</v>
      </c>
      <c r="P3185" s="5">
        <f t="shared" ref="P3185:V3188" si="2718">P3186</f>
        <v>0</v>
      </c>
      <c r="Q3185" s="5">
        <f t="shared" si="2718"/>
        <v>0</v>
      </c>
      <c r="R3185" s="5">
        <f t="shared" si="2718"/>
        <v>0</v>
      </c>
      <c r="S3185" s="5">
        <f t="shared" si="2718"/>
        <v>0</v>
      </c>
      <c r="T3185" s="5">
        <v>0</v>
      </c>
      <c r="U3185" s="5">
        <f t="shared" si="2718"/>
        <v>0</v>
      </c>
      <c r="V3185" s="36">
        <f t="shared" si="2718"/>
        <v>0</v>
      </c>
      <c r="W3185" s="5" t="e">
        <f t="shared" si="2689"/>
        <v>#DIV/0!</v>
      </c>
      <c r="X3185" s="24" t="s">
        <v>1214</v>
      </c>
    </row>
    <row r="3186" spans="1:24" hidden="1" x14ac:dyDescent="0.25">
      <c r="A3186" s="4" t="s">
        <v>219</v>
      </c>
      <c r="B3186" s="4" t="s">
        <v>1320</v>
      </c>
      <c r="C3186" s="4" t="s">
        <v>175</v>
      </c>
      <c r="D3186" s="4" t="s">
        <v>20</v>
      </c>
      <c r="E3186" s="14" t="s">
        <v>483</v>
      </c>
      <c r="F3186" s="5">
        <f t="shared" si="2716"/>
        <v>218.1</v>
      </c>
      <c r="G3186" s="5">
        <f t="shared" si="2716"/>
        <v>110.1</v>
      </c>
      <c r="H3186" s="5">
        <f t="shared" si="2716"/>
        <v>110.1</v>
      </c>
      <c r="I3186" s="5">
        <f t="shared" si="2716"/>
        <v>0</v>
      </c>
      <c r="J3186" s="5">
        <f t="shared" si="2716"/>
        <v>0</v>
      </c>
      <c r="K3186" s="5">
        <f t="shared" si="2716"/>
        <v>0</v>
      </c>
      <c r="L3186" s="5">
        <f t="shared" si="2716"/>
        <v>-11.439</v>
      </c>
      <c r="M3186" s="5">
        <f t="shared" si="2657"/>
        <v>206.661</v>
      </c>
      <c r="N3186" s="5">
        <v>0</v>
      </c>
      <c r="O3186" s="5">
        <f t="shared" si="2717"/>
        <v>179.36099999999999</v>
      </c>
      <c r="P3186" s="5">
        <f t="shared" si="2718"/>
        <v>0</v>
      </c>
      <c r="Q3186" s="5">
        <f t="shared" si="2718"/>
        <v>0</v>
      </c>
      <c r="R3186" s="5">
        <f t="shared" si="2718"/>
        <v>0</v>
      </c>
      <c r="S3186" s="5">
        <f t="shared" si="2718"/>
        <v>0</v>
      </c>
      <c r="T3186" s="5">
        <v>0</v>
      </c>
      <c r="U3186" s="5">
        <f t="shared" si="2718"/>
        <v>0</v>
      </c>
      <c r="V3186" s="36">
        <f t="shared" si="2718"/>
        <v>0</v>
      </c>
      <c r="W3186" s="5" t="e">
        <f t="shared" si="2689"/>
        <v>#DIV/0!</v>
      </c>
      <c r="X3186" s="24" t="s">
        <v>1214</v>
      </c>
    </row>
    <row r="3187" spans="1:24" ht="31.5" x14ac:dyDescent="0.25">
      <c r="A3187" s="4" t="s">
        <v>219</v>
      </c>
      <c r="B3187" s="4" t="s">
        <v>1320</v>
      </c>
      <c r="C3187" s="4" t="s">
        <v>22</v>
      </c>
      <c r="D3187" s="4"/>
      <c r="E3187" s="14" t="s">
        <v>699</v>
      </c>
      <c r="F3187" s="5">
        <f t="shared" si="2716"/>
        <v>218.1</v>
      </c>
      <c r="G3187" s="5">
        <f t="shared" si="2716"/>
        <v>110.1</v>
      </c>
      <c r="H3187" s="5">
        <f t="shared" si="2716"/>
        <v>110.1</v>
      </c>
      <c r="I3187" s="5">
        <f t="shared" si="2716"/>
        <v>0</v>
      </c>
      <c r="J3187" s="5">
        <f t="shared" si="2716"/>
        <v>0</v>
      </c>
      <c r="K3187" s="5">
        <f t="shared" si="2716"/>
        <v>0</v>
      </c>
      <c r="L3187" s="5">
        <f t="shared" si="2716"/>
        <v>-11.439</v>
      </c>
      <c r="M3187" s="5">
        <f t="shared" si="2657"/>
        <v>206.661</v>
      </c>
      <c r="N3187" s="5">
        <v>555.1</v>
      </c>
      <c r="O3187" s="5">
        <f t="shared" si="2717"/>
        <v>179.36099999999999</v>
      </c>
      <c r="P3187" s="5">
        <f t="shared" si="2718"/>
        <v>0</v>
      </c>
      <c r="Q3187" s="5">
        <f t="shared" si="2718"/>
        <v>0</v>
      </c>
      <c r="R3187" s="5">
        <f t="shared" si="2718"/>
        <v>0</v>
      </c>
      <c r="S3187" s="5">
        <f t="shared" si="2718"/>
        <v>0</v>
      </c>
      <c r="T3187" s="5">
        <v>554.88054</v>
      </c>
      <c r="U3187" s="5">
        <f t="shared" si="2718"/>
        <v>0</v>
      </c>
      <c r="V3187" s="36">
        <f t="shared" si="2718"/>
        <v>0</v>
      </c>
      <c r="W3187" s="5">
        <f t="shared" si="2689"/>
        <v>99.960464781120521</v>
      </c>
      <c r="X3187" s="26"/>
    </row>
    <row r="3188" spans="1:24" x14ac:dyDescent="0.25">
      <c r="A3188" s="4" t="s">
        <v>219</v>
      </c>
      <c r="B3188" s="4" t="s">
        <v>1320</v>
      </c>
      <c r="C3188" s="4" t="s">
        <v>23</v>
      </c>
      <c r="D3188" s="4"/>
      <c r="E3188" s="14" t="s">
        <v>705</v>
      </c>
      <c r="F3188" s="5">
        <f t="shared" si="2716"/>
        <v>218.1</v>
      </c>
      <c r="G3188" s="5">
        <f t="shared" si="2716"/>
        <v>110.1</v>
      </c>
      <c r="H3188" s="5">
        <f t="shared" si="2716"/>
        <v>110.1</v>
      </c>
      <c r="I3188" s="5">
        <f t="shared" si="2716"/>
        <v>0</v>
      </c>
      <c r="J3188" s="5">
        <f t="shared" si="2716"/>
        <v>0</v>
      </c>
      <c r="K3188" s="5">
        <f t="shared" si="2716"/>
        <v>0</v>
      </c>
      <c r="L3188" s="5">
        <f t="shared" si="2716"/>
        <v>-11.439</v>
      </c>
      <c r="M3188" s="5">
        <f t="shared" si="2657"/>
        <v>206.661</v>
      </c>
      <c r="N3188" s="5">
        <v>555.1</v>
      </c>
      <c r="O3188" s="5">
        <f t="shared" si="2717"/>
        <v>179.36099999999999</v>
      </c>
      <c r="P3188" s="5">
        <f t="shared" si="2718"/>
        <v>0</v>
      </c>
      <c r="Q3188" s="5">
        <f t="shared" si="2718"/>
        <v>0</v>
      </c>
      <c r="R3188" s="5">
        <f t="shared" si="2718"/>
        <v>0</v>
      </c>
      <c r="S3188" s="5">
        <f t="shared" si="2718"/>
        <v>0</v>
      </c>
      <c r="T3188" s="5">
        <v>554.88054</v>
      </c>
      <c r="U3188" s="5">
        <f t="shared" si="2718"/>
        <v>0</v>
      </c>
      <c r="V3188" s="36">
        <f t="shared" si="2718"/>
        <v>0</v>
      </c>
      <c r="W3188" s="5">
        <f t="shared" si="2689"/>
        <v>99.960464781120521</v>
      </c>
      <c r="X3188" s="26"/>
    </row>
    <row r="3189" spans="1:24" ht="31.5" x14ac:dyDescent="0.25">
      <c r="A3189" s="4" t="s">
        <v>219</v>
      </c>
      <c r="B3189" s="4" t="s">
        <v>1320</v>
      </c>
      <c r="C3189" s="4" t="s">
        <v>264</v>
      </c>
      <c r="D3189" s="4"/>
      <c r="E3189" s="14" t="s">
        <v>714</v>
      </c>
      <c r="F3189" s="5">
        <v>218.1</v>
      </c>
      <c r="G3189" s="5">
        <v>110.1</v>
      </c>
      <c r="H3189" s="5">
        <v>110.1</v>
      </c>
      <c r="I3189" s="5"/>
      <c r="J3189" s="5"/>
      <c r="K3189" s="5"/>
      <c r="L3189" s="5">
        <v>-11.439</v>
      </c>
      <c r="M3189" s="5">
        <f t="shared" si="2657"/>
        <v>206.661</v>
      </c>
      <c r="N3189" s="5">
        <v>86.7</v>
      </c>
      <c r="O3189" s="5">
        <v>179.36099999999999</v>
      </c>
      <c r="P3189" s="5">
        <v>0</v>
      </c>
      <c r="Q3189" s="5">
        <v>0</v>
      </c>
      <c r="R3189" s="5">
        <v>0</v>
      </c>
      <c r="S3189" s="5">
        <v>0</v>
      </c>
      <c r="T3189" s="5">
        <v>86.7</v>
      </c>
      <c r="U3189" s="5">
        <v>0</v>
      </c>
      <c r="V3189" s="36">
        <v>0</v>
      </c>
      <c r="W3189" s="5">
        <f t="shared" si="2689"/>
        <v>100</v>
      </c>
      <c r="X3189" s="26"/>
    </row>
    <row r="3190" spans="1:24" s="10" customFormat="1" ht="31.5" x14ac:dyDescent="0.25">
      <c r="A3190" s="4" t="s">
        <v>219</v>
      </c>
      <c r="B3190" s="4" t="s">
        <v>1320</v>
      </c>
      <c r="C3190" s="4" t="s">
        <v>264</v>
      </c>
      <c r="D3190" s="4" t="s">
        <v>11</v>
      </c>
      <c r="E3190" s="14" t="s">
        <v>465</v>
      </c>
      <c r="F3190" s="5"/>
      <c r="G3190" s="5"/>
      <c r="H3190" s="5"/>
      <c r="I3190" s="5"/>
      <c r="J3190" s="5"/>
      <c r="K3190" s="5"/>
      <c r="L3190" s="5"/>
      <c r="M3190" s="11">
        <f>M3191</f>
        <v>0</v>
      </c>
      <c r="N3190" s="5">
        <v>86.7</v>
      </c>
      <c r="O3190" s="11">
        <f t="shared" ref="O3190:S3190" si="2719">O3191</f>
        <v>0</v>
      </c>
      <c r="P3190" s="11">
        <f t="shared" si="2719"/>
        <v>0</v>
      </c>
      <c r="Q3190" s="11">
        <f t="shared" si="2719"/>
        <v>0</v>
      </c>
      <c r="R3190" s="11">
        <f t="shared" si="2719"/>
        <v>0</v>
      </c>
      <c r="S3190" s="11">
        <f t="shared" si="2719"/>
        <v>0</v>
      </c>
      <c r="T3190" s="5">
        <v>86.7</v>
      </c>
      <c r="U3190" s="11">
        <f t="shared" ref="U3190" si="2720">U3191</f>
        <v>0</v>
      </c>
      <c r="V3190" s="11">
        <f t="shared" ref="V3190" si="2721">V3191</f>
        <v>0</v>
      </c>
      <c r="W3190" s="5">
        <f t="shared" si="2689"/>
        <v>100</v>
      </c>
      <c r="X3190" s="25"/>
    </row>
    <row r="3191" spans="1:24" ht="31.5" x14ac:dyDescent="0.25">
      <c r="A3191" s="4" t="s">
        <v>219</v>
      </c>
      <c r="B3191" s="4" t="s">
        <v>1320</v>
      </c>
      <c r="C3191" s="4" t="s">
        <v>264</v>
      </c>
      <c r="D3191" s="4" t="s">
        <v>12</v>
      </c>
      <c r="E3191" s="14" t="s">
        <v>466</v>
      </c>
      <c r="F3191" s="5"/>
      <c r="G3191" s="5"/>
      <c r="H3191" s="5"/>
      <c r="I3191" s="5"/>
      <c r="J3191" s="5"/>
      <c r="K3191" s="5"/>
      <c r="L3191" s="5"/>
      <c r="M3191" s="5">
        <f>M3192+M3197</f>
        <v>0</v>
      </c>
      <c r="N3191" s="5">
        <v>86.7</v>
      </c>
      <c r="O3191" s="5">
        <f t="shared" ref="O3191:S3191" si="2722">O3192+O3197</f>
        <v>0</v>
      </c>
      <c r="P3191" s="5">
        <f t="shared" si="2722"/>
        <v>0</v>
      </c>
      <c r="Q3191" s="5">
        <f t="shared" si="2722"/>
        <v>0</v>
      </c>
      <c r="R3191" s="5">
        <f t="shared" si="2722"/>
        <v>0</v>
      </c>
      <c r="S3191" s="5">
        <f t="shared" si="2722"/>
        <v>0</v>
      </c>
      <c r="T3191" s="5">
        <v>86.7</v>
      </c>
      <c r="U3191" s="5">
        <f t="shared" ref="U3191" si="2723">U3192+U3197</f>
        <v>0</v>
      </c>
      <c r="V3191" s="5">
        <f t="shared" ref="V3191" si="2724">V3192+V3197</f>
        <v>0</v>
      </c>
      <c r="W3191" s="5">
        <f t="shared" si="2689"/>
        <v>100</v>
      </c>
      <c r="X3191" s="26"/>
    </row>
    <row r="3192" spans="1:24" ht="47.25" x14ac:dyDescent="0.25">
      <c r="A3192" s="4" t="s">
        <v>219</v>
      </c>
      <c r="B3192" s="4" t="s">
        <v>1320</v>
      </c>
      <c r="C3192" s="4" t="s">
        <v>265</v>
      </c>
      <c r="D3192" s="4"/>
      <c r="E3192" s="14" t="s">
        <v>715</v>
      </c>
      <c r="F3192" s="5"/>
      <c r="G3192" s="5"/>
      <c r="H3192" s="5"/>
      <c r="I3192" s="5"/>
      <c r="J3192" s="5"/>
      <c r="K3192" s="5"/>
      <c r="L3192" s="5"/>
      <c r="M3192" s="5">
        <f>M3193</f>
        <v>0</v>
      </c>
      <c r="N3192" s="5">
        <v>468.4</v>
      </c>
      <c r="O3192" s="5">
        <f t="shared" ref="O3192:S3195" si="2725">O3193</f>
        <v>0</v>
      </c>
      <c r="P3192" s="5">
        <f t="shared" si="2725"/>
        <v>0</v>
      </c>
      <c r="Q3192" s="5">
        <f t="shared" si="2725"/>
        <v>0</v>
      </c>
      <c r="R3192" s="5">
        <f t="shared" si="2725"/>
        <v>0</v>
      </c>
      <c r="S3192" s="5">
        <f t="shared" si="2725"/>
        <v>0</v>
      </c>
      <c r="T3192" s="5">
        <v>468.18054000000001</v>
      </c>
      <c r="U3192" s="5">
        <f t="shared" ref="U3192:U3195" si="2726">U3193</f>
        <v>0</v>
      </c>
      <c r="V3192" s="5">
        <f t="shared" ref="V3192:V3195" si="2727">V3193</f>
        <v>0</v>
      </c>
      <c r="W3192" s="5">
        <f t="shared" si="2689"/>
        <v>99.953146883005985</v>
      </c>
      <c r="X3192" s="26"/>
    </row>
    <row r="3193" spans="1:24" ht="78.75" x14ac:dyDescent="0.25">
      <c r="A3193" s="4" t="s">
        <v>219</v>
      </c>
      <c r="B3193" s="4" t="s">
        <v>1320</v>
      </c>
      <c r="C3193" s="4" t="s">
        <v>265</v>
      </c>
      <c r="D3193" s="4" t="s">
        <v>18</v>
      </c>
      <c r="E3193" s="14" t="s">
        <v>462</v>
      </c>
      <c r="F3193" s="5"/>
      <c r="G3193" s="5"/>
      <c r="H3193" s="5"/>
      <c r="I3193" s="5"/>
      <c r="J3193" s="5"/>
      <c r="K3193" s="5"/>
      <c r="L3193" s="5"/>
      <c r="M3193" s="5">
        <f>M3194</f>
        <v>0</v>
      </c>
      <c r="N3193" s="5">
        <v>198.7</v>
      </c>
      <c r="O3193" s="5">
        <f t="shared" si="2725"/>
        <v>0</v>
      </c>
      <c r="P3193" s="5">
        <f t="shared" si="2725"/>
        <v>0</v>
      </c>
      <c r="Q3193" s="5">
        <f t="shared" si="2725"/>
        <v>0</v>
      </c>
      <c r="R3193" s="5">
        <f t="shared" si="2725"/>
        <v>0</v>
      </c>
      <c r="S3193" s="5">
        <f t="shared" si="2725"/>
        <v>0</v>
      </c>
      <c r="T3193" s="5">
        <v>198.63571999999999</v>
      </c>
      <c r="U3193" s="5">
        <f t="shared" si="2726"/>
        <v>0</v>
      </c>
      <c r="V3193" s="5">
        <f t="shared" si="2727"/>
        <v>0</v>
      </c>
      <c r="W3193" s="5">
        <f t="shared" si="2689"/>
        <v>99.967649723200807</v>
      </c>
      <c r="X3193" s="26"/>
    </row>
    <row r="3194" spans="1:24" ht="31.5" x14ac:dyDescent="0.25">
      <c r="A3194" s="4" t="s">
        <v>219</v>
      </c>
      <c r="B3194" s="4" t="s">
        <v>1320</v>
      </c>
      <c r="C3194" s="4" t="s">
        <v>265</v>
      </c>
      <c r="D3194" s="4" t="s">
        <v>28</v>
      </c>
      <c r="E3194" s="14" t="s">
        <v>464</v>
      </c>
      <c r="F3194" s="5"/>
      <c r="G3194" s="5"/>
      <c r="H3194" s="5"/>
      <c r="I3194" s="5"/>
      <c r="J3194" s="5"/>
      <c r="K3194" s="5"/>
      <c r="L3194" s="5"/>
      <c r="M3194" s="5">
        <f>M3195</f>
        <v>0</v>
      </c>
      <c r="N3194" s="5">
        <v>198.7</v>
      </c>
      <c r="O3194" s="5">
        <f t="shared" si="2725"/>
        <v>0</v>
      </c>
      <c r="P3194" s="5">
        <f t="shared" si="2725"/>
        <v>0</v>
      </c>
      <c r="Q3194" s="5">
        <f t="shared" si="2725"/>
        <v>0</v>
      </c>
      <c r="R3194" s="5">
        <f t="shared" si="2725"/>
        <v>0</v>
      </c>
      <c r="S3194" s="5">
        <f t="shared" si="2725"/>
        <v>0</v>
      </c>
      <c r="T3194" s="5">
        <v>198.63571999999999</v>
      </c>
      <c r="U3194" s="5">
        <f t="shared" si="2726"/>
        <v>0</v>
      </c>
      <c r="V3194" s="5">
        <f t="shared" si="2727"/>
        <v>0</v>
      </c>
      <c r="W3194" s="5">
        <f t="shared" si="2689"/>
        <v>99.967649723200807</v>
      </c>
      <c r="X3194" s="26"/>
    </row>
    <row r="3195" spans="1:24" ht="31.5" x14ac:dyDescent="0.25">
      <c r="A3195" s="4" t="s">
        <v>219</v>
      </c>
      <c r="B3195" s="4" t="s">
        <v>1320</v>
      </c>
      <c r="C3195" s="4" t="s">
        <v>265</v>
      </c>
      <c r="D3195" s="4" t="s">
        <v>11</v>
      </c>
      <c r="E3195" s="14" t="s">
        <v>465</v>
      </c>
      <c r="F3195" s="5"/>
      <c r="G3195" s="5"/>
      <c r="H3195" s="5"/>
      <c r="I3195" s="5"/>
      <c r="J3195" s="5"/>
      <c r="K3195" s="5"/>
      <c r="L3195" s="5"/>
      <c r="M3195" s="5">
        <f>M3196</f>
        <v>0</v>
      </c>
      <c r="N3195" s="5">
        <v>269.7</v>
      </c>
      <c r="O3195" s="5">
        <f t="shared" si="2725"/>
        <v>0</v>
      </c>
      <c r="P3195" s="5">
        <f t="shared" si="2725"/>
        <v>0</v>
      </c>
      <c r="Q3195" s="5">
        <f t="shared" si="2725"/>
        <v>0</v>
      </c>
      <c r="R3195" s="5">
        <f t="shared" si="2725"/>
        <v>0</v>
      </c>
      <c r="S3195" s="5">
        <f t="shared" si="2725"/>
        <v>0</v>
      </c>
      <c r="T3195" s="5">
        <v>269.54482000000002</v>
      </c>
      <c r="U3195" s="5">
        <f t="shared" si="2726"/>
        <v>0</v>
      </c>
      <c r="V3195" s="5">
        <f t="shared" si="2727"/>
        <v>0</v>
      </c>
      <c r="W3195" s="5">
        <f t="shared" si="2689"/>
        <v>99.942461994809065</v>
      </c>
      <c r="X3195" s="26"/>
    </row>
    <row r="3196" spans="1:24" ht="31.5" x14ac:dyDescent="0.25">
      <c r="A3196" s="4" t="s">
        <v>219</v>
      </c>
      <c r="B3196" s="4" t="s">
        <v>1320</v>
      </c>
      <c r="C3196" s="4" t="s">
        <v>265</v>
      </c>
      <c r="D3196" s="4" t="s">
        <v>12</v>
      </c>
      <c r="E3196" s="14" t="s">
        <v>466</v>
      </c>
      <c r="F3196" s="5"/>
      <c r="G3196" s="5"/>
      <c r="H3196" s="5"/>
      <c r="I3196" s="5"/>
      <c r="J3196" s="5"/>
      <c r="K3196" s="5"/>
      <c r="L3196" s="5"/>
      <c r="M3196" s="5">
        <v>0</v>
      </c>
      <c r="N3196" s="5">
        <v>269.7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269.54482000000002</v>
      </c>
      <c r="U3196" s="5">
        <v>0</v>
      </c>
      <c r="V3196" s="5">
        <v>0</v>
      </c>
      <c r="W3196" s="5">
        <f t="shared" si="2689"/>
        <v>99.942461994809065</v>
      </c>
      <c r="X3196" s="26"/>
    </row>
    <row r="3197" spans="1:24" x14ac:dyDescent="0.25">
      <c r="A3197" s="7" t="s">
        <v>219</v>
      </c>
      <c r="B3197" s="7" t="s">
        <v>30</v>
      </c>
      <c r="C3197" s="7"/>
      <c r="D3197" s="7"/>
      <c r="E3197" s="18" t="s">
        <v>427</v>
      </c>
      <c r="F3197" s="5"/>
      <c r="G3197" s="5"/>
      <c r="H3197" s="5"/>
      <c r="I3197" s="5"/>
      <c r="J3197" s="5"/>
      <c r="K3197" s="5"/>
      <c r="L3197" s="5"/>
      <c r="M3197" s="5">
        <f>M3198</f>
        <v>0</v>
      </c>
      <c r="N3197" s="8">
        <v>323758.48356000002</v>
      </c>
      <c r="O3197" s="5">
        <f t="shared" ref="O3197:V3198" si="2728">O3198</f>
        <v>0</v>
      </c>
      <c r="P3197" s="5">
        <f t="shared" si="2728"/>
        <v>0</v>
      </c>
      <c r="Q3197" s="5">
        <f t="shared" si="2728"/>
        <v>0</v>
      </c>
      <c r="R3197" s="5">
        <f t="shared" si="2728"/>
        <v>0</v>
      </c>
      <c r="S3197" s="5">
        <f t="shared" si="2728"/>
        <v>0</v>
      </c>
      <c r="T3197" s="8">
        <v>322823.62708000001</v>
      </c>
      <c r="U3197" s="5">
        <f t="shared" si="2728"/>
        <v>0</v>
      </c>
      <c r="V3197" s="5">
        <f t="shared" si="2728"/>
        <v>0</v>
      </c>
      <c r="W3197" s="8">
        <f t="shared" si="2689"/>
        <v>99.71124880814844</v>
      </c>
      <c r="X3197" s="26"/>
    </row>
    <row r="3198" spans="1:24" x14ac:dyDescent="0.25">
      <c r="A3198" s="9" t="s">
        <v>219</v>
      </c>
      <c r="B3198" s="9" t="s">
        <v>1325</v>
      </c>
      <c r="C3198" s="9"/>
      <c r="D3198" s="9"/>
      <c r="E3198" s="13" t="s">
        <v>1181</v>
      </c>
      <c r="F3198" s="5"/>
      <c r="G3198" s="5"/>
      <c r="H3198" s="5"/>
      <c r="I3198" s="5"/>
      <c r="J3198" s="5"/>
      <c r="K3198" s="5"/>
      <c r="L3198" s="5"/>
      <c r="M3198" s="5">
        <f>M3199</f>
        <v>0</v>
      </c>
      <c r="N3198" s="11">
        <v>8.5</v>
      </c>
      <c r="O3198" s="5">
        <f t="shared" si="2728"/>
        <v>0</v>
      </c>
      <c r="P3198" s="5">
        <f t="shared" si="2728"/>
        <v>0</v>
      </c>
      <c r="Q3198" s="5">
        <f t="shared" si="2728"/>
        <v>0</v>
      </c>
      <c r="R3198" s="5">
        <f t="shared" si="2728"/>
        <v>0</v>
      </c>
      <c r="S3198" s="5">
        <f t="shared" si="2728"/>
        <v>0</v>
      </c>
      <c r="T3198" s="11">
        <v>8.5</v>
      </c>
      <c r="U3198" s="5">
        <f t="shared" si="2728"/>
        <v>0</v>
      </c>
      <c r="V3198" s="5">
        <f t="shared" si="2728"/>
        <v>0</v>
      </c>
      <c r="W3198" s="11">
        <f t="shared" si="2689"/>
        <v>100</v>
      </c>
      <c r="X3198" s="26"/>
    </row>
    <row r="3199" spans="1:24" ht="31.5" x14ac:dyDescent="0.25">
      <c r="A3199" s="4" t="s">
        <v>219</v>
      </c>
      <c r="B3199" s="4" t="s">
        <v>1325</v>
      </c>
      <c r="C3199" s="4" t="s">
        <v>59</v>
      </c>
      <c r="D3199" s="4"/>
      <c r="E3199" s="14" t="s">
        <v>974</v>
      </c>
      <c r="F3199" s="5"/>
      <c r="G3199" s="5"/>
      <c r="H3199" s="5"/>
      <c r="I3199" s="5"/>
      <c r="J3199" s="5"/>
      <c r="K3199" s="5"/>
      <c r="L3199" s="5"/>
      <c r="M3199" s="5">
        <f>M3200+M3202</f>
        <v>0</v>
      </c>
      <c r="N3199" s="5">
        <v>8.5</v>
      </c>
      <c r="O3199" s="5">
        <f t="shared" ref="O3199:V3199" si="2729">O3200+O3202</f>
        <v>0</v>
      </c>
      <c r="P3199" s="5">
        <f t="shared" si="2729"/>
        <v>0</v>
      </c>
      <c r="Q3199" s="5">
        <f t="shared" si="2729"/>
        <v>0</v>
      </c>
      <c r="R3199" s="5">
        <f t="shared" si="2729"/>
        <v>0</v>
      </c>
      <c r="S3199" s="5">
        <f t="shared" si="2729"/>
        <v>0</v>
      </c>
      <c r="T3199" s="5">
        <v>8.5</v>
      </c>
      <c r="U3199" s="5">
        <f t="shared" si="2729"/>
        <v>0</v>
      </c>
      <c r="V3199" s="5">
        <f t="shared" si="2729"/>
        <v>0</v>
      </c>
      <c r="W3199" s="5">
        <f t="shared" si="2689"/>
        <v>100</v>
      </c>
      <c r="X3199" s="26"/>
    </row>
    <row r="3200" spans="1:24" ht="31.5" x14ac:dyDescent="0.25">
      <c r="A3200" s="4" t="s">
        <v>219</v>
      </c>
      <c r="B3200" s="4" t="s">
        <v>1325</v>
      </c>
      <c r="C3200" s="4" t="s">
        <v>66</v>
      </c>
      <c r="D3200" s="4"/>
      <c r="E3200" s="14" t="s">
        <v>975</v>
      </c>
      <c r="F3200" s="5"/>
      <c r="G3200" s="5"/>
      <c r="H3200" s="5"/>
      <c r="I3200" s="5"/>
      <c r="J3200" s="5"/>
      <c r="K3200" s="5"/>
      <c r="L3200" s="5"/>
      <c r="M3200" s="5">
        <f>M3201</f>
        <v>0</v>
      </c>
      <c r="N3200" s="5">
        <v>8.5</v>
      </c>
      <c r="O3200" s="5">
        <f t="shared" ref="O3200:V3200" si="2730">O3201</f>
        <v>0</v>
      </c>
      <c r="P3200" s="5">
        <f t="shared" si="2730"/>
        <v>0</v>
      </c>
      <c r="Q3200" s="5">
        <f t="shared" si="2730"/>
        <v>0</v>
      </c>
      <c r="R3200" s="5">
        <f t="shared" si="2730"/>
        <v>0</v>
      </c>
      <c r="S3200" s="5">
        <f t="shared" si="2730"/>
        <v>0</v>
      </c>
      <c r="T3200" s="5">
        <v>8.5</v>
      </c>
      <c r="U3200" s="5">
        <f t="shared" si="2730"/>
        <v>0</v>
      </c>
      <c r="V3200" s="5">
        <f t="shared" si="2730"/>
        <v>0</v>
      </c>
      <c r="W3200" s="5">
        <f t="shared" si="2689"/>
        <v>100</v>
      </c>
      <c r="X3200" s="26"/>
    </row>
    <row r="3201" spans="1:24" ht="31.5" x14ac:dyDescent="0.25">
      <c r="A3201" s="4" t="s">
        <v>219</v>
      </c>
      <c r="B3201" s="4" t="s">
        <v>1325</v>
      </c>
      <c r="C3201" s="4" t="s">
        <v>1398</v>
      </c>
      <c r="D3201" s="4"/>
      <c r="E3201" s="14" t="s">
        <v>840</v>
      </c>
      <c r="F3201" s="5"/>
      <c r="G3201" s="5"/>
      <c r="H3201" s="5"/>
      <c r="I3201" s="5"/>
      <c r="J3201" s="5"/>
      <c r="K3201" s="5"/>
      <c r="L3201" s="5"/>
      <c r="M3201" s="5">
        <v>0</v>
      </c>
      <c r="N3201" s="5">
        <v>8.5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8.5</v>
      </c>
      <c r="U3201" s="5">
        <v>0</v>
      </c>
      <c r="V3201" s="5">
        <v>0</v>
      </c>
      <c r="W3201" s="5">
        <f t="shared" si="2689"/>
        <v>100</v>
      </c>
      <c r="X3201" s="26"/>
    </row>
    <row r="3202" spans="1:24" ht="63" x14ac:dyDescent="0.25">
      <c r="A3202" s="4" t="s">
        <v>219</v>
      </c>
      <c r="B3202" s="4" t="s">
        <v>1325</v>
      </c>
      <c r="C3202" s="4" t="s">
        <v>1478</v>
      </c>
      <c r="D3202" s="4"/>
      <c r="E3202" s="14" t="s">
        <v>1178</v>
      </c>
      <c r="F3202" s="5"/>
      <c r="G3202" s="5"/>
      <c r="H3202" s="5"/>
      <c r="I3202" s="5"/>
      <c r="J3202" s="5"/>
      <c r="K3202" s="5"/>
      <c r="L3202" s="5"/>
      <c r="M3202" s="5">
        <f>M3203</f>
        <v>0</v>
      </c>
      <c r="N3202" s="5">
        <v>8.5</v>
      </c>
      <c r="O3202" s="5">
        <f t="shared" ref="O3202:V3202" si="2731">O3203</f>
        <v>0</v>
      </c>
      <c r="P3202" s="5">
        <f t="shared" si="2731"/>
        <v>0</v>
      </c>
      <c r="Q3202" s="5">
        <f t="shared" si="2731"/>
        <v>0</v>
      </c>
      <c r="R3202" s="5">
        <f t="shared" si="2731"/>
        <v>0</v>
      </c>
      <c r="S3202" s="5">
        <f t="shared" si="2731"/>
        <v>0</v>
      </c>
      <c r="T3202" s="5">
        <v>8.5</v>
      </c>
      <c r="U3202" s="5">
        <f t="shared" si="2731"/>
        <v>0</v>
      </c>
      <c r="V3202" s="5">
        <f t="shared" si="2731"/>
        <v>0</v>
      </c>
      <c r="W3202" s="5">
        <f t="shared" si="2689"/>
        <v>100</v>
      </c>
      <c r="X3202" s="26"/>
    </row>
    <row r="3203" spans="1:24" ht="31.5" x14ac:dyDescent="0.25">
      <c r="A3203" s="4" t="s">
        <v>219</v>
      </c>
      <c r="B3203" s="4" t="s">
        <v>1325</v>
      </c>
      <c r="C3203" s="4" t="s">
        <v>1478</v>
      </c>
      <c r="D3203" s="4" t="s">
        <v>11</v>
      </c>
      <c r="E3203" s="14" t="s">
        <v>465</v>
      </c>
      <c r="F3203" s="5"/>
      <c r="G3203" s="5"/>
      <c r="H3203" s="5"/>
      <c r="I3203" s="5"/>
      <c r="J3203" s="5"/>
      <c r="K3203" s="5"/>
      <c r="L3203" s="5"/>
      <c r="M3203" s="5">
        <v>0</v>
      </c>
      <c r="N3203" s="5">
        <v>8.5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8.5</v>
      </c>
      <c r="U3203" s="5">
        <v>0</v>
      </c>
      <c r="V3203" s="5">
        <v>0</v>
      </c>
      <c r="W3203" s="5">
        <f t="shared" si="2689"/>
        <v>100</v>
      </c>
      <c r="X3203" s="26"/>
    </row>
    <row r="3204" spans="1:24" s="10" customFormat="1" ht="31.5" x14ac:dyDescent="0.25">
      <c r="A3204" s="4" t="s">
        <v>219</v>
      </c>
      <c r="B3204" s="4" t="s">
        <v>1325</v>
      </c>
      <c r="C3204" s="4" t="s">
        <v>1478</v>
      </c>
      <c r="D3204" s="4" t="s">
        <v>12</v>
      </c>
      <c r="E3204" s="14" t="s">
        <v>466</v>
      </c>
      <c r="F3204" s="11">
        <f t="shared" ref="F3204:L3204" si="2732">F3205+F3213</f>
        <v>838.7</v>
      </c>
      <c r="G3204" s="11">
        <f t="shared" si="2732"/>
        <v>929.90000000000009</v>
      </c>
      <c r="H3204" s="11">
        <f t="shared" si="2732"/>
        <v>930</v>
      </c>
      <c r="I3204" s="11">
        <f t="shared" si="2732"/>
        <v>0</v>
      </c>
      <c r="J3204" s="11">
        <f t="shared" si="2732"/>
        <v>0</v>
      </c>
      <c r="K3204" s="11">
        <f t="shared" si="2732"/>
        <v>0</v>
      </c>
      <c r="L3204" s="11">
        <f t="shared" si="2732"/>
        <v>-89.396999999999991</v>
      </c>
      <c r="M3204" s="11">
        <f t="shared" si="2657"/>
        <v>749.30300000000011</v>
      </c>
      <c r="N3204" s="5">
        <v>8.5</v>
      </c>
      <c r="O3204" s="11">
        <f>O3205+O3213</f>
        <v>448.553</v>
      </c>
      <c r="P3204" s="11">
        <f t="shared" ref="P3204:V3204" si="2733">P3205+P3213</f>
        <v>201691.14993000001</v>
      </c>
      <c r="Q3204" s="11">
        <f t="shared" si="2733"/>
        <v>189.846</v>
      </c>
      <c r="R3204" s="11">
        <f t="shared" si="2733"/>
        <v>0</v>
      </c>
      <c r="S3204" s="11">
        <f t="shared" si="2733"/>
        <v>0</v>
      </c>
      <c r="T3204" s="5">
        <v>8.5</v>
      </c>
      <c r="U3204" s="11">
        <f t="shared" si="2733"/>
        <v>201314.78213000001</v>
      </c>
      <c r="V3204" s="35">
        <f t="shared" si="2733"/>
        <v>0</v>
      </c>
      <c r="W3204" s="5">
        <f t="shared" si="2689"/>
        <v>100</v>
      </c>
      <c r="X3204" s="25"/>
    </row>
    <row r="3205" spans="1:24" hidden="1" x14ac:dyDescent="0.25">
      <c r="A3205" s="9" t="s">
        <v>219</v>
      </c>
      <c r="B3205" s="9" t="s">
        <v>1326</v>
      </c>
      <c r="C3205" s="9"/>
      <c r="D3205" s="9"/>
      <c r="E3205" s="13" t="s">
        <v>442</v>
      </c>
      <c r="F3205" s="5">
        <f t="shared" ref="F3205:L3209" si="2734">F3206</f>
        <v>584.4</v>
      </c>
      <c r="G3205" s="5">
        <f t="shared" si="2734"/>
        <v>675.6</v>
      </c>
      <c r="H3205" s="5">
        <f t="shared" si="2734"/>
        <v>675.7</v>
      </c>
      <c r="I3205" s="5">
        <f t="shared" si="2734"/>
        <v>0</v>
      </c>
      <c r="J3205" s="5">
        <f t="shared" si="2734"/>
        <v>0</v>
      </c>
      <c r="K3205" s="5">
        <f t="shared" si="2734"/>
        <v>0</v>
      </c>
      <c r="L3205" s="5">
        <f t="shared" si="2734"/>
        <v>-89.396999999999991</v>
      </c>
      <c r="M3205" s="5">
        <f t="shared" ref="M3205:M3304" si="2735">F3205+I3205+L3205</f>
        <v>495.00299999999999</v>
      </c>
      <c r="N3205" s="11">
        <v>0</v>
      </c>
      <c r="O3205" s="5">
        <f t="shared" ref="O3205:O3209" si="2736">O3206</f>
        <v>258.70699999999999</v>
      </c>
      <c r="P3205" s="5">
        <f t="shared" ref="P3205:V3209" si="2737">P3206</f>
        <v>0</v>
      </c>
      <c r="Q3205" s="5">
        <f t="shared" si="2737"/>
        <v>0</v>
      </c>
      <c r="R3205" s="5">
        <f t="shared" si="2737"/>
        <v>0</v>
      </c>
      <c r="S3205" s="5">
        <f t="shared" si="2737"/>
        <v>0</v>
      </c>
      <c r="T3205" s="11">
        <v>0</v>
      </c>
      <c r="U3205" s="5">
        <f t="shared" si="2737"/>
        <v>0</v>
      </c>
      <c r="V3205" s="36">
        <f t="shared" si="2737"/>
        <v>0</v>
      </c>
      <c r="W3205" s="11" t="e">
        <f t="shared" si="2689"/>
        <v>#DIV/0!</v>
      </c>
      <c r="X3205" s="24" t="s">
        <v>1214</v>
      </c>
    </row>
    <row r="3206" spans="1:24" ht="31.5" hidden="1" x14ac:dyDescent="0.25">
      <c r="A3206" s="4" t="s">
        <v>219</v>
      </c>
      <c r="B3206" s="4" t="s">
        <v>1326</v>
      </c>
      <c r="C3206" s="4" t="s">
        <v>59</v>
      </c>
      <c r="D3206" s="4"/>
      <c r="E3206" s="14" t="s">
        <v>974</v>
      </c>
      <c r="F3206" s="5">
        <f t="shared" si="2734"/>
        <v>584.4</v>
      </c>
      <c r="G3206" s="5">
        <f t="shared" si="2734"/>
        <v>675.6</v>
      </c>
      <c r="H3206" s="5">
        <f t="shared" si="2734"/>
        <v>675.7</v>
      </c>
      <c r="I3206" s="5">
        <f t="shared" si="2734"/>
        <v>0</v>
      </c>
      <c r="J3206" s="5">
        <f t="shared" si="2734"/>
        <v>0</v>
      </c>
      <c r="K3206" s="5">
        <f t="shared" si="2734"/>
        <v>0</v>
      </c>
      <c r="L3206" s="5">
        <f t="shared" si="2734"/>
        <v>-89.396999999999991</v>
      </c>
      <c r="M3206" s="5">
        <f t="shared" si="2735"/>
        <v>495.00299999999999</v>
      </c>
      <c r="N3206" s="5">
        <v>0</v>
      </c>
      <c r="O3206" s="5">
        <f t="shared" si="2736"/>
        <v>258.70699999999999</v>
      </c>
      <c r="P3206" s="5">
        <f t="shared" si="2737"/>
        <v>0</v>
      </c>
      <c r="Q3206" s="5">
        <f t="shared" si="2737"/>
        <v>0</v>
      </c>
      <c r="R3206" s="5">
        <f t="shared" si="2737"/>
        <v>0</v>
      </c>
      <c r="S3206" s="5">
        <f t="shared" si="2737"/>
        <v>0</v>
      </c>
      <c r="T3206" s="5">
        <v>0</v>
      </c>
      <c r="U3206" s="5">
        <f t="shared" si="2737"/>
        <v>0</v>
      </c>
      <c r="V3206" s="36">
        <f t="shared" si="2737"/>
        <v>0</v>
      </c>
      <c r="W3206" s="5" t="e">
        <f t="shared" si="2689"/>
        <v>#DIV/0!</v>
      </c>
      <c r="X3206" s="24" t="s">
        <v>1214</v>
      </c>
    </row>
    <row r="3207" spans="1:24" ht="31.5" hidden="1" x14ac:dyDescent="0.25">
      <c r="A3207" s="4" t="s">
        <v>219</v>
      </c>
      <c r="B3207" s="4" t="s">
        <v>1326</v>
      </c>
      <c r="C3207" s="4" t="s">
        <v>66</v>
      </c>
      <c r="D3207" s="4"/>
      <c r="E3207" s="14" t="s">
        <v>975</v>
      </c>
      <c r="F3207" s="5">
        <f t="shared" si="2734"/>
        <v>584.4</v>
      </c>
      <c r="G3207" s="5">
        <f t="shared" si="2734"/>
        <v>675.6</v>
      </c>
      <c r="H3207" s="5">
        <f t="shared" si="2734"/>
        <v>675.7</v>
      </c>
      <c r="I3207" s="5">
        <f t="shared" si="2734"/>
        <v>0</v>
      </c>
      <c r="J3207" s="5">
        <f t="shared" si="2734"/>
        <v>0</v>
      </c>
      <c r="K3207" s="5">
        <f t="shared" si="2734"/>
        <v>0</v>
      </c>
      <c r="L3207" s="5">
        <f t="shared" si="2734"/>
        <v>-89.396999999999991</v>
      </c>
      <c r="M3207" s="5">
        <f t="shared" si="2735"/>
        <v>495.00299999999999</v>
      </c>
      <c r="N3207" s="5">
        <v>0</v>
      </c>
      <c r="O3207" s="5">
        <f t="shared" si="2736"/>
        <v>258.70699999999999</v>
      </c>
      <c r="P3207" s="5">
        <f t="shared" si="2737"/>
        <v>0</v>
      </c>
      <c r="Q3207" s="5">
        <f t="shared" si="2737"/>
        <v>0</v>
      </c>
      <c r="R3207" s="5">
        <f t="shared" si="2737"/>
        <v>0</v>
      </c>
      <c r="S3207" s="5">
        <f t="shared" si="2737"/>
        <v>0</v>
      </c>
      <c r="T3207" s="5">
        <v>0</v>
      </c>
      <c r="U3207" s="5">
        <f t="shared" si="2737"/>
        <v>0</v>
      </c>
      <c r="V3207" s="36">
        <f t="shared" si="2737"/>
        <v>0</v>
      </c>
      <c r="W3207" s="5" t="e">
        <f t="shared" si="2689"/>
        <v>#DIV/0!</v>
      </c>
      <c r="X3207" s="24" t="s">
        <v>1214</v>
      </c>
    </row>
    <row r="3208" spans="1:24" ht="47.25" hidden="1" x14ac:dyDescent="0.25">
      <c r="A3208" s="4" t="s">
        <v>219</v>
      </c>
      <c r="B3208" s="4" t="s">
        <v>1326</v>
      </c>
      <c r="C3208" s="4" t="s">
        <v>67</v>
      </c>
      <c r="D3208" s="4"/>
      <c r="E3208" s="14" t="s">
        <v>976</v>
      </c>
      <c r="F3208" s="5">
        <f t="shared" si="2734"/>
        <v>584.4</v>
      </c>
      <c r="G3208" s="5">
        <f t="shared" si="2734"/>
        <v>675.6</v>
      </c>
      <c r="H3208" s="5">
        <f t="shared" si="2734"/>
        <v>675.7</v>
      </c>
      <c r="I3208" s="5">
        <f t="shared" si="2734"/>
        <v>0</v>
      </c>
      <c r="J3208" s="5">
        <f t="shared" si="2734"/>
        <v>0</v>
      </c>
      <c r="K3208" s="5">
        <f t="shared" si="2734"/>
        <v>0</v>
      </c>
      <c r="L3208" s="5">
        <f>L3209+L3211</f>
        <v>-89.396999999999991</v>
      </c>
      <c r="M3208" s="5">
        <f t="shared" si="2735"/>
        <v>495.00299999999999</v>
      </c>
      <c r="N3208" s="5">
        <v>0</v>
      </c>
      <c r="O3208" s="5">
        <f t="shared" ref="O3208:V3208" si="2738">O3209+O3211</f>
        <v>258.70699999999999</v>
      </c>
      <c r="P3208" s="5">
        <f t="shared" si="2738"/>
        <v>0</v>
      </c>
      <c r="Q3208" s="5">
        <f t="shared" si="2738"/>
        <v>0</v>
      </c>
      <c r="R3208" s="5">
        <f t="shared" si="2738"/>
        <v>0</v>
      </c>
      <c r="S3208" s="5">
        <f t="shared" si="2738"/>
        <v>0</v>
      </c>
      <c r="T3208" s="5">
        <v>0</v>
      </c>
      <c r="U3208" s="5">
        <f t="shared" si="2738"/>
        <v>0</v>
      </c>
      <c r="V3208" s="36">
        <f t="shared" si="2738"/>
        <v>0</v>
      </c>
      <c r="W3208" s="5" t="e">
        <f t="shared" si="2689"/>
        <v>#DIV/0!</v>
      </c>
      <c r="X3208" s="24" t="s">
        <v>1214</v>
      </c>
    </row>
    <row r="3209" spans="1:24" ht="31.5" hidden="1" x14ac:dyDescent="0.25">
      <c r="A3209" s="4" t="s">
        <v>219</v>
      </c>
      <c r="B3209" s="4" t="s">
        <v>1326</v>
      </c>
      <c r="C3209" s="4" t="s">
        <v>60</v>
      </c>
      <c r="D3209" s="4"/>
      <c r="E3209" s="14" t="s">
        <v>547</v>
      </c>
      <c r="F3209" s="5">
        <f t="shared" si="2734"/>
        <v>584.4</v>
      </c>
      <c r="G3209" s="5">
        <f t="shared" si="2734"/>
        <v>675.6</v>
      </c>
      <c r="H3209" s="5">
        <f t="shared" si="2734"/>
        <v>675.7</v>
      </c>
      <c r="I3209" s="5">
        <f t="shared" si="2734"/>
        <v>0</v>
      </c>
      <c r="J3209" s="5">
        <f t="shared" si="2734"/>
        <v>0</v>
      </c>
      <c r="K3209" s="5">
        <f t="shared" si="2734"/>
        <v>0</v>
      </c>
      <c r="L3209" s="5">
        <f t="shared" si="2734"/>
        <v>-116.47499999999999</v>
      </c>
      <c r="M3209" s="5">
        <f t="shared" si="2735"/>
        <v>467.92499999999995</v>
      </c>
      <c r="N3209" s="5">
        <v>0</v>
      </c>
      <c r="O3209" s="5">
        <f t="shared" si="2736"/>
        <v>240.655</v>
      </c>
      <c r="P3209" s="5">
        <f t="shared" si="2737"/>
        <v>0</v>
      </c>
      <c r="Q3209" s="5">
        <f t="shared" si="2737"/>
        <v>0</v>
      </c>
      <c r="R3209" s="5">
        <f t="shared" si="2737"/>
        <v>0</v>
      </c>
      <c r="S3209" s="5">
        <f t="shared" si="2737"/>
        <v>0</v>
      </c>
      <c r="T3209" s="5">
        <v>0</v>
      </c>
      <c r="U3209" s="5">
        <f t="shared" si="2737"/>
        <v>0</v>
      </c>
      <c r="V3209" s="36">
        <f t="shared" si="2737"/>
        <v>0</v>
      </c>
      <c r="W3209" s="5" t="e">
        <f t="shared" si="2689"/>
        <v>#DIV/0!</v>
      </c>
      <c r="X3209" s="24" t="s">
        <v>1214</v>
      </c>
    </row>
    <row r="3210" spans="1:24" ht="31.5" hidden="1" x14ac:dyDescent="0.25">
      <c r="A3210" s="4" t="s">
        <v>219</v>
      </c>
      <c r="B3210" s="4" t="s">
        <v>1326</v>
      </c>
      <c r="C3210" s="4" t="s">
        <v>60</v>
      </c>
      <c r="D3210" s="4" t="s">
        <v>11</v>
      </c>
      <c r="E3210" s="14" t="s">
        <v>465</v>
      </c>
      <c r="F3210" s="5">
        <v>584.4</v>
      </c>
      <c r="G3210" s="5">
        <v>675.6</v>
      </c>
      <c r="H3210" s="5">
        <v>675.7</v>
      </c>
      <c r="I3210" s="5"/>
      <c r="J3210" s="5"/>
      <c r="K3210" s="5"/>
      <c r="L3210" s="5">
        <f>-114.475-2</f>
        <v>-116.47499999999999</v>
      </c>
      <c r="M3210" s="5">
        <f t="shared" si="2735"/>
        <v>467.92499999999995</v>
      </c>
      <c r="N3210" s="5">
        <v>0</v>
      </c>
      <c r="O3210" s="5">
        <v>240.655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36">
        <v>0</v>
      </c>
      <c r="W3210" s="5" t="e">
        <f t="shared" si="2689"/>
        <v>#DIV/0!</v>
      </c>
      <c r="X3210" s="24" t="s">
        <v>1214</v>
      </c>
    </row>
    <row r="3211" spans="1:24" ht="31.5" hidden="1" x14ac:dyDescent="0.25">
      <c r="A3211" s="4" t="s">
        <v>219</v>
      </c>
      <c r="B3211" s="4" t="s">
        <v>1326</v>
      </c>
      <c r="C3211" s="4" t="s">
        <v>60</v>
      </c>
      <c r="D3211" s="4" t="s">
        <v>12</v>
      </c>
      <c r="E3211" s="14" t="s">
        <v>466</v>
      </c>
      <c r="F3211" s="5"/>
      <c r="G3211" s="5"/>
      <c r="H3211" s="5"/>
      <c r="I3211" s="5"/>
      <c r="J3211" s="5"/>
      <c r="K3211" s="5"/>
      <c r="L3211" s="5">
        <f>L3212</f>
        <v>27.077999999999999</v>
      </c>
      <c r="M3211" s="5">
        <f>L3211</f>
        <v>27.077999999999999</v>
      </c>
      <c r="N3211" s="5">
        <v>0</v>
      </c>
      <c r="O3211" s="5">
        <f t="shared" ref="O3211:V3211" si="2739">O3212</f>
        <v>18.052</v>
      </c>
      <c r="P3211" s="5">
        <f t="shared" si="2739"/>
        <v>0</v>
      </c>
      <c r="Q3211" s="5">
        <f t="shared" si="2739"/>
        <v>0</v>
      </c>
      <c r="R3211" s="5">
        <f t="shared" si="2739"/>
        <v>0</v>
      </c>
      <c r="S3211" s="5">
        <f t="shared" si="2739"/>
        <v>0</v>
      </c>
      <c r="T3211" s="5">
        <v>0</v>
      </c>
      <c r="U3211" s="5">
        <f t="shared" si="2739"/>
        <v>0</v>
      </c>
      <c r="V3211" s="36">
        <f t="shared" si="2739"/>
        <v>0</v>
      </c>
      <c r="W3211" s="5" t="e">
        <f t="shared" ref="W3211:W3274" si="2740">T3211/N3211*100</f>
        <v>#DIV/0!</v>
      </c>
      <c r="X3211" s="24" t="s">
        <v>1214</v>
      </c>
    </row>
    <row r="3212" spans="1:24" x14ac:dyDescent="0.25">
      <c r="A3212" s="9" t="s">
        <v>219</v>
      </c>
      <c r="B3212" s="9" t="s">
        <v>1345</v>
      </c>
      <c r="C3212" s="9"/>
      <c r="D3212" s="9"/>
      <c r="E3212" s="13" t="s">
        <v>444</v>
      </c>
      <c r="F3212" s="5"/>
      <c r="G3212" s="5"/>
      <c r="H3212" s="5"/>
      <c r="I3212" s="5"/>
      <c r="J3212" s="5"/>
      <c r="K3212" s="5"/>
      <c r="L3212" s="5">
        <v>27.077999999999999</v>
      </c>
      <c r="M3212" s="5">
        <f>L3212</f>
        <v>27.077999999999999</v>
      </c>
      <c r="N3212" s="11">
        <v>323133.78356000001</v>
      </c>
      <c r="O3212" s="5">
        <v>18.052</v>
      </c>
      <c r="P3212" s="5">
        <v>0</v>
      </c>
      <c r="Q3212" s="5">
        <v>0</v>
      </c>
      <c r="R3212" s="5">
        <v>0</v>
      </c>
      <c r="S3212" s="5">
        <v>0</v>
      </c>
      <c r="T3212" s="11">
        <v>322668.94708000001</v>
      </c>
      <c r="U3212" s="5">
        <v>0</v>
      </c>
      <c r="V3212" s="36">
        <v>0</v>
      </c>
      <c r="W3212" s="11">
        <f t="shared" si="2740"/>
        <v>99.856147359499573</v>
      </c>
      <c r="X3212" s="24"/>
    </row>
    <row r="3213" spans="1:24" ht="31.5" x14ac:dyDescent="0.25">
      <c r="A3213" s="4" t="s">
        <v>219</v>
      </c>
      <c r="B3213" s="4" t="s">
        <v>1345</v>
      </c>
      <c r="C3213" s="4" t="s">
        <v>183</v>
      </c>
      <c r="D3213" s="4"/>
      <c r="E3213" s="14" t="s">
        <v>831</v>
      </c>
      <c r="F3213" s="5">
        <f t="shared" ref="F3213:L3213" si="2741">F3214</f>
        <v>254.3</v>
      </c>
      <c r="G3213" s="5">
        <f t="shared" si="2741"/>
        <v>254.3</v>
      </c>
      <c r="H3213" s="5">
        <f t="shared" si="2741"/>
        <v>254.3</v>
      </c>
      <c r="I3213" s="5">
        <f t="shared" si="2741"/>
        <v>0</v>
      </c>
      <c r="J3213" s="5">
        <f t="shared" si="2741"/>
        <v>0</v>
      </c>
      <c r="K3213" s="5">
        <f t="shared" si="2741"/>
        <v>0</v>
      </c>
      <c r="L3213" s="5">
        <f t="shared" si="2741"/>
        <v>0</v>
      </c>
      <c r="M3213" s="5">
        <f t="shared" si="2735"/>
        <v>254.3</v>
      </c>
      <c r="N3213" s="5">
        <v>260902.29517</v>
      </c>
      <c r="O3213" s="5">
        <f>O3214</f>
        <v>189.846</v>
      </c>
      <c r="P3213" s="5">
        <f t="shared" ref="P3213:V3213" si="2742">P3214</f>
        <v>201691.14993000001</v>
      </c>
      <c r="Q3213" s="5">
        <f t="shared" si="2742"/>
        <v>189.846</v>
      </c>
      <c r="R3213" s="5">
        <f t="shared" si="2742"/>
        <v>0</v>
      </c>
      <c r="S3213" s="5">
        <f t="shared" si="2742"/>
        <v>0</v>
      </c>
      <c r="T3213" s="5">
        <v>260496.78640000001</v>
      </c>
      <c r="U3213" s="5">
        <f t="shared" si="2742"/>
        <v>201314.78213000001</v>
      </c>
      <c r="V3213" s="36">
        <f t="shared" si="2742"/>
        <v>0</v>
      </c>
      <c r="W3213" s="5">
        <f t="shared" si="2740"/>
        <v>99.844574471935644</v>
      </c>
      <c r="X3213" s="26"/>
    </row>
    <row r="3214" spans="1:24" ht="47.25" x14ac:dyDescent="0.25">
      <c r="A3214" s="4" t="s">
        <v>219</v>
      </c>
      <c r="B3214" s="4" t="s">
        <v>1345</v>
      </c>
      <c r="C3214" s="4" t="s">
        <v>184</v>
      </c>
      <c r="D3214" s="4"/>
      <c r="E3214" s="14" t="s">
        <v>1479</v>
      </c>
      <c r="F3214" s="5">
        <f t="shared" ref="F3214:L3214" si="2743">F3215+F3218</f>
        <v>254.3</v>
      </c>
      <c r="G3214" s="5">
        <f t="shared" si="2743"/>
        <v>254.3</v>
      </c>
      <c r="H3214" s="5">
        <f t="shared" si="2743"/>
        <v>254.3</v>
      </c>
      <c r="I3214" s="5">
        <f t="shared" si="2743"/>
        <v>0</v>
      </c>
      <c r="J3214" s="5">
        <f t="shared" si="2743"/>
        <v>0</v>
      </c>
      <c r="K3214" s="5">
        <f t="shared" si="2743"/>
        <v>0</v>
      </c>
      <c r="L3214" s="5">
        <f t="shared" si="2743"/>
        <v>0</v>
      </c>
      <c r="M3214" s="5">
        <f t="shared" si="2735"/>
        <v>254.3</v>
      </c>
      <c r="N3214" s="5">
        <v>250067.28017000001</v>
      </c>
      <c r="O3214" s="5">
        <f>O3215+O3218</f>
        <v>189.846</v>
      </c>
      <c r="P3214" s="5">
        <f t="shared" ref="P3214:V3214" si="2744">P3215+P3218</f>
        <v>201691.14993000001</v>
      </c>
      <c r="Q3214" s="5">
        <f t="shared" si="2744"/>
        <v>189.846</v>
      </c>
      <c r="R3214" s="5">
        <f t="shared" si="2744"/>
        <v>0</v>
      </c>
      <c r="S3214" s="5">
        <f t="shared" si="2744"/>
        <v>0</v>
      </c>
      <c r="T3214" s="5">
        <v>249690.91237000001</v>
      </c>
      <c r="U3214" s="5">
        <f t="shared" si="2744"/>
        <v>201314.78213000001</v>
      </c>
      <c r="V3214" s="36">
        <f t="shared" si="2744"/>
        <v>0</v>
      </c>
      <c r="W3214" s="5">
        <f t="shared" si="2740"/>
        <v>99.849493384442724</v>
      </c>
      <c r="X3214" s="26"/>
    </row>
    <row r="3215" spans="1:24" ht="47.25" x14ac:dyDescent="0.25">
      <c r="A3215" s="4" t="s">
        <v>219</v>
      </c>
      <c r="B3215" s="4" t="s">
        <v>1345</v>
      </c>
      <c r="C3215" s="4" t="s">
        <v>185</v>
      </c>
      <c r="D3215" s="4"/>
      <c r="E3215" s="14" t="s">
        <v>954</v>
      </c>
      <c r="F3215" s="5">
        <f t="shared" ref="F3215:L3216" si="2745">F3216</f>
        <v>72</v>
      </c>
      <c r="G3215" s="5">
        <f t="shared" si="2745"/>
        <v>72</v>
      </c>
      <c r="H3215" s="5">
        <f t="shared" si="2745"/>
        <v>72</v>
      </c>
      <c r="I3215" s="5">
        <f t="shared" si="2745"/>
        <v>0</v>
      </c>
      <c r="J3215" s="5">
        <f t="shared" si="2745"/>
        <v>0</v>
      </c>
      <c r="K3215" s="5">
        <f t="shared" si="2745"/>
        <v>0</v>
      </c>
      <c r="L3215" s="5">
        <f t="shared" si="2745"/>
        <v>0</v>
      </c>
      <c r="M3215" s="5">
        <f t="shared" si="2735"/>
        <v>72</v>
      </c>
      <c r="N3215" s="5">
        <v>183778.96800000002</v>
      </c>
      <c r="O3215" s="5">
        <f>O3216</f>
        <v>53.121000000000002</v>
      </c>
      <c r="P3215" s="5">
        <f t="shared" ref="P3215:V3216" si="2746">P3216</f>
        <v>181140.34400000001</v>
      </c>
      <c r="Q3215" s="5">
        <f t="shared" si="2746"/>
        <v>53.121000000000002</v>
      </c>
      <c r="R3215" s="5">
        <f t="shared" si="2746"/>
        <v>0</v>
      </c>
      <c r="S3215" s="5">
        <f t="shared" si="2746"/>
        <v>0</v>
      </c>
      <c r="T3215" s="5">
        <v>183402.60020000002</v>
      </c>
      <c r="U3215" s="5">
        <f t="shared" si="2746"/>
        <v>180764.01620000001</v>
      </c>
      <c r="V3215" s="36">
        <f t="shared" si="2746"/>
        <v>0</v>
      </c>
      <c r="W3215" s="5">
        <f t="shared" si="2740"/>
        <v>99.795206271916811</v>
      </c>
      <c r="X3215" s="26"/>
    </row>
    <row r="3216" spans="1:24" x14ac:dyDescent="0.25">
      <c r="A3216" s="4" t="s">
        <v>219</v>
      </c>
      <c r="B3216" s="4" t="s">
        <v>1345</v>
      </c>
      <c r="C3216" s="4" t="s">
        <v>178</v>
      </c>
      <c r="D3216" s="4"/>
      <c r="E3216" s="14" t="s">
        <v>532</v>
      </c>
      <c r="F3216" s="5">
        <f t="shared" si="2745"/>
        <v>72</v>
      </c>
      <c r="G3216" s="5">
        <f t="shared" si="2745"/>
        <v>72</v>
      </c>
      <c r="H3216" s="5">
        <f t="shared" si="2745"/>
        <v>72</v>
      </c>
      <c r="I3216" s="5">
        <f t="shared" si="2745"/>
        <v>0</v>
      </c>
      <c r="J3216" s="5">
        <f t="shared" si="2745"/>
        <v>0</v>
      </c>
      <c r="K3216" s="5">
        <f t="shared" si="2745"/>
        <v>0</v>
      </c>
      <c r="L3216" s="5">
        <f t="shared" si="2745"/>
        <v>0</v>
      </c>
      <c r="M3216" s="5">
        <f t="shared" si="2735"/>
        <v>72</v>
      </c>
      <c r="N3216" s="5">
        <v>181140.34400000001</v>
      </c>
      <c r="O3216" s="5">
        <f>O3217</f>
        <v>53.121000000000002</v>
      </c>
      <c r="P3216" s="5">
        <f t="shared" si="2746"/>
        <v>181140.34400000001</v>
      </c>
      <c r="Q3216" s="5">
        <f t="shared" si="2746"/>
        <v>53.121000000000002</v>
      </c>
      <c r="R3216" s="5">
        <f t="shared" si="2746"/>
        <v>0</v>
      </c>
      <c r="S3216" s="5">
        <f t="shared" si="2746"/>
        <v>0</v>
      </c>
      <c r="T3216" s="5">
        <v>180764.01620000001</v>
      </c>
      <c r="U3216" s="5">
        <f t="shared" si="2746"/>
        <v>180764.01620000001</v>
      </c>
      <c r="V3216" s="36">
        <f t="shared" si="2746"/>
        <v>0</v>
      </c>
      <c r="W3216" s="5">
        <f t="shared" si="2740"/>
        <v>99.792245177584519</v>
      </c>
      <c r="X3216" s="26"/>
    </row>
    <row r="3217" spans="1:24" ht="31.5" x14ac:dyDescent="0.25">
      <c r="A3217" s="4" t="s">
        <v>219</v>
      </c>
      <c r="B3217" s="4" t="s">
        <v>1345</v>
      </c>
      <c r="C3217" s="4" t="s">
        <v>178</v>
      </c>
      <c r="D3217" s="4" t="s">
        <v>11</v>
      </c>
      <c r="E3217" s="14" t="s">
        <v>465</v>
      </c>
      <c r="F3217" s="5">
        <v>72</v>
      </c>
      <c r="G3217" s="5">
        <v>72</v>
      </c>
      <c r="H3217" s="5">
        <v>72</v>
      </c>
      <c r="I3217" s="5"/>
      <c r="J3217" s="5"/>
      <c r="K3217" s="5"/>
      <c r="L3217" s="5"/>
      <c r="M3217" s="5">
        <f t="shared" si="2735"/>
        <v>72</v>
      </c>
      <c r="N3217" s="5">
        <v>181140.34400000001</v>
      </c>
      <c r="O3217" s="5">
        <v>53.121000000000002</v>
      </c>
      <c r="P3217" s="5">
        <f>N3217</f>
        <v>181140.34400000001</v>
      </c>
      <c r="Q3217" s="5">
        <f>O3217</f>
        <v>53.121000000000002</v>
      </c>
      <c r="R3217" s="5">
        <v>0</v>
      </c>
      <c r="S3217" s="5">
        <v>0</v>
      </c>
      <c r="T3217" s="5">
        <v>180764.01620000001</v>
      </c>
      <c r="U3217" s="5">
        <f>T3217</f>
        <v>180764.01620000001</v>
      </c>
      <c r="V3217" s="36">
        <v>0</v>
      </c>
      <c r="W3217" s="5">
        <f t="shared" si="2740"/>
        <v>99.792245177584519</v>
      </c>
      <c r="X3217" s="26"/>
    </row>
    <row r="3218" spans="1:24" ht="31.5" x14ac:dyDescent="0.25">
      <c r="A3218" s="4" t="s">
        <v>219</v>
      </c>
      <c r="B3218" s="4" t="s">
        <v>1345</v>
      </c>
      <c r="C3218" s="4" t="s">
        <v>178</v>
      </c>
      <c r="D3218" s="4" t="s">
        <v>12</v>
      </c>
      <c r="E3218" s="14" t="s">
        <v>466</v>
      </c>
      <c r="F3218" s="5">
        <f t="shared" ref="F3218:L3218" si="2747">F3221+F3219</f>
        <v>182.3</v>
      </c>
      <c r="G3218" s="5">
        <f t="shared" si="2747"/>
        <v>182.3</v>
      </c>
      <c r="H3218" s="5">
        <f t="shared" si="2747"/>
        <v>182.3</v>
      </c>
      <c r="I3218" s="5">
        <f t="shared" si="2747"/>
        <v>0</v>
      </c>
      <c r="J3218" s="5">
        <f t="shared" si="2747"/>
        <v>0</v>
      </c>
      <c r="K3218" s="5">
        <f t="shared" si="2747"/>
        <v>0</v>
      </c>
      <c r="L3218" s="5">
        <f t="shared" si="2747"/>
        <v>0</v>
      </c>
      <c r="M3218" s="5">
        <f t="shared" si="2735"/>
        <v>182.3</v>
      </c>
      <c r="N3218" s="5">
        <v>181140.34400000001</v>
      </c>
      <c r="O3218" s="5">
        <f>O3221+O3219</f>
        <v>136.72499999999999</v>
      </c>
      <c r="P3218" s="5">
        <f t="shared" ref="P3218:V3218" si="2748">P3221+P3219</f>
        <v>20550.805929999999</v>
      </c>
      <c r="Q3218" s="5">
        <f t="shared" si="2748"/>
        <v>136.72499999999999</v>
      </c>
      <c r="R3218" s="5">
        <f t="shared" si="2748"/>
        <v>0</v>
      </c>
      <c r="S3218" s="5">
        <f t="shared" si="2748"/>
        <v>0</v>
      </c>
      <c r="T3218" s="5">
        <v>180764.01620000001</v>
      </c>
      <c r="U3218" s="5">
        <f t="shared" si="2748"/>
        <v>20550.765929999998</v>
      </c>
      <c r="V3218" s="36">
        <f t="shared" si="2748"/>
        <v>0</v>
      </c>
      <c r="W3218" s="5">
        <f t="shared" si="2740"/>
        <v>99.792245177584519</v>
      </c>
      <c r="X3218" s="26"/>
    </row>
    <row r="3219" spans="1:24" ht="31.5" x14ac:dyDescent="0.25">
      <c r="A3219" s="4" t="s">
        <v>219</v>
      </c>
      <c r="B3219" s="4" t="s">
        <v>1345</v>
      </c>
      <c r="C3219" s="4" t="s">
        <v>179</v>
      </c>
      <c r="D3219" s="4"/>
      <c r="E3219" s="14" t="s">
        <v>533</v>
      </c>
      <c r="F3219" s="5">
        <f t="shared" ref="F3219:L3219" si="2749">F3220</f>
        <v>138.4</v>
      </c>
      <c r="G3219" s="5">
        <f t="shared" si="2749"/>
        <v>138.4</v>
      </c>
      <c r="H3219" s="5">
        <f t="shared" si="2749"/>
        <v>138.4</v>
      </c>
      <c r="I3219" s="5">
        <f t="shared" si="2749"/>
        <v>0</v>
      </c>
      <c r="J3219" s="5">
        <f t="shared" si="2749"/>
        <v>0</v>
      </c>
      <c r="K3219" s="5">
        <f t="shared" si="2749"/>
        <v>0</v>
      </c>
      <c r="L3219" s="5">
        <f t="shared" si="2749"/>
        <v>0</v>
      </c>
      <c r="M3219" s="5">
        <f t="shared" si="2735"/>
        <v>138.4</v>
      </c>
      <c r="N3219" s="5">
        <v>2638.6239999999998</v>
      </c>
      <c r="O3219" s="5">
        <f>O3220</f>
        <v>103.8</v>
      </c>
      <c r="P3219" s="5">
        <f t="shared" ref="P3219:V3219" si="2750">P3220</f>
        <v>2638.6239999999998</v>
      </c>
      <c r="Q3219" s="5">
        <f t="shared" si="2750"/>
        <v>103.8</v>
      </c>
      <c r="R3219" s="5">
        <f t="shared" si="2750"/>
        <v>0</v>
      </c>
      <c r="S3219" s="5">
        <f t="shared" si="2750"/>
        <v>0</v>
      </c>
      <c r="T3219" s="5">
        <v>2638.5839999999998</v>
      </c>
      <c r="U3219" s="5">
        <f t="shared" si="2750"/>
        <v>2638.5839999999998</v>
      </c>
      <c r="V3219" s="36">
        <f t="shared" si="2750"/>
        <v>0</v>
      </c>
      <c r="W3219" s="5">
        <f t="shared" si="2740"/>
        <v>99.99848405835769</v>
      </c>
      <c r="X3219" s="26"/>
    </row>
    <row r="3220" spans="1:24" ht="31.5" x14ac:dyDescent="0.25">
      <c r="A3220" s="4" t="s">
        <v>219</v>
      </c>
      <c r="B3220" s="4" t="s">
        <v>1345</v>
      </c>
      <c r="C3220" s="4" t="s">
        <v>179</v>
      </c>
      <c r="D3220" s="4" t="s">
        <v>11</v>
      </c>
      <c r="E3220" s="14" t="s">
        <v>465</v>
      </c>
      <c r="F3220" s="5">
        <v>138.4</v>
      </c>
      <c r="G3220" s="5">
        <v>138.4</v>
      </c>
      <c r="H3220" s="5">
        <v>138.4</v>
      </c>
      <c r="I3220" s="5"/>
      <c r="J3220" s="5"/>
      <c r="K3220" s="5"/>
      <c r="L3220" s="5"/>
      <c r="M3220" s="5">
        <f t="shared" si="2735"/>
        <v>138.4</v>
      </c>
      <c r="N3220" s="5">
        <v>2638.6239999999998</v>
      </c>
      <c r="O3220" s="5">
        <v>103.8</v>
      </c>
      <c r="P3220" s="5">
        <f>N3220</f>
        <v>2638.6239999999998</v>
      </c>
      <c r="Q3220" s="5">
        <f>O3220</f>
        <v>103.8</v>
      </c>
      <c r="R3220" s="5">
        <v>0</v>
      </c>
      <c r="S3220" s="5">
        <v>0</v>
      </c>
      <c r="T3220" s="5">
        <v>2638.5839999999998</v>
      </c>
      <c r="U3220" s="5">
        <f>T3220</f>
        <v>2638.5839999999998</v>
      </c>
      <c r="V3220" s="36">
        <v>0</v>
      </c>
      <c r="W3220" s="5">
        <f t="shared" si="2740"/>
        <v>99.99848405835769</v>
      </c>
      <c r="X3220" s="26"/>
    </row>
    <row r="3221" spans="1:24" ht="31.5" x14ac:dyDescent="0.25">
      <c r="A3221" s="4" t="s">
        <v>219</v>
      </c>
      <c r="B3221" s="4" t="s">
        <v>1345</v>
      </c>
      <c r="C3221" s="4" t="s">
        <v>179</v>
      </c>
      <c r="D3221" s="4" t="s">
        <v>12</v>
      </c>
      <c r="E3221" s="14" t="s">
        <v>466</v>
      </c>
      <c r="F3221" s="5">
        <f t="shared" ref="F3221:L3221" si="2751">F3222</f>
        <v>43.9</v>
      </c>
      <c r="G3221" s="5">
        <f t="shared" si="2751"/>
        <v>43.9</v>
      </c>
      <c r="H3221" s="5">
        <f t="shared" si="2751"/>
        <v>43.9</v>
      </c>
      <c r="I3221" s="5">
        <f t="shared" si="2751"/>
        <v>0</v>
      </c>
      <c r="J3221" s="5">
        <f t="shared" si="2751"/>
        <v>0</v>
      </c>
      <c r="K3221" s="5">
        <f t="shared" si="2751"/>
        <v>0</v>
      </c>
      <c r="L3221" s="5">
        <f t="shared" si="2751"/>
        <v>0</v>
      </c>
      <c r="M3221" s="5">
        <f t="shared" si="2735"/>
        <v>43.9</v>
      </c>
      <c r="N3221" s="5">
        <v>2638.6239999999998</v>
      </c>
      <c r="O3221" s="5">
        <f>O3222</f>
        <v>32.924999999999997</v>
      </c>
      <c r="P3221" s="5">
        <f t="shared" ref="P3221:V3221" si="2752">P3222</f>
        <v>17912.181929999999</v>
      </c>
      <c r="Q3221" s="5">
        <f t="shared" si="2752"/>
        <v>32.924999999999997</v>
      </c>
      <c r="R3221" s="5">
        <f t="shared" si="2752"/>
        <v>0</v>
      </c>
      <c r="S3221" s="5">
        <f t="shared" si="2752"/>
        <v>0</v>
      </c>
      <c r="T3221" s="5">
        <v>2638.5839999999998</v>
      </c>
      <c r="U3221" s="5">
        <f t="shared" si="2752"/>
        <v>17912.181929999999</v>
      </c>
      <c r="V3221" s="36">
        <f t="shared" si="2752"/>
        <v>0</v>
      </c>
      <c r="W3221" s="5">
        <f t="shared" si="2740"/>
        <v>99.99848405835769</v>
      </c>
      <c r="X3221" s="26"/>
    </row>
    <row r="3222" spans="1:24" ht="63" x14ac:dyDescent="0.25">
      <c r="A3222" s="4" t="s">
        <v>219</v>
      </c>
      <c r="B3222" s="4" t="s">
        <v>1345</v>
      </c>
      <c r="C3222" s="4" t="s">
        <v>281</v>
      </c>
      <c r="D3222" s="4"/>
      <c r="E3222" s="14" t="s">
        <v>957</v>
      </c>
      <c r="F3222" s="5">
        <v>43.9</v>
      </c>
      <c r="G3222" s="5">
        <v>43.9</v>
      </c>
      <c r="H3222" s="5">
        <v>43.9</v>
      </c>
      <c r="I3222" s="5"/>
      <c r="J3222" s="5"/>
      <c r="K3222" s="5"/>
      <c r="L3222" s="5"/>
      <c r="M3222" s="5">
        <f t="shared" si="2735"/>
        <v>43.9</v>
      </c>
      <c r="N3222" s="5">
        <v>17912.181929999999</v>
      </c>
      <c r="O3222" s="5">
        <v>32.924999999999997</v>
      </c>
      <c r="P3222" s="5">
        <f>N3222</f>
        <v>17912.181929999999</v>
      </c>
      <c r="Q3222" s="5">
        <f>O3222</f>
        <v>32.924999999999997</v>
      </c>
      <c r="R3222" s="5">
        <v>0</v>
      </c>
      <c r="S3222" s="5">
        <v>0</v>
      </c>
      <c r="T3222" s="5">
        <v>17912.181929999999</v>
      </c>
      <c r="U3222" s="5">
        <f>T3222</f>
        <v>17912.181929999999</v>
      </c>
      <c r="V3222" s="36">
        <v>0</v>
      </c>
      <c r="W3222" s="5">
        <f t="shared" si="2740"/>
        <v>100</v>
      </c>
      <c r="X3222" s="26"/>
    </row>
    <row r="3223" spans="1:24" s="3" customFormat="1" ht="63" x14ac:dyDescent="0.25">
      <c r="A3223" s="4" t="s">
        <v>219</v>
      </c>
      <c r="B3223" s="4" t="s">
        <v>1345</v>
      </c>
      <c r="C3223" s="4" t="s">
        <v>1480</v>
      </c>
      <c r="D3223" s="4"/>
      <c r="E3223" s="14" t="s">
        <v>535</v>
      </c>
      <c r="F3223" s="8">
        <f t="shared" ref="F3223:K3223" si="2753">F3243+F3306</f>
        <v>300843.80000000005</v>
      </c>
      <c r="G3223" s="8">
        <f t="shared" si="2753"/>
        <v>214619.7</v>
      </c>
      <c r="H3223" s="8">
        <f t="shared" si="2753"/>
        <v>250590.5</v>
      </c>
      <c r="I3223" s="8">
        <f t="shared" si="2753"/>
        <v>0</v>
      </c>
      <c r="J3223" s="8">
        <f t="shared" si="2753"/>
        <v>0</v>
      </c>
      <c r="K3223" s="8">
        <f t="shared" si="2753"/>
        <v>0</v>
      </c>
      <c r="L3223" s="8">
        <f>L3243+L3306+L3224+L3236</f>
        <v>30689.277000000002</v>
      </c>
      <c r="M3223" s="8">
        <f t="shared" si="2735"/>
        <v>331533.07700000005</v>
      </c>
      <c r="N3223" s="5">
        <v>17912.181929999999</v>
      </c>
      <c r="O3223" s="8">
        <f t="shared" ref="O3223:V3223" si="2754">O3243+O3306+O3224+O3236</f>
        <v>259807.79269999996</v>
      </c>
      <c r="P3223" s="8">
        <f t="shared" si="2754"/>
        <v>84398.174849999996</v>
      </c>
      <c r="Q3223" s="8">
        <f t="shared" si="2754"/>
        <v>82833.266179999991</v>
      </c>
      <c r="R3223" s="8">
        <f t="shared" si="2754"/>
        <v>0</v>
      </c>
      <c r="S3223" s="8">
        <f t="shared" si="2754"/>
        <v>0</v>
      </c>
      <c r="T3223" s="5">
        <v>17912.181929999999</v>
      </c>
      <c r="U3223" s="8">
        <f t="shared" si="2754"/>
        <v>84384.174849999996</v>
      </c>
      <c r="V3223" s="34">
        <f t="shared" si="2754"/>
        <v>0</v>
      </c>
      <c r="W3223" s="5">
        <f t="shared" si="2740"/>
        <v>100</v>
      </c>
      <c r="X3223" s="21"/>
    </row>
    <row r="3224" spans="1:24" ht="31.5" x14ac:dyDescent="0.25">
      <c r="A3224" s="4" t="s">
        <v>219</v>
      </c>
      <c r="B3224" s="4" t="s">
        <v>1345</v>
      </c>
      <c r="C3224" s="4" t="s">
        <v>1480</v>
      </c>
      <c r="D3224" s="4" t="s">
        <v>11</v>
      </c>
      <c r="E3224" s="14" t="s">
        <v>465</v>
      </c>
      <c r="F3224" s="8"/>
      <c r="G3224" s="8"/>
      <c r="H3224" s="8"/>
      <c r="I3224" s="8"/>
      <c r="J3224" s="8"/>
      <c r="K3224" s="8"/>
      <c r="L3224" s="11">
        <f>L3225+L3231</f>
        <v>185.93799999999999</v>
      </c>
      <c r="M3224" s="11">
        <f>M3225+M3231</f>
        <v>185.93799999999999</v>
      </c>
      <c r="N3224" s="5">
        <v>17912.181929999999</v>
      </c>
      <c r="O3224" s="11">
        <f>O3225+O3231</f>
        <v>451.524</v>
      </c>
      <c r="P3224" s="11">
        <f t="shared" ref="P3224:V3224" si="2755">P3225+P3231</f>
        <v>66</v>
      </c>
      <c r="Q3224" s="11">
        <f t="shared" si="2755"/>
        <v>66</v>
      </c>
      <c r="R3224" s="11">
        <f t="shared" si="2755"/>
        <v>0</v>
      </c>
      <c r="S3224" s="11">
        <f t="shared" si="2755"/>
        <v>0</v>
      </c>
      <c r="T3224" s="5">
        <v>17912.181929999999</v>
      </c>
      <c r="U3224" s="11">
        <f t="shared" si="2755"/>
        <v>66</v>
      </c>
      <c r="V3224" s="34">
        <f t="shared" si="2755"/>
        <v>0</v>
      </c>
      <c r="W3224" s="5">
        <f t="shared" si="2740"/>
        <v>100</v>
      </c>
      <c r="X3224" s="21"/>
    </row>
    <row r="3225" spans="1:24" ht="31.5" x14ac:dyDescent="0.25">
      <c r="A3225" s="4" t="s">
        <v>219</v>
      </c>
      <c r="B3225" s="4" t="s">
        <v>1345</v>
      </c>
      <c r="C3225" s="4" t="s">
        <v>1480</v>
      </c>
      <c r="D3225" s="4" t="s">
        <v>12</v>
      </c>
      <c r="E3225" s="14" t="s">
        <v>466</v>
      </c>
      <c r="F3225" s="8"/>
      <c r="G3225" s="8"/>
      <c r="H3225" s="8"/>
      <c r="I3225" s="8"/>
      <c r="J3225" s="8"/>
      <c r="K3225" s="8"/>
      <c r="L3225" s="5"/>
      <c r="M3225" s="5">
        <f>-M3226</f>
        <v>0</v>
      </c>
      <c r="N3225" s="5">
        <v>17912.181929999999</v>
      </c>
      <c r="O3225" s="5">
        <f>O3226</f>
        <v>83.5</v>
      </c>
      <c r="P3225" s="5">
        <f>P3226</f>
        <v>66</v>
      </c>
      <c r="Q3225" s="5">
        <f>Q3226</f>
        <v>66</v>
      </c>
      <c r="R3225" s="5">
        <f t="shared" ref="R3225:V3225" si="2756">-R3226</f>
        <v>0</v>
      </c>
      <c r="S3225" s="5">
        <f t="shared" si="2756"/>
        <v>0</v>
      </c>
      <c r="T3225" s="5">
        <v>17912.181929999999</v>
      </c>
      <c r="U3225" s="5">
        <f>U3226</f>
        <v>66</v>
      </c>
      <c r="V3225" s="36">
        <f t="shared" si="2756"/>
        <v>0</v>
      </c>
      <c r="W3225" s="5">
        <f t="shared" si="2740"/>
        <v>100</v>
      </c>
      <c r="X3225" s="26"/>
    </row>
    <row r="3226" spans="1:24" ht="94.5" x14ac:dyDescent="0.25">
      <c r="A3226" s="4" t="s">
        <v>219</v>
      </c>
      <c r="B3226" s="4" t="s">
        <v>1345</v>
      </c>
      <c r="C3226" s="4" t="s">
        <v>807</v>
      </c>
      <c r="D3226" s="4"/>
      <c r="E3226" s="14" t="s">
        <v>1481</v>
      </c>
      <c r="F3226" s="8"/>
      <c r="G3226" s="8"/>
      <c r="H3226" s="8"/>
      <c r="I3226" s="8"/>
      <c r="J3226" s="8"/>
      <c r="K3226" s="8"/>
      <c r="L3226" s="5"/>
      <c r="M3226" s="5">
        <f>M3227</f>
        <v>0</v>
      </c>
      <c r="N3226" s="5">
        <v>48376.130239999999</v>
      </c>
      <c r="O3226" s="5">
        <f t="shared" ref="O3226:O3229" si="2757">O3227</f>
        <v>83.5</v>
      </c>
      <c r="P3226" s="5">
        <f t="shared" ref="P3226:V3229" si="2758">P3227</f>
        <v>66</v>
      </c>
      <c r="Q3226" s="5">
        <f t="shared" si="2758"/>
        <v>66</v>
      </c>
      <c r="R3226" s="5">
        <f t="shared" si="2758"/>
        <v>0</v>
      </c>
      <c r="S3226" s="5">
        <f t="shared" si="2758"/>
        <v>0</v>
      </c>
      <c r="T3226" s="5">
        <v>48376.130239999999</v>
      </c>
      <c r="U3226" s="5">
        <f t="shared" si="2758"/>
        <v>66</v>
      </c>
      <c r="V3226" s="36">
        <f t="shared" si="2758"/>
        <v>0</v>
      </c>
      <c r="W3226" s="5">
        <f t="shared" si="2740"/>
        <v>100</v>
      </c>
      <c r="X3226" s="26"/>
    </row>
    <row r="3227" spans="1:24" ht="126" x14ac:dyDescent="0.25">
      <c r="A3227" s="4" t="s">
        <v>219</v>
      </c>
      <c r="B3227" s="4" t="s">
        <v>1345</v>
      </c>
      <c r="C3227" s="4" t="s">
        <v>1222</v>
      </c>
      <c r="D3227" s="4"/>
      <c r="E3227" s="14" t="s">
        <v>1128</v>
      </c>
      <c r="F3227" s="8"/>
      <c r="G3227" s="8"/>
      <c r="H3227" s="8"/>
      <c r="I3227" s="8"/>
      <c r="J3227" s="8"/>
      <c r="K3227" s="8"/>
      <c r="L3227" s="5"/>
      <c r="M3227" s="5">
        <f>M3228</f>
        <v>0</v>
      </c>
      <c r="N3227" s="5">
        <v>48376.130239999999</v>
      </c>
      <c r="O3227" s="5">
        <f t="shared" si="2757"/>
        <v>83.5</v>
      </c>
      <c r="P3227" s="5">
        <f t="shared" si="2758"/>
        <v>66</v>
      </c>
      <c r="Q3227" s="5">
        <f t="shared" si="2758"/>
        <v>66</v>
      </c>
      <c r="R3227" s="5">
        <f t="shared" si="2758"/>
        <v>0</v>
      </c>
      <c r="S3227" s="5">
        <f t="shared" si="2758"/>
        <v>0</v>
      </c>
      <c r="T3227" s="5">
        <v>48376.130239999999</v>
      </c>
      <c r="U3227" s="5">
        <f t="shared" si="2758"/>
        <v>66</v>
      </c>
      <c r="V3227" s="36">
        <f t="shared" si="2758"/>
        <v>0</v>
      </c>
      <c r="W3227" s="5">
        <f t="shared" si="2740"/>
        <v>100</v>
      </c>
      <c r="X3227" s="26"/>
    </row>
    <row r="3228" spans="1:24" ht="31.5" x14ac:dyDescent="0.25">
      <c r="A3228" s="4" t="s">
        <v>219</v>
      </c>
      <c r="B3228" s="4" t="s">
        <v>1345</v>
      </c>
      <c r="C3228" s="4" t="s">
        <v>1222</v>
      </c>
      <c r="D3228" s="4" t="s">
        <v>11</v>
      </c>
      <c r="E3228" s="14" t="s">
        <v>465</v>
      </c>
      <c r="F3228" s="8"/>
      <c r="G3228" s="8"/>
      <c r="H3228" s="8"/>
      <c r="I3228" s="8"/>
      <c r="J3228" s="8"/>
      <c r="K3228" s="8"/>
      <c r="L3228" s="5"/>
      <c r="M3228" s="5">
        <f>M3229</f>
        <v>0</v>
      </c>
      <c r="N3228" s="5">
        <v>48376.130239999999</v>
      </c>
      <c r="O3228" s="5">
        <f t="shared" si="2757"/>
        <v>83.5</v>
      </c>
      <c r="P3228" s="5">
        <f t="shared" si="2758"/>
        <v>66</v>
      </c>
      <c r="Q3228" s="5">
        <f t="shared" si="2758"/>
        <v>66</v>
      </c>
      <c r="R3228" s="5">
        <f t="shared" si="2758"/>
        <v>0</v>
      </c>
      <c r="S3228" s="5">
        <f t="shared" si="2758"/>
        <v>0</v>
      </c>
      <c r="T3228" s="5">
        <v>48376.130239999999</v>
      </c>
      <c r="U3228" s="5">
        <f t="shared" si="2758"/>
        <v>66</v>
      </c>
      <c r="V3228" s="36">
        <f t="shared" si="2758"/>
        <v>0</v>
      </c>
      <c r="W3228" s="5">
        <f t="shared" si="2740"/>
        <v>100</v>
      </c>
      <c r="X3228" s="26"/>
    </row>
    <row r="3229" spans="1:24" ht="31.5" x14ac:dyDescent="0.25">
      <c r="A3229" s="4" t="s">
        <v>219</v>
      </c>
      <c r="B3229" s="4" t="s">
        <v>1345</v>
      </c>
      <c r="C3229" s="4" t="s">
        <v>1222</v>
      </c>
      <c r="D3229" s="4" t="s">
        <v>12</v>
      </c>
      <c r="E3229" s="14" t="s">
        <v>466</v>
      </c>
      <c r="F3229" s="8"/>
      <c r="G3229" s="8"/>
      <c r="H3229" s="8"/>
      <c r="I3229" s="8"/>
      <c r="J3229" s="8"/>
      <c r="K3229" s="8"/>
      <c r="L3229" s="5"/>
      <c r="M3229" s="5">
        <f>M3230</f>
        <v>0</v>
      </c>
      <c r="N3229" s="5">
        <v>48376.130239999999</v>
      </c>
      <c r="O3229" s="5">
        <f t="shared" si="2757"/>
        <v>83.5</v>
      </c>
      <c r="P3229" s="5">
        <f t="shared" si="2758"/>
        <v>66</v>
      </c>
      <c r="Q3229" s="5">
        <f t="shared" si="2758"/>
        <v>66</v>
      </c>
      <c r="R3229" s="5">
        <f t="shared" si="2758"/>
        <v>0</v>
      </c>
      <c r="S3229" s="5">
        <f t="shared" si="2758"/>
        <v>0</v>
      </c>
      <c r="T3229" s="5">
        <v>48376.130239999999</v>
      </c>
      <c r="U3229" s="5">
        <f t="shared" si="2758"/>
        <v>66</v>
      </c>
      <c r="V3229" s="36">
        <f t="shared" si="2758"/>
        <v>0</v>
      </c>
      <c r="W3229" s="5">
        <f t="shared" si="2740"/>
        <v>100</v>
      </c>
      <c r="X3229" s="26"/>
    </row>
    <row r="3230" spans="1:24" ht="47.25" x14ac:dyDescent="0.25">
      <c r="A3230" s="4" t="s">
        <v>219</v>
      </c>
      <c r="B3230" s="4" t="s">
        <v>1345</v>
      </c>
      <c r="C3230" s="4" t="s">
        <v>208</v>
      </c>
      <c r="D3230" s="4"/>
      <c r="E3230" s="14" t="s">
        <v>861</v>
      </c>
      <c r="F3230" s="8"/>
      <c r="G3230" s="8"/>
      <c r="H3230" s="8"/>
      <c r="I3230" s="8"/>
      <c r="J3230" s="8"/>
      <c r="K3230" s="8"/>
      <c r="L3230" s="5"/>
      <c r="M3230" s="5">
        <v>0</v>
      </c>
      <c r="N3230" s="5">
        <v>10835.014999999999</v>
      </c>
      <c r="O3230" s="5">
        <f>17.5+66</f>
        <v>83.5</v>
      </c>
      <c r="P3230" s="5">
        <v>66</v>
      </c>
      <c r="Q3230" s="5">
        <v>66</v>
      </c>
      <c r="R3230" s="5">
        <v>0</v>
      </c>
      <c r="S3230" s="5">
        <v>0</v>
      </c>
      <c r="T3230" s="5">
        <v>10805.874030000001</v>
      </c>
      <c r="U3230" s="5">
        <v>66</v>
      </c>
      <c r="V3230" s="36">
        <v>0</v>
      </c>
      <c r="W3230" s="5">
        <f t="shared" si="2740"/>
        <v>99.731048180367083</v>
      </c>
      <c r="X3230" s="26"/>
    </row>
    <row r="3231" spans="1:24" ht="63" x14ac:dyDescent="0.25">
      <c r="A3231" s="4" t="s">
        <v>219</v>
      </c>
      <c r="B3231" s="4" t="s">
        <v>1345</v>
      </c>
      <c r="C3231" s="4" t="s">
        <v>209</v>
      </c>
      <c r="D3231" s="4"/>
      <c r="E3231" s="14" t="s">
        <v>862</v>
      </c>
      <c r="F3231" s="8"/>
      <c r="G3231" s="8"/>
      <c r="H3231" s="8"/>
      <c r="I3231" s="8"/>
      <c r="J3231" s="8"/>
      <c r="K3231" s="8"/>
      <c r="L3231" s="5">
        <f>L3232</f>
        <v>185.93799999999999</v>
      </c>
      <c r="M3231" s="5">
        <f t="shared" ref="M3231:M3236" si="2759">L3231</f>
        <v>185.93799999999999</v>
      </c>
      <c r="N3231" s="5">
        <v>10835.014999999999</v>
      </c>
      <c r="O3231" s="5">
        <f t="shared" ref="O3231:O3234" si="2760">O3232</f>
        <v>368.024</v>
      </c>
      <c r="P3231" s="5">
        <f t="shared" ref="P3231:V3234" si="2761">P3232</f>
        <v>0</v>
      </c>
      <c r="Q3231" s="5">
        <f t="shared" si="2761"/>
        <v>0</v>
      </c>
      <c r="R3231" s="5">
        <f t="shared" si="2761"/>
        <v>0</v>
      </c>
      <c r="S3231" s="5">
        <f t="shared" si="2761"/>
        <v>0</v>
      </c>
      <c r="T3231" s="5">
        <v>10805.874030000001</v>
      </c>
      <c r="U3231" s="5">
        <f t="shared" si="2761"/>
        <v>0</v>
      </c>
      <c r="V3231" s="36">
        <f t="shared" si="2761"/>
        <v>0</v>
      </c>
      <c r="W3231" s="5">
        <f t="shared" si="2740"/>
        <v>99.731048180367083</v>
      </c>
      <c r="X3231" s="24"/>
    </row>
    <row r="3232" spans="1:24" ht="47.25" x14ac:dyDescent="0.25">
      <c r="A3232" s="4" t="s">
        <v>219</v>
      </c>
      <c r="B3232" s="4" t="s">
        <v>1345</v>
      </c>
      <c r="C3232" s="4" t="s">
        <v>1482</v>
      </c>
      <c r="D3232" s="4"/>
      <c r="E3232" s="14" t="s">
        <v>863</v>
      </c>
      <c r="F3232" s="8"/>
      <c r="G3232" s="8"/>
      <c r="H3232" s="8"/>
      <c r="I3232" s="8"/>
      <c r="J3232" s="8"/>
      <c r="K3232" s="8"/>
      <c r="L3232" s="5">
        <f>L3233</f>
        <v>185.93799999999999</v>
      </c>
      <c r="M3232" s="5">
        <f t="shared" si="2759"/>
        <v>185.93799999999999</v>
      </c>
      <c r="N3232" s="5">
        <v>10835.014999999999</v>
      </c>
      <c r="O3232" s="5">
        <f t="shared" si="2760"/>
        <v>368.024</v>
      </c>
      <c r="P3232" s="5">
        <f t="shared" si="2761"/>
        <v>0</v>
      </c>
      <c r="Q3232" s="5">
        <f t="shared" si="2761"/>
        <v>0</v>
      </c>
      <c r="R3232" s="5">
        <f t="shared" si="2761"/>
        <v>0</v>
      </c>
      <c r="S3232" s="5">
        <f t="shared" si="2761"/>
        <v>0</v>
      </c>
      <c r="T3232" s="5">
        <v>10805.874030000001</v>
      </c>
      <c r="U3232" s="5">
        <f t="shared" si="2761"/>
        <v>0</v>
      </c>
      <c r="V3232" s="36">
        <f t="shared" si="2761"/>
        <v>0</v>
      </c>
      <c r="W3232" s="5">
        <f t="shared" si="2740"/>
        <v>99.731048180367083</v>
      </c>
      <c r="X3232" s="24"/>
    </row>
    <row r="3233" spans="1:24" ht="31.5" x14ac:dyDescent="0.25">
      <c r="A3233" s="4" t="s">
        <v>219</v>
      </c>
      <c r="B3233" s="4" t="s">
        <v>1345</v>
      </c>
      <c r="C3233" s="4" t="s">
        <v>1482</v>
      </c>
      <c r="D3233" s="4" t="s">
        <v>11</v>
      </c>
      <c r="E3233" s="14" t="s">
        <v>465</v>
      </c>
      <c r="F3233" s="8"/>
      <c r="G3233" s="8"/>
      <c r="H3233" s="8"/>
      <c r="I3233" s="8"/>
      <c r="J3233" s="8"/>
      <c r="K3233" s="8"/>
      <c r="L3233" s="5">
        <f>L3234</f>
        <v>185.93799999999999</v>
      </c>
      <c r="M3233" s="5">
        <f t="shared" si="2759"/>
        <v>185.93799999999999</v>
      </c>
      <c r="N3233" s="5">
        <v>10835.014999999999</v>
      </c>
      <c r="O3233" s="5">
        <f t="shared" si="2760"/>
        <v>368.024</v>
      </c>
      <c r="P3233" s="5">
        <f t="shared" si="2761"/>
        <v>0</v>
      </c>
      <c r="Q3233" s="5">
        <f t="shared" si="2761"/>
        <v>0</v>
      </c>
      <c r="R3233" s="5">
        <f t="shared" si="2761"/>
        <v>0</v>
      </c>
      <c r="S3233" s="5">
        <f t="shared" si="2761"/>
        <v>0</v>
      </c>
      <c r="T3233" s="5">
        <v>10805.874030000001</v>
      </c>
      <c r="U3233" s="5">
        <f t="shared" si="2761"/>
        <v>0</v>
      </c>
      <c r="V3233" s="36">
        <f t="shared" si="2761"/>
        <v>0</v>
      </c>
      <c r="W3233" s="5">
        <f t="shared" si="2740"/>
        <v>99.731048180367083</v>
      </c>
      <c r="X3233" s="24"/>
    </row>
    <row r="3234" spans="1:24" ht="31.5" x14ac:dyDescent="0.25">
      <c r="A3234" s="4" t="s">
        <v>219</v>
      </c>
      <c r="B3234" s="4" t="s">
        <v>1345</v>
      </c>
      <c r="C3234" s="4" t="s">
        <v>1482</v>
      </c>
      <c r="D3234" s="4" t="s">
        <v>12</v>
      </c>
      <c r="E3234" s="14" t="s">
        <v>466</v>
      </c>
      <c r="F3234" s="8"/>
      <c r="G3234" s="8"/>
      <c r="H3234" s="8"/>
      <c r="I3234" s="8"/>
      <c r="J3234" s="8"/>
      <c r="K3234" s="8"/>
      <c r="L3234" s="5">
        <f>L3235</f>
        <v>185.93799999999999</v>
      </c>
      <c r="M3234" s="5">
        <f t="shared" si="2759"/>
        <v>185.93799999999999</v>
      </c>
      <c r="N3234" s="5">
        <v>10835.014999999999</v>
      </c>
      <c r="O3234" s="5">
        <f t="shared" si="2760"/>
        <v>368.024</v>
      </c>
      <c r="P3234" s="5">
        <f t="shared" si="2761"/>
        <v>0</v>
      </c>
      <c r="Q3234" s="5">
        <f t="shared" si="2761"/>
        <v>0</v>
      </c>
      <c r="R3234" s="5">
        <f t="shared" si="2761"/>
        <v>0</v>
      </c>
      <c r="S3234" s="5">
        <f t="shared" si="2761"/>
        <v>0</v>
      </c>
      <c r="T3234" s="5">
        <v>10805.874030000001</v>
      </c>
      <c r="U3234" s="5">
        <f t="shared" si="2761"/>
        <v>0</v>
      </c>
      <c r="V3234" s="36">
        <f t="shared" si="2761"/>
        <v>0</v>
      </c>
      <c r="W3234" s="5">
        <f t="shared" si="2740"/>
        <v>99.731048180367083</v>
      </c>
      <c r="X3234" s="24"/>
    </row>
    <row r="3235" spans="1:24" ht="31.5" x14ac:dyDescent="0.25">
      <c r="A3235" s="4" t="s">
        <v>219</v>
      </c>
      <c r="B3235" s="4" t="s">
        <v>1345</v>
      </c>
      <c r="C3235" s="4" t="s">
        <v>186</v>
      </c>
      <c r="D3235" s="4"/>
      <c r="E3235" s="14" t="s">
        <v>959</v>
      </c>
      <c r="F3235" s="8"/>
      <c r="G3235" s="8"/>
      <c r="H3235" s="8"/>
      <c r="I3235" s="8"/>
      <c r="J3235" s="8"/>
      <c r="K3235" s="8"/>
      <c r="L3235" s="5">
        <f>391.724-205.786</f>
        <v>185.93799999999999</v>
      </c>
      <c r="M3235" s="5">
        <f t="shared" si="2759"/>
        <v>185.93799999999999</v>
      </c>
      <c r="N3235" s="5">
        <v>11831.311</v>
      </c>
      <c r="O3235" s="5">
        <v>368.024</v>
      </c>
      <c r="P3235" s="5">
        <v>0</v>
      </c>
      <c r="Q3235" s="5">
        <v>0</v>
      </c>
      <c r="R3235" s="5">
        <v>0</v>
      </c>
      <c r="S3235" s="5">
        <v>0</v>
      </c>
      <c r="T3235" s="5">
        <v>11831.288689999999</v>
      </c>
      <c r="U3235" s="5">
        <v>0</v>
      </c>
      <c r="V3235" s="36">
        <v>0</v>
      </c>
      <c r="W3235" s="5">
        <f t="shared" si="2740"/>
        <v>99.999811432562296</v>
      </c>
      <c r="X3235" s="24"/>
    </row>
    <row r="3236" spans="1:24" ht="47.25" hidden="1" x14ac:dyDescent="0.25">
      <c r="A3236" s="4" t="s">
        <v>219</v>
      </c>
      <c r="B3236" s="4" t="s">
        <v>1345</v>
      </c>
      <c r="C3236" s="4" t="s">
        <v>187</v>
      </c>
      <c r="D3236" s="4"/>
      <c r="E3236" s="14" t="s">
        <v>1487</v>
      </c>
      <c r="F3236" s="8"/>
      <c r="G3236" s="8"/>
      <c r="H3236" s="8"/>
      <c r="I3236" s="8"/>
      <c r="J3236" s="8"/>
      <c r="K3236" s="8"/>
      <c r="L3236" s="11">
        <f t="shared" ref="L3236:L3241" si="2762">L3237</f>
        <v>34197.052000000003</v>
      </c>
      <c r="M3236" s="11">
        <f t="shared" si="2759"/>
        <v>34197.052000000003</v>
      </c>
      <c r="N3236" s="5">
        <v>0</v>
      </c>
      <c r="O3236" s="11">
        <f t="shared" ref="O3236:V3241" si="2763">O3237</f>
        <v>0</v>
      </c>
      <c r="P3236" s="11">
        <f t="shared" si="2763"/>
        <v>0</v>
      </c>
      <c r="Q3236" s="11">
        <f t="shared" si="2763"/>
        <v>0</v>
      </c>
      <c r="R3236" s="11">
        <f t="shared" si="2763"/>
        <v>0</v>
      </c>
      <c r="S3236" s="11">
        <f t="shared" si="2763"/>
        <v>0</v>
      </c>
      <c r="T3236" s="5">
        <v>0</v>
      </c>
      <c r="U3236" s="11">
        <f t="shared" si="2763"/>
        <v>0</v>
      </c>
      <c r="V3236" s="35">
        <f t="shared" si="2763"/>
        <v>0</v>
      </c>
      <c r="W3236" s="5" t="e">
        <f t="shared" si="2740"/>
        <v>#DIV/0!</v>
      </c>
      <c r="X3236" s="24" t="s">
        <v>1214</v>
      </c>
    </row>
    <row r="3237" spans="1:24" ht="47.25" hidden="1" x14ac:dyDescent="0.25">
      <c r="A3237" s="4" t="s">
        <v>219</v>
      </c>
      <c r="B3237" s="4" t="s">
        <v>1345</v>
      </c>
      <c r="C3237" s="4" t="s">
        <v>180</v>
      </c>
      <c r="D3237" s="4"/>
      <c r="E3237" s="14" t="s">
        <v>965</v>
      </c>
      <c r="F3237" s="8"/>
      <c r="G3237" s="8"/>
      <c r="H3237" s="8"/>
      <c r="I3237" s="8"/>
      <c r="J3237" s="8"/>
      <c r="K3237" s="8"/>
      <c r="L3237" s="5">
        <f t="shared" si="2762"/>
        <v>34197.052000000003</v>
      </c>
      <c r="M3237" s="5">
        <f t="shared" ref="M3237:M3242" si="2764">L3237</f>
        <v>34197.052000000003</v>
      </c>
      <c r="N3237" s="5">
        <v>0</v>
      </c>
      <c r="O3237" s="5">
        <f t="shared" si="2763"/>
        <v>0</v>
      </c>
      <c r="P3237" s="5">
        <f t="shared" si="2763"/>
        <v>0</v>
      </c>
      <c r="Q3237" s="5">
        <f t="shared" si="2763"/>
        <v>0</v>
      </c>
      <c r="R3237" s="5">
        <f t="shared" si="2763"/>
        <v>0</v>
      </c>
      <c r="S3237" s="5">
        <f t="shared" si="2763"/>
        <v>0</v>
      </c>
      <c r="T3237" s="5">
        <v>0</v>
      </c>
      <c r="U3237" s="5">
        <f t="shared" si="2763"/>
        <v>0</v>
      </c>
      <c r="V3237" s="36">
        <f t="shared" si="2763"/>
        <v>0</v>
      </c>
      <c r="W3237" s="5" t="e">
        <f t="shared" si="2740"/>
        <v>#DIV/0!</v>
      </c>
      <c r="X3237" s="24" t="s">
        <v>1214</v>
      </c>
    </row>
    <row r="3238" spans="1:24" ht="47.25" hidden="1" x14ac:dyDescent="0.25">
      <c r="A3238" s="4" t="s">
        <v>219</v>
      </c>
      <c r="B3238" s="4" t="s">
        <v>1345</v>
      </c>
      <c r="C3238" s="4" t="s">
        <v>1139</v>
      </c>
      <c r="D3238" s="4"/>
      <c r="E3238" s="14" t="s">
        <v>1140</v>
      </c>
      <c r="F3238" s="8"/>
      <c r="G3238" s="8"/>
      <c r="H3238" s="8"/>
      <c r="I3238" s="8"/>
      <c r="J3238" s="8"/>
      <c r="K3238" s="8"/>
      <c r="L3238" s="5">
        <f t="shared" si="2762"/>
        <v>34197.052000000003</v>
      </c>
      <c r="M3238" s="5">
        <f t="shared" si="2764"/>
        <v>34197.052000000003</v>
      </c>
      <c r="N3238" s="5">
        <v>0</v>
      </c>
      <c r="O3238" s="5">
        <f t="shared" si="2763"/>
        <v>0</v>
      </c>
      <c r="P3238" s="5">
        <f t="shared" si="2763"/>
        <v>0</v>
      </c>
      <c r="Q3238" s="5">
        <f t="shared" si="2763"/>
        <v>0</v>
      </c>
      <c r="R3238" s="5">
        <f t="shared" si="2763"/>
        <v>0</v>
      </c>
      <c r="S3238" s="5">
        <f t="shared" si="2763"/>
        <v>0</v>
      </c>
      <c r="T3238" s="5">
        <v>0</v>
      </c>
      <c r="U3238" s="5">
        <f t="shared" si="2763"/>
        <v>0</v>
      </c>
      <c r="V3238" s="36">
        <f t="shared" si="2763"/>
        <v>0</v>
      </c>
      <c r="W3238" s="5" t="e">
        <f t="shared" si="2740"/>
        <v>#DIV/0!</v>
      </c>
      <c r="X3238" s="24" t="s">
        <v>1214</v>
      </c>
    </row>
    <row r="3239" spans="1:24" ht="31.5" hidden="1" x14ac:dyDescent="0.25">
      <c r="A3239" s="4" t="s">
        <v>219</v>
      </c>
      <c r="B3239" s="4" t="s">
        <v>1345</v>
      </c>
      <c r="C3239" s="4" t="s">
        <v>1139</v>
      </c>
      <c r="D3239" s="4" t="s">
        <v>11</v>
      </c>
      <c r="E3239" s="14" t="s">
        <v>465</v>
      </c>
      <c r="F3239" s="8"/>
      <c r="G3239" s="8"/>
      <c r="H3239" s="8"/>
      <c r="I3239" s="8"/>
      <c r="J3239" s="8"/>
      <c r="K3239" s="8"/>
      <c r="L3239" s="5">
        <f t="shared" si="2762"/>
        <v>34197.052000000003</v>
      </c>
      <c r="M3239" s="5">
        <f t="shared" si="2764"/>
        <v>34197.052000000003</v>
      </c>
      <c r="N3239" s="5">
        <v>0</v>
      </c>
      <c r="O3239" s="5">
        <f t="shared" si="2763"/>
        <v>0</v>
      </c>
      <c r="P3239" s="5">
        <f t="shared" si="2763"/>
        <v>0</v>
      </c>
      <c r="Q3239" s="5">
        <f t="shared" si="2763"/>
        <v>0</v>
      </c>
      <c r="R3239" s="5">
        <f t="shared" si="2763"/>
        <v>0</v>
      </c>
      <c r="S3239" s="5">
        <f t="shared" si="2763"/>
        <v>0</v>
      </c>
      <c r="T3239" s="5">
        <v>0</v>
      </c>
      <c r="U3239" s="5">
        <f t="shared" si="2763"/>
        <v>0</v>
      </c>
      <c r="V3239" s="36">
        <f t="shared" si="2763"/>
        <v>0</v>
      </c>
      <c r="W3239" s="5" t="e">
        <f t="shared" si="2740"/>
        <v>#DIV/0!</v>
      </c>
      <c r="X3239" s="24" t="s">
        <v>1214</v>
      </c>
    </row>
    <row r="3240" spans="1:24" ht="31.5" hidden="1" x14ac:dyDescent="0.25">
      <c r="A3240" s="4" t="s">
        <v>219</v>
      </c>
      <c r="B3240" s="4" t="s">
        <v>1345</v>
      </c>
      <c r="C3240" s="4" t="s">
        <v>1139</v>
      </c>
      <c r="D3240" s="4" t="s">
        <v>12</v>
      </c>
      <c r="E3240" s="14" t="s">
        <v>466</v>
      </c>
      <c r="F3240" s="8"/>
      <c r="G3240" s="8"/>
      <c r="H3240" s="8"/>
      <c r="I3240" s="8"/>
      <c r="J3240" s="8"/>
      <c r="K3240" s="8"/>
      <c r="L3240" s="5">
        <f t="shared" si="2762"/>
        <v>34197.052000000003</v>
      </c>
      <c r="M3240" s="5">
        <f t="shared" si="2764"/>
        <v>34197.052000000003</v>
      </c>
      <c r="N3240" s="5">
        <v>0</v>
      </c>
      <c r="O3240" s="5">
        <f t="shared" si="2763"/>
        <v>0</v>
      </c>
      <c r="P3240" s="5">
        <f t="shared" si="2763"/>
        <v>0</v>
      </c>
      <c r="Q3240" s="5">
        <f t="shared" si="2763"/>
        <v>0</v>
      </c>
      <c r="R3240" s="5">
        <f t="shared" si="2763"/>
        <v>0</v>
      </c>
      <c r="S3240" s="5">
        <f t="shared" si="2763"/>
        <v>0</v>
      </c>
      <c r="T3240" s="5">
        <v>0</v>
      </c>
      <c r="U3240" s="5">
        <f t="shared" si="2763"/>
        <v>0</v>
      </c>
      <c r="V3240" s="36">
        <f t="shared" si="2763"/>
        <v>0</v>
      </c>
      <c r="W3240" s="5" t="e">
        <f t="shared" si="2740"/>
        <v>#DIV/0!</v>
      </c>
      <c r="X3240" s="24" t="s">
        <v>1214</v>
      </c>
    </row>
    <row r="3241" spans="1:24" ht="47.25" x14ac:dyDescent="0.25">
      <c r="A3241" s="4" t="s">
        <v>219</v>
      </c>
      <c r="B3241" s="4" t="s">
        <v>1345</v>
      </c>
      <c r="C3241" s="4" t="s">
        <v>1488</v>
      </c>
      <c r="D3241" s="4"/>
      <c r="E3241" s="14" t="s">
        <v>1014</v>
      </c>
      <c r="F3241" s="8"/>
      <c r="G3241" s="8"/>
      <c r="H3241" s="8"/>
      <c r="I3241" s="8"/>
      <c r="J3241" s="8"/>
      <c r="K3241" s="8"/>
      <c r="L3241" s="5">
        <f t="shared" si="2762"/>
        <v>34197.052000000003</v>
      </c>
      <c r="M3241" s="5">
        <f t="shared" si="2764"/>
        <v>34197.052000000003</v>
      </c>
      <c r="N3241" s="5">
        <v>11831.311</v>
      </c>
      <c r="O3241" s="5">
        <f t="shared" si="2763"/>
        <v>0</v>
      </c>
      <c r="P3241" s="5">
        <f t="shared" si="2763"/>
        <v>0</v>
      </c>
      <c r="Q3241" s="5">
        <f t="shared" si="2763"/>
        <v>0</v>
      </c>
      <c r="R3241" s="5">
        <f t="shared" si="2763"/>
        <v>0</v>
      </c>
      <c r="S3241" s="5">
        <f t="shared" si="2763"/>
        <v>0</v>
      </c>
      <c r="T3241" s="5">
        <v>11831.288689999999</v>
      </c>
      <c r="U3241" s="5">
        <f t="shared" si="2763"/>
        <v>0</v>
      </c>
      <c r="V3241" s="36">
        <f t="shared" si="2763"/>
        <v>0</v>
      </c>
      <c r="W3241" s="5">
        <f t="shared" si="2740"/>
        <v>99.999811432562296</v>
      </c>
      <c r="X3241" s="24"/>
    </row>
    <row r="3242" spans="1:24" ht="63" x14ac:dyDescent="0.25">
      <c r="A3242" s="4" t="s">
        <v>219</v>
      </c>
      <c r="B3242" s="4" t="s">
        <v>1345</v>
      </c>
      <c r="C3242" s="4" t="s">
        <v>1489</v>
      </c>
      <c r="D3242" s="4"/>
      <c r="E3242" s="14" t="s">
        <v>1015</v>
      </c>
      <c r="F3242" s="8"/>
      <c r="G3242" s="8"/>
      <c r="H3242" s="8"/>
      <c r="I3242" s="8"/>
      <c r="J3242" s="8"/>
      <c r="K3242" s="8"/>
      <c r="L3242" s="5">
        <v>34197.052000000003</v>
      </c>
      <c r="M3242" s="5">
        <f t="shared" si="2764"/>
        <v>34197.052000000003</v>
      </c>
      <c r="N3242" s="5">
        <v>11831.311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11831.288689999999</v>
      </c>
      <c r="U3242" s="5">
        <v>0</v>
      </c>
      <c r="V3242" s="36">
        <v>0</v>
      </c>
      <c r="W3242" s="5">
        <f t="shared" si="2740"/>
        <v>99.999811432562296</v>
      </c>
      <c r="X3242" s="24"/>
    </row>
    <row r="3243" spans="1:24" s="10" customFormat="1" ht="31.5" x14ac:dyDescent="0.25">
      <c r="A3243" s="4" t="s">
        <v>219</v>
      </c>
      <c r="B3243" s="4" t="s">
        <v>1345</v>
      </c>
      <c r="C3243" s="4" t="s">
        <v>1490</v>
      </c>
      <c r="D3243" s="4"/>
      <c r="E3243" s="14" t="s">
        <v>751</v>
      </c>
      <c r="F3243" s="11">
        <f t="shared" ref="F3243:L3243" si="2765">F3244+F3266+F3272+F3289+F3302</f>
        <v>300732.60000000003</v>
      </c>
      <c r="G3243" s="11">
        <f t="shared" si="2765"/>
        <v>214266</v>
      </c>
      <c r="H3243" s="11">
        <f t="shared" si="2765"/>
        <v>250503.4</v>
      </c>
      <c r="I3243" s="11">
        <f t="shared" si="2765"/>
        <v>0</v>
      </c>
      <c r="J3243" s="11">
        <f t="shared" si="2765"/>
        <v>0</v>
      </c>
      <c r="K3243" s="11">
        <f t="shared" si="2765"/>
        <v>0</v>
      </c>
      <c r="L3243" s="11">
        <f t="shared" si="2765"/>
        <v>-3682.4130000000005</v>
      </c>
      <c r="M3243" s="11">
        <f t="shared" si="2735"/>
        <v>297050.18700000003</v>
      </c>
      <c r="N3243" s="5">
        <v>11831.311</v>
      </c>
      <c r="O3243" s="11">
        <f t="shared" ref="O3243:V3243" si="2766">O3244+O3266+O3272+O3289+O3302+O3281</f>
        <v>259338.56869999995</v>
      </c>
      <c r="P3243" s="11">
        <f t="shared" si="2766"/>
        <v>84332.174849999996</v>
      </c>
      <c r="Q3243" s="11">
        <f t="shared" si="2766"/>
        <v>82767.266179999991</v>
      </c>
      <c r="R3243" s="11">
        <f t="shared" si="2766"/>
        <v>0</v>
      </c>
      <c r="S3243" s="11">
        <f t="shared" si="2766"/>
        <v>0</v>
      </c>
      <c r="T3243" s="5">
        <v>11831.288689999999</v>
      </c>
      <c r="U3243" s="11">
        <f t="shared" si="2766"/>
        <v>84318.174849999996</v>
      </c>
      <c r="V3243" s="35">
        <f t="shared" si="2766"/>
        <v>0</v>
      </c>
      <c r="W3243" s="5">
        <f t="shared" si="2740"/>
        <v>99.999811432562296</v>
      </c>
      <c r="X3243" s="25"/>
    </row>
    <row r="3244" spans="1:24" ht="31.5" x14ac:dyDescent="0.25">
      <c r="A3244" s="4" t="s">
        <v>219</v>
      </c>
      <c r="B3244" s="4" t="s">
        <v>1345</v>
      </c>
      <c r="C3244" s="4" t="s">
        <v>1490</v>
      </c>
      <c r="D3244" s="4" t="s">
        <v>11</v>
      </c>
      <c r="E3244" s="14" t="s">
        <v>465</v>
      </c>
      <c r="F3244" s="5">
        <f t="shared" ref="F3244:L3244" si="2767">F3245+F3261</f>
        <v>282934.60000000003</v>
      </c>
      <c r="G3244" s="5">
        <f t="shared" si="2767"/>
        <v>196468</v>
      </c>
      <c r="H3244" s="5">
        <f t="shared" si="2767"/>
        <v>232705.4</v>
      </c>
      <c r="I3244" s="5">
        <f t="shared" si="2767"/>
        <v>0</v>
      </c>
      <c r="J3244" s="5">
        <f t="shared" si="2767"/>
        <v>0</v>
      </c>
      <c r="K3244" s="5">
        <f t="shared" si="2767"/>
        <v>0</v>
      </c>
      <c r="L3244" s="5">
        <f t="shared" si="2767"/>
        <v>-3839.7990000000004</v>
      </c>
      <c r="M3244" s="5">
        <f t="shared" si="2735"/>
        <v>279094.80100000004</v>
      </c>
      <c r="N3244" s="5">
        <v>11831.311</v>
      </c>
      <c r="O3244" s="5">
        <f>O3245+O3261</f>
        <v>207555.21694999994</v>
      </c>
      <c r="P3244" s="5">
        <f t="shared" ref="P3244:V3244" si="2768">P3245+P3261</f>
        <v>61179.47651</v>
      </c>
      <c r="Q3244" s="5">
        <f t="shared" si="2768"/>
        <v>61871.278949999993</v>
      </c>
      <c r="R3244" s="5">
        <f t="shared" si="2768"/>
        <v>0</v>
      </c>
      <c r="S3244" s="5">
        <f t="shared" si="2768"/>
        <v>0</v>
      </c>
      <c r="T3244" s="5">
        <v>11831.288689999999</v>
      </c>
      <c r="U3244" s="5">
        <f t="shared" si="2768"/>
        <v>61165.47651</v>
      </c>
      <c r="V3244" s="36">
        <f t="shared" si="2768"/>
        <v>0</v>
      </c>
      <c r="W3244" s="5">
        <f t="shared" si="2740"/>
        <v>99.999811432562296</v>
      </c>
      <c r="X3244" s="26"/>
    </row>
    <row r="3245" spans="1:24" ht="31.5" x14ac:dyDescent="0.25">
      <c r="A3245" s="4" t="s">
        <v>219</v>
      </c>
      <c r="B3245" s="4" t="s">
        <v>1345</v>
      </c>
      <c r="C3245" s="4" t="s">
        <v>1490</v>
      </c>
      <c r="D3245" s="4" t="s">
        <v>12</v>
      </c>
      <c r="E3245" s="14" t="s">
        <v>466</v>
      </c>
      <c r="F3245" s="5">
        <f t="shared" ref="F3245:L3245" si="2769">F3246+F3253+F3257</f>
        <v>270523.90000000002</v>
      </c>
      <c r="G3245" s="5">
        <f t="shared" si="2769"/>
        <v>186924.9</v>
      </c>
      <c r="H3245" s="5">
        <f t="shared" si="2769"/>
        <v>221977.5</v>
      </c>
      <c r="I3245" s="5">
        <f t="shared" si="2769"/>
        <v>0</v>
      </c>
      <c r="J3245" s="5">
        <f t="shared" si="2769"/>
        <v>0</v>
      </c>
      <c r="K3245" s="5">
        <f t="shared" si="2769"/>
        <v>0</v>
      </c>
      <c r="L3245" s="5">
        <f t="shared" si="2769"/>
        <v>-2863.3790000000004</v>
      </c>
      <c r="M3245" s="5">
        <f t="shared" si="2735"/>
        <v>267660.52100000001</v>
      </c>
      <c r="N3245" s="5">
        <v>11831.311</v>
      </c>
      <c r="O3245" s="5">
        <f>O3246+O3253+O3257</f>
        <v>201165.81094999996</v>
      </c>
      <c r="P3245" s="5">
        <f t="shared" ref="P3245:V3245" si="2770">P3246+P3253+P3257</f>
        <v>61179.47651</v>
      </c>
      <c r="Q3245" s="5">
        <f t="shared" si="2770"/>
        <v>61871.278949999993</v>
      </c>
      <c r="R3245" s="5">
        <f t="shared" si="2770"/>
        <v>0</v>
      </c>
      <c r="S3245" s="5">
        <f t="shared" si="2770"/>
        <v>0</v>
      </c>
      <c r="T3245" s="5">
        <v>11831.288689999999</v>
      </c>
      <c r="U3245" s="5">
        <f t="shared" si="2770"/>
        <v>61165.47651</v>
      </c>
      <c r="V3245" s="36">
        <f t="shared" si="2770"/>
        <v>0</v>
      </c>
      <c r="W3245" s="5">
        <f t="shared" si="2740"/>
        <v>99.999811432562296</v>
      </c>
      <c r="X3245" s="26"/>
    </row>
    <row r="3246" spans="1:24" ht="47.25" x14ac:dyDescent="0.25">
      <c r="A3246" s="4" t="s">
        <v>219</v>
      </c>
      <c r="B3246" s="4" t="s">
        <v>1345</v>
      </c>
      <c r="C3246" s="4" t="s">
        <v>32</v>
      </c>
      <c r="D3246" s="4"/>
      <c r="E3246" s="14" t="s">
        <v>969</v>
      </c>
      <c r="F3246" s="5">
        <f t="shared" ref="F3246:L3246" si="2771">F3247+F3250</f>
        <v>186924.9</v>
      </c>
      <c r="G3246" s="5">
        <f t="shared" si="2771"/>
        <v>186924.9</v>
      </c>
      <c r="H3246" s="5">
        <f t="shared" si="2771"/>
        <v>186924.9</v>
      </c>
      <c r="I3246" s="5">
        <f t="shared" si="2771"/>
        <v>0</v>
      </c>
      <c r="J3246" s="5">
        <f t="shared" si="2771"/>
        <v>0</v>
      </c>
      <c r="K3246" s="5">
        <f t="shared" si="2771"/>
        <v>0</v>
      </c>
      <c r="L3246" s="5">
        <f t="shared" si="2771"/>
        <v>-2617.6350000000002</v>
      </c>
      <c r="M3246" s="5">
        <f t="shared" si="2735"/>
        <v>184307.26499999998</v>
      </c>
      <c r="N3246" s="5">
        <v>4035.8530000000001</v>
      </c>
      <c r="O3246" s="5">
        <f>O3247+O3250</f>
        <v>135607.84899999999</v>
      </c>
      <c r="P3246" s="5">
        <f t="shared" ref="P3246:V3246" si="2772">P3247+P3250</f>
        <v>0</v>
      </c>
      <c r="Q3246" s="5">
        <f t="shared" si="2772"/>
        <v>0</v>
      </c>
      <c r="R3246" s="5">
        <f t="shared" si="2772"/>
        <v>0</v>
      </c>
      <c r="S3246" s="5">
        <f t="shared" si="2772"/>
        <v>0</v>
      </c>
      <c r="T3246" s="5">
        <v>3999.3785600000001</v>
      </c>
      <c r="U3246" s="5">
        <f t="shared" si="2772"/>
        <v>0</v>
      </c>
      <c r="V3246" s="36">
        <f t="shared" si="2772"/>
        <v>0</v>
      </c>
      <c r="W3246" s="5">
        <f t="shared" si="2740"/>
        <v>99.096239630135202</v>
      </c>
      <c r="X3246" s="26"/>
    </row>
    <row r="3247" spans="1:24" ht="31.5" x14ac:dyDescent="0.25">
      <c r="A3247" s="4" t="s">
        <v>219</v>
      </c>
      <c r="B3247" s="4" t="s">
        <v>1345</v>
      </c>
      <c r="C3247" s="4" t="s">
        <v>1491</v>
      </c>
      <c r="D3247" s="4"/>
      <c r="E3247" s="14" t="s">
        <v>1492</v>
      </c>
      <c r="F3247" s="5">
        <f t="shared" ref="F3247:L3248" si="2773">F3248</f>
        <v>182865.5</v>
      </c>
      <c r="G3247" s="5">
        <f t="shared" si="2773"/>
        <v>182865.5</v>
      </c>
      <c r="H3247" s="5">
        <f t="shared" si="2773"/>
        <v>182865.5</v>
      </c>
      <c r="I3247" s="5">
        <f t="shared" si="2773"/>
        <v>0</v>
      </c>
      <c r="J3247" s="5">
        <f t="shared" si="2773"/>
        <v>0</v>
      </c>
      <c r="K3247" s="5">
        <f t="shared" si="2773"/>
        <v>0</v>
      </c>
      <c r="L3247" s="5">
        <f t="shared" si="2773"/>
        <v>-1234.287</v>
      </c>
      <c r="M3247" s="5">
        <f t="shared" si="2735"/>
        <v>181631.21299999999</v>
      </c>
      <c r="N3247" s="5">
        <v>4035.8530000000001</v>
      </c>
      <c r="O3247" s="5">
        <f>O3248</f>
        <v>133301.79699999999</v>
      </c>
      <c r="P3247" s="5">
        <f t="shared" ref="P3247:V3248" si="2774">P3248</f>
        <v>0</v>
      </c>
      <c r="Q3247" s="5">
        <f t="shared" si="2774"/>
        <v>0</v>
      </c>
      <c r="R3247" s="5">
        <f t="shared" si="2774"/>
        <v>0</v>
      </c>
      <c r="S3247" s="5">
        <f t="shared" si="2774"/>
        <v>0</v>
      </c>
      <c r="T3247" s="5">
        <v>3999.3785600000001</v>
      </c>
      <c r="U3247" s="5">
        <f t="shared" si="2774"/>
        <v>0</v>
      </c>
      <c r="V3247" s="36">
        <f t="shared" si="2774"/>
        <v>0</v>
      </c>
      <c r="W3247" s="5">
        <f t="shared" si="2740"/>
        <v>99.096239630135202</v>
      </c>
      <c r="X3247" s="26"/>
    </row>
    <row r="3248" spans="1:24" ht="31.5" x14ac:dyDescent="0.25">
      <c r="A3248" s="4" t="s">
        <v>219</v>
      </c>
      <c r="B3248" s="4" t="s">
        <v>1345</v>
      </c>
      <c r="C3248" s="4" t="s">
        <v>1493</v>
      </c>
      <c r="D3248" s="4"/>
      <c r="E3248" s="14" t="s">
        <v>1494</v>
      </c>
      <c r="F3248" s="5">
        <f t="shared" si="2773"/>
        <v>182865.5</v>
      </c>
      <c r="G3248" s="5">
        <f t="shared" si="2773"/>
        <v>182865.5</v>
      </c>
      <c r="H3248" s="5">
        <f t="shared" si="2773"/>
        <v>182865.5</v>
      </c>
      <c r="I3248" s="5">
        <f t="shared" si="2773"/>
        <v>0</v>
      </c>
      <c r="J3248" s="5">
        <f t="shared" si="2773"/>
        <v>0</v>
      </c>
      <c r="K3248" s="5">
        <f t="shared" si="2773"/>
        <v>0</v>
      </c>
      <c r="L3248" s="5">
        <f t="shared" si="2773"/>
        <v>-1234.287</v>
      </c>
      <c r="M3248" s="5">
        <f t="shared" si="2735"/>
        <v>181631.21299999999</v>
      </c>
      <c r="N3248" s="5">
        <v>4035.8530000000001</v>
      </c>
      <c r="O3248" s="5">
        <f>O3249</f>
        <v>133301.79699999999</v>
      </c>
      <c r="P3248" s="5">
        <f t="shared" si="2774"/>
        <v>0</v>
      </c>
      <c r="Q3248" s="5">
        <f t="shared" si="2774"/>
        <v>0</v>
      </c>
      <c r="R3248" s="5">
        <f t="shared" si="2774"/>
        <v>0</v>
      </c>
      <c r="S3248" s="5">
        <f t="shared" si="2774"/>
        <v>0</v>
      </c>
      <c r="T3248" s="5">
        <v>3999.3785600000001</v>
      </c>
      <c r="U3248" s="5">
        <f t="shared" si="2774"/>
        <v>0</v>
      </c>
      <c r="V3248" s="36">
        <f t="shared" si="2774"/>
        <v>0</v>
      </c>
      <c r="W3248" s="5">
        <f t="shared" si="2740"/>
        <v>99.096239630135202</v>
      </c>
      <c r="X3248" s="26"/>
    </row>
    <row r="3249" spans="1:24" x14ac:dyDescent="0.25">
      <c r="A3249" s="4" t="s">
        <v>219</v>
      </c>
      <c r="B3249" s="4" t="s">
        <v>1345</v>
      </c>
      <c r="C3249" s="4" t="s">
        <v>1495</v>
      </c>
      <c r="D3249" s="4"/>
      <c r="E3249" s="14" t="s">
        <v>543</v>
      </c>
      <c r="F3249" s="5">
        <v>182865.5</v>
      </c>
      <c r="G3249" s="5">
        <v>182865.5</v>
      </c>
      <c r="H3249" s="5">
        <v>182865.5</v>
      </c>
      <c r="I3249" s="5"/>
      <c r="J3249" s="5"/>
      <c r="K3249" s="5"/>
      <c r="L3249" s="5">
        <f>-1036.406-197.881</f>
        <v>-1234.287</v>
      </c>
      <c r="M3249" s="5">
        <f t="shared" si="2735"/>
        <v>181631.21299999999</v>
      </c>
      <c r="N3249" s="5">
        <v>4035.8530000000001</v>
      </c>
      <c r="O3249" s="5">
        <v>133301.79699999999</v>
      </c>
      <c r="P3249" s="5">
        <v>0</v>
      </c>
      <c r="Q3249" s="5">
        <v>0</v>
      </c>
      <c r="R3249" s="5">
        <v>0</v>
      </c>
      <c r="S3249" s="5">
        <v>0</v>
      </c>
      <c r="T3249" s="5">
        <v>3999.3785600000001</v>
      </c>
      <c r="U3249" s="5">
        <v>0</v>
      </c>
      <c r="V3249" s="36">
        <v>0</v>
      </c>
      <c r="W3249" s="5">
        <f t="shared" si="2740"/>
        <v>99.096239630135202</v>
      </c>
      <c r="X3249" s="26"/>
    </row>
    <row r="3250" spans="1:24" ht="31.5" x14ac:dyDescent="0.25">
      <c r="A3250" s="4" t="s">
        <v>219</v>
      </c>
      <c r="B3250" s="4" t="s">
        <v>1345</v>
      </c>
      <c r="C3250" s="4" t="s">
        <v>1495</v>
      </c>
      <c r="D3250" s="4" t="s">
        <v>11</v>
      </c>
      <c r="E3250" s="14" t="s">
        <v>465</v>
      </c>
      <c r="F3250" s="5">
        <f t="shared" ref="F3250:L3251" si="2775">F3251</f>
        <v>4059.4</v>
      </c>
      <c r="G3250" s="5">
        <f t="shared" si="2775"/>
        <v>4059.4</v>
      </c>
      <c r="H3250" s="5">
        <f t="shared" si="2775"/>
        <v>4059.4</v>
      </c>
      <c r="I3250" s="5">
        <f t="shared" si="2775"/>
        <v>0</v>
      </c>
      <c r="J3250" s="5">
        <f t="shared" si="2775"/>
        <v>0</v>
      </c>
      <c r="K3250" s="5">
        <f t="shared" si="2775"/>
        <v>0</v>
      </c>
      <c r="L3250" s="5">
        <f t="shared" si="2775"/>
        <v>-1383.348</v>
      </c>
      <c r="M3250" s="5">
        <f t="shared" si="2735"/>
        <v>2676.0520000000001</v>
      </c>
      <c r="N3250" s="5">
        <v>4035.8530000000001</v>
      </c>
      <c r="O3250" s="5">
        <f>O3251</f>
        <v>2306.0520000000001</v>
      </c>
      <c r="P3250" s="5">
        <f t="shared" ref="P3250:V3251" si="2776">P3251</f>
        <v>0</v>
      </c>
      <c r="Q3250" s="5">
        <f t="shared" si="2776"/>
        <v>0</v>
      </c>
      <c r="R3250" s="5">
        <f t="shared" si="2776"/>
        <v>0</v>
      </c>
      <c r="S3250" s="5">
        <f t="shared" si="2776"/>
        <v>0</v>
      </c>
      <c r="T3250" s="5">
        <v>3999.3785600000001</v>
      </c>
      <c r="U3250" s="5">
        <f t="shared" si="2776"/>
        <v>0</v>
      </c>
      <c r="V3250" s="36">
        <f t="shared" si="2776"/>
        <v>0</v>
      </c>
      <c r="W3250" s="5">
        <f t="shared" si="2740"/>
        <v>99.096239630135202</v>
      </c>
      <c r="X3250" s="26"/>
    </row>
    <row r="3251" spans="1:24" ht="31.5" x14ac:dyDescent="0.25">
      <c r="A3251" s="4" t="s">
        <v>219</v>
      </c>
      <c r="B3251" s="4" t="s">
        <v>1345</v>
      </c>
      <c r="C3251" s="4" t="s">
        <v>1495</v>
      </c>
      <c r="D3251" s="4" t="s">
        <v>12</v>
      </c>
      <c r="E3251" s="14" t="s">
        <v>466</v>
      </c>
      <c r="F3251" s="5">
        <f t="shared" si="2775"/>
        <v>4059.4</v>
      </c>
      <c r="G3251" s="5">
        <f t="shared" si="2775"/>
        <v>4059.4</v>
      </c>
      <c r="H3251" s="5">
        <f t="shared" si="2775"/>
        <v>4059.4</v>
      </c>
      <c r="I3251" s="5">
        <f t="shared" si="2775"/>
        <v>0</v>
      </c>
      <c r="J3251" s="5">
        <f t="shared" si="2775"/>
        <v>0</v>
      </c>
      <c r="K3251" s="5">
        <f t="shared" si="2775"/>
        <v>0</v>
      </c>
      <c r="L3251" s="5">
        <f t="shared" si="2775"/>
        <v>-1383.348</v>
      </c>
      <c r="M3251" s="5">
        <f t="shared" si="2735"/>
        <v>2676.0520000000001</v>
      </c>
      <c r="N3251" s="5">
        <v>4035.8530000000001</v>
      </c>
      <c r="O3251" s="5">
        <f>O3252</f>
        <v>2306.0520000000001</v>
      </c>
      <c r="P3251" s="5">
        <f t="shared" si="2776"/>
        <v>0</v>
      </c>
      <c r="Q3251" s="5">
        <f t="shared" si="2776"/>
        <v>0</v>
      </c>
      <c r="R3251" s="5">
        <f t="shared" si="2776"/>
        <v>0</v>
      </c>
      <c r="S3251" s="5">
        <f t="shared" si="2776"/>
        <v>0</v>
      </c>
      <c r="T3251" s="5">
        <v>3999.3785600000001</v>
      </c>
      <c r="U3251" s="5">
        <f t="shared" si="2776"/>
        <v>0</v>
      </c>
      <c r="V3251" s="36">
        <f t="shared" si="2776"/>
        <v>0</v>
      </c>
      <c r="W3251" s="5">
        <f t="shared" si="2740"/>
        <v>99.096239630135202</v>
      </c>
      <c r="X3251" s="26"/>
    </row>
    <row r="3252" spans="1:24" ht="31.5" x14ac:dyDescent="0.25">
      <c r="A3252" s="4" t="s">
        <v>219</v>
      </c>
      <c r="B3252" s="4" t="s">
        <v>1345</v>
      </c>
      <c r="C3252" s="4" t="s">
        <v>204</v>
      </c>
      <c r="D3252" s="4"/>
      <c r="E3252" s="14" t="s">
        <v>970</v>
      </c>
      <c r="F3252" s="5">
        <v>4059.4</v>
      </c>
      <c r="G3252" s="5">
        <v>4059.4</v>
      </c>
      <c r="H3252" s="5">
        <v>4059.4</v>
      </c>
      <c r="I3252" s="5"/>
      <c r="J3252" s="5"/>
      <c r="K3252" s="5"/>
      <c r="L3252" s="5">
        <v>-1383.348</v>
      </c>
      <c r="M3252" s="5">
        <f t="shared" si="2735"/>
        <v>2676.0520000000001</v>
      </c>
      <c r="N3252" s="5">
        <v>28931.03139</v>
      </c>
      <c r="O3252" s="5">
        <v>2306.0520000000001</v>
      </c>
      <c r="P3252" s="5">
        <v>0</v>
      </c>
      <c r="Q3252" s="5">
        <v>0</v>
      </c>
      <c r="R3252" s="5">
        <v>0</v>
      </c>
      <c r="S3252" s="5">
        <v>0</v>
      </c>
      <c r="T3252" s="5">
        <v>28931.03139</v>
      </c>
      <c r="U3252" s="5">
        <v>0</v>
      </c>
      <c r="V3252" s="36">
        <v>0</v>
      </c>
      <c r="W3252" s="5">
        <f t="shared" si="2740"/>
        <v>100</v>
      </c>
      <c r="X3252" s="26"/>
    </row>
    <row r="3253" spans="1:24" ht="47.25" x14ac:dyDescent="0.25">
      <c r="A3253" s="4" t="s">
        <v>219</v>
      </c>
      <c r="B3253" s="4" t="s">
        <v>1345</v>
      </c>
      <c r="C3253" s="4" t="s">
        <v>205</v>
      </c>
      <c r="D3253" s="4"/>
      <c r="E3253" s="14" t="s">
        <v>971</v>
      </c>
      <c r="F3253" s="5">
        <f t="shared" ref="F3253:L3255" si="2777">F3254</f>
        <v>22225</v>
      </c>
      <c r="G3253" s="5">
        <f t="shared" si="2777"/>
        <v>0</v>
      </c>
      <c r="H3253" s="5">
        <f t="shared" si="2777"/>
        <v>35052.6</v>
      </c>
      <c r="I3253" s="5">
        <f t="shared" si="2777"/>
        <v>0</v>
      </c>
      <c r="J3253" s="5">
        <f t="shared" si="2777"/>
        <v>0</v>
      </c>
      <c r="K3253" s="5">
        <f t="shared" si="2777"/>
        <v>0</v>
      </c>
      <c r="L3253" s="5">
        <f t="shared" si="2777"/>
        <v>-245.744</v>
      </c>
      <c r="M3253" s="5">
        <f t="shared" si="2735"/>
        <v>21979.256000000001</v>
      </c>
      <c r="N3253" s="5">
        <v>28931.03139</v>
      </c>
      <c r="O3253" s="5">
        <f t="shared" ref="O3253:O3255" si="2778">O3254</f>
        <v>13066.633040000001</v>
      </c>
      <c r="P3253" s="5">
        <f t="shared" ref="P3253:V3255" si="2779">P3254</f>
        <v>48246.183510000003</v>
      </c>
      <c r="Q3253" s="5">
        <f t="shared" si="2779"/>
        <v>9379.9500399999997</v>
      </c>
      <c r="R3253" s="5">
        <f t="shared" si="2779"/>
        <v>0</v>
      </c>
      <c r="S3253" s="5">
        <f t="shared" si="2779"/>
        <v>0</v>
      </c>
      <c r="T3253" s="5">
        <v>28931.03139</v>
      </c>
      <c r="U3253" s="5">
        <f t="shared" si="2779"/>
        <v>48232.183510000003</v>
      </c>
      <c r="V3253" s="36">
        <f t="shared" si="2779"/>
        <v>0</v>
      </c>
      <c r="W3253" s="5">
        <f t="shared" si="2740"/>
        <v>100</v>
      </c>
      <c r="X3253" s="26"/>
    </row>
    <row r="3254" spans="1:24" ht="31.5" x14ac:dyDescent="0.25">
      <c r="A3254" s="4" t="s">
        <v>219</v>
      </c>
      <c r="B3254" s="4" t="s">
        <v>1345</v>
      </c>
      <c r="C3254" s="4" t="s">
        <v>808</v>
      </c>
      <c r="D3254" s="4"/>
      <c r="E3254" s="14" t="s">
        <v>1496</v>
      </c>
      <c r="F3254" s="5">
        <f t="shared" si="2777"/>
        <v>22225</v>
      </c>
      <c r="G3254" s="5">
        <f t="shared" si="2777"/>
        <v>0</v>
      </c>
      <c r="H3254" s="5">
        <f t="shared" si="2777"/>
        <v>35052.6</v>
      </c>
      <c r="I3254" s="5">
        <f t="shared" si="2777"/>
        <v>0</v>
      </c>
      <c r="J3254" s="5">
        <f t="shared" si="2777"/>
        <v>0</v>
      </c>
      <c r="K3254" s="5">
        <f t="shared" si="2777"/>
        <v>0</v>
      </c>
      <c r="L3254" s="5">
        <f t="shared" si="2777"/>
        <v>-245.744</v>
      </c>
      <c r="M3254" s="5">
        <f t="shared" si="2735"/>
        <v>21979.256000000001</v>
      </c>
      <c r="N3254" s="5">
        <v>28931.03139</v>
      </c>
      <c r="O3254" s="5">
        <f t="shared" si="2778"/>
        <v>13066.633040000001</v>
      </c>
      <c r="P3254" s="5">
        <f t="shared" si="2779"/>
        <v>48246.183510000003</v>
      </c>
      <c r="Q3254" s="5">
        <f t="shared" si="2779"/>
        <v>9379.9500399999997</v>
      </c>
      <c r="R3254" s="5">
        <f t="shared" si="2779"/>
        <v>0</v>
      </c>
      <c r="S3254" s="5">
        <f t="shared" si="2779"/>
        <v>0</v>
      </c>
      <c r="T3254" s="5">
        <v>28931.03139</v>
      </c>
      <c r="U3254" s="5">
        <f t="shared" si="2779"/>
        <v>48232.183510000003</v>
      </c>
      <c r="V3254" s="36">
        <f t="shared" si="2779"/>
        <v>0</v>
      </c>
      <c r="W3254" s="5">
        <f t="shared" si="2740"/>
        <v>100</v>
      </c>
      <c r="X3254" s="26"/>
    </row>
    <row r="3255" spans="1:24" ht="31.5" x14ac:dyDescent="0.25">
      <c r="A3255" s="4" t="s">
        <v>219</v>
      </c>
      <c r="B3255" s="4" t="s">
        <v>1345</v>
      </c>
      <c r="C3255" s="4" t="s">
        <v>810</v>
      </c>
      <c r="D3255" s="4"/>
      <c r="E3255" s="14" t="s">
        <v>809</v>
      </c>
      <c r="F3255" s="5">
        <f t="shared" si="2777"/>
        <v>22225</v>
      </c>
      <c r="G3255" s="5">
        <f t="shared" si="2777"/>
        <v>0</v>
      </c>
      <c r="H3255" s="5">
        <f t="shared" si="2777"/>
        <v>35052.6</v>
      </c>
      <c r="I3255" s="5">
        <f t="shared" si="2777"/>
        <v>0</v>
      </c>
      <c r="J3255" s="5">
        <f t="shared" si="2777"/>
        <v>0</v>
      </c>
      <c r="K3255" s="5">
        <f t="shared" si="2777"/>
        <v>0</v>
      </c>
      <c r="L3255" s="5">
        <f t="shared" si="2777"/>
        <v>-245.744</v>
      </c>
      <c r="M3255" s="5">
        <f t="shared" si="2735"/>
        <v>21979.256000000001</v>
      </c>
      <c r="N3255" s="5">
        <v>28931.03139</v>
      </c>
      <c r="O3255" s="5">
        <f t="shared" si="2778"/>
        <v>13066.633040000001</v>
      </c>
      <c r="P3255" s="5">
        <f t="shared" si="2779"/>
        <v>48246.183510000003</v>
      </c>
      <c r="Q3255" s="5">
        <f t="shared" si="2779"/>
        <v>9379.9500399999997</v>
      </c>
      <c r="R3255" s="5">
        <f t="shared" si="2779"/>
        <v>0</v>
      </c>
      <c r="S3255" s="5">
        <f t="shared" si="2779"/>
        <v>0</v>
      </c>
      <c r="T3255" s="5">
        <v>28931.03139</v>
      </c>
      <c r="U3255" s="5">
        <f t="shared" si="2779"/>
        <v>48232.183510000003</v>
      </c>
      <c r="V3255" s="36">
        <f t="shared" si="2779"/>
        <v>0</v>
      </c>
      <c r="W3255" s="5">
        <f t="shared" si="2740"/>
        <v>100</v>
      </c>
      <c r="X3255" s="26"/>
    </row>
    <row r="3256" spans="1:24" ht="31.5" x14ac:dyDescent="0.25">
      <c r="A3256" s="4" t="s">
        <v>219</v>
      </c>
      <c r="B3256" s="4" t="s">
        <v>1345</v>
      </c>
      <c r="C3256" s="4" t="s">
        <v>810</v>
      </c>
      <c r="D3256" s="4" t="s">
        <v>73</v>
      </c>
      <c r="E3256" s="14" t="s">
        <v>475</v>
      </c>
      <c r="F3256" s="5">
        <v>22225</v>
      </c>
      <c r="G3256" s="5"/>
      <c r="H3256" s="5">
        <v>35052.6</v>
      </c>
      <c r="I3256" s="5"/>
      <c r="J3256" s="5"/>
      <c r="K3256" s="5"/>
      <c r="L3256" s="5">
        <v>-245.744</v>
      </c>
      <c r="M3256" s="5">
        <f t="shared" si="2735"/>
        <v>21979.256000000001</v>
      </c>
      <c r="N3256" s="5">
        <v>3445.6478000000002</v>
      </c>
      <c r="O3256" s="5">
        <f>3686.683+9379.95004</f>
        <v>13066.633040000001</v>
      </c>
      <c r="P3256" s="5">
        <v>48246.183510000003</v>
      </c>
      <c r="Q3256" s="5">
        <v>9379.9500399999997</v>
      </c>
      <c r="R3256" s="5">
        <v>0</v>
      </c>
      <c r="S3256" s="5">
        <v>0</v>
      </c>
      <c r="T3256" s="5">
        <v>3445.6478000000002</v>
      </c>
      <c r="U3256" s="5">
        <v>48232.183510000003</v>
      </c>
      <c r="V3256" s="36">
        <v>0</v>
      </c>
      <c r="W3256" s="5">
        <f t="shared" si="2740"/>
        <v>100</v>
      </c>
      <c r="X3256" s="26"/>
    </row>
    <row r="3257" spans="1:24" ht="63" x14ac:dyDescent="0.25">
      <c r="A3257" s="4" t="s">
        <v>219</v>
      </c>
      <c r="B3257" s="4" t="s">
        <v>1345</v>
      </c>
      <c r="C3257" s="4" t="s">
        <v>810</v>
      </c>
      <c r="D3257" s="4" t="s">
        <v>72</v>
      </c>
      <c r="E3257" s="14" t="s">
        <v>1187</v>
      </c>
      <c r="F3257" s="5">
        <f t="shared" ref="F3257:L3259" si="2780">F3258</f>
        <v>61374</v>
      </c>
      <c r="G3257" s="5">
        <f t="shared" si="2780"/>
        <v>0</v>
      </c>
      <c r="H3257" s="5">
        <f t="shared" si="2780"/>
        <v>0</v>
      </c>
      <c r="I3257" s="5">
        <f t="shared" si="2780"/>
        <v>0</v>
      </c>
      <c r="J3257" s="5">
        <f t="shared" si="2780"/>
        <v>0</v>
      </c>
      <c r="K3257" s="5">
        <f t="shared" si="2780"/>
        <v>0</v>
      </c>
      <c r="L3257" s="5">
        <f t="shared" si="2780"/>
        <v>0</v>
      </c>
      <c r="M3257" s="5">
        <f t="shared" si="2735"/>
        <v>61374</v>
      </c>
      <c r="N3257" s="5">
        <v>3445.6478000000002</v>
      </c>
      <c r="O3257" s="5">
        <f t="shared" ref="O3257:O3259" si="2781">O3258</f>
        <v>52491.328909999997</v>
      </c>
      <c r="P3257" s="5">
        <f t="shared" ref="P3257:V3259" si="2782">P3258</f>
        <v>12933.293</v>
      </c>
      <c r="Q3257" s="5">
        <f t="shared" si="2782"/>
        <v>52491.328909999997</v>
      </c>
      <c r="R3257" s="5">
        <f t="shared" si="2782"/>
        <v>0</v>
      </c>
      <c r="S3257" s="5">
        <f t="shared" si="2782"/>
        <v>0</v>
      </c>
      <c r="T3257" s="5">
        <v>3445.6478000000002</v>
      </c>
      <c r="U3257" s="5">
        <f t="shared" si="2782"/>
        <v>12933.293</v>
      </c>
      <c r="V3257" s="36">
        <f t="shared" si="2782"/>
        <v>0</v>
      </c>
      <c r="W3257" s="5">
        <f t="shared" si="2740"/>
        <v>100</v>
      </c>
      <c r="X3257" s="26"/>
    </row>
    <row r="3258" spans="1:24" x14ac:dyDescent="0.25">
      <c r="A3258" s="4" t="s">
        <v>219</v>
      </c>
      <c r="B3258" s="4" t="s">
        <v>1345</v>
      </c>
      <c r="C3258" s="4" t="s">
        <v>810</v>
      </c>
      <c r="D3258" s="4" t="s">
        <v>13</v>
      </c>
      <c r="E3258" s="14" t="s">
        <v>480</v>
      </c>
      <c r="F3258" s="5">
        <f t="shared" si="2780"/>
        <v>61374</v>
      </c>
      <c r="G3258" s="5">
        <f t="shared" si="2780"/>
        <v>0</v>
      </c>
      <c r="H3258" s="5">
        <f t="shared" si="2780"/>
        <v>0</v>
      </c>
      <c r="I3258" s="5">
        <f t="shared" si="2780"/>
        <v>0</v>
      </c>
      <c r="J3258" s="5">
        <f t="shared" si="2780"/>
        <v>0</v>
      </c>
      <c r="K3258" s="5">
        <f t="shared" si="2780"/>
        <v>0</v>
      </c>
      <c r="L3258" s="5">
        <f t="shared" si="2780"/>
        <v>0</v>
      </c>
      <c r="M3258" s="5">
        <f t="shared" si="2735"/>
        <v>61374</v>
      </c>
      <c r="N3258" s="5">
        <v>25485.383590000001</v>
      </c>
      <c r="O3258" s="5">
        <f t="shared" si="2781"/>
        <v>52491.328909999997</v>
      </c>
      <c r="P3258" s="5">
        <f t="shared" si="2782"/>
        <v>12933.293</v>
      </c>
      <c r="Q3258" s="5">
        <f t="shared" si="2782"/>
        <v>52491.328909999997</v>
      </c>
      <c r="R3258" s="5">
        <f t="shared" si="2782"/>
        <v>0</v>
      </c>
      <c r="S3258" s="5">
        <f t="shared" si="2782"/>
        <v>0</v>
      </c>
      <c r="T3258" s="5">
        <v>25485.383590000001</v>
      </c>
      <c r="U3258" s="5">
        <f t="shared" si="2782"/>
        <v>12933.293</v>
      </c>
      <c r="V3258" s="36">
        <f t="shared" si="2782"/>
        <v>0</v>
      </c>
      <c r="W3258" s="5">
        <f t="shared" si="2740"/>
        <v>100</v>
      </c>
      <c r="X3258" s="26"/>
    </row>
    <row r="3259" spans="1:24" ht="63" x14ac:dyDescent="0.25">
      <c r="A3259" s="4" t="s">
        <v>219</v>
      </c>
      <c r="B3259" s="4" t="s">
        <v>1345</v>
      </c>
      <c r="C3259" s="4" t="s">
        <v>810</v>
      </c>
      <c r="D3259" s="4" t="s">
        <v>182</v>
      </c>
      <c r="E3259" s="14" t="s">
        <v>481</v>
      </c>
      <c r="F3259" s="5">
        <f t="shared" si="2780"/>
        <v>61374</v>
      </c>
      <c r="G3259" s="5">
        <f t="shared" si="2780"/>
        <v>0</v>
      </c>
      <c r="H3259" s="5">
        <f t="shared" si="2780"/>
        <v>0</v>
      </c>
      <c r="I3259" s="5">
        <f t="shared" si="2780"/>
        <v>0</v>
      </c>
      <c r="J3259" s="5">
        <f t="shared" si="2780"/>
        <v>0</v>
      </c>
      <c r="K3259" s="5">
        <f t="shared" si="2780"/>
        <v>0</v>
      </c>
      <c r="L3259" s="5">
        <f t="shared" si="2780"/>
        <v>0</v>
      </c>
      <c r="M3259" s="5">
        <f t="shared" si="2735"/>
        <v>61374</v>
      </c>
      <c r="N3259" s="5">
        <v>25485.383590000001</v>
      </c>
      <c r="O3259" s="5">
        <f t="shared" si="2781"/>
        <v>52491.328909999997</v>
      </c>
      <c r="P3259" s="5">
        <f t="shared" si="2782"/>
        <v>12933.293</v>
      </c>
      <c r="Q3259" s="5">
        <f t="shared" si="2782"/>
        <v>52491.328909999997</v>
      </c>
      <c r="R3259" s="5">
        <f t="shared" si="2782"/>
        <v>0</v>
      </c>
      <c r="S3259" s="5">
        <f t="shared" si="2782"/>
        <v>0</v>
      </c>
      <c r="T3259" s="5">
        <v>25485.383590000001</v>
      </c>
      <c r="U3259" s="5">
        <f t="shared" si="2782"/>
        <v>12933.293</v>
      </c>
      <c r="V3259" s="36">
        <f t="shared" si="2782"/>
        <v>0</v>
      </c>
      <c r="W3259" s="5">
        <f t="shared" si="2740"/>
        <v>100</v>
      </c>
      <c r="X3259" s="26"/>
    </row>
    <row r="3260" spans="1:24" ht="31.5" x14ac:dyDescent="0.25">
      <c r="A3260" s="4" t="s">
        <v>219</v>
      </c>
      <c r="B3260" s="4" t="s">
        <v>1345</v>
      </c>
      <c r="C3260" s="4" t="s">
        <v>188</v>
      </c>
      <c r="D3260" s="4"/>
      <c r="E3260" s="14" t="s">
        <v>994</v>
      </c>
      <c r="F3260" s="5">
        <v>61374</v>
      </c>
      <c r="G3260" s="5"/>
      <c r="H3260" s="5"/>
      <c r="I3260" s="5"/>
      <c r="J3260" s="5"/>
      <c r="K3260" s="5"/>
      <c r="L3260" s="5"/>
      <c r="M3260" s="5">
        <f t="shared" si="2735"/>
        <v>61374</v>
      </c>
      <c r="N3260" s="5">
        <v>12933.293</v>
      </c>
      <c r="O3260" s="5">
        <v>52491.328909999997</v>
      </c>
      <c r="P3260" s="5">
        <f>N3260</f>
        <v>12933.293</v>
      </c>
      <c r="Q3260" s="5">
        <f>O3260</f>
        <v>52491.328909999997</v>
      </c>
      <c r="R3260" s="5">
        <v>0</v>
      </c>
      <c r="S3260" s="5">
        <v>0</v>
      </c>
      <c r="T3260" s="5">
        <v>12933.293</v>
      </c>
      <c r="U3260" s="5">
        <f>T3260</f>
        <v>12933.293</v>
      </c>
      <c r="V3260" s="36">
        <v>0</v>
      </c>
      <c r="W3260" s="5">
        <f t="shared" si="2740"/>
        <v>100</v>
      </c>
      <c r="X3260" s="26"/>
    </row>
    <row r="3261" spans="1:24" ht="47.25" x14ac:dyDescent="0.25">
      <c r="A3261" s="4" t="s">
        <v>219</v>
      </c>
      <c r="B3261" s="4" t="s">
        <v>1345</v>
      </c>
      <c r="C3261" s="4" t="s">
        <v>189</v>
      </c>
      <c r="D3261" s="4"/>
      <c r="E3261" s="14" t="s">
        <v>1005</v>
      </c>
      <c r="F3261" s="5">
        <f>F3262</f>
        <v>12410.7</v>
      </c>
      <c r="G3261" s="5">
        <f t="shared" ref="G3261:L3264" si="2783">G3262</f>
        <v>9543.1</v>
      </c>
      <c r="H3261" s="5">
        <f t="shared" si="2783"/>
        <v>10727.9</v>
      </c>
      <c r="I3261" s="5">
        <f t="shared" si="2783"/>
        <v>0</v>
      </c>
      <c r="J3261" s="5">
        <f t="shared" si="2783"/>
        <v>0</v>
      </c>
      <c r="K3261" s="5">
        <f t="shared" si="2783"/>
        <v>0</v>
      </c>
      <c r="L3261" s="5">
        <f t="shared" si="2783"/>
        <v>-976.42000000000007</v>
      </c>
      <c r="M3261" s="5">
        <f t="shared" si="2735"/>
        <v>11434.28</v>
      </c>
      <c r="N3261" s="5">
        <v>12933.293</v>
      </c>
      <c r="O3261" s="5">
        <f t="shared" ref="O3261:O3264" si="2784">O3262</f>
        <v>6389.4059999999999</v>
      </c>
      <c r="P3261" s="5">
        <f t="shared" ref="P3261:V3264" si="2785">P3262</f>
        <v>0</v>
      </c>
      <c r="Q3261" s="5">
        <f t="shared" si="2785"/>
        <v>0</v>
      </c>
      <c r="R3261" s="5">
        <f t="shared" si="2785"/>
        <v>0</v>
      </c>
      <c r="S3261" s="5">
        <f t="shared" si="2785"/>
        <v>0</v>
      </c>
      <c r="T3261" s="5">
        <v>12933.293</v>
      </c>
      <c r="U3261" s="5">
        <f t="shared" si="2785"/>
        <v>0</v>
      </c>
      <c r="V3261" s="36">
        <f t="shared" si="2785"/>
        <v>0</v>
      </c>
      <c r="W3261" s="5">
        <f t="shared" si="2740"/>
        <v>100</v>
      </c>
      <c r="X3261" s="26"/>
    </row>
    <row r="3262" spans="1:24" ht="47.25" x14ac:dyDescent="0.25">
      <c r="A3262" s="4" t="s">
        <v>219</v>
      </c>
      <c r="B3262" s="4" t="s">
        <v>1345</v>
      </c>
      <c r="C3262" s="4" t="s">
        <v>190</v>
      </c>
      <c r="D3262" s="4"/>
      <c r="E3262" s="14" t="s">
        <v>1008</v>
      </c>
      <c r="F3262" s="5">
        <f>F3263</f>
        <v>12410.7</v>
      </c>
      <c r="G3262" s="5">
        <f t="shared" si="2783"/>
        <v>9543.1</v>
      </c>
      <c r="H3262" s="5">
        <f t="shared" si="2783"/>
        <v>10727.9</v>
      </c>
      <c r="I3262" s="5">
        <f t="shared" si="2783"/>
        <v>0</v>
      </c>
      <c r="J3262" s="5">
        <f t="shared" si="2783"/>
        <v>0</v>
      </c>
      <c r="K3262" s="5">
        <f t="shared" si="2783"/>
        <v>0</v>
      </c>
      <c r="L3262" s="5">
        <f t="shared" si="2783"/>
        <v>-976.42000000000007</v>
      </c>
      <c r="M3262" s="5">
        <f t="shared" si="2735"/>
        <v>11434.28</v>
      </c>
      <c r="N3262" s="5">
        <v>12933.293</v>
      </c>
      <c r="O3262" s="5">
        <f t="shared" si="2784"/>
        <v>6389.4059999999999</v>
      </c>
      <c r="P3262" s="5">
        <f t="shared" si="2785"/>
        <v>0</v>
      </c>
      <c r="Q3262" s="5">
        <f t="shared" si="2785"/>
        <v>0</v>
      </c>
      <c r="R3262" s="5">
        <f t="shared" si="2785"/>
        <v>0</v>
      </c>
      <c r="S3262" s="5">
        <f t="shared" si="2785"/>
        <v>0</v>
      </c>
      <c r="T3262" s="5">
        <v>12933.293</v>
      </c>
      <c r="U3262" s="5">
        <f t="shared" si="2785"/>
        <v>0</v>
      </c>
      <c r="V3262" s="36">
        <f t="shared" si="2785"/>
        <v>0</v>
      </c>
      <c r="W3262" s="5">
        <f t="shared" si="2740"/>
        <v>100</v>
      </c>
      <c r="X3262" s="26"/>
    </row>
    <row r="3263" spans="1:24" ht="31.5" x14ac:dyDescent="0.25">
      <c r="A3263" s="4" t="s">
        <v>219</v>
      </c>
      <c r="B3263" s="4" t="s">
        <v>1345</v>
      </c>
      <c r="C3263" s="4" t="s">
        <v>181</v>
      </c>
      <c r="D3263" s="4"/>
      <c r="E3263" s="14" t="s">
        <v>789</v>
      </c>
      <c r="F3263" s="5">
        <f>F3264</f>
        <v>12410.7</v>
      </c>
      <c r="G3263" s="5">
        <f t="shared" si="2783"/>
        <v>9543.1</v>
      </c>
      <c r="H3263" s="5">
        <f t="shared" si="2783"/>
        <v>10727.9</v>
      </c>
      <c r="I3263" s="5">
        <f t="shared" si="2783"/>
        <v>0</v>
      </c>
      <c r="J3263" s="5">
        <f t="shared" si="2783"/>
        <v>0</v>
      </c>
      <c r="K3263" s="5">
        <f t="shared" si="2783"/>
        <v>0</v>
      </c>
      <c r="L3263" s="5">
        <f t="shared" si="2783"/>
        <v>-976.42000000000007</v>
      </c>
      <c r="M3263" s="5">
        <f t="shared" si="2735"/>
        <v>11434.28</v>
      </c>
      <c r="N3263" s="5">
        <v>12933.293</v>
      </c>
      <c r="O3263" s="5">
        <f t="shared" si="2784"/>
        <v>6389.4059999999999</v>
      </c>
      <c r="P3263" s="5">
        <f t="shared" si="2785"/>
        <v>0</v>
      </c>
      <c r="Q3263" s="5">
        <f t="shared" si="2785"/>
        <v>0</v>
      </c>
      <c r="R3263" s="5">
        <f t="shared" si="2785"/>
        <v>0</v>
      </c>
      <c r="S3263" s="5">
        <f t="shared" si="2785"/>
        <v>0</v>
      </c>
      <c r="T3263" s="5">
        <v>12933.293</v>
      </c>
      <c r="U3263" s="5">
        <f t="shared" si="2785"/>
        <v>0</v>
      </c>
      <c r="V3263" s="36">
        <f t="shared" si="2785"/>
        <v>0</v>
      </c>
      <c r="W3263" s="5">
        <f t="shared" si="2740"/>
        <v>100</v>
      </c>
      <c r="X3263" s="26"/>
    </row>
    <row r="3264" spans="1:24" ht="31.5" x14ac:dyDescent="0.25">
      <c r="A3264" s="4" t="s">
        <v>219</v>
      </c>
      <c r="B3264" s="4" t="s">
        <v>1345</v>
      </c>
      <c r="C3264" s="4" t="s">
        <v>181</v>
      </c>
      <c r="D3264" s="4" t="s">
        <v>73</v>
      </c>
      <c r="E3264" s="14" t="s">
        <v>475</v>
      </c>
      <c r="F3264" s="5">
        <f>F3265</f>
        <v>12410.7</v>
      </c>
      <c r="G3264" s="5">
        <f t="shared" si="2783"/>
        <v>9543.1</v>
      </c>
      <c r="H3264" s="5">
        <f t="shared" si="2783"/>
        <v>10727.9</v>
      </c>
      <c r="I3264" s="5">
        <f t="shared" si="2783"/>
        <v>0</v>
      </c>
      <c r="J3264" s="5">
        <f t="shared" si="2783"/>
        <v>0</v>
      </c>
      <c r="K3264" s="5">
        <f t="shared" si="2783"/>
        <v>0</v>
      </c>
      <c r="L3264" s="5">
        <f t="shared" si="2783"/>
        <v>-976.42000000000007</v>
      </c>
      <c r="M3264" s="5">
        <f t="shared" si="2735"/>
        <v>11434.28</v>
      </c>
      <c r="N3264" s="5">
        <v>200</v>
      </c>
      <c r="O3264" s="5">
        <f t="shared" si="2784"/>
        <v>6389.4059999999999</v>
      </c>
      <c r="P3264" s="5">
        <f t="shared" si="2785"/>
        <v>0</v>
      </c>
      <c r="Q3264" s="5">
        <f t="shared" si="2785"/>
        <v>0</v>
      </c>
      <c r="R3264" s="5">
        <f t="shared" si="2785"/>
        <v>0</v>
      </c>
      <c r="S3264" s="5">
        <f t="shared" si="2785"/>
        <v>0</v>
      </c>
      <c r="T3264" s="5">
        <v>200</v>
      </c>
      <c r="U3264" s="5">
        <f t="shared" si="2785"/>
        <v>0</v>
      </c>
      <c r="V3264" s="36">
        <f t="shared" si="2785"/>
        <v>0</v>
      </c>
      <c r="W3264" s="5">
        <f t="shared" si="2740"/>
        <v>100</v>
      </c>
      <c r="X3264" s="26"/>
    </row>
    <row r="3265" spans="1:25" ht="63" x14ac:dyDescent="0.25">
      <c r="A3265" s="4" t="s">
        <v>219</v>
      </c>
      <c r="B3265" s="4" t="s">
        <v>1345</v>
      </c>
      <c r="C3265" s="4" t="s">
        <v>181</v>
      </c>
      <c r="D3265" s="4" t="s">
        <v>72</v>
      </c>
      <c r="E3265" s="14" t="s">
        <v>1187</v>
      </c>
      <c r="F3265" s="5">
        <v>12410.7</v>
      </c>
      <c r="G3265" s="5">
        <v>9543.1</v>
      </c>
      <c r="H3265" s="5">
        <v>10727.9</v>
      </c>
      <c r="I3265" s="5"/>
      <c r="J3265" s="5"/>
      <c r="K3265" s="5"/>
      <c r="L3265" s="5">
        <f>-592.32-384.1</f>
        <v>-976.42000000000007</v>
      </c>
      <c r="M3265" s="5">
        <f t="shared" si="2735"/>
        <v>11434.28</v>
      </c>
      <c r="N3265" s="5">
        <v>200</v>
      </c>
      <c r="O3265" s="5">
        <v>6389.4059999999999</v>
      </c>
      <c r="P3265" s="5">
        <v>0</v>
      </c>
      <c r="Q3265" s="5">
        <v>0</v>
      </c>
      <c r="R3265" s="5">
        <v>0</v>
      </c>
      <c r="S3265" s="5">
        <v>0</v>
      </c>
      <c r="T3265" s="5">
        <v>200</v>
      </c>
      <c r="U3265" s="5">
        <v>0</v>
      </c>
      <c r="V3265" s="36">
        <v>0</v>
      </c>
      <c r="W3265" s="5">
        <f t="shared" si="2740"/>
        <v>100</v>
      </c>
      <c r="X3265" s="26"/>
    </row>
    <row r="3266" spans="1:25" x14ac:dyDescent="0.25">
      <c r="A3266" s="4" t="s">
        <v>219</v>
      </c>
      <c r="B3266" s="4" t="s">
        <v>1345</v>
      </c>
      <c r="C3266" s="4" t="s">
        <v>181</v>
      </c>
      <c r="D3266" s="4" t="s">
        <v>13</v>
      </c>
      <c r="E3266" s="14" t="s">
        <v>480</v>
      </c>
      <c r="F3266" s="5">
        <f t="shared" ref="F3266:L3270" si="2786">F3267</f>
        <v>2314.6999999999998</v>
      </c>
      <c r="G3266" s="5">
        <f t="shared" si="2786"/>
        <v>2314.6999999999998</v>
      </c>
      <c r="H3266" s="5">
        <f t="shared" si="2786"/>
        <v>2314.6999999999998</v>
      </c>
      <c r="I3266" s="5">
        <f t="shared" si="2786"/>
        <v>0</v>
      </c>
      <c r="J3266" s="5">
        <f t="shared" si="2786"/>
        <v>0</v>
      </c>
      <c r="K3266" s="5">
        <f t="shared" si="2786"/>
        <v>0</v>
      </c>
      <c r="L3266" s="5">
        <f t="shared" si="2786"/>
        <v>-1002.693</v>
      </c>
      <c r="M3266" s="5">
        <f t="shared" si="2735"/>
        <v>1312.0069999999998</v>
      </c>
      <c r="N3266" s="5">
        <v>12733.293</v>
      </c>
      <c r="O3266" s="5">
        <f t="shared" ref="O3266:O3270" si="2787">O3267</f>
        <v>642.29300000000001</v>
      </c>
      <c r="P3266" s="5">
        <f t="shared" ref="P3266:V3270" si="2788">P3267</f>
        <v>0</v>
      </c>
      <c r="Q3266" s="5">
        <f t="shared" si="2788"/>
        <v>0</v>
      </c>
      <c r="R3266" s="5">
        <f t="shared" si="2788"/>
        <v>0</v>
      </c>
      <c r="S3266" s="5">
        <f t="shared" si="2788"/>
        <v>0</v>
      </c>
      <c r="T3266" s="5">
        <v>12733.293</v>
      </c>
      <c r="U3266" s="5">
        <f t="shared" si="2788"/>
        <v>0</v>
      </c>
      <c r="V3266" s="36">
        <f t="shared" si="2788"/>
        <v>0</v>
      </c>
      <c r="W3266" s="5">
        <f t="shared" si="2740"/>
        <v>100</v>
      </c>
      <c r="X3266" s="26"/>
    </row>
    <row r="3267" spans="1:25" ht="63" x14ac:dyDescent="0.25">
      <c r="A3267" s="4" t="s">
        <v>219</v>
      </c>
      <c r="B3267" s="4" t="s">
        <v>1345</v>
      </c>
      <c r="C3267" s="4" t="s">
        <v>181</v>
      </c>
      <c r="D3267" s="4" t="s">
        <v>182</v>
      </c>
      <c r="E3267" s="14" t="s">
        <v>481</v>
      </c>
      <c r="F3267" s="5">
        <f t="shared" si="2786"/>
        <v>2314.6999999999998</v>
      </c>
      <c r="G3267" s="5">
        <f t="shared" si="2786"/>
        <v>2314.6999999999998</v>
      </c>
      <c r="H3267" s="5">
        <f t="shared" si="2786"/>
        <v>2314.6999999999998</v>
      </c>
      <c r="I3267" s="5">
        <f t="shared" si="2786"/>
        <v>0</v>
      </c>
      <c r="J3267" s="5">
        <f t="shared" si="2786"/>
        <v>0</v>
      </c>
      <c r="K3267" s="5">
        <f t="shared" si="2786"/>
        <v>0</v>
      </c>
      <c r="L3267" s="5">
        <f t="shared" si="2786"/>
        <v>-1002.693</v>
      </c>
      <c r="M3267" s="5">
        <f t="shared" si="2735"/>
        <v>1312.0069999999998</v>
      </c>
      <c r="N3267" s="5">
        <v>12733.293</v>
      </c>
      <c r="O3267" s="5">
        <f t="shared" si="2787"/>
        <v>642.29300000000001</v>
      </c>
      <c r="P3267" s="5">
        <f t="shared" si="2788"/>
        <v>0</v>
      </c>
      <c r="Q3267" s="5">
        <f t="shared" si="2788"/>
        <v>0</v>
      </c>
      <c r="R3267" s="5">
        <f t="shared" si="2788"/>
        <v>0</v>
      </c>
      <c r="S3267" s="5">
        <f t="shared" si="2788"/>
        <v>0</v>
      </c>
      <c r="T3267" s="5">
        <v>12733.293</v>
      </c>
      <c r="U3267" s="5">
        <f t="shared" si="2788"/>
        <v>0</v>
      </c>
      <c r="V3267" s="36">
        <f t="shared" si="2788"/>
        <v>0</v>
      </c>
      <c r="W3267" s="5">
        <f t="shared" si="2740"/>
        <v>100</v>
      </c>
      <c r="X3267" s="26"/>
    </row>
    <row r="3268" spans="1:25" ht="31.5" x14ac:dyDescent="0.25">
      <c r="A3268" s="4" t="s">
        <v>219</v>
      </c>
      <c r="B3268" s="4" t="s">
        <v>1345</v>
      </c>
      <c r="C3268" s="4" t="s">
        <v>22</v>
      </c>
      <c r="D3268" s="4"/>
      <c r="E3268" s="14" t="s">
        <v>699</v>
      </c>
      <c r="F3268" s="5">
        <f>F3269</f>
        <v>2314.6999999999998</v>
      </c>
      <c r="G3268" s="5">
        <f t="shared" si="2786"/>
        <v>2314.6999999999998</v>
      </c>
      <c r="H3268" s="5">
        <f t="shared" si="2786"/>
        <v>2314.6999999999998</v>
      </c>
      <c r="I3268" s="5">
        <f t="shared" si="2786"/>
        <v>0</v>
      </c>
      <c r="J3268" s="5">
        <f t="shared" si="2786"/>
        <v>0</v>
      </c>
      <c r="K3268" s="5">
        <f t="shared" si="2786"/>
        <v>0</v>
      </c>
      <c r="L3268" s="5">
        <f t="shared" si="2786"/>
        <v>-1002.693</v>
      </c>
      <c r="M3268" s="5">
        <f t="shared" si="2735"/>
        <v>1312.0069999999998</v>
      </c>
      <c r="N3268" s="5">
        <v>4500</v>
      </c>
      <c r="O3268" s="5">
        <f t="shared" si="2787"/>
        <v>642.29300000000001</v>
      </c>
      <c r="P3268" s="5">
        <f t="shared" si="2788"/>
        <v>0</v>
      </c>
      <c r="Q3268" s="5">
        <f t="shared" si="2788"/>
        <v>0</v>
      </c>
      <c r="R3268" s="5">
        <f t="shared" si="2788"/>
        <v>0</v>
      </c>
      <c r="S3268" s="5">
        <f t="shared" si="2788"/>
        <v>0</v>
      </c>
      <c r="T3268" s="5">
        <v>4477.1690399999998</v>
      </c>
      <c r="U3268" s="5">
        <f t="shared" si="2788"/>
        <v>0</v>
      </c>
      <c r="V3268" s="36">
        <f t="shared" si="2788"/>
        <v>0</v>
      </c>
      <c r="W3268" s="5">
        <f t="shared" si="2740"/>
        <v>99.492645333333328</v>
      </c>
      <c r="X3268" s="26"/>
    </row>
    <row r="3269" spans="1:25" ht="47.25" x14ac:dyDescent="0.25">
      <c r="A3269" s="4" t="s">
        <v>219</v>
      </c>
      <c r="B3269" s="4" t="s">
        <v>1345</v>
      </c>
      <c r="C3269" s="4" t="s">
        <v>345</v>
      </c>
      <c r="D3269" s="4"/>
      <c r="E3269" s="14" t="s">
        <v>704</v>
      </c>
      <c r="F3269" s="5">
        <f>F3270</f>
        <v>2314.6999999999998</v>
      </c>
      <c r="G3269" s="5">
        <f t="shared" si="2786"/>
        <v>2314.6999999999998</v>
      </c>
      <c r="H3269" s="5">
        <f t="shared" si="2786"/>
        <v>2314.6999999999998</v>
      </c>
      <c r="I3269" s="5">
        <f t="shared" si="2786"/>
        <v>0</v>
      </c>
      <c r="J3269" s="5">
        <f t="shared" si="2786"/>
        <v>0</v>
      </c>
      <c r="K3269" s="5">
        <f t="shared" si="2786"/>
        <v>0</v>
      </c>
      <c r="L3269" s="5">
        <f t="shared" si="2786"/>
        <v>-1002.693</v>
      </c>
      <c r="M3269" s="5">
        <f t="shared" si="2735"/>
        <v>1312.0069999999998</v>
      </c>
      <c r="N3269" s="5">
        <v>4500</v>
      </c>
      <c r="O3269" s="5">
        <f t="shared" si="2787"/>
        <v>642.29300000000001</v>
      </c>
      <c r="P3269" s="5">
        <f t="shared" si="2788"/>
        <v>0</v>
      </c>
      <c r="Q3269" s="5">
        <f t="shared" si="2788"/>
        <v>0</v>
      </c>
      <c r="R3269" s="5">
        <f t="shared" si="2788"/>
        <v>0</v>
      </c>
      <c r="S3269" s="5">
        <f t="shared" si="2788"/>
        <v>0</v>
      </c>
      <c r="T3269" s="5">
        <v>4477.1690399999998</v>
      </c>
      <c r="U3269" s="5">
        <f t="shared" si="2788"/>
        <v>0</v>
      </c>
      <c r="V3269" s="36">
        <f t="shared" si="2788"/>
        <v>0</v>
      </c>
      <c r="W3269" s="5">
        <f t="shared" si="2740"/>
        <v>99.492645333333328</v>
      </c>
      <c r="X3269" s="26"/>
    </row>
    <row r="3270" spans="1:25" ht="31.5" x14ac:dyDescent="0.25">
      <c r="A3270" s="4" t="s">
        <v>219</v>
      </c>
      <c r="B3270" s="4" t="s">
        <v>1345</v>
      </c>
      <c r="C3270" s="4" t="s">
        <v>345</v>
      </c>
      <c r="D3270" s="4" t="s">
        <v>11</v>
      </c>
      <c r="E3270" s="14" t="s">
        <v>465</v>
      </c>
      <c r="F3270" s="5">
        <f t="shared" si="2786"/>
        <v>2314.6999999999998</v>
      </c>
      <c r="G3270" s="5">
        <f t="shared" si="2786"/>
        <v>2314.6999999999998</v>
      </c>
      <c r="H3270" s="5">
        <f t="shared" si="2786"/>
        <v>2314.6999999999998</v>
      </c>
      <c r="I3270" s="5">
        <f t="shared" si="2786"/>
        <v>0</v>
      </c>
      <c r="J3270" s="5">
        <f t="shared" si="2786"/>
        <v>0</v>
      </c>
      <c r="K3270" s="5">
        <f t="shared" si="2786"/>
        <v>0</v>
      </c>
      <c r="L3270" s="5">
        <f t="shared" si="2786"/>
        <v>-1002.693</v>
      </c>
      <c r="M3270" s="5">
        <f t="shared" si="2735"/>
        <v>1312.0069999999998</v>
      </c>
      <c r="N3270" s="5">
        <v>4500</v>
      </c>
      <c r="O3270" s="5">
        <f t="shared" si="2787"/>
        <v>642.29300000000001</v>
      </c>
      <c r="P3270" s="5">
        <f t="shared" si="2788"/>
        <v>0</v>
      </c>
      <c r="Q3270" s="5">
        <f t="shared" si="2788"/>
        <v>0</v>
      </c>
      <c r="R3270" s="5">
        <f t="shared" si="2788"/>
        <v>0</v>
      </c>
      <c r="S3270" s="5">
        <f t="shared" si="2788"/>
        <v>0</v>
      </c>
      <c r="T3270" s="5">
        <v>4477.1690399999998</v>
      </c>
      <c r="U3270" s="5">
        <f t="shared" si="2788"/>
        <v>0</v>
      </c>
      <c r="V3270" s="36">
        <f t="shared" si="2788"/>
        <v>0</v>
      </c>
      <c r="W3270" s="5">
        <f t="shared" si="2740"/>
        <v>99.492645333333328</v>
      </c>
      <c r="X3270" s="26"/>
    </row>
    <row r="3271" spans="1:25" ht="31.5" x14ac:dyDescent="0.25">
      <c r="A3271" s="4" t="s">
        <v>219</v>
      </c>
      <c r="B3271" s="4" t="s">
        <v>1345</v>
      </c>
      <c r="C3271" s="4" t="s">
        <v>345</v>
      </c>
      <c r="D3271" s="4" t="s">
        <v>12</v>
      </c>
      <c r="E3271" s="14" t="s">
        <v>466</v>
      </c>
      <c r="F3271" s="5">
        <v>2314.6999999999998</v>
      </c>
      <c r="G3271" s="5">
        <v>2314.6999999999998</v>
      </c>
      <c r="H3271" s="5">
        <v>2314.6999999999998</v>
      </c>
      <c r="I3271" s="5"/>
      <c r="J3271" s="5"/>
      <c r="K3271" s="5"/>
      <c r="L3271" s="5">
        <v>-1002.693</v>
      </c>
      <c r="M3271" s="5">
        <f t="shared" si="2735"/>
        <v>1312.0069999999998</v>
      </c>
      <c r="N3271" s="5">
        <v>4500</v>
      </c>
      <c r="O3271" s="5">
        <v>642.29300000000001</v>
      </c>
      <c r="P3271" s="5">
        <v>0</v>
      </c>
      <c r="Q3271" s="5">
        <v>0</v>
      </c>
      <c r="R3271" s="5">
        <v>0</v>
      </c>
      <c r="S3271" s="5">
        <v>0</v>
      </c>
      <c r="T3271" s="5">
        <v>4477.1690399999998</v>
      </c>
      <c r="U3271" s="5">
        <v>0</v>
      </c>
      <c r="V3271" s="36">
        <v>0</v>
      </c>
      <c r="W3271" s="5">
        <f t="shared" si="2740"/>
        <v>99.492645333333328</v>
      </c>
      <c r="X3271" s="26"/>
    </row>
    <row r="3272" spans="1:25" x14ac:dyDescent="0.25">
      <c r="A3272" s="9" t="s">
        <v>219</v>
      </c>
      <c r="B3272" s="9" t="s">
        <v>1324</v>
      </c>
      <c r="C3272" s="9"/>
      <c r="D3272" s="9"/>
      <c r="E3272" s="13" t="s">
        <v>445</v>
      </c>
      <c r="F3272" s="5">
        <f t="shared" ref="F3272:L3279" si="2789">F3273</f>
        <v>2256</v>
      </c>
      <c r="G3272" s="5">
        <f t="shared" si="2789"/>
        <v>2256</v>
      </c>
      <c r="H3272" s="5">
        <f t="shared" si="2789"/>
        <v>2256</v>
      </c>
      <c r="I3272" s="5">
        <f t="shared" si="2789"/>
        <v>0</v>
      </c>
      <c r="J3272" s="5">
        <f t="shared" si="2789"/>
        <v>0</v>
      </c>
      <c r="K3272" s="5">
        <f t="shared" si="2789"/>
        <v>0</v>
      </c>
      <c r="L3272" s="5">
        <f t="shared" si="2789"/>
        <v>1212.0619999999999</v>
      </c>
      <c r="M3272" s="5">
        <f t="shared" si="2735"/>
        <v>3468.0619999999999</v>
      </c>
      <c r="N3272" s="11">
        <v>616.20000000000005</v>
      </c>
      <c r="O3272" s="5">
        <f t="shared" ref="O3272:O3279" si="2790">O3273</f>
        <v>1925.1551999999999</v>
      </c>
      <c r="P3272" s="5">
        <f t="shared" ref="P3272:V3279" si="2791">P3273</f>
        <v>0</v>
      </c>
      <c r="Q3272" s="5">
        <f t="shared" si="2791"/>
        <v>0</v>
      </c>
      <c r="R3272" s="5">
        <f t="shared" si="2791"/>
        <v>0</v>
      </c>
      <c r="S3272" s="5">
        <f t="shared" si="2791"/>
        <v>0</v>
      </c>
      <c r="T3272" s="11">
        <v>146.18</v>
      </c>
      <c r="U3272" s="5">
        <f t="shared" si="2791"/>
        <v>0</v>
      </c>
      <c r="V3272" s="36">
        <f t="shared" si="2791"/>
        <v>0</v>
      </c>
      <c r="W3272" s="11">
        <f t="shared" si="2740"/>
        <v>23.722817267121062</v>
      </c>
      <c r="X3272" s="26"/>
    </row>
    <row r="3273" spans="1:25" ht="31.5" x14ac:dyDescent="0.25">
      <c r="A3273" s="4" t="s">
        <v>219</v>
      </c>
      <c r="B3273" s="4" t="s">
        <v>1324</v>
      </c>
      <c r="C3273" s="4" t="s">
        <v>186</v>
      </c>
      <c r="D3273" s="4"/>
      <c r="E3273" s="14" t="s">
        <v>959</v>
      </c>
      <c r="F3273" s="5">
        <f t="shared" si="2789"/>
        <v>2256</v>
      </c>
      <c r="G3273" s="5">
        <f t="shared" si="2789"/>
        <v>2256</v>
      </c>
      <c r="H3273" s="5">
        <f t="shared" si="2789"/>
        <v>2256</v>
      </c>
      <c r="I3273" s="5">
        <f t="shared" si="2789"/>
        <v>0</v>
      </c>
      <c r="J3273" s="5">
        <f t="shared" si="2789"/>
        <v>0</v>
      </c>
      <c r="K3273" s="5">
        <f t="shared" si="2789"/>
        <v>0</v>
      </c>
      <c r="L3273" s="5">
        <f t="shared" si="2789"/>
        <v>1212.0619999999999</v>
      </c>
      <c r="M3273" s="5">
        <f t="shared" si="2735"/>
        <v>3468.0619999999999</v>
      </c>
      <c r="N3273" s="5">
        <v>85.2</v>
      </c>
      <c r="O3273" s="5">
        <f t="shared" si="2790"/>
        <v>1925.1551999999999</v>
      </c>
      <c r="P3273" s="5">
        <f t="shared" si="2791"/>
        <v>0</v>
      </c>
      <c r="Q3273" s="5">
        <f t="shared" si="2791"/>
        <v>0</v>
      </c>
      <c r="R3273" s="5">
        <f t="shared" si="2791"/>
        <v>0</v>
      </c>
      <c r="S3273" s="5">
        <f t="shared" si="2791"/>
        <v>0</v>
      </c>
      <c r="T3273" s="5">
        <v>85.18</v>
      </c>
      <c r="U3273" s="5">
        <f t="shared" si="2791"/>
        <v>0</v>
      </c>
      <c r="V3273" s="36">
        <f t="shared" si="2791"/>
        <v>0</v>
      </c>
      <c r="W3273" s="5">
        <f t="shared" si="2740"/>
        <v>99.976525821596255</v>
      </c>
      <c r="X3273" s="26"/>
    </row>
    <row r="3274" spans="1:25" ht="47.25" x14ac:dyDescent="0.25">
      <c r="A3274" s="4" t="s">
        <v>219</v>
      </c>
      <c r="B3274" s="4" t="s">
        <v>1324</v>
      </c>
      <c r="C3274" s="4" t="s">
        <v>187</v>
      </c>
      <c r="D3274" s="4"/>
      <c r="E3274" s="14" t="s">
        <v>1487</v>
      </c>
      <c r="F3274" s="5">
        <f t="shared" ref="F3274:L3274" si="2792">F3278+F3275</f>
        <v>2256</v>
      </c>
      <c r="G3274" s="5">
        <f t="shared" si="2792"/>
        <v>2256</v>
      </c>
      <c r="H3274" s="5">
        <f t="shared" si="2792"/>
        <v>2256</v>
      </c>
      <c r="I3274" s="5">
        <f t="shared" si="2792"/>
        <v>0</v>
      </c>
      <c r="J3274" s="5">
        <f t="shared" si="2792"/>
        <v>0</v>
      </c>
      <c r="K3274" s="5">
        <f t="shared" si="2792"/>
        <v>0</v>
      </c>
      <c r="L3274" s="5">
        <f t="shared" si="2792"/>
        <v>1212.0619999999999</v>
      </c>
      <c r="M3274" s="5">
        <f t="shared" si="2735"/>
        <v>3468.0619999999999</v>
      </c>
      <c r="N3274" s="5">
        <v>85.2</v>
      </c>
      <c r="O3274" s="5">
        <f>O3278+O3275</f>
        <v>1925.1551999999999</v>
      </c>
      <c r="P3274" s="5">
        <f t="shared" ref="P3274:V3274" si="2793">P3278+P3275</f>
        <v>0</v>
      </c>
      <c r="Q3274" s="5">
        <f t="shared" si="2793"/>
        <v>0</v>
      </c>
      <c r="R3274" s="5">
        <f t="shared" si="2793"/>
        <v>0</v>
      </c>
      <c r="S3274" s="5">
        <f t="shared" si="2793"/>
        <v>0</v>
      </c>
      <c r="T3274" s="5">
        <v>85.18</v>
      </c>
      <c r="U3274" s="5">
        <f t="shared" si="2793"/>
        <v>0</v>
      </c>
      <c r="V3274" s="36">
        <f t="shared" si="2793"/>
        <v>0</v>
      </c>
      <c r="W3274" s="5">
        <f t="shared" si="2740"/>
        <v>99.976525821596255</v>
      </c>
      <c r="X3274" s="26"/>
    </row>
    <row r="3275" spans="1:25" ht="47.25" x14ac:dyDescent="0.25">
      <c r="A3275" s="4" t="s">
        <v>219</v>
      </c>
      <c r="B3275" s="4" t="s">
        <v>1324</v>
      </c>
      <c r="C3275" s="4" t="s">
        <v>1497</v>
      </c>
      <c r="D3275" s="4"/>
      <c r="E3275" s="14" t="s">
        <v>966</v>
      </c>
      <c r="F3275" s="5">
        <f t="shared" ref="F3275:L3276" si="2794">F3276</f>
        <v>0</v>
      </c>
      <c r="G3275" s="5">
        <f t="shared" si="2794"/>
        <v>0</v>
      </c>
      <c r="H3275" s="5">
        <f t="shared" si="2794"/>
        <v>0</v>
      </c>
      <c r="I3275" s="5">
        <f t="shared" si="2794"/>
        <v>0</v>
      </c>
      <c r="J3275" s="5">
        <f t="shared" si="2794"/>
        <v>0</v>
      </c>
      <c r="K3275" s="5">
        <f t="shared" si="2794"/>
        <v>0</v>
      </c>
      <c r="L3275" s="5">
        <f t="shared" si="2794"/>
        <v>0</v>
      </c>
      <c r="M3275" s="5">
        <f t="shared" si="2735"/>
        <v>0</v>
      </c>
      <c r="N3275" s="5">
        <v>85.2</v>
      </c>
      <c r="O3275" s="5">
        <f>O3276</f>
        <v>0</v>
      </c>
      <c r="P3275" s="5">
        <f t="shared" ref="P3275:V3276" si="2795">P3276</f>
        <v>0</v>
      </c>
      <c r="Q3275" s="5">
        <f t="shared" si="2795"/>
        <v>0</v>
      </c>
      <c r="R3275" s="5">
        <f t="shared" si="2795"/>
        <v>0</v>
      </c>
      <c r="S3275" s="5">
        <f t="shared" si="2795"/>
        <v>0</v>
      </c>
      <c r="T3275" s="5">
        <v>85.18</v>
      </c>
      <c r="U3275" s="5">
        <f t="shared" si="2795"/>
        <v>0</v>
      </c>
      <c r="V3275" s="36">
        <f t="shared" si="2795"/>
        <v>0</v>
      </c>
      <c r="W3275" s="5">
        <f t="shared" ref="W3275:W3338" si="2796">T3275/N3275*100</f>
        <v>99.976525821596255</v>
      </c>
      <c r="X3275" s="26"/>
      <c r="Y3275" s="2" t="s">
        <v>1236</v>
      </c>
    </row>
    <row r="3276" spans="1:25" ht="63" x14ac:dyDescent="0.25">
      <c r="A3276" s="4" t="s">
        <v>219</v>
      </c>
      <c r="B3276" s="4" t="s">
        <v>1324</v>
      </c>
      <c r="C3276" s="4" t="s">
        <v>1498</v>
      </c>
      <c r="D3276" s="4"/>
      <c r="E3276" s="14" t="s">
        <v>1141</v>
      </c>
      <c r="F3276" s="5">
        <f t="shared" si="2794"/>
        <v>0</v>
      </c>
      <c r="G3276" s="5">
        <f t="shared" si="2794"/>
        <v>0</v>
      </c>
      <c r="H3276" s="5">
        <f t="shared" si="2794"/>
        <v>0</v>
      </c>
      <c r="I3276" s="5">
        <f t="shared" si="2794"/>
        <v>0</v>
      </c>
      <c r="J3276" s="5">
        <f t="shared" si="2794"/>
        <v>0</v>
      </c>
      <c r="K3276" s="5">
        <f t="shared" si="2794"/>
        <v>0</v>
      </c>
      <c r="L3276" s="5">
        <f t="shared" si="2794"/>
        <v>0</v>
      </c>
      <c r="M3276" s="5">
        <f t="shared" si="2735"/>
        <v>0</v>
      </c>
      <c r="N3276" s="5">
        <v>85.2</v>
      </c>
      <c r="O3276" s="5">
        <f>O3277</f>
        <v>0</v>
      </c>
      <c r="P3276" s="5">
        <f t="shared" si="2795"/>
        <v>0</v>
      </c>
      <c r="Q3276" s="5">
        <f t="shared" si="2795"/>
        <v>0</v>
      </c>
      <c r="R3276" s="5">
        <f t="shared" si="2795"/>
        <v>0</v>
      </c>
      <c r="S3276" s="5">
        <f t="shared" si="2795"/>
        <v>0</v>
      </c>
      <c r="T3276" s="5">
        <v>85.18</v>
      </c>
      <c r="U3276" s="5">
        <f t="shared" si="2795"/>
        <v>0</v>
      </c>
      <c r="V3276" s="36">
        <f t="shared" si="2795"/>
        <v>0</v>
      </c>
      <c r="W3276" s="5">
        <f t="shared" si="2796"/>
        <v>99.976525821596255</v>
      </c>
      <c r="X3276" s="26"/>
      <c r="Y3276" s="2" t="s">
        <v>1236</v>
      </c>
    </row>
    <row r="3277" spans="1:25" ht="31.5" x14ac:dyDescent="0.25">
      <c r="A3277" s="4" t="s">
        <v>219</v>
      </c>
      <c r="B3277" s="4" t="s">
        <v>1324</v>
      </c>
      <c r="C3277" s="4" t="s">
        <v>1498</v>
      </c>
      <c r="D3277" s="4" t="s">
        <v>11</v>
      </c>
      <c r="E3277" s="14" t="s">
        <v>465</v>
      </c>
      <c r="F3277" s="5"/>
      <c r="G3277" s="5"/>
      <c r="H3277" s="5"/>
      <c r="I3277" s="5"/>
      <c r="J3277" s="5"/>
      <c r="K3277" s="5"/>
      <c r="L3277" s="5"/>
      <c r="M3277" s="5">
        <f t="shared" si="2735"/>
        <v>0</v>
      </c>
      <c r="N3277" s="5">
        <v>85.2</v>
      </c>
      <c r="O3277" s="5">
        <v>0</v>
      </c>
      <c r="P3277" s="5">
        <v>0</v>
      </c>
      <c r="Q3277" s="5">
        <v>0</v>
      </c>
      <c r="R3277" s="5">
        <v>0</v>
      </c>
      <c r="S3277" s="5">
        <v>0</v>
      </c>
      <c r="T3277" s="5">
        <v>85.18</v>
      </c>
      <c r="U3277" s="5">
        <v>0</v>
      </c>
      <c r="V3277" s="36">
        <v>0</v>
      </c>
      <c r="W3277" s="5">
        <f t="shared" si="2796"/>
        <v>99.976525821596255</v>
      </c>
      <c r="X3277" s="26"/>
      <c r="Y3277" s="2" t="s">
        <v>1236</v>
      </c>
    </row>
    <row r="3278" spans="1:25" ht="31.5" x14ac:dyDescent="0.25">
      <c r="A3278" s="4" t="s">
        <v>219</v>
      </c>
      <c r="B3278" s="4" t="s">
        <v>1324</v>
      </c>
      <c r="C3278" s="4" t="s">
        <v>1498</v>
      </c>
      <c r="D3278" s="4" t="s">
        <v>12</v>
      </c>
      <c r="E3278" s="14" t="s">
        <v>466</v>
      </c>
      <c r="F3278" s="5">
        <f t="shared" si="2789"/>
        <v>2256</v>
      </c>
      <c r="G3278" s="5">
        <f t="shared" si="2789"/>
        <v>2256</v>
      </c>
      <c r="H3278" s="5">
        <f t="shared" si="2789"/>
        <v>2256</v>
      </c>
      <c r="I3278" s="5">
        <f t="shared" si="2789"/>
        <v>0</v>
      </c>
      <c r="J3278" s="5">
        <f t="shared" si="2789"/>
        <v>0</v>
      </c>
      <c r="K3278" s="5">
        <f t="shared" si="2789"/>
        <v>0</v>
      </c>
      <c r="L3278" s="5">
        <f t="shared" si="2789"/>
        <v>1212.0619999999999</v>
      </c>
      <c r="M3278" s="5">
        <f t="shared" si="2735"/>
        <v>3468.0619999999999</v>
      </c>
      <c r="N3278" s="5">
        <v>85.2</v>
      </c>
      <c r="O3278" s="5">
        <f t="shared" si="2790"/>
        <v>1925.1551999999999</v>
      </c>
      <c r="P3278" s="5">
        <f t="shared" si="2791"/>
        <v>0</v>
      </c>
      <c r="Q3278" s="5">
        <f t="shared" si="2791"/>
        <v>0</v>
      </c>
      <c r="R3278" s="5">
        <f t="shared" si="2791"/>
        <v>0</v>
      </c>
      <c r="S3278" s="5">
        <f t="shared" si="2791"/>
        <v>0</v>
      </c>
      <c r="T3278" s="5">
        <v>85.18</v>
      </c>
      <c r="U3278" s="5">
        <f t="shared" si="2791"/>
        <v>0</v>
      </c>
      <c r="V3278" s="36">
        <f t="shared" si="2791"/>
        <v>0</v>
      </c>
      <c r="W3278" s="5">
        <f t="shared" si="2796"/>
        <v>99.976525821596255</v>
      </c>
      <c r="X3278" s="26"/>
    </row>
    <row r="3279" spans="1:25" ht="31.5" x14ac:dyDescent="0.25">
      <c r="A3279" s="4" t="s">
        <v>219</v>
      </c>
      <c r="B3279" s="4" t="s">
        <v>1324</v>
      </c>
      <c r="C3279" s="4" t="s">
        <v>49</v>
      </c>
      <c r="D3279" s="4"/>
      <c r="E3279" s="14" t="s">
        <v>1016</v>
      </c>
      <c r="F3279" s="5">
        <f t="shared" si="2789"/>
        <v>2256</v>
      </c>
      <c r="G3279" s="5">
        <f t="shared" si="2789"/>
        <v>2256</v>
      </c>
      <c r="H3279" s="5">
        <f t="shared" si="2789"/>
        <v>2256</v>
      </c>
      <c r="I3279" s="5">
        <f t="shared" si="2789"/>
        <v>0</v>
      </c>
      <c r="J3279" s="5">
        <f t="shared" si="2789"/>
        <v>0</v>
      </c>
      <c r="K3279" s="5">
        <f t="shared" si="2789"/>
        <v>0</v>
      </c>
      <c r="L3279" s="5">
        <f t="shared" si="2789"/>
        <v>1212.0619999999999</v>
      </c>
      <c r="M3279" s="5">
        <f t="shared" si="2735"/>
        <v>3468.0619999999999</v>
      </c>
      <c r="N3279" s="5">
        <v>513.70000000000005</v>
      </c>
      <c r="O3279" s="5">
        <f t="shared" si="2790"/>
        <v>1925.1551999999999</v>
      </c>
      <c r="P3279" s="5">
        <f t="shared" si="2791"/>
        <v>0</v>
      </c>
      <c r="Q3279" s="5">
        <f t="shared" si="2791"/>
        <v>0</v>
      </c>
      <c r="R3279" s="5">
        <f t="shared" si="2791"/>
        <v>0</v>
      </c>
      <c r="S3279" s="5">
        <f t="shared" si="2791"/>
        <v>0</v>
      </c>
      <c r="T3279" s="5">
        <v>43.7</v>
      </c>
      <c r="U3279" s="5">
        <f t="shared" si="2791"/>
        <v>0</v>
      </c>
      <c r="V3279" s="36">
        <f t="shared" si="2791"/>
        <v>0</v>
      </c>
      <c r="W3279" s="5">
        <f t="shared" si="2796"/>
        <v>8.5069106482382715</v>
      </c>
      <c r="X3279" s="26"/>
    </row>
    <row r="3280" spans="1:25" ht="31.5" x14ac:dyDescent="0.25">
      <c r="A3280" s="4" t="s">
        <v>219</v>
      </c>
      <c r="B3280" s="4" t="s">
        <v>1324</v>
      </c>
      <c r="C3280" s="4" t="s">
        <v>54</v>
      </c>
      <c r="D3280" s="4"/>
      <c r="E3280" s="14" t="s">
        <v>1017</v>
      </c>
      <c r="F3280" s="5">
        <v>2256</v>
      </c>
      <c r="G3280" s="5">
        <v>2256</v>
      </c>
      <c r="H3280" s="5">
        <v>2256</v>
      </c>
      <c r="I3280" s="5"/>
      <c r="J3280" s="5"/>
      <c r="K3280" s="5"/>
      <c r="L3280" s="5">
        <f>1216.838-4.776</f>
        <v>1212.0619999999999</v>
      </c>
      <c r="M3280" s="5">
        <f t="shared" si="2735"/>
        <v>3468.0619999999999</v>
      </c>
      <c r="N3280" s="5">
        <v>513.70000000000005</v>
      </c>
      <c r="O3280" s="5">
        <v>1925.1551999999999</v>
      </c>
      <c r="P3280" s="5">
        <v>0</v>
      </c>
      <c r="Q3280" s="5">
        <v>0</v>
      </c>
      <c r="R3280" s="5">
        <v>0</v>
      </c>
      <c r="S3280" s="5">
        <v>0</v>
      </c>
      <c r="T3280" s="5">
        <v>43.7</v>
      </c>
      <c r="U3280" s="5">
        <v>0</v>
      </c>
      <c r="V3280" s="36">
        <v>0</v>
      </c>
      <c r="W3280" s="5">
        <f t="shared" si="2796"/>
        <v>8.5069106482382715</v>
      </c>
      <c r="X3280" s="26"/>
    </row>
    <row r="3281" spans="1:24" ht="63" x14ac:dyDescent="0.25">
      <c r="A3281" s="4" t="s">
        <v>219</v>
      </c>
      <c r="B3281" s="4" t="s">
        <v>1324</v>
      </c>
      <c r="C3281" s="4" t="s">
        <v>192</v>
      </c>
      <c r="D3281" s="4"/>
      <c r="E3281" s="14" t="s">
        <v>1213</v>
      </c>
      <c r="F3281" s="5"/>
      <c r="G3281" s="5"/>
      <c r="H3281" s="5"/>
      <c r="I3281" s="5"/>
      <c r="J3281" s="5"/>
      <c r="K3281" s="5"/>
      <c r="L3281" s="5"/>
      <c r="M3281" s="5">
        <v>0</v>
      </c>
      <c r="N3281" s="5">
        <v>513.70000000000005</v>
      </c>
      <c r="O3281" s="5">
        <f t="shared" ref="O3281:V3283" si="2797">O3282</f>
        <v>26119.984049999999</v>
      </c>
      <c r="P3281" s="5">
        <f t="shared" si="2797"/>
        <v>23152.698339999999</v>
      </c>
      <c r="Q3281" s="5">
        <f t="shared" si="2797"/>
        <v>20895.987229999999</v>
      </c>
      <c r="R3281" s="5">
        <f t="shared" si="2797"/>
        <v>0</v>
      </c>
      <c r="S3281" s="5">
        <f t="shared" si="2797"/>
        <v>0</v>
      </c>
      <c r="T3281" s="5">
        <v>43.7</v>
      </c>
      <c r="U3281" s="5">
        <f t="shared" si="2797"/>
        <v>23152.698339999999</v>
      </c>
      <c r="V3281" s="36">
        <f t="shared" si="2797"/>
        <v>0</v>
      </c>
      <c r="W3281" s="5">
        <f t="shared" si="2796"/>
        <v>8.5069106482382715</v>
      </c>
      <c r="X3281" s="26"/>
    </row>
    <row r="3282" spans="1:24" ht="31.5" hidden="1" x14ac:dyDescent="0.25">
      <c r="A3282" s="4" t="s">
        <v>219</v>
      </c>
      <c r="B3282" s="4" t="s">
        <v>1324</v>
      </c>
      <c r="C3282" s="4" t="s">
        <v>192</v>
      </c>
      <c r="D3282" s="4" t="s">
        <v>11</v>
      </c>
      <c r="E3282" s="14" t="s">
        <v>465</v>
      </c>
      <c r="F3282" s="5"/>
      <c r="G3282" s="5"/>
      <c r="H3282" s="5"/>
      <c r="I3282" s="5"/>
      <c r="J3282" s="5"/>
      <c r="K3282" s="5"/>
      <c r="L3282" s="5"/>
      <c r="M3282" s="5">
        <v>0</v>
      </c>
      <c r="N3282" s="5">
        <v>0</v>
      </c>
      <c r="O3282" s="5">
        <f t="shared" si="2797"/>
        <v>26119.984049999999</v>
      </c>
      <c r="P3282" s="5">
        <f t="shared" si="2797"/>
        <v>23152.698339999999</v>
      </c>
      <c r="Q3282" s="5">
        <f t="shared" si="2797"/>
        <v>20895.987229999999</v>
      </c>
      <c r="R3282" s="5">
        <f t="shared" si="2797"/>
        <v>0</v>
      </c>
      <c r="S3282" s="5">
        <f t="shared" si="2797"/>
        <v>0</v>
      </c>
      <c r="T3282" s="5">
        <v>0</v>
      </c>
      <c r="U3282" s="5">
        <f t="shared" si="2797"/>
        <v>23152.698339999999</v>
      </c>
      <c r="V3282" s="36">
        <f t="shared" si="2797"/>
        <v>0</v>
      </c>
      <c r="W3282" s="5" t="e">
        <f t="shared" si="2796"/>
        <v>#DIV/0!</v>
      </c>
      <c r="X3282" s="24" t="s">
        <v>1214</v>
      </c>
    </row>
    <row r="3283" spans="1:24" ht="31.5" hidden="1" x14ac:dyDescent="0.25">
      <c r="A3283" s="4" t="s">
        <v>219</v>
      </c>
      <c r="B3283" s="4" t="s">
        <v>1324</v>
      </c>
      <c r="C3283" s="4" t="s">
        <v>192</v>
      </c>
      <c r="D3283" s="4" t="s">
        <v>12</v>
      </c>
      <c r="E3283" s="14" t="s">
        <v>466</v>
      </c>
      <c r="F3283" s="5"/>
      <c r="G3283" s="5"/>
      <c r="H3283" s="5"/>
      <c r="I3283" s="5"/>
      <c r="J3283" s="5"/>
      <c r="K3283" s="5"/>
      <c r="L3283" s="5"/>
      <c r="M3283" s="5">
        <v>0</v>
      </c>
      <c r="N3283" s="5">
        <v>0</v>
      </c>
      <c r="O3283" s="5">
        <f t="shared" si="2797"/>
        <v>26119.984049999999</v>
      </c>
      <c r="P3283" s="5">
        <f t="shared" si="2797"/>
        <v>23152.698339999999</v>
      </c>
      <c r="Q3283" s="5">
        <f t="shared" si="2797"/>
        <v>20895.987229999999</v>
      </c>
      <c r="R3283" s="5">
        <f t="shared" si="2797"/>
        <v>0</v>
      </c>
      <c r="S3283" s="5">
        <f t="shared" si="2797"/>
        <v>0</v>
      </c>
      <c r="T3283" s="5">
        <v>0</v>
      </c>
      <c r="U3283" s="5">
        <f t="shared" si="2797"/>
        <v>23152.698339999999</v>
      </c>
      <c r="V3283" s="36">
        <f t="shared" si="2797"/>
        <v>0</v>
      </c>
      <c r="W3283" s="5" t="e">
        <f t="shared" si="2796"/>
        <v>#DIV/0!</v>
      </c>
      <c r="X3283" s="24" t="s">
        <v>1214</v>
      </c>
    </row>
    <row r="3284" spans="1:24" hidden="1" x14ac:dyDescent="0.25">
      <c r="A3284" s="4" t="s">
        <v>219</v>
      </c>
      <c r="B3284" s="4" t="s">
        <v>1324</v>
      </c>
      <c r="C3284" s="4" t="s">
        <v>192</v>
      </c>
      <c r="D3284" s="4" t="s">
        <v>13</v>
      </c>
      <c r="E3284" s="14" t="s">
        <v>480</v>
      </c>
      <c r="F3284" s="5"/>
      <c r="G3284" s="5"/>
      <c r="H3284" s="5"/>
      <c r="I3284" s="5"/>
      <c r="J3284" s="5"/>
      <c r="K3284" s="5"/>
      <c r="L3284" s="5"/>
      <c r="M3284" s="5">
        <v>0</v>
      </c>
      <c r="N3284" s="5">
        <v>0</v>
      </c>
      <c r="O3284" s="5">
        <f t="shared" ref="O3284:V3284" si="2798">O3285+O3287</f>
        <v>26119.984049999999</v>
      </c>
      <c r="P3284" s="5">
        <f t="shared" si="2798"/>
        <v>23152.698339999999</v>
      </c>
      <c r="Q3284" s="5">
        <f t="shared" si="2798"/>
        <v>20895.987229999999</v>
      </c>
      <c r="R3284" s="5">
        <f t="shared" si="2798"/>
        <v>0</v>
      </c>
      <c r="S3284" s="5">
        <f t="shared" si="2798"/>
        <v>0</v>
      </c>
      <c r="T3284" s="5">
        <v>0</v>
      </c>
      <c r="U3284" s="5">
        <f t="shared" si="2798"/>
        <v>23152.698339999999</v>
      </c>
      <c r="V3284" s="36">
        <f t="shared" si="2798"/>
        <v>0</v>
      </c>
      <c r="W3284" s="5" t="e">
        <f t="shared" si="2796"/>
        <v>#DIV/0!</v>
      </c>
      <c r="X3284" s="24" t="s">
        <v>1214</v>
      </c>
    </row>
    <row r="3285" spans="1:24" hidden="1" x14ac:dyDescent="0.25">
      <c r="A3285" s="4" t="s">
        <v>219</v>
      </c>
      <c r="B3285" s="4" t="s">
        <v>1324</v>
      </c>
      <c r="C3285" s="4" t="s">
        <v>192</v>
      </c>
      <c r="D3285" s="4" t="s">
        <v>14</v>
      </c>
      <c r="E3285" s="14" t="s">
        <v>482</v>
      </c>
      <c r="F3285" s="5"/>
      <c r="G3285" s="5"/>
      <c r="H3285" s="5"/>
      <c r="I3285" s="5"/>
      <c r="J3285" s="5"/>
      <c r="K3285" s="5"/>
      <c r="L3285" s="5"/>
      <c r="M3285" s="5">
        <v>0</v>
      </c>
      <c r="N3285" s="5">
        <v>0</v>
      </c>
      <c r="O3285" s="5">
        <f t="shared" ref="O3285:V3285" si="2799">O3286</f>
        <v>2153.14705</v>
      </c>
      <c r="P3285" s="5">
        <f t="shared" si="2799"/>
        <v>2885.3579</v>
      </c>
      <c r="Q3285" s="5">
        <f t="shared" si="2799"/>
        <v>1722.51764</v>
      </c>
      <c r="R3285" s="5">
        <f t="shared" si="2799"/>
        <v>0</v>
      </c>
      <c r="S3285" s="5">
        <f t="shared" si="2799"/>
        <v>0</v>
      </c>
      <c r="T3285" s="5">
        <v>0</v>
      </c>
      <c r="U3285" s="5">
        <f t="shared" si="2799"/>
        <v>2885.3579</v>
      </c>
      <c r="V3285" s="36">
        <f t="shared" si="2799"/>
        <v>0</v>
      </c>
      <c r="W3285" s="5" t="e">
        <f t="shared" si="2796"/>
        <v>#DIV/0!</v>
      </c>
      <c r="X3285" s="24" t="s">
        <v>1214</v>
      </c>
    </row>
    <row r="3286" spans="1:24" ht="63" x14ac:dyDescent="0.25">
      <c r="A3286" s="4" t="s">
        <v>219</v>
      </c>
      <c r="B3286" s="4" t="s">
        <v>1324</v>
      </c>
      <c r="C3286" s="4" t="s">
        <v>1194</v>
      </c>
      <c r="D3286" s="4"/>
      <c r="E3286" s="14" t="s">
        <v>1195</v>
      </c>
      <c r="F3286" s="5"/>
      <c r="G3286" s="5"/>
      <c r="H3286" s="5"/>
      <c r="I3286" s="5"/>
      <c r="J3286" s="5"/>
      <c r="K3286" s="5"/>
      <c r="L3286" s="5"/>
      <c r="M3286" s="5">
        <v>0</v>
      </c>
      <c r="N3286" s="5">
        <v>513.70000000000005</v>
      </c>
      <c r="O3286" s="5">
        <f>430.62941+1722.51764</f>
        <v>2153.14705</v>
      </c>
      <c r="P3286" s="5">
        <v>2885.3579</v>
      </c>
      <c r="Q3286" s="5">
        <v>1722.51764</v>
      </c>
      <c r="R3286" s="5">
        <v>0</v>
      </c>
      <c r="S3286" s="5">
        <v>0</v>
      </c>
      <c r="T3286" s="5">
        <v>43.7</v>
      </c>
      <c r="U3286" s="5">
        <v>2885.3579</v>
      </c>
      <c r="V3286" s="36">
        <v>0</v>
      </c>
      <c r="W3286" s="5">
        <f t="shared" si="2796"/>
        <v>8.5069106482382715</v>
      </c>
      <c r="X3286" s="26"/>
    </row>
    <row r="3287" spans="1:24" ht="31.5" x14ac:dyDescent="0.25">
      <c r="A3287" s="4" t="s">
        <v>219</v>
      </c>
      <c r="B3287" s="4" t="s">
        <v>1324</v>
      </c>
      <c r="C3287" s="4" t="s">
        <v>1194</v>
      </c>
      <c r="D3287" s="4" t="s">
        <v>11</v>
      </c>
      <c r="E3287" s="14" t="s">
        <v>465</v>
      </c>
      <c r="F3287" s="5"/>
      <c r="G3287" s="5"/>
      <c r="H3287" s="5"/>
      <c r="I3287" s="5"/>
      <c r="J3287" s="5"/>
      <c r="K3287" s="5"/>
      <c r="L3287" s="5"/>
      <c r="M3287" s="5">
        <v>0</v>
      </c>
      <c r="N3287" s="5">
        <v>513.70000000000005</v>
      </c>
      <c r="O3287" s="5">
        <f t="shared" ref="O3287:V3287" si="2800">O3288</f>
        <v>23966.837</v>
      </c>
      <c r="P3287" s="5">
        <f t="shared" si="2800"/>
        <v>20267.34044</v>
      </c>
      <c r="Q3287" s="5">
        <f t="shared" si="2800"/>
        <v>19173.469590000001</v>
      </c>
      <c r="R3287" s="5">
        <f t="shared" si="2800"/>
        <v>0</v>
      </c>
      <c r="S3287" s="5">
        <f t="shared" si="2800"/>
        <v>0</v>
      </c>
      <c r="T3287" s="5">
        <v>43.7</v>
      </c>
      <c r="U3287" s="5">
        <f t="shared" si="2800"/>
        <v>20267.34044</v>
      </c>
      <c r="V3287" s="36">
        <f t="shared" si="2800"/>
        <v>0</v>
      </c>
      <c r="W3287" s="5">
        <f t="shared" si="2796"/>
        <v>8.5069106482382715</v>
      </c>
      <c r="X3287" s="26"/>
    </row>
    <row r="3288" spans="1:24" ht="31.5" x14ac:dyDescent="0.25">
      <c r="A3288" s="4" t="s">
        <v>219</v>
      </c>
      <c r="B3288" s="4" t="s">
        <v>1324</v>
      </c>
      <c r="C3288" s="4" t="s">
        <v>1194</v>
      </c>
      <c r="D3288" s="4" t="s">
        <v>12</v>
      </c>
      <c r="E3288" s="14" t="s">
        <v>466</v>
      </c>
      <c r="F3288" s="5"/>
      <c r="G3288" s="5"/>
      <c r="H3288" s="5"/>
      <c r="I3288" s="5"/>
      <c r="J3288" s="5"/>
      <c r="K3288" s="5"/>
      <c r="L3288" s="5"/>
      <c r="M3288" s="5">
        <v>0</v>
      </c>
      <c r="N3288" s="5">
        <v>513.70000000000005</v>
      </c>
      <c r="O3288" s="5">
        <f>4793.36741+19173.46959</f>
        <v>23966.837</v>
      </c>
      <c r="P3288" s="5">
        <v>20267.34044</v>
      </c>
      <c r="Q3288" s="5">
        <v>19173.469590000001</v>
      </c>
      <c r="R3288" s="5">
        <v>0</v>
      </c>
      <c r="S3288" s="5">
        <v>0</v>
      </c>
      <c r="T3288" s="5">
        <v>43.7</v>
      </c>
      <c r="U3288" s="5">
        <v>20267.34044</v>
      </c>
      <c r="V3288" s="36">
        <v>0</v>
      </c>
      <c r="W3288" s="5">
        <f t="shared" si="2796"/>
        <v>8.5069106482382715</v>
      </c>
      <c r="X3288" s="26"/>
    </row>
    <row r="3289" spans="1:24" ht="47.25" x14ac:dyDescent="0.25">
      <c r="A3289" s="4" t="s">
        <v>219</v>
      </c>
      <c r="B3289" s="4" t="s">
        <v>1324</v>
      </c>
      <c r="C3289" s="4" t="s">
        <v>36</v>
      </c>
      <c r="D3289" s="4"/>
      <c r="E3289" s="14" t="s">
        <v>732</v>
      </c>
      <c r="F3289" s="5">
        <f t="shared" ref="F3289:L3295" si="2801">F3290</f>
        <v>13227.3</v>
      </c>
      <c r="G3289" s="5">
        <f t="shared" si="2801"/>
        <v>13227.3</v>
      </c>
      <c r="H3289" s="5">
        <f t="shared" si="2801"/>
        <v>13227.3</v>
      </c>
      <c r="I3289" s="5">
        <f t="shared" si="2801"/>
        <v>0</v>
      </c>
      <c r="J3289" s="5">
        <f t="shared" si="2801"/>
        <v>0</v>
      </c>
      <c r="K3289" s="5">
        <f t="shared" si="2801"/>
        <v>0</v>
      </c>
      <c r="L3289" s="5">
        <f t="shared" si="2801"/>
        <v>-52.862000000000002</v>
      </c>
      <c r="M3289" s="5">
        <f t="shared" si="2735"/>
        <v>13174.438</v>
      </c>
      <c r="N3289" s="5">
        <v>17.3</v>
      </c>
      <c r="O3289" s="5">
        <f>O3290+O3297</f>
        <v>19474.257959999999</v>
      </c>
      <c r="P3289" s="5">
        <f t="shared" ref="P3289:V3289" si="2802">P3290+P3297</f>
        <v>0</v>
      </c>
      <c r="Q3289" s="5">
        <f t="shared" si="2802"/>
        <v>0</v>
      </c>
      <c r="R3289" s="5">
        <f t="shared" si="2802"/>
        <v>0</v>
      </c>
      <c r="S3289" s="5">
        <f t="shared" si="2802"/>
        <v>0</v>
      </c>
      <c r="T3289" s="5">
        <v>17.3</v>
      </c>
      <c r="U3289" s="5">
        <f t="shared" si="2802"/>
        <v>0</v>
      </c>
      <c r="V3289" s="36">
        <f t="shared" si="2802"/>
        <v>0</v>
      </c>
      <c r="W3289" s="5">
        <f t="shared" si="2796"/>
        <v>100</v>
      </c>
      <c r="X3289" s="26"/>
    </row>
    <row r="3290" spans="1:24" ht="31.5" x14ac:dyDescent="0.25">
      <c r="A3290" s="4" t="s">
        <v>219</v>
      </c>
      <c r="B3290" s="4" t="s">
        <v>1324</v>
      </c>
      <c r="C3290" s="4" t="s">
        <v>43</v>
      </c>
      <c r="D3290" s="4"/>
      <c r="E3290" s="14" t="s">
        <v>733</v>
      </c>
      <c r="F3290" s="5">
        <f t="shared" si="2801"/>
        <v>13227.3</v>
      </c>
      <c r="G3290" s="5">
        <f t="shared" si="2801"/>
        <v>13227.3</v>
      </c>
      <c r="H3290" s="5">
        <f t="shared" si="2801"/>
        <v>13227.3</v>
      </c>
      <c r="I3290" s="5">
        <f t="shared" si="2801"/>
        <v>0</v>
      </c>
      <c r="J3290" s="5">
        <f t="shared" si="2801"/>
        <v>0</v>
      </c>
      <c r="K3290" s="5">
        <f t="shared" si="2801"/>
        <v>0</v>
      </c>
      <c r="L3290" s="5">
        <f t="shared" si="2801"/>
        <v>-52.862000000000002</v>
      </c>
      <c r="M3290" s="5">
        <f t="shared" si="2735"/>
        <v>13174.438</v>
      </c>
      <c r="N3290" s="5">
        <v>17.3</v>
      </c>
      <c r="O3290" s="5">
        <f t="shared" ref="O3290:O3295" si="2803">O3291</f>
        <v>6176.1259600000003</v>
      </c>
      <c r="P3290" s="5">
        <f t="shared" ref="P3290:V3295" si="2804">P3291</f>
        <v>0</v>
      </c>
      <c r="Q3290" s="5">
        <f t="shared" si="2804"/>
        <v>0</v>
      </c>
      <c r="R3290" s="5">
        <f t="shared" si="2804"/>
        <v>0</v>
      </c>
      <c r="S3290" s="5">
        <f t="shared" si="2804"/>
        <v>0</v>
      </c>
      <c r="T3290" s="5">
        <v>17.3</v>
      </c>
      <c r="U3290" s="5">
        <f t="shared" si="2804"/>
        <v>0</v>
      </c>
      <c r="V3290" s="36">
        <f t="shared" si="2804"/>
        <v>0</v>
      </c>
      <c r="W3290" s="5">
        <f t="shared" si="2796"/>
        <v>100</v>
      </c>
      <c r="X3290" s="26"/>
    </row>
    <row r="3291" spans="1:24" ht="31.5" x14ac:dyDescent="0.25">
      <c r="A3291" s="4" t="s">
        <v>219</v>
      </c>
      <c r="B3291" s="4" t="s">
        <v>1324</v>
      </c>
      <c r="C3291" s="4" t="s">
        <v>44</v>
      </c>
      <c r="D3291" s="4"/>
      <c r="E3291" s="14" t="s">
        <v>734</v>
      </c>
      <c r="F3291" s="5">
        <f t="shared" si="2801"/>
        <v>13227.3</v>
      </c>
      <c r="G3291" s="5">
        <f t="shared" si="2801"/>
        <v>13227.3</v>
      </c>
      <c r="H3291" s="5">
        <f t="shared" si="2801"/>
        <v>13227.3</v>
      </c>
      <c r="I3291" s="5">
        <f t="shared" si="2801"/>
        <v>0</v>
      </c>
      <c r="J3291" s="5">
        <f t="shared" si="2801"/>
        <v>0</v>
      </c>
      <c r="K3291" s="5">
        <f t="shared" si="2801"/>
        <v>0</v>
      </c>
      <c r="L3291" s="5">
        <f t="shared" si="2801"/>
        <v>-52.862000000000002</v>
      </c>
      <c r="M3291" s="5">
        <f t="shared" si="2735"/>
        <v>13174.438</v>
      </c>
      <c r="N3291" s="5">
        <v>17.3</v>
      </c>
      <c r="O3291" s="5">
        <f t="shared" si="2803"/>
        <v>6176.1259600000003</v>
      </c>
      <c r="P3291" s="5">
        <f t="shared" si="2804"/>
        <v>0</v>
      </c>
      <c r="Q3291" s="5">
        <f t="shared" si="2804"/>
        <v>0</v>
      </c>
      <c r="R3291" s="5">
        <f t="shared" si="2804"/>
        <v>0</v>
      </c>
      <c r="S3291" s="5">
        <f t="shared" si="2804"/>
        <v>0</v>
      </c>
      <c r="T3291" s="5">
        <v>17.3</v>
      </c>
      <c r="U3291" s="5">
        <f t="shared" si="2804"/>
        <v>0</v>
      </c>
      <c r="V3291" s="36">
        <f t="shared" si="2804"/>
        <v>0</v>
      </c>
      <c r="W3291" s="5">
        <f t="shared" si="2796"/>
        <v>100</v>
      </c>
      <c r="X3291" s="26"/>
    </row>
    <row r="3292" spans="1:24" x14ac:dyDescent="0.25">
      <c r="A3292" s="4" t="s">
        <v>219</v>
      </c>
      <c r="B3292" s="4" t="s">
        <v>1324</v>
      </c>
      <c r="C3292" s="4" t="s">
        <v>44</v>
      </c>
      <c r="D3292" s="4" t="s">
        <v>13</v>
      </c>
      <c r="E3292" s="14" t="s">
        <v>480</v>
      </c>
      <c r="F3292" s="5">
        <f t="shared" ref="F3292:L3292" si="2805">F3295</f>
        <v>13227.3</v>
      </c>
      <c r="G3292" s="5">
        <f t="shared" si="2805"/>
        <v>13227.3</v>
      </c>
      <c r="H3292" s="5">
        <f t="shared" si="2805"/>
        <v>13227.3</v>
      </c>
      <c r="I3292" s="5">
        <f t="shared" si="2805"/>
        <v>0</v>
      </c>
      <c r="J3292" s="5">
        <f t="shared" si="2805"/>
        <v>0</v>
      </c>
      <c r="K3292" s="5">
        <f t="shared" si="2805"/>
        <v>0</v>
      </c>
      <c r="L3292" s="5">
        <f t="shared" si="2805"/>
        <v>-52.862000000000002</v>
      </c>
      <c r="M3292" s="5">
        <f t="shared" si="2735"/>
        <v>13174.438</v>
      </c>
      <c r="N3292" s="5">
        <v>17.3</v>
      </c>
      <c r="O3292" s="5">
        <f t="shared" ref="O3292:V3292" si="2806">O3295+O3293</f>
        <v>6176.1259600000003</v>
      </c>
      <c r="P3292" s="5">
        <f t="shared" si="2806"/>
        <v>0</v>
      </c>
      <c r="Q3292" s="5">
        <f t="shared" si="2806"/>
        <v>0</v>
      </c>
      <c r="R3292" s="5">
        <f t="shared" si="2806"/>
        <v>0</v>
      </c>
      <c r="S3292" s="5">
        <f t="shared" si="2806"/>
        <v>0</v>
      </c>
      <c r="T3292" s="5">
        <v>17.3</v>
      </c>
      <c r="U3292" s="5">
        <f t="shared" si="2806"/>
        <v>0</v>
      </c>
      <c r="V3292" s="36">
        <f t="shared" si="2806"/>
        <v>0</v>
      </c>
      <c r="W3292" s="5">
        <f t="shared" si="2796"/>
        <v>100</v>
      </c>
      <c r="X3292" s="26"/>
    </row>
    <row r="3293" spans="1:24" x14ac:dyDescent="0.25">
      <c r="A3293" s="4" t="s">
        <v>219</v>
      </c>
      <c r="B3293" s="4" t="s">
        <v>1324</v>
      </c>
      <c r="C3293" s="4" t="s">
        <v>44</v>
      </c>
      <c r="D3293" s="4" t="s">
        <v>14</v>
      </c>
      <c r="E3293" s="14" t="s">
        <v>482</v>
      </c>
      <c r="F3293" s="5"/>
      <c r="G3293" s="5"/>
      <c r="H3293" s="5"/>
      <c r="I3293" s="5"/>
      <c r="J3293" s="5"/>
      <c r="K3293" s="5"/>
      <c r="L3293" s="5"/>
      <c r="M3293" s="5">
        <f>M3294</f>
        <v>0</v>
      </c>
      <c r="N3293" s="5">
        <v>17.3</v>
      </c>
      <c r="O3293" s="5">
        <f t="shared" ref="O3293:V3293" si="2807">O3294</f>
        <v>1781.5912699999999</v>
      </c>
      <c r="P3293" s="5">
        <f t="shared" si="2807"/>
        <v>0</v>
      </c>
      <c r="Q3293" s="5">
        <f t="shared" si="2807"/>
        <v>0</v>
      </c>
      <c r="R3293" s="5">
        <f t="shared" si="2807"/>
        <v>0</v>
      </c>
      <c r="S3293" s="5">
        <f t="shared" si="2807"/>
        <v>0</v>
      </c>
      <c r="T3293" s="5">
        <v>17.3</v>
      </c>
      <c r="U3293" s="5">
        <f t="shared" si="2807"/>
        <v>0</v>
      </c>
      <c r="V3293" s="36">
        <f t="shared" si="2807"/>
        <v>0</v>
      </c>
      <c r="W3293" s="5">
        <f t="shared" si="2796"/>
        <v>100</v>
      </c>
      <c r="X3293" s="26"/>
    </row>
    <row r="3294" spans="1:24" x14ac:dyDescent="0.25">
      <c r="A3294" s="7" t="s">
        <v>219</v>
      </c>
      <c r="B3294" s="7" t="s">
        <v>77</v>
      </c>
      <c r="C3294" s="7"/>
      <c r="D3294" s="7"/>
      <c r="E3294" s="18" t="s">
        <v>428</v>
      </c>
      <c r="F3294" s="5"/>
      <c r="G3294" s="5"/>
      <c r="H3294" s="5"/>
      <c r="I3294" s="5"/>
      <c r="J3294" s="5"/>
      <c r="K3294" s="5"/>
      <c r="L3294" s="5"/>
      <c r="M3294" s="5">
        <v>0</v>
      </c>
      <c r="N3294" s="8">
        <v>58587.644329999988</v>
      </c>
      <c r="O3294" s="5">
        <v>1781.5912699999999</v>
      </c>
      <c r="P3294" s="5">
        <v>0</v>
      </c>
      <c r="Q3294" s="5">
        <v>0</v>
      </c>
      <c r="R3294" s="5">
        <v>0</v>
      </c>
      <c r="S3294" s="5">
        <v>0</v>
      </c>
      <c r="T3294" s="8">
        <v>57935.684610000011</v>
      </c>
      <c r="U3294" s="5">
        <v>0</v>
      </c>
      <c r="V3294" s="36">
        <v>0</v>
      </c>
      <c r="W3294" s="8">
        <f t="shared" si="2796"/>
        <v>98.887206120922428</v>
      </c>
      <c r="X3294" s="26"/>
    </row>
    <row r="3295" spans="1:24" x14ac:dyDescent="0.25">
      <c r="A3295" s="9" t="s">
        <v>219</v>
      </c>
      <c r="B3295" s="9" t="s">
        <v>1346</v>
      </c>
      <c r="C3295" s="9"/>
      <c r="D3295" s="9"/>
      <c r="E3295" s="13" t="s">
        <v>447</v>
      </c>
      <c r="F3295" s="5">
        <f t="shared" si="2801"/>
        <v>13227.3</v>
      </c>
      <c r="G3295" s="5">
        <f t="shared" si="2801"/>
        <v>13227.3</v>
      </c>
      <c r="H3295" s="5">
        <f t="shared" si="2801"/>
        <v>13227.3</v>
      </c>
      <c r="I3295" s="5">
        <f t="shared" si="2801"/>
        <v>0</v>
      </c>
      <c r="J3295" s="5">
        <f t="shared" si="2801"/>
        <v>0</v>
      </c>
      <c r="K3295" s="5">
        <f t="shared" si="2801"/>
        <v>0</v>
      </c>
      <c r="L3295" s="5">
        <f t="shared" si="2801"/>
        <v>-52.862000000000002</v>
      </c>
      <c r="M3295" s="5">
        <f t="shared" si="2735"/>
        <v>13174.438</v>
      </c>
      <c r="N3295" s="11">
        <v>185.13200000000001</v>
      </c>
      <c r="O3295" s="5">
        <f t="shared" si="2803"/>
        <v>4394.5346900000004</v>
      </c>
      <c r="P3295" s="5">
        <f t="shared" si="2804"/>
        <v>0</v>
      </c>
      <c r="Q3295" s="5">
        <f t="shared" si="2804"/>
        <v>0</v>
      </c>
      <c r="R3295" s="5">
        <f t="shared" si="2804"/>
        <v>0</v>
      </c>
      <c r="S3295" s="5">
        <f t="shared" si="2804"/>
        <v>0</v>
      </c>
      <c r="T3295" s="11">
        <v>185.13120000000001</v>
      </c>
      <c r="U3295" s="5">
        <f t="shared" si="2804"/>
        <v>0</v>
      </c>
      <c r="V3295" s="36">
        <f t="shared" si="2804"/>
        <v>0</v>
      </c>
      <c r="W3295" s="11">
        <f t="shared" si="2796"/>
        <v>99.999567875893959</v>
      </c>
      <c r="X3295" s="26"/>
    </row>
    <row r="3296" spans="1:24" ht="31.5" x14ac:dyDescent="0.25">
      <c r="A3296" s="4" t="s">
        <v>219</v>
      </c>
      <c r="B3296" s="4" t="s">
        <v>1346</v>
      </c>
      <c r="C3296" s="4" t="s">
        <v>188</v>
      </c>
      <c r="D3296" s="4"/>
      <c r="E3296" s="14" t="s">
        <v>994</v>
      </c>
      <c r="F3296" s="5">
        <v>13227.3</v>
      </c>
      <c r="G3296" s="5">
        <v>13227.3</v>
      </c>
      <c r="H3296" s="5">
        <v>13227.3</v>
      </c>
      <c r="I3296" s="5"/>
      <c r="J3296" s="5"/>
      <c r="K3296" s="5"/>
      <c r="L3296" s="5">
        <v>-52.862000000000002</v>
      </c>
      <c r="M3296" s="5">
        <f t="shared" si="2735"/>
        <v>13174.438</v>
      </c>
      <c r="N3296" s="5">
        <v>185.13200000000001</v>
      </c>
      <c r="O3296" s="5">
        <v>4394.5346900000004</v>
      </c>
      <c r="P3296" s="5">
        <v>0</v>
      </c>
      <c r="Q3296" s="5">
        <v>0</v>
      </c>
      <c r="R3296" s="5">
        <v>0</v>
      </c>
      <c r="S3296" s="5">
        <v>0</v>
      </c>
      <c r="T3296" s="5">
        <v>185.13120000000001</v>
      </c>
      <c r="U3296" s="5">
        <v>0</v>
      </c>
      <c r="V3296" s="36">
        <v>0</v>
      </c>
      <c r="W3296" s="5">
        <f t="shared" si="2796"/>
        <v>99.999567875893959</v>
      </c>
      <c r="X3296" s="26"/>
    </row>
    <row r="3297" spans="1:24" ht="31.5" x14ac:dyDescent="0.25">
      <c r="A3297" s="4" t="s">
        <v>219</v>
      </c>
      <c r="B3297" s="4" t="s">
        <v>1346</v>
      </c>
      <c r="C3297" s="4" t="s">
        <v>232</v>
      </c>
      <c r="D3297" s="4"/>
      <c r="E3297" s="14" t="s">
        <v>1009</v>
      </c>
      <c r="F3297" s="5"/>
      <c r="G3297" s="5"/>
      <c r="H3297" s="5"/>
      <c r="I3297" s="5"/>
      <c r="J3297" s="5"/>
      <c r="K3297" s="5"/>
      <c r="L3297" s="5"/>
      <c r="M3297" s="5">
        <f>M3298</f>
        <v>0</v>
      </c>
      <c r="N3297" s="5">
        <v>185.13200000000001</v>
      </c>
      <c r="O3297" s="5">
        <f t="shared" ref="O3297:V3300" si="2808">O3298</f>
        <v>13298.132</v>
      </c>
      <c r="P3297" s="5">
        <f t="shared" si="2808"/>
        <v>0</v>
      </c>
      <c r="Q3297" s="5">
        <f t="shared" si="2808"/>
        <v>0</v>
      </c>
      <c r="R3297" s="5">
        <f t="shared" si="2808"/>
        <v>0</v>
      </c>
      <c r="S3297" s="5">
        <f t="shared" si="2808"/>
        <v>0</v>
      </c>
      <c r="T3297" s="5">
        <v>185.13120000000001</v>
      </c>
      <c r="U3297" s="5">
        <f t="shared" si="2808"/>
        <v>0</v>
      </c>
      <c r="V3297" s="36">
        <f t="shared" si="2808"/>
        <v>0</v>
      </c>
      <c r="W3297" s="5">
        <f t="shared" si="2796"/>
        <v>99.999567875893959</v>
      </c>
      <c r="X3297" s="26"/>
    </row>
    <row r="3298" spans="1:24" ht="63" x14ac:dyDescent="0.25">
      <c r="A3298" s="4" t="s">
        <v>219</v>
      </c>
      <c r="B3298" s="4" t="s">
        <v>1346</v>
      </c>
      <c r="C3298" s="4" t="s">
        <v>233</v>
      </c>
      <c r="D3298" s="4"/>
      <c r="E3298" s="14" t="s">
        <v>1010</v>
      </c>
      <c r="F3298" s="5"/>
      <c r="G3298" s="5"/>
      <c r="H3298" s="5"/>
      <c r="I3298" s="5"/>
      <c r="J3298" s="5"/>
      <c r="K3298" s="5"/>
      <c r="L3298" s="5"/>
      <c r="M3298" s="5">
        <f>M3299</f>
        <v>0</v>
      </c>
      <c r="N3298" s="5">
        <v>185.13200000000001</v>
      </c>
      <c r="O3298" s="5">
        <f t="shared" si="2808"/>
        <v>13298.132</v>
      </c>
      <c r="P3298" s="5">
        <f t="shared" si="2808"/>
        <v>0</v>
      </c>
      <c r="Q3298" s="5">
        <f t="shared" si="2808"/>
        <v>0</v>
      </c>
      <c r="R3298" s="5">
        <f t="shared" si="2808"/>
        <v>0</v>
      </c>
      <c r="S3298" s="5">
        <f t="shared" si="2808"/>
        <v>0</v>
      </c>
      <c r="T3298" s="5">
        <v>185.13120000000001</v>
      </c>
      <c r="U3298" s="5">
        <f t="shared" si="2808"/>
        <v>0</v>
      </c>
      <c r="V3298" s="36">
        <f t="shared" si="2808"/>
        <v>0</v>
      </c>
      <c r="W3298" s="5">
        <f t="shared" si="2796"/>
        <v>99.999567875893959</v>
      </c>
      <c r="X3298" s="26"/>
    </row>
    <row r="3299" spans="1:24" ht="31.5" x14ac:dyDescent="0.25">
      <c r="A3299" s="4" t="s">
        <v>219</v>
      </c>
      <c r="B3299" s="4" t="s">
        <v>1346</v>
      </c>
      <c r="C3299" s="4" t="s">
        <v>1057</v>
      </c>
      <c r="D3299" s="4"/>
      <c r="E3299" s="14" t="s">
        <v>1058</v>
      </c>
      <c r="F3299" s="5"/>
      <c r="G3299" s="5"/>
      <c r="H3299" s="5"/>
      <c r="I3299" s="5"/>
      <c r="J3299" s="5"/>
      <c r="K3299" s="5"/>
      <c r="L3299" s="5"/>
      <c r="M3299" s="5">
        <f>M3300</f>
        <v>0</v>
      </c>
      <c r="N3299" s="5">
        <v>185.13200000000001</v>
      </c>
      <c r="O3299" s="5">
        <f t="shared" si="2808"/>
        <v>13298.132</v>
      </c>
      <c r="P3299" s="5">
        <f t="shared" si="2808"/>
        <v>0</v>
      </c>
      <c r="Q3299" s="5">
        <f t="shared" si="2808"/>
        <v>0</v>
      </c>
      <c r="R3299" s="5">
        <f t="shared" si="2808"/>
        <v>0</v>
      </c>
      <c r="S3299" s="5">
        <f t="shared" si="2808"/>
        <v>0</v>
      </c>
      <c r="T3299" s="5">
        <v>185.13120000000001</v>
      </c>
      <c r="U3299" s="5">
        <f t="shared" si="2808"/>
        <v>0</v>
      </c>
      <c r="V3299" s="36">
        <f t="shared" si="2808"/>
        <v>0</v>
      </c>
      <c r="W3299" s="5">
        <f t="shared" si="2796"/>
        <v>99.999567875893959</v>
      </c>
      <c r="X3299" s="26"/>
    </row>
    <row r="3300" spans="1:24" ht="31.5" x14ac:dyDescent="0.25">
      <c r="A3300" s="4" t="s">
        <v>219</v>
      </c>
      <c r="B3300" s="4" t="s">
        <v>1346</v>
      </c>
      <c r="C3300" s="4" t="s">
        <v>1057</v>
      </c>
      <c r="D3300" s="4" t="s">
        <v>11</v>
      </c>
      <c r="E3300" s="14" t="s">
        <v>465</v>
      </c>
      <c r="F3300" s="5"/>
      <c r="G3300" s="5"/>
      <c r="H3300" s="5"/>
      <c r="I3300" s="5"/>
      <c r="J3300" s="5"/>
      <c r="K3300" s="5"/>
      <c r="L3300" s="5"/>
      <c r="M3300" s="5">
        <f>M3301</f>
        <v>0</v>
      </c>
      <c r="N3300" s="5">
        <v>185.13200000000001</v>
      </c>
      <c r="O3300" s="5">
        <f t="shared" si="2808"/>
        <v>13298.132</v>
      </c>
      <c r="P3300" s="5">
        <f t="shared" si="2808"/>
        <v>0</v>
      </c>
      <c r="Q3300" s="5">
        <f t="shared" si="2808"/>
        <v>0</v>
      </c>
      <c r="R3300" s="5">
        <f t="shared" si="2808"/>
        <v>0</v>
      </c>
      <c r="S3300" s="5">
        <f t="shared" si="2808"/>
        <v>0</v>
      </c>
      <c r="T3300" s="5">
        <v>185.13120000000001</v>
      </c>
      <c r="U3300" s="5">
        <f t="shared" si="2808"/>
        <v>0</v>
      </c>
      <c r="V3300" s="36">
        <f t="shared" si="2808"/>
        <v>0</v>
      </c>
      <c r="W3300" s="5">
        <f t="shared" si="2796"/>
        <v>99.999567875893959</v>
      </c>
      <c r="X3300" s="26"/>
    </row>
    <row r="3301" spans="1:24" ht="31.5" x14ac:dyDescent="0.25">
      <c r="A3301" s="4" t="s">
        <v>219</v>
      </c>
      <c r="B3301" s="4" t="s">
        <v>1346</v>
      </c>
      <c r="C3301" s="4" t="s">
        <v>1057</v>
      </c>
      <c r="D3301" s="4" t="s">
        <v>12</v>
      </c>
      <c r="E3301" s="14" t="s">
        <v>466</v>
      </c>
      <c r="F3301" s="5"/>
      <c r="G3301" s="5"/>
      <c r="H3301" s="5"/>
      <c r="I3301" s="5"/>
      <c r="J3301" s="5"/>
      <c r="K3301" s="5"/>
      <c r="L3301" s="5"/>
      <c r="M3301" s="5">
        <v>0</v>
      </c>
      <c r="N3301" s="5">
        <v>185.13200000000001</v>
      </c>
      <c r="O3301" s="5">
        <v>13298.132</v>
      </c>
      <c r="P3301" s="5">
        <v>0</v>
      </c>
      <c r="Q3301" s="5">
        <v>0</v>
      </c>
      <c r="R3301" s="5">
        <v>0</v>
      </c>
      <c r="S3301" s="5">
        <v>0</v>
      </c>
      <c r="T3301" s="5">
        <v>185.13120000000001</v>
      </c>
      <c r="U3301" s="5">
        <v>0</v>
      </c>
      <c r="V3301" s="36">
        <v>0</v>
      </c>
      <c r="W3301" s="5">
        <f t="shared" si="2796"/>
        <v>99.999567875893959</v>
      </c>
      <c r="X3301" s="26"/>
    </row>
    <row r="3302" spans="1:24" x14ac:dyDescent="0.25">
      <c r="A3302" s="9" t="s">
        <v>219</v>
      </c>
      <c r="B3302" s="9" t="s">
        <v>1347</v>
      </c>
      <c r="C3302" s="9"/>
      <c r="D3302" s="9"/>
      <c r="E3302" s="13" t="s">
        <v>448</v>
      </c>
      <c r="F3302" s="5">
        <f t="shared" ref="F3302:L3304" si="2809">F3303</f>
        <v>0</v>
      </c>
      <c r="G3302" s="5">
        <f t="shared" si="2809"/>
        <v>0</v>
      </c>
      <c r="H3302" s="5">
        <f t="shared" si="2809"/>
        <v>0</v>
      </c>
      <c r="I3302" s="5">
        <f t="shared" si="2809"/>
        <v>0</v>
      </c>
      <c r="J3302" s="5">
        <f t="shared" si="2809"/>
        <v>0</v>
      </c>
      <c r="K3302" s="5">
        <f t="shared" si="2809"/>
        <v>0</v>
      </c>
      <c r="L3302" s="5">
        <f t="shared" si="2809"/>
        <v>0.879</v>
      </c>
      <c r="M3302" s="5">
        <f t="shared" si="2735"/>
        <v>0.879</v>
      </c>
      <c r="N3302" s="11">
        <v>47122.066329999994</v>
      </c>
      <c r="O3302" s="5">
        <f t="shared" ref="O3302:O3304" si="2810">O3303</f>
        <v>3621.6615400000001</v>
      </c>
      <c r="P3302" s="5">
        <f t="shared" ref="P3302:V3304" si="2811">P3303</f>
        <v>0</v>
      </c>
      <c r="Q3302" s="5">
        <f t="shared" si="2811"/>
        <v>0</v>
      </c>
      <c r="R3302" s="5">
        <f t="shared" si="2811"/>
        <v>0</v>
      </c>
      <c r="S3302" s="5">
        <f t="shared" si="2811"/>
        <v>0</v>
      </c>
      <c r="T3302" s="11">
        <v>46507.741780000011</v>
      </c>
      <c r="U3302" s="5">
        <f t="shared" si="2811"/>
        <v>0</v>
      </c>
      <c r="V3302" s="36">
        <f t="shared" si="2811"/>
        <v>0</v>
      </c>
      <c r="W3302" s="11">
        <f t="shared" si="2796"/>
        <v>98.696312369458056</v>
      </c>
      <c r="X3302" s="26"/>
    </row>
    <row r="3303" spans="1:24" x14ac:dyDescent="0.25">
      <c r="A3303" s="4" t="s">
        <v>219</v>
      </c>
      <c r="B3303" s="4" t="s">
        <v>1347</v>
      </c>
      <c r="C3303" s="4" t="s">
        <v>108</v>
      </c>
      <c r="D3303" s="4"/>
      <c r="E3303" s="14" t="s">
        <v>868</v>
      </c>
      <c r="F3303" s="5">
        <f t="shared" si="2809"/>
        <v>0</v>
      </c>
      <c r="G3303" s="5">
        <f t="shared" si="2809"/>
        <v>0</v>
      </c>
      <c r="H3303" s="5">
        <f t="shared" si="2809"/>
        <v>0</v>
      </c>
      <c r="I3303" s="5">
        <f t="shared" si="2809"/>
        <v>0</v>
      </c>
      <c r="J3303" s="5">
        <f t="shared" si="2809"/>
        <v>0</v>
      </c>
      <c r="K3303" s="5">
        <f t="shared" si="2809"/>
        <v>0</v>
      </c>
      <c r="L3303" s="5">
        <f t="shared" si="2809"/>
        <v>0.879</v>
      </c>
      <c r="M3303" s="5">
        <f t="shared" si="2735"/>
        <v>0.879</v>
      </c>
      <c r="N3303" s="5">
        <v>3157.8943399999998</v>
      </c>
      <c r="O3303" s="5">
        <f t="shared" si="2810"/>
        <v>3621.6615400000001</v>
      </c>
      <c r="P3303" s="5">
        <f t="shared" si="2811"/>
        <v>0</v>
      </c>
      <c r="Q3303" s="5">
        <f t="shared" si="2811"/>
        <v>0</v>
      </c>
      <c r="R3303" s="5">
        <f t="shared" si="2811"/>
        <v>0</v>
      </c>
      <c r="S3303" s="5">
        <f t="shared" si="2811"/>
        <v>0</v>
      </c>
      <c r="T3303" s="5">
        <v>3157.8942000000002</v>
      </c>
      <c r="U3303" s="5">
        <f t="shared" si="2811"/>
        <v>0</v>
      </c>
      <c r="V3303" s="36">
        <f t="shared" si="2811"/>
        <v>0</v>
      </c>
      <c r="W3303" s="5">
        <f t="shared" si="2796"/>
        <v>99.999995566666115</v>
      </c>
      <c r="X3303" s="26"/>
    </row>
    <row r="3304" spans="1:24" ht="31.5" x14ac:dyDescent="0.25">
      <c r="A3304" s="4" t="s">
        <v>219</v>
      </c>
      <c r="B3304" s="4" t="s">
        <v>1347</v>
      </c>
      <c r="C3304" s="4" t="s">
        <v>168</v>
      </c>
      <c r="D3304" s="4"/>
      <c r="E3304" s="14" t="s">
        <v>1417</v>
      </c>
      <c r="F3304" s="5">
        <f t="shared" si="2809"/>
        <v>0</v>
      </c>
      <c r="G3304" s="5">
        <f t="shared" si="2809"/>
        <v>0</v>
      </c>
      <c r="H3304" s="5">
        <f t="shared" si="2809"/>
        <v>0</v>
      </c>
      <c r="I3304" s="5">
        <f t="shared" si="2809"/>
        <v>0</v>
      </c>
      <c r="J3304" s="5">
        <f t="shared" si="2809"/>
        <v>0</v>
      </c>
      <c r="K3304" s="5">
        <f t="shared" si="2809"/>
        <v>0</v>
      </c>
      <c r="L3304" s="5">
        <f t="shared" si="2809"/>
        <v>0.879</v>
      </c>
      <c r="M3304" s="5">
        <f t="shared" si="2735"/>
        <v>0.879</v>
      </c>
      <c r="N3304" s="5">
        <v>3157.8943399999998</v>
      </c>
      <c r="O3304" s="5">
        <f t="shared" si="2810"/>
        <v>3621.6615400000001</v>
      </c>
      <c r="P3304" s="5">
        <f t="shared" si="2811"/>
        <v>0</v>
      </c>
      <c r="Q3304" s="5">
        <f t="shared" si="2811"/>
        <v>0</v>
      </c>
      <c r="R3304" s="5">
        <f t="shared" si="2811"/>
        <v>0</v>
      </c>
      <c r="S3304" s="5">
        <f t="shared" si="2811"/>
        <v>0</v>
      </c>
      <c r="T3304" s="5">
        <v>3157.8942000000002</v>
      </c>
      <c r="U3304" s="5">
        <f t="shared" si="2811"/>
        <v>0</v>
      </c>
      <c r="V3304" s="36">
        <f t="shared" si="2811"/>
        <v>0</v>
      </c>
      <c r="W3304" s="5">
        <f t="shared" si="2796"/>
        <v>99.999995566666115</v>
      </c>
      <c r="X3304" s="26"/>
    </row>
    <row r="3305" spans="1:24" ht="63" x14ac:dyDescent="0.25">
      <c r="A3305" s="4" t="s">
        <v>219</v>
      </c>
      <c r="B3305" s="4" t="s">
        <v>1347</v>
      </c>
      <c r="C3305" s="4" t="s">
        <v>169</v>
      </c>
      <c r="D3305" s="4"/>
      <c r="E3305" s="14" t="s">
        <v>1418</v>
      </c>
      <c r="F3305" s="5"/>
      <c r="G3305" s="5"/>
      <c r="H3305" s="5"/>
      <c r="I3305" s="5"/>
      <c r="J3305" s="5"/>
      <c r="K3305" s="5"/>
      <c r="L3305" s="5">
        <v>0.879</v>
      </c>
      <c r="M3305" s="5">
        <f t="shared" ref="M3305:M3383" si="2812">F3305+I3305+L3305</f>
        <v>0.879</v>
      </c>
      <c r="N3305" s="5">
        <v>3157.8943399999998</v>
      </c>
      <c r="O3305" s="5">
        <v>3621.6615400000001</v>
      </c>
      <c r="P3305" s="5">
        <v>0</v>
      </c>
      <c r="Q3305" s="5">
        <v>0</v>
      </c>
      <c r="R3305" s="5">
        <v>0</v>
      </c>
      <c r="S3305" s="5">
        <v>0</v>
      </c>
      <c r="T3305" s="5">
        <v>3157.8942000000002</v>
      </c>
      <c r="U3305" s="5">
        <v>0</v>
      </c>
      <c r="V3305" s="36">
        <v>0</v>
      </c>
      <c r="W3305" s="5">
        <f t="shared" si="2796"/>
        <v>99.999995566666115</v>
      </c>
      <c r="X3305" s="26"/>
    </row>
    <row r="3306" spans="1:24" s="10" customFormat="1" ht="31.5" x14ac:dyDescent="0.25">
      <c r="A3306" s="4" t="s">
        <v>219</v>
      </c>
      <c r="B3306" s="4" t="s">
        <v>1347</v>
      </c>
      <c r="C3306" s="4" t="s">
        <v>1106</v>
      </c>
      <c r="D3306" s="4"/>
      <c r="E3306" s="14" t="s">
        <v>1107</v>
      </c>
      <c r="F3306" s="11">
        <f t="shared" ref="F3306:L3306" si="2813">F3307+F3313</f>
        <v>111.2</v>
      </c>
      <c r="G3306" s="11">
        <f t="shared" si="2813"/>
        <v>353.7</v>
      </c>
      <c r="H3306" s="11">
        <f t="shared" si="2813"/>
        <v>87.1</v>
      </c>
      <c r="I3306" s="11">
        <f t="shared" si="2813"/>
        <v>0</v>
      </c>
      <c r="J3306" s="11">
        <f t="shared" si="2813"/>
        <v>0</v>
      </c>
      <c r="K3306" s="11">
        <f t="shared" si="2813"/>
        <v>0</v>
      </c>
      <c r="L3306" s="11">
        <f t="shared" si="2813"/>
        <v>-11.3</v>
      </c>
      <c r="M3306" s="11">
        <f t="shared" si="2812"/>
        <v>99.9</v>
      </c>
      <c r="N3306" s="5">
        <v>3157.8943399999998</v>
      </c>
      <c r="O3306" s="11">
        <f>O3307+O3313</f>
        <v>17.7</v>
      </c>
      <c r="P3306" s="11">
        <f t="shared" ref="P3306:V3306" si="2814">P3307+P3313</f>
        <v>0</v>
      </c>
      <c r="Q3306" s="11">
        <f t="shared" si="2814"/>
        <v>0</v>
      </c>
      <c r="R3306" s="11">
        <f t="shared" si="2814"/>
        <v>0</v>
      </c>
      <c r="S3306" s="11">
        <f t="shared" si="2814"/>
        <v>0</v>
      </c>
      <c r="T3306" s="5">
        <v>3157.8942000000002</v>
      </c>
      <c r="U3306" s="11">
        <f t="shared" si="2814"/>
        <v>0</v>
      </c>
      <c r="V3306" s="35">
        <f t="shared" si="2814"/>
        <v>0</v>
      </c>
      <c r="W3306" s="5">
        <f t="shared" si="2796"/>
        <v>99.999995566666115</v>
      </c>
      <c r="X3306" s="25"/>
    </row>
    <row r="3307" spans="1:24" ht="31.5" x14ac:dyDescent="0.25">
      <c r="A3307" s="4" t="s">
        <v>219</v>
      </c>
      <c r="B3307" s="4" t="s">
        <v>1347</v>
      </c>
      <c r="C3307" s="4" t="s">
        <v>1106</v>
      </c>
      <c r="D3307" s="4" t="s">
        <v>11</v>
      </c>
      <c r="E3307" s="14" t="s">
        <v>465</v>
      </c>
      <c r="F3307" s="5">
        <f t="shared" ref="F3307:L3311" si="2815">F3308</f>
        <v>74.900000000000006</v>
      </c>
      <c r="G3307" s="5">
        <f t="shared" si="2815"/>
        <v>50.800000000000004</v>
      </c>
      <c r="H3307" s="5">
        <f t="shared" si="2815"/>
        <v>50.800000000000004</v>
      </c>
      <c r="I3307" s="5">
        <f t="shared" si="2815"/>
        <v>0</v>
      </c>
      <c r="J3307" s="5">
        <f t="shared" si="2815"/>
        <v>0</v>
      </c>
      <c r="K3307" s="5">
        <f t="shared" si="2815"/>
        <v>0</v>
      </c>
      <c r="L3307" s="5">
        <f t="shared" si="2815"/>
        <v>0</v>
      </c>
      <c r="M3307" s="5">
        <f t="shared" si="2812"/>
        <v>74.900000000000006</v>
      </c>
      <c r="N3307" s="5">
        <v>3157.8943399999998</v>
      </c>
      <c r="O3307" s="5">
        <f t="shared" ref="O3307:O3311" si="2816">O3308</f>
        <v>17.7</v>
      </c>
      <c r="P3307" s="5">
        <f t="shared" ref="P3307:V3311" si="2817">P3308</f>
        <v>0</v>
      </c>
      <c r="Q3307" s="5">
        <f t="shared" si="2817"/>
        <v>0</v>
      </c>
      <c r="R3307" s="5">
        <f t="shared" si="2817"/>
        <v>0</v>
      </c>
      <c r="S3307" s="5">
        <f t="shared" si="2817"/>
        <v>0</v>
      </c>
      <c r="T3307" s="5">
        <v>3157.8942000000002</v>
      </c>
      <c r="U3307" s="5">
        <f t="shared" si="2817"/>
        <v>0</v>
      </c>
      <c r="V3307" s="36">
        <f t="shared" si="2817"/>
        <v>0</v>
      </c>
      <c r="W3307" s="5">
        <f t="shared" si="2796"/>
        <v>99.999995566666115</v>
      </c>
      <c r="X3307" s="26"/>
    </row>
    <row r="3308" spans="1:24" ht="31.5" x14ac:dyDescent="0.25">
      <c r="A3308" s="4" t="s">
        <v>219</v>
      </c>
      <c r="B3308" s="4" t="s">
        <v>1347</v>
      </c>
      <c r="C3308" s="4" t="s">
        <v>1106</v>
      </c>
      <c r="D3308" s="4" t="s">
        <v>12</v>
      </c>
      <c r="E3308" s="14" t="s">
        <v>466</v>
      </c>
      <c r="F3308" s="5">
        <f t="shared" si="2815"/>
        <v>74.900000000000006</v>
      </c>
      <c r="G3308" s="5">
        <f t="shared" si="2815"/>
        <v>50.800000000000004</v>
      </c>
      <c r="H3308" s="5">
        <f t="shared" si="2815"/>
        <v>50.800000000000004</v>
      </c>
      <c r="I3308" s="5">
        <f t="shared" si="2815"/>
        <v>0</v>
      </c>
      <c r="J3308" s="5">
        <f t="shared" si="2815"/>
        <v>0</v>
      </c>
      <c r="K3308" s="5">
        <f t="shared" si="2815"/>
        <v>0</v>
      </c>
      <c r="L3308" s="5">
        <f t="shared" si="2815"/>
        <v>0</v>
      </c>
      <c r="M3308" s="5">
        <f t="shared" si="2812"/>
        <v>74.900000000000006</v>
      </c>
      <c r="N3308" s="5">
        <v>3157.8943399999998</v>
      </c>
      <c r="O3308" s="5">
        <f t="shared" si="2816"/>
        <v>17.7</v>
      </c>
      <c r="P3308" s="5">
        <f t="shared" si="2817"/>
        <v>0</v>
      </c>
      <c r="Q3308" s="5">
        <f t="shared" si="2817"/>
        <v>0</v>
      </c>
      <c r="R3308" s="5">
        <f t="shared" si="2817"/>
        <v>0</v>
      </c>
      <c r="S3308" s="5">
        <f t="shared" si="2817"/>
        <v>0</v>
      </c>
      <c r="T3308" s="5">
        <v>3157.8942000000002</v>
      </c>
      <c r="U3308" s="5">
        <f t="shared" si="2817"/>
        <v>0</v>
      </c>
      <c r="V3308" s="36">
        <f t="shared" si="2817"/>
        <v>0</v>
      </c>
      <c r="W3308" s="5">
        <f t="shared" si="2796"/>
        <v>99.999995566666115</v>
      </c>
      <c r="X3308" s="26"/>
    </row>
    <row r="3309" spans="1:24" ht="31.5" hidden="1" x14ac:dyDescent="0.25">
      <c r="A3309" s="4" t="s">
        <v>219</v>
      </c>
      <c r="B3309" s="4" t="s">
        <v>1347</v>
      </c>
      <c r="C3309" s="4" t="s">
        <v>194</v>
      </c>
      <c r="D3309" s="4"/>
      <c r="E3309" s="14" t="s">
        <v>948</v>
      </c>
      <c r="F3309" s="5">
        <f>F3310</f>
        <v>74.900000000000006</v>
      </c>
      <c r="G3309" s="5">
        <f t="shared" si="2815"/>
        <v>50.800000000000004</v>
      </c>
      <c r="H3309" s="5">
        <f t="shared" si="2815"/>
        <v>50.800000000000004</v>
      </c>
      <c r="I3309" s="5">
        <f t="shared" si="2815"/>
        <v>0</v>
      </c>
      <c r="J3309" s="5">
        <f t="shared" si="2815"/>
        <v>0</v>
      </c>
      <c r="K3309" s="5">
        <f t="shared" si="2815"/>
        <v>0</v>
      </c>
      <c r="L3309" s="5">
        <f t="shared" si="2815"/>
        <v>0</v>
      </c>
      <c r="M3309" s="5">
        <f t="shared" si="2812"/>
        <v>74.900000000000006</v>
      </c>
      <c r="N3309" s="5">
        <v>0</v>
      </c>
      <c r="O3309" s="5">
        <f t="shared" si="2816"/>
        <v>17.7</v>
      </c>
      <c r="P3309" s="5">
        <f t="shared" si="2817"/>
        <v>0</v>
      </c>
      <c r="Q3309" s="5">
        <f t="shared" si="2817"/>
        <v>0</v>
      </c>
      <c r="R3309" s="5">
        <f t="shared" si="2817"/>
        <v>0</v>
      </c>
      <c r="S3309" s="5">
        <f t="shared" si="2817"/>
        <v>0</v>
      </c>
      <c r="T3309" s="5">
        <v>0</v>
      </c>
      <c r="U3309" s="5">
        <f t="shared" si="2817"/>
        <v>0</v>
      </c>
      <c r="V3309" s="36">
        <f t="shared" si="2817"/>
        <v>0</v>
      </c>
      <c r="W3309" s="5" t="e">
        <f t="shared" si="2796"/>
        <v>#DIV/0!</v>
      </c>
      <c r="X3309" s="24" t="s">
        <v>1214</v>
      </c>
    </row>
    <row r="3310" spans="1:24" hidden="1" x14ac:dyDescent="0.25">
      <c r="A3310" s="4" t="s">
        <v>219</v>
      </c>
      <c r="B3310" s="4" t="s">
        <v>1347</v>
      </c>
      <c r="C3310" s="4" t="s">
        <v>1499</v>
      </c>
      <c r="D3310" s="4"/>
      <c r="E3310" s="14" t="s">
        <v>951</v>
      </c>
      <c r="F3310" s="5">
        <f>F3311</f>
        <v>74.900000000000006</v>
      </c>
      <c r="G3310" s="5">
        <f t="shared" si="2815"/>
        <v>50.800000000000004</v>
      </c>
      <c r="H3310" s="5">
        <f t="shared" si="2815"/>
        <v>50.800000000000004</v>
      </c>
      <c r="I3310" s="5">
        <f t="shared" si="2815"/>
        <v>0</v>
      </c>
      <c r="J3310" s="5">
        <f t="shared" si="2815"/>
        <v>0</v>
      </c>
      <c r="K3310" s="5">
        <f t="shared" si="2815"/>
        <v>0</v>
      </c>
      <c r="L3310" s="5">
        <f t="shared" si="2815"/>
        <v>0</v>
      </c>
      <c r="M3310" s="5">
        <f t="shared" si="2812"/>
        <v>74.900000000000006</v>
      </c>
      <c r="N3310" s="5">
        <v>0</v>
      </c>
      <c r="O3310" s="5">
        <f t="shared" si="2816"/>
        <v>17.7</v>
      </c>
      <c r="P3310" s="5">
        <f t="shared" si="2817"/>
        <v>0</v>
      </c>
      <c r="Q3310" s="5">
        <f t="shared" si="2817"/>
        <v>0</v>
      </c>
      <c r="R3310" s="5">
        <f t="shared" si="2817"/>
        <v>0</v>
      </c>
      <c r="S3310" s="5">
        <f t="shared" si="2817"/>
        <v>0</v>
      </c>
      <c r="T3310" s="5">
        <v>0</v>
      </c>
      <c r="U3310" s="5">
        <f t="shared" si="2817"/>
        <v>0</v>
      </c>
      <c r="V3310" s="36">
        <f t="shared" si="2817"/>
        <v>0</v>
      </c>
      <c r="W3310" s="5" t="e">
        <f t="shared" si="2796"/>
        <v>#DIV/0!</v>
      </c>
      <c r="X3310" s="24" t="s">
        <v>1214</v>
      </c>
    </row>
    <row r="3311" spans="1:24" ht="31.5" hidden="1" x14ac:dyDescent="0.25">
      <c r="A3311" s="4" t="s">
        <v>219</v>
      </c>
      <c r="B3311" s="4" t="s">
        <v>1347</v>
      </c>
      <c r="C3311" s="4" t="s">
        <v>1500</v>
      </c>
      <c r="D3311" s="4"/>
      <c r="E3311" s="14" t="s">
        <v>952</v>
      </c>
      <c r="F3311" s="5">
        <f t="shared" si="2815"/>
        <v>74.900000000000006</v>
      </c>
      <c r="G3311" s="5">
        <f t="shared" si="2815"/>
        <v>50.800000000000004</v>
      </c>
      <c r="H3311" s="5">
        <f t="shared" si="2815"/>
        <v>50.800000000000004</v>
      </c>
      <c r="I3311" s="5">
        <f t="shared" si="2815"/>
        <v>0</v>
      </c>
      <c r="J3311" s="5">
        <f t="shared" si="2815"/>
        <v>0</v>
      </c>
      <c r="K3311" s="5">
        <f t="shared" si="2815"/>
        <v>0</v>
      </c>
      <c r="L3311" s="5">
        <f t="shared" si="2815"/>
        <v>0</v>
      </c>
      <c r="M3311" s="5">
        <f t="shared" si="2812"/>
        <v>74.900000000000006</v>
      </c>
      <c r="N3311" s="5">
        <v>0</v>
      </c>
      <c r="O3311" s="5">
        <f t="shared" si="2816"/>
        <v>17.7</v>
      </c>
      <c r="P3311" s="5">
        <f t="shared" si="2817"/>
        <v>0</v>
      </c>
      <c r="Q3311" s="5">
        <f t="shared" si="2817"/>
        <v>0</v>
      </c>
      <c r="R3311" s="5">
        <f t="shared" si="2817"/>
        <v>0</v>
      </c>
      <c r="S3311" s="5">
        <f t="shared" si="2817"/>
        <v>0</v>
      </c>
      <c r="T3311" s="5">
        <v>0</v>
      </c>
      <c r="U3311" s="5">
        <f t="shared" si="2817"/>
        <v>0</v>
      </c>
      <c r="V3311" s="36">
        <f t="shared" si="2817"/>
        <v>0</v>
      </c>
      <c r="W3311" s="5" t="e">
        <f t="shared" si="2796"/>
        <v>#DIV/0!</v>
      </c>
      <c r="X3311" s="24" t="s">
        <v>1214</v>
      </c>
    </row>
    <row r="3312" spans="1:24" ht="31.5" hidden="1" x14ac:dyDescent="0.25">
      <c r="A3312" s="4" t="s">
        <v>219</v>
      </c>
      <c r="B3312" s="4" t="s">
        <v>1347</v>
      </c>
      <c r="C3312" s="4" t="s">
        <v>1501</v>
      </c>
      <c r="D3312" s="4"/>
      <c r="E3312" s="14" t="s">
        <v>1502</v>
      </c>
      <c r="F3312" s="5">
        <v>74.900000000000006</v>
      </c>
      <c r="G3312" s="5">
        <v>50.800000000000004</v>
      </c>
      <c r="H3312" s="5">
        <v>50.800000000000004</v>
      </c>
      <c r="I3312" s="5"/>
      <c r="J3312" s="5"/>
      <c r="K3312" s="5"/>
      <c r="L3312" s="5"/>
      <c r="M3312" s="5">
        <f t="shared" si="2812"/>
        <v>74.900000000000006</v>
      </c>
      <c r="N3312" s="5">
        <v>0</v>
      </c>
      <c r="O3312" s="5">
        <v>17.7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36">
        <v>0</v>
      </c>
      <c r="W3312" s="5" t="e">
        <f t="shared" si="2796"/>
        <v>#DIV/0!</v>
      </c>
      <c r="X3312" s="24" t="s">
        <v>1214</v>
      </c>
    </row>
    <row r="3313" spans="1:25" ht="31.5" hidden="1" x14ac:dyDescent="0.25">
      <c r="A3313" s="4" t="s">
        <v>219</v>
      </c>
      <c r="B3313" s="4" t="s">
        <v>1347</v>
      </c>
      <c r="C3313" s="4" t="s">
        <v>1501</v>
      </c>
      <c r="D3313" s="4" t="s">
        <v>11</v>
      </c>
      <c r="E3313" s="14" t="s">
        <v>465</v>
      </c>
      <c r="F3313" s="5">
        <f t="shared" ref="F3313:L3316" si="2818">F3314</f>
        <v>36.299999999999997</v>
      </c>
      <c r="G3313" s="5">
        <f t="shared" si="2818"/>
        <v>302.89999999999998</v>
      </c>
      <c r="H3313" s="5">
        <f t="shared" si="2818"/>
        <v>36.299999999999997</v>
      </c>
      <c r="I3313" s="5">
        <f t="shared" si="2818"/>
        <v>0</v>
      </c>
      <c r="J3313" s="5">
        <f t="shared" si="2818"/>
        <v>0</v>
      </c>
      <c r="K3313" s="5">
        <f t="shared" si="2818"/>
        <v>0</v>
      </c>
      <c r="L3313" s="5">
        <f t="shared" si="2818"/>
        <v>-11.3</v>
      </c>
      <c r="M3313" s="5">
        <f t="shared" si="2812"/>
        <v>24.999999999999996</v>
      </c>
      <c r="N3313" s="5">
        <v>0</v>
      </c>
      <c r="O3313" s="5">
        <f t="shared" ref="O3313:O3316" si="2819">O3314</f>
        <v>0</v>
      </c>
      <c r="P3313" s="5">
        <f t="shared" ref="P3313:V3316" si="2820">P3314</f>
        <v>0</v>
      </c>
      <c r="Q3313" s="5">
        <f t="shared" si="2820"/>
        <v>0</v>
      </c>
      <c r="R3313" s="5">
        <f t="shared" si="2820"/>
        <v>0</v>
      </c>
      <c r="S3313" s="5">
        <f t="shared" si="2820"/>
        <v>0</v>
      </c>
      <c r="T3313" s="5">
        <v>0</v>
      </c>
      <c r="U3313" s="5">
        <f t="shared" si="2820"/>
        <v>0</v>
      </c>
      <c r="V3313" s="36">
        <f t="shared" si="2820"/>
        <v>0</v>
      </c>
      <c r="W3313" s="5" t="e">
        <f t="shared" si="2796"/>
        <v>#DIV/0!</v>
      </c>
      <c r="X3313" s="24" t="s">
        <v>1214</v>
      </c>
    </row>
    <row r="3314" spans="1:25" ht="31.5" hidden="1" x14ac:dyDescent="0.25">
      <c r="A3314" s="4" t="s">
        <v>219</v>
      </c>
      <c r="B3314" s="4" t="s">
        <v>1347</v>
      </c>
      <c r="C3314" s="4" t="s">
        <v>1501</v>
      </c>
      <c r="D3314" s="4" t="s">
        <v>12</v>
      </c>
      <c r="E3314" s="14" t="s">
        <v>466</v>
      </c>
      <c r="F3314" s="5">
        <f t="shared" si="2818"/>
        <v>36.299999999999997</v>
      </c>
      <c r="G3314" s="5">
        <f t="shared" si="2818"/>
        <v>302.89999999999998</v>
      </c>
      <c r="H3314" s="5">
        <f t="shared" si="2818"/>
        <v>36.299999999999997</v>
      </c>
      <c r="I3314" s="5">
        <f>I3315</f>
        <v>0</v>
      </c>
      <c r="J3314" s="5">
        <f t="shared" si="2818"/>
        <v>0</v>
      </c>
      <c r="K3314" s="5">
        <f t="shared" si="2818"/>
        <v>0</v>
      </c>
      <c r="L3314" s="5">
        <f t="shared" si="2818"/>
        <v>-11.3</v>
      </c>
      <c r="M3314" s="5">
        <f t="shared" si="2812"/>
        <v>24.999999999999996</v>
      </c>
      <c r="N3314" s="5">
        <v>0</v>
      </c>
      <c r="O3314" s="5">
        <f t="shared" si="2819"/>
        <v>0</v>
      </c>
      <c r="P3314" s="5">
        <f t="shared" si="2820"/>
        <v>0</v>
      </c>
      <c r="Q3314" s="5">
        <f t="shared" si="2820"/>
        <v>0</v>
      </c>
      <c r="R3314" s="5">
        <f t="shared" si="2820"/>
        <v>0</v>
      </c>
      <c r="S3314" s="5">
        <f t="shared" si="2820"/>
        <v>0</v>
      </c>
      <c r="T3314" s="5">
        <v>0</v>
      </c>
      <c r="U3314" s="5">
        <f t="shared" si="2820"/>
        <v>0</v>
      </c>
      <c r="V3314" s="36">
        <f t="shared" si="2820"/>
        <v>0</v>
      </c>
      <c r="W3314" s="5" t="e">
        <f t="shared" si="2796"/>
        <v>#DIV/0!</v>
      </c>
      <c r="X3314" s="24" t="s">
        <v>1214</v>
      </c>
    </row>
    <row r="3315" spans="1:25" ht="31.5" x14ac:dyDescent="0.25">
      <c r="A3315" s="4" t="s">
        <v>219</v>
      </c>
      <c r="B3315" s="4" t="s">
        <v>1347</v>
      </c>
      <c r="C3315" s="4" t="s">
        <v>186</v>
      </c>
      <c r="D3315" s="4"/>
      <c r="E3315" s="14" t="s">
        <v>959</v>
      </c>
      <c r="F3315" s="5">
        <f>F3316+F3318</f>
        <v>36.299999999999997</v>
      </c>
      <c r="G3315" s="5">
        <f>G3316+G3318</f>
        <v>302.89999999999998</v>
      </c>
      <c r="H3315" s="5">
        <f>H3316+H3318</f>
        <v>36.299999999999997</v>
      </c>
      <c r="I3315" s="5">
        <f>I3316+I3318+I3320</f>
        <v>0</v>
      </c>
      <c r="J3315" s="5">
        <f>J3316+J3318+J3320</f>
        <v>0</v>
      </c>
      <c r="K3315" s="5">
        <f>K3316+K3318+K3320</f>
        <v>0</v>
      </c>
      <c r="L3315" s="5">
        <f>L3316+L3318+L3320</f>
        <v>-11.3</v>
      </c>
      <c r="M3315" s="5">
        <f t="shared" si="2812"/>
        <v>24.999999999999996</v>
      </c>
      <c r="N3315" s="5">
        <v>29933.712</v>
      </c>
      <c r="O3315" s="5">
        <f>O3316+O3318+O3320</f>
        <v>0</v>
      </c>
      <c r="P3315" s="5">
        <f t="shared" ref="P3315:V3315" si="2821">P3316+P3318</f>
        <v>0</v>
      </c>
      <c r="Q3315" s="5">
        <f t="shared" si="2821"/>
        <v>0</v>
      </c>
      <c r="R3315" s="5">
        <f t="shared" si="2821"/>
        <v>0</v>
      </c>
      <c r="S3315" s="5">
        <f t="shared" si="2821"/>
        <v>0</v>
      </c>
      <c r="T3315" s="5">
        <v>29491.050920000001</v>
      </c>
      <c r="U3315" s="5">
        <f t="shared" si="2821"/>
        <v>0</v>
      </c>
      <c r="V3315" s="36">
        <f t="shared" si="2821"/>
        <v>0</v>
      </c>
      <c r="W3315" s="5">
        <f t="shared" si="2796"/>
        <v>98.521195500244005</v>
      </c>
      <c r="X3315" s="26"/>
    </row>
    <row r="3316" spans="1:25" ht="47.25" x14ac:dyDescent="0.25">
      <c r="A3316" s="4" t="s">
        <v>219</v>
      </c>
      <c r="B3316" s="4" t="s">
        <v>1347</v>
      </c>
      <c r="C3316" s="4" t="s">
        <v>187</v>
      </c>
      <c r="D3316" s="4"/>
      <c r="E3316" s="14" t="s">
        <v>1487</v>
      </c>
      <c r="F3316" s="5">
        <f t="shared" si="2818"/>
        <v>36.299999999999997</v>
      </c>
      <c r="G3316" s="5">
        <f t="shared" si="2818"/>
        <v>302.89999999999998</v>
      </c>
      <c r="H3316" s="5">
        <f t="shared" si="2818"/>
        <v>36.299999999999997</v>
      </c>
      <c r="I3316" s="5">
        <f t="shared" si="2818"/>
        <v>-36.299999999999997</v>
      </c>
      <c r="J3316" s="5">
        <f t="shared" si="2818"/>
        <v>-302.89999999999998</v>
      </c>
      <c r="K3316" s="5">
        <f t="shared" si="2818"/>
        <v>-36.299999999999997</v>
      </c>
      <c r="L3316" s="5">
        <f t="shared" si="2818"/>
        <v>0</v>
      </c>
      <c r="M3316" s="5">
        <f t="shared" si="2812"/>
        <v>0</v>
      </c>
      <c r="N3316" s="5">
        <v>29933.712</v>
      </c>
      <c r="O3316" s="5">
        <f t="shared" si="2819"/>
        <v>0</v>
      </c>
      <c r="P3316" s="5">
        <f t="shared" si="2820"/>
        <v>0</v>
      </c>
      <c r="Q3316" s="5">
        <f t="shared" si="2820"/>
        <v>0</v>
      </c>
      <c r="R3316" s="5">
        <f t="shared" si="2820"/>
        <v>0</v>
      </c>
      <c r="S3316" s="5">
        <f t="shared" si="2820"/>
        <v>0</v>
      </c>
      <c r="T3316" s="5">
        <v>29491.050920000001</v>
      </c>
      <c r="U3316" s="5">
        <f t="shared" si="2820"/>
        <v>0</v>
      </c>
      <c r="V3316" s="36">
        <f t="shared" si="2820"/>
        <v>0</v>
      </c>
      <c r="W3316" s="5">
        <f t="shared" si="2796"/>
        <v>98.521195500244005</v>
      </c>
      <c r="X3316" s="26"/>
      <c r="Y3316" s="2" t="s">
        <v>1236</v>
      </c>
    </row>
    <row r="3317" spans="1:25" ht="31.5" x14ac:dyDescent="0.25">
      <c r="A3317" s="4" t="s">
        <v>219</v>
      </c>
      <c r="B3317" s="4" t="s">
        <v>1347</v>
      </c>
      <c r="C3317" s="4" t="s">
        <v>200</v>
      </c>
      <c r="D3317" s="4"/>
      <c r="E3317" s="14" t="s">
        <v>960</v>
      </c>
      <c r="F3317" s="5">
        <v>36.299999999999997</v>
      </c>
      <c r="G3317" s="5">
        <v>302.89999999999998</v>
      </c>
      <c r="H3317" s="5">
        <v>36.299999999999997</v>
      </c>
      <c r="I3317" s="5">
        <v>-36.299999999999997</v>
      </c>
      <c r="J3317" s="5">
        <v>-302.89999999999998</v>
      </c>
      <c r="K3317" s="5">
        <v>-36.299999999999997</v>
      </c>
      <c r="L3317" s="5"/>
      <c r="M3317" s="5">
        <f t="shared" si="2812"/>
        <v>0</v>
      </c>
      <c r="N3317" s="5">
        <v>26232.786</v>
      </c>
      <c r="O3317" s="5">
        <v>0</v>
      </c>
      <c r="P3317" s="5">
        <v>0</v>
      </c>
      <c r="Q3317" s="5">
        <v>0</v>
      </c>
      <c r="R3317" s="5">
        <v>0</v>
      </c>
      <c r="S3317" s="5">
        <v>0</v>
      </c>
      <c r="T3317" s="5">
        <v>26201.198230000002</v>
      </c>
      <c r="U3317" s="5">
        <v>0</v>
      </c>
      <c r="V3317" s="36">
        <v>0</v>
      </c>
      <c r="W3317" s="5">
        <f t="shared" si="2796"/>
        <v>99.879586674476755</v>
      </c>
      <c r="X3317" s="26"/>
      <c r="Y3317" s="2" t="s">
        <v>1236</v>
      </c>
    </row>
    <row r="3318" spans="1:25" ht="31.5" x14ac:dyDescent="0.25">
      <c r="A3318" s="4" t="s">
        <v>219</v>
      </c>
      <c r="B3318" s="4" t="s">
        <v>1347</v>
      </c>
      <c r="C3318" s="4" t="s">
        <v>1130</v>
      </c>
      <c r="D3318" s="4"/>
      <c r="E3318" s="14" t="s">
        <v>1131</v>
      </c>
      <c r="F3318" s="5">
        <f t="shared" ref="F3318:L3318" si="2822">F3319</f>
        <v>0</v>
      </c>
      <c r="G3318" s="5">
        <f t="shared" si="2822"/>
        <v>0</v>
      </c>
      <c r="H3318" s="5">
        <f t="shared" si="2822"/>
        <v>0</v>
      </c>
      <c r="I3318" s="5">
        <f t="shared" si="2822"/>
        <v>0</v>
      </c>
      <c r="J3318" s="5">
        <f t="shared" si="2822"/>
        <v>0</v>
      </c>
      <c r="K3318" s="5">
        <f t="shared" si="2822"/>
        <v>0</v>
      </c>
      <c r="L3318" s="5">
        <f t="shared" si="2822"/>
        <v>0</v>
      </c>
      <c r="M3318" s="5">
        <f t="shared" si="2812"/>
        <v>0</v>
      </c>
      <c r="N3318" s="5">
        <v>26232.786</v>
      </c>
      <c r="O3318" s="5">
        <f>O3319</f>
        <v>0</v>
      </c>
      <c r="P3318" s="5">
        <f t="shared" ref="P3318:V3318" si="2823">P3319</f>
        <v>0</v>
      </c>
      <c r="Q3318" s="5">
        <f t="shared" si="2823"/>
        <v>0</v>
      </c>
      <c r="R3318" s="5">
        <f t="shared" si="2823"/>
        <v>0</v>
      </c>
      <c r="S3318" s="5">
        <f t="shared" si="2823"/>
        <v>0</v>
      </c>
      <c r="T3318" s="5">
        <v>26201.198230000002</v>
      </c>
      <c r="U3318" s="5">
        <f t="shared" si="2823"/>
        <v>0</v>
      </c>
      <c r="V3318" s="36">
        <f t="shared" si="2823"/>
        <v>0</v>
      </c>
      <c r="W3318" s="5">
        <f t="shared" si="2796"/>
        <v>99.879586674476755</v>
      </c>
      <c r="X3318" s="26"/>
      <c r="Y3318" s="2" t="s">
        <v>1236</v>
      </c>
    </row>
    <row r="3319" spans="1:25" ht="31.5" x14ac:dyDescent="0.25">
      <c r="A3319" s="4" t="s">
        <v>219</v>
      </c>
      <c r="B3319" s="4" t="s">
        <v>1347</v>
      </c>
      <c r="C3319" s="4" t="s">
        <v>1130</v>
      </c>
      <c r="D3319" s="4" t="s">
        <v>11</v>
      </c>
      <c r="E3319" s="14" t="s">
        <v>465</v>
      </c>
      <c r="F3319" s="5"/>
      <c r="G3319" s="5"/>
      <c r="H3319" s="5"/>
      <c r="I3319" s="5"/>
      <c r="J3319" s="5"/>
      <c r="K3319" s="5"/>
      <c r="L3319" s="5"/>
      <c r="M3319" s="5">
        <f t="shared" si="2812"/>
        <v>0</v>
      </c>
      <c r="N3319" s="5">
        <v>26232.786</v>
      </c>
      <c r="O3319" s="5">
        <v>0</v>
      </c>
      <c r="P3319" s="5">
        <v>0</v>
      </c>
      <c r="Q3319" s="5">
        <v>0</v>
      </c>
      <c r="R3319" s="5">
        <v>0</v>
      </c>
      <c r="S3319" s="5">
        <v>0</v>
      </c>
      <c r="T3319" s="5">
        <v>26201.198230000002</v>
      </c>
      <c r="U3319" s="5">
        <v>0</v>
      </c>
      <c r="V3319" s="36">
        <v>0</v>
      </c>
      <c r="W3319" s="5">
        <f t="shared" si="2796"/>
        <v>99.879586674476755</v>
      </c>
      <c r="X3319" s="26"/>
      <c r="Y3319" s="2" t="s">
        <v>1236</v>
      </c>
    </row>
    <row r="3320" spans="1:25" ht="31.5" x14ac:dyDescent="0.25">
      <c r="A3320" s="4" t="s">
        <v>219</v>
      </c>
      <c r="B3320" s="4" t="s">
        <v>1347</v>
      </c>
      <c r="C3320" s="23" t="s">
        <v>1130</v>
      </c>
      <c r="D3320" s="4" t="s">
        <v>12</v>
      </c>
      <c r="E3320" s="14" t="s">
        <v>466</v>
      </c>
      <c r="F3320" s="5"/>
      <c r="G3320" s="5"/>
      <c r="H3320" s="5"/>
      <c r="I3320" s="5">
        <f t="shared" ref="I3320:K3321" si="2824">I3321</f>
        <v>36.299999999999997</v>
      </c>
      <c r="J3320" s="5">
        <f t="shared" si="2824"/>
        <v>302.89999999999998</v>
      </c>
      <c r="K3320" s="5">
        <f t="shared" si="2824"/>
        <v>36.299999999999997</v>
      </c>
      <c r="L3320" s="5">
        <f>L3321+L3323</f>
        <v>-11.3</v>
      </c>
      <c r="M3320" s="5">
        <f t="shared" si="2812"/>
        <v>24.999999999999996</v>
      </c>
      <c r="N3320" s="5">
        <v>26232.786</v>
      </c>
      <c r="O3320" s="5">
        <f t="shared" ref="O3320:V3320" si="2825">O3321+O3323</f>
        <v>0</v>
      </c>
      <c r="P3320" s="5">
        <f t="shared" si="2825"/>
        <v>0</v>
      </c>
      <c r="Q3320" s="5">
        <f t="shared" si="2825"/>
        <v>0</v>
      </c>
      <c r="R3320" s="5">
        <f t="shared" si="2825"/>
        <v>0</v>
      </c>
      <c r="S3320" s="5">
        <f t="shared" si="2825"/>
        <v>0</v>
      </c>
      <c r="T3320" s="5">
        <v>26201.198230000002</v>
      </c>
      <c r="U3320" s="5">
        <f t="shared" si="2825"/>
        <v>0</v>
      </c>
      <c r="V3320" s="36">
        <f t="shared" si="2825"/>
        <v>0</v>
      </c>
      <c r="W3320" s="5">
        <f t="shared" si="2796"/>
        <v>99.879586674476755</v>
      </c>
      <c r="X3320" s="26"/>
    </row>
    <row r="3321" spans="1:25" ht="31.5" x14ac:dyDescent="0.25">
      <c r="A3321" s="4" t="s">
        <v>219</v>
      </c>
      <c r="B3321" s="4" t="s">
        <v>1347</v>
      </c>
      <c r="C3321" s="23" t="s">
        <v>201</v>
      </c>
      <c r="D3321" s="4"/>
      <c r="E3321" s="14" t="s">
        <v>961</v>
      </c>
      <c r="F3321" s="5"/>
      <c r="G3321" s="5"/>
      <c r="H3321" s="5"/>
      <c r="I3321" s="5">
        <f t="shared" si="2824"/>
        <v>36.299999999999997</v>
      </c>
      <c r="J3321" s="5">
        <f t="shared" si="2824"/>
        <v>302.89999999999998</v>
      </c>
      <c r="K3321" s="5">
        <f t="shared" si="2824"/>
        <v>36.299999999999997</v>
      </c>
      <c r="L3321" s="5">
        <f>L3322</f>
        <v>-11.3</v>
      </c>
      <c r="M3321" s="5">
        <f t="shared" si="2812"/>
        <v>24.999999999999996</v>
      </c>
      <c r="N3321" s="5">
        <v>2274.136</v>
      </c>
      <c r="O3321" s="5">
        <f>O3322</f>
        <v>0</v>
      </c>
      <c r="P3321" s="5">
        <f t="shared" ref="P3321:V3321" si="2826">P3322</f>
        <v>0</v>
      </c>
      <c r="Q3321" s="5">
        <f t="shared" si="2826"/>
        <v>0</v>
      </c>
      <c r="R3321" s="5">
        <f t="shared" si="2826"/>
        <v>0</v>
      </c>
      <c r="S3321" s="5">
        <f t="shared" si="2826"/>
        <v>0</v>
      </c>
      <c r="T3321" s="5">
        <v>1863.0631000000001</v>
      </c>
      <c r="U3321" s="5">
        <f t="shared" si="2826"/>
        <v>0</v>
      </c>
      <c r="V3321" s="36">
        <f t="shared" si="2826"/>
        <v>0</v>
      </c>
      <c r="W3321" s="5">
        <f t="shared" si="2796"/>
        <v>81.923996629928908</v>
      </c>
      <c r="X3321" s="24"/>
    </row>
    <row r="3322" spans="1:25" x14ac:dyDescent="0.25">
      <c r="A3322" s="4" t="s">
        <v>219</v>
      </c>
      <c r="B3322" s="4" t="s">
        <v>1347</v>
      </c>
      <c r="C3322" s="23" t="s">
        <v>1132</v>
      </c>
      <c r="D3322" s="4"/>
      <c r="E3322" s="14" t="s">
        <v>1133</v>
      </c>
      <c r="F3322" s="5"/>
      <c r="G3322" s="5"/>
      <c r="H3322" s="5"/>
      <c r="I3322" s="5">
        <v>36.299999999999997</v>
      </c>
      <c r="J3322" s="5">
        <v>302.89999999999998</v>
      </c>
      <c r="K3322" s="5">
        <v>36.299999999999997</v>
      </c>
      <c r="L3322" s="5">
        <v>-11.3</v>
      </c>
      <c r="M3322" s="5">
        <f t="shared" si="2812"/>
        <v>24.999999999999996</v>
      </c>
      <c r="N3322" s="5">
        <v>2274.136</v>
      </c>
      <c r="O3322" s="5">
        <v>0</v>
      </c>
      <c r="P3322" s="5">
        <v>0</v>
      </c>
      <c r="Q3322" s="5">
        <v>0</v>
      </c>
      <c r="R3322" s="5">
        <v>0</v>
      </c>
      <c r="S3322" s="5">
        <v>0</v>
      </c>
      <c r="T3322" s="5">
        <v>1863.0631000000001</v>
      </c>
      <c r="U3322" s="5">
        <v>0</v>
      </c>
      <c r="V3322" s="36">
        <v>0</v>
      </c>
      <c r="W3322" s="5">
        <f t="shared" si="2796"/>
        <v>81.923996629928908</v>
      </c>
      <c r="X3322" s="24"/>
    </row>
    <row r="3323" spans="1:25" ht="31.5" x14ac:dyDescent="0.25">
      <c r="A3323" s="4" t="s">
        <v>219</v>
      </c>
      <c r="B3323" s="4" t="s">
        <v>1347</v>
      </c>
      <c r="C3323" s="23" t="s">
        <v>1132</v>
      </c>
      <c r="D3323" s="4" t="s">
        <v>11</v>
      </c>
      <c r="E3323" s="14" t="s">
        <v>465</v>
      </c>
      <c r="F3323" s="5"/>
      <c r="G3323" s="5"/>
      <c r="H3323" s="5"/>
      <c r="I3323" s="5"/>
      <c r="J3323" s="5"/>
      <c r="K3323" s="5"/>
      <c r="L3323" s="5">
        <f>L3324</f>
        <v>0</v>
      </c>
      <c r="M3323" s="5">
        <f>M3324</f>
        <v>0</v>
      </c>
      <c r="N3323" s="5">
        <v>2274.136</v>
      </c>
      <c r="O3323" s="5">
        <f t="shared" ref="O3323:V3323" si="2827">O3324</f>
        <v>0</v>
      </c>
      <c r="P3323" s="5">
        <f t="shared" si="2827"/>
        <v>0</v>
      </c>
      <c r="Q3323" s="5">
        <f t="shared" si="2827"/>
        <v>0</v>
      </c>
      <c r="R3323" s="5">
        <f t="shared" si="2827"/>
        <v>0</v>
      </c>
      <c r="S3323" s="5">
        <f t="shared" si="2827"/>
        <v>0</v>
      </c>
      <c r="T3323" s="5">
        <v>1863.0631000000001</v>
      </c>
      <c r="U3323" s="5">
        <f t="shared" si="2827"/>
        <v>0</v>
      </c>
      <c r="V3323" s="36">
        <f t="shared" si="2827"/>
        <v>0</v>
      </c>
      <c r="W3323" s="5">
        <f t="shared" si="2796"/>
        <v>81.923996629928908</v>
      </c>
      <c r="X3323" s="26"/>
    </row>
    <row r="3324" spans="1:25" ht="31.5" x14ac:dyDescent="0.25">
      <c r="A3324" s="4" t="s">
        <v>219</v>
      </c>
      <c r="B3324" s="4" t="s">
        <v>1347</v>
      </c>
      <c r="C3324" s="23" t="s">
        <v>1132</v>
      </c>
      <c r="D3324" s="4" t="s">
        <v>12</v>
      </c>
      <c r="E3324" s="14" t="s">
        <v>466</v>
      </c>
      <c r="F3324" s="5"/>
      <c r="G3324" s="5"/>
      <c r="H3324" s="5"/>
      <c r="I3324" s="5"/>
      <c r="J3324" s="5"/>
      <c r="K3324" s="5"/>
      <c r="L3324" s="5">
        <v>0</v>
      </c>
      <c r="M3324" s="5">
        <v>0</v>
      </c>
      <c r="N3324" s="5">
        <v>2274.136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1863.0631000000001</v>
      </c>
      <c r="U3324" s="5">
        <v>0</v>
      </c>
      <c r="V3324" s="36">
        <v>0</v>
      </c>
      <c r="W3324" s="5">
        <f t="shared" si="2796"/>
        <v>81.923996629928908</v>
      </c>
      <c r="X3324" s="26"/>
    </row>
    <row r="3325" spans="1:25" s="3" customFormat="1" ht="47.25" x14ac:dyDescent="0.25">
      <c r="A3325" s="4" t="s">
        <v>219</v>
      </c>
      <c r="B3325" s="4" t="s">
        <v>1347</v>
      </c>
      <c r="C3325" s="4" t="s">
        <v>180</v>
      </c>
      <c r="D3325" s="4"/>
      <c r="E3325" s="14" t="s">
        <v>965</v>
      </c>
      <c r="F3325" s="8">
        <f t="shared" ref="F3325:L3325" si="2828">F3333+F3384+F3326</f>
        <v>73584.099999999991</v>
      </c>
      <c r="G3325" s="8">
        <f t="shared" si="2828"/>
        <v>62317.399999999994</v>
      </c>
      <c r="H3325" s="8">
        <f t="shared" si="2828"/>
        <v>105406.6</v>
      </c>
      <c r="I3325" s="8">
        <f t="shared" si="2828"/>
        <v>0</v>
      </c>
      <c r="J3325" s="8">
        <f t="shared" si="2828"/>
        <v>0</v>
      </c>
      <c r="K3325" s="8">
        <f t="shared" si="2828"/>
        <v>-10229.299999999999</v>
      </c>
      <c r="L3325" s="8">
        <f t="shared" si="2828"/>
        <v>-2926.47</v>
      </c>
      <c r="M3325" s="8">
        <f t="shared" si="2812"/>
        <v>70657.62999999999</v>
      </c>
      <c r="N3325" s="5">
        <v>1426.79</v>
      </c>
      <c r="O3325" s="8">
        <f>O3333+O3384+O3326</f>
        <v>26687.11709</v>
      </c>
      <c r="P3325" s="8">
        <f t="shared" ref="P3325:V3325" si="2829">P3333+P3384+P3326</f>
        <v>863.32083999999998</v>
      </c>
      <c r="Q3325" s="8">
        <f t="shared" si="2829"/>
        <v>863.32083999999998</v>
      </c>
      <c r="R3325" s="8">
        <f t="shared" si="2829"/>
        <v>0</v>
      </c>
      <c r="S3325" s="8">
        <f t="shared" si="2829"/>
        <v>0</v>
      </c>
      <c r="T3325" s="5">
        <v>1426.7895900000001</v>
      </c>
      <c r="U3325" s="8">
        <f t="shared" si="2829"/>
        <v>863.32083999999998</v>
      </c>
      <c r="V3325" s="34">
        <f t="shared" si="2829"/>
        <v>0</v>
      </c>
      <c r="W3325" s="5">
        <f t="shared" si="2796"/>
        <v>99.999971264166419</v>
      </c>
      <c r="X3325" s="21"/>
    </row>
    <row r="3326" spans="1:25" s="10" customFormat="1" ht="47.25" x14ac:dyDescent="0.25">
      <c r="A3326" s="4" t="s">
        <v>219</v>
      </c>
      <c r="B3326" s="4" t="s">
        <v>1347</v>
      </c>
      <c r="C3326" s="4" t="s">
        <v>1139</v>
      </c>
      <c r="D3326" s="4"/>
      <c r="E3326" s="14" t="s">
        <v>1140</v>
      </c>
      <c r="F3326" s="11">
        <f t="shared" ref="F3326:L3331" si="2830">F3327</f>
        <v>0</v>
      </c>
      <c r="G3326" s="11">
        <f t="shared" si="2830"/>
        <v>0</v>
      </c>
      <c r="H3326" s="11">
        <f t="shared" si="2830"/>
        <v>0</v>
      </c>
      <c r="I3326" s="11">
        <f t="shared" si="2830"/>
        <v>0</v>
      </c>
      <c r="J3326" s="11">
        <f t="shared" si="2830"/>
        <v>0</v>
      </c>
      <c r="K3326" s="11">
        <f t="shared" si="2830"/>
        <v>0</v>
      </c>
      <c r="L3326" s="11">
        <f t="shared" si="2830"/>
        <v>191.62600000000009</v>
      </c>
      <c r="M3326" s="11">
        <f t="shared" si="2812"/>
        <v>191.62600000000009</v>
      </c>
      <c r="N3326" s="5">
        <v>1426.79</v>
      </c>
      <c r="O3326" s="11">
        <f t="shared" ref="O3326:O3331" si="2831">O3327</f>
        <v>0</v>
      </c>
      <c r="P3326" s="11">
        <f t="shared" ref="P3326:V3331" si="2832">P3327</f>
        <v>0</v>
      </c>
      <c r="Q3326" s="11">
        <f t="shared" si="2832"/>
        <v>0</v>
      </c>
      <c r="R3326" s="11">
        <f t="shared" si="2832"/>
        <v>0</v>
      </c>
      <c r="S3326" s="11">
        <f t="shared" si="2832"/>
        <v>0</v>
      </c>
      <c r="T3326" s="5">
        <v>1426.7895900000001</v>
      </c>
      <c r="U3326" s="11">
        <f t="shared" si="2832"/>
        <v>0</v>
      </c>
      <c r="V3326" s="35">
        <f t="shared" si="2832"/>
        <v>0</v>
      </c>
      <c r="W3326" s="5">
        <f t="shared" si="2796"/>
        <v>99.999971264166419</v>
      </c>
      <c r="X3326" s="26"/>
    </row>
    <row r="3327" spans="1:25" ht="31.5" x14ac:dyDescent="0.25">
      <c r="A3327" s="4" t="s">
        <v>219</v>
      </c>
      <c r="B3327" s="4" t="s">
        <v>1347</v>
      </c>
      <c r="C3327" s="4" t="s">
        <v>1139</v>
      </c>
      <c r="D3327" s="4" t="s">
        <v>11</v>
      </c>
      <c r="E3327" s="14" t="s">
        <v>465</v>
      </c>
      <c r="F3327" s="5">
        <f t="shared" si="2830"/>
        <v>0</v>
      </c>
      <c r="G3327" s="5">
        <f t="shared" si="2830"/>
        <v>0</v>
      </c>
      <c r="H3327" s="5">
        <f t="shared" si="2830"/>
        <v>0</v>
      </c>
      <c r="I3327" s="5">
        <f t="shared" si="2830"/>
        <v>0</v>
      </c>
      <c r="J3327" s="5">
        <f t="shared" si="2830"/>
        <v>0</v>
      </c>
      <c r="K3327" s="5">
        <f t="shared" si="2830"/>
        <v>0</v>
      </c>
      <c r="L3327" s="5">
        <f t="shared" si="2830"/>
        <v>191.62600000000009</v>
      </c>
      <c r="M3327" s="5">
        <f t="shared" si="2812"/>
        <v>191.62600000000009</v>
      </c>
      <c r="N3327" s="5">
        <v>1426.79</v>
      </c>
      <c r="O3327" s="5">
        <f t="shared" si="2831"/>
        <v>0</v>
      </c>
      <c r="P3327" s="5">
        <f t="shared" si="2832"/>
        <v>0</v>
      </c>
      <c r="Q3327" s="5">
        <f t="shared" si="2832"/>
        <v>0</v>
      </c>
      <c r="R3327" s="5">
        <f t="shared" si="2832"/>
        <v>0</v>
      </c>
      <c r="S3327" s="5">
        <f t="shared" si="2832"/>
        <v>0</v>
      </c>
      <c r="T3327" s="5">
        <v>1426.7895900000001</v>
      </c>
      <c r="U3327" s="5">
        <f t="shared" si="2832"/>
        <v>0</v>
      </c>
      <c r="V3327" s="36">
        <f t="shared" si="2832"/>
        <v>0</v>
      </c>
      <c r="W3327" s="5">
        <f t="shared" si="2796"/>
        <v>99.999971264166419</v>
      </c>
      <c r="X3327" s="26"/>
    </row>
    <row r="3328" spans="1:25" ht="31.5" x14ac:dyDescent="0.25">
      <c r="A3328" s="4" t="s">
        <v>219</v>
      </c>
      <c r="B3328" s="4" t="s">
        <v>1347</v>
      </c>
      <c r="C3328" s="4" t="s">
        <v>1139</v>
      </c>
      <c r="D3328" s="4" t="s">
        <v>12</v>
      </c>
      <c r="E3328" s="14" t="s">
        <v>466</v>
      </c>
      <c r="F3328" s="5">
        <f t="shared" si="2830"/>
        <v>0</v>
      </c>
      <c r="G3328" s="5">
        <f t="shared" si="2830"/>
        <v>0</v>
      </c>
      <c r="H3328" s="5">
        <f t="shared" si="2830"/>
        <v>0</v>
      </c>
      <c r="I3328" s="5">
        <f t="shared" si="2830"/>
        <v>0</v>
      </c>
      <c r="J3328" s="5">
        <f t="shared" si="2830"/>
        <v>0</v>
      </c>
      <c r="K3328" s="5">
        <f t="shared" si="2830"/>
        <v>0</v>
      </c>
      <c r="L3328" s="5">
        <f t="shared" si="2830"/>
        <v>191.62600000000009</v>
      </c>
      <c r="M3328" s="5">
        <f t="shared" si="2812"/>
        <v>191.62600000000009</v>
      </c>
      <c r="N3328" s="5">
        <v>1426.79</v>
      </c>
      <c r="O3328" s="5">
        <f t="shared" si="2831"/>
        <v>0</v>
      </c>
      <c r="P3328" s="5">
        <f t="shared" si="2832"/>
        <v>0</v>
      </c>
      <c r="Q3328" s="5">
        <f t="shared" si="2832"/>
        <v>0</v>
      </c>
      <c r="R3328" s="5">
        <f t="shared" si="2832"/>
        <v>0</v>
      </c>
      <c r="S3328" s="5">
        <f t="shared" si="2832"/>
        <v>0</v>
      </c>
      <c r="T3328" s="5">
        <v>1426.7895900000001</v>
      </c>
      <c r="U3328" s="5">
        <f t="shared" si="2832"/>
        <v>0</v>
      </c>
      <c r="V3328" s="36">
        <f t="shared" si="2832"/>
        <v>0</v>
      </c>
      <c r="W3328" s="5">
        <f t="shared" si="2796"/>
        <v>99.999971264166419</v>
      </c>
      <c r="X3328" s="26"/>
    </row>
    <row r="3329" spans="1:24" ht="31.5" x14ac:dyDescent="0.25">
      <c r="A3329" s="4" t="s">
        <v>219</v>
      </c>
      <c r="B3329" s="4" t="s">
        <v>1347</v>
      </c>
      <c r="C3329" s="4" t="s">
        <v>204</v>
      </c>
      <c r="D3329" s="4"/>
      <c r="E3329" s="14" t="s">
        <v>970</v>
      </c>
      <c r="F3329" s="5">
        <f t="shared" si="2830"/>
        <v>0</v>
      </c>
      <c r="G3329" s="5">
        <f t="shared" si="2830"/>
        <v>0</v>
      </c>
      <c r="H3329" s="5">
        <f t="shared" si="2830"/>
        <v>0</v>
      </c>
      <c r="I3329" s="5">
        <f t="shared" si="2830"/>
        <v>0</v>
      </c>
      <c r="J3329" s="5">
        <f t="shared" si="2830"/>
        <v>0</v>
      </c>
      <c r="K3329" s="5">
        <f t="shared" si="2830"/>
        <v>0</v>
      </c>
      <c r="L3329" s="5">
        <f t="shared" si="2830"/>
        <v>191.62600000000009</v>
      </c>
      <c r="M3329" s="5">
        <f t="shared" si="2812"/>
        <v>191.62600000000009</v>
      </c>
      <c r="N3329" s="5">
        <v>3736.3251700000001</v>
      </c>
      <c r="O3329" s="5">
        <f t="shared" si="2831"/>
        <v>0</v>
      </c>
      <c r="P3329" s="5">
        <f t="shared" si="2832"/>
        <v>0</v>
      </c>
      <c r="Q3329" s="5">
        <f t="shared" si="2832"/>
        <v>0</v>
      </c>
      <c r="R3329" s="5">
        <f t="shared" si="2832"/>
        <v>0</v>
      </c>
      <c r="S3329" s="5">
        <f t="shared" si="2832"/>
        <v>0</v>
      </c>
      <c r="T3329" s="5">
        <v>3736.3251700000001</v>
      </c>
      <c r="U3329" s="5">
        <f t="shared" si="2832"/>
        <v>0</v>
      </c>
      <c r="V3329" s="36">
        <f t="shared" si="2832"/>
        <v>0</v>
      </c>
      <c r="W3329" s="5">
        <f t="shared" si="2796"/>
        <v>100</v>
      </c>
      <c r="X3329" s="26"/>
    </row>
    <row r="3330" spans="1:24" ht="47.25" x14ac:dyDescent="0.25">
      <c r="A3330" s="4" t="s">
        <v>219</v>
      </c>
      <c r="B3330" s="4" t="s">
        <v>1347</v>
      </c>
      <c r="C3330" s="4" t="s">
        <v>205</v>
      </c>
      <c r="D3330" s="4"/>
      <c r="E3330" s="14" t="s">
        <v>971</v>
      </c>
      <c r="F3330" s="5">
        <f t="shared" si="2830"/>
        <v>0</v>
      </c>
      <c r="G3330" s="5">
        <f t="shared" si="2830"/>
        <v>0</v>
      </c>
      <c r="H3330" s="5">
        <f t="shared" si="2830"/>
        <v>0</v>
      </c>
      <c r="I3330" s="5">
        <f t="shared" si="2830"/>
        <v>0</v>
      </c>
      <c r="J3330" s="5">
        <f t="shared" si="2830"/>
        <v>0</v>
      </c>
      <c r="K3330" s="5">
        <f t="shared" si="2830"/>
        <v>0</v>
      </c>
      <c r="L3330" s="5">
        <f t="shared" si="2830"/>
        <v>191.62600000000009</v>
      </c>
      <c r="M3330" s="5">
        <f t="shared" si="2812"/>
        <v>191.62600000000009</v>
      </c>
      <c r="N3330" s="5">
        <v>3736.3251700000001</v>
      </c>
      <c r="O3330" s="5">
        <f t="shared" si="2831"/>
        <v>0</v>
      </c>
      <c r="P3330" s="5">
        <f t="shared" si="2832"/>
        <v>0</v>
      </c>
      <c r="Q3330" s="5">
        <f t="shared" si="2832"/>
        <v>0</v>
      </c>
      <c r="R3330" s="5">
        <f t="shared" si="2832"/>
        <v>0</v>
      </c>
      <c r="S3330" s="5">
        <f t="shared" si="2832"/>
        <v>0</v>
      </c>
      <c r="T3330" s="5">
        <v>3736.3251700000001</v>
      </c>
      <c r="U3330" s="5">
        <f t="shared" si="2832"/>
        <v>0</v>
      </c>
      <c r="V3330" s="36">
        <f t="shared" si="2832"/>
        <v>0</v>
      </c>
      <c r="W3330" s="5">
        <f t="shared" si="2796"/>
        <v>100</v>
      </c>
      <c r="X3330" s="26"/>
    </row>
    <row r="3331" spans="1:24" ht="31.5" x14ac:dyDescent="0.25">
      <c r="A3331" s="4" t="s">
        <v>219</v>
      </c>
      <c r="B3331" s="4" t="s">
        <v>1347</v>
      </c>
      <c r="C3331" s="4" t="s">
        <v>1044</v>
      </c>
      <c r="D3331" s="4"/>
      <c r="E3331" s="14" t="s">
        <v>1043</v>
      </c>
      <c r="F3331" s="5">
        <f t="shared" si="2830"/>
        <v>0</v>
      </c>
      <c r="G3331" s="5">
        <f t="shared" si="2830"/>
        <v>0</v>
      </c>
      <c r="H3331" s="5">
        <f t="shared" si="2830"/>
        <v>0</v>
      </c>
      <c r="I3331" s="5">
        <f t="shared" si="2830"/>
        <v>0</v>
      </c>
      <c r="J3331" s="5">
        <f t="shared" si="2830"/>
        <v>0</v>
      </c>
      <c r="K3331" s="5">
        <f t="shared" si="2830"/>
        <v>0</v>
      </c>
      <c r="L3331" s="5">
        <f t="shared" si="2830"/>
        <v>191.62600000000009</v>
      </c>
      <c r="M3331" s="5">
        <f t="shared" si="2812"/>
        <v>191.62600000000009</v>
      </c>
      <c r="N3331" s="5">
        <v>2633.4360000000001</v>
      </c>
      <c r="O3331" s="5">
        <f t="shared" si="2831"/>
        <v>0</v>
      </c>
      <c r="P3331" s="5">
        <f t="shared" si="2832"/>
        <v>0</v>
      </c>
      <c r="Q3331" s="5">
        <f t="shared" si="2832"/>
        <v>0</v>
      </c>
      <c r="R3331" s="5">
        <f t="shared" si="2832"/>
        <v>0</v>
      </c>
      <c r="S3331" s="5">
        <f t="shared" si="2832"/>
        <v>0</v>
      </c>
      <c r="T3331" s="5">
        <v>2633.4360000000001</v>
      </c>
      <c r="U3331" s="5">
        <f t="shared" si="2832"/>
        <v>0</v>
      </c>
      <c r="V3331" s="36">
        <f t="shared" si="2832"/>
        <v>0</v>
      </c>
      <c r="W3331" s="5">
        <f t="shared" si="2796"/>
        <v>100</v>
      </c>
      <c r="X3331" s="26"/>
    </row>
    <row r="3332" spans="1:24" ht="47.25" x14ac:dyDescent="0.25">
      <c r="A3332" s="4" t="s">
        <v>219</v>
      </c>
      <c r="B3332" s="4" t="s">
        <v>1347</v>
      </c>
      <c r="C3332" s="4" t="s">
        <v>1046</v>
      </c>
      <c r="D3332" s="4"/>
      <c r="E3332" s="14" t="s">
        <v>1045</v>
      </c>
      <c r="F3332" s="5"/>
      <c r="G3332" s="5"/>
      <c r="H3332" s="5"/>
      <c r="I3332" s="5"/>
      <c r="J3332" s="5"/>
      <c r="K3332" s="5"/>
      <c r="L3332" s="5">
        <f>1035.813-844.187</f>
        <v>191.62600000000009</v>
      </c>
      <c r="M3332" s="5">
        <f t="shared" si="2812"/>
        <v>191.62600000000009</v>
      </c>
      <c r="N3332" s="5">
        <v>2633.4360000000001</v>
      </c>
      <c r="O3332" s="5">
        <v>0</v>
      </c>
      <c r="P3332" s="5">
        <v>0</v>
      </c>
      <c r="Q3332" s="5">
        <v>0</v>
      </c>
      <c r="R3332" s="5">
        <v>0</v>
      </c>
      <c r="S3332" s="5">
        <v>0</v>
      </c>
      <c r="T3332" s="5">
        <v>2633.4360000000001</v>
      </c>
      <c r="U3332" s="5">
        <v>0</v>
      </c>
      <c r="V3332" s="36">
        <v>0</v>
      </c>
      <c r="W3332" s="5">
        <f t="shared" si="2796"/>
        <v>100</v>
      </c>
      <c r="X3332" s="26"/>
    </row>
    <row r="3333" spans="1:24" s="10" customFormat="1" x14ac:dyDescent="0.25">
      <c r="A3333" s="4" t="s">
        <v>219</v>
      </c>
      <c r="B3333" s="4" t="s">
        <v>1347</v>
      </c>
      <c r="C3333" s="4" t="s">
        <v>1046</v>
      </c>
      <c r="D3333" s="4" t="s">
        <v>13</v>
      </c>
      <c r="E3333" s="14" t="s">
        <v>480</v>
      </c>
      <c r="F3333" s="11">
        <f t="shared" ref="F3333:L3333" si="2833">F3340+F3346+F3356+F3364</f>
        <v>63647.199999999997</v>
      </c>
      <c r="G3333" s="11">
        <f t="shared" si="2833"/>
        <v>52380.499999999993</v>
      </c>
      <c r="H3333" s="11">
        <f t="shared" si="2833"/>
        <v>95469.700000000012</v>
      </c>
      <c r="I3333" s="11">
        <f t="shared" si="2833"/>
        <v>0</v>
      </c>
      <c r="J3333" s="11">
        <f t="shared" si="2833"/>
        <v>0</v>
      </c>
      <c r="K3333" s="11">
        <f t="shared" si="2833"/>
        <v>-10229.299999999999</v>
      </c>
      <c r="L3333" s="11">
        <f t="shared" si="2833"/>
        <v>-3199.2959999999998</v>
      </c>
      <c r="M3333" s="11">
        <f t="shared" si="2812"/>
        <v>60447.903999999995</v>
      </c>
      <c r="N3333" s="5">
        <v>2633.4360000000001</v>
      </c>
      <c r="O3333" s="11">
        <f t="shared" ref="O3333:V3333" si="2834">O3340+O3346+O3356+O3364+O3334</f>
        <v>18552.931089999998</v>
      </c>
      <c r="P3333" s="11">
        <f t="shared" si="2834"/>
        <v>863.32083999999998</v>
      </c>
      <c r="Q3333" s="11">
        <f t="shared" si="2834"/>
        <v>863.32083999999998</v>
      </c>
      <c r="R3333" s="11">
        <f t="shared" si="2834"/>
        <v>0</v>
      </c>
      <c r="S3333" s="11">
        <f t="shared" si="2834"/>
        <v>0</v>
      </c>
      <c r="T3333" s="5">
        <v>2633.4360000000001</v>
      </c>
      <c r="U3333" s="11">
        <f t="shared" si="2834"/>
        <v>863.32083999999998</v>
      </c>
      <c r="V3333" s="35">
        <f t="shared" si="2834"/>
        <v>0</v>
      </c>
      <c r="W3333" s="5">
        <f t="shared" si="2796"/>
        <v>100</v>
      </c>
      <c r="X3333" s="25"/>
    </row>
    <row r="3334" spans="1:24" ht="63" x14ac:dyDescent="0.25">
      <c r="A3334" s="4" t="s">
        <v>219</v>
      </c>
      <c r="B3334" s="4" t="s">
        <v>1347</v>
      </c>
      <c r="C3334" s="4" t="s">
        <v>1046</v>
      </c>
      <c r="D3334" s="4" t="s">
        <v>182</v>
      </c>
      <c r="E3334" s="14" t="s">
        <v>481</v>
      </c>
      <c r="F3334" s="11"/>
      <c r="G3334" s="11"/>
      <c r="H3334" s="11"/>
      <c r="I3334" s="11"/>
      <c r="J3334" s="11"/>
      <c r="K3334" s="11"/>
      <c r="L3334" s="11"/>
      <c r="M3334" s="5">
        <v>0</v>
      </c>
      <c r="N3334" s="5">
        <v>2633.4360000000001</v>
      </c>
      <c r="O3334" s="5">
        <f t="shared" ref="O3334:V3338" si="2835">O3335</f>
        <v>3157.8947400000002</v>
      </c>
      <c r="P3334" s="5">
        <f t="shared" si="2835"/>
        <v>0</v>
      </c>
      <c r="Q3334" s="5">
        <f t="shared" si="2835"/>
        <v>0</v>
      </c>
      <c r="R3334" s="5">
        <f t="shared" si="2835"/>
        <v>0</v>
      </c>
      <c r="S3334" s="5">
        <f t="shared" si="2835"/>
        <v>0</v>
      </c>
      <c r="T3334" s="5">
        <v>2633.4360000000001</v>
      </c>
      <c r="U3334" s="5">
        <f t="shared" si="2835"/>
        <v>0</v>
      </c>
      <c r="V3334" s="36">
        <f t="shared" si="2835"/>
        <v>0</v>
      </c>
      <c r="W3334" s="5">
        <f t="shared" si="2796"/>
        <v>100</v>
      </c>
      <c r="X3334" s="26"/>
    </row>
    <row r="3335" spans="1:24" ht="31.5" x14ac:dyDescent="0.25">
      <c r="A3335" s="4" t="s">
        <v>219</v>
      </c>
      <c r="B3335" s="4" t="s">
        <v>1347</v>
      </c>
      <c r="C3335" s="4" t="s">
        <v>808</v>
      </c>
      <c r="D3335" s="4"/>
      <c r="E3335" s="14" t="s">
        <v>1496</v>
      </c>
      <c r="F3335" s="11"/>
      <c r="G3335" s="11"/>
      <c r="H3335" s="11"/>
      <c r="I3335" s="11"/>
      <c r="J3335" s="11"/>
      <c r="K3335" s="11"/>
      <c r="L3335" s="11"/>
      <c r="M3335" s="5">
        <v>0</v>
      </c>
      <c r="N3335" s="5">
        <v>1102.8891699999999</v>
      </c>
      <c r="O3335" s="5">
        <f t="shared" si="2835"/>
        <v>3157.8947400000002</v>
      </c>
      <c r="P3335" s="5">
        <f t="shared" si="2835"/>
        <v>0</v>
      </c>
      <c r="Q3335" s="5">
        <f t="shared" si="2835"/>
        <v>0</v>
      </c>
      <c r="R3335" s="5">
        <f t="shared" si="2835"/>
        <v>0</v>
      </c>
      <c r="S3335" s="5">
        <f t="shared" si="2835"/>
        <v>0</v>
      </c>
      <c r="T3335" s="5">
        <v>1102.8891699999999</v>
      </c>
      <c r="U3335" s="5">
        <f t="shared" si="2835"/>
        <v>0</v>
      </c>
      <c r="V3335" s="36">
        <f t="shared" si="2835"/>
        <v>0</v>
      </c>
      <c r="W3335" s="5">
        <f t="shared" si="2796"/>
        <v>100</v>
      </c>
      <c r="X3335" s="26"/>
    </row>
    <row r="3336" spans="1:24" ht="31.5" x14ac:dyDescent="0.25">
      <c r="A3336" s="4" t="s">
        <v>219</v>
      </c>
      <c r="B3336" s="4" t="s">
        <v>1347</v>
      </c>
      <c r="C3336" s="4" t="s">
        <v>810</v>
      </c>
      <c r="D3336" s="4"/>
      <c r="E3336" s="14" t="s">
        <v>809</v>
      </c>
      <c r="F3336" s="11"/>
      <c r="G3336" s="11"/>
      <c r="H3336" s="11"/>
      <c r="I3336" s="11"/>
      <c r="J3336" s="11"/>
      <c r="K3336" s="11"/>
      <c r="L3336" s="11"/>
      <c r="M3336" s="5">
        <v>0</v>
      </c>
      <c r="N3336" s="5">
        <v>1102.8891699999999</v>
      </c>
      <c r="O3336" s="5">
        <f t="shared" si="2835"/>
        <v>3157.8947400000002</v>
      </c>
      <c r="P3336" s="5">
        <f t="shared" si="2835"/>
        <v>0</v>
      </c>
      <c r="Q3336" s="5">
        <f t="shared" si="2835"/>
        <v>0</v>
      </c>
      <c r="R3336" s="5">
        <f t="shared" si="2835"/>
        <v>0</v>
      </c>
      <c r="S3336" s="5">
        <f t="shared" si="2835"/>
        <v>0</v>
      </c>
      <c r="T3336" s="5">
        <v>1102.8891699999999</v>
      </c>
      <c r="U3336" s="5">
        <f t="shared" si="2835"/>
        <v>0</v>
      </c>
      <c r="V3336" s="36">
        <f t="shared" si="2835"/>
        <v>0</v>
      </c>
      <c r="W3336" s="5">
        <f t="shared" si="2796"/>
        <v>100</v>
      </c>
      <c r="X3336" s="26"/>
    </row>
    <row r="3337" spans="1:24" ht="31.5" x14ac:dyDescent="0.25">
      <c r="A3337" s="4" t="s">
        <v>219</v>
      </c>
      <c r="B3337" s="4" t="s">
        <v>1347</v>
      </c>
      <c r="C3337" s="4" t="s">
        <v>810</v>
      </c>
      <c r="D3337" s="4" t="s">
        <v>73</v>
      </c>
      <c r="E3337" s="14" t="s">
        <v>475</v>
      </c>
      <c r="F3337" s="11"/>
      <c r="G3337" s="11"/>
      <c r="H3337" s="11"/>
      <c r="I3337" s="11"/>
      <c r="J3337" s="11"/>
      <c r="K3337" s="11"/>
      <c r="L3337" s="11"/>
      <c r="M3337" s="5">
        <v>0</v>
      </c>
      <c r="N3337" s="5">
        <v>244.22037</v>
      </c>
      <c r="O3337" s="5">
        <f t="shared" si="2835"/>
        <v>3157.8947400000002</v>
      </c>
      <c r="P3337" s="5">
        <f t="shared" si="2835"/>
        <v>0</v>
      </c>
      <c r="Q3337" s="5">
        <f t="shared" si="2835"/>
        <v>0</v>
      </c>
      <c r="R3337" s="5">
        <f t="shared" si="2835"/>
        <v>0</v>
      </c>
      <c r="S3337" s="5">
        <f t="shared" si="2835"/>
        <v>0</v>
      </c>
      <c r="T3337" s="5">
        <v>244.22037</v>
      </c>
      <c r="U3337" s="5">
        <f t="shared" si="2835"/>
        <v>0</v>
      </c>
      <c r="V3337" s="36">
        <f t="shared" si="2835"/>
        <v>0</v>
      </c>
      <c r="W3337" s="5">
        <f t="shared" si="2796"/>
        <v>100</v>
      </c>
      <c r="X3337" s="26"/>
    </row>
    <row r="3338" spans="1:24" ht="63" x14ac:dyDescent="0.25">
      <c r="A3338" s="4" t="s">
        <v>219</v>
      </c>
      <c r="B3338" s="4" t="s">
        <v>1347</v>
      </c>
      <c r="C3338" s="4" t="s">
        <v>810</v>
      </c>
      <c r="D3338" s="4" t="s">
        <v>72</v>
      </c>
      <c r="E3338" s="14" t="s">
        <v>1187</v>
      </c>
      <c r="F3338" s="11"/>
      <c r="G3338" s="11"/>
      <c r="H3338" s="11"/>
      <c r="I3338" s="11"/>
      <c r="J3338" s="11"/>
      <c r="K3338" s="11"/>
      <c r="L3338" s="11"/>
      <c r="M3338" s="5">
        <v>0</v>
      </c>
      <c r="N3338" s="5">
        <v>244.22037</v>
      </c>
      <c r="O3338" s="5">
        <f t="shared" si="2835"/>
        <v>3157.8947400000002</v>
      </c>
      <c r="P3338" s="5">
        <f t="shared" si="2835"/>
        <v>0</v>
      </c>
      <c r="Q3338" s="5">
        <f t="shared" si="2835"/>
        <v>0</v>
      </c>
      <c r="R3338" s="5">
        <f t="shared" si="2835"/>
        <v>0</v>
      </c>
      <c r="S3338" s="5">
        <f t="shared" si="2835"/>
        <v>0</v>
      </c>
      <c r="T3338" s="5">
        <v>244.22037</v>
      </c>
      <c r="U3338" s="5">
        <f t="shared" si="2835"/>
        <v>0</v>
      </c>
      <c r="V3338" s="36">
        <f t="shared" si="2835"/>
        <v>0</v>
      </c>
      <c r="W3338" s="5">
        <f t="shared" si="2796"/>
        <v>100</v>
      </c>
      <c r="X3338" s="26"/>
    </row>
    <row r="3339" spans="1:24" x14ac:dyDescent="0.25">
      <c r="A3339" s="4" t="s">
        <v>219</v>
      </c>
      <c r="B3339" s="4" t="s">
        <v>1347</v>
      </c>
      <c r="C3339" s="4" t="s">
        <v>810</v>
      </c>
      <c r="D3339" s="4" t="s">
        <v>13</v>
      </c>
      <c r="E3339" s="14" t="s">
        <v>480</v>
      </c>
      <c r="F3339" s="11"/>
      <c r="G3339" s="11"/>
      <c r="H3339" s="11"/>
      <c r="I3339" s="11"/>
      <c r="J3339" s="11"/>
      <c r="K3339" s="11"/>
      <c r="L3339" s="11"/>
      <c r="M3339" s="5">
        <v>0</v>
      </c>
      <c r="N3339" s="5">
        <v>858.66880000000003</v>
      </c>
      <c r="O3339" s="5">
        <v>3157.8947400000002</v>
      </c>
      <c r="P3339" s="5">
        <v>0</v>
      </c>
      <c r="Q3339" s="5">
        <v>0</v>
      </c>
      <c r="R3339" s="5">
        <v>0</v>
      </c>
      <c r="S3339" s="5">
        <v>0</v>
      </c>
      <c r="T3339" s="5">
        <v>858.66880000000003</v>
      </c>
      <c r="U3339" s="5">
        <v>0</v>
      </c>
      <c r="V3339" s="36">
        <v>0</v>
      </c>
      <c r="W3339" s="5">
        <f t="shared" ref="W3339:W3402" si="2836">T3339/N3339*100</f>
        <v>100</v>
      </c>
      <c r="X3339" s="26"/>
    </row>
    <row r="3340" spans="1:24" ht="63" x14ac:dyDescent="0.25">
      <c r="A3340" s="4" t="s">
        <v>219</v>
      </c>
      <c r="B3340" s="4" t="s">
        <v>1347</v>
      </c>
      <c r="C3340" s="4" t="s">
        <v>810</v>
      </c>
      <c r="D3340" s="4" t="s">
        <v>182</v>
      </c>
      <c r="E3340" s="14" t="s">
        <v>481</v>
      </c>
      <c r="F3340" s="5">
        <f t="shared" ref="F3340:L3344" si="2837">F3341</f>
        <v>665.4</v>
      </c>
      <c r="G3340" s="5">
        <f t="shared" si="2837"/>
        <v>665.4</v>
      </c>
      <c r="H3340" s="5">
        <f t="shared" si="2837"/>
        <v>665.4</v>
      </c>
      <c r="I3340" s="5">
        <f t="shared" si="2837"/>
        <v>0</v>
      </c>
      <c r="J3340" s="5">
        <f t="shared" si="2837"/>
        <v>0</v>
      </c>
      <c r="K3340" s="5">
        <f t="shared" si="2837"/>
        <v>0</v>
      </c>
      <c r="L3340" s="5">
        <f t="shared" si="2837"/>
        <v>32.341000000000001</v>
      </c>
      <c r="M3340" s="5">
        <f t="shared" si="2812"/>
        <v>697.74099999999999</v>
      </c>
      <c r="N3340" s="5">
        <v>858.66880000000003</v>
      </c>
      <c r="O3340" s="5">
        <f t="shared" ref="O3340:O3344" si="2838">O3341</f>
        <v>720.39300000000003</v>
      </c>
      <c r="P3340" s="5">
        <f t="shared" ref="P3340:V3344" si="2839">P3341</f>
        <v>0</v>
      </c>
      <c r="Q3340" s="5">
        <f t="shared" si="2839"/>
        <v>0</v>
      </c>
      <c r="R3340" s="5">
        <f t="shared" si="2839"/>
        <v>0</v>
      </c>
      <c r="S3340" s="5">
        <f t="shared" si="2839"/>
        <v>0</v>
      </c>
      <c r="T3340" s="5">
        <v>858.66880000000003</v>
      </c>
      <c r="U3340" s="5">
        <f t="shared" si="2839"/>
        <v>0</v>
      </c>
      <c r="V3340" s="36">
        <f t="shared" si="2839"/>
        <v>0</v>
      </c>
      <c r="W3340" s="5">
        <f t="shared" si="2836"/>
        <v>100</v>
      </c>
      <c r="X3340" s="26"/>
    </row>
    <row r="3341" spans="1:24" ht="31.5" x14ac:dyDescent="0.25">
      <c r="A3341" s="4" t="s">
        <v>219</v>
      </c>
      <c r="B3341" s="4" t="s">
        <v>1347</v>
      </c>
      <c r="C3341" s="4" t="s">
        <v>188</v>
      </c>
      <c r="D3341" s="4"/>
      <c r="E3341" s="14" t="s">
        <v>994</v>
      </c>
      <c r="F3341" s="5">
        <f t="shared" si="2837"/>
        <v>665.4</v>
      </c>
      <c r="G3341" s="5">
        <f t="shared" si="2837"/>
        <v>665.4</v>
      </c>
      <c r="H3341" s="5">
        <f t="shared" si="2837"/>
        <v>665.4</v>
      </c>
      <c r="I3341" s="5">
        <f t="shared" si="2837"/>
        <v>0</v>
      </c>
      <c r="J3341" s="5">
        <f t="shared" si="2837"/>
        <v>0</v>
      </c>
      <c r="K3341" s="5">
        <f t="shared" si="2837"/>
        <v>0</v>
      </c>
      <c r="L3341" s="5">
        <f t="shared" si="2837"/>
        <v>32.341000000000001</v>
      </c>
      <c r="M3341" s="5">
        <f t="shared" si="2812"/>
        <v>697.74099999999999</v>
      </c>
      <c r="N3341" s="5">
        <v>10143.98482</v>
      </c>
      <c r="O3341" s="5">
        <f t="shared" si="2838"/>
        <v>720.39300000000003</v>
      </c>
      <c r="P3341" s="5">
        <f t="shared" si="2839"/>
        <v>0</v>
      </c>
      <c r="Q3341" s="5">
        <f t="shared" si="2839"/>
        <v>0</v>
      </c>
      <c r="R3341" s="5">
        <f t="shared" si="2839"/>
        <v>0</v>
      </c>
      <c r="S3341" s="5">
        <f t="shared" si="2839"/>
        <v>0</v>
      </c>
      <c r="T3341" s="5">
        <v>9972.3214900000003</v>
      </c>
      <c r="U3341" s="5">
        <f t="shared" si="2839"/>
        <v>0</v>
      </c>
      <c r="V3341" s="36">
        <f t="shared" si="2839"/>
        <v>0</v>
      </c>
      <c r="W3341" s="5">
        <f t="shared" si="2836"/>
        <v>98.30773277911905</v>
      </c>
      <c r="X3341" s="26"/>
    </row>
    <row r="3342" spans="1:24" ht="31.5" x14ac:dyDescent="0.25">
      <c r="A3342" s="4" t="s">
        <v>219</v>
      </c>
      <c r="B3342" s="4" t="s">
        <v>1347</v>
      </c>
      <c r="C3342" s="4" t="s">
        <v>206</v>
      </c>
      <c r="D3342" s="4"/>
      <c r="E3342" s="14" t="s">
        <v>1003</v>
      </c>
      <c r="F3342" s="5">
        <f t="shared" si="2837"/>
        <v>665.4</v>
      </c>
      <c r="G3342" s="5">
        <f t="shared" si="2837"/>
        <v>665.4</v>
      </c>
      <c r="H3342" s="5">
        <f t="shared" si="2837"/>
        <v>665.4</v>
      </c>
      <c r="I3342" s="5">
        <f t="shared" si="2837"/>
        <v>0</v>
      </c>
      <c r="J3342" s="5">
        <f t="shared" si="2837"/>
        <v>0</v>
      </c>
      <c r="K3342" s="5">
        <f t="shared" si="2837"/>
        <v>0</v>
      </c>
      <c r="L3342" s="5">
        <f t="shared" si="2837"/>
        <v>32.341000000000001</v>
      </c>
      <c r="M3342" s="5">
        <f t="shared" si="2812"/>
        <v>697.74099999999999</v>
      </c>
      <c r="N3342" s="5">
        <v>9849.9778200000001</v>
      </c>
      <c r="O3342" s="5">
        <f t="shared" si="2838"/>
        <v>720.39300000000003</v>
      </c>
      <c r="P3342" s="5">
        <f t="shared" si="2839"/>
        <v>0</v>
      </c>
      <c r="Q3342" s="5">
        <f t="shared" si="2839"/>
        <v>0</v>
      </c>
      <c r="R3342" s="5">
        <f t="shared" si="2839"/>
        <v>0</v>
      </c>
      <c r="S3342" s="5">
        <f t="shared" si="2839"/>
        <v>0</v>
      </c>
      <c r="T3342" s="5">
        <v>9678.3144900000007</v>
      </c>
      <c r="U3342" s="5">
        <f t="shared" si="2839"/>
        <v>0</v>
      </c>
      <c r="V3342" s="36">
        <f t="shared" si="2839"/>
        <v>0</v>
      </c>
      <c r="W3342" s="5">
        <f t="shared" si="2836"/>
        <v>98.257221151793416</v>
      </c>
      <c r="X3342" s="26"/>
    </row>
    <row r="3343" spans="1:24" ht="47.25" x14ac:dyDescent="0.25">
      <c r="A3343" s="4" t="s">
        <v>219</v>
      </c>
      <c r="B3343" s="4" t="s">
        <v>1347</v>
      </c>
      <c r="C3343" s="4" t="s">
        <v>207</v>
      </c>
      <c r="D3343" s="4"/>
      <c r="E3343" s="14" t="s">
        <v>1004</v>
      </c>
      <c r="F3343" s="5">
        <f t="shared" si="2837"/>
        <v>665.4</v>
      </c>
      <c r="G3343" s="5">
        <f t="shared" si="2837"/>
        <v>665.4</v>
      </c>
      <c r="H3343" s="5">
        <f t="shared" si="2837"/>
        <v>665.4</v>
      </c>
      <c r="I3343" s="5">
        <f t="shared" si="2837"/>
        <v>0</v>
      </c>
      <c r="J3343" s="5">
        <f t="shared" si="2837"/>
        <v>0</v>
      </c>
      <c r="K3343" s="5">
        <f t="shared" si="2837"/>
        <v>0</v>
      </c>
      <c r="L3343" s="5">
        <f t="shared" si="2837"/>
        <v>32.341000000000001</v>
      </c>
      <c r="M3343" s="5">
        <f t="shared" si="2812"/>
        <v>697.74099999999999</v>
      </c>
      <c r="N3343" s="5">
        <v>4889.1202899999998</v>
      </c>
      <c r="O3343" s="5">
        <f t="shared" si="2838"/>
        <v>720.39300000000003</v>
      </c>
      <c r="P3343" s="5">
        <f t="shared" si="2839"/>
        <v>0</v>
      </c>
      <c r="Q3343" s="5">
        <f t="shared" si="2839"/>
        <v>0</v>
      </c>
      <c r="R3343" s="5">
        <f t="shared" si="2839"/>
        <v>0</v>
      </c>
      <c r="S3343" s="5">
        <f t="shared" si="2839"/>
        <v>0</v>
      </c>
      <c r="T3343" s="5">
        <v>4884.9201800000001</v>
      </c>
      <c r="U3343" s="5">
        <f t="shared" si="2839"/>
        <v>0</v>
      </c>
      <c r="V3343" s="36">
        <f t="shared" si="2839"/>
        <v>0</v>
      </c>
      <c r="W3343" s="5">
        <f t="shared" si="2836"/>
        <v>99.914092725257944</v>
      </c>
      <c r="X3343" s="26"/>
    </row>
    <row r="3344" spans="1:24" ht="31.5" x14ac:dyDescent="0.25">
      <c r="A3344" s="4" t="s">
        <v>219</v>
      </c>
      <c r="B3344" s="4" t="s">
        <v>1347</v>
      </c>
      <c r="C3344" s="4" t="s">
        <v>202</v>
      </c>
      <c r="D3344" s="4"/>
      <c r="E3344" s="14" t="s">
        <v>689</v>
      </c>
      <c r="F3344" s="5">
        <f t="shared" si="2837"/>
        <v>665.4</v>
      </c>
      <c r="G3344" s="5">
        <f t="shared" si="2837"/>
        <v>665.4</v>
      </c>
      <c r="H3344" s="5">
        <f t="shared" si="2837"/>
        <v>665.4</v>
      </c>
      <c r="I3344" s="5">
        <f t="shared" si="2837"/>
        <v>0</v>
      </c>
      <c r="J3344" s="5">
        <f t="shared" si="2837"/>
        <v>0</v>
      </c>
      <c r="K3344" s="5">
        <f t="shared" si="2837"/>
        <v>0</v>
      </c>
      <c r="L3344" s="5">
        <f t="shared" si="2837"/>
        <v>32.341000000000001</v>
      </c>
      <c r="M3344" s="5">
        <f t="shared" si="2812"/>
        <v>697.74099999999999</v>
      </c>
      <c r="N3344" s="5">
        <v>1466.2739999999999</v>
      </c>
      <c r="O3344" s="5">
        <f t="shared" si="2838"/>
        <v>720.39300000000003</v>
      </c>
      <c r="P3344" s="5">
        <f t="shared" si="2839"/>
        <v>0</v>
      </c>
      <c r="Q3344" s="5">
        <f t="shared" si="2839"/>
        <v>0</v>
      </c>
      <c r="R3344" s="5">
        <f t="shared" si="2839"/>
        <v>0</v>
      </c>
      <c r="S3344" s="5">
        <f t="shared" si="2839"/>
        <v>0</v>
      </c>
      <c r="T3344" s="5">
        <v>1462.0738899999999</v>
      </c>
      <c r="U3344" s="5">
        <f t="shared" si="2839"/>
        <v>0</v>
      </c>
      <c r="V3344" s="36">
        <f t="shared" si="2839"/>
        <v>0</v>
      </c>
      <c r="W3344" s="5">
        <f t="shared" si="2836"/>
        <v>99.713552173741064</v>
      </c>
      <c r="X3344" s="26"/>
    </row>
    <row r="3345" spans="1:24" ht="31.5" x14ac:dyDescent="0.25">
      <c r="A3345" s="4" t="s">
        <v>219</v>
      </c>
      <c r="B3345" s="4" t="s">
        <v>1347</v>
      </c>
      <c r="C3345" s="4" t="s">
        <v>202</v>
      </c>
      <c r="D3345" s="4" t="s">
        <v>11</v>
      </c>
      <c r="E3345" s="14" t="s">
        <v>465</v>
      </c>
      <c r="F3345" s="5">
        <v>665.4</v>
      </c>
      <c r="G3345" s="5">
        <v>665.4</v>
      </c>
      <c r="H3345" s="5">
        <v>665.4</v>
      </c>
      <c r="I3345" s="5"/>
      <c r="J3345" s="5"/>
      <c r="K3345" s="5"/>
      <c r="L3345" s="5">
        <f>54.993-22.652</f>
        <v>32.341000000000001</v>
      </c>
      <c r="M3345" s="5">
        <f t="shared" si="2812"/>
        <v>697.74099999999999</v>
      </c>
      <c r="N3345" s="5">
        <v>1466.2739999999999</v>
      </c>
      <c r="O3345" s="5">
        <v>720.39300000000003</v>
      </c>
      <c r="P3345" s="5">
        <v>0</v>
      </c>
      <c r="Q3345" s="5">
        <v>0</v>
      </c>
      <c r="R3345" s="5">
        <v>0</v>
      </c>
      <c r="S3345" s="5">
        <v>0</v>
      </c>
      <c r="T3345" s="5">
        <v>1462.0738899999999</v>
      </c>
      <c r="U3345" s="5">
        <v>0</v>
      </c>
      <c r="V3345" s="36">
        <v>0</v>
      </c>
      <c r="W3345" s="5">
        <f t="shared" si="2836"/>
        <v>99.713552173741064</v>
      </c>
      <c r="X3345" s="26"/>
    </row>
    <row r="3346" spans="1:24" ht="31.5" x14ac:dyDescent="0.25">
      <c r="A3346" s="4" t="s">
        <v>219</v>
      </c>
      <c r="B3346" s="4" t="s">
        <v>1347</v>
      </c>
      <c r="C3346" s="4" t="s">
        <v>202</v>
      </c>
      <c r="D3346" s="4" t="s">
        <v>12</v>
      </c>
      <c r="E3346" s="14" t="s">
        <v>466</v>
      </c>
      <c r="F3346" s="5">
        <f t="shared" ref="F3346:L3346" si="2840">F3347</f>
        <v>13599.7</v>
      </c>
      <c r="G3346" s="5">
        <f t="shared" si="2840"/>
        <v>13599.7</v>
      </c>
      <c r="H3346" s="5">
        <f t="shared" si="2840"/>
        <v>56688.9</v>
      </c>
      <c r="I3346" s="5">
        <f t="shared" si="2840"/>
        <v>0</v>
      </c>
      <c r="J3346" s="5">
        <f t="shared" si="2840"/>
        <v>0</v>
      </c>
      <c r="K3346" s="5">
        <f t="shared" si="2840"/>
        <v>-10229.299999999999</v>
      </c>
      <c r="L3346" s="5">
        <f t="shared" si="2840"/>
        <v>-539.76900000000001</v>
      </c>
      <c r="M3346" s="5">
        <f t="shared" si="2812"/>
        <v>13059.931</v>
      </c>
      <c r="N3346" s="5">
        <v>1466.2739999999999</v>
      </c>
      <c r="O3346" s="5">
        <f>O3347</f>
        <v>11069.690999999999</v>
      </c>
      <c r="P3346" s="5">
        <f t="shared" ref="P3346:V3346" si="2841">P3347</f>
        <v>0</v>
      </c>
      <c r="Q3346" s="5">
        <f t="shared" si="2841"/>
        <v>0</v>
      </c>
      <c r="R3346" s="5">
        <f t="shared" si="2841"/>
        <v>0</v>
      </c>
      <c r="S3346" s="5">
        <f t="shared" si="2841"/>
        <v>0</v>
      </c>
      <c r="T3346" s="5">
        <v>1462.0738899999999</v>
      </c>
      <c r="U3346" s="5">
        <f t="shared" si="2841"/>
        <v>0</v>
      </c>
      <c r="V3346" s="36">
        <f t="shared" si="2841"/>
        <v>0</v>
      </c>
      <c r="W3346" s="5">
        <f t="shared" si="2836"/>
        <v>99.713552173741064</v>
      </c>
      <c r="X3346" s="26"/>
    </row>
    <row r="3347" spans="1:24" ht="63" x14ac:dyDescent="0.25">
      <c r="A3347" s="4" t="s">
        <v>219</v>
      </c>
      <c r="B3347" s="4" t="s">
        <v>1347</v>
      </c>
      <c r="C3347" s="4" t="s">
        <v>1503</v>
      </c>
      <c r="D3347" s="4"/>
      <c r="E3347" s="14" t="s">
        <v>1504</v>
      </c>
      <c r="F3347" s="5">
        <f t="shared" ref="F3347:L3347" si="2842">F3348+F3352</f>
        <v>13599.7</v>
      </c>
      <c r="G3347" s="5">
        <f t="shared" si="2842"/>
        <v>13599.7</v>
      </c>
      <c r="H3347" s="5">
        <f t="shared" si="2842"/>
        <v>56688.9</v>
      </c>
      <c r="I3347" s="5">
        <f t="shared" si="2842"/>
        <v>0</v>
      </c>
      <c r="J3347" s="5">
        <f t="shared" si="2842"/>
        <v>0</v>
      </c>
      <c r="K3347" s="5">
        <f t="shared" si="2842"/>
        <v>-10229.299999999999</v>
      </c>
      <c r="L3347" s="5">
        <f t="shared" si="2842"/>
        <v>-539.76900000000001</v>
      </c>
      <c r="M3347" s="5">
        <f t="shared" si="2812"/>
        <v>13059.931</v>
      </c>
      <c r="N3347" s="5">
        <v>3422.84629</v>
      </c>
      <c r="O3347" s="5">
        <f>O3348+O3352</f>
        <v>11069.690999999999</v>
      </c>
      <c r="P3347" s="5">
        <f t="shared" ref="P3347:V3347" si="2843">P3348+P3352</f>
        <v>0</v>
      </c>
      <c r="Q3347" s="5">
        <f t="shared" si="2843"/>
        <v>0</v>
      </c>
      <c r="R3347" s="5">
        <f t="shared" si="2843"/>
        <v>0</v>
      </c>
      <c r="S3347" s="5">
        <f t="shared" si="2843"/>
        <v>0</v>
      </c>
      <c r="T3347" s="5">
        <v>3422.84629</v>
      </c>
      <c r="U3347" s="5">
        <f t="shared" si="2843"/>
        <v>0</v>
      </c>
      <c r="V3347" s="36">
        <f t="shared" si="2843"/>
        <v>0</v>
      </c>
      <c r="W3347" s="5">
        <f t="shared" si="2836"/>
        <v>100</v>
      </c>
      <c r="X3347" s="26"/>
    </row>
    <row r="3348" spans="1:24" ht="31.5" x14ac:dyDescent="0.25">
      <c r="A3348" s="4" t="s">
        <v>219</v>
      </c>
      <c r="B3348" s="4" t="s">
        <v>1347</v>
      </c>
      <c r="C3348" s="4" t="s">
        <v>1503</v>
      </c>
      <c r="D3348" s="4" t="s">
        <v>11</v>
      </c>
      <c r="E3348" s="14" t="s">
        <v>465</v>
      </c>
      <c r="F3348" s="5">
        <f>F3349</f>
        <v>11092.7</v>
      </c>
      <c r="G3348" s="5">
        <f t="shared" ref="G3348:L3349" si="2844">G3349</f>
        <v>11092.7</v>
      </c>
      <c r="H3348" s="5">
        <f t="shared" si="2844"/>
        <v>54181.9</v>
      </c>
      <c r="I3348" s="5">
        <f t="shared" si="2844"/>
        <v>0</v>
      </c>
      <c r="J3348" s="5">
        <f t="shared" si="2844"/>
        <v>0</v>
      </c>
      <c r="K3348" s="5">
        <f t="shared" si="2844"/>
        <v>-10229.299999999999</v>
      </c>
      <c r="L3348" s="5">
        <f t="shared" si="2844"/>
        <v>-330.82</v>
      </c>
      <c r="M3348" s="5">
        <f t="shared" si="2812"/>
        <v>10761.880000000001</v>
      </c>
      <c r="N3348" s="5">
        <v>3422.84629</v>
      </c>
      <c r="O3348" s="5">
        <f t="shared" ref="O3348:O3350" si="2845">O3349</f>
        <v>9413.5939999999991</v>
      </c>
      <c r="P3348" s="5">
        <f t="shared" ref="P3348:V3350" si="2846">P3349</f>
        <v>0</v>
      </c>
      <c r="Q3348" s="5">
        <f t="shared" si="2846"/>
        <v>0</v>
      </c>
      <c r="R3348" s="5">
        <f t="shared" si="2846"/>
        <v>0</v>
      </c>
      <c r="S3348" s="5">
        <f t="shared" si="2846"/>
        <v>0</v>
      </c>
      <c r="T3348" s="5">
        <v>3422.84629</v>
      </c>
      <c r="U3348" s="5">
        <f t="shared" si="2846"/>
        <v>0</v>
      </c>
      <c r="V3348" s="36">
        <f t="shared" si="2846"/>
        <v>0</v>
      </c>
      <c r="W3348" s="5">
        <f t="shared" si="2836"/>
        <v>100</v>
      </c>
      <c r="X3348" s="26"/>
    </row>
    <row r="3349" spans="1:24" ht="31.5" x14ac:dyDescent="0.25">
      <c r="A3349" s="4" t="s">
        <v>219</v>
      </c>
      <c r="B3349" s="4" t="s">
        <v>1347</v>
      </c>
      <c r="C3349" s="4" t="s">
        <v>1503</v>
      </c>
      <c r="D3349" s="4" t="s">
        <v>12</v>
      </c>
      <c r="E3349" s="14" t="s">
        <v>466</v>
      </c>
      <c r="F3349" s="5">
        <f>F3350</f>
        <v>11092.7</v>
      </c>
      <c r="G3349" s="5">
        <f t="shared" si="2844"/>
        <v>11092.7</v>
      </c>
      <c r="H3349" s="5">
        <f t="shared" si="2844"/>
        <v>54181.9</v>
      </c>
      <c r="I3349" s="5">
        <f t="shared" si="2844"/>
        <v>0</v>
      </c>
      <c r="J3349" s="5">
        <f t="shared" si="2844"/>
        <v>0</v>
      </c>
      <c r="K3349" s="5">
        <f t="shared" si="2844"/>
        <v>-10229.299999999999</v>
      </c>
      <c r="L3349" s="5">
        <f t="shared" si="2844"/>
        <v>-330.82</v>
      </c>
      <c r="M3349" s="5">
        <f t="shared" si="2812"/>
        <v>10761.880000000001</v>
      </c>
      <c r="N3349" s="5">
        <v>3422.84629</v>
      </c>
      <c r="O3349" s="5">
        <f t="shared" si="2845"/>
        <v>9413.5939999999991</v>
      </c>
      <c r="P3349" s="5">
        <f t="shared" si="2846"/>
        <v>0</v>
      </c>
      <c r="Q3349" s="5">
        <f t="shared" si="2846"/>
        <v>0</v>
      </c>
      <c r="R3349" s="5">
        <f t="shared" si="2846"/>
        <v>0</v>
      </c>
      <c r="S3349" s="5">
        <f t="shared" si="2846"/>
        <v>0</v>
      </c>
      <c r="T3349" s="5">
        <v>3422.84629</v>
      </c>
      <c r="U3349" s="5">
        <f t="shared" si="2846"/>
        <v>0</v>
      </c>
      <c r="V3349" s="36">
        <f t="shared" si="2846"/>
        <v>0</v>
      </c>
      <c r="W3349" s="5">
        <f t="shared" si="2836"/>
        <v>100</v>
      </c>
      <c r="X3349" s="26"/>
    </row>
    <row r="3350" spans="1:24" ht="47.25" x14ac:dyDescent="0.25">
      <c r="A3350" s="4" t="s">
        <v>219</v>
      </c>
      <c r="B3350" s="4" t="s">
        <v>1347</v>
      </c>
      <c r="C3350" s="4" t="s">
        <v>777</v>
      </c>
      <c r="D3350" s="4"/>
      <c r="E3350" s="14" t="s">
        <v>815</v>
      </c>
      <c r="F3350" s="5">
        <f t="shared" ref="F3350:L3350" si="2847">F3351</f>
        <v>11092.7</v>
      </c>
      <c r="G3350" s="5">
        <f t="shared" si="2847"/>
        <v>11092.7</v>
      </c>
      <c r="H3350" s="5">
        <f t="shared" si="2847"/>
        <v>54181.9</v>
      </c>
      <c r="I3350" s="5">
        <f t="shared" si="2847"/>
        <v>0</v>
      </c>
      <c r="J3350" s="5">
        <f t="shared" si="2847"/>
        <v>0</v>
      </c>
      <c r="K3350" s="5">
        <f t="shared" si="2847"/>
        <v>-10229.299999999999</v>
      </c>
      <c r="L3350" s="5">
        <f t="shared" si="2847"/>
        <v>-330.82</v>
      </c>
      <c r="M3350" s="5">
        <f t="shared" si="2812"/>
        <v>10761.880000000001</v>
      </c>
      <c r="N3350" s="5">
        <v>4960.8575300000002</v>
      </c>
      <c r="O3350" s="5">
        <f t="shared" si="2845"/>
        <v>9413.5939999999991</v>
      </c>
      <c r="P3350" s="5">
        <f t="shared" si="2846"/>
        <v>0</v>
      </c>
      <c r="Q3350" s="5">
        <f t="shared" si="2846"/>
        <v>0</v>
      </c>
      <c r="R3350" s="5">
        <f t="shared" si="2846"/>
        <v>0</v>
      </c>
      <c r="S3350" s="5">
        <f t="shared" si="2846"/>
        <v>0</v>
      </c>
      <c r="T3350" s="5">
        <v>4793.3943099999997</v>
      </c>
      <c r="U3350" s="5">
        <f t="shared" si="2846"/>
        <v>0</v>
      </c>
      <c r="V3350" s="36">
        <f t="shared" si="2846"/>
        <v>0</v>
      </c>
      <c r="W3350" s="5">
        <f t="shared" si="2836"/>
        <v>96.624309023444169</v>
      </c>
      <c r="X3350" s="26"/>
    </row>
    <row r="3351" spans="1:24" ht="31.5" x14ac:dyDescent="0.25">
      <c r="A3351" s="4" t="s">
        <v>219</v>
      </c>
      <c r="B3351" s="4" t="s">
        <v>1347</v>
      </c>
      <c r="C3351" s="4" t="s">
        <v>1263</v>
      </c>
      <c r="D3351" s="4"/>
      <c r="E3351" s="14" t="s">
        <v>1264</v>
      </c>
      <c r="F3351" s="5">
        <v>11092.7</v>
      </c>
      <c r="G3351" s="5">
        <v>11092.7</v>
      </c>
      <c r="H3351" s="5">
        <v>54181.9</v>
      </c>
      <c r="I3351" s="5"/>
      <c r="J3351" s="5"/>
      <c r="K3351" s="5">
        <v>-10229.299999999999</v>
      </c>
      <c r="L3351" s="5">
        <v>-330.82</v>
      </c>
      <c r="M3351" s="5">
        <f t="shared" si="2812"/>
        <v>10761.880000000001</v>
      </c>
      <c r="N3351" s="5">
        <v>3870.8395300000002</v>
      </c>
      <c r="O3351" s="5">
        <v>9413.5939999999991</v>
      </c>
      <c r="P3351" s="5">
        <v>0</v>
      </c>
      <c r="Q3351" s="5">
        <v>0</v>
      </c>
      <c r="R3351" s="5">
        <v>0</v>
      </c>
      <c r="S3351" s="5">
        <v>0</v>
      </c>
      <c r="T3351" s="5">
        <v>3870.8388</v>
      </c>
      <c r="U3351" s="5">
        <v>0</v>
      </c>
      <c r="V3351" s="36">
        <v>0</v>
      </c>
      <c r="W3351" s="5">
        <f t="shared" si="2836"/>
        <v>99.999981141042028</v>
      </c>
      <c r="X3351" s="26"/>
    </row>
    <row r="3352" spans="1:24" ht="31.5" x14ac:dyDescent="0.25">
      <c r="A3352" s="4" t="s">
        <v>219</v>
      </c>
      <c r="B3352" s="4" t="s">
        <v>1347</v>
      </c>
      <c r="C3352" s="4" t="s">
        <v>1263</v>
      </c>
      <c r="D3352" s="4" t="s">
        <v>11</v>
      </c>
      <c r="E3352" s="14" t="s">
        <v>465</v>
      </c>
      <c r="F3352" s="5">
        <f>F3353</f>
        <v>2507</v>
      </c>
      <c r="G3352" s="5">
        <f t="shared" ref="G3352:L3353" si="2848">G3353</f>
        <v>2507</v>
      </c>
      <c r="H3352" s="5">
        <f t="shared" si="2848"/>
        <v>2507</v>
      </c>
      <c r="I3352" s="5">
        <f t="shared" si="2848"/>
        <v>0</v>
      </c>
      <c r="J3352" s="5">
        <f t="shared" si="2848"/>
        <v>0</v>
      </c>
      <c r="K3352" s="5">
        <f t="shared" si="2848"/>
        <v>0</v>
      </c>
      <c r="L3352" s="5">
        <f t="shared" si="2848"/>
        <v>-208.94900000000001</v>
      </c>
      <c r="M3352" s="5">
        <f t="shared" si="2812"/>
        <v>2298.0509999999999</v>
      </c>
      <c r="N3352" s="5">
        <v>3870.8395300000002</v>
      </c>
      <c r="O3352" s="5">
        <f t="shared" ref="O3352:O3354" si="2849">O3353</f>
        <v>1656.097</v>
      </c>
      <c r="P3352" s="5">
        <f t="shared" ref="P3352:V3354" si="2850">P3353</f>
        <v>0</v>
      </c>
      <c r="Q3352" s="5">
        <f t="shared" si="2850"/>
        <v>0</v>
      </c>
      <c r="R3352" s="5">
        <f t="shared" si="2850"/>
        <v>0</v>
      </c>
      <c r="S3352" s="5">
        <f t="shared" si="2850"/>
        <v>0</v>
      </c>
      <c r="T3352" s="5">
        <v>3870.8388</v>
      </c>
      <c r="U3352" s="5">
        <f t="shared" si="2850"/>
        <v>0</v>
      </c>
      <c r="V3352" s="36">
        <f t="shared" si="2850"/>
        <v>0</v>
      </c>
      <c r="W3352" s="5">
        <f t="shared" si="2836"/>
        <v>99.999981141042028</v>
      </c>
      <c r="X3352" s="26"/>
    </row>
    <row r="3353" spans="1:24" ht="31.5" x14ac:dyDescent="0.25">
      <c r="A3353" s="4" t="s">
        <v>219</v>
      </c>
      <c r="B3353" s="4" t="s">
        <v>1347</v>
      </c>
      <c r="C3353" s="4" t="s">
        <v>1263</v>
      </c>
      <c r="D3353" s="4" t="s">
        <v>12</v>
      </c>
      <c r="E3353" s="14" t="s">
        <v>466</v>
      </c>
      <c r="F3353" s="5">
        <f>F3354</f>
        <v>2507</v>
      </c>
      <c r="G3353" s="5">
        <f t="shared" si="2848"/>
        <v>2507</v>
      </c>
      <c r="H3353" s="5">
        <f t="shared" si="2848"/>
        <v>2507</v>
      </c>
      <c r="I3353" s="5">
        <f t="shared" si="2848"/>
        <v>0</v>
      </c>
      <c r="J3353" s="5">
        <f t="shared" si="2848"/>
        <v>0</v>
      </c>
      <c r="K3353" s="5">
        <f t="shared" si="2848"/>
        <v>0</v>
      </c>
      <c r="L3353" s="5">
        <f t="shared" si="2848"/>
        <v>-208.94900000000001</v>
      </c>
      <c r="M3353" s="5">
        <f t="shared" si="2812"/>
        <v>2298.0509999999999</v>
      </c>
      <c r="N3353" s="5">
        <v>3870.8395300000002</v>
      </c>
      <c r="O3353" s="5">
        <f t="shared" si="2849"/>
        <v>1656.097</v>
      </c>
      <c r="P3353" s="5">
        <f t="shared" si="2850"/>
        <v>0</v>
      </c>
      <c r="Q3353" s="5">
        <f t="shared" si="2850"/>
        <v>0</v>
      </c>
      <c r="R3353" s="5">
        <f t="shared" si="2850"/>
        <v>0</v>
      </c>
      <c r="S3353" s="5">
        <f t="shared" si="2850"/>
        <v>0</v>
      </c>
      <c r="T3353" s="5">
        <v>3870.8388</v>
      </c>
      <c r="U3353" s="5">
        <f t="shared" si="2850"/>
        <v>0</v>
      </c>
      <c r="V3353" s="36">
        <f t="shared" si="2850"/>
        <v>0</v>
      </c>
      <c r="W3353" s="5">
        <f t="shared" si="2836"/>
        <v>99.999981141042028</v>
      </c>
      <c r="X3353" s="26"/>
    </row>
    <row r="3354" spans="1:24" ht="31.5" x14ac:dyDescent="0.25">
      <c r="A3354" s="4" t="s">
        <v>219</v>
      </c>
      <c r="B3354" s="4" t="s">
        <v>1347</v>
      </c>
      <c r="C3354" s="4" t="s">
        <v>778</v>
      </c>
      <c r="D3354" s="4"/>
      <c r="E3354" s="14" t="s">
        <v>1254</v>
      </c>
      <c r="F3354" s="5">
        <f t="shared" ref="F3354:L3354" si="2851">F3355</f>
        <v>2507</v>
      </c>
      <c r="G3354" s="5">
        <f t="shared" si="2851"/>
        <v>2507</v>
      </c>
      <c r="H3354" s="5">
        <f t="shared" si="2851"/>
        <v>2507</v>
      </c>
      <c r="I3354" s="5">
        <f t="shared" si="2851"/>
        <v>0</v>
      </c>
      <c r="J3354" s="5">
        <f t="shared" si="2851"/>
        <v>0</v>
      </c>
      <c r="K3354" s="5">
        <f t="shared" si="2851"/>
        <v>0</v>
      </c>
      <c r="L3354" s="5">
        <f t="shared" si="2851"/>
        <v>-208.94900000000001</v>
      </c>
      <c r="M3354" s="5">
        <f t="shared" si="2812"/>
        <v>2298.0509999999999</v>
      </c>
      <c r="N3354" s="5">
        <v>1090.018</v>
      </c>
      <c r="O3354" s="5">
        <f t="shared" si="2849"/>
        <v>1656.097</v>
      </c>
      <c r="P3354" s="5">
        <f t="shared" si="2850"/>
        <v>0</v>
      </c>
      <c r="Q3354" s="5">
        <f t="shared" si="2850"/>
        <v>0</v>
      </c>
      <c r="R3354" s="5">
        <f t="shared" si="2850"/>
        <v>0</v>
      </c>
      <c r="S3354" s="5">
        <f t="shared" si="2850"/>
        <v>0</v>
      </c>
      <c r="T3354" s="5">
        <v>922.55551000000003</v>
      </c>
      <c r="U3354" s="5">
        <f t="shared" si="2850"/>
        <v>0</v>
      </c>
      <c r="V3354" s="36">
        <f t="shared" si="2850"/>
        <v>0</v>
      </c>
      <c r="W3354" s="5">
        <f t="shared" si="2836"/>
        <v>84.636722512839242</v>
      </c>
      <c r="X3354" s="26"/>
    </row>
    <row r="3355" spans="1:24" ht="31.5" x14ac:dyDescent="0.25">
      <c r="A3355" s="4" t="s">
        <v>219</v>
      </c>
      <c r="B3355" s="4" t="s">
        <v>1347</v>
      </c>
      <c r="C3355" s="4" t="s">
        <v>778</v>
      </c>
      <c r="D3355" s="4" t="s">
        <v>11</v>
      </c>
      <c r="E3355" s="14" t="s">
        <v>465</v>
      </c>
      <c r="F3355" s="5">
        <v>2507</v>
      </c>
      <c r="G3355" s="5">
        <v>2507</v>
      </c>
      <c r="H3355" s="5">
        <v>2507</v>
      </c>
      <c r="I3355" s="5"/>
      <c r="J3355" s="5"/>
      <c r="K3355" s="5"/>
      <c r="L3355" s="5">
        <v>-208.94900000000001</v>
      </c>
      <c r="M3355" s="5">
        <f t="shared" si="2812"/>
        <v>2298.0509999999999</v>
      </c>
      <c r="N3355" s="5">
        <v>1090.018</v>
      </c>
      <c r="O3355" s="5">
        <v>1656.097</v>
      </c>
      <c r="P3355" s="5">
        <v>0</v>
      </c>
      <c r="Q3355" s="5">
        <v>0</v>
      </c>
      <c r="R3355" s="5">
        <v>0</v>
      </c>
      <c r="S3355" s="5">
        <v>0</v>
      </c>
      <c r="T3355" s="5">
        <v>922.55551000000003</v>
      </c>
      <c r="U3355" s="5">
        <v>0</v>
      </c>
      <c r="V3355" s="36">
        <v>0</v>
      </c>
      <c r="W3355" s="5">
        <f t="shared" si="2836"/>
        <v>84.636722512839242</v>
      </c>
      <c r="X3355" s="26"/>
    </row>
    <row r="3356" spans="1:24" ht="31.5" x14ac:dyDescent="0.25">
      <c r="A3356" s="4" t="s">
        <v>219</v>
      </c>
      <c r="B3356" s="4" t="s">
        <v>1347</v>
      </c>
      <c r="C3356" s="4" t="s">
        <v>778</v>
      </c>
      <c r="D3356" s="4" t="s">
        <v>12</v>
      </c>
      <c r="E3356" s="14" t="s">
        <v>466</v>
      </c>
      <c r="F3356" s="5">
        <f t="shared" ref="F3356:L3362" si="2852">F3357</f>
        <v>30020</v>
      </c>
      <c r="G3356" s="5">
        <f t="shared" si="2852"/>
        <v>34743.299999999996</v>
      </c>
      <c r="H3356" s="5">
        <f t="shared" si="2852"/>
        <v>34743.299999999996</v>
      </c>
      <c r="I3356" s="5">
        <f t="shared" si="2852"/>
        <v>0</v>
      </c>
      <c r="J3356" s="5">
        <f t="shared" si="2852"/>
        <v>0</v>
      </c>
      <c r="K3356" s="5">
        <f t="shared" si="2852"/>
        <v>0</v>
      </c>
      <c r="L3356" s="5">
        <f t="shared" si="2852"/>
        <v>0</v>
      </c>
      <c r="M3356" s="5">
        <f t="shared" si="2812"/>
        <v>30020</v>
      </c>
      <c r="N3356" s="5">
        <v>1090.018</v>
      </c>
      <c r="O3356" s="5">
        <f t="shared" ref="O3356:O3362" si="2853">O3357</f>
        <v>1079.15104</v>
      </c>
      <c r="P3356" s="5">
        <f t="shared" ref="P3356:V3362" si="2854">P3357</f>
        <v>863.32083999999998</v>
      </c>
      <c r="Q3356" s="5">
        <f t="shared" si="2854"/>
        <v>863.32083999999998</v>
      </c>
      <c r="R3356" s="5">
        <f t="shared" si="2854"/>
        <v>0</v>
      </c>
      <c r="S3356" s="5">
        <f t="shared" si="2854"/>
        <v>0</v>
      </c>
      <c r="T3356" s="5">
        <v>922.55551000000003</v>
      </c>
      <c r="U3356" s="5">
        <f t="shared" si="2854"/>
        <v>863.32083999999998</v>
      </c>
      <c r="V3356" s="36">
        <f t="shared" si="2854"/>
        <v>0</v>
      </c>
      <c r="W3356" s="5">
        <f t="shared" si="2836"/>
        <v>84.636722512839242</v>
      </c>
      <c r="X3356" s="26"/>
    </row>
    <row r="3357" spans="1:24" ht="47.25" x14ac:dyDescent="0.25">
      <c r="A3357" s="4" t="s">
        <v>219</v>
      </c>
      <c r="B3357" s="4" t="s">
        <v>1347</v>
      </c>
      <c r="C3357" s="4" t="s">
        <v>189</v>
      </c>
      <c r="D3357" s="4"/>
      <c r="E3357" s="14" t="s">
        <v>1005</v>
      </c>
      <c r="F3357" s="5">
        <f t="shared" si="2852"/>
        <v>30020</v>
      </c>
      <c r="G3357" s="5">
        <f t="shared" si="2852"/>
        <v>34743.299999999996</v>
      </c>
      <c r="H3357" s="5">
        <f t="shared" si="2852"/>
        <v>34743.299999999996</v>
      </c>
      <c r="I3357" s="5">
        <f t="shared" si="2852"/>
        <v>0</v>
      </c>
      <c r="J3357" s="5">
        <f t="shared" si="2852"/>
        <v>0</v>
      </c>
      <c r="K3357" s="5">
        <f t="shared" si="2852"/>
        <v>0</v>
      </c>
      <c r="L3357" s="5">
        <f t="shared" si="2852"/>
        <v>0</v>
      </c>
      <c r="M3357" s="5">
        <f t="shared" si="2812"/>
        <v>30020</v>
      </c>
      <c r="N3357" s="5">
        <v>294.00700000000001</v>
      </c>
      <c r="O3357" s="5">
        <f t="shared" si="2853"/>
        <v>1079.15104</v>
      </c>
      <c r="P3357" s="5">
        <f t="shared" si="2854"/>
        <v>863.32083999999998</v>
      </c>
      <c r="Q3357" s="5">
        <f t="shared" si="2854"/>
        <v>863.32083999999998</v>
      </c>
      <c r="R3357" s="5">
        <f t="shared" si="2854"/>
        <v>0</v>
      </c>
      <c r="S3357" s="5">
        <f t="shared" si="2854"/>
        <v>0</v>
      </c>
      <c r="T3357" s="5">
        <v>294.00700000000001</v>
      </c>
      <c r="U3357" s="5">
        <f t="shared" si="2854"/>
        <v>863.32083999999998</v>
      </c>
      <c r="V3357" s="36">
        <f t="shared" si="2854"/>
        <v>0</v>
      </c>
      <c r="W3357" s="5">
        <f t="shared" si="2836"/>
        <v>100</v>
      </c>
      <c r="X3357" s="26"/>
    </row>
    <row r="3358" spans="1:24" ht="47.25" x14ac:dyDescent="0.25">
      <c r="A3358" s="4" t="s">
        <v>219</v>
      </c>
      <c r="B3358" s="4" t="s">
        <v>1347</v>
      </c>
      <c r="C3358" s="4" t="s">
        <v>190</v>
      </c>
      <c r="D3358" s="4"/>
      <c r="E3358" s="14" t="s">
        <v>1008</v>
      </c>
      <c r="F3358" s="5">
        <f t="shared" si="2852"/>
        <v>30020</v>
      </c>
      <c r="G3358" s="5">
        <f t="shared" si="2852"/>
        <v>34743.299999999996</v>
      </c>
      <c r="H3358" s="5">
        <f t="shared" si="2852"/>
        <v>34743.299999999996</v>
      </c>
      <c r="I3358" s="5">
        <f t="shared" si="2852"/>
        <v>0</v>
      </c>
      <c r="J3358" s="5">
        <f t="shared" si="2852"/>
        <v>0</v>
      </c>
      <c r="K3358" s="5">
        <f t="shared" si="2852"/>
        <v>0</v>
      </c>
      <c r="L3358" s="5">
        <f t="shared" si="2852"/>
        <v>0</v>
      </c>
      <c r="M3358" s="5">
        <f t="shared" si="2812"/>
        <v>30020</v>
      </c>
      <c r="N3358" s="5">
        <v>294.00700000000001</v>
      </c>
      <c r="O3358" s="5">
        <f t="shared" si="2853"/>
        <v>1079.15104</v>
      </c>
      <c r="P3358" s="5">
        <f t="shared" si="2854"/>
        <v>863.32083999999998</v>
      </c>
      <c r="Q3358" s="5">
        <f t="shared" si="2854"/>
        <v>863.32083999999998</v>
      </c>
      <c r="R3358" s="5">
        <f t="shared" si="2854"/>
        <v>0</v>
      </c>
      <c r="S3358" s="5">
        <f t="shared" si="2854"/>
        <v>0</v>
      </c>
      <c r="T3358" s="5">
        <v>294.00700000000001</v>
      </c>
      <c r="U3358" s="5">
        <f t="shared" si="2854"/>
        <v>863.32083999999998</v>
      </c>
      <c r="V3358" s="36">
        <f t="shared" si="2854"/>
        <v>0</v>
      </c>
      <c r="W3358" s="5">
        <f t="shared" si="2836"/>
        <v>100</v>
      </c>
      <c r="X3358" s="26"/>
    </row>
    <row r="3359" spans="1:24" ht="31.5" x14ac:dyDescent="0.25">
      <c r="A3359" s="4" t="s">
        <v>219</v>
      </c>
      <c r="B3359" s="4" t="s">
        <v>1347</v>
      </c>
      <c r="C3359" s="4" t="s">
        <v>181</v>
      </c>
      <c r="D3359" s="4"/>
      <c r="E3359" s="14" t="s">
        <v>789</v>
      </c>
      <c r="F3359" s="5">
        <f t="shared" ref="F3359:L3359" si="2855">F3362</f>
        <v>30020</v>
      </c>
      <c r="G3359" s="5">
        <f t="shared" si="2855"/>
        <v>34743.299999999996</v>
      </c>
      <c r="H3359" s="5">
        <f t="shared" si="2855"/>
        <v>34743.299999999996</v>
      </c>
      <c r="I3359" s="5">
        <f t="shared" si="2855"/>
        <v>0</v>
      </c>
      <c r="J3359" s="5">
        <f t="shared" si="2855"/>
        <v>0</v>
      </c>
      <c r="K3359" s="5">
        <f t="shared" si="2855"/>
        <v>0</v>
      </c>
      <c r="L3359" s="5">
        <f t="shared" si="2855"/>
        <v>0</v>
      </c>
      <c r="M3359" s="5">
        <f t="shared" si="2812"/>
        <v>30020</v>
      </c>
      <c r="N3359" s="5">
        <v>294.00700000000001</v>
      </c>
      <c r="O3359" s="5">
        <f t="shared" ref="O3359:V3359" si="2856">O3362+O3360</f>
        <v>1079.15104</v>
      </c>
      <c r="P3359" s="5">
        <f t="shared" si="2856"/>
        <v>863.32083999999998</v>
      </c>
      <c r="Q3359" s="5">
        <f t="shared" si="2856"/>
        <v>863.32083999999998</v>
      </c>
      <c r="R3359" s="5">
        <f t="shared" si="2856"/>
        <v>0</v>
      </c>
      <c r="S3359" s="5">
        <f t="shared" si="2856"/>
        <v>0</v>
      </c>
      <c r="T3359" s="5">
        <v>294.00700000000001</v>
      </c>
      <c r="U3359" s="5">
        <f t="shared" si="2856"/>
        <v>863.32083999999998</v>
      </c>
      <c r="V3359" s="36">
        <f t="shared" si="2856"/>
        <v>0</v>
      </c>
      <c r="W3359" s="5">
        <f t="shared" si="2836"/>
        <v>100</v>
      </c>
      <c r="X3359" s="26"/>
    </row>
    <row r="3360" spans="1:24" x14ac:dyDescent="0.25">
      <c r="A3360" s="4" t="s">
        <v>219</v>
      </c>
      <c r="B3360" s="4" t="s">
        <v>1347</v>
      </c>
      <c r="C3360" s="4" t="s">
        <v>181</v>
      </c>
      <c r="D3360" s="4" t="s">
        <v>13</v>
      </c>
      <c r="E3360" s="14" t="s">
        <v>480</v>
      </c>
      <c r="F3360" s="5"/>
      <c r="G3360" s="5"/>
      <c r="H3360" s="5"/>
      <c r="I3360" s="5"/>
      <c r="J3360" s="5"/>
      <c r="K3360" s="5"/>
      <c r="L3360" s="5"/>
      <c r="M3360" s="5">
        <v>0</v>
      </c>
      <c r="N3360" s="5">
        <v>294.00700000000001</v>
      </c>
      <c r="O3360" s="5">
        <f t="shared" ref="O3360:V3360" si="2857">O3361</f>
        <v>71.752560000000003</v>
      </c>
      <c r="P3360" s="5">
        <f t="shared" si="2857"/>
        <v>57.402050000000003</v>
      </c>
      <c r="Q3360" s="5">
        <f t="shared" si="2857"/>
        <v>57.402050000000003</v>
      </c>
      <c r="R3360" s="5">
        <f t="shared" si="2857"/>
        <v>0</v>
      </c>
      <c r="S3360" s="5">
        <f t="shared" si="2857"/>
        <v>0</v>
      </c>
      <c r="T3360" s="5">
        <v>294.00700000000001</v>
      </c>
      <c r="U3360" s="5">
        <f t="shared" si="2857"/>
        <v>57.402050000000003</v>
      </c>
      <c r="V3360" s="36">
        <f t="shared" si="2857"/>
        <v>0</v>
      </c>
      <c r="W3360" s="5">
        <f t="shared" si="2836"/>
        <v>100</v>
      </c>
      <c r="X3360" s="26"/>
    </row>
    <row r="3361" spans="1:24" ht="63" x14ac:dyDescent="0.25">
      <c r="A3361" s="4" t="s">
        <v>219</v>
      </c>
      <c r="B3361" s="4" t="s">
        <v>1347</v>
      </c>
      <c r="C3361" s="4" t="s">
        <v>181</v>
      </c>
      <c r="D3361" s="4" t="s">
        <v>182</v>
      </c>
      <c r="E3361" s="14" t="s">
        <v>481</v>
      </c>
      <c r="F3361" s="5"/>
      <c r="G3361" s="5"/>
      <c r="H3361" s="5"/>
      <c r="I3361" s="5"/>
      <c r="J3361" s="5"/>
      <c r="K3361" s="5"/>
      <c r="L3361" s="5"/>
      <c r="M3361" s="5">
        <v>0</v>
      </c>
      <c r="N3361" s="5">
        <v>294.00700000000001</v>
      </c>
      <c r="O3361" s="5">
        <f>14.35051+57.40205</f>
        <v>71.752560000000003</v>
      </c>
      <c r="P3361" s="5">
        <v>57.402050000000003</v>
      </c>
      <c r="Q3361" s="5">
        <v>57.402050000000003</v>
      </c>
      <c r="R3361" s="5">
        <v>0</v>
      </c>
      <c r="S3361" s="5">
        <v>0</v>
      </c>
      <c r="T3361" s="5">
        <v>294.00700000000001</v>
      </c>
      <c r="U3361" s="5">
        <v>57.402050000000003</v>
      </c>
      <c r="V3361" s="36">
        <v>0</v>
      </c>
      <c r="W3361" s="5">
        <f t="shared" si="2836"/>
        <v>100</v>
      </c>
      <c r="X3361" s="26"/>
    </row>
    <row r="3362" spans="1:24" ht="31.5" x14ac:dyDescent="0.25">
      <c r="A3362" s="4" t="s">
        <v>219</v>
      </c>
      <c r="B3362" s="4" t="s">
        <v>1347</v>
      </c>
      <c r="C3362" s="4" t="s">
        <v>22</v>
      </c>
      <c r="D3362" s="4"/>
      <c r="E3362" s="14" t="s">
        <v>699</v>
      </c>
      <c r="F3362" s="5">
        <f t="shared" si="2852"/>
        <v>30020</v>
      </c>
      <c r="G3362" s="5">
        <f t="shared" si="2852"/>
        <v>34743.299999999996</v>
      </c>
      <c r="H3362" s="5">
        <f t="shared" si="2852"/>
        <v>34743.299999999996</v>
      </c>
      <c r="I3362" s="5">
        <f t="shared" si="2852"/>
        <v>0</v>
      </c>
      <c r="J3362" s="5">
        <f t="shared" si="2852"/>
        <v>0</v>
      </c>
      <c r="K3362" s="5">
        <f t="shared" si="2852"/>
        <v>0</v>
      </c>
      <c r="L3362" s="5">
        <f t="shared" si="2852"/>
        <v>0</v>
      </c>
      <c r="M3362" s="5">
        <f t="shared" si="2812"/>
        <v>30020</v>
      </c>
      <c r="N3362" s="5">
        <v>150.15</v>
      </c>
      <c r="O3362" s="5">
        <f t="shared" si="2853"/>
        <v>1007.3984799999999</v>
      </c>
      <c r="P3362" s="5">
        <f t="shared" si="2854"/>
        <v>805.91878999999994</v>
      </c>
      <c r="Q3362" s="5">
        <f t="shared" si="2854"/>
        <v>805.91878999999994</v>
      </c>
      <c r="R3362" s="5">
        <f t="shared" si="2854"/>
        <v>0</v>
      </c>
      <c r="S3362" s="5">
        <f t="shared" si="2854"/>
        <v>0</v>
      </c>
      <c r="T3362" s="5">
        <v>150.15</v>
      </c>
      <c r="U3362" s="5">
        <f t="shared" si="2854"/>
        <v>805.91878999999994</v>
      </c>
      <c r="V3362" s="36">
        <f t="shared" si="2854"/>
        <v>0</v>
      </c>
      <c r="W3362" s="5">
        <f t="shared" si="2836"/>
        <v>100</v>
      </c>
      <c r="X3362" s="26"/>
    </row>
    <row r="3363" spans="1:24" ht="47.25" x14ac:dyDescent="0.25">
      <c r="A3363" s="4" t="s">
        <v>219</v>
      </c>
      <c r="B3363" s="4" t="s">
        <v>1347</v>
      </c>
      <c r="C3363" s="4" t="s">
        <v>345</v>
      </c>
      <c r="D3363" s="4"/>
      <c r="E3363" s="14" t="s">
        <v>704</v>
      </c>
      <c r="F3363" s="5">
        <v>30020</v>
      </c>
      <c r="G3363" s="5">
        <v>34743.299999999996</v>
      </c>
      <c r="H3363" s="5">
        <v>34743.299999999996</v>
      </c>
      <c r="I3363" s="5"/>
      <c r="J3363" s="5"/>
      <c r="K3363" s="5"/>
      <c r="L3363" s="5"/>
      <c r="M3363" s="5">
        <f t="shared" si="2812"/>
        <v>30020</v>
      </c>
      <c r="N3363" s="5">
        <v>150.15</v>
      </c>
      <c r="O3363" s="5">
        <f>201.47969+805.91879</f>
        <v>1007.3984799999999</v>
      </c>
      <c r="P3363" s="5">
        <v>805.91878999999994</v>
      </c>
      <c r="Q3363" s="5">
        <v>805.91878999999994</v>
      </c>
      <c r="R3363" s="5">
        <v>0</v>
      </c>
      <c r="S3363" s="5">
        <v>0</v>
      </c>
      <c r="T3363" s="5">
        <v>150.15</v>
      </c>
      <c r="U3363" s="5">
        <v>805.91878999999994</v>
      </c>
      <c r="V3363" s="36">
        <v>0</v>
      </c>
      <c r="W3363" s="5">
        <f t="shared" si="2836"/>
        <v>100</v>
      </c>
      <c r="X3363" s="26"/>
    </row>
    <row r="3364" spans="1:24" ht="31.5" x14ac:dyDescent="0.25">
      <c r="A3364" s="4" t="s">
        <v>219</v>
      </c>
      <c r="B3364" s="4" t="s">
        <v>1347</v>
      </c>
      <c r="C3364" s="4" t="s">
        <v>345</v>
      </c>
      <c r="D3364" s="4" t="s">
        <v>11</v>
      </c>
      <c r="E3364" s="14" t="s">
        <v>465</v>
      </c>
      <c r="F3364" s="5">
        <f t="shared" ref="F3364:L3364" si="2858">F3365+F3379</f>
        <v>19362.099999999999</v>
      </c>
      <c r="G3364" s="5">
        <f t="shared" si="2858"/>
        <v>3372.1</v>
      </c>
      <c r="H3364" s="5">
        <f t="shared" si="2858"/>
        <v>3372.1</v>
      </c>
      <c r="I3364" s="5">
        <f t="shared" si="2858"/>
        <v>0</v>
      </c>
      <c r="J3364" s="5">
        <f t="shared" si="2858"/>
        <v>0</v>
      </c>
      <c r="K3364" s="5">
        <f t="shared" si="2858"/>
        <v>0</v>
      </c>
      <c r="L3364" s="5">
        <f t="shared" si="2858"/>
        <v>-2691.8679999999999</v>
      </c>
      <c r="M3364" s="5">
        <f t="shared" si="2812"/>
        <v>16670.232</v>
      </c>
      <c r="N3364" s="5">
        <v>150.15</v>
      </c>
      <c r="O3364" s="5">
        <f t="shared" ref="O3364:V3364" si="2859">O3365+O3379+O3374</f>
        <v>2525.8013099999998</v>
      </c>
      <c r="P3364" s="5">
        <f t="shared" si="2859"/>
        <v>0</v>
      </c>
      <c r="Q3364" s="5">
        <f t="shared" si="2859"/>
        <v>0</v>
      </c>
      <c r="R3364" s="5">
        <f t="shared" si="2859"/>
        <v>0</v>
      </c>
      <c r="S3364" s="5">
        <f t="shared" si="2859"/>
        <v>0</v>
      </c>
      <c r="T3364" s="5">
        <v>150.15</v>
      </c>
      <c r="U3364" s="5">
        <f t="shared" si="2859"/>
        <v>0</v>
      </c>
      <c r="V3364" s="36">
        <f t="shared" si="2859"/>
        <v>0</v>
      </c>
      <c r="W3364" s="5">
        <f t="shared" si="2836"/>
        <v>100</v>
      </c>
      <c r="X3364" s="26"/>
    </row>
    <row r="3365" spans="1:24" ht="31.5" x14ac:dyDescent="0.25">
      <c r="A3365" s="4" t="s">
        <v>219</v>
      </c>
      <c r="B3365" s="4" t="s">
        <v>1347</v>
      </c>
      <c r="C3365" s="4" t="s">
        <v>345</v>
      </c>
      <c r="D3365" s="4" t="s">
        <v>12</v>
      </c>
      <c r="E3365" s="14" t="s">
        <v>466</v>
      </c>
      <c r="F3365" s="5">
        <f t="shared" ref="F3365:L3365" si="2860">F3366+F3370</f>
        <v>3372.1</v>
      </c>
      <c r="G3365" s="5">
        <f t="shared" si="2860"/>
        <v>3372.1</v>
      </c>
      <c r="H3365" s="5">
        <f t="shared" si="2860"/>
        <v>3372.1</v>
      </c>
      <c r="I3365" s="5">
        <f t="shared" si="2860"/>
        <v>0</v>
      </c>
      <c r="J3365" s="5">
        <f t="shared" si="2860"/>
        <v>0</v>
      </c>
      <c r="K3365" s="5">
        <f t="shared" si="2860"/>
        <v>0</v>
      </c>
      <c r="L3365" s="5">
        <f t="shared" si="2860"/>
        <v>0</v>
      </c>
      <c r="M3365" s="5">
        <f t="shared" si="2812"/>
        <v>3372.1</v>
      </c>
      <c r="N3365" s="5">
        <v>150.15</v>
      </c>
      <c r="O3365" s="5">
        <f>O3366+O3370</f>
        <v>2511.2359999999999</v>
      </c>
      <c r="P3365" s="5">
        <f t="shared" ref="P3365:V3365" si="2861">P3366+P3370</f>
        <v>0</v>
      </c>
      <c r="Q3365" s="5">
        <f t="shared" si="2861"/>
        <v>0</v>
      </c>
      <c r="R3365" s="5">
        <f t="shared" si="2861"/>
        <v>0</v>
      </c>
      <c r="S3365" s="5">
        <f t="shared" si="2861"/>
        <v>0</v>
      </c>
      <c r="T3365" s="5">
        <v>150.15</v>
      </c>
      <c r="U3365" s="5">
        <f t="shared" si="2861"/>
        <v>0</v>
      </c>
      <c r="V3365" s="36">
        <f t="shared" si="2861"/>
        <v>0</v>
      </c>
      <c r="W3365" s="5">
        <f t="shared" si="2836"/>
        <v>100</v>
      </c>
      <c r="X3365" s="26"/>
    </row>
    <row r="3366" spans="1:24" ht="31.5" x14ac:dyDescent="0.25">
      <c r="A3366" s="9" t="s">
        <v>219</v>
      </c>
      <c r="B3366" s="9" t="s">
        <v>1348</v>
      </c>
      <c r="C3366" s="9"/>
      <c r="D3366" s="9"/>
      <c r="E3366" s="13" t="s">
        <v>449</v>
      </c>
      <c r="F3366" s="5">
        <f t="shared" ref="F3366:L3368" si="2862">F3367</f>
        <v>2638.5</v>
      </c>
      <c r="G3366" s="5">
        <f t="shared" si="2862"/>
        <v>2638.5</v>
      </c>
      <c r="H3366" s="5">
        <f t="shared" si="2862"/>
        <v>2638.5</v>
      </c>
      <c r="I3366" s="5">
        <f t="shared" si="2862"/>
        <v>0</v>
      </c>
      <c r="J3366" s="5">
        <f t="shared" si="2862"/>
        <v>0</v>
      </c>
      <c r="K3366" s="5">
        <f t="shared" si="2862"/>
        <v>0</v>
      </c>
      <c r="L3366" s="5">
        <f t="shared" si="2862"/>
        <v>0</v>
      </c>
      <c r="M3366" s="5">
        <f t="shared" si="2812"/>
        <v>2638.5</v>
      </c>
      <c r="N3366" s="11">
        <v>11280.445999999998</v>
      </c>
      <c r="O3366" s="5">
        <f t="shared" ref="O3366:O3368" si="2863">O3367</f>
        <v>2115.7199999999998</v>
      </c>
      <c r="P3366" s="5">
        <f t="shared" ref="P3366:V3368" si="2864">P3367</f>
        <v>0</v>
      </c>
      <c r="Q3366" s="5">
        <f t="shared" si="2864"/>
        <v>0</v>
      </c>
      <c r="R3366" s="5">
        <f t="shared" si="2864"/>
        <v>0</v>
      </c>
      <c r="S3366" s="5">
        <f t="shared" si="2864"/>
        <v>0</v>
      </c>
      <c r="T3366" s="11">
        <v>11242.811629999998</v>
      </c>
      <c r="U3366" s="5">
        <f t="shared" si="2864"/>
        <v>0</v>
      </c>
      <c r="V3366" s="36">
        <f t="shared" si="2864"/>
        <v>0</v>
      </c>
      <c r="W3366" s="11">
        <f t="shared" si="2836"/>
        <v>99.666375159280051</v>
      </c>
      <c r="X3366" s="26"/>
    </row>
    <row r="3367" spans="1:24" ht="31.5" x14ac:dyDescent="0.25">
      <c r="A3367" s="4" t="s">
        <v>219</v>
      </c>
      <c r="B3367" s="4" t="s">
        <v>1348</v>
      </c>
      <c r="C3367" s="4" t="s">
        <v>183</v>
      </c>
      <c r="D3367" s="4"/>
      <c r="E3367" s="14" t="s">
        <v>831</v>
      </c>
      <c r="F3367" s="5">
        <f t="shared" si="2862"/>
        <v>2638.5</v>
      </c>
      <c r="G3367" s="5">
        <f t="shared" si="2862"/>
        <v>2638.5</v>
      </c>
      <c r="H3367" s="5">
        <f t="shared" si="2862"/>
        <v>2638.5</v>
      </c>
      <c r="I3367" s="5">
        <f t="shared" si="2862"/>
        <v>0</v>
      </c>
      <c r="J3367" s="5">
        <f t="shared" si="2862"/>
        <v>0</v>
      </c>
      <c r="K3367" s="5">
        <f t="shared" si="2862"/>
        <v>0</v>
      </c>
      <c r="L3367" s="5">
        <f t="shared" si="2862"/>
        <v>0</v>
      </c>
      <c r="M3367" s="5">
        <f t="shared" si="2812"/>
        <v>2638.5</v>
      </c>
      <c r="N3367" s="5">
        <v>11094.199999999999</v>
      </c>
      <c r="O3367" s="5">
        <f t="shared" si="2863"/>
        <v>2115.7199999999998</v>
      </c>
      <c r="P3367" s="5">
        <f t="shared" si="2864"/>
        <v>0</v>
      </c>
      <c r="Q3367" s="5">
        <f t="shared" si="2864"/>
        <v>0</v>
      </c>
      <c r="R3367" s="5">
        <f t="shared" si="2864"/>
        <v>0</v>
      </c>
      <c r="S3367" s="5">
        <f t="shared" si="2864"/>
        <v>0</v>
      </c>
      <c r="T3367" s="5">
        <v>11056.565629999999</v>
      </c>
      <c r="U3367" s="5">
        <f t="shared" si="2864"/>
        <v>0</v>
      </c>
      <c r="V3367" s="36">
        <f t="shared" si="2864"/>
        <v>0</v>
      </c>
      <c r="W3367" s="5">
        <f t="shared" si="2836"/>
        <v>99.660774368588989</v>
      </c>
      <c r="X3367" s="26"/>
    </row>
    <row r="3368" spans="1:24" ht="31.5" x14ac:dyDescent="0.25">
      <c r="A3368" s="4" t="s">
        <v>219</v>
      </c>
      <c r="B3368" s="4" t="s">
        <v>1348</v>
      </c>
      <c r="C3368" s="4" t="s">
        <v>269</v>
      </c>
      <c r="D3368" s="4"/>
      <c r="E3368" s="14" t="s">
        <v>1028</v>
      </c>
      <c r="F3368" s="5">
        <f t="shared" si="2862"/>
        <v>2638.5</v>
      </c>
      <c r="G3368" s="5">
        <f t="shared" si="2862"/>
        <v>2638.5</v>
      </c>
      <c r="H3368" s="5">
        <f t="shared" si="2862"/>
        <v>2638.5</v>
      </c>
      <c r="I3368" s="5">
        <f t="shared" si="2862"/>
        <v>0</v>
      </c>
      <c r="J3368" s="5">
        <f t="shared" si="2862"/>
        <v>0</v>
      </c>
      <c r="K3368" s="5">
        <f t="shared" si="2862"/>
        <v>0</v>
      </c>
      <c r="L3368" s="5">
        <f t="shared" si="2862"/>
        <v>0</v>
      </c>
      <c r="M3368" s="5">
        <f t="shared" si="2812"/>
        <v>2638.5</v>
      </c>
      <c r="N3368" s="5">
        <v>11094.199999999999</v>
      </c>
      <c r="O3368" s="5">
        <f t="shared" si="2863"/>
        <v>2115.7199999999998</v>
      </c>
      <c r="P3368" s="5">
        <f t="shared" si="2864"/>
        <v>0</v>
      </c>
      <c r="Q3368" s="5">
        <f t="shared" si="2864"/>
        <v>0</v>
      </c>
      <c r="R3368" s="5">
        <f t="shared" si="2864"/>
        <v>0</v>
      </c>
      <c r="S3368" s="5">
        <f t="shared" si="2864"/>
        <v>0</v>
      </c>
      <c r="T3368" s="5">
        <v>11056.565629999999</v>
      </c>
      <c r="U3368" s="5">
        <f t="shared" si="2864"/>
        <v>0</v>
      </c>
      <c r="V3368" s="36">
        <f t="shared" si="2864"/>
        <v>0</v>
      </c>
      <c r="W3368" s="5">
        <f t="shared" si="2836"/>
        <v>99.660774368588989</v>
      </c>
      <c r="X3368" s="26"/>
    </row>
    <row r="3369" spans="1:24" ht="31.5" x14ac:dyDescent="0.25">
      <c r="A3369" s="4" t="s">
        <v>219</v>
      </c>
      <c r="B3369" s="4" t="s">
        <v>1348</v>
      </c>
      <c r="C3369" s="4" t="s">
        <v>268</v>
      </c>
      <c r="D3369" s="4"/>
      <c r="E3369" s="14" t="s">
        <v>1029</v>
      </c>
      <c r="F3369" s="5">
        <v>2638.5</v>
      </c>
      <c r="G3369" s="5">
        <v>2638.5</v>
      </c>
      <c r="H3369" s="5">
        <v>2638.5</v>
      </c>
      <c r="I3369" s="5"/>
      <c r="J3369" s="5"/>
      <c r="K3369" s="5"/>
      <c r="L3369" s="5"/>
      <c r="M3369" s="5">
        <f t="shared" si="2812"/>
        <v>2638.5</v>
      </c>
      <c r="N3369" s="5">
        <v>11094.199999999999</v>
      </c>
      <c r="O3369" s="5">
        <v>2115.7199999999998</v>
      </c>
      <c r="P3369" s="5">
        <v>0</v>
      </c>
      <c r="Q3369" s="5">
        <v>0</v>
      </c>
      <c r="R3369" s="5">
        <v>0</v>
      </c>
      <c r="S3369" s="5">
        <v>0</v>
      </c>
      <c r="T3369" s="5">
        <v>11056.565629999999</v>
      </c>
      <c r="U3369" s="5">
        <v>0</v>
      </c>
      <c r="V3369" s="36">
        <v>0</v>
      </c>
      <c r="W3369" s="5">
        <f t="shared" si="2836"/>
        <v>99.660774368588989</v>
      </c>
      <c r="X3369" s="26"/>
    </row>
    <row r="3370" spans="1:24" ht="47.25" x14ac:dyDescent="0.25">
      <c r="A3370" s="4" t="s">
        <v>219</v>
      </c>
      <c r="B3370" s="4" t="s">
        <v>1348</v>
      </c>
      <c r="C3370" s="4" t="s">
        <v>1505</v>
      </c>
      <c r="D3370" s="4"/>
      <c r="E3370" s="14" t="s">
        <v>497</v>
      </c>
      <c r="F3370" s="5">
        <f t="shared" ref="F3370:L3372" si="2865">F3371</f>
        <v>733.6</v>
      </c>
      <c r="G3370" s="5">
        <f t="shared" si="2865"/>
        <v>733.6</v>
      </c>
      <c r="H3370" s="5">
        <f t="shared" si="2865"/>
        <v>733.6</v>
      </c>
      <c r="I3370" s="5">
        <f t="shared" si="2865"/>
        <v>0</v>
      </c>
      <c r="J3370" s="5">
        <f t="shared" si="2865"/>
        <v>0</v>
      </c>
      <c r="K3370" s="5">
        <f t="shared" si="2865"/>
        <v>0</v>
      </c>
      <c r="L3370" s="5">
        <f t="shared" si="2865"/>
        <v>0</v>
      </c>
      <c r="M3370" s="5">
        <f t="shared" si="2812"/>
        <v>733.6</v>
      </c>
      <c r="N3370" s="5">
        <v>11094.199999999999</v>
      </c>
      <c r="O3370" s="5">
        <f t="shared" ref="O3370:O3372" si="2866">O3371</f>
        <v>395.51600000000002</v>
      </c>
      <c r="P3370" s="5">
        <f t="shared" ref="P3370:V3372" si="2867">P3371</f>
        <v>0</v>
      </c>
      <c r="Q3370" s="5">
        <f t="shared" si="2867"/>
        <v>0</v>
      </c>
      <c r="R3370" s="5">
        <f t="shared" si="2867"/>
        <v>0</v>
      </c>
      <c r="S3370" s="5">
        <f t="shared" si="2867"/>
        <v>0</v>
      </c>
      <c r="T3370" s="5">
        <v>11056.565629999999</v>
      </c>
      <c r="U3370" s="5">
        <f t="shared" si="2867"/>
        <v>0</v>
      </c>
      <c r="V3370" s="36">
        <f t="shared" si="2867"/>
        <v>0</v>
      </c>
      <c r="W3370" s="5">
        <f t="shared" si="2836"/>
        <v>99.660774368588989</v>
      </c>
      <c r="X3370" s="26"/>
    </row>
    <row r="3371" spans="1:24" ht="78.75" x14ac:dyDescent="0.25">
      <c r="A3371" s="4" t="s">
        <v>219</v>
      </c>
      <c r="B3371" s="4" t="s">
        <v>1348</v>
      </c>
      <c r="C3371" s="4" t="s">
        <v>1505</v>
      </c>
      <c r="D3371" s="4" t="s">
        <v>18</v>
      </c>
      <c r="E3371" s="14" t="s">
        <v>462</v>
      </c>
      <c r="F3371" s="5">
        <f t="shared" si="2865"/>
        <v>733.6</v>
      </c>
      <c r="G3371" s="5">
        <f t="shared" si="2865"/>
        <v>733.6</v>
      </c>
      <c r="H3371" s="5">
        <f t="shared" si="2865"/>
        <v>733.6</v>
      </c>
      <c r="I3371" s="5">
        <f t="shared" si="2865"/>
        <v>0</v>
      </c>
      <c r="J3371" s="5">
        <f t="shared" si="2865"/>
        <v>0</v>
      </c>
      <c r="K3371" s="5">
        <f t="shared" si="2865"/>
        <v>0</v>
      </c>
      <c r="L3371" s="5">
        <f t="shared" si="2865"/>
        <v>0</v>
      </c>
      <c r="M3371" s="5">
        <f t="shared" si="2812"/>
        <v>733.6</v>
      </c>
      <c r="N3371" s="5">
        <v>9010.4683999999997</v>
      </c>
      <c r="O3371" s="5">
        <f t="shared" si="2866"/>
        <v>395.51600000000002</v>
      </c>
      <c r="P3371" s="5">
        <f t="shared" si="2867"/>
        <v>0</v>
      </c>
      <c r="Q3371" s="5">
        <f t="shared" si="2867"/>
        <v>0</v>
      </c>
      <c r="R3371" s="5">
        <f t="shared" si="2867"/>
        <v>0</v>
      </c>
      <c r="S3371" s="5">
        <f t="shared" si="2867"/>
        <v>0</v>
      </c>
      <c r="T3371" s="5">
        <v>8997.83403</v>
      </c>
      <c r="U3371" s="5">
        <f t="shared" si="2867"/>
        <v>0</v>
      </c>
      <c r="V3371" s="36">
        <f t="shared" si="2867"/>
        <v>0</v>
      </c>
      <c r="W3371" s="5">
        <f t="shared" si="2836"/>
        <v>99.859781207378745</v>
      </c>
      <c r="X3371" s="26"/>
    </row>
    <row r="3372" spans="1:24" x14ac:dyDescent="0.25">
      <c r="A3372" s="4" t="s">
        <v>219</v>
      </c>
      <c r="B3372" s="4" t="s">
        <v>1348</v>
      </c>
      <c r="C3372" s="4" t="s">
        <v>1505</v>
      </c>
      <c r="D3372" s="4" t="s">
        <v>19</v>
      </c>
      <c r="E3372" s="14" t="s">
        <v>463</v>
      </c>
      <c r="F3372" s="5">
        <f t="shared" si="2865"/>
        <v>733.6</v>
      </c>
      <c r="G3372" s="5">
        <f t="shared" si="2865"/>
        <v>733.6</v>
      </c>
      <c r="H3372" s="5">
        <f t="shared" si="2865"/>
        <v>733.6</v>
      </c>
      <c r="I3372" s="5">
        <f t="shared" si="2865"/>
        <v>0</v>
      </c>
      <c r="J3372" s="5">
        <f t="shared" si="2865"/>
        <v>0</v>
      </c>
      <c r="K3372" s="5">
        <f t="shared" si="2865"/>
        <v>0</v>
      </c>
      <c r="L3372" s="5">
        <f t="shared" si="2865"/>
        <v>0</v>
      </c>
      <c r="M3372" s="5">
        <f t="shared" si="2812"/>
        <v>733.6</v>
      </c>
      <c r="N3372" s="5">
        <v>9010.4683999999997</v>
      </c>
      <c r="O3372" s="5">
        <f t="shared" si="2866"/>
        <v>395.51600000000002</v>
      </c>
      <c r="P3372" s="5">
        <f t="shared" si="2867"/>
        <v>0</v>
      </c>
      <c r="Q3372" s="5">
        <f t="shared" si="2867"/>
        <v>0</v>
      </c>
      <c r="R3372" s="5">
        <f t="shared" si="2867"/>
        <v>0</v>
      </c>
      <c r="S3372" s="5">
        <f t="shared" si="2867"/>
        <v>0</v>
      </c>
      <c r="T3372" s="5">
        <v>8997.83403</v>
      </c>
      <c r="U3372" s="5">
        <f t="shared" si="2867"/>
        <v>0</v>
      </c>
      <c r="V3372" s="36">
        <f t="shared" si="2867"/>
        <v>0</v>
      </c>
      <c r="W3372" s="5">
        <f t="shared" si="2836"/>
        <v>99.859781207378745</v>
      </c>
      <c r="X3372" s="26"/>
    </row>
    <row r="3373" spans="1:24" ht="31.5" x14ac:dyDescent="0.25">
      <c r="A3373" s="4" t="s">
        <v>219</v>
      </c>
      <c r="B3373" s="4" t="s">
        <v>1348</v>
      </c>
      <c r="C3373" s="4" t="s">
        <v>1505</v>
      </c>
      <c r="D3373" s="4" t="s">
        <v>11</v>
      </c>
      <c r="E3373" s="14" t="s">
        <v>465</v>
      </c>
      <c r="F3373" s="5">
        <v>733.6</v>
      </c>
      <c r="G3373" s="5">
        <v>733.6</v>
      </c>
      <c r="H3373" s="5">
        <v>733.6</v>
      </c>
      <c r="I3373" s="5"/>
      <c r="J3373" s="5"/>
      <c r="K3373" s="5"/>
      <c r="L3373" s="5"/>
      <c r="M3373" s="5">
        <f t="shared" si="2812"/>
        <v>733.6</v>
      </c>
      <c r="N3373" s="5">
        <v>2081.9115999999999</v>
      </c>
      <c r="O3373" s="5">
        <v>395.51600000000002</v>
      </c>
      <c r="P3373" s="5">
        <v>0</v>
      </c>
      <c r="Q3373" s="5">
        <v>0</v>
      </c>
      <c r="R3373" s="5">
        <v>0</v>
      </c>
      <c r="S3373" s="5">
        <v>0</v>
      </c>
      <c r="T3373" s="5">
        <v>2056.9115999999999</v>
      </c>
      <c r="U3373" s="5">
        <v>0</v>
      </c>
      <c r="V3373" s="36">
        <v>0</v>
      </c>
      <c r="W3373" s="5">
        <f t="shared" si="2836"/>
        <v>98.799180522362235</v>
      </c>
      <c r="X3373" s="26"/>
    </row>
    <row r="3374" spans="1:24" ht="31.5" x14ac:dyDescent="0.25">
      <c r="A3374" s="4" t="s">
        <v>219</v>
      </c>
      <c r="B3374" s="4" t="s">
        <v>1348</v>
      </c>
      <c r="C3374" s="4" t="s">
        <v>1505</v>
      </c>
      <c r="D3374" s="4" t="s">
        <v>12</v>
      </c>
      <c r="E3374" s="14" t="s">
        <v>466</v>
      </c>
      <c r="F3374" s="5"/>
      <c r="G3374" s="5"/>
      <c r="H3374" s="5"/>
      <c r="I3374" s="5"/>
      <c r="J3374" s="5"/>
      <c r="K3374" s="5"/>
      <c r="L3374" s="5"/>
      <c r="M3374" s="5">
        <f>M3375</f>
        <v>0</v>
      </c>
      <c r="N3374" s="5">
        <v>2081.9115999999999</v>
      </c>
      <c r="O3374" s="5">
        <f t="shared" ref="O3374:V3377" si="2868">O3375</f>
        <v>14.56531</v>
      </c>
      <c r="P3374" s="5">
        <f t="shared" si="2868"/>
        <v>0</v>
      </c>
      <c r="Q3374" s="5">
        <f t="shared" si="2868"/>
        <v>0</v>
      </c>
      <c r="R3374" s="5">
        <f t="shared" si="2868"/>
        <v>0</v>
      </c>
      <c r="S3374" s="5">
        <f t="shared" si="2868"/>
        <v>0</v>
      </c>
      <c r="T3374" s="5">
        <v>2056.9115999999999</v>
      </c>
      <c r="U3374" s="5">
        <f t="shared" si="2868"/>
        <v>0</v>
      </c>
      <c r="V3374" s="36">
        <f t="shared" si="2868"/>
        <v>0</v>
      </c>
      <c r="W3374" s="5">
        <f t="shared" si="2836"/>
        <v>98.799180522362235</v>
      </c>
      <c r="X3374" s="26"/>
    </row>
    <row r="3375" spans="1:24" x14ac:dyDescent="0.25">
      <c r="A3375" s="4" t="s">
        <v>219</v>
      </c>
      <c r="B3375" s="4" t="s">
        <v>1348</v>
      </c>
      <c r="C3375" s="4" t="s">
        <v>1505</v>
      </c>
      <c r="D3375" s="4" t="s">
        <v>13</v>
      </c>
      <c r="E3375" s="14" t="s">
        <v>480</v>
      </c>
      <c r="F3375" s="5"/>
      <c r="G3375" s="5"/>
      <c r="H3375" s="5"/>
      <c r="I3375" s="5"/>
      <c r="J3375" s="5"/>
      <c r="K3375" s="5"/>
      <c r="L3375" s="5"/>
      <c r="M3375" s="5">
        <f>M3376</f>
        <v>0</v>
      </c>
      <c r="N3375" s="5">
        <v>1.82</v>
      </c>
      <c r="O3375" s="5">
        <f t="shared" si="2868"/>
        <v>14.56531</v>
      </c>
      <c r="P3375" s="5">
        <f t="shared" si="2868"/>
        <v>0</v>
      </c>
      <c r="Q3375" s="5">
        <f t="shared" si="2868"/>
        <v>0</v>
      </c>
      <c r="R3375" s="5">
        <f t="shared" si="2868"/>
        <v>0</v>
      </c>
      <c r="S3375" s="5">
        <f t="shared" si="2868"/>
        <v>0</v>
      </c>
      <c r="T3375" s="5">
        <v>1.82</v>
      </c>
      <c r="U3375" s="5">
        <f t="shared" si="2868"/>
        <v>0</v>
      </c>
      <c r="V3375" s="36">
        <f t="shared" si="2868"/>
        <v>0</v>
      </c>
      <c r="W3375" s="5">
        <f t="shared" si="2836"/>
        <v>100</v>
      </c>
      <c r="X3375" s="26"/>
    </row>
    <row r="3376" spans="1:24" x14ac:dyDescent="0.25">
      <c r="A3376" s="4" t="s">
        <v>219</v>
      </c>
      <c r="B3376" s="4" t="s">
        <v>1348</v>
      </c>
      <c r="C3376" s="4" t="s">
        <v>1505</v>
      </c>
      <c r="D3376" s="4" t="s">
        <v>20</v>
      </c>
      <c r="E3376" s="14" t="s">
        <v>483</v>
      </c>
      <c r="F3376" s="5"/>
      <c r="G3376" s="5"/>
      <c r="H3376" s="5"/>
      <c r="I3376" s="5"/>
      <c r="J3376" s="5"/>
      <c r="K3376" s="5"/>
      <c r="L3376" s="5"/>
      <c r="M3376" s="5">
        <f>M3377</f>
        <v>0</v>
      </c>
      <c r="N3376" s="5">
        <v>1.82</v>
      </c>
      <c r="O3376" s="5">
        <f t="shared" si="2868"/>
        <v>14.56531</v>
      </c>
      <c r="P3376" s="5">
        <f t="shared" si="2868"/>
        <v>0</v>
      </c>
      <c r="Q3376" s="5">
        <f t="shared" si="2868"/>
        <v>0</v>
      </c>
      <c r="R3376" s="5">
        <f t="shared" si="2868"/>
        <v>0</v>
      </c>
      <c r="S3376" s="5">
        <f t="shared" si="2868"/>
        <v>0</v>
      </c>
      <c r="T3376" s="5">
        <v>1.82</v>
      </c>
      <c r="U3376" s="5">
        <f t="shared" si="2868"/>
        <v>0</v>
      </c>
      <c r="V3376" s="36">
        <f t="shared" si="2868"/>
        <v>0</v>
      </c>
      <c r="W3376" s="5">
        <f t="shared" si="2836"/>
        <v>100</v>
      </c>
      <c r="X3376" s="26"/>
    </row>
    <row r="3377" spans="1:24" ht="47.25" x14ac:dyDescent="0.25">
      <c r="A3377" s="4" t="s">
        <v>219</v>
      </c>
      <c r="B3377" s="4" t="s">
        <v>1348</v>
      </c>
      <c r="C3377" s="4" t="s">
        <v>36</v>
      </c>
      <c r="D3377" s="4"/>
      <c r="E3377" s="14" t="s">
        <v>732</v>
      </c>
      <c r="F3377" s="5"/>
      <c r="G3377" s="5"/>
      <c r="H3377" s="5"/>
      <c r="I3377" s="5"/>
      <c r="J3377" s="5"/>
      <c r="K3377" s="5"/>
      <c r="L3377" s="5"/>
      <c r="M3377" s="5">
        <f>M3378</f>
        <v>0</v>
      </c>
      <c r="N3377" s="5">
        <v>186.24600000000001</v>
      </c>
      <c r="O3377" s="5">
        <f t="shared" si="2868"/>
        <v>14.56531</v>
      </c>
      <c r="P3377" s="5">
        <f t="shared" si="2868"/>
        <v>0</v>
      </c>
      <c r="Q3377" s="5">
        <f t="shared" si="2868"/>
        <v>0</v>
      </c>
      <c r="R3377" s="5">
        <f t="shared" si="2868"/>
        <v>0</v>
      </c>
      <c r="S3377" s="5">
        <f t="shared" si="2868"/>
        <v>0</v>
      </c>
      <c r="T3377" s="5">
        <v>186.24600000000001</v>
      </c>
      <c r="U3377" s="5">
        <f t="shared" si="2868"/>
        <v>0</v>
      </c>
      <c r="V3377" s="36">
        <f t="shared" si="2868"/>
        <v>0</v>
      </c>
      <c r="W3377" s="5">
        <f t="shared" si="2836"/>
        <v>100</v>
      </c>
      <c r="X3377" s="26"/>
    </row>
    <row r="3378" spans="1:24" ht="31.5" x14ac:dyDescent="0.25">
      <c r="A3378" s="4" t="s">
        <v>219</v>
      </c>
      <c r="B3378" s="4" t="s">
        <v>1348</v>
      </c>
      <c r="C3378" s="4" t="s">
        <v>43</v>
      </c>
      <c r="D3378" s="4"/>
      <c r="E3378" s="14" t="s">
        <v>733</v>
      </c>
      <c r="F3378" s="5"/>
      <c r="G3378" s="5"/>
      <c r="H3378" s="5"/>
      <c r="I3378" s="5"/>
      <c r="J3378" s="5"/>
      <c r="K3378" s="5"/>
      <c r="L3378" s="5"/>
      <c r="M3378" s="5">
        <v>0</v>
      </c>
      <c r="N3378" s="5">
        <v>186.24600000000001</v>
      </c>
      <c r="O3378" s="5">
        <v>14.56531</v>
      </c>
      <c r="P3378" s="5">
        <v>0</v>
      </c>
      <c r="Q3378" s="5">
        <v>0</v>
      </c>
      <c r="R3378" s="5">
        <v>0</v>
      </c>
      <c r="S3378" s="5">
        <v>0</v>
      </c>
      <c r="T3378" s="5">
        <v>186.24600000000001</v>
      </c>
      <c r="U3378" s="5">
        <v>0</v>
      </c>
      <c r="V3378" s="36">
        <v>0</v>
      </c>
      <c r="W3378" s="5">
        <f t="shared" si="2836"/>
        <v>100</v>
      </c>
      <c r="X3378" s="26"/>
    </row>
    <row r="3379" spans="1:24" ht="31.5" x14ac:dyDescent="0.25">
      <c r="A3379" s="4" t="s">
        <v>219</v>
      </c>
      <c r="B3379" s="4" t="s">
        <v>1348</v>
      </c>
      <c r="C3379" s="4" t="s">
        <v>44</v>
      </c>
      <c r="D3379" s="4"/>
      <c r="E3379" s="14" t="s">
        <v>734</v>
      </c>
      <c r="F3379" s="5">
        <f t="shared" ref="F3379:L3382" si="2869">F3380</f>
        <v>15990</v>
      </c>
      <c r="G3379" s="5">
        <f t="shared" si="2869"/>
        <v>0</v>
      </c>
      <c r="H3379" s="5">
        <f t="shared" si="2869"/>
        <v>0</v>
      </c>
      <c r="I3379" s="5">
        <f t="shared" si="2869"/>
        <v>0</v>
      </c>
      <c r="J3379" s="5">
        <f t="shared" si="2869"/>
        <v>0</v>
      </c>
      <c r="K3379" s="5">
        <f t="shared" si="2869"/>
        <v>0</v>
      </c>
      <c r="L3379" s="5">
        <f t="shared" si="2869"/>
        <v>-2691.8679999999999</v>
      </c>
      <c r="M3379" s="5">
        <f t="shared" si="2812"/>
        <v>13298.132</v>
      </c>
      <c r="N3379" s="5">
        <v>186.24600000000001</v>
      </c>
      <c r="O3379" s="5">
        <f t="shared" ref="O3379:O3382" si="2870">O3380</f>
        <v>0</v>
      </c>
      <c r="P3379" s="5">
        <f t="shared" ref="P3379:V3382" si="2871">P3380</f>
        <v>0</v>
      </c>
      <c r="Q3379" s="5">
        <f t="shared" si="2871"/>
        <v>0</v>
      </c>
      <c r="R3379" s="5">
        <f t="shared" si="2871"/>
        <v>0</v>
      </c>
      <c r="S3379" s="5">
        <f t="shared" si="2871"/>
        <v>0</v>
      </c>
      <c r="T3379" s="5">
        <v>186.24600000000001</v>
      </c>
      <c r="U3379" s="5">
        <f t="shared" si="2871"/>
        <v>0</v>
      </c>
      <c r="V3379" s="36">
        <f t="shared" si="2871"/>
        <v>0</v>
      </c>
      <c r="W3379" s="5">
        <f t="shared" si="2836"/>
        <v>100</v>
      </c>
      <c r="X3379" s="24"/>
    </row>
    <row r="3380" spans="1:24" x14ac:dyDescent="0.25">
      <c r="A3380" s="4" t="s">
        <v>219</v>
      </c>
      <c r="B3380" s="4" t="s">
        <v>1348</v>
      </c>
      <c r="C3380" s="4" t="s">
        <v>44</v>
      </c>
      <c r="D3380" s="4" t="s">
        <v>13</v>
      </c>
      <c r="E3380" s="14" t="s">
        <v>480</v>
      </c>
      <c r="F3380" s="5">
        <f t="shared" si="2869"/>
        <v>15990</v>
      </c>
      <c r="G3380" s="5">
        <f t="shared" si="2869"/>
        <v>0</v>
      </c>
      <c r="H3380" s="5">
        <f t="shared" si="2869"/>
        <v>0</v>
      </c>
      <c r="I3380" s="5">
        <f t="shared" si="2869"/>
        <v>0</v>
      </c>
      <c r="J3380" s="5">
        <f t="shared" si="2869"/>
        <v>0</v>
      </c>
      <c r="K3380" s="5">
        <f t="shared" si="2869"/>
        <v>0</v>
      </c>
      <c r="L3380" s="5">
        <f t="shared" si="2869"/>
        <v>-2691.8679999999999</v>
      </c>
      <c r="M3380" s="5">
        <f t="shared" si="2812"/>
        <v>13298.132</v>
      </c>
      <c r="N3380" s="5">
        <v>186.24600000000001</v>
      </c>
      <c r="O3380" s="5">
        <f t="shared" si="2870"/>
        <v>0</v>
      </c>
      <c r="P3380" s="5">
        <f t="shared" si="2871"/>
        <v>0</v>
      </c>
      <c r="Q3380" s="5">
        <f t="shared" si="2871"/>
        <v>0</v>
      </c>
      <c r="R3380" s="5">
        <f t="shared" si="2871"/>
        <v>0</v>
      </c>
      <c r="S3380" s="5">
        <f t="shared" si="2871"/>
        <v>0</v>
      </c>
      <c r="T3380" s="5">
        <v>186.24600000000001</v>
      </c>
      <c r="U3380" s="5">
        <f t="shared" si="2871"/>
        <v>0</v>
      </c>
      <c r="V3380" s="36">
        <f t="shared" si="2871"/>
        <v>0</v>
      </c>
      <c r="W3380" s="5">
        <f t="shared" si="2836"/>
        <v>100</v>
      </c>
      <c r="X3380" s="24"/>
    </row>
    <row r="3381" spans="1:24" x14ac:dyDescent="0.25">
      <c r="A3381" s="4" t="s">
        <v>219</v>
      </c>
      <c r="B3381" s="4" t="s">
        <v>1348</v>
      </c>
      <c r="C3381" s="4" t="s">
        <v>44</v>
      </c>
      <c r="D3381" s="4" t="s">
        <v>14</v>
      </c>
      <c r="E3381" s="14" t="s">
        <v>482</v>
      </c>
      <c r="F3381" s="5">
        <f t="shared" si="2869"/>
        <v>15990</v>
      </c>
      <c r="G3381" s="5">
        <f t="shared" si="2869"/>
        <v>0</v>
      </c>
      <c r="H3381" s="5">
        <f t="shared" si="2869"/>
        <v>0</v>
      </c>
      <c r="I3381" s="5">
        <f t="shared" si="2869"/>
        <v>0</v>
      </c>
      <c r="J3381" s="5">
        <f t="shared" si="2869"/>
        <v>0</v>
      </c>
      <c r="K3381" s="5">
        <f t="shared" si="2869"/>
        <v>0</v>
      </c>
      <c r="L3381" s="5">
        <f t="shared" si="2869"/>
        <v>-2691.8679999999999</v>
      </c>
      <c r="M3381" s="5">
        <f t="shared" si="2812"/>
        <v>13298.132</v>
      </c>
      <c r="N3381" s="5">
        <v>186.24600000000001</v>
      </c>
      <c r="O3381" s="5">
        <f t="shared" si="2870"/>
        <v>0</v>
      </c>
      <c r="P3381" s="5">
        <f t="shared" si="2871"/>
        <v>0</v>
      </c>
      <c r="Q3381" s="5">
        <f t="shared" si="2871"/>
        <v>0</v>
      </c>
      <c r="R3381" s="5">
        <f t="shared" si="2871"/>
        <v>0</v>
      </c>
      <c r="S3381" s="5">
        <f t="shared" si="2871"/>
        <v>0</v>
      </c>
      <c r="T3381" s="5">
        <v>186.24600000000001</v>
      </c>
      <c r="U3381" s="5">
        <f t="shared" si="2871"/>
        <v>0</v>
      </c>
      <c r="V3381" s="36">
        <f t="shared" si="2871"/>
        <v>0</v>
      </c>
      <c r="W3381" s="5">
        <f t="shared" si="2836"/>
        <v>100</v>
      </c>
      <c r="X3381" s="24"/>
    </row>
    <row r="3382" spans="1:24" hidden="1" x14ac:dyDescent="0.25">
      <c r="A3382" s="7" t="s">
        <v>219</v>
      </c>
      <c r="B3382" s="7" t="s">
        <v>34</v>
      </c>
      <c r="C3382" s="7"/>
      <c r="D3382" s="7"/>
      <c r="E3382" s="18" t="s">
        <v>429</v>
      </c>
      <c r="F3382" s="5">
        <f t="shared" si="2869"/>
        <v>15990</v>
      </c>
      <c r="G3382" s="5">
        <f t="shared" si="2869"/>
        <v>0</v>
      </c>
      <c r="H3382" s="5">
        <f t="shared" si="2869"/>
        <v>0</v>
      </c>
      <c r="I3382" s="5">
        <f t="shared" si="2869"/>
        <v>0</v>
      </c>
      <c r="J3382" s="5">
        <f t="shared" si="2869"/>
        <v>0</v>
      </c>
      <c r="K3382" s="5">
        <f t="shared" si="2869"/>
        <v>0</v>
      </c>
      <c r="L3382" s="5">
        <f t="shared" si="2869"/>
        <v>-2691.8679999999999</v>
      </c>
      <c r="M3382" s="5">
        <f t="shared" si="2812"/>
        <v>13298.132</v>
      </c>
      <c r="N3382" s="8">
        <v>0</v>
      </c>
      <c r="O3382" s="5">
        <f t="shared" si="2870"/>
        <v>0</v>
      </c>
      <c r="P3382" s="5">
        <f t="shared" si="2871"/>
        <v>0</v>
      </c>
      <c r="Q3382" s="5">
        <f t="shared" si="2871"/>
        <v>0</v>
      </c>
      <c r="R3382" s="5">
        <f t="shared" si="2871"/>
        <v>0</v>
      </c>
      <c r="S3382" s="5">
        <f t="shared" si="2871"/>
        <v>0</v>
      </c>
      <c r="T3382" s="8">
        <v>0</v>
      </c>
      <c r="U3382" s="5">
        <f t="shared" si="2871"/>
        <v>0</v>
      </c>
      <c r="V3382" s="36">
        <f t="shared" si="2871"/>
        <v>0</v>
      </c>
      <c r="W3382" s="8" t="e">
        <f t="shared" si="2836"/>
        <v>#DIV/0!</v>
      </c>
      <c r="X3382" s="24" t="s">
        <v>1214</v>
      </c>
    </row>
    <row r="3383" spans="1:24" ht="31.5" hidden="1" x14ac:dyDescent="0.25">
      <c r="A3383" s="9" t="s">
        <v>219</v>
      </c>
      <c r="B3383" s="9" t="s">
        <v>1327</v>
      </c>
      <c r="C3383" s="9"/>
      <c r="D3383" s="9"/>
      <c r="E3383" s="13" t="s">
        <v>450</v>
      </c>
      <c r="F3383" s="5">
        <v>15990</v>
      </c>
      <c r="G3383" s="5"/>
      <c r="H3383" s="5"/>
      <c r="I3383" s="5"/>
      <c r="J3383" s="5"/>
      <c r="K3383" s="5"/>
      <c r="L3383" s="5">
        <v>-2691.8679999999999</v>
      </c>
      <c r="M3383" s="5">
        <f t="shared" si="2812"/>
        <v>13298.132</v>
      </c>
      <c r="N3383" s="11">
        <v>0</v>
      </c>
      <c r="O3383" s="5">
        <v>0</v>
      </c>
      <c r="P3383" s="5">
        <v>0</v>
      </c>
      <c r="Q3383" s="5">
        <v>0</v>
      </c>
      <c r="R3383" s="5">
        <v>0</v>
      </c>
      <c r="S3383" s="5">
        <v>0</v>
      </c>
      <c r="T3383" s="11">
        <v>0</v>
      </c>
      <c r="U3383" s="5">
        <v>0</v>
      </c>
      <c r="V3383" s="36">
        <v>0</v>
      </c>
      <c r="W3383" s="11" t="e">
        <f t="shared" si="2836"/>
        <v>#DIV/0!</v>
      </c>
      <c r="X3383" s="24" t="s">
        <v>1214</v>
      </c>
    </row>
    <row r="3384" spans="1:24" s="10" customFormat="1" ht="31.5" hidden="1" x14ac:dyDescent="0.25">
      <c r="A3384" s="4" t="s">
        <v>219</v>
      </c>
      <c r="B3384" s="4" t="s">
        <v>1327</v>
      </c>
      <c r="C3384" s="4" t="s">
        <v>59</v>
      </c>
      <c r="D3384" s="4"/>
      <c r="E3384" s="14" t="s">
        <v>974</v>
      </c>
      <c r="F3384" s="11">
        <f t="shared" ref="F3384:L3387" si="2872">F3385</f>
        <v>9936.9</v>
      </c>
      <c r="G3384" s="11">
        <f t="shared" si="2872"/>
        <v>9936.9</v>
      </c>
      <c r="H3384" s="11">
        <f t="shared" si="2872"/>
        <v>9936.9</v>
      </c>
      <c r="I3384" s="11">
        <f t="shared" si="2872"/>
        <v>0</v>
      </c>
      <c r="J3384" s="11">
        <f t="shared" si="2872"/>
        <v>0</v>
      </c>
      <c r="K3384" s="11">
        <f t="shared" si="2872"/>
        <v>0</v>
      </c>
      <c r="L3384" s="11">
        <f t="shared" si="2872"/>
        <v>81.2</v>
      </c>
      <c r="M3384" s="11">
        <f t="shared" ref="M3384:M3455" si="2873">F3384+I3384+L3384</f>
        <v>10018.1</v>
      </c>
      <c r="N3384" s="5">
        <v>0</v>
      </c>
      <c r="O3384" s="11">
        <f>O3385+O3396</f>
        <v>8134.1859999999997</v>
      </c>
      <c r="P3384" s="11">
        <f t="shared" ref="P3384:V3384" si="2874">P3385+P3396</f>
        <v>0</v>
      </c>
      <c r="Q3384" s="11">
        <f t="shared" si="2874"/>
        <v>0</v>
      </c>
      <c r="R3384" s="11">
        <f t="shared" si="2874"/>
        <v>0</v>
      </c>
      <c r="S3384" s="11">
        <f t="shared" si="2874"/>
        <v>0</v>
      </c>
      <c r="T3384" s="5">
        <v>0</v>
      </c>
      <c r="U3384" s="11">
        <f t="shared" si="2874"/>
        <v>0</v>
      </c>
      <c r="V3384" s="35">
        <f t="shared" si="2874"/>
        <v>0</v>
      </c>
      <c r="W3384" s="5" t="e">
        <f t="shared" si="2836"/>
        <v>#DIV/0!</v>
      </c>
      <c r="X3384" s="24" t="s">
        <v>1214</v>
      </c>
    </row>
    <row r="3385" spans="1:24" ht="31.5" hidden="1" x14ac:dyDescent="0.25">
      <c r="A3385" s="4" t="s">
        <v>219</v>
      </c>
      <c r="B3385" s="4" t="s">
        <v>1327</v>
      </c>
      <c r="C3385" s="4" t="s">
        <v>66</v>
      </c>
      <c r="D3385" s="4"/>
      <c r="E3385" s="14" t="s">
        <v>975</v>
      </c>
      <c r="F3385" s="5">
        <f t="shared" si="2872"/>
        <v>9936.9</v>
      </c>
      <c r="G3385" s="5">
        <f t="shared" si="2872"/>
        <v>9936.9</v>
      </c>
      <c r="H3385" s="5">
        <f t="shared" si="2872"/>
        <v>9936.9</v>
      </c>
      <c r="I3385" s="5">
        <f t="shared" si="2872"/>
        <v>0</v>
      </c>
      <c r="J3385" s="5">
        <f t="shared" si="2872"/>
        <v>0</v>
      </c>
      <c r="K3385" s="5">
        <f t="shared" si="2872"/>
        <v>0</v>
      </c>
      <c r="L3385" s="5">
        <f t="shared" si="2872"/>
        <v>81.2</v>
      </c>
      <c r="M3385" s="5">
        <f t="shared" si="2873"/>
        <v>10018.1</v>
      </c>
      <c r="N3385" s="5">
        <v>0</v>
      </c>
      <c r="O3385" s="5">
        <f t="shared" ref="O3385:O3387" si="2875">O3386</f>
        <v>7888.9859999999999</v>
      </c>
      <c r="P3385" s="5">
        <f t="shared" ref="P3385:V3387" si="2876">P3386</f>
        <v>0</v>
      </c>
      <c r="Q3385" s="5">
        <f t="shared" si="2876"/>
        <v>0</v>
      </c>
      <c r="R3385" s="5">
        <f t="shared" si="2876"/>
        <v>0</v>
      </c>
      <c r="S3385" s="5">
        <f t="shared" si="2876"/>
        <v>0</v>
      </c>
      <c r="T3385" s="5">
        <v>0</v>
      </c>
      <c r="U3385" s="5">
        <f t="shared" si="2876"/>
        <v>0</v>
      </c>
      <c r="V3385" s="36">
        <f t="shared" si="2876"/>
        <v>0</v>
      </c>
      <c r="W3385" s="5" t="e">
        <f t="shared" si="2836"/>
        <v>#DIV/0!</v>
      </c>
      <c r="X3385" s="24" t="s">
        <v>1214</v>
      </c>
    </row>
    <row r="3386" spans="1:24" ht="31.5" hidden="1" x14ac:dyDescent="0.25">
      <c r="A3386" s="4" t="s">
        <v>219</v>
      </c>
      <c r="B3386" s="4" t="s">
        <v>1327</v>
      </c>
      <c r="C3386" s="4" t="s">
        <v>74</v>
      </c>
      <c r="D3386" s="4"/>
      <c r="E3386" s="14" t="s">
        <v>978</v>
      </c>
      <c r="F3386" s="5">
        <f t="shared" si="2872"/>
        <v>9936.9</v>
      </c>
      <c r="G3386" s="5">
        <f t="shared" si="2872"/>
        <v>9936.9</v>
      </c>
      <c r="H3386" s="5">
        <f t="shared" si="2872"/>
        <v>9936.9</v>
      </c>
      <c r="I3386" s="5">
        <f t="shared" si="2872"/>
        <v>0</v>
      </c>
      <c r="J3386" s="5">
        <f t="shared" si="2872"/>
        <v>0</v>
      </c>
      <c r="K3386" s="5">
        <f t="shared" si="2872"/>
        <v>0</v>
      </c>
      <c r="L3386" s="5">
        <f t="shared" si="2872"/>
        <v>81.2</v>
      </c>
      <c r="M3386" s="5">
        <f t="shared" si="2873"/>
        <v>10018.1</v>
      </c>
      <c r="N3386" s="5">
        <v>0</v>
      </c>
      <c r="O3386" s="5">
        <f t="shared" si="2875"/>
        <v>7888.9859999999999</v>
      </c>
      <c r="P3386" s="5">
        <f t="shared" si="2876"/>
        <v>0</v>
      </c>
      <c r="Q3386" s="5">
        <f t="shared" si="2876"/>
        <v>0</v>
      </c>
      <c r="R3386" s="5">
        <f t="shared" si="2876"/>
        <v>0</v>
      </c>
      <c r="S3386" s="5">
        <f t="shared" si="2876"/>
        <v>0</v>
      </c>
      <c r="T3386" s="5">
        <v>0</v>
      </c>
      <c r="U3386" s="5">
        <f t="shared" si="2876"/>
        <v>0</v>
      </c>
      <c r="V3386" s="36">
        <f t="shared" si="2876"/>
        <v>0</v>
      </c>
      <c r="W3386" s="5" t="e">
        <f t="shared" si="2836"/>
        <v>#DIV/0!</v>
      </c>
      <c r="X3386" s="24" t="s">
        <v>1214</v>
      </c>
    </row>
    <row r="3387" spans="1:24" hidden="1" x14ac:dyDescent="0.25">
      <c r="A3387" s="4" t="s">
        <v>219</v>
      </c>
      <c r="B3387" s="4" t="s">
        <v>1327</v>
      </c>
      <c r="C3387" s="4" t="s">
        <v>1508</v>
      </c>
      <c r="D3387" s="4"/>
      <c r="E3387" s="14" t="s">
        <v>549</v>
      </c>
      <c r="F3387" s="5">
        <f t="shared" si="2872"/>
        <v>9936.9</v>
      </c>
      <c r="G3387" s="5">
        <f t="shared" si="2872"/>
        <v>9936.9</v>
      </c>
      <c r="H3387" s="5">
        <f t="shared" si="2872"/>
        <v>9936.9</v>
      </c>
      <c r="I3387" s="5">
        <f t="shared" si="2872"/>
        <v>0</v>
      </c>
      <c r="J3387" s="5">
        <f t="shared" si="2872"/>
        <v>0</v>
      </c>
      <c r="K3387" s="5">
        <f t="shared" si="2872"/>
        <v>0</v>
      </c>
      <c r="L3387" s="5">
        <f t="shared" si="2872"/>
        <v>81.2</v>
      </c>
      <c r="M3387" s="5">
        <f t="shared" si="2873"/>
        <v>10018.1</v>
      </c>
      <c r="N3387" s="5">
        <v>0</v>
      </c>
      <c r="O3387" s="5">
        <f t="shared" si="2875"/>
        <v>7888.9859999999999</v>
      </c>
      <c r="P3387" s="5">
        <f t="shared" si="2876"/>
        <v>0</v>
      </c>
      <c r="Q3387" s="5">
        <f t="shared" si="2876"/>
        <v>0</v>
      </c>
      <c r="R3387" s="5">
        <f t="shared" si="2876"/>
        <v>0</v>
      </c>
      <c r="S3387" s="5">
        <f t="shared" si="2876"/>
        <v>0</v>
      </c>
      <c r="T3387" s="5">
        <v>0</v>
      </c>
      <c r="U3387" s="5">
        <f t="shared" si="2876"/>
        <v>0</v>
      </c>
      <c r="V3387" s="36">
        <f t="shared" si="2876"/>
        <v>0</v>
      </c>
      <c r="W3387" s="5" t="e">
        <f t="shared" si="2836"/>
        <v>#DIV/0!</v>
      </c>
      <c r="X3387" s="24" t="s">
        <v>1214</v>
      </c>
    </row>
    <row r="3388" spans="1:24" ht="31.5" hidden="1" x14ac:dyDescent="0.25">
      <c r="A3388" s="4" t="s">
        <v>219</v>
      </c>
      <c r="B3388" s="4" t="s">
        <v>1327</v>
      </c>
      <c r="C3388" s="4" t="s">
        <v>1508</v>
      </c>
      <c r="D3388" s="4" t="s">
        <v>11</v>
      </c>
      <c r="E3388" s="14" t="s">
        <v>465</v>
      </c>
      <c r="F3388" s="5">
        <f t="shared" ref="F3388:L3388" si="2877">F3389+F3391+F3393</f>
        <v>9936.9</v>
      </c>
      <c r="G3388" s="5">
        <f t="shared" si="2877"/>
        <v>9936.9</v>
      </c>
      <c r="H3388" s="5">
        <f t="shared" si="2877"/>
        <v>9936.9</v>
      </c>
      <c r="I3388" s="5">
        <f t="shared" si="2877"/>
        <v>0</v>
      </c>
      <c r="J3388" s="5">
        <f t="shared" si="2877"/>
        <v>0</v>
      </c>
      <c r="K3388" s="5">
        <f t="shared" si="2877"/>
        <v>0</v>
      </c>
      <c r="L3388" s="5">
        <f t="shared" si="2877"/>
        <v>81.2</v>
      </c>
      <c r="M3388" s="5">
        <f t="shared" si="2873"/>
        <v>10018.1</v>
      </c>
      <c r="N3388" s="5">
        <v>0</v>
      </c>
      <c r="O3388" s="5">
        <f>O3389+O3391+O3393</f>
        <v>7888.9859999999999</v>
      </c>
      <c r="P3388" s="5">
        <f t="shared" ref="P3388:V3388" si="2878">P3389+P3391+P3393</f>
        <v>0</v>
      </c>
      <c r="Q3388" s="5">
        <f t="shared" si="2878"/>
        <v>0</v>
      </c>
      <c r="R3388" s="5">
        <f t="shared" si="2878"/>
        <v>0</v>
      </c>
      <c r="S3388" s="5">
        <f t="shared" si="2878"/>
        <v>0</v>
      </c>
      <c r="T3388" s="5">
        <v>0</v>
      </c>
      <c r="U3388" s="5">
        <f t="shared" si="2878"/>
        <v>0</v>
      </c>
      <c r="V3388" s="36">
        <f t="shared" si="2878"/>
        <v>0</v>
      </c>
      <c r="W3388" s="5" t="e">
        <f t="shared" si="2836"/>
        <v>#DIV/0!</v>
      </c>
      <c r="X3388" s="24" t="s">
        <v>1214</v>
      </c>
    </row>
    <row r="3389" spans="1:24" ht="31.5" hidden="1" x14ac:dyDescent="0.25">
      <c r="A3389" s="4" t="s">
        <v>219</v>
      </c>
      <c r="B3389" s="4" t="s">
        <v>1327</v>
      </c>
      <c r="C3389" s="4" t="s">
        <v>1508</v>
      </c>
      <c r="D3389" s="4" t="s">
        <v>12</v>
      </c>
      <c r="E3389" s="14" t="s">
        <v>466</v>
      </c>
      <c r="F3389" s="5">
        <f t="shared" ref="F3389:L3389" si="2879">F3390</f>
        <v>7738.2999999999993</v>
      </c>
      <c r="G3389" s="5">
        <f t="shared" si="2879"/>
        <v>7738.2999999999993</v>
      </c>
      <c r="H3389" s="5">
        <f t="shared" si="2879"/>
        <v>7738.2999999999993</v>
      </c>
      <c r="I3389" s="5">
        <f t="shared" si="2879"/>
        <v>0</v>
      </c>
      <c r="J3389" s="5">
        <f t="shared" si="2879"/>
        <v>0</v>
      </c>
      <c r="K3389" s="5">
        <f t="shared" si="2879"/>
        <v>0</v>
      </c>
      <c r="L3389" s="5">
        <f t="shared" si="2879"/>
        <v>81.2</v>
      </c>
      <c r="M3389" s="5">
        <f t="shared" si="2873"/>
        <v>7819.4999999999991</v>
      </c>
      <c r="N3389" s="5">
        <v>0</v>
      </c>
      <c r="O3389" s="5">
        <f>O3390</f>
        <v>6322.3559999999998</v>
      </c>
      <c r="P3389" s="5">
        <f t="shared" ref="P3389:V3389" si="2880">P3390</f>
        <v>0</v>
      </c>
      <c r="Q3389" s="5">
        <f t="shared" si="2880"/>
        <v>0</v>
      </c>
      <c r="R3389" s="5">
        <f t="shared" si="2880"/>
        <v>0</v>
      </c>
      <c r="S3389" s="5">
        <f t="shared" si="2880"/>
        <v>0</v>
      </c>
      <c r="T3389" s="5">
        <v>0</v>
      </c>
      <c r="U3389" s="5">
        <f t="shared" si="2880"/>
        <v>0</v>
      </c>
      <c r="V3389" s="36">
        <f t="shared" si="2880"/>
        <v>0</v>
      </c>
      <c r="W3389" s="5" t="e">
        <f t="shared" si="2836"/>
        <v>#DIV/0!</v>
      </c>
      <c r="X3389" s="24" t="s">
        <v>1214</v>
      </c>
    </row>
    <row r="3390" spans="1:24" ht="31.5" hidden="1" x14ac:dyDescent="0.25">
      <c r="A3390" s="4" t="s">
        <v>219</v>
      </c>
      <c r="B3390" s="4" t="s">
        <v>1327</v>
      </c>
      <c r="C3390" s="4" t="s">
        <v>1405</v>
      </c>
      <c r="D3390" s="4"/>
      <c r="E3390" s="14" t="s">
        <v>1406</v>
      </c>
      <c r="F3390" s="5">
        <v>7738.2999999999993</v>
      </c>
      <c r="G3390" s="5">
        <v>7738.2999999999993</v>
      </c>
      <c r="H3390" s="5">
        <v>7738.2999999999993</v>
      </c>
      <c r="I3390" s="5"/>
      <c r="J3390" s="5"/>
      <c r="K3390" s="5"/>
      <c r="L3390" s="5">
        <v>81.2</v>
      </c>
      <c r="M3390" s="5">
        <f t="shared" si="2873"/>
        <v>7819.4999999999991</v>
      </c>
      <c r="N3390" s="5">
        <v>0</v>
      </c>
      <c r="O3390" s="5">
        <v>6322.3559999999998</v>
      </c>
      <c r="P3390" s="5">
        <v>0</v>
      </c>
      <c r="Q3390" s="5">
        <v>0</v>
      </c>
      <c r="R3390" s="5">
        <v>0</v>
      </c>
      <c r="S3390" s="5">
        <v>0</v>
      </c>
      <c r="T3390" s="5">
        <v>0</v>
      </c>
      <c r="U3390" s="5">
        <v>0</v>
      </c>
      <c r="V3390" s="36">
        <v>0</v>
      </c>
      <c r="W3390" s="5" t="e">
        <f t="shared" si="2836"/>
        <v>#DIV/0!</v>
      </c>
      <c r="X3390" s="24" t="s">
        <v>1214</v>
      </c>
    </row>
    <row r="3391" spans="1:24" ht="31.5" hidden="1" x14ac:dyDescent="0.25">
      <c r="A3391" s="4" t="s">
        <v>219</v>
      </c>
      <c r="B3391" s="4" t="s">
        <v>1327</v>
      </c>
      <c r="C3391" s="4" t="s">
        <v>1407</v>
      </c>
      <c r="D3391" s="4"/>
      <c r="E3391" s="14" t="s">
        <v>546</v>
      </c>
      <c r="F3391" s="5">
        <f t="shared" ref="F3391:L3391" si="2881">F3392</f>
        <v>2198.6</v>
      </c>
      <c r="G3391" s="5">
        <f t="shared" si="2881"/>
        <v>2198.6</v>
      </c>
      <c r="H3391" s="5">
        <f t="shared" si="2881"/>
        <v>2198.6</v>
      </c>
      <c r="I3391" s="5">
        <f t="shared" si="2881"/>
        <v>0</v>
      </c>
      <c r="J3391" s="5">
        <f t="shared" si="2881"/>
        <v>0</v>
      </c>
      <c r="K3391" s="5">
        <f t="shared" si="2881"/>
        <v>0</v>
      </c>
      <c r="L3391" s="5">
        <f t="shared" si="2881"/>
        <v>0</v>
      </c>
      <c r="M3391" s="5">
        <f t="shared" si="2873"/>
        <v>2198.6</v>
      </c>
      <c r="N3391" s="5">
        <v>0</v>
      </c>
      <c r="O3391" s="5">
        <f>O3392</f>
        <v>1554.539</v>
      </c>
      <c r="P3391" s="5">
        <f t="shared" ref="P3391:V3391" si="2882">P3392</f>
        <v>0</v>
      </c>
      <c r="Q3391" s="5">
        <f t="shared" si="2882"/>
        <v>0</v>
      </c>
      <c r="R3391" s="5">
        <f t="shared" si="2882"/>
        <v>0</v>
      </c>
      <c r="S3391" s="5">
        <f t="shared" si="2882"/>
        <v>0</v>
      </c>
      <c r="T3391" s="5">
        <v>0</v>
      </c>
      <c r="U3391" s="5">
        <f t="shared" si="2882"/>
        <v>0</v>
      </c>
      <c r="V3391" s="36">
        <f t="shared" si="2882"/>
        <v>0</v>
      </c>
      <c r="W3391" s="5" t="e">
        <f t="shared" si="2836"/>
        <v>#DIV/0!</v>
      </c>
      <c r="X3391" s="24" t="s">
        <v>1214</v>
      </c>
    </row>
    <row r="3392" spans="1:24" ht="31.5" hidden="1" x14ac:dyDescent="0.25">
      <c r="A3392" s="4" t="s">
        <v>219</v>
      </c>
      <c r="B3392" s="4" t="s">
        <v>1327</v>
      </c>
      <c r="C3392" s="4" t="s">
        <v>1407</v>
      </c>
      <c r="D3392" s="4" t="s">
        <v>11</v>
      </c>
      <c r="E3392" s="14" t="s">
        <v>465</v>
      </c>
      <c r="F3392" s="5">
        <v>2198.6</v>
      </c>
      <c r="G3392" s="5">
        <v>2198.6</v>
      </c>
      <c r="H3392" s="5">
        <v>2198.6</v>
      </c>
      <c r="I3392" s="5"/>
      <c r="J3392" s="5"/>
      <c r="K3392" s="5"/>
      <c r="L3392" s="5"/>
      <c r="M3392" s="5">
        <f t="shared" si="2873"/>
        <v>2198.6</v>
      </c>
      <c r="N3392" s="5">
        <v>0</v>
      </c>
      <c r="O3392" s="5">
        <v>1554.539</v>
      </c>
      <c r="P3392" s="5">
        <v>0</v>
      </c>
      <c r="Q3392" s="5">
        <v>0</v>
      </c>
      <c r="R3392" s="5">
        <v>0</v>
      </c>
      <c r="S3392" s="5">
        <v>0</v>
      </c>
      <c r="T3392" s="5">
        <v>0</v>
      </c>
      <c r="U3392" s="5">
        <v>0</v>
      </c>
      <c r="V3392" s="36">
        <v>0</v>
      </c>
      <c r="W3392" s="5" t="e">
        <f t="shared" si="2836"/>
        <v>#DIV/0!</v>
      </c>
      <c r="X3392" s="24" t="s">
        <v>1214</v>
      </c>
    </row>
    <row r="3393" spans="1:24" ht="31.5" hidden="1" x14ac:dyDescent="0.25">
      <c r="A3393" s="4" t="s">
        <v>219</v>
      </c>
      <c r="B3393" s="4" t="s">
        <v>1327</v>
      </c>
      <c r="C3393" s="4" t="s">
        <v>1407</v>
      </c>
      <c r="D3393" s="4" t="s">
        <v>12</v>
      </c>
      <c r="E3393" s="14" t="s">
        <v>466</v>
      </c>
      <c r="F3393" s="5">
        <f t="shared" ref="F3393:L3393" si="2883">F3395</f>
        <v>0</v>
      </c>
      <c r="G3393" s="5">
        <f t="shared" si="2883"/>
        <v>0</v>
      </c>
      <c r="H3393" s="5">
        <f t="shared" si="2883"/>
        <v>0</v>
      </c>
      <c r="I3393" s="5">
        <f t="shared" si="2883"/>
        <v>0</v>
      </c>
      <c r="J3393" s="5">
        <f t="shared" si="2883"/>
        <v>0</v>
      </c>
      <c r="K3393" s="5">
        <f t="shared" si="2883"/>
        <v>0</v>
      </c>
      <c r="L3393" s="5">
        <f t="shared" si="2883"/>
        <v>0</v>
      </c>
      <c r="M3393" s="5">
        <f t="shared" si="2873"/>
        <v>0</v>
      </c>
      <c r="N3393" s="5">
        <v>0</v>
      </c>
      <c r="O3393" s="5">
        <f t="shared" ref="O3393:V3393" si="2884">O3395+O3394</f>
        <v>12.090999999999999</v>
      </c>
      <c r="P3393" s="5">
        <f t="shared" si="2884"/>
        <v>0</v>
      </c>
      <c r="Q3393" s="5">
        <f t="shared" si="2884"/>
        <v>0</v>
      </c>
      <c r="R3393" s="5">
        <f t="shared" si="2884"/>
        <v>0</v>
      </c>
      <c r="S3393" s="5">
        <f t="shared" si="2884"/>
        <v>0</v>
      </c>
      <c r="T3393" s="5">
        <v>0</v>
      </c>
      <c r="U3393" s="5">
        <f t="shared" si="2884"/>
        <v>0</v>
      </c>
      <c r="V3393" s="5">
        <f t="shared" si="2884"/>
        <v>0</v>
      </c>
      <c r="W3393" s="5" t="e">
        <f t="shared" si="2836"/>
        <v>#DIV/0!</v>
      </c>
      <c r="X3393" s="24" t="s">
        <v>1214</v>
      </c>
    </row>
    <row r="3394" spans="1:24" x14ac:dyDescent="0.25">
      <c r="A3394" s="7" t="s">
        <v>219</v>
      </c>
      <c r="B3394" s="7" t="s">
        <v>58</v>
      </c>
      <c r="C3394" s="7"/>
      <c r="D3394" s="7"/>
      <c r="E3394" s="18" t="s">
        <v>430</v>
      </c>
      <c r="F3394" s="5"/>
      <c r="G3394" s="5"/>
      <c r="H3394" s="5"/>
      <c r="I3394" s="5"/>
      <c r="J3394" s="5"/>
      <c r="K3394" s="5"/>
      <c r="L3394" s="5"/>
      <c r="M3394" s="5">
        <v>0</v>
      </c>
      <c r="N3394" s="8">
        <v>2895.3609999999999</v>
      </c>
      <c r="O3394" s="5">
        <v>0</v>
      </c>
      <c r="P3394" s="5">
        <v>0</v>
      </c>
      <c r="Q3394" s="5">
        <v>0</v>
      </c>
      <c r="R3394" s="5">
        <v>0</v>
      </c>
      <c r="S3394" s="5">
        <v>0</v>
      </c>
      <c r="T3394" s="8">
        <v>2895.3609999999999</v>
      </c>
      <c r="U3394" s="5">
        <v>0</v>
      </c>
      <c r="V3394" s="5">
        <v>0</v>
      </c>
      <c r="W3394" s="8">
        <f t="shared" si="2836"/>
        <v>100</v>
      </c>
      <c r="X3394" s="26"/>
    </row>
    <row r="3395" spans="1:24" x14ac:dyDescent="0.25">
      <c r="A3395" s="9" t="s">
        <v>219</v>
      </c>
      <c r="B3395" s="9" t="s">
        <v>1331</v>
      </c>
      <c r="C3395" s="9"/>
      <c r="D3395" s="9"/>
      <c r="E3395" s="13" t="s">
        <v>453</v>
      </c>
      <c r="F3395" s="5"/>
      <c r="G3395" s="5"/>
      <c r="H3395" s="5"/>
      <c r="I3395" s="5"/>
      <c r="J3395" s="5"/>
      <c r="K3395" s="5"/>
      <c r="L3395" s="5"/>
      <c r="M3395" s="5">
        <f t="shared" si="2873"/>
        <v>0</v>
      </c>
      <c r="N3395" s="11">
        <v>2895.3609999999999</v>
      </c>
      <c r="O3395" s="5">
        <v>12.090999999999999</v>
      </c>
      <c r="P3395" s="5">
        <v>0</v>
      </c>
      <c r="Q3395" s="5">
        <v>0</v>
      </c>
      <c r="R3395" s="5">
        <v>0</v>
      </c>
      <c r="S3395" s="5">
        <v>0</v>
      </c>
      <c r="T3395" s="11">
        <v>2895.3609999999999</v>
      </c>
      <c r="U3395" s="5">
        <v>0</v>
      </c>
      <c r="V3395" s="36">
        <v>0</v>
      </c>
      <c r="W3395" s="11">
        <f t="shared" si="2836"/>
        <v>100</v>
      </c>
      <c r="X3395" s="26"/>
    </row>
    <row r="3396" spans="1:24" x14ac:dyDescent="0.25">
      <c r="A3396" s="4" t="s">
        <v>219</v>
      </c>
      <c r="B3396" s="4" t="s">
        <v>1331</v>
      </c>
      <c r="C3396" s="4" t="s">
        <v>114</v>
      </c>
      <c r="D3396" s="4"/>
      <c r="E3396" s="14" t="s">
        <v>892</v>
      </c>
      <c r="F3396" s="5"/>
      <c r="G3396" s="5"/>
      <c r="H3396" s="5"/>
      <c r="I3396" s="5"/>
      <c r="J3396" s="5"/>
      <c r="K3396" s="5"/>
      <c r="L3396" s="5"/>
      <c r="M3396" s="5">
        <f>M3397</f>
        <v>0</v>
      </c>
      <c r="N3396" s="5">
        <v>2695.3609999999999</v>
      </c>
      <c r="O3396" s="5">
        <f t="shared" ref="O3396:O3399" si="2885">O3397</f>
        <v>245.2</v>
      </c>
      <c r="P3396" s="5">
        <f t="shared" ref="P3396:V3399" si="2886">P3397</f>
        <v>0</v>
      </c>
      <c r="Q3396" s="5">
        <f t="shared" si="2886"/>
        <v>0</v>
      </c>
      <c r="R3396" s="5">
        <f t="shared" si="2886"/>
        <v>0</v>
      </c>
      <c r="S3396" s="5">
        <f t="shared" si="2886"/>
        <v>0</v>
      </c>
      <c r="T3396" s="5">
        <v>2695.3609999999999</v>
      </c>
      <c r="U3396" s="5">
        <f t="shared" si="2886"/>
        <v>0</v>
      </c>
      <c r="V3396" s="36">
        <f t="shared" si="2886"/>
        <v>0</v>
      </c>
      <c r="W3396" s="5">
        <f t="shared" si="2836"/>
        <v>100</v>
      </c>
      <c r="X3396" s="26"/>
    </row>
    <row r="3397" spans="1:24" ht="47.25" x14ac:dyDescent="0.25">
      <c r="A3397" s="4" t="s">
        <v>219</v>
      </c>
      <c r="B3397" s="4" t="s">
        <v>1331</v>
      </c>
      <c r="C3397" s="4" t="s">
        <v>118</v>
      </c>
      <c r="D3397" s="4"/>
      <c r="E3397" s="14" t="s">
        <v>1111</v>
      </c>
      <c r="F3397" s="5"/>
      <c r="G3397" s="5"/>
      <c r="H3397" s="5"/>
      <c r="I3397" s="5"/>
      <c r="J3397" s="5"/>
      <c r="K3397" s="5"/>
      <c r="L3397" s="5"/>
      <c r="M3397" s="5">
        <f>M3398</f>
        <v>0</v>
      </c>
      <c r="N3397" s="5">
        <v>2695.3609999999999</v>
      </c>
      <c r="O3397" s="5">
        <f t="shared" si="2885"/>
        <v>245.2</v>
      </c>
      <c r="P3397" s="5">
        <f t="shared" si="2886"/>
        <v>0</v>
      </c>
      <c r="Q3397" s="5">
        <f t="shared" si="2886"/>
        <v>0</v>
      </c>
      <c r="R3397" s="5">
        <f t="shared" si="2886"/>
        <v>0</v>
      </c>
      <c r="S3397" s="5">
        <f t="shared" si="2886"/>
        <v>0</v>
      </c>
      <c r="T3397" s="5">
        <v>2695.3609999999999</v>
      </c>
      <c r="U3397" s="5">
        <f t="shared" si="2886"/>
        <v>0</v>
      </c>
      <c r="V3397" s="36">
        <f t="shared" si="2886"/>
        <v>0</v>
      </c>
      <c r="W3397" s="5">
        <f t="shared" si="2836"/>
        <v>100</v>
      </c>
      <c r="X3397" s="26"/>
    </row>
    <row r="3398" spans="1:24" ht="31.5" x14ac:dyDescent="0.25">
      <c r="A3398" s="4" t="s">
        <v>219</v>
      </c>
      <c r="B3398" s="4" t="s">
        <v>1331</v>
      </c>
      <c r="C3398" s="4" t="s">
        <v>119</v>
      </c>
      <c r="D3398" s="4"/>
      <c r="E3398" s="14" t="s">
        <v>897</v>
      </c>
      <c r="F3398" s="5"/>
      <c r="G3398" s="5"/>
      <c r="H3398" s="5"/>
      <c r="I3398" s="5"/>
      <c r="J3398" s="5"/>
      <c r="K3398" s="5"/>
      <c r="L3398" s="5"/>
      <c r="M3398" s="5">
        <f>M3399</f>
        <v>0</v>
      </c>
      <c r="N3398" s="5">
        <v>2695.3609999999999</v>
      </c>
      <c r="O3398" s="5">
        <f t="shared" si="2885"/>
        <v>245.2</v>
      </c>
      <c r="P3398" s="5">
        <f t="shared" si="2886"/>
        <v>0</v>
      </c>
      <c r="Q3398" s="5">
        <f t="shared" si="2886"/>
        <v>0</v>
      </c>
      <c r="R3398" s="5">
        <f t="shared" si="2886"/>
        <v>0</v>
      </c>
      <c r="S3398" s="5">
        <f t="shared" si="2886"/>
        <v>0</v>
      </c>
      <c r="T3398" s="5">
        <v>2695.3609999999999</v>
      </c>
      <c r="U3398" s="5">
        <f t="shared" si="2886"/>
        <v>0</v>
      </c>
      <c r="V3398" s="36">
        <f t="shared" si="2886"/>
        <v>0</v>
      </c>
      <c r="W3398" s="5">
        <f t="shared" si="2836"/>
        <v>100</v>
      </c>
      <c r="X3398" s="26"/>
    </row>
    <row r="3399" spans="1:24" ht="63" x14ac:dyDescent="0.25">
      <c r="A3399" s="4" t="s">
        <v>219</v>
      </c>
      <c r="B3399" s="4" t="s">
        <v>1331</v>
      </c>
      <c r="C3399" s="4" t="s">
        <v>211</v>
      </c>
      <c r="D3399" s="4"/>
      <c r="E3399" s="14" t="s">
        <v>518</v>
      </c>
      <c r="F3399" s="5"/>
      <c r="G3399" s="5"/>
      <c r="H3399" s="5"/>
      <c r="I3399" s="5"/>
      <c r="J3399" s="5"/>
      <c r="K3399" s="5"/>
      <c r="L3399" s="5"/>
      <c r="M3399" s="5">
        <f>M3400</f>
        <v>0</v>
      </c>
      <c r="N3399" s="5">
        <v>2695.3609999999999</v>
      </c>
      <c r="O3399" s="5">
        <f t="shared" si="2885"/>
        <v>245.2</v>
      </c>
      <c r="P3399" s="5">
        <f t="shared" si="2886"/>
        <v>0</v>
      </c>
      <c r="Q3399" s="5">
        <f t="shared" si="2886"/>
        <v>0</v>
      </c>
      <c r="R3399" s="5">
        <f t="shared" si="2886"/>
        <v>0</v>
      </c>
      <c r="S3399" s="5">
        <f t="shared" si="2886"/>
        <v>0</v>
      </c>
      <c r="T3399" s="5">
        <v>2695.3609999999999</v>
      </c>
      <c r="U3399" s="5">
        <f t="shared" si="2886"/>
        <v>0</v>
      </c>
      <c r="V3399" s="36">
        <f t="shared" si="2886"/>
        <v>0</v>
      </c>
      <c r="W3399" s="5">
        <f t="shared" si="2836"/>
        <v>100</v>
      </c>
      <c r="X3399" s="26"/>
    </row>
    <row r="3400" spans="1:24" ht="31.5" x14ac:dyDescent="0.25">
      <c r="A3400" s="4" t="s">
        <v>219</v>
      </c>
      <c r="B3400" s="4" t="s">
        <v>1331</v>
      </c>
      <c r="C3400" s="4" t="s">
        <v>211</v>
      </c>
      <c r="D3400" s="4" t="s">
        <v>73</v>
      </c>
      <c r="E3400" s="14" t="s">
        <v>475</v>
      </c>
      <c r="F3400" s="5"/>
      <c r="G3400" s="5"/>
      <c r="H3400" s="5"/>
      <c r="I3400" s="5"/>
      <c r="J3400" s="5"/>
      <c r="K3400" s="5"/>
      <c r="L3400" s="5"/>
      <c r="M3400" s="5">
        <v>0</v>
      </c>
      <c r="N3400" s="5">
        <v>2695.3609999999999</v>
      </c>
      <c r="O3400" s="5">
        <v>245.2</v>
      </c>
      <c r="P3400" s="5">
        <v>0</v>
      </c>
      <c r="Q3400" s="5">
        <v>0</v>
      </c>
      <c r="R3400" s="5">
        <v>0</v>
      </c>
      <c r="S3400" s="5">
        <v>0</v>
      </c>
      <c r="T3400" s="5">
        <v>2695.3609999999999</v>
      </c>
      <c r="U3400" s="5">
        <v>0</v>
      </c>
      <c r="V3400" s="36">
        <v>0</v>
      </c>
      <c r="W3400" s="5">
        <f t="shared" si="2836"/>
        <v>100</v>
      </c>
      <c r="X3400" s="26"/>
    </row>
    <row r="3401" spans="1:24" s="3" customFormat="1" ht="63" x14ac:dyDescent="0.25">
      <c r="A3401" s="4" t="s">
        <v>219</v>
      </c>
      <c r="B3401" s="4" t="s">
        <v>1331</v>
      </c>
      <c r="C3401" s="4" t="s">
        <v>211</v>
      </c>
      <c r="D3401" s="4" t="s">
        <v>72</v>
      </c>
      <c r="E3401" s="14" t="s">
        <v>1187</v>
      </c>
      <c r="F3401" s="8">
        <f t="shared" ref="F3401:L3411" si="2887">F3402</f>
        <v>6880</v>
      </c>
      <c r="G3401" s="8">
        <f t="shared" si="2887"/>
        <v>1421</v>
      </c>
      <c r="H3401" s="8">
        <f t="shared" si="2887"/>
        <v>1421</v>
      </c>
      <c r="I3401" s="8">
        <f t="shared" si="2887"/>
        <v>0</v>
      </c>
      <c r="J3401" s="8">
        <f t="shared" si="2887"/>
        <v>0</v>
      </c>
      <c r="K3401" s="8">
        <f t="shared" si="2887"/>
        <v>0</v>
      </c>
      <c r="L3401" s="8">
        <f t="shared" si="2887"/>
        <v>-4417.5</v>
      </c>
      <c r="M3401" s="8">
        <f t="shared" si="2873"/>
        <v>2462.5</v>
      </c>
      <c r="N3401" s="5">
        <v>2695.3609999999999</v>
      </c>
      <c r="O3401" s="8">
        <f t="shared" ref="O3401:O3403" si="2888">O3402</f>
        <v>2442</v>
      </c>
      <c r="P3401" s="8">
        <f t="shared" ref="P3401:V3411" si="2889">P3402</f>
        <v>0</v>
      </c>
      <c r="Q3401" s="8">
        <f t="shared" si="2889"/>
        <v>0</v>
      </c>
      <c r="R3401" s="8">
        <f t="shared" si="2889"/>
        <v>0</v>
      </c>
      <c r="S3401" s="8">
        <f t="shared" si="2889"/>
        <v>0</v>
      </c>
      <c r="T3401" s="5">
        <v>2695.3609999999999</v>
      </c>
      <c r="U3401" s="8">
        <f t="shared" si="2889"/>
        <v>0</v>
      </c>
      <c r="V3401" s="34">
        <f t="shared" si="2889"/>
        <v>0</v>
      </c>
      <c r="W3401" s="5">
        <f t="shared" si="2836"/>
        <v>100</v>
      </c>
      <c r="X3401" s="21"/>
    </row>
    <row r="3402" spans="1:24" s="10" customFormat="1" ht="47.25" x14ac:dyDescent="0.25">
      <c r="A3402" s="4" t="s">
        <v>219</v>
      </c>
      <c r="B3402" s="4" t="s">
        <v>1331</v>
      </c>
      <c r="C3402" s="4" t="s">
        <v>96</v>
      </c>
      <c r="D3402" s="4"/>
      <c r="E3402" s="14" t="s">
        <v>908</v>
      </c>
      <c r="F3402" s="11">
        <f>F3403</f>
        <v>6880</v>
      </c>
      <c r="G3402" s="11">
        <f t="shared" si="2887"/>
        <v>1421</v>
      </c>
      <c r="H3402" s="11">
        <f t="shared" si="2887"/>
        <v>1421</v>
      </c>
      <c r="I3402" s="11">
        <f t="shared" si="2887"/>
        <v>0</v>
      </c>
      <c r="J3402" s="11">
        <f t="shared" si="2887"/>
        <v>0</v>
      </c>
      <c r="K3402" s="11">
        <f t="shared" si="2887"/>
        <v>0</v>
      </c>
      <c r="L3402" s="11">
        <f>L3403</f>
        <v>-4417.5</v>
      </c>
      <c r="M3402" s="11">
        <f t="shared" si="2873"/>
        <v>2462.5</v>
      </c>
      <c r="N3402" s="5">
        <v>200</v>
      </c>
      <c r="O3402" s="11">
        <f t="shared" si="2888"/>
        <v>2442</v>
      </c>
      <c r="P3402" s="11">
        <f t="shared" si="2889"/>
        <v>0</v>
      </c>
      <c r="Q3402" s="11">
        <f t="shared" si="2889"/>
        <v>0</v>
      </c>
      <c r="R3402" s="11">
        <f t="shared" si="2889"/>
        <v>0</v>
      </c>
      <c r="S3402" s="11">
        <f t="shared" si="2889"/>
        <v>0</v>
      </c>
      <c r="T3402" s="5">
        <v>200</v>
      </c>
      <c r="U3402" s="11">
        <f t="shared" si="2889"/>
        <v>0</v>
      </c>
      <c r="V3402" s="35">
        <f t="shared" si="2889"/>
        <v>0</v>
      </c>
      <c r="W3402" s="5">
        <f t="shared" si="2836"/>
        <v>100</v>
      </c>
      <c r="X3402" s="25"/>
    </row>
    <row r="3403" spans="1:24" ht="31.5" x14ac:dyDescent="0.25">
      <c r="A3403" s="4" t="s">
        <v>219</v>
      </c>
      <c r="B3403" s="4" t="s">
        <v>1331</v>
      </c>
      <c r="C3403" s="4" t="s">
        <v>120</v>
      </c>
      <c r="D3403" s="4"/>
      <c r="E3403" s="14" t="s">
        <v>918</v>
      </c>
      <c r="F3403" s="5">
        <f t="shared" si="2887"/>
        <v>6880</v>
      </c>
      <c r="G3403" s="5">
        <f t="shared" si="2887"/>
        <v>1421</v>
      </c>
      <c r="H3403" s="5">
        <f t="shared" si="2887"/>
        <v>1421</v>
      </c>
      <c r="I3403" s="5">
        <f t="shared" si="2887"/>
        <v>0</v>
      </c>
      <c r="J3403" s="5">
        <f t="shared" si="2887"/>
        <v>0</v>
      </c>
      <c r="K3403" s="5">
        <f t="shared" si="2887"/>
        <v>0</v>
      </c>
      <c r="L3403" s="5">
        <f t="shared" si="2887"/>
        <v>-4417.5</v>
      </c>
      <c r="M3403" s="5">
        <f t="shared" si="2873"/>
        <v>2462.5</v>
      </c>
      <c r="N3403" s="5">
        <v>200</v>
      </c>
      <c r="O3403" s="5">
        <f t="shared" si="2888"/>
        <v>2442</v>
      </c>
      <c r="P3403" s="5">
        <f t="shared" si="2889"/>
        <v>0</v>
      </c>
      <c r="Q3403" s="5">
        <f t="shared" si="2889"/>
        <v>0</v>
      </c>
      <c r="R3403" s="5">
        <f t="shared" si="2889"/>
        <v>0</v>
      </c>
      <c r="S3403" s="5">
        <f t="shared" si="2889"/>
        <v>0</v>
      </c>
      <c r="T3403" s="5">
        <v>200</v>
      </c>
      <c r="U3403" s="5">
        <f t="shared" si="2889"/>
        <v>0</v>
      </c>
      <c r="V3403" s="36">
        <f t="shared" si="2889"/>
        <v>0</v>
      </c>
      <c r="W3403" s="5">
        <f t="shared" ref="W3403:W3466" si="2890">T3403/N3403*100</f>
        <v>100</v>
      </c>
      <c r="X3403" s="26"/>
    </row>
    <row r="3404" spans="1:24" ht="47.25" x14ac:dyDescent="0.25">
      <c r="A3404" s="4" t="s">
        <v>219</v>
      </c>
      <c r="B3404" s="4" t="s">
        <v>1331</v>
      </c>
      <c r="C3404" s="4" t="s">
        <v>213</v>
      </c>
      <c r="D3404" s="4"/>
      <c r="E3404" s="14" t="s">
        <v>920</v>
      </c>
      <c r="F3404" s="5">
        <f t="shared" ref="F3404:L3404" si="2891">F3409+F3405</f>
        <v>6880</v>
      </c>
      <c r="G3404" s="5">
        <f t="shared" si="2891"/>
        <v>1421</v>
      </c>
      <c r="H3404" s="5">
        <f t="shared" si="2891"/>
        <v>1421</v>
      </c>
      <c r="I3404" s="5">
        <f t="shared" si="2891"/>
        <v>0</v>
      </c>
      <c r="J3404" s="5">
        <f t="shared" si="2891"/>
        <v>0</v>
      </c>
      <c r="K3404" s="5">
        <f t="shared" si="2891"/>
        <v>0</v>
      </c>
      <c r="L3404" s="5">
        <f t="shared" si="2891"/>
        <v>-4417.5</v>
      </c>
      <c r="M3404" s="5">
        <f t="shared" si="2873"/>
        <v>2462.5</v>
      </c>
      <c r="N3404" s="5">
        <v>200</v>
      </c>
      <c r="O3404" s="5">
        <f>O3409+O3405</f>
        <v>2442</v>
      </c>
      <c r="P3404" s="5">
        <f t="shared" ref="P3404:V3404" si="2892">P3409+P3405</f>
        <v>0</v>
      </c>
      <c r="Q3404" s="5">
        <f t="shared" si="2892"/>
        <v>0</v>
      </c>
      <c r="R3404" s="5">
        <f t="shared" si="2892"/>
        <v>0</v>
      </c>
      <c r="S3404" s="5">
        <f t="shared" si="2892"/>
        <v>0</v>
      </c>
      <c r="T3404" s="5">
        <v>200</v>
      </c>
      <c r="U3404" s="5">
        <f t="shared" si="2892"/>
        <v>0</v>
      </c>
      <c r="V3404" s="36">
        <f t="shared" si="2892"/>
        <v>0</v>
      </c>
      <c r="W3404" s="5">
        <f t="shared" si="2890"/>
        <v>100</v>
      </c>
      <c r="X3404" s="26"/>
    </row>
    <row r="3405" spans="1:24" ht="31.5" x14ac:dyDescent="0.25">
      <c r="A3405" s="4" t="s">
        <v>219</v>
      </c>
      <c r="B3405" s="4" t="s">
        <v>1331</v>
      </c>
      <c r="C3405" s="4" t="s">
        <v>212</v>
      </c>
      <c r="D3405" s="4"/>
      <c r="E3405" s="14" t="s">
        <v>529</v>
      </c>
      <c r="F3405" s="5">
        <f t="shared" ref="F3405:L3407" si="2893">F3406</f>
        <v>17.5</v>
      </c>
      <c r="G3405" s="5">
        <f t="shared" si="2893"/>
        <v>0</v>
      </c>
      <c r="H3405" s="5">
        <f t="shared" si="2893"/>
        <v>0</v>
      </c>
      <c r="I3405" s="5">
        <f t="shared" si="2893"/>
        <v>0</v>
      </c>
      <c r="J3405" s="5">
        <f t="shared" si="2893"/>
        <v>0</v>
      </c>
      <c r="K3405" s="5">
        <f t="shared" si="2893"/>
        <v>0</v>
      </c>
      <c r="L3405" s="5">
        <f t="shared" si="2893"/>
        <v>0</v>
      </c>
      <c r="M3405" s="5">
        <f t="shared" si="2873"/>
        <v>17.5</v>
      </c>
      <c r="N3405" s="5">
        <v>200</v>
      </c>
      <c r="O3405" s="5">
        <f t="shared" ref="O3405:O3407" si="2894">O3406</f>
        <v>0</v>
      </c>
      <c r="P3405" s="5">
        <f t="shared" ref="P3405:V3407" si="2895">P3406</f>
        <v>0</v>
      </c>
      <c r="Q3405" s="5">
        <f t="shared" si="2895"/>
        <v>0</v>
      </c>
      <c r="R3405" s="5">
        <f t="shared" si="2895"/>
        <v>0</v>
      </c>
      <c r="S3405" s="5">
        <f t="shared" si="2895"/>
        <v>0</v>
      </c>
      <c r="T3405" s="5">
        <v>200</v>
      </c>
      <c r="U3405" s="5">
        <f t="shared" si="2895"/>
        <v>0</v>
      </c>
      <c r="V3405" s="36">
        <f t="shared" si="2895"/>
        <v>0</v>
      </c>
      <c r="W3405" s="5">
        <f t="shared" si="2890"/>
        <v>100</v>
      </c>
      <c r="X3405" s="24"/>
    </row>
    <row r="3406" spans="1:24" ht="31.5" x14ac:dyDescent="0.25">
      <c r="A3406" s="4" t="s">
        <v>219</v>
      </c>
      <c r="B3406" s="4" t="s">
        <v>1331</v>
      </c>
      <c r="C3406" s="4" t="s">
        <v>212</v>
      </c>
      <c r="D3406" s="4" t="s">
        <v>11</v>
      </c>
      <c r="E3406" s="14" t="s">
        <v>465</v>
      </c>
      <c r="F3406" s="5">
        <f t="shared" si="2893"/>
        <v>17.5</v>
      </c>
      <c r="G3406" s="5">
        <f t="shared" si="2893"/>
        <v>0</v>
      </c>
      <c r="H3406" s="5">
        <f t="shared" si="2893"/>
        <v>0</v>
      </c>
      <c r="I3406" s="5">
        <f t="shared" si="2893"/>
        <v>0</v>
      </c>
      <c r="J3406" s="5">
        <f t="shared" si="2893"/>
        <v>0</v>
      </c>
      <c r="K3406" s="5">
        <f t="shared" si="2893"/>
        <v>0</v>
      </c>
      <c r="L3406" s="5">
        <f t="shared" si="2893"/>
        <v>0</v>
      </c>
      <c r="M3406" s="5">
        <f t="shared" si="2873"/>
        <v>17.5</v>
      </c>
      <c r="N3406" s="5">
        <v>200</v>
      </c>
      <c r="O3406" s="5">
        <f t="shared" si="2894"/>
        <v>0</v>
      </c>
      <c r="P3406" s="5">
        <f t="shared" si="2895"/>
        <v>0</v>
      </c>
      <c r="Q3406" s="5">
        <f t="shared" si="2895"/>
        <v>0</v>
      </c>
      <c r="R3406" s="5">
        <f t="shared" si="2895"/>
        <v>0</v>
      </c>
      <c r="S3406" s="5">
        <f t="shared" si="2895"/>
        <v>0</v>
      </c>
      <c r="T3406" s="5">
        <v>200</v>
      </c>
      <c r="U3406" s="5">
        <f t="shared" si="2895"/>
        <v>0</v>
      </c>
      <c r="V3406" s="36">
        <f t="shared" si="2895"/>
        <v>0</v>
      </c>
      <c r="W3406" s="5">
        <f t="shared" si="2890"/>
        <v>100</v>
      </c>
      <c r="X3406" s="24"/>
    </row>
    <row r="3407" spans="1:24" ht="31.5" x14ac:dyDescent="0.25">
      <c r="A3407" s="4" t="s">
        <v>219</v>
      </c>
      <c r="B3407" s="4" t="s">
        <v>1331</v>
      </c>
      <c r="C3407" s="4" t="s">
        <v>212</v>
      </c>
      <c r="D3407" s="4" t="s">
        <v>12</v>
      </c>
      <c r="E3407" s="14" t="s">
        <v>466</v>
      </c>
      <c r="F3407" s="5">
        <f t="shared" si="2893"/>
        <v>17.5</v>
      </c>
      <c r="G3407" s="5">
        <f t="shared" si="2893"/>
        <v>0</v>
      </c>
      <c r="H3407" s="5">
        <f t="shared" si="2893"/>
        <v>0</v>
      </c>
      <c r="I3407" s="5">
        <f t="shared" si="2893"/>
        <v>0</v>
      </c>
      <c r="J3407" s="5">
        <f t="shared" si="2893"/>
        <v>0</v>
      </c>
      <c r="K3407" s="5">
        <f t="shared" si="2893"/>
        <v>0</v>
      </c>
      <c r="L3407" s="5">
        <f t="shared" si="2893"/>
        <v>0</v>
      </c>
      <c r="M3407" s="5">
        <f t="shared" si="2873"/>
        <v>17.5</v>
      </c>
      <c r="N3407" s="5">
        <v>200</v>
      </c>
      <c r="O3407" s="5">
        <f t="shared" si="2894"/>
        <v>0</v>
      </c>
      <c r="P3407" s="5">
        <f t="shared" si="2895"/>
        <v>0</v>
      </c>
      <c r="Q3407" s="5">
        <f t="shared" si="2895"/>
        <v>0</v>
      </c>
      <c r="R3407" s="5">
        <f t="shared" si="2895"/>
        <v>0</v>
      </c>
      <c r="S3407" s="5">
        <f t="shared" si="2895"/>
        <v>0</v>
      </c>
      <c r="T3407" s="5">
        <v>200</v>
      </c>
      <c r="U3407" s="5">
        <f t="shared" si="2895"/>
        <v>0</v>
      </c>
      <c r="V3407" s="36">
        <f t="shared" si="2895"/>
        <v>0</v>
      </c>
      <c r="W3407" s="5">
        <f t="shared" si="2890"/>
        <v>100</v>
      </c>
      <c r="X3407" s="24"/>
    </row>
    <row r="3408" spans="1:24" x14ac:dyDescent="0.25">
      <c r="A3408" s="7" t="s">
        <v>219</v>
      </c>
      <c r="B3408" s="7" t="s">
        <v>31</v>
      </c>
      <c r="C3408" s="7"/>
      <c r="D3408" s="7"/>
      <c r="E3408" s="18" t="s">
        <v>431</v>
      </c>
      <c r="F3408" s="5">
        <v>17.5</v>
      </c>
      <c r="G3408" s="5"/>
      <c r="H3408" s="5"/>
      <c r="I3408" s="5"/>
      <c r="J3408" s="5"/>
      <c r="K3408" s="5"/>
      <c r="L3408" s="5"/>
      <c r="M3408" s="5">
        <f t="shared" si="2873"/>
        <v>17.5</v>
      </c>
      <c r="N3408" s="8">
        <v>3289.4922000000001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8">
        <v>3284.8134500000001</v>
      </c>
      <c r="U3408" s="5">
        <v>0</v>
      </c>
      <c r="V3408" s="36">
        <v>0</v>
      </c>
      <c r="W3408" s="8">
        <f t="shared" si="2890"/>
        <v>99.857766800602235</v>
      </c>
      <c r="X3408" s="24"/>
    </row>
    <row r="3409" spans="1:24" x14ac:dyDescent="0.25">
      <c r="A3409" s="9" t="s">
        <v>219</v>
      </c>
      <c r="B3409" s="9" t="s">
        <v>1333</v>
      </c>
      <c r="C3409" s="9"/>
      <c r="D3409" s="9"/>
      <c r="E3409" s="13" t="s">
        <v>455</v>
      </c>
      <c r="F3409" s="5">
        <f t="shared" si="2887"/>
        <v>6862.5</v>
      </c>
      <c r="G3409" s="5">
        <f t="shared" si="2887"/>
        <v>1421</v>
      </c>
      <c r="H3409" s="5">
        <f t="shared" si="2887"/>
        <v>1421</v>
      </c>
      <c r="I3409" s="5">
        <f t="shared" si="2887"/>
        <v>0</v>
      </c>
      <c r="J3409" s="5">
        <f t="shared" si="2887"/>
        <v>0</v>
      </c>
      <c r="K3409" s="5">
        <f t="shared" si="2887"/>
        <v>0</v>
      </c>
      <c r="L3409" s="5">
        <f t="shared" si="2887"/>
        <v>-4417.5</v>
      </c>
      <c r="M3409" s="5">
        <f t="shared" si="2873"/>
        <v>2445</v>
      </c>
      <c r="N3409" s="11">
        <v>3289.4922000000001</v>
      </c>
      <c r="O3409" s="5">
        <f t="shared" ref="O3409:O3411" si="2896">O3410</f>
        <v>2442</v>
      </c>
      <c r="P3409" s="5">
        <f t="shared" si="2889"/>
        <v>0</v>
      </c>
      <c r="Q3409" s="5">
        <f t="shared" si="2889"/>
        <v>0</v>
      </c>
      <c r="R3409" s="5">
        <f t="shared" si="2889"/>
        <v>0</v>
      </c>
      <c r="S3409" s="5">
        <f t="shared" si="2889"/>
        <v>0</v>
      </c>
      <c r="T3409" s="11">
        <v>3284.8134500000001</v>
      </c>
      <c r="U3409" s="5">
        <f t="shared" si="2889"/>
        <v>0</v>
      </c>
      <c r="V3409" s="36">
        <f t="shared" si="2889"/>
        <v>0</v>
      </c>
      <c r="W3409" s="11">
        <f t="shared" si="2890"/>
        <v>99.857766800602235</v>
      </c>
      <c r="X3409" s="26"/>
    </row>
    <row r="3410" spans="1:24" x14ac:dyDescent="0.25">
      <c r="A3410" s="4" t="s">
        <v>219</v>
      </c>
      <c r="B3410" s="4" t="s">
        <v>1333</v>
      </c>
      <c r="C3410" s="4" t="s">
        <v>91</v>
      </c>
      <c r="D3410" s="4"/>
      <c r="E3410" s="14" t="s">
        <v>883</v>
      </c>
      <c r="F3410" s="5">
        <f t="shared" si="2887"/>
        <v>6862.5</v>
      </c>
      <c r="G3410" s="5">
        <f t="shared" si="2887"/>
        <v>1421</v>
      </c>
      <c r="H3410" s="5">
        <f t="shared" si="2887"/>
        <v>1421</v>
      </c>
      <c r="I3410" s="5">
        <f t="shared" si="2887"/>
        <v>0</v>
      </c>
      <c r="J3410" s="5">
        <f t="shared" si="2887"/>
        <v>0</v>
      </c>
      <c r="K3410" s="5">
        <f t="shared" si="2887"/>
        <v>0</v>
      </c>
      <c r="L3410" s="5">
        <f t="shared" si="2887"/>
        <v>-4417.5</v>
      </c>
      <c r="M3410" s="5">
        <f t="shared" si="2873"/>
        <v>2445</v>
      </c>
      <c r="N3410" s="5">
        <v>783.15</v>
      </c>
      <c r="O3410" s="5">
        <f t="shared" si="2896"/>
        <v>2442</v>
      </c>
      <c r="P3410" s="5">
        <f t="shared" si="2889"/>
        <v>0</v>
      </c>
      <c r="Q3410" s="5">
        <f t="shared" si="2889"/>
        <v>0</v>
      </c>
      <c r="R3410" s="5">
        <f t="shared" si="2889"/>
        <v>0</v>
      </c>
      <c r="S3410" s="5">
        <f t="shared" si="2889"/>
        <v>0</v>
      </c>
      <c r="T3410" s="5">
        <v>783.15</v>
      </c>
      <c r="U3410" s="5">
        <f t="shared" si="2889"/>
        <v>0</v>
      </c>
      <c r="V3410" s="36">
        <f t="shared" si="2889"/>
        <v>0</v>
      </c>
      <c r="W3410" s="5">
        <f t="shared" si="2890"/>
        <v>100</v>
      </c>
      <c r="X3410" s="26"/>
    </row>
    <row r="3411" spans="1:24" ht="31.5" x14ac:dyDescent="0.25">
      <c r="A3411" s="4" t="s">
        <v>219</v>
      </c>
      <c r="B3411" s="4" t="s">
        <v>1333</v>
      </c>
      <c r="C3411" s="4" t="s">
        <v>136</v>
      </c>
      <c r="D3411" s="4"/>
      <c r="E3411" s="14" t="s">
        <v>884</v>
      </c>
      <c r="F3411" s="5">
        <f t="shared" si="2887"/>
        <v>6862.5</v>
      </c>
      <c r="G3411" s="5">
        <f t="shared" si="2887"/>
        <v>1421</v>
      </c>
      <c r="H3411" s="5">
        <f t="shared" si="2887"/>
        <v>1421</v>
      </c>
      <c r="I3411" s="5">
        <f t="shared" si="2887"/>
        <v>0</v>
      </c>
      <c r="J3411" s="5">
        <f t="shared" si="2887"/>
        <v>0</v>
      </c>
      <c r="K3411" s="5">
        <f t="shared" si="2887"/>
        <v>0</v>
      </c>
      <c r="L3411" s="5">
        <f t="shared" si="2887"/>
        <v>-4417.5</v>
      </c>
      <c r="M3411" s="5">
        <f t="shared" si="2873"/>
        <v>2445</v>
      </c>
      <c r="N3411" s="5">
        <v>783.15</v>
      </c>
      <c r="O3411" s="5">
        <f t="shared" si="2896"/>
        <v>2442</v>
      </c>
      <c r="P3411" s="5">
        <f t="shared" si="2889"/>
        <v>0</v>
      </c>
      <c r="Q3411" s="5">
        <f t="shared" si="2889"/>
        <v>0</v>
      </c>
      <c r="R3411" s="5">
        <f t="shared" si="2889"/>
        <v>0</v>
      </c>
      <c r="S3411" s="5">
        <f t="shared" si="2889"/>
        <v>0</v>
      </c>
      <c r="T3411" s="5">
        <v>783.15</v>
      </c>
      <c r="U3411" s="5">
        <f t="shared" si="2889"/>
        <v>0</v>
      </c>
      <c r="V3411" s="36">
        <f t="shared" si="2889"/>
        <v>0</v>
      </c>
      <c r="W3411" s="5">
        <f t="shared" si="2890"/>
        <v>100</v>
      </c>
      <c r="X3411" s="26"/>
    </row>
    <row r="3412" spans="1:24" ht="31.5" x14ac:dyDescent="0.25">
      <c r="A3412" s="4" t="s">
        <v>219</v>
      </c>
      <c r="B3412" s="4" t="s">
        <v>1333</v>
      </c>
      <c r="C3412" s="4" t="s">
        <v>137</v>
      </c>
      <c r="D3412" s="4"/>
      <c r="E3412" s="14" t="s">
        <v>885</v>
      </c>
      <c r="F3412" s="5">
        <v>6862.5</v>
      </c>
      <c r="G3412" s="5">
        <v>1421</v>
      </c>
      <c r="H3412" s="5">
        <v>1421</v>
      </c>
      <c r="I3412" s="5"/>
      <c r="J3412" s="5"/>
      <c r="K3412" s="5"/>
      <c r="L3412" s="5">
        <f>-3862.5-555</f>
        <v>-4417.5</v>
      </c>
      <c r="M3412" s="5">
        <f t="shared" si="2873"/>
        <v>2445</v>
      </c>
      <c r="N3412" s="5">
        <v>783.15</v>
      </c>
      <c r="O3412" s="5">
        <v>2442</v>
      </c>
      <c r="P3412" s="5">
        <v>0</v>
      </c>
      <c r="Q3412" s="5">
        <v>0</v>
      </c>
      <c r="R3412" s="5">
        <v>0</v>
      </c>
      <c r="S3412" s="5">
        <v>0</v>
      </c>
      <c r="T3412" s="5">
        <v>783.15</v>
      </c>
      <c r="U3412" s="5">
        <v>0</v>
      </c>
      <c r="V3412" s="36">
        <v>0</v>
      </c>
      <c r="W3412" s="5">
        <f t="shared" si="2890"/>
        <v>100</v>
      </c>
      <c r="X3412" s="26"/>
    </row>
    <row r="3413" spans="1:24" s="3" customFormat="1" ht="47.25" x14ac:dyDescent="0.25">
      <c r="A3413" s="4" t="s">
        <v>219</v>
      </c>
      <c r="B3413" s="4" t="s">
        <v>1333</v>
      </c>
      <c r="C3413" s="4" t="s">
        <v>128</v>
      </c>
      <c r="D3413" s="4"/>
      <c r="E3413" s="14" t="s">
        <v>506</v>
      </c>
      <c r="F3413" s="8">
        <f t="shared" ref="F3413:L3413" si="2897">F3414</f>
        <v>2459.1</v>
      </c>
      <c r="G3413" s="8">
        <f t="shared" si="2897"/>
        <v>2459.1</v>
      </c>
      <c r="H3413" s="8">
        <f t="shared" si="2897"/>
        <v>2459.1</v>
      </c>
      <c r="I3413" s="8">
        <f t="shared" si="2897"/>
        <v>0</v>
      </c>
      <c r="J3413" s="8">
        <f t="shared" si="2897"/>
        <v>0</v>
      </c>
      <c r="K3413" s="8">
        <f t="shared" si="2897"/>
        <v>0</v>
      </c>
      <c r="L3413" s="8">
        <f t="shared" si="2897"/>
        <v>0</v>
      </c>
      <c r="M3413" s="8">
        <f t="shared" si="2873"/>
        <v>2459.1</v>
      </c>
      <c r="N3413" s="5">
        <v>783.15</v>
      </c>
      <c r="O3413" s="8">
        <f>O3414</f>
        <v>2459.1</v>
      </c>
      <c r="P3413" s="8">
        <f t="shared" ref="P3413:V3413" si="2898">P3414</f>
        <v>0</v>
      </c>
      <c r="Q3413" s="8">
        <f t="shared" si="2898"/>
        <v>0</v>
      </c>
      <c r="R3413" s="8">
        <f t="shared" si="2898"/>
        <v>0</v>
      </c>
      <c r="S3413" s="8">
        <f t="shared" si="2898"/>
        <v>0</v>
      </c>
      <c r="T3413" s="5">
        <v>783.15</v>
      </c>
      <c r="U3413" s="8">
        <f t="shared" si="2898"/>
        <v>0</v>
      </c>
      <c r="V3413" s="34">
        <f t="shared" si="2898"/>
        <v>0</v>
      </c>
      <c r="W3413" s="5">
        <f t="shared" si="2890"/>
        <v>100</v>
      </c>
      <c r="X3413" s="21"/>
    </row>
    <row r="3414" spans="1:24" s="10" customFormat="1" ht="31.5" x14ac:dyDescent="0.25">
      <c r="A3414" s="4" t="s">
        <v>219</v>
      </c>
      <c r="B3414" s="4" t="s">
        <v>1333</v>
      </c>
      <c r="C3414" s="4" t="s">
        <v>128</v>
      </c>
      <c r="D3414" s="4" t="s">
        <v>11</v>
      </c>
      <c r="E3414" s="14" t="s">
        <v>465</v>
      </c>
      <c r="F3414" s="11">
        <f t="shared" ref="F3414:L3414" si="2899">F3415+F3421</f>
        <v>2459.1</v>
      </c>
      <c r="G3414" s="11">
        <f t="shared" si="2899"/>
        <v>2459.1</v>
      </c>
      <c r="H3414" s="11">
        <f t="shared" si="2899"/>
        <v>2459.1</v>
      </c>
      <c r="I3414" s="11">
        <f t="shared" si="2899"/>
        <v>0</v>
      </c>
      <c r="J3414" s="11">
        <f t="shared" si="2899"/>
        <v>0</v>
      </c>
      <c r="K3414" s="11">
        <f t="shared" si="2899"/>
        <v>0</v>
      </c>
      <c r="L3414" s="11">
        <f t="shared" si="2899"/>
        <v>0</v>
      </c>
      <c r="M3414" s="11">
        <f t="shared" si="2873"/>
        <v>2459.1</v>
      </c>
      <c r="N3414" s="5">
        <v>783.15</v>
      </c>
      <c r="O3414" s="11">
        <f>O3415+O3421</f>
        <v>2459.1</v>
      </c>
      <c r="P3414" s="11">
        <f t="shared" ref="P3414:V3414" si="2900">P3415+P3421</f>
        <v>0</v>
      </c>
      <c r="Q3414" s="11">
        <f t="shared" si="2900"/>
        <v>0</v>
      </c>
      <c r="R3414" s="11">
        <f t="shared" si="2900"/>
        <v>0</v>
      </c>
      <c r="S3414" s="11">
        <f t="shared" si="2900"/>
        <v>0</v>
      </c>
      <c r="T3414" s="5">
        <v>783.15</v>
      </c>
      <c r="U3414" s="11">
        <f t="shared" si="2900"/>
        <v>0</v>
      </c>
      <c r="V3414" s="35">
        <f t="shared" si="2900"/>
        <v>0</v>
      </c>
      <c r="W3414" s="5">
        <f t="shared" si="2890"/>
        <v>100</v>
      </c>
      <c r="X3414" s="25"/>
    </row>
    <row r="3415" spans="1:24" ht="31.5" x14ac:dyDescent="0.25">
      <c r="A3415" s="4" t="s">
        <v>219</v>
      </c>
      <c r="B3415" s="4" t="s">
        <v>1333</v>
      </c>
      <c r="C3415" s="4" t="s">
        <v>128</v>
      </c>
      <c r="D3415" s="4" t="s">
        <v>12</v>
      </c>
      <c r="E3415" s="14" t="s">
        <v>466</v>
      </c>
      <c r="F3415" s="5">
        <f t="shared" ref="F3415:L3419" si="2901">F3416</f>
        <v>2259.1</v>
      </c>
      <c r="G3415" s="5">
        <f t="shared" si="2901"/>
        <v>2259.1</v>
      </c>
      <c r="H3415" s="5">
        <f t="shared" si="2901"/>
        <v>2259.1</v>
      </c>
      <c r="I3415" s="5">
        <f t="shared" si="2901"/>
        <v>0</v>
      </c>
      <c r="J3415" s="5">
        <f t="shared" si="2901"/>
        <v>0</v>
      </c>
      <c r="K3415" s="5">
        <f t="shared" si="2901"/>
        <v>0</v>
      </c>
      <c r="L3415" s="5">
        <f t="shared" si="2901"/>
        <v>0</v>
      </c>
      <c r="M3415" s="5">
        <f t="shared" si="2873"/>
        <v>2259.1</v>
      </c>
      <c r="N3415" s="5">
        <v>783.15</v>
      </c>
      <c r="O3415" s="5">
        <f t="shared" ref="O3415:O3419" si="2902">O3416</f>
        <v>2259.1</v>
      </c>
      <c r="P3415" s="5">
        <f t="shared" ref="P3415:V3419" si="2903">P3416</f>
        <v>0</v>
      </c>
      <c r="Q3415" s="5">
        <f t="shared" si="2903"/>
        <v>0</v>
      </c>
      <c r="R3415" s="5">
        <f t="shared" si="2903"/>
        <v>0</v>
      </c>
      <c r="S3415" s="5">
        <f t="shared" si="2903"/>
        <v>0</v>
      </c>
      <c r="T3415" s="5">
        <v>783.15</v>
      </c>
      <c r="U3415" s="5">
        <f t="shared" si="2903"/>
        <v>0</v>
      </c>
      <c r="V3415" s="36">
        <f t="shared" si="2903"/>
        <v>0</v>
      </c>
      <c r="W3415" s="5">
        <f t="shared" si="2890"/>
        <v>100</v>
      </c>
      <c r="X3415" s="26"/>
    </row>
    <row r="3416" spans="1:24" ht="31.5" x14ac:dyDescent="0.25">
      <c r="A3416" s="4" t="s">
        <v>219</v>
      </c>
      <c r="B3416" s="4" t="s">
        <v>1333</v>
      </c>
      <c r="C3416" s="4" t="s">
        <v>22</v>
      </c>
      <c r="D3416" s="4"/>
      <c r="E3416" s="14" t="s">
        <v>699</v>
      </c>
      <c r="F3416" s="5">
        <f t="shared" si="2901"/>
        <v>2259.1</v>
      </c>
      <c r="G3416" s="5">
        <f t="shared" si="2901"/>
        <v>2259.1</v>
      </c>
      <c r="H3416" s="5">
        <f t="shared" si="2901"/>
        <v>2259.1</v>
      </c>
      <c r="I3416" s="5">
        <f t="shared" si="2901"/>
        <v>0</v>
      </c>
      <c r="J3416" s="5">
        <f t="shared" si="2901"/>
        <v>0</v>
      </c>
      <c r="K3416" s="5">
        <f t="shared" si="2901"/>
        <v>0</v>
      </c>
      <c r="L3416" s="5">
        <f t="shared" si="2901"/>
        <v>0</v>
      </c>
      <c r="M3416" s="5">
        <f t="shared" si="2873"/>
        <v>2259.1</v>
      </c>
      <c r="N3416" s="5">
        <v>2506.3422</v>
      </c>
      <c r="O3416" s="5">
        <f t="shared" si="2902"/>
        <v>2259.1</v>
      </c>
      <c r="P3416" s="5">
        <f t="shared" si="2903"/>
        <v>0</v>
      </c>
      <c r="Q3416" s="5">
        <f t="shared" si="2903"/>
        <v>0</v>
      </c>
      <c r="R3416" s="5">
        <f t="shared" si="2903"/>
        <v>0</v>
      </c>
      <c r="S3416" s="5">
        <f t="shared" si="2903"/>
        <v>0</v>
      </c>
      <c r="T3416" s="5">
        <v>2501.66345</v>
      </c>
      <c r="U3416" s="5">
        <f t="shared" si="2903"/>
        <v>0</v>
      </c>
      <c r="V3416" s="36">
        <f t="shared" si="2903"/>
        <v>0</v>
      </c>
      <c r="W3416" s="5">
        <f t="shared" si="2890"/>
        <v>99.813323575687306</v>
      </c>
      <c r="X3416" s="26"/>
    </row>
    <row r="3417" spans="1:24" ht="47.25" x14ac:dyDescent="0.25">
      <c r="A3417" s="4" t="s">
        <v>219</v>
      </c>
      <c r="B3417" s="4" t="s">
        <v>1333</v>
      </c>
      <c r="C3417" s="4" t="s">
        <v>345</v>
      </c>
      <c r="D3417" s="4"/>
      <c r="E3417" s="14" t="s">
        <v>704</v>
      </c>
      <c r="F3417" s="5">
        <f t="shared" si="2901"/>
        <v>2259.1</v>
      </c>
      <c r="G3417" s="5">
        <f t="shared" si="2901"/>
        <v>2259.1</v>
      </c>
      <c r="H3417" s="5">
        <f t="shared" si="2901"/>
        <v>2259.1</v>
      </c>
      <c r="I3417" s="5">
        <f t="shared" si="2901"/>
        <v>0</v>
      </c>
      <c r="J3417" s="5">
        <f t="shared" si="2901"/>
        <v>0</v>
      </c>
      <c r="K3417" s="5">
        <f t="shared" si="2901"/>
        <v>0</v>
      </c>
      <c r="L3417" s="5">
        <f t="shared" si="2901"/>
        <v>0</v>
      </c>
      <c r="M3417" s="5">
        <f t="shared" si="2873"/>
        <v>2259.1</v>
      </c>
      <c r="N3417" s="5">
        <v>2506.3422</v>
      </c>
      <c r="O3417" s="5">
        <f t="shared" si="2902"/>
        <v>2259.1</v>
      </c>
      <c r="P3417" s="5">
        <f t="shared" si="2903"/>
        <v>0</v>
      </c>
      <c r="Q3417" s="5">
        <f t="shared" si="2903"/>
        <v>0</v>
      </c>
      <c r="R3417" s="5">
        <f t="shared" si="2903"/>
        <v>0</v>
      </c>
      <c r="S3417" s="5">
        <f t="shared" si="2903"/>
        <v>0</v>
      </c>
      <c r="T3417" s="5">
        <v>2501.66345</v>
      </c>
      <c r="U3417" s="5">
        <f t="shared" si="2903"/>
        <v>0</v>
      </c>
      <c r="V3417" s="36">
        <f t="shared" si="2903"/>
        <v>0</v>
      </c>
      <c r="W3417" s="5">
        <f t="shared" si="2890"/>
        <v>99.813323575687306</v>
      </c>
      <c r="X3417" s="26"/>
    </row>
    <row r="3418" spans="1:24" ht="31.5" x14ac:dyDescent="0.25">
      <c r="A3418" s="4" t="s">
        <v>219</v>
      </c>
      <c r="B3418" s="4" t="s">
        <v>1333</v>
      </c>
      <c r="C3418" s="4" t="s">
        <v>345</v>
      </c>
      <c r="D3418" s="4" t="s">
        <v>11</v>
      </c>
      <c r="E3418" s="14" t="s">
        <v>465</v>
      </c>
      <c r="F3418" s="5">
        <f t="shared" si="2901"/>
        <v>2259.1</v>
      </c>
      <c r="G3418" s="5">
        <f t="shared" si="2901"/>
        <v>2259.1</v>
      </c>
      <c r="H3418" s="5">
        <f t="shared" si="2901"/>
        <v>2259.1</v>
      </c>
      <c r="I3418" s="5">
        <f t="shared" si="2901"/>
        <v>0</v>
      </c>
      <c r="J3418" s="5">
        <f t="shared" si="2901"/>
        <v>0</v>
      </c>
      <c r="K3418" s="5">
        <f t="shared" si="2901"/>
        <v>0</v>
      </c>
      <c r="L3418" s="5">
        <f t="shared" si="2901"/>
        <v>0</v>
      </c>
      <c r="M3418" s="5">
        <f t="shared" si="2873"/>
        <v>2259.1</v>
      </c>
      <c r="N3418" s="5">
        <v>2406.3422</v>
      </c>
      <c r="O3418" s="5">
        <f t="shared" si="2902"/>
        <v>2259.1</v>
      </c>
      <c r="P3418" s="5">
        <f t="shared" si="2903"/>
        <v>0</v>
      </c>
      <c r="Q3418" s="5">
        <f t="shared" si="2903"/>
        <v>0</v>
      </c>
      <c r="R3418" s="5">
        <f t="shared" si="2903"/>
        <v>0</v>
      </c>
      <c r="S3418" s="5">
        <f t="shared" si="2903"/>
        <v>0</v>
      </c>
      <c r="T3418" s="5">
        <v>2401.66345</v>
      </c>
      <c r="U3418" s="5">
        <f t="shared" si="2903"/>
        <v>0</v>
      </c>
      <c r="V3418" s="36">
        <f t="shared" si="2903"/>
        <v>0</v>
      </c>
      <c r="W3418" s="5">
        <f t="shared" si="2890"/>
        <v>99.805565891667442</v>
      </c>
      <c r="X3418" s="26"/>
    </row>
    <row r="3419" spans="1:24" ht="31.5" x14ac:dyDescent="0.25">
      <c r="A3419" s="4" t="s">
        <v>219</v>
      </c>
      <c r="B3419" s="4" t="s">
        <v>1333</v>
      </c>
      <c r="C3419" s="4" t="s">
        <v>345</v>
      </c>
      <c r="D3419" s="4" t="s">
        <v>12</v>
      </c>
      <c r="E3419" s="14" t="s">
        <v>466</v>
      </c>
      <c r="F3419" s="5">
        <f t="shared" si="2901"/>
        <v>2259.1</v>
      </c>
      <c r="G3419" s="5">
        <f t="shared" si="2901"/>
        <v>2259.1</v>
      </c>
      <c r="H3419" s="5">
        <f t="shared" si="2901"/>
        <v>2259.1</v>
      </c>
      <c r="I3419" s="5">
        <f t="shared" si="2901"/>
        <v>0</v>
      </c>
      <c r="J3419" s="5">
        <f t="shared" si="2901"/>
        <v>0</v>
      </c>
      <c r="K3419" s="5">
        <f t="shared" si="2901"/>
        <v>0</v>
      </c>
      <c r="L3419" s="5">
        <f t="shared" si="2901"/>
        <v>0</v>
      </c>
      <c r="M3419" s="5">
        <f t="shared" si="2873"/>
        <v>2259.1</v>
      </c>
      <c r="N3419" s="5">
        <v>2406.3422</v>
      </c>
      <c r="O3419" s="5">
        <f t="shared" si="2902"/>
        <v>2259.1</v>
      </c>
      <c r="P3419" s="5">
        <f t="shared" si="2903"/>
        <v>0</v>
      </c>
      <c r="Q3419" s="5">
        <f t="shared" si="2903"/>
        <v>0</v>
      </c>
      <c r="R3419" s="5">
        <f t="shared" si="2903"/>
        <v>0</v>
      </c>
      <c r="S3419" s="5">
        <f t="shared" si="2903"/>
        <v>0</v>
      </c>
      <c r="T3419" s="5">
        <v>2401.66345</v>
      </c>
      <c r="U3419" s="5">
        <f t="shared" si="2903"/>
        <v>0</v>
      </c>
      <c r="V3419" s="36">
        <f t="shared" si="2903"/>
        <v>0</v>
      </c>
      <c r="W3419" s="5">
        <f t="shared" si="2890"/>
        <v>99.805565891667442</v>
      </c>
      <c r="X3419" s="26"/>
    </row>
    <row r="3420" spans="1:24" ht="31.5" x14ac:dyDescent="0.25">
      <c r="A3420" s="4" t="s">
        <v>219</v>
      </c>
      <c r="B3420" s="4" t="s">
        <v>1333</v>
      </c>
      <c r="C3420" s="4" t="s">
        <v>345</v>
      </c>
      <c r="D3420" s="4" t="s">
        <v>73</v>
      </c>
      <c r="E3420" s="14" t="s">
        <v>475</v>
      </c>
      <c r="F3420" s="5">
        <v>2259.1</v>
      </c>
      <c r="G3420" s="5">
        <v>2259.1</v>
      </c>
      <c r="H3420" s="5">
        <v>2259.1</v>
      </c>
      <c r="I3420" s="5"/>
      <c r="J3420" s="5"/>
      <c r="K3420" s="5"/>
      <c r="L3420" s="5"/>
      <c r="M3420" s="5">
        <f t="shared" si="2873"/>
        <v>2259.1</v>
      </c>
      <c r="N3420" s="5">
        <v>100</v>
      </c>
      <c r="O3420" s="5">
        <v>2259.1</v>
      </c>
      <c r="P3420" s="5">
        <v>0</v>
      </c>
      <c r="Q3420" s="5">
        <v>0</v>
      </c>
      <c r="R3420" s="5">
        <v>0</v>
      </c>
      <c r="S3420" s="5">
        <v>0</v>
      </c>
      <c r="T3420" s="5">
        <v>100</v>
      </c>
      <c r="U3420" s="5">
        <v>0</v>
      </c>
      <c r="V3420" s="36">
        <v>0</v>
      </c>
      <c r="W3420" s="5">
        <f t="shared" si="2890"/>
        <v>100</v>
      </c>
      <c r="X3420" s="26"/>
    </row>
    <row r="3421" spans="1:24" ht="63" x14ac:dyDescent="0.25">
      <c r="A3421" s="4" t="s">
        <v>219</v>
      </c>
      <c r="B3421" s="4" t="s">
        <v>1333</v>
      </c>
      <c r="C3421" s="4" t="s">
        <v>345</v>
      </c>
      <c r="D3421" s="4" t="s">
        <v>72</v>
      </c>
      <c r="E3421" s="14" t="s">
        <v>1187</v>
      </c>
      <c r="F3421" s="5">
        <f t="shared" ref="F3421:L3425" si="2904">F3422</f>
        <v>200</v>
      </c>
      <c r="G3421" s="5">
        <f t="shared" si="2904"/>
        <v>200</v>
      </c>
      <c r="H3421" s="5">
        <f t="shared" si="2904"/>
        <v>200</v>
      </c>
      <c r="I3421" s="5">
        <f t="shared" si="2904"/>
        <v>0</v>
      </c>
      <c r="J3421" s="5">
        <f t="shared" si="2904"/>
        <v>0</v>
      </c>
      <c r="K3421" s="5">
        <f t="shared" si="2904"/>
        <v>0</v>
      </c>
      <c r="L3421" s="5">
        <f t="shared" si="2904"/>
        <v>0</v>
      </c>
      <c r="M3421" s="5">
        <f t="shared" si="2873"/>
        <v>200</v>
      </c>
      <c r="N3421" s="5">
        <v>100</v>
      </c>
      <c r="O3421" s="5">
        <f t="shared" ref="O3421:O3425" si="2905">O3422</f>
        <v>200</v>
      </c>
      <c r="P3421" s="5">
        <f t="shared" ref="P3421:V3425" si="2906">P3422</f>
        <v>0</v>
      </c>
      <c r="Q3421" s="5">
        <f t="shared" si="2906"/>
        <v>0</v>
      </c>
      <c r="R3421" s="5">
        <f t="shared" si="2906"/>
        <v>0</v>
      </c>
      <c r="S3421" s="5">
        <f t="shared" si="2906"/>
        <v>0</v>
      </c>
      <c r="T3421" s="5">
        <v>100</v>
      </c>
      <c r="U3421" s="5">
        <f t="shared" si="2906"/>
        <v>0</v>
      </c>
      <c r="V3421" s="36">
        <f t="shared" si="2906"/>
        <v>0</v>
      </c>
      <c r="W3421" s="5">
        <f t="shared" si="2890"/>
        <v>100</v>
      </c>
      <c r="X3421" s="26"/>
    </row>
    <row r="3422" spans="1:24" hidden="1" x14ac:dyDescent="0.25">
      <c r="A3422" s="7" t="s">
        <v>219</v>
      </c>
      <c r="B3422" s="7" t="s">
        <v>78</v>
      </c>
      <c r="C3422" s="7"/>
      <c r="D3422" s="7"/>
      <c r="E3422" s="18" t="s">
        <v>432</v>
      </c>
      <c r="F3422" s="5">
        <f t="shared" si="2904"/>
        <v>200</v>
      </c>
      <c r="G3422" s="5">
        <f t="shared" si="2904"/>
        <v>200</v>
      </c>
      <c r="H3422" s="5">
        <f t="shared" si="2904"/>
        <v>200</v>
      </c>
      <c r="I3422" s="5">
        <f t="shared" si="2904"/>
        <v>0</v>
      </c>
      <c r="J3422" s="5">
        <f t="shared" si="2904"/>
        <v>0</v>
      </c>
      <c r="K3422" s="5">
        <f t="shared" si="2904"/>
        <v>0</v>
      </c>
      <c r="L3422" s="5">
        <f t="shared" si="2904"/>
        <v>0</v>
      </c>
      <c r="M3422" s="5">
        <f t="shared" si="2873"/>
        <v>200</v>
      </c>
      <c r="N3422" s="8">
        <v>0</v>
      </c>
      <c r="O3422" s="5">
        <f t="shared" si="2905"/>
        <v>200</v>
      </c>
      <c r="P3422" s="5">
        <f t="shared" si="2906"/>
        <v>0</v>
      </c>
      <c r="Q3422" s="5">
        <f t="shared" si="2906"/>
        <v>0</v>
      </c>
      <c r="R3422" s="5">
        <f t="shared" si="2906"/>
        <v>0</v>
      </c>
      <c r="S3422" s="5">
        <f t="shared" si="2906"/>
        <v>0</v>
      </c>
      <c r="T3422" s="8">
        <v>0</v>
      </c>
      <c r="U3422" s="5">
        <f t="shared" si="2906"/>
        <v>0</v>
      </c>
      <c r="V3422" s="36">
        <f t="shared" si="2906"/>
        <v>0</v>
      </c>
      <c r="W3422" s="8" t="e">
        <f t="shared" si="2890"/>
        <v>#DIV/0!</v>
      </c>
      <c r="X3422" s="24" t="s">
        <v>1214</v>
      </c>
    </row>
    <row r="3423" spans="1:24" hidden="1" x14ac:dyDescent="0.25">
      <c r="A3423" s="9" t="s">
        <v>219</v>
      </c>
      <c r="B3423" s="9" t="s">
        <v>1349</v>
      </c>
      <c r="C3423" s="9"/>
      <c r="D3423" s="9"/>
      <c r="E3423" s="13" t="s">
        <v>457</v>
      </c>
      <c r="F3423" s="5">
        <f t="shared" si="2904"/>
        <v>200</v>
      </c>
      <c r="G3423" s="5">
        <f t="shared" si="2904"/>
        <v>200</v>
      </c>
      <c r="H3423" s="5">
        <f t="shared" si="2904"/>
        <v>200</v>
      </c>
      <c r="I3423" s="5">
        <f t="shared" si="2904"/>
        <v>0</v>
      </c>
      <c r="J3423" s="5">
        <f t="shared" si="2904"/>
        <v>0</v>
      </c>
      <c r="K3423" s="5">
        <f t="shared" si="2904"/>
        <v>0</v>
      </c>
      <c r="L3423" s="5">
        <f t="shared" si="2904"/>
        <v>0</v>
      </c>
      <c r="M3423" s="5">
        <f t="shared" si="2873"/>
        <v>200</v>
      </c>
      <c r="N3423" s="11">
        <v>0</v>
      </c>
      <c r="O3423" s="5">
        <f t="shared" si="2905"/>
        <v>200</v>
      </c>
      <c r="P3423" s="5">
        <f t="shared" si="2906"/>
        <v>0</v>
      </c>
      <c r="Q3423" s="5">
        <f t="shared" si="2906"/>
        <v>0</v>
      </c>
      <c r="R3423" s="5">
        <f t="shared" si="2906"/>
        <v>0</v>
      </c>
      <c r="S3423" s="5">
        <f t="shared" si="2906"/>
        <v>0</v>
      </c>
      <c r="T3423" s="11">
        <v>0</v>
      </c>
      <c r="U3423" s="5">
        <f t="shared" si="2906"/>
        <v>0</v>
      </c>
      <c r="V3423" s="36">
        <f t="shared" si="2906"/>
        <v>0</v>
      </c>
      <c r="W3423" s="11" t="e">
        <f t="shared" si="2890"/>
        <v>#DIV/0!</v>
      </c>
      <c r="X3423" s="24" t="s">
        <v>1214</v>
      </c>
    </row>
    <row r="3424" spans="1:24" ht="31.5" hidden="1" x14ac:dyDescent="0.25">
      <c r="A3424" s="4" t="s">
        <v>219</v>
      </c>
      <c r="B3424" s="4" t="s">
        <v>1349</v>
      </c>
      <c r="C3424" s="4" t="s">
        <v>22</v>
      </c>
      <c r="D3424" s="4"/>
      <c r="E3424" s="14" t="s">
        <v>699</v>
      </c>
      <c r="F3424" s="5">
        <f t="shared" si="2904"/>
        <v>200</v>
      </c>
      <c r="G3424" s="5">
        <f t="shared" si="2904"/>
        <v>200</v>
      </c>
      <c r="H3424" s="5">
        <f t="shared" si="2904"/>
        <v>200</v>
      </c>
      <c r="I3424" s="5">
        <f t="shared" si="2904"/>
        <v>0</v>
      </c>
      <c r="J3424" s="5">
        <f t="shared" si="2904"/>
        <v>0</v>
      </c>
      <c r="K3424" s="5">
        <f t="shared" si="2904"/>
        <v>0</v>
      </c>
      <c r="L3424" s="5">
        <f t="shared" si="2904"/>
        <v>0</v>
      </c>
      <c r="M3424" s="5">
        <f t="shared" si="2873"/>
        <v>200</v>
      </c>
      <c r="N3424" s="5">
        <v>0</v>
      </c>
      <c r="O3424" s="5">
        <f t="shared" si="2905"/>
        <v>200</v>
      </c>
      <c r="P3424" s="5">
        <f t="shared" si="2906"/>
        <v>0</v>
      </c>
      <c r="Q3424" s="5">
        <f t="shared" si="2906"/>
        <v>0</v>
      </c>
      <c r="R3424" s="5">
        <f t="shared" si="2906"/>
        <v>0</v>
      </c>
      <c r="S3424" s="5">
        <f t="shared" si="2906"/>
        <v>0</v>
      </c>
      <c r="T3424" s="5">
        <v>0</v>
      </c>
      <c r="U3424" s="5">
        <f t="shared" si="2906"/>
        <v>0</v>
      </c>
      <c r="V3424" s="36">
        <f t="shared" si="2906"/>
        <v>0</v>
      </c>
      <c r="W3424" s="5" t="e">
        <f t="shared" si="2890"/>
        <v>#DIV/0!</v>
      </c>
      <c r="X3424" s="24" t="s">
        <v>1214</v>
      </c>
    </row>
    <row r="3425" spans="1:24" ht="47.25" hidden="1" x14ac:dyDescent="0.25">
      <c r="A3425" s="4" t="s">
        <v>219</v>
      </c>
      <c r="B3425" s="4" t="s">
        <v>1349</v>
      </c>
      <c r="C3425" s="4" t="s">
        <v>82</v>
      </c>
      <c r="D3425" s="4"/>
      <c r="E3425" s="14" t="s">
        <v>867</v>
      </c>
      <c r="F3425" s="5">
        <f t="shared" si="2904"/>
        <v>200</v>
      </c>
      <c r="G3425" s="5">
        <f t="shared" si="2904"/>
        <v>200</v>
      </c>
      <c r="H3425" s="5">
        <f t="shared" si="2904"/>
        <v>200</v>
      </c>
      <c r="I3425" s="5">
        <f t="shared" si="2904"/>
        <v>0</v>
      </c>
      <c r="J3425" s="5">
        <f t="shared" si="2904"/>
        <v>0</v>
      </c>
      <c r="K3425" s="5">
        <f t="shared" si="2904"/>
        <v>0</v>
      </c>
      <c r="L3425" s="5">
        <f t="shared" si="2904"/>
        <v>0</v>
      </c>
      <c r="M3425" s="5">
        <f t="shared" si="2873"/>
        <v>200</v>
      </c>
      <c r="N3425" s="5">
        <v>0</v>
      </c>
      <c r="O3425" s="5">
        <f t="shared" si="2905"/>
        <v>200</v>
      </c>
      <c r="P3425" s="5">
        <f t="shared" si="2906"/>
        <v>0</v>
      </c>
      <c r="Q3425" s="5">
        <f t="shared" si="2906"/>
        <v>0</v>
      </c>
      <c r="R3425" s="5">
        <f t="shared" si="2906"/>
        <v>0</v>
      </c>
      <c r="S3425" s="5">
        <f t="shared" si="2906"/>
        <v>0</v>
      </c>
      <c r="T3425" s="5">
        <v>0</v>
      </c>
      <c r="U3425" s="5">
        <f t="shared" si="2906"/>
        <v>0</v>
      </c>
      <c r="V3425" s="36">
        <f t="shared" si="2906"/>
        <v>0</v>
      </c>
      <c r="W3425" s="5" t="e">
        <f t="shared" si="2890"/>
        <v>#DIV/0!</v>
      </c>
      <c r="X3425" s="24" t="s">
        <v>1214</v>
      </c>
    </row>
    <row r="3426" spans="1:24" ht="47.25" hidden="1" x14ac:dyDescent="0.25">
      <c r="A3426" s="4" t="s">
        <v>219</v>
      </c>
      <c r="B3426" s="4" t="s">
        <v>1349</v>
      </c>
      <c r="C3426" s="4" t="s">
        <v>79</v>
      </c>
      <c r="D3426" s="4"/>
      <c r="E3426" s="14" t="s">
        <v>497</v>
      </c>
      <c r="F3426" s="5">
        <v>200</v>
      </c>
      <c r="G3426" s="5">
        <v>200</v>
      </c>
      <c r="H3426" s="5">
        <v>200</v>
      </c>
      <c r="I3426" s="5"/>
      <c r="J3426" s="5"/>
      <c r="K3426" s="5"/>
      <c r="L3426" s="5"/>
      <c r="M3426" s="5">
        <f t="shared" si="2873"/>
        <v>200</v>
      </c>
      <c r="N3426" s="5">
        <v>0</v>
      </c>
      <c r="O3426" s="5">
        <v>200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36">
        <v>0</v>
      </c>
      <c r="W3426" s="5" t="e">
        <f t="shared" si="2890"/>
        <v>#DIV/0!</v>
      </c>
      <c r="X3426" s="24" t="s">
        <v>1214</v>
      </c>
    </row>
    <row r="3427" spans="1:24" s="3" customFormat="1" ht="31.5" hidden="1" x14ac:dyDescent="0.25">
      <c r="A3427" s="4" t="s">
        <v>219</v>
      </c>
      <c r="B3427" s="4" t="s">
        <v>1349</v>
      </c>
      <c r="C3427" s="4" t="s">
        <v>79</v>
      </c>
      <c r="D3427" s="4" t="s">
        <v>11</v>
      </c>
      <c r="E3427" s="14" t="s">
        <v>465</v>
      </c>
      <c r="F3427" s="8">
        <f t="shared" ref="F3427:L3433" si="2907">F3428</f>
        <v>838.5</v>
      </c>
      <c r="G3427" s="8">
        <f t="shared" si="2907"/>
        <v>838.5</v>
      </c>
      <c r="H3427" s="8">
        <f t="shared" si="2907"/>
        <v>838.5</v>
      </c>
      <c r="I3427" s="8">
        <f t="shared" si="2907"/>
        <v>0</v>
      </c>
      <c r="J3427" s="8">
        <f t="shared" si="2907"/>
        <v>0</v>
      </c>
      <c r="K3427" s="8">
        <f t="shared" si="2907"/>
        <v>0</v>
      </c>
      <c r="L3427" s="8">
        <f t="shared" si="2907"/>
        <v>778.15500000000009</v>
      </c>
      <c r="M3427" s="8">
        <f t="shared" si="2873"/>
        <v>1616.6550000000002</v>
      </c>
      <c r="N3427" s="5">
        <v>0</v>
      </c>
      <c r="O3427" s="8">
        <f t="shared" ref="O3427:O3433" si="2908">O3428</f>
        <v>3120.047</v>
      </c>
      <c r="P3427" s="8">
        <f t="shared" ref="P3427:V3433" si="2909">P3428</f>
        <v>0</v>
      </c>
      <c r="Q3427" s="8">
        <f t="shared" si="2909"/>
        <v>0</v>
      </c>
      <c r="R3427" s="8">
        <f t="shared" si="2909"/>
        <v>0</v>
      </c>
      <c r="S3427" s="8">
        <f t="shared" si="2909"/>
        <v>0</v>
      </c>
      <c r="T3427" s="5">
        <v>0</v>
      </c>
      <c r="U3427" s="8">
        <f t="shared" si="2909"/>
        <v>0</v>
      </c>
      <c r="V3427" s="34">
        <f t="shared" si="2909"/>
        <v>0</v>
      </c>
      <c r="W3427" s="5" t="e">
        <f t="shared" si="2890"/>
        <v>#DIV/0!</v>
      </c>
      <c r="X3427" s="24" t="s">
        <v>1214</v>
      </c>
    </row>
    <row r="3428" spans="1:24" s="10" customFormat="1" ht="31.5" hidden="1" x14ac:dyDescent="0.25">
      <c r="A3428" s="4" t="s">
        <v>219</v>
      </c>
      <c r="B3428" s="4" t="s">
        <v>1349</v>
      </c>
      <c r="C3428" s="4" t="s">
        <v>79</v>
      </c>
      <c r="D3428" s="4" t="s">
        <v>12</v>
      </c>
      <c r="E3428" s="14" t="s">
        <v>466</v>
      </c>
      <c r="F3428" s="11">
        <f t="shared" si="2907"/>
        <v>838.5</v>
      </c>
      <c r="G3428" s="11">
        <f t="shared" si="2907"/>
        <v>838.5</v>
      </c>
      <c r="H3428" s="11">
        <f t="shared" si="2907"/>
        <v>838.5</v>
      </c>
      <c r="I3428" s="11">
        <f t="shared" si="2907"/>
        <v>0</v>
      </c>
      <c r="J3428" s="11">
        <f t="shared" si="2907"/>
        <v>0</v>
      </c>
      <c r="K3428" s="11">
        <f t="shared" si="2907"/>
        <v>0</v>
      </c>
      <c r="L3428" s="11">
        <f>L3429+L3435</f>
        <v>778.15500000000009</v>
      </c>
      <c r="M3428" s="11">
        <f t="shared" si="2873"/>
        <v>1616.6550000000002</v>
      </c>
      <c r="N3428" s="5">
        <v>0</v>
      </c>
      <c r="O3428" s="11">
        <f>O3429+O3435</f>
        <v>3120.047</v>
      </c>
      <c r="P3428" s="11">
        <f t="shared" si="2909"/>
        <v>0</v>
      </c>
      <c r="Q3428" s="11">
        <f t="shared" si="2909"/>
        <v>0</v>
      </c>
      <c r="R3428" s="11">
        <f t="shared" si="2909"/>
        <v>0</v>
      </c>
      <c r="S3428" s="11">
        <f t="shared" si="2909"/>
        <v>0</v>
      </c>
      <c r="T3428" s="5">
        <v>0</v>
      </c>
      <c r="U3428" s="11">
        <f t="shared" si="2909"/>
        <v>0</v>
      </c>
      <c r="V3428" s="35">
        <f t="shared" si="2909"/>
        <v>0</v>
      </c>
      <c r="W3428" s="5" t="e">
        <f t="shared" si="2890"/>
        <v>#DIV/0!</v>
      </c>
      <c r="X3428" s="24" t="s">
        <v>1214</v>
      </c>
    </row>
    <row r="3429" spans="1:24" x14ac:dyDescent="0.25">
      <c r="A3429" s="7" t="s">
        <v>219</v>
      </c>
      <c r="B3429" s="7" t="s">
        <v>35</v>
      </c>
      <c r="C3429" s="7"/>
      <c r="D3429" s="7"/>
      <c r="E3429" s="18" t="s">
        <v>770</v>
      </c>
      <c r="F3429" s="5">
        <f t="shared" si="2907"/>
        <v>838.5</v>
      </c>
      <c r="G3429" s="5">
        <f t="shared" si="2907"/>
        <v>838.5</v>
      </c>
      <c r="H3429" s="5">
        <f t="shared" si="2907"/>
        <v>838.5</v>
      </c>
      <c r="I3429" s="5">
        <f t="shared" si="2907"/>
        <v>0</v>
      </c>
      <c r="J3429" s="5">
        <f t="shared" si="2907"/>
        <v>0</v>
      </c>
      <c r="K3429" s="5">
        <f t="shared" si="2907"/>
        <v>0</v>
      </c>
      <c r="L3429" s="5">
        <f t="shared" si="2907"/>
        <v>681.45500000000004</v>
      </c>
      <c r="M3429" s="5">
        <f t="shared" si="2873"/>
        <v>1519.9549999999999</v>
      </c>
      <c r="N3429" s="8">
        <v>1562.7</v>
      </c>
      <c r="O3429" s="5">
        <f t="shared" si="2908"/>
        <v>589.77499999999998</v>
      </c>
      <c r="P3429" s="5">
        <f t="shared" si="2909"/>
        <v>0</v>
      </c>
      <c r="Q3429" s="5">
        <f t="shared" si="2909"/>
        <v>0</v>
      </c>
      <c r="R3429" s="5">
        <f t="shared" si="2909"/>
        <v>0</v>
      </c>
      <c r="S3429" s="5">
        <f t="shared" si="2909"/>
        <v>0</v>
      </c>
      <c r="T3429" s="8">
        <v>1562.7</v>
      </c>
      <c r="U3429" s="5">
        <f t="shared" si="2909"/>
        <v>0</v>
      </c>
      <c r="V3429" s="36">
        <f t="shared" si="2909"/>
        <v>0</v>
      </c>
      <c r="W3429" s="8">
        <f t="shared" si="2890"/>
        <v>100</v>
      </c>
      <c r="X3429" s="26"/>
    </row>
    <row r="3430" spans="1:24" x14ac:dyDescent="0.25">
      <c r="A3430" s="9" t="s">
        <v>219</v>
      </c>
      <c r="B3430" s="9" t="s">
        <v>1341</v>
      </c>
      <c r="C3430" s="9"/>
      <c r="D3430" s="9"/>
      <c r="E3430" s="13" t="s">
        <v>650</v>
      </c>
      <c r="F3430" s="5">
        <f t="shared" si="2907"/>
        <v>838.5</v>
      </c>
      <c r="G3430" s="5">
        <f t="shared" si="2907"/>
        <v>838.5</v>
      </c>
      <c r="H3430" s="5">
        <f t="shared" si="2907"/>
        <v>838.5</v>
      </c>
      <c r="I3430" s="5">
        <f t="shared" si="2907"/>
        <v>0</v>
      </c>
      <c r="J3430" s="5">
        <f t="shared" si="2907"/>
        <v>0</v>
      </c>
      <c r="K3430" s="5">
        <f t="shared" si="2907"/>
        <v>0</v>
      </c>
      <c r="L3430" s="5">
        <f t="shared" si="2907"/>
        <v>681.45500000000004</v>
      </c>
      <c r="M3430" s="5">
        <f t="shared" si="2873"/>
        <v>1519.9549999999999</v>
      </c>
      <c r="N3430" s="11">
        <v>1562.7</v>
      </c>
      <c r="O3430" s="5">
        <f t="shared" si="2908"/>
        <v>589.77499999999998</v>
      </c>
      <c r="P3430" s="5">
        <f t="shared" si="2909"/>
        <v>0</v>
      </c>
      <c r="Q3430" s="5">
        <f t="shared" si="2909"/>
        <v>0</v>
      </c>
      <c r="R3430" s="5">
        <f t="shared" si="2909"/>
        <v>0</v>
      </c>
      <c r="S3430" s="5">
        <f t="shared" si="2909"/>
        <v>0</v>
      </c>
      <c r="T3430" s="11">
        <v>1562.7</v>
      </c>
      <c r="U3430" s="5">
        <f t="shared" si="2909"/>
        <v>0</v>
      </c>
      <c r="V3430" s="36">
        <f t="shared" si="2909"/>
        <v>0</v>
      </c>
      <c r="W3430" s="11">
        <f t="shared" si="2890"/>
        <v>100</v>
      </c>
      <c r="X3430" s="26"/>
    </row>
    <row r="3431" spans="1:24" ht="31.5" x14ac:dyDescent="0.25">
      <c r="A3431" s="4" t="s">
        <v>219</v>
      </c>
      <c r="B3431" s="4" t="s">
        <v>1341</v>
      </c>
      <c r="C3431" s="4" t="s">
        <v>553</v>
      </c>
      <c r="D3431" s="4"/>
      <c r="E3431" s="14" t="s">
        <v>898</v>
      </c>
      <c r="F3431" s="5">
        <f t="shared" si="2907"/>
        <v>838.5</v>
      </c>
      <c r="G3431" s="5">
        <f t="shared" si="2907"/>
        <v>838.5</v>
      </c>
      <c r="H3431" s="5">
        <f t="shared" si="2907"/>
        <v>838.5</v>
      </c>
      <c r="I3431" s="5">
        <f t="shared" si="2907"/>
        <v>0</v>
      </c>
      <c r="J3431" s="5">
        <f t="shared" si="2907"/>
        <v>0</v>
      </c>
      <c r="K3431" s="5">
        <f t="shared" si="2907"/>
        <v>0</v>
      </c>
      <c r="L3431" s="5">
        <f t="shared" si="2907"/>
        <v>681.45500000000004</v>
      </c>
      <c r="M3431" s="5">
        <f t="shared" si="2873"/>
        <v>1519.9549999999999</v>
      </c>
      <c r="N3431" s="5">
        <v>967.7</v>
      </c>
      <c r="O3431" s="5">
        <f t="shared" si="2908"/>
        <v>589.77499999999998</v>
      </c>
      <c r="P3431" s="5">
        <f t="shared" si="2909"/>
        <v>0</v>
      </c>
      <c r="Q3431" s="5">
        <f t="shared" si="2909"/>
        <v>0</v>
      </c>
      <c r="R3431" s="5">
        <f t="shared" si="2909"/>
        <v>0</v>
      </c>
      <c r="S3431" s="5">
        <f t="shared" si="2909"/>
        <v>0</v>
      </c>
      <c r="T3431" s="5">
        <v>967.7</v>
      </c>
      <c r="U3431" s="5">
        <f t="shared" si="2909"/>
        <v>0</v>
      </c>
      <c r="V3431" s="36">
        <f t="shared" si="2909"/>
        <v>0</v>
      </c>
      <c r="W3431" s="5">
        <f t="shared" si="2890"/>
        <v>100</v>
      </c>
      <c r="X3431" s="26"/>
    </row>
    <row r="3432" spans="1:24" ht="31.5" x14ac:dyDescent="0.25">
      <c r="A3432" s="4" t="s">
        <v>219</v>
      </c>
      <c r="B3432" s="4" t="s">
        <v>1341</v>
      </c>
      <c r="C3432" s="4" t="s">
        <v>557</v>
      </c>
      <c r="D3432" s="4"/>
      <c r="E3432" s="14" t="s">
        <v>904</v>
      </c>
      <c r="F3432" s="5">
        <f t="shared" si="2907"/>
        <v>838.5</v>
      </c>
      <c r="G3432" s="5">
        <f t="shared" si="2907"/>
        <v>838.5</v>
      </c>
      <c r="H3432" s="5">
        <f t="shared" si="2907"/>
        <v>838.5</v>
      </c>
      <c r="I3432" s="5">
        <f t="shared" si="2907"/>
        <v>0</v>
      </c>
      <c r="J3432" s="5">
        <f t="shared" si="2907"/>
        <v>0</v>
      </c>
      <c r="K3432" s="5">
        <f t="shared" si="2907"/>
        <v>0</v>
      </c>
      <c r="L3432" s="5">
        <f t="shared" si="2907"/>
        <v>681.45500000000004</v>
      </c>
      <c r="M3432" s="5">
        <f t="shared" si="2873"/>
        <v>1519.9549999999999</v>
      </c>
      <c r="N3432" s="5">
        <v>967.7</v>
      </c>
      <c r="O3432" s="5">
        <f t="shared" si="2908"/>
        <v>589.77499999999998</v>
      </c>
      <c r="P3432" s="5">
        <f t="shared" si="2909"/>
        <v>0</v>
      </c>
      <c r="Q3432" s="5">
        <f t="shared" si="2909"/>
        <v>0</v>
      </c>
      <c r="R3432" s="5">
        <f t="shared" si="2909"/>
        <v>0</v>
      </c>
      <c r="S3432" s="5">
        <f t="shared" si="2909"/>
        <v>0</v>
      </c>
      <c r="T3432" s="5">
        <v>967.7</v>
      </c>
      <c r="U3432" s="5">
        <f t="shared" si="2909"/>
        <v>0</v>
      </c>
      <c r="V3432" s="36">
        <f t="shared" si="2909"/>
        <v>0</v>
      </c>
      <c r="W3432" s="5">
        <f t="shared" si="2890"/>
        <v>100</v>
      </c>
      <c r="X3432" s="26"/>
    </row>
    <row r="3433" spans="1:24" ht="63" x14ac:dyDescent="0.25">
      <c r="A3433" s="4" t="s">
        <v>219</v>
      </c>
      <c r="B3433" s="4" t="s">
        <v>1341</v>
      </c>
      <c r="C3433" s="4" t="s">
        <v>558</v>
      </c>
      <c r="D3433" s="4"/>
      <c r="E3433" s="14" t="s">
        <v>905</v>
      </c>
      <c r="F3433" s="5">
        <f t="shared" si="2907"/>
        <v>838.5</v>
      </c>
      <c r="G3433" s="5">
        <f t="shared" si="2907"/>
        <v>838.5</v>
      </c>
      <c r="H3433" s="5">
        <f t="shared" si="2907"/>
        <v>838.5</v>
      </c>
      <c r="I3433" s="5">
        <f t="shared" si="2907"/>
        <v>0</v>
      </c>
      <c r="J3433" s="5">
        <f t="shared" si="2907"/>
        <v>0</v>
      </c>
      <c r="K3433" s="5">
        <f t="shared" si="2907"/>
        <v>0</v>
      </c>
      <c r="L3433" s="5">
        <f t="shared" si="2907"/>
        <v>681.45500000000004</v>
      </c>
      <c r="M3433" s="5">
        <f t="shared" si="2873"/>
        <v>1519.9549999999999</v>
      </c>
      <c r="N3433" s="5">
        <v>967.7</v>
      </c>
      <c r="O3433" s="5">
        <f t="shared" si="2908"/>
        <v>589.77499999999998</v>
      </c>
      <c r="P3433" s="5">
        <f t="shared" si="2909"/>
        <v>0</v>
      </c>
      <c r="Q3433" s="5">
        <f t="shared" si="2909"/>
        <v>0</v>
      </c>
      <c r="R3433" s="5">
        <f t="shared" si="2909"/>
        <v>0</v>
      </c>
      <c r="S3433" s="5">
        <f t="shared" si="2909"/>
        <v>0</v>
      </c>
      <c r="T3433" s="5">
        <v>967.7</v>
      </c>
      <c r="U3433" s="5">
        <f t="shared" si="2909"/>
        <v>0</v>
      </c>
      <c r="V3433" s="36">
        <f t="shared" si="2909"/>
        <v>0</v>
      </c>
      <c r="W3433" s="5">
        <f t="shared" si="2890"/>
        <v>100</v>
      </c>
      <c r="X3433" s="26"/>
    </row>
    <row r="3434" spans="1:24" ht="31.5" x14ac:dyDescent="0.25">
      <c r="A3434" s="4" t="s">
        <v>219</v>
      </c>
      <c r="B3434" s="4" t="s">
        <v>1341</v>
      </c>
      <c r="C3434" s="4" t="s">
        <v>556</v>
      </c>
      <c r="D3434" s="4"/>
      <c r="E3434" s="14" t="s">
        <v>658</v>
      </c>
      <c r="F3434" s="5">
        <v>838.5</v>
      </c>
      <c r="G3434" s="5">
        <v>838.5</v>
      </c>
      <c r="H3434" s="5">
        <v>838.5</v>
      </c>
      <c r="I3434" s="5"/>
      <c r="J3434" s="5"/>
      <c r="K3434" s="5"/>
      <c r="L3434" s="5">
        <f>-18.545+700</f>
        <v>681.45500000000004</v>
      </c>
      <c r="M3434" s="5">
        <f t="shared" si="2873"/>
        <v>1519.9549999999999</v>
      </c>
      <c r="N3434" s="5">
        <v>967.7</v>
      </c>
      <c r="O3434" s="5">
        <v>589.77499999999998</v>
      </c>
      <c r="P3434" s="5">
        <v>0</v>
      </c>
      <c r="Q3434" s="5">
        <v>0</v>
      </c>
      <c r="R3434" s="5">
        <v>0</v>
      </c>
      <c r="S3434" s="5">
        <v>0</v>
      </c>
      <c r="T3434" s="5">
        <v>967.7</v>
      </c>
      <c r="U3434" s="5">
        <v>0</v>
      </c>
      <c r="V3434" s="36">
        <v>0</v>
      </c>
      <c r="W3434" s="5">
        <f t="shared" si="2890"/>
        <v>100</v>
      </c>
      <c r="X3434" s="26"/>
    </row>
    <row r="3435" spans="1:24" ht="31.5" x14ac:dyDescent="0.25">
      <c r="A3435" s="4" t="s">
        <v>219</v>
      </c>
      <c r="B3435" s="4" t="s">
        <v>1341</v>
      </c>
      <c r="C3435" s="4" t="s">
        <v>556</v>
      </c>
      <c r="D3435" s="4" t="s">
        <v>11</v>
      </c>
      <c r="E3435" s="14" t="s">
        <v>465</v>
      </c>
      <c r="F3435" s="5"/>
      <c r="G3435" s="5"/>
      <c r="H3435" s="5"/>
      <c r="I3435" s="5"/>
      <c r="J3435" s="5"/>
      <c r="K3435" s="5"/>
      <c r="L3435" s="5">
        <f>L3436</f>
        <v>96.7</v>
      </c>
      <c r="M3435" s="5">
        <f t="shared" si="2873"/>
        <v>96.7</v>
      </c>
      <c r="N3435" s="5">
        <v>967.7</v>
      </c>
      <c r="O3435" s="5">
        <f t="shared" ref="O3435:O3437" si="2910">O3436</f>
        <v>2530.2719999999999</v>
      </c>
      <c r="P3435" s="5">
        <f t="shared" ref="P3435:V3437" si="2911">P3436</f>
        <v>0</v>
      </c>
      <c r="Q3435" s="5">
        <f t="shared" si="2911"/>
        <v>0</v>
      </c>
      <c r="R3435" s="5">
        <f t="shared" si="2911"/>
        <v>0</v>
      </c>
      <c r="S3435" s="5">
        <f t="shared" si="2911"/>
        <v>0</v>
      </c>
      <c r="T3435" s="5">
        <v>967.7</v>
      </c>
      <c r="U3435" s="5">
        <f t="shared" si="2911"/>
        <v>0</v>
      </c>
      <c r="V3435" s="36">
        <f t="shared" si="2911"/>
        <v>0</v>
      </c>
      <c r="W3435" s="5">
        <f t="shared" si="2890"/>
        <v>100</v>
      </c>
      <c r="X3435" s="26"/>
    </row>
    <row r="3436" spans="1:24" ht="31.5" x14ac:dyDescent="0.25">
      <c r="A3436" s="4" t="s">
        <v>219</v>
      </c>
      <c r="B3436" s="4" t="s">
        <v>1341</v>
      </c>
      <c r="C3436" s="4" t="s">
        <v>556</v>
      </c>
      <c r="D3436" s="4" t="s">
        <v>12</v>
      </c>
      <c r="E3436" s="14" t="s">
        <v>466</v>
      </c>
      <c r="F3436" s="5"/>
      <c r="G3436" s="5"/>
      <c r="H3436" s="5"/>
      <c r="I3436" s="5"/>
      <c r="J3436" s="5"/>
      <c r="K3436" s="5"/>
      <c r="L3436" s="5">
        <f>L3437</f>
        <v>96.7</v>
      </c>
      <c r="M3436" s="5">
        <f t="shared" si="2873"/>
        <v>96.7</v>
      </c>
      <c r="N3436" s="5">
        <v>967.7</v>
      </c>
      <c r="O3436" s="5">
        <f t="shared" ref="O3436:V3436" si="2912">O3437+O3439</f>
        <v>2530.2719999999999</v>
      </c>
      <c r="P3436" s="5">
        <f t="shared" si="2912"/>
        <v>0</v>
      </c>
      <c r="Q3436" s="5">
        <f t="shared" si="2912"/>
        <v>0</v>
      </c>
      <c r="R3436" s="5">
        <f t="shared" si="2912"/>
        <v>0</v>
      </c>
      <c r="S3436" s="5">
        <f t="shared" si="2912"/>
        <v>0</v>
      </c>
      <c r="T3436" s="5">
        <v>967.7</v>
      </c>
      <c r="U3436" s="5">
        <f t="shared" si="2912"/>
        <v>0</v>
      </c>
      <c r="V3436" s="36">
        <f t="shared" si="2912"/>
        <v>0</v>
      </c>
      <c r="W3436" s="5">
        <f t="shared" si="2890"/>
        <v>100</v>
      </c>
      <c r="X3436" s="26"/>
    </row>
    <row r="3437" spans="1:24" ht="31.5" x14ac:dyDescent="0.25">
      <c r="A3437" s="4" t="s">
        <v>219</v>
      </c>
      <c r="B3437" s="4" t="s">
        <v>1341</v>
      </c>
      <c r="C3437" s="4" t="s">
        <v>22</v>
      </c>
      <c r="D3437" s="4"/>
      <c r="E3437" s="14" t="s">
        <v>699</v>
      </c>
      <c r="F3437" s="5"/>
      <c r="G3437" s="5"/>
      <c r="H3437" s="5"/>
      <c r="I3437" s="5"/>
      <c r="J3437" s="5"/>
      <c r="K3437" s="5"/>
      <c r="L3437" s="5">
        <f>L3438</f>
        <v>96.7</v>
      </c>
      <c r="M3437" s="5">
        <f t="shared" si="2873"/>
        <v>96.7</v>
      </c>
      <c r="N3437" s="5">
        <v>595</v>
      </c>
      <c r="O3437" s="5">
        <f t="shared" si="2910"/>
        <v>2448.2719999999999</v>
      </c>
      <c r="P3437" s="5">
        <f t="shared" si="2911"/>
        <v>0</v>
      </c>
      <c r="Q3437" s="5">
        <f t="shared" si="2911"/>
        <v>0</v>
      </c>
      <c r="R3437" s="5">
        <f t="shared" si="2911"/>
        <v>0</v>
      </c>
      <c r="S3437" s="5">
        <f t="shared" si="2911"/>
        <v>0</v>
      </c>
      <c r="T3437" s="5">
        <v>595</v>
      </c>
      <c r="U3437" s="5">
        <f t="shared" si="2911"/>
        <v>0</v>
      </c>
      <c r="V3437" s="36">
        <f t="shared" si="2911"/>
        <v>0</v>
      </c>
      <c r="W3437" s="5">
        <f t="shared" si="2890"/>
        <v>100</v>
      </c>
      <c r="X3437" s="26"/>
    </row>
    <row r="3438" spans="1:24" ht="47.25" x14ac:dyDescent="0.25">
      <c r="A3438" s="4" t="s">
        <v>219</v>
      </c>
      <c r="B3438" s="4" t="s">
        <v>1341</v>
      </c>
      <c r="C3438" s="4" t="s">
        <v>345</v>
      </c>
      <c r="D3438" s="4"/>
      <c r="E3438" s="14" t="s">
        <v>704</v>
      </c>
      <c r="F3438" s="5"/>
      <c r="G3438" s="5"/>
      <c r="H3438" s="5"/>
      <c r="I3438" s="5"/>
      <c r="J3438" s="5"/>
      <c r="K3438" s="5"/>
      <c r="L3438" s="5">
        <v>96.7</v>
      </c>
      <c r="M3438" s="5">
        <f t="shared" si="2873"/>
        <v>96.7</v>
      </c>
      <c r="N3438" s="5">
        <v>595</v>
      </c>
      <c r="O3438" s="5">
        <v>2448.2719999999999</v>
      </c>
      <c r="P3438" s="5">
        <v>0</v>
      </c>
      <c r="Q3438" s="5">
        <v>0</v>
      </c>
      <c r="R3438" s="5">
        <v>0</v>
      </c>
      <c r="S3438" s="5">
        <v>0</v>
      </c>
      <c r="T3438" s="5">
        <v>595</v>
      </c>
      <c r="U3438" s="5">
        <v>0</v>
      </c>
      <c r="V3438" s="36">
        <v>0</v>
      </c>
      <c r="W3438" s="5">
        <f t="shared" si="2890"/>
        <v>100</v>
      </c>
      <c r="X3438" s="26"/>
    </row>
    <row r="3439" spans="1:24" ht="31.5" x14ac:dyDescent="0.25">
      <c r="A3439" s="4" t="s">
        <v>219</v>
      </c>
      <c r="B3439" s="4" t="s">
        <v>1341</v>
      </c>
      <c r="C3439" s="4" t="s">
        <v>345</v>
      </c>
      <c r="D3439" s="4" t="s">
        <v>11</v>
      </c>
      <c r="E3439" s="14" t="s">
        <v>465</v>
      </c>
      <c r="F3439" s="5"/>
      <c r="G3439" s="5"/>
      <c r="H3439" s="5"/>
      <c r="I3439" s="5"/>
      <c r="J3439" s="5"/>
      <c r="K3439" s="5"/>
      <c r="L3439" s="5"/>
      <c r="M3439" s="5">
        <f>M3440</f>
        <v>0</v>
      </c>
      <c r="N3439" s="5">
        <v>425</v>
      </c>
      <c r="O3439" s="5">
        <f t="shared" ref="O3439:V3439" si="2913">O3440</f>
        <v>82</v>
      </c>
      <c r="P3439" s="5">
        <f t="shared" si="2913"/>
        <v>0</v>
      </c>
      <c r="Q3439" s="5">
        <f t="shared" si="2913"/>
        <v>0</v>
      </c>
      <c r="R3439" s="5">
        <f t="shared" si="2913"/>
        <v>0</v>
      </c>
      <c r="S3439" s="5">
        <f t="shared" si="2913"/>
        <v>0</v>
      </c>
      <c r="T3439" s="5">
        <v>425</v>
      </c>
      <c r="U3439" s="5">
        <f t="shared" si="2913"/>
        <v>0</v>
      </c>
      <c r="V3439" s="36">
        <f t="shared" si="2913"/>
        <v>0</v>
      </c>
      <c r="W3439" s="5">
        <f t="shared" si="2890"/>
        <v>100</v>
      </c>
      <c r="X3439" s="26"/>
    </row>
    <row r="3440" spans="1:24" ht="31.5" x14ac:dyDescent="0.25">
      <c r="A3440" s="4" t="s">
        <v>219</v>
      </c>
      <c r="B3440" s="4" t="s">
        <v>1341</v>
      </c>
      <c r="C3440" s="4" t="s">
        <v>345</v>
      </c>
      <c r="D3440" s="4" t="s">
        <v>12</v>
      </c>
      <c r="E3440" s="14" t="s">
        <v>466</v>
      </c>
      <c r="F3440" s="5"/>
      <c r="G3440" s="5"/>
      <c r="H3440" s="5"/>
      <c r="I3440" s="5"/>
      <c r="J3440" s="5"/>
      <c r="K3440" s="5"/>
      <c r="L3440" s="5"/>
      <c r="M3440" s="5">
        <v>0</v>
      </c>
      <c r="N3440" s="5">
        <v>425</v>
      </c>
      <c r="O3440" s="5">
        <v>82</v>
      </c>
      <c r="P3440" s="5">
        <v>0</v>
      </c>
      <c r="Q3440" s="5">
        <v>0</v>
      </c>
      <c r="R3440" s="5">
        <v>0</v>
      </c>
      <c r="S3440" s="5">
        <v>0</v>
      </c>
      <c r="T3440" s="5">
        <v>425</v>
      </c>
      <c r="U3440" s="5">
        <v>0</v>
      </c>
      <c r="V3440" s="36">
        <v>0</v>
      </c>
      <c r="W3440" s="5">
        <f t="shared" si="2890"/>
        <v>100</v>
      </c>
      <c r="X3440" s="26"/>
    </row>
    <row r="3441" spans="1:25" s="3" customFormat="1" ht="31.5" x14ac:dyDescent="0.25">
      <c r="A3441" s="4" t="s">
        <v>219</v>
      </c>
      <c r="B3441" s="4" t="s">
        <v>1341</v>
      </c>
      <c r="C3441" s="4" t="s">
        <v>345</v>
      </c>
      <c r="D3441" s="4" t="s">
        <v>73</v>
      </c>
      <c r="E3441" s="46" t="s">
        <v>475</v>
      </c>
      <c r="F3441" s="8">
        <f t="shared" ref="F3441:L3446" si="2914">F3442</f>
        <v>0</v>
      </c>
      <c r="G3441" s="8">
        <f t="shared" si="2914"/>
        <v>0</v>
      </c>
      <c r="H3441" s="8">
        <f t="shared" si="2914"/>
        <v>0</v>
      </c>
      <c r="I3441" s="8">
        <f t="shared" si="2914"/>
        <v>0</v>
      </c>
      <c r="J3441" s="8">
        <f t="shared" si="2914"/>
        <v>0</v>
      </c>
      <c r="K3441" s="8">
        <f t="shared" si="2914"/>
        <v>0</v>
      </c>
      <c r="L3441" s="8">
        <f t="shared" si="2914"/>
        <v>0</v>
      </c>
      <c r="M3441" s="8">
        <f t="shared" si="2873"/>
        <v>0</v>
      </c>
      <c r="N3441" s="5">
        <v>170</v>
      </c>
      <c r="O3441" s="8">
        <f t="shared" ref="O3441:O3446" si="2915">O3442</f>
        <v>0</v>
      </c>
      <c r="P3441" s="8">
        <f t="shared" ref="P3441:V3446" si="2916">P3442</f>
        <v>0</v>
      </c>
      <c r="Q3441" s="8">
        <f t="shared" si="2916"/>
        <v>0</v>
      </c>
      <c r="R3441" s="8">
        <f t="shared" si="2916"/>
        <v>0</v>
      </c>
      <c r="S3441" s="8">
        <f t="shared" si="2916"/>
        <v>0</v>
      </c>
      <c r="T3441" s="5">
        <v>170</v>
      </c>
      <c r="U3441" s="8">
        <f t="shared" si="2916"/>
        <v>0</v>
      </c>
      <c r="V3441" s="34">
        <f t="shared" si="2916"/>
        <v>0</v>
      </c>
      <c r="W3441" s="5">
        <f t="shared" si="2890"/>
        <v>100</v>
      </c>
      <c r="X3441" s="26"/>
      <c r="Y3441" s="3" t="s">
        <v>1236</v>
      </c>
    </row>
    <row r="3442" spans="1:25" s="10" customFormat="1" ht="63" x14ac:dyDescent="0.25">
      <c r="A3442" s="4" t="s">
        <v>219</v>
      </c>
      <c r="B3442" s="4" t="s">
        <v>1341</v>
      </c>
      <c r="C3442" s="4" t="s">
        <v>345</v>
      </c>
      <c r="D3442" s="4" t="s">
        <v>72</v>
      </c>
      <c r="E3442" s="14" t="s">
        <v>1187</v>
      </c>
      <c r="F3442" s="11">
        <f t="shared" si="2914"/>
        <v>0</v>
      </c>
      <c r="G3442" s="11">
        <f t="shared" si="2914"/>
        <v>0</v>
      </c>
      <c r="H3442" s="11">
        <f t="shared" si="2914"/>
        <v>0</v>
      </c>
      <c r="I3442" s="11">
        <f t="shared" si="2914"/>
        <v>0</v>
      </c>
      <c r="J3442" s="11">
        <f t="shared" si="2914"/>
        <v>0</v>
      </c>
      <c r="K3442" s="11">
        <f t="shared" si="2914"/>
        <v>0</v>
      </c>
      <c r="L3442" s="11">
        <f t="shared" si="2914"/>
        <v>0</v>
      </c>
      <c r="M3442" s="11">
        <f t="shared" si="2873"/>
        <v>0</v>
      </c>
      <c r="N3442" s="5">
        <v>170</v>
      </c>
      <c r="O3442" s="11">
        <f t="shared" si="2915"/>
        <v>0</v>
      </c>
      <c r="P3442" s="11">
        <f t="shared" si="2916"/>
        <v>0</v>
      </c>
      <c r="Q3442" s="11">
        <f t="shared" si="2916"/>
        <v>0</v>
      </c>
      <c r="R3442" s="11">
        <f t="shared" si="2916"/>
        <v>0</v>
      </c>
      <c r="S3442" s="11">
        <f t="shared" si="2916"/>
        <v>0</v>
      </c>
      <c r="T3442" s="5">
        <v>170</v>
      </c>
      <c r="U3442" s="11">
        <f t="shared" si="2916"/>
        <v>0</v>
      </c>
      <c r="V3442" s="35">
        <f t="shared" si="2916"/>
        <v>0</v>
      </c>
      <c r="W3442" s="5">
        <f t="shared" si="2890"/>
        <v>100</v>
      </c>
      <c r="X3442" s="26"/>
      <c r="Y3442" s="3" t="s">
        <v>1236</v>
      </c>
    </row>
    <row r="3443" spans="1:25" ht="31.5" x14ac:dyDescent="0.25">
      <c r="A3443" s="7" t="s">
        <v>220</v>
      </c>
      <c r="B3443" s="7" t="s">
        <v>1317</v>
      </c>
      <c r="C3443" s="7"/>
      <c r="D3443" s="7"/>
      <c r="E3443" s="18" t="s">
        <v>413</v>
      </c>
      <c r="F3443" s="5">
        <f t="shared" si="2914"/>
        <v>0</v>
      </c>
      <c r="G3443" s="5">
        <f t="shared" si="2914"/>
        <v>0</v>
      </c>
      <c r="H3443" s="5">
        <f t="shared" si="2914"/>
        <v>0</v>
      </c>
      <c r="I3443" s="5">
        <f t="shared" si="2914"/>
        <v>0</v>
      </c>
      <c r="J3443" s="5">
        <f t="shared" si="2914"/>
        <v>0</v>
      </c>
      <c r="K3443" s="5">
        <f t="shared" si="2914"/>
        <v>0</v>
      </c>
      <c r="L3443" s="5">
        <f t="shared" si="2914"/>
        <v>0</v>
      </c>
      <c r="M3443" s="5">
        <f t="shared" si="2873"/>
        <v>0</v>
      </c>
      <c r="N3443" s="8">
        <v>614984.97921000002</v>
      </c>
      <c r="O3443" s="5">
        <f t="shared" si="2915"/>
        <v>0</v>
      </c>
      <c r="P3443" s="5">
        <f t="shared" si="2916"/>
        <v>0</v>
      </c>
      <c r="Q3443" s="5">
        <f t="shared" si="2916"/>
        <v>0</v>
      </c>
      <c r="R3443" s="5">
        <f t="shared" si="2916"/>
        <v>0</v>
      </c>
      <c r="S3443" s="5">
        <f t="shared" si="2916"/>
        <v>0</v>
      </c>
      <c r="T3443" s="8">
        <v>611602.84002</v>
      </c>
      <c r="U3443" s="5">
        <f t="shared" si="2916"/>
        <v>0</v>
      </c>
      <c r="V3443" s="36">
        <f t="shared" si="2916"/>
        <v>0</v>
      </c>
      <c r="W3443" s="8">
        <f t="shared" si="2890"/>
        <v>99.450045236170709</v>
      </c>
      <c r="X3443" s="26"/>
      <c r="Y3443" s="3" t="s">
        <v>1236</v>
      </c>
    </row>
    <row r="3444" spans="1:25" x14ac:dyDescent="0.25">
      <c r="A3444" s="7" t="s">
        <v>220</v>
      </c>
      <c r="B3444" s="7" t="s">
        <v>5</v>
      </c>
      <c r="C3444" s="7"/>
      <c r="D3444" s="7"/>
      <c r="E3444" s="18" t="s">
        <v>425</v>
      </c>
      <c r="F3444" s="5">
        <f t="shared" ref="F3444:L3444" si="2917">F3445+F3448</f>
        <v>0</v>
      </c>
      <c r="G3444" s="5">
        <f t="shared" si="2917"/>
        <v>0</v>
      </c>
      <c r="H3444" s="5">
        <f t="shared" si="2917"/>
        <v>0</v>
      </c>
      <c r="I3444" s="5">
        <f t="shared" si="2917"/>
        <v>0</v>
      </c>
      <c r="J3444" s="5">
        <f t="shared" si="2917"/>
        <v>0</v>
      </c>
      <c r="K3444" s="5">
        <f t="shared" si="2917"/>
        <v>0</v>
      </c>
      <c r="L3444" s="5">
        <f t="shared" si="2917"/>
        <v>0</v>
      </c>
      <c r="M3444" s="5">
        <f t="shared" si="2873"/>
        <v>0</v>
      </c>
      <c r="N3444" s="8">
        <v>70033.334799999997</v>
      </c>
      <c r="O3444" s="5">
        <f>O3445+O3448</f>
        <v>0</v>
      </c>
      <c r="P3444" s="5">
        <f t="shared" ref="P3444:V3444" si="2918">P3445+P3448</f>
        <v>0</v>
      </c>
      <c r="Q3444" s="5">
        <f t="shared" si="2918"/>
        <v>0</v>
      </c>
      <c r="R3444" s="5">
        <f t="shared" si="2918"/>
        <v>0</v>
      </c>
      <c r="S3444" s="5">
        <f t="shared" si="2918"/>
        <v>0</v>
      </c>
      <c r="T3444" s="8">
        <v>69944.932979999998</v>
      </c>
      <c r="U3444" s="5">
        <f t="shared" si="2918"/>
        <v>0</v>
      </c>
      <c r="V3444" s="36">
        <f t="shared" si="2918"/>
        <v>0</v>
      </c>
      <c r="W3444" s="8">
        <f t="shared" si="2890"/>
        <v>99.87377179702716</v>
      </c>
      <c r="X3444" s="26"/>
      <c r="Y3444" s="3" t="s">
        <v>1236</v>
      </c>
    </row>
    <row r="3445" spans="1:25" ht="63" x14ac:dyDescent="0.25">
      <c r="A3445" s="9" t="s">
        <v>220</v>
      </c>
      <c r="B3445" s="9" t="s">
        <v>1343</v>
      </c>
      <c r="C3445" s="9"/>
      <c r="D3445" s="9"/>
      <c r="E3445" s="13" t="s">
        <v>436</v>
      </c>
      <c r="F3445" s="5">
        <f t="shared" si="2914"/>
        <v>0</v>
      </c>
      <c r="G3445" s="5">
        <f t="shared" si="2914"/>
        <v>0</v>
      </c>
      <c r="H3445" s="5">
        <f t="shared" si="2914"/>
        <v>0</v>
      </c>
      <c r="I3445" s="5">
        <f t="shared" si="2914"/>
        <v>0</v>
      </c>
      <c r="J3445" s="5">
        <f t="shared" si="2914"/>
        <v>0</v>
      </c>
      <c r="K3445" s="5">
        <f t="shared" si="2914"/>
        <v>0</v>
      </c>
      <c r="L3445" s="5">
        <f t="shared" si="2914"/>
        <v>0</v>
      </c>
      <c r="M3445" s="5">
        <f t="shared" si="2873"/>
        <v>0</v>
      </c>
      <c r="N3445" s="11">
        <v>55615.899999999994</v>
      </c>
      <c r="O3445" s="5">
        <f t="shared" si="2915"/>
        <v>0</v>
      </c>
      <c r="P3445" s="5">
        <f t="shared" si="2916"/>
        <v>0</v>
      </c>
      <c r="Q3445" s="5">
        <f t="shared" si="2916"/>
        <v>0</v>
      </c>
      <c r="R3445" s="5">
        <f t="shared" si="2916"/>
        <v>0</v>
      </c>
      <c r="S3445" s="5">
        <f t="shared" si="2916"/>
        <v>0</v>
      </c>
      <c r="T3445" s="11">
        <v>55565.043959999995</v>
      </c>
      <c r="U3445" s="5">
        <f t="shared" si="2916"/>
        <v>0</v>
      </c>
      <c r="V3445" s="36">
        <f t="shared" si="2916"/>
        <v>0</v>
      </c>
      <c r="W3445" s="11">
        <f t="shared" si="2890"/>
        <v>99.908558451809654</v>
      </c>
      <c r="X3445" s="26"/>
      <c r="Y3445" s="3" t="s">
        <v>1236</v>
      </c>
    </row>
    <row r="3446" spans="1:25" ht="47.25" x14ac:dyDescent="0.25">
      <c r="A3446" s="4" t="s">
        <v>220</v>
      </c>
      <c r="B3446" s="4" t="s">
        <v>1343</v>
      </c>
      <c r="C3446" s="4" t="s">
        <v>96</v>
      </c>
      <c r="D3446" s="4"/>
      <c r="E3446" s="14" t="s">
        <v>908</v>
      </c>
      <c r="F3446" s="5">
        <f t="shared" si="2914"/>
        <v>0</v>
      </c>
      <c r="G3446" s="5">
        <f t="shared" si="2914"/>
        <v>0</v>
      </c>
      <c r="H3446" s="5">
        <f t="shared" si="2914"/>
        <v>0</v>
      </c>
      <c r="I3446" s="5">
        <f t="shared" si="2914"/>
        <v>0</v>
      </c>
      <c r="J3446" s="5">
        <f t="shared" si="2914"/>
        <v>0</v>
      </c>
      <c r="K3446" s="5">
        <f t="shared" si="2914"/>
        <v>0</v>
      </c>
      <c r="L3446" s="5">
        <f t="shared" si="2914"/>
        <v>0</v>
      </c>
      <c r="M3446" s="5">
        <f t="shared" si="2873"/>
        <v>0</v>
      </c>
      <c r="N3446" s="5">
        <v>5449.5</v>
      </c>
      <c r="O3446" s="5">
        <f t="shared" si="2915"/>
        <v>0</v>
      </c>
      <c r="P3446" s="5">
        <f t="shared" si="2916"/>
        <v>0</v>
      </c>
      <c r="Q3446" s="5">
        <f t="shared" si="2916"/>
        <v>0</v>
      </c>
      <c r="R3446" s="5">
        <f t="shared" si="2916"/>
        <v>0</v>
      </c>
      <c r="S3446" s="5">
        <f t="shared" si="2916"/>
        <v>0</v>
      </c>
      <c r="T3446" s="5">
        <v>5448.4002499999997</v>
      </c>
      <c r="U3446" s="5">
        <f t="shared" si="2916"/>
        <v>0</v>
      </c>
      <c r="V3446" s="36">
        <f t="shared" si="2916"/>
        <v>0</v>
      </c>
      <c r="W3446" s="5">
        <f t="shared" si="2890"/>
        <v>99.979819249472428</v>
      </c>
      <c r="X3446" s="26"/>
      <c r="Y3446" s="3" t="s">
        <v>1236</v>
      </c>
    </row>
    <row r="3447" spans="1:25" ht="31.5" x14ac:dyDescent="0.25">
      <c r="A3447" s="4" t="s">
        <v>220</v>
      </c>
      <c r="B3447" s="4" t="s">
        <v>1343</v>
      </c>
      <c r="C3447" s="4" t="s">
        <v>151</v>
      </c>
      <c r="D3447" s="4"/>
      <c r="E3447" s="14" t="s">
        <v>916</v>
      </c>
      <c r="F3447" s="5"/>
      <c r="G3447" s="5"/>
      <c r="H3447" s="5"/>
      <c r="I3447" s="5"/>
      <c r="J3447" s="5"/>
      <c r="K3447" s="5"/>
      <c r="L3447" s="5"/>
      <c r="M3447" s="5">
        <f t="shared" si="2873"/>
        <v>0</v>
      </c>
      <c r="N3447" s="5">
        <v>5449.5</v>
      </c>
      <c r="O3447" s="5">
        <v>0</v>
      </c>
      <c r="P3447" s="5">
        <v>0</v>
      </c>
      <c r="Q3447" s="5">
        <v>0</v>
      </c>
      <c r="R3447" s="5">
        <v>0</v>
      </c>
      <c r="S3447" s="5">
        <v>0</v>
      </c>
      <c r="T3447" s="5">
        <v>5448.4002499999997</v>
      </c>
      <c r="U3447" s="5">
        <v>0</v>
      </c>
      <c r="V3447" s="36">
        <v>0</v>
      </c>
      <c r="W3447" s="5">
        <f t="shared" si="2890"/>
        <v>99.979819249472428</v>
      </c>
      <c r="X3447" s="26"/>
      <c r="Y3447" s="3" t="s">
        <v>1236</v>
      </c>
    </row>
    <row r="3448" spans="1:25" ht="63" x14ac:dyDescent="0.25">
      <c r="A3448" s="4" t="s">
        <v>220</v>
      </c>
      <c r="B3448" s="4" t="s">
        <v>1343</v>
      </c>
      <c r="C3448" s="4" t="s">
        <v>160</v>
      </c>
      <c r="D3448" s="4"/>
      <c r="E3448" s="14" t="s">
        <v>817</v>
      </c>
      <c r="F3448" s="5">
        <f t="shared" ref="F3448:L3449" si="2919">F3449</f>
        <v>0</v>
      </c>
      <c r="G3448" s="5">
        <f t="shared" si="2919"/>
        <v>0</v>
      </c>
      <c r="H3448" s="5">
        <f t="shared" si="2919"/>
        <v>0</v>
      </c>
      <c r="I3448" s="5">
        <f t="shared" si="2919"/>
        <v>0</v>
      </c>
      <c r="J3448" s="5">
        <f t="shared" si="2919"/>
        <v>0</v>
      </c>
      <c r="K3448" s="5">
        <f t="shared" si="2919"/>
        <v>0</v>
      </c>
      <c r="L3448" s="5">
        <f t="shared" si="2919"/>
        <v>0</v>
      </c>
      <c r="M3448" s="5">
        <f t="shared" si="2873"/>
        <v>0</v>
      </c>
      <c r="N3448" s="5">
        <v>5449.5</v>
      </c>
      <c r="O3448" s="5">
        <f>O3449</f>
        <v>0</v>
      </c>
      <c r="P3448" s="5">
        <f t="shared" ref="P3448:V3449" si="2920">P3449</f>
        <v>0</v>
      </c>
      <c r="Q3448" s="5">
        <f t="shared" si="2920"/>
        <v>0</v>
      </c>
      <c r="R3448" s="5">
        <f t="shared" si="2920"/>
        <v>0</v>
      </c>
      <c r="S3448" s="5">
        <f t="shared" si="2920"/>
        <v>0</v>
      </c>
      <c r="T3448" s="5">
        <v>5448.4002499999997</v>
      </c>
      <c r="U3448" s="5">
        <f t="shared" si="2920"/>
        <v>0</v>
      </c>
      <c r="V3448" s="36">
        <f t="shared" si="2920"/>
        <v>0</v>
      </c>
      <c r="W3448" s="5">
        <f t="shared" si="2890"/>
        <v>99.979819249472428</v>
      </c>
      <c r="X3448" s="26"/>
      <c r="Y3448" s="3" t="s">
        <v>1236</v>
      </c>
    </row>
    <row r="3449" spans="1:25" ht="31.5" x14ac:dyDescent="0.25">
      <c r="A3449" s="4" t="s">
        <v>220</v>
      </c>
      <c r="B3449" s="4" t="s">
        <v>1343</v>
      </c>
      <c r="C3449" s="4" t="s">
        <v>157</v>
      </c>
      <c r="D3449" s="4"/>
      <c r="E3449" s="14" t="s">
        <v>526</v>
      </c>
      <c r="F3449" s="5">
        <f t="shared" si="2919"/>
        <v>0</v>
      </c>
      <c r="G3449" s="5">
        <f t="shared" si="2919"/>
        <v>0</v>
      </c>
      <c r="H3449" s="5">
        <f t="shared" si="2919"/>
        <v>0</v>
      </c>
      <c r="I3449" s="5">
        <f t="shared" si="2919"/>
        <v>0</v>
      </c>
      <c r="J3449" s="5">
        <f t="shared" si="2919"/>
        <v>0</v>
      </c>
      <c r="K3449" s="5">
        <f t="shared" si="2919"/>
        <v>0</v>
      </c>
      <c r="L3449" s="5">
        <f t="shared" si="2919"/>
        <v>0</v>
      </c>
      <c r="M3449" s="5">
        <f t="shared" si="2873"/>
        <v>0</v>
      </c>
      <c r="N3449" s="5">
        <v>5449.5</v>
      </c>
      <c r="O3449" s="5">
        <f>O3450</f>
        <v>0</v>
      </c>
      <c r="P3449" s="5">
        <f t="shared" si="2920"/>
        <v>0</v>
      </c>
      <c r="Q3449" s="5">
        <f t="shared" si="2920"/>
        <v>0</v>
      </c>
      <c r="R3449" s="5">
        <f t="shared" si="2920"/>
        <v>0</v>
      </c>
      <c r="S3449" s="5">
        <f t="shared" si="2920"/>
        <v>0</v>
      </c>
      <c r="T3449" s="5">
        <v>5448.4002499999997</v>
      </c>
      <c r="U3449" s="5">
        <f t="shared" si="2920"/>
        <v>0</v>
      </c>
      <c r="V3449" s="36">
        <f t="shared" si="2920"/>
        <v>0</v>
      </c>
      <c r="W3449" s="5">
        <f t="shared" si="2890"/>
        <v>99.979819249472428</v>
      </c>
      <c r="X3449" s="26"/>
      <c r="Y3449" s="3" t="s">
        <v>1236</v>
      </c>
    </row>
    <row r="3450" spans="1:25" ht="78.75" x14ac:dyDescent="0.25">
      <c r="A3450" s="4" t="s">
        <v>220</v>
      </c>
      <c r="B3450" s="4" t="s">
        <v>1343</v>
      </c>
      <c r="C3450" s="4" t="s">
        <v>157</v>
      </c>
      <c r="D3450" s="4" t="s">
        <v>18</v>
      </c>
      <c r="E3450" s="14" t="s">
        <v>462</v>
      </c>
      <c r="F3450" s="5"/>
      <c r="G3450" s="5"/>
      <c r="H3450" s="5"/>
      <c r="I3450" s="5"/>
      <c r="J3450" s="5"/>
      <c r="K3450" s="5"/>
      <c r="L3450" s="5"/>
      <c r="M3450" s="5">
        <f t="shared" si="2873"/>
        <v>0</v>
      </c>
      <c r="N3450" s="5">
        <v>5128.8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5127.7002499999999</v>
      </c>
      <c r="U3450" s="5">
        <v>0</v>
      </c>
      <c r="V3450" s="36">
        <v>0</v>
      </c>
      <c r="W3450" s="5">
        <f t="shared" si="2890"/>
        <v>99.978557362345967</v>
      </c>
      <c r="X3450" s="26"/>
      <c r="Y3450" s="3" t="s">
        <v>1236</v>
      </c>
    </row>
    <row r="3451" spans="1:25" s="3" customFormat="1" ht="31.5" x14ac:dyDescent="0.25">
      <c r="A3451" s="4" t="s">
        <v>220</v>
      </c>
      <c r="B3451" s="4" t="s">
        <v>1343</v>
      </c>
      <c r="C3451" s="4" t="s">
        <v>157</v>
      </c>
      <c r="D3451" s="4" t="s">
        <v>28</v>
      </c>
      <c r="E3451" s="14" t="s">
        <v>464</v>
      </c>
      <c r="F3451" s="8">
        <f t="shared" ref="F3451:L3457" si="2921">F3452</f>
        <v>1151</v>
      </c>
      <c r="G3451" s="8">
        <f t="shared" si="2921"/>
        <v>1151</v>
      </c>
      <c r="H3451" s="8">
        <f t="shared" si="2921"/>
        <v>1151</v>
      </c>
      <c r="I3451" s="8">
        <f t="shared" si="2921"/>
        <v>0</v>
      </c>
      <c r="J3451" s="8">
        <f t="shared" si="2921"/>
        <v>0</v>
      </c>
      <c r="K3451" s="8">
        <f t="shared" si="2921"/>
        <v>0</v>
      </c>
      <c r="L3451" s="8">
        <f t="shared" si="2921"/>
        <v>-33.799999999999997</v>
      </c>
      <c r="M3451" s="8">
        <f t="shared" si="2873"/>
        <v>1117.2</v>
      </c>
      <c r="N3451" s="5">
        <v>5128.8</v>
      </c>
      <c r="O3451" s="8">
        <f t="shared" ref="O3451:O3457" si="2922">O3452</f>
        <v>839.84</v>
      </c>
      <c r="P3451" s="8">
        <f t="shared" ref="P3451:V3457" si="2923">P3452</f>
        <v>0</v>
      </c>
      <c r="Q3451" s="8">
        <f t="shared" si="2923"/>
        <v>0</v>
      </c>
      <c r="R3451" s="8">
        <f t="shared" si="2923"/>
        <v>0</v>
      </c>
      <c r="S3451" s="8">
        <f t="shared" si="2923"/>
        <v>0</v>
      </c>
      <c r="T3451" s="5">
        <v>5127.7002499999999</v>
      </c>
      <c r="U3451" s="8">
        <f t="shared" si="2923"/>
        <v>0</v>
      </c>
      <c r="V3451" s="34">
        <f t="shared" si="2923"/>
        <v>0</v>
      </c>
      <c r="W3451" s="5">
        <f t="shared" si="2890"/>
        <v>99.978557362345967</v>
      </c>
      <c r="X3451" s="21"/>
    </row>
    <row r="3452" spans="1:25" s="10" customFormat="1" ht="31.5" x14ac:dyDescent="0.25">
      <c r="A3452" s="4" t="s">
        <v>220</v>
      </c>
      <c r="B3452" s="4" t="s">
        <v>1343</v>
      </c>
      <c r="C3452" s="4" t="s">
        <v>157</v>
      </c>
      <c r="D3452" s="4" t="s">
        <v>11</v>
      </c>
      <c r="E3452" s="14" t="s">
        <v>465</v>
      </c>
      <c r="F3452" s="11">
        <f t="shared" si="2921"/>
        <v>1151</v>
      </c>
      <c r="G3452" s="11">
        <f t="shared" si="2921"/>
        <v>1151</v>
      </c>
      <c r="H3452" s="11">
        <f t="shared" si="2921"/>
        <v>1151</v>
      </c>
      <c r="I3452" s="11">
        <f t="shared" si="2921"/>
        <v>0</v>
      </c>
      <c r="J3452" s="11">
        <f t="shared" si="2921"/>
        <v>0</v>
      </c>
      <c r="K3452" s="11">
        <f t="shared" si="2921"/>
        <v>0</v>
      </c>
      <c r="L3452" s="11">
        <f t="shared" si="2921"/>
        <v>-33.799999999999997</v>
      </c>
      <c r="M3452" s="11">
        <f t="shared" si="2873"/>
        <v>1117.2</v>
      </c>
      <c r="N3452" s="5">
        <v>320.7</v>
      </c>
      <c r="O3452" s="11">
        <f>O3453+O3459</f>
        <v>839.84</v>
      </c>
      <c r="P3452" s="11">
        <f t="shared" si="2923"/>
        <v>0</v>
      </c>
      <c r="Q3452" s="11">
        <f t="shared" si="2923"/>
        <v>0</v>
      </c>
      <c r="R3452" s="11">
        <f t="shared" si="2923"/>
        <v>0</v>
      </c>
      <c r="S3452" s="11">
        <f t="shared" si="2923"/>
        <v>0</v>
      </c>
      <c r="T3452" s="5">
        <v>320.7</v>
      </c>
      <c r="U3452" s="11">
        <f t="shared" si="2923"/>
        <v>0</v>
      </c>
      <c r="V3452" s="35">
        <f t="shared" si="2923"/>
        <v>0</v>
      </c>
      <c r="W3452" s="5">
        <f t="shared" si="2890"/>
        <v>100</v>
      </c>
      <c r="X3452" s="25"/>
    </row>
    <row r="3453" spans="1:25" ht="31.5" x14ac:dyDescent="0.25">
      <c r="A3453" s="4" t="s">
        <v>220</v>
      </c>
      <c r="B3453" s="4" t="s">
        <v>1343</v>
      </c>
      <c r="C3453" s="4" t="s">
        <v>157</v>
      </c>
      <c r="D3453" s="4" t="s">
        <v>12</v>
      </c>
      <c r="E3453" s="14" t="s">
        <v>466</v>
      </c>
      <c r="F3453" s="5">
        <f t="shared" si="2921"/>
        <v>1151</v>
      </c>
      <c r="G3453" s="5">
        <f t="shared" si="2921"/>
        <v>1151</v>
      </c>
      <c r="H3453" s="5">
        <f t="shared" si="2921"/>
        <v>1151</v>
      </c>
      <c r="I3453" s="5">
        <f t="shared" si="2921"/>
        <v>0</v>
      </c>
      <c r="J3453" s="5">
        <f t="shared" si="2921"/>
        <v>0</v>
      </c>
      <c r="K3453" s="5">
        <f t="shared" si="2921"/>
        <v>0</v>
      </c>
      <c r="L3453" s="5">
        <f t="shared" si="2921"/>
        <v>-33.799999999999997</v>
      </c>
      <c r="M3453" s="5">
        <f t="shared" si="2873"/>
        <v>1117.2</v>
      </c>
      <c r="N3453" s="5">
        <v>320.7</v>
      </c>
      <c r="O3453" s="5">
        <f t="shared" si="2922"/>
        <v>784.84</v>
      </c>
      <c r="P3453" s="5">
        <f t="shared" si="2923"/>
        <v>0</v>
      </c>
      <c r="Q3453" s="5">
        <f t="shared" si="2923"/>
        <v>0</v>
      </c>
      <c r="R3453" s="5">
        <f t="shared" si="2923"/>
        <v>0</v>
      </c>
      <c r="S3453" s="5">
        <f t="shared" si="2923"/>
        <v>0</v>
      </c>
      <c r="T3453" s="5">
        <v>320.7</v>
      </c>
      <c r="U3453" s="5">
        <f t="shared" si="2923"/>
        <v>0</v>
      </c>
      <c r="V3453" s="36">
        <f t="shared" si="2923"/>
        <v>0</v>
      </c>
      <c r="W3453" s="5">
        <f t="shared" si="2890"/>
        <v>100</v>
      </c>
      <c r="X3453" s="26"/>
    </row>
    <row r="3454" spans="1:25" ht="31.5" x14ac:dyDescent="0.25">
      <c r="A3454" s="4" t="s">
        <v>220</v>
      </c>
      <c r="B3454" s="4" t="s">
        <v>1343</v>
      </c>
      <c r="C3454" s="4" t="s">
        <v>22</v>
      </c>
      <c r="D3454" s="4"/>
      <c r="E3454" s="14" t="s">
        <v>699</v>
      </c>
      <c r="F3454" s="5">
        <f t="shared" si="2921"/>
        <v>1151</v>
      </c>
      <c r="G3454" s="5">
        <f t="shared" si="2921"/>
        <v>1151</v>
      </c>
      <c r="H3454" s="5">
        <f t="shared" si="2921"/>
        <v>1151</v>
      </c>
      <c r="I3454" s="5">
        <f t="shared" si="2921"/>
        <v>0</v>
      </c>
      <c r="J3454" s="5">
        <f t="shared" si="2921"/>
        <v>0</v>
      </c>
      <c r="K3454" s="5">
        <f t="shared" si="2921"/>
        <v>0</v>
      </c>
      <c r="L3454" s="5">
        <f t="shared" si="2921"/>
        <v>-33.799999999999997</v>
      </c>
      <c r="M3454" s="5">
        <f t="shared" si="2873"/>
        <v>1117.2</v>
      </c>
      <c r="N3454" s="5">
        <v>9.6</v>
      </c>
      <c r="O3454" s="5">
        <f t="shared" si="2922"/>
        <v>784.84</v>
      </c>
      <c r="P3454" s="5">
        <f t="shared" si="2923"/>
        <v>0</v>
      </c>
      <c r="Q3454" s="5">
        <f t="shared" si="2923"/>
        <v>0</v>
      </c>
      <c r="R3454" s="5">
        <f t="shared" si="2923"/>
        <v>0</v>
      </c>
      <c r="S3454" s="5">
        <f t="shared" si="2923"/>
        <v>0</v>
      </c>
      <c r="T3454" s="5">
        <v>9.5855399999999999</v>
      </c>
      <c r="U3454" s="5">
        <f t="shared" si="2923"/>
        <v>0</v>
      </c>
      <c r="V3454" s="36">
        <f t="shared" si="2923"/>
        <v>0</v>
      </c>
      <c r="W3454" s="5">
        <f t="shared" si="2890"/>
        <v>99.849375000000009</v>
      </c>
      <c r="X3454" s="26"/>
    </row>
    <row r="3455" spans="1:25" x14ac:dyDescent="0.25">
      <c r="A3455" s="4" t="s">
        <v>220</v>
      </c>
      <c r="B3455" s="4" t="s">
        <v>1343</v>
      </c>
      <c r="C3455" s="4" t="s">
        <v>23</v>
      </c>
      <c r="D3455" s="4"/>
      <c r="E3455" s="14" t="s">
        <v>705</v>
      </c>
      <c r="F3455" s="5">
        <f t="shared" si="2921"/>
        <v>1151</v>
      </c>
      <c r="G3455" s="5">
        <f t="shared" si="2921"/>
        <v>1151</v>
      </c>
      <c r="H3455" s="5">
        <f t="shared" si="2921"/>
        <v>1151</v>
      </c>
      <c r="I3455" s="5">
        <f t="shared" si="2921"/>
        <v>0</v>
      </c>
      <c r="J3455" s="5">
        <f t="shared" si="2921"/>
        <v>0</v>
      </c>
      <c r="K3455" s="5">
        <f t="shared" si="2921"/>
        <v>0</v>
      </c>
      <c r="L3455" s="5">
        <f t="shared" si="2921"/>
        <v>-33.799999999999997</v>
      </c>
      <c r="M3455" s="5">
        <f t="shared" si="2873"/>
        <v>1117.2</v>
      </c>
      <c r="N3455" s="5">
        <v>9.6</v>
      </c>
      <c r="O3455" s="5">
        <f t="shared" si="2922"/>
        <v>784.84</v>
      </c>
      <c r="P3455" s="5">
        <f t="shared" si="2923"/>
        <v>0</v>
      </c>
      <c r="Q3455" s="5">
        <f t="shared" si="2923"/>
        <v>0</v>
      </c>
      <c r="R3455" s="5">
        <f t="shared" si="2923"/>
        <v>0</v>
      </c>
      <c r="S3455" s="5">
        <f t="shared" si="2923"/>
        <v>0</v>
      </c>
      <c r="T3455" s="5">
        <v>9.5855399999999999</v>
      </c>
      <c r="U3455" s="5">
        <f t="shared" si="2923"/>
        <v>0</v>
      </c>
      <c r="V3455" s="36">
        <f t="shared" si="2923"/>
        <v>0</v>
      </c>
      <c r="W3455" s="5">
        <f t="shared" si="2890"/>
        <v>99.849375000000009</v>
      </c>
      <c r="X3455" s="26"/>
    </row>
    <row r="3456" spans="1:25" ht="47.25" x14ac:dyDescent="0.25">
      <c r="A3456" s="4" t="s">
        <v>220</v>
      </c>
      <c r="B3456" s="4" t="s">
        <v>1343</v>
      </c>
      <c r="C3456" s="4" t="s">
        <v>217</v>
      </c>
      <c r="D3456" s="4"/>
      <c r="E3456" s="14" t="s">
        <v>708</v>
      </c>
      <c r="F3456" s="5">
        <f t="shared" si="2921"/>
        <v>1151</v>
      </c>
      <c r="G3456" s="5">
        <f t="shared" si="2921"/>
        <v>1151</v>
      </c>
      <c r="H3456" s="5">
        <f t="shared" si="2921"/>
        <v>1151</v>
      </c>
      <c r="I3456" s="5">
        <f t="shared" si="2921"/>
        <v>0</v>
      </c>
      <c r="J3456" s="5">
        <f t="shared" si="2921"/>
        <v>0</v>
      </c>
      <c r="K3456" s="5">
        <f t="shared" si="2921"/>
        <v>0</v>
      </c>
      <c r="L3456" s="5">
        <f t="shared" si="2921"/>
        <v>-33.799999999999997</v>
      </c>
      <c r="M3456" s="5">
        <f t="shared" ref="M3456:M3521" si="2924">F3456+I3456+L3456</f>
        <v>1117.2</v>
      </c>
      <c r="N3456" s="5">
        <v>9.6</v>
      </c>
      <c r="O3456" s="5">
        <f t="shared" si="2922"/>
        <v>784.84</v>
      </c>
      <c r="P3456" s="5">
        <f t="shared" si="2923"/>
        <v>0</v>
      </c>
      <c r="Q3456" s="5">
        <f t="shared" si="2923"/>
        <v>0</v>
      </c>
      <c r="R3456" s="5">
        <f t="shared" si="2923"/>
        <v>0</v>
      </c>
      <c r="S3456" s="5">
        <f t="shared" si="2923"/>
        <v>0</v>
      </c>
      <c r="T3456" s="5">
        <v>9.5855399999999999</v>
      </c>
      <c r="U3456" s="5">
        <f t="shared" si="2923"/>
        <v>0</v>
      </c>
      <c r="V3456" s="36">
        <f t="shared" si="2923"/>
        <v>0</v>
      </c>
      <c r="W3456" s="5">
        <f t="shared" si="2890"/>
        <v>99.849375000000009</v>
      </c>
      <c r="X3456" s="26"/>
    </row>
    <row r="3457" spans="1:24" ht="31.5" x14ac:dyDescent="0.25">
      <c r="A3457" s="4" t="s">
        <v>220</v>
      </c>
      <c r="B3457" s="4" t="s">
        <v>1343</v>
      </c>
      <c r="C3457" s="4" t="s">
        <v>217</v>
      </c>
      <c r="D3457" s="4" t="s">
        <v>11</v>
      </c>
      <c r="E3457" s="14" t="s">
        <v>465</v>
      </c>
      <c r="F3457" s="5">
        <f t="shared" si="2921"/>
        <v>1151</v>
      </c>
      <c r="G3457" s="5">
        <f t="shared" si="2921"/>
        <v>1151</v>
      </c>
      <c r="H3457" s="5">
        <f t="shared" si="2921"/>
        <v>1151</v>
      </c>
      <c r="I3457" s="5">
        <f t="shared" si="2921"/>
        <v>0</v>
      </c>
      <c r="J3457" s="5">
        <f t="shared" si="2921"/>
        <v>0</v>
      </c>
      <c r="K3457" s="5">
        <f t="shared" si="2921"/>
        <v>0</v>
      </c>
      <c r="L3457" s="5">
        <f t="shared" si="2921"/>
        <v>-33.799999999999997</v>
      </c>
      <c r="M3457" s="5">
        <f t="shared" si="2924"/>
        <v>1117.2</v>
      </c>
      <c r="N3457" s="5">
        <v>9.6</v>
      </c>
      <c r="O3457" s="5">
        <f t="shared" si="2922"/>
        <v>784.84</v>
      </c>
      <c r="P3457" s="5">
        <f t="shared" si="2923"/>
        <v>0</v>
      </c>
      <c r="Q3457" s="5">
        <f t="shared" si="2923"/>
        <v>0</v>
      </c>
      <c r="R3457" s="5">
        <f t="shared" si="2923"/>
        <v>0</v>
      </c>
      <c r="S3457" s="5">
        <f t="shared" si="2923"/>
        <v>0</v>
      </c>
      <c r="T3457" s="5">
        <v>9.5855399999999999</v>
      </c>
      <c r="U3457" s="5">
        <f t="shared" si="2923"/>
        <v>0</v>
      </c>
      <c r="V3457" s="36">
        <f t="shared" si="2923"/>
        <v>0</v>
      </c>
      <c r="W3457" s="5">
        <f t="shared" si="2890"/>
        <v>99.849375000000009</v>
      </c>
      <c r="X3457" s="26"/>
    </row>
    <row r="3458" spans="1:24" ht="31.5" x14ac:dyDescent="0.25">
      <c r="A3458" s="4" t="s">
        <v>220</v>
      </c>
      <c r="B3458" s="4" t="s">
        <v>1343</v>
      </c>
      <c r="C3458" s="4" t="s">
        <v>217</v>
      </c>
      <c r="D3458" s="4" t="s">
        <v>12</v>
      </c>
      <c r="E3458" s="14" t="s">
        <v>466</v>
      </c>
      <c r="F3458" s="5">
        <v>1151</v>
      </c>
      <c r="G3458" s="5">
        <v>1151</v>
      </c>
      <c r="H3458" s="5">
        <v>1151</v>
      </c>
      <c r="I3458" s="5"/>
      <c r="J3458" s="5"/>
      <c r="K3458" s="5"/>
      <c r="L3458" s="5">
        <v>-33.799999999999997</v>
      </c>
      <c r="M3458" s="5">
        <f t="shared" si="2924"/>
        <v>1117.2</v>
      </c>
      <c r="N3458" s="5">
        <v>9.6</v>
      </c>
      <c r="O3458" s="5">
        <v>784.84</v>
      </c>
      <c r="P3458" s="5">
        <v>0</v>
      </c>
      <c r="Q3458" s="5">
        <v>0</v>
      </c>
      <c r="R3458" s="5">
        <v>0</v>
      </c>
      <c r="S3458" s="5">
        <v>0</v>
      </c>
      <c r="T3458" s="5">
        <v>9.5855399999999999</v>
      </c>
      <c r="U3458" s="5">
        <v>0</v>
      </c>
      <c r="V3458" s="36">
        <v>0</v>
      </c>
      <c r="W3458" s="5">
        <f t="shared" si="2890"/>
        <v>99.849375000000009</v>
      </c>
      <c r="X3458" s="26"/>
    </row>
    <row r="3459" spans="1:24" ht="31.5" x14ac:dyDescent="0.25">
      <c r="A3459" s="4" t="s">
        <v>220</v>
      </c>
      <c r="B3459" s="4" t="s">
        <v>1343</v>
      </c>
      <c r="C3459" s="4" t="s">
        <v>25</v>
      </c>
      <c r="D3459" s="4"/>
      <c r="E3459" s="14" t="s">
        <v>728</v>
      </c>
      <c r="F3459" s="5"/>
      <c r="G3459" s="5"/>
      <c r="H3459" s="5"/>
      <c r="I3459" s="5"/>
      <c r="J3459" s="5"/>
      <c r="K3459" s="5"/>
      <c r="L3459" s="5"/>
      <c r="M3459" s="5">
        <f t="shared" si="2924"/>
        <v>0</v>
      </c>
      <c r="N3459" s="5">
        <v>50156.799999999996</v>
      </c>
      <c r="O3459" s="5">
        <f t="shared" ref="O3459:O3461" si="2925">O3460</f>
        <v>55</v>
      </c>
      <c r="P3459" s="5">
        <f t="shared" ref="P3459:V3461" si="2926">P3460</f>
        <v>0</v>
      </c>
      <c r="Q3459" s="5">
        <f t="shared" si="2926"/>
        <v>0</v>
      </c>
      <c r="R3459" s="5">
        <f t="shared" si="2926"/>
        <v>0</v>
      </c>
      <c r="S3459" s="5">
        <f t="shared" si="2926"/>
        <v>0</v>
      </c>
      <c r="T3459" s="5">
        <v>50107.058169999997</v>
      </c>
      <c r="U3459" s="5">
        <f t="shared" si="2926"/>
        <v>0</v>
      </c>
      <c r="V3459" s="36">
        <f t="shared" si="2926"/>
        <v>0</v>
      </c>
      <c r="W3459" s="5">
        <f t="shared" si="2890"/>
        <v>99.900827345444682</v>
      </c>
      <c r="X3459" s="26"/>
    </row>
    <row r="3460" spans="1:24" ht="31.5" x14ac:dyDescent="0.25">
      <c r="A3460" s="4" t="s">
        <v>220</v>
      </c>
      <c r="B3460" s="4" t="s">
        <v>1343</v>
      </c>
      <c r="C3460" s="4" t="s">
        <v>161</v>
      </c>
      <c r="D3460" s="4"/>
      <c r="E3460" s="14" t="s">
        <v>730</v>
      </c>
      <c r="F3460" s="5"/>
      <c r="G3460" s="5"/>
      <c r="H3460" s="5"/>
      <c r="I3460" s="5"/>
      <c r="J3460" s="5"/>
      <c r="K3460" s="5"/>
      <c r="L3460" s="5"/>
      <c r="M3460" s="5">
        <f t="shared" si="2924"/>
        <v>0</v>
      </c>
      <c r="N3460" s="5">
        <v>50156.799999999996</v>
      </c>
      <c r="O3460" s="5">
        <f t="shared" si="2925"/>
        <v>55</v>
      </c>
      <c r="P3460" s="5">
        <f t="shared" si="2926"/>
        <v>0</v>
      </c>
      <c r="Q3460" s="5">
        <f t="shared" si="2926"/>
        <v>0</v>
      </c>
      <c r="R3460" s="5">
        <f t="shared" si="2926"/>
        <v>0</v>
      </c>
      <c r="S3460" s="5">
        <f t="shared" si="2926"/>
        <v>0</v>
      </c>
      <c r="T3460" s="5">
        <v>50107.058169999997</v>
      </c>
      <c r="U3460" s="5">
        <f t="shared" si="2926"/>
        <v>0</v>
      </c>
      <c r="V3460" s="36">
        <f t="shared" si="2926"/>
        <v>0</v>
      </c>
      <c r="W3460" s="5">
        <f t="shared" si="2890"/>
        <v>99.900827345444682</v>
      </c>
      <c r="X3460" s="26"/>
    </row>
    <row r="3461" spans="1:24" ht="31.5" x14ac:dyDescent="0.25">
      <c r="A3461" s="4" t="s">
        <v>220</v>
      </c>
      <c r="B3461" s="4" t="s">
        <v>1343</v>
      </c>
      <c r="C3461" s="4" t="s">
        <v>158</v>
      </c>
      <c r="D3461" s="4"/>
      <c r="E3461" s="14" t="s">
        <v>722</v>
      </c>
      <c r="F3461" s="5"/>
      <c r="G3461" s="5"/>
      <c r="H3461" s="5"/>
      <c r="I3461" s="5"/>
      <c r="J3461" s="5"/>
      <c r="K3461" s="5"/>
      <c r="L3461" s="5"/>
      <c r="M3461" s="5">
        <f t="shared" si="2924"/>
        <v>0</v>
      </c>
      <c r="N3461" s="5">
        <v>46377.599999999999</v>
      </c>
      <c r="O3461" s="5">
        <f t="shared" si="2925"/>
        <v>55</v>
      </c>
      <c r="P3461" s="5">
        <f t="shared" si="2926"/>
        <v>0</v>
      </c>
      <c r="Q3461" s="5">
        <f t="shared" si="2926"/>
        <v>0</v>
      </c>
      <c r="R3461" s="5">
        <f t="shared" si="2926"/>
        <v>0</v>
      </c>
      <c r="S3461" s="5">
        <f t="shared" si="2926"/>
        <v>0</v>
      </c>
      <c r="T3461" s="5">
        <v>46327.85817</v>
      </c>
      <c r="U3461" s="5">
        <f t="shared" si="2926"/>
        <v>0</v>
      </c>
      <c r="V3461" s="36">
        <f t="shared" si="2926"/>
        <v>0</v>
      </c>
      <c r="W3461" s="5">
        <f t="shared" si="2890"/>
        <v>99.892746002380463</v>
      </c>
      <c r="X3461" s="26"/>
    </row>
    <row r="3462" spans="1:24" ht="78.75" x14ac:dyDescent="0.25">
      <c r="A3462" s="4" t="s">
        <v>220</v>
      </c>
      <c r="B3462" s="4" t="s">
        <v>1343</v>
      </c>
      <c r="C3462" s="4" t="s">
        <v>158</v>
      </c>
      <c r="D3462" s="4" t="s">
        <v>18</v>
      </c>
      <c r="E3462" s="14" t="s">
        <v>462</v>
      </c>
      <c r="F3462" s="5"/>
      <c r="G3462" s="5"/>
      <c r="H3462" s="5"/>
      <c r="I3462" s="5"/>
      <c r="J3462" s="5"/>
      <c r="K3462" s="5"/>
      <c r="L3462" s="5"/>
      <c r="M3462" s="5">
        <f t="shared" si="2924"/>
        <v>0</v>
      </c>
      <c r="N3462" s="5">
        <v>46377.599999999999</v>
      </c>
      <c r="O3462" s="5">
        <v>55</v>
      </c>
      <c r="P3462" s="5">
        <v>0</v>
      </c>
      <c r="Q3462" s="5">
        <v>0</v>
      </c>
      <c r="R3462" s="5">
        <v>0</v>
      </c>
      <c r="S3462" s="5">
        <v>0</v>
      </c>
      <c r="T3462" s="5">
        <v>46327.85817</v>
      </c>
      <c r="U3462" s="5">
        <v>0</v>
      </c>
      <c r="V3462" s="36">
        <v>0</v>
      </c>
      <c r="W3462" s="5">
        <f t="shared" si="2890"/>
        <v>99.892746002380463</v>
      </c>
      <c r="X3462" s="26"/>
    </row>
    <row r="3463" spans="1:24" s="3" customFormat="1" ht="31.5" x14ac:dyDescent="0.25">
      <c r="A3463" s="4" t="s">
        <v>220</v>
      </c>
      <c r="B3463" s="4" t="s">
        <v>1343</v>
      </c>
      <c r="C3463" s="4" t="s">
        <v>158</v>
      </c>
      <c r="D3463" s="4" t="s">
        <v>28</v>
      </c>
      <c r="E3463" s="14" t="s">
        <v>464</v>
      </c>
      <c r="F3463" s="8">
        <f t="shared" ref="F3463:L3463" si="2927">F3464+F3536+F3577+F3682+F3764+F3780+F3794+F3808</f>
        <v>512373.6</v>
      </c>
      <c r="G3463" s="8">
        <f t="shared" si="2927"/>
        <v>363802.3</v>
      </c>
      <c r="H3463" s="8">
        <f t="shared" si="2927"/>
        <v>396930.6</v>
      </c>
      <c r="I3463" s="8">
        <f t="shared" si="2927"/>
        <v>-12</v>
      </c>
      <c r="J3463" s="8">
        <f t="shared" si="2927"/>
        <v>0</v>
      </c>
      <c r="K3463" s="8">
        <f t="shared" si="2927"/>
        <v>0</v>
      </c>
      <c r="L3463" s="8">
        <f t="shared" si="2927"/>
        <v>-9131.482</v>
      </c>
      <c r="M3463" s="8">
        <f t="shared" si="2924"/>
        <v>503230.11799999996</v>
      </c>
      <c r="N3463" s="5">
        <v>46377.599999999999</v>
      </c>
      <c r="O3463" s="8">
        <f t="shared" ref="O3463:V3463" si="2928">O3464+O3536+O3577+O3682+O3764+O3780+O3794+O3808</f>
        <v>422357.09728999995</v>
      </c>
      <c r="P3463" s="8">
        <f t="shared" si="2928"/>
        <v>82657.718510000006</v>
      </c>
      <c r="Q3463" s="8">
        <f>Q3464+Q3536+Q3577+Q3682+Q3764+Q3780+Q3794+Q3808</f>
        <v>94861.363310000001</v>
      </c>
      <c r="R3463" s="8">
        <f t="shared" si="2928"/>
        <v>0</v>
      </c>
      <c r="S3463" s="8">
        <f t="shared" si="2928"/>
        <v>0</v>
      </c>
      <c r="T3463" s="5">
        <v>46327.85817</v>
      </c>
      <c r="U3463" s="8">
        <f t="shared" si="2928"/>
        <v>82657.718510000006</v>
      </c>
      <c r="V3463" s="34">
        <f t="shared" si="2928"/>
        <v>0</v>
      </c>
      <c r="W3463" s="5">
        <f t="shared" si="2890"/>
        <v>99.892746002380463</v>
      </c>
      <c r="X3463" s="21"/>
    </row>
    <row r="3464" spans="1:24" s="3" customFormat="1" ht="31.5" x14ac:dyDescent="0.25">
      <c r="A3464" s="4" t="s">
        <v>220</v>
      </c>
      <c r="B3464" s="4" t="s">
        <v>1343</v>
      </c>
      <c r="C3464" s="4" t="s">
        <v>159</v>
      </c>
      <c r="D3464" s="4"/>
      <c r="E3464" s="14" t="s">
        <v>723</v>
      </c>
      <c r="F3464" s="8">
        <f t="shared" ref="F3464:L3464" si="2929">F3465+F3491</f>
        <v>66532.899999999994</v>
      </c>
      <c r="G3464" s="8">
        <f t="shared" si="2929"/>
        <v>62419.5</v>
      </c>
      <c r="H3464" s="8">
        <f t="shared" si="2929"/>
        <v>62097.4</v>
      </c>
      <c r="I3464" s="8">
        <f t="shared" si="2929"/>
        <v>0</v>
      </c>
      <c r="J3464" s="8">
        <f t="shared" si="2929"/>
        <v>0</v>
      </c>
      <c r="K3464" s="8">
        <f t="shared" si="2929"/>
        <v>0</v>
      </c>
      <c r="L3464" s="8">
        <f t="shared" si="2929"/>
        <v>-2125.1389999999997</v>
      </c>
      <c r="M3464" s="8">
        <f t="shared" si="2924"/>
        <v>64407.760999999991</v>
      </c>
      <c r="N3464" s="5">
        <v>3779.2000000000003</v>
      </c>
      <c r="O3464" s="8">
        <f>O3465+O3491</f>
        <v>42443.849170000001</v>
      </c>
      <c r="P3464" s="8">
        <f t="shared" ref="P3464:V3464" si="2930">P3465+P3491</f>
        <v>0</v>
      </c>
      <c r="Q3464" s="8">
        <f t="shared" si="2930"/>
        <v>3160.2309399999999</v>
      </c>
      <c r="R3464" s="8">
        <f t="shared" si="2930"/>
        <v>0</v>
      </c>
      <c r="S3464" s="8">
        <f t="shared" si="2930"/>
        <v>0</v>
      </c>
      <c r="T3464" s="5">
        <v>3779.2000000000003</v>
      </c>
      <c r="U3464" s="8">
        <f t="shared" si="2930"/>
        <v>0</v>
      </c>
      <c r="V3464" s="34">
        <f t="shared" si="2930"/>
        <v>0</v>
      </c>
      <c r="W3464" s="5">
        <f t="shared" si="2890"/>
        <v>100</v>
      </c>
      <c r="X3464" s="21"/>
    </row>
    <row r="3465" spans="1:24" s="10" customFormat="1" ht="78.75" x14ac:dyDescent="0.25">
      <c r="A3465" s="4" t="s">
        <v>220</v>
      </c>
      <c r="B3465" s="4" t="s">
        <v>1343</v>
      </c>
      <c r="C3465" s="4" t="s">
        <v>159</v>
      </c>
      <c r="D3465" s="4" t="s">
        <v>18</v>
      </c>
      <c r="E3465" s="14" t="s">
        <v>462</v>
      </c>
      <c r="F3465" s="11">
        <f t="shared" ref="F3465:L3465" si="2931">F3466+F3474+F3486</f>
        <v>47793.9</v>
      </c>
      <c r="G3465" s="11">
        <f t="shared" si="2931"/>
        <v>47793.9</v>
      </c>
      <c r="H3465" s="11">
        <f t="shared" si="2931"/>
        <v>47793.9</v>
      </c>
      <c r="I3465" s="11">
        <f t="shared" si="2931"/>
        <v>0</v>
      </c>
      <c r="J3465" s="11">
        <f t="shared" si="2931"/>
        <v>0</v>
      </c>
      <c r="K3465" s="11">
        <f t="shared" si="2931"/>
        <v>0</v>
      </c>
      <c r="L3465" s="11">
        <f t="shared" si="2931"/>
        <v>416.8</v>
      </c>
      <c r="M3465" s="11">
        <f t="shared" si="2924"/>
        <v>48210.700000000004</v>
      </c>
      <c r="N3465" s="5">
        <v>0.99856999999999996</v>
      </c>
      <c r="O3465" s="11">
        <f>O3466+O3474+O3486</f>
        <v>33634.681040000003</v>
      </c>
      <c r="P3465" s="11">
        <f t="shared" ref="P3465:V3465" si="2932">P3466+P3474+P3486</f>
        <v>0</v>
      </c>
      <c r="Q3465" s="11">
        <f t="shared" si="2932"/>
        <v>3160.2309399999999</v>
      </c>
      <c r="R3465" s="11">
        <f t="shared" si="2932"/>
        <v>0</v>
      </c>
      <c r="S3465" s="11">
        <f t="shared" si="2932"/>
        <v>0</v>
      </c>
      <c r="T3465" s="5">
        <v>0.99856999999999996</v>
      </c>
      <c r="U3465" s="11">
        <f t="shared" si="2932"/>
        <v>0</v>
      </c>
      <c r="V3465" s="35">
        <f t="shared" si="2932"/>
        <v>0</v>
      </c>
      <c r="W3465" s="5">
        <f t="shared" si="2890"/>
        <v>100</v>
      </c>
      <c r="X3465" s="25"/>
    </row>
    <row r="3466" spans="1:24" ht="31.5" x14ac:dyDescent="0.25">
      <c r="A3466" s="4" t="s">
        <v>220</v>
      </c>
      <c r="B3466" s="4" t="s">
        <v>1343</v>
      </c>
      <c r="C3466" s="4" t="s">
        <v>159</v>
      </c>
      <c r="D3466" s="4" t="s">
        <v>28</v>
      </c>
      <c r="E3466" s="14" t="s">
        <v>464</v>
      </c>
      <c r="F3466" s="5">
        <f t="shared" ref="F3466:L3468" si="2933">F3467</f>
        <v>4758.8000000000011</v>
      </c>
      <c r="G3466" s="5">
        <f t="shared" si="2933"/>
        <v>4758.8000000000011</v>
      </c>
      <c r="H3466" s="5">
        <f t="shared" si="2933"/>
        <v>4758.8000000000011</v>
      </c>
      <c r="I3466" s="5">
        <f t="shared" si="2933"/>
        <v>0</v>
      </c>
      <c r="J3466" s="5">
        <f t="shared" si="2933"/>
        <v>0</v>
      </c>
      <c r="K3466" s="5">
        <f t="shared" si="2933"/>
        <v>0</v>
      </c>
      <c r="L3466" s="5">
        <f t="shared" si="2933"/>
        <v>0</v>
      </c>
      <c r="M3466" s="5">
        <f t="shared" si="2924"/>
        <v>4758.8000000000011</v>
      </c>
      <c r="N3466" s="5">
        <v>0.99856999999999996</v>
      </c>
      <c r="O3466" s="5">
        <f t="shared" ref="O3466:O3468" si="2934">O3467</f>
        <v>3160.2309399999999</v>
      </c>
      <c r="P3466" s="5">
        <f t="shared" ref="P3466:V3468" si="2935">P3467</f>
        <v>0</v>
      </c>
      <c r="Q3466" s="5">
        <f t="shared" si="2935"/>
        <v>3160.2309399999999</v>
      </c>
      <c r="R3466" s="5">
        <f t="shared" si="2935"/>
        <v>0</v>
      </c>
      <c r="S3466" s="5">
        <f t="shared" si="2935"/>
        <v>0</v>
      </c>
      <c r="T3466" s="5">
        <v>0.99856999999999996</v>
      </c>
      <c r="U3466" s="5">
        <f t="shared" si="2935"/>
        <v>0</v>
      </c>
      <c r="V3466" s="36">
        <f t="shared" si="2935"/>
        <v>0</v>
      </c>
      <c r="W3466" s="5">
        <f t="shared" si="2890"/>
        <v>100</v>
      </c>
      <c r="X3466" s="26"/>
    </row>
    <row r="3467" spans="1:24" ht="31.5" x14ac:dyDescent="0.25">
      <c r="A3467" s="4" t="s">
        <v>220</v>
      </c>
      <c r="B3467" s="4" t="s">
        <v>1343</v>
      </c>
      <c r="C3467" s="4" t="s">
        <v>159</v>
      </c>
      <c r="D3467" s="4" t="s">
        <v>11</v>
      </c>
      <c r="E3467" s="14" t="s">
        <v>465</v>
      </c>
      <c r="F3467" s="5">
        <f t="shared" si="2933"/>
        <v>4758.8000000000011</v>
      </c>
      <c r="G3467" s="5">
        <f t="shared" si="2933"/>
        <v>4758.8000000000011</v>
      </c>
      <c r="H3467" s="5">
        <f t="shared" si="2933"/>
        <v>4758.8000000000011</v>
      </c>
      <c r="I3467" s="5">
        <f t="shared" si="2933"/>
        <v>0</v>
      </c>
      <c r="J3467" s="5">
        <f t="shared" si="2933"/>
        <v>0</v>
      </c>
      <c r="K3467" s="5">
        <f t="shared" si="2933"/>
        <v>0</v>
      </c>
      <c r="L3467" s="5">
        <f t="shared" si="2933"/>
        <v>0</v>
      </c>
      <c r="M3467" s="5">
        <f t="shared" si="2924"/>
        <v>4758.8000000000011</v>
      </c>
      <c r="N3467" s="5">
        <v>3548.2014300000001</v>
      </c>
      <c r="O3467" s="5">
        <f t="shared" si="2934"/>
        <v>3160.2309399999999</v>
      </c>
      <c r="P3467" s="5">
        <f t="shared" si="2935"/>
        <v>0</v>
      </c>
      <c r="Q3467" s="5">
        <f t="shared" si="2935"/>
        <v>3160.2309399999999</v>
      </c>
      <c r="R3467" s="5">
        <f t="shared" si="2935"/>
        <v>0</v>
      </c>
      <c r="S3467" s="5">
        <f t="shared" si="2935"/>
        <v>0</v>
      </c>
      <c r="T3467" s="5">
        <v>3548.2014300000001</v>
      </c>
      <c r="U3467" s="5">
        <f t="shared" si="2935"/>
        <v>0</v>
      </c>
      <c r="V3467" s="36">
        <f t="shared" si="2935"/>
        <v>0</v>
      </c>
      <c r="W3467" s="5">
        <f t="shared" ref="W3467:W3530" si="2936">T3467/N3467*100</f>
        <v>100</v>
      </c>
      <c r="X3467" s="26"/>
    </row>
    <row r="3468" spans="1:24" ht="31.5" x14ac:dyDescent="0.25">
      <c r="A3468" s="4" t="s">
        <v>220</v>
      </c>
      <c r="B3468" s="4" t="s">
        <v>1343</v>
      </c>
      <c r="C3468" s="4" t="s">
        <v>159</v>
      </c>
      <c r="D3468" s="4" t="s">
        <v>12</v>
      </c>
      <c r="E3468" s="14" t="s">
        <v>466</v>
      </c>
      <c r="F3468" s="5">
        <f t="shared" si="2933"/>
        <v>4758.8000000000011</v>
      </c>
      <c r="G3468" s="5">
        <f t="shared" si="2933"/>
        <v>4758.8000000000011</v>
      </c>
      <c r="H3468" s="5">
        <f t="shared" si="2933"/>
        <v>4758.8000000000011</v>
      </c>
      <c r="I3468" s="5">
        <f t="shared" si="2933"/>
        <v>0</v>
      </c>
      <c r="J3468" s="5">
        <f t="shared" si="2933"/>
        <v>0</v>
      </c>
      <c r="K3468" s="5">
        <f t="shared" si="2933"/>
        <v>0</v>
      </c>
      <c r="L3468" s="5">
        <f t="shared" si="2933"/>
        <v>0</v>
      </c>
      <c r="M3468" s="5">
        <f t="shared" si="2924"/>
        <v>4758.8000000000011</v>
      </c>
      <c r="N3468" s="5">
        <v>3548.2014300000001</v>
      </c>
      <c r="O3468" s="5">
        <f t="shared" si="2934"/>
        <v>3160.2309399999999</v>
      </c>
      <c r="P3468" s="5">
        <f t="shared" si="2935"/>
        <v>0</v>
      </c>
      <c r="Q3468" s="5">
        <f t="shared" si="2935"/>
        <v>3160.2309399999999</v>
      </c>
      <c r="R3468" s="5">
        <f t="shared" si="2935"/>
        <v>0</v>
      </c>
      <c r="S3468" s="5">
        <f t="shared" si="2935"/>
        <v>0</v>
      </c>
      <c r="T3468" s="5">
        <v>3548.2014300000001</v>
      </c>
      <c r="U3468" s="5">
        <f t="shared" si="2935"/>
        <v>0</v>
      </c>
      <c r="V3468" s="36">
        <f t="shared" si="2935"/>
        <v>0</v>
      </c>
      <c r="W3468" s="5">
        <f t="shared" si="2936"/>
        <v>100</v>
      </c>
      <c r="X3468" s="26"/>
    </row>
    <row r="3469" spans="1:24" x14ac:dyDescent="0.25">
      <c r="A3469" s="4" t="s">
        <v>220</v>
      </c>
      <c r="B3469" s="4" t="s">
        <v>1343</v>
      </c>
      <c r="C3469" s="4" t="s">
        <v>159</v>
      </c>
      <c r="D3469" s="4" t="s">
        <v>13</v>
      </c>
      <c r="E3469" s="14" t="s">
        <v>480</v>
      </c>
      <c r="F3469" s="5">
        <f t="shared" ref="F3469:L3469" si="2937">F3470+F3472</f>
        <v>4758.8000000000011</v>
      </c>
      <c r="G3469" s="5">
        <f t="shared" si="2937"/>
        <v>4758.8000000000011</v>
      </c>
      <c r="H3469" s="5">
        <f t="shared" si="2937"/>
        <v>4758.8000000000011</v>
      </c>
      <c r="I3469" s="5">
        <f t="shared" si="2937"/>
        <v>0</v>
      </c>
      <c r="J3469" s="5">
        <f t="shared" si="2937"/>
        <v>0</v>
      </c>
      <c r="K3469" s="5">
        <f t="shared" si="2937"/>
        <v>0</v>
      </c>
      <c r="L3469" s="5">
        <f t="shared" si="2937"/>
        <v>0</v>
      </c>
      <c r="M3469" s="5">
        <f t="shared" si="2924"/>
        <v>4758.8000000000011</v>
      </c>
      <c r="N3469" s="5">
        <v>230</v>
      </c>
      <c r="O3469" s="5">
        <f>O3470+O3472</f>
        <v>3160.2309399999999</v>
      </c>
      <c r="P3469" s="5">
        <f t="shared" ref="P3469:V3469" si="2938">P3470+P3472</f>
        <v>0</v>
      </c>
      <c r="Q3469" s="5">
        <f t="shared" si="2938"/>
        <v>3160.2309399999999</v>
      </c>
      <c r="R3469" s="5">
        <f t="shared" si="2938"/>
        <v>0</v>
      </c>
      <c r="S3469" s="5">
        <f t="shared" si="2938"/>
        <v>0</v>
      </c>
      <c r="T3469" s="5">
        <v>230</v>
      </c>
      <c r="U3469" s="5">
        <f t="shared" si="2938"/>
        <v>0</v>
      </c>
      <c r="V3469" s="36">
        <f t="shared" si="2938"/>
        <v>0</v>
      </c>
      <c r="W3469" s="5">
        <f t="shared" si="2936"/>
        <v>100</v>
      </c>
      <c r="X3469" s="26"/>
    </row>
    <row r="3470" spans="1:24" x14ac:dyDescent="0.25">
      <c r="A3470" s="4" t="s">
        <v>220</v>
      </c>
      <c r="B3470" s="4" t="s">
        <v>1343</v>
      </c>
      <c r="C3470" s="4" t="s">
        <v>159</v>
      </c>
      <c r="D3470" s="4" t="s">
        <v>20</v>
      </c>
      <c r="E3470" s="14" t="s">
        <v>483</v>
      </c>
      <c r="F3470" s="5">
        <f t="shared" ref="F3470:L3470" si="2939">F3471</f>
        <v>4438.2000000000007</v>
      </c>
      <c r="G3470" s="5">
        <f t="shared" si="2939"/>
        <v>4438.2000000000007</v>
      </c>
      <c r="H3470" s="5">
        <f t="shared" si="2939"/>
        <v>4438.2000000000007</v>
      </c>
      <c r="I3470" s="5">
        <f t="shared" si="2939"/>
        <v>0</v>
      </c>
      <c r="J3470" s="5">
        <f t="shared" si="2939"/>
        <v>0</v>
      </c>
      <c r="K3470" s="5">
        <f t="shared" si="2939"/>
        <v>0</v>
      </c>
      <c r="L3470" s="5">
        <f t="shared" si="2939"/>
        <v>0</v>
      </c>
      <c r="M3470" s="5">
        <f t="shared" si="2924"/>
        <v>4438.2000000000007</v>
      </c>
      <c r="N3470" s="5">
        <v>230</v>
      </c>
      <c r="O3470" s="5">
        <f>O3471</f>
        <v>2887.3371999999999</v>
      </c>
      <c r="P3470" s="5">
        <f t="shared" ref="P3470:V3470" si="2940">P3471</f>
        <v>0</v>
      </c>
      <c r="Q3470" s="5">
        <f t="shared" si="2940"/>
        <v>2887.3371999999999</v>
      </c>
      <c r="R3470" s="5">
        <f t="shared" si="2940"/>
        <v>0</v>
      </c>
      <c r="S3470" s="5">
        <f t="shared" si="2940"/>
        <v>0</v>
      </c>
      <c r="T3470" s="5">
        <v>230</v>
      </c>
      <c r="U3470" s="5">
        <f t="shared" si="2940"/>
        <v>0</v>
      </c>
      <c r="V3470" s="36">
        <f t="shared" si="2940"/>
        <v>0</v>
      </c>
      <c r="W3470" s="5">
        <f t="shared" si="2936"/>
        <v>100</v>
      </c>
      <c r="X3470" s="26"/>
    </row>
    <row r="3471" spans="1:24" ht="47.25" hidden="1" x14ac:dyDescent="0.25">
      <c r="A3471" s="4" t="s">
        <v>220</v>
      </c>
      <c r="B3471" s="4" t="s">
        <v>1343</v>
      </c>
      <c r="C3471" s="4" t="s">
        <v>36</v>
      </c>
      <c r="D3471" s="4"/>
      <c r="E3471" s="14" t="s">
        <v>732</v>
      </c>
      <c r="F3471" s="5">
        <v>4438.2000000000007</v>
      </c>
      <c r="G3471" s="5">
        <v>4438.2000000000007</v>
      </c>
      <c r="H3471" s="5">
        <v>4438.2000000000007</v>
      </c>
      <c r="I3471" s="5"/>
      <c r="J3471" s="5"/>
      <c r="K3471" s="5"/>
      <c r="L3471" s="5"/>
      <c r="M3471" s="5">
        <f t="shared" si="2924"/>
        <v>4438.2000000000007</v>
      </c>
      <c r="N3471" s="5">
        <v>0</v>
      </c>
      <c r="O3471" s="5">
        <v>2887.3371999999999</v>
      </c>
      <c r="P3471" s="5">
        <f>N3471</f>
        <v>0</v>
      </c>
      <c r="Q3471" s="5">
        <f>O3471</f>
        <v>2887.3371999999999</v>
      </c>
      <c r="R3471" s="5">
        <v>0</v>
      </c>
      <c r="S3471" s="5">
        <v>0</v>
      </c>
      <c r="T3471" s="5">
        <v>0</v>
      </c>
      <c r="U3471" s="5">
        <f>T3471</f>
        <v>0</v>
      </c>
      <c r="V3471" s="36">
        <v>0</v>
      </c>
      <c r="W3471" s="5" t="e">
        <f t="shared" si="2936"/>
        <v>#DIV/0!</v>
      </c>
      <c r="X3471" s="24" t="s">
        <v>1214</v>
      </c>
    </row>
    <row r="3472" spans="1:24" ht="47.25" hidden="1" x14ac:dyDescent="0.25">
      <c r="A3472" s="4" t="s">
        <v>220</v>
      </c>
      <c r="B3472" s="4" t="s">
        <v>1343</v>
      </c>
      <c r="C3472" s="4" t="s">
        <v>1081</v>
      </c>
      <c r="D3472" s="4"/>
      <c r="E3472" s="14" t="s">
        <v>1083</v>
      </c>
      <c r="F3472" s="5">
        <f t="shared" ref="F3472:L3472" si="2941">F3473</f>
        <v>320.60000000000002</v>
      </c>
      <c r="G3472" s="5">
        <f t="shared" si="2941"/>
        <v>320.60000000000002</v>
      </c>
      <c r="H3472" s="5">
        <f t="shared" si="2941"/>
        <v>320.60000000000002</v>
      </c>
      <c r="I3472" s="5">
        <f t="shared" si="2941"/>
        <v>0</v>
      </c>
      <c r="J3472" s="5">
        <f t="shared" si="2941"/>
        <v>0</v>
      </c>
      <c r="K3472" s="5">
        <f t="shared" si="2941"/>
        <v>0</v>
      </c>
      <c r="L3472" s="5">
        <f t="shared" si="2941"/>
        <v>0</v>
      </c>
      <c r="M3472" s="5">
        <f t="shared" si="2924"/>
        <v>320.60000000000002</v>
      </c>
      <c r="N3472" s="5">
        <v>0</v>
      </c>
      <c r="O3472" s="5">
        <f>O3473</f>
        <v>272.89373999999998</v>
      </c>
      <c r="P3472" s="5">
        <f t="shared" ref="P3472:V3472" si="2942">P3473</f>
        <v>0</v>
      </c>
      <c r="Q3472" s="5">
        <f t="shared" si="2942"/>
        <v>272.89373999999998</v>
      </c>
      <c r="R3472" s="5">
        <f t="shared" si="2942"/>
        <v>0</v>
      </c>
      <c r="S3472" s="5">
        <f t="shared" si="2942"/>
        <v>0</v>
      </c>
      <c r="T3472" s="5">
        <v>0</v>
      </c>
      <c r="U3472" s="5">
        <f t="shared" si="2942"/>
        <v>0</v>
      </c>
      <c r="V3472" s="36">
        <f t="shared" si="2942"/>
        <v>0</v>
      </c>
      <c r="W3472" s="5" t="e">
        <f t="shared" si="2936"/>
        <v>#DIV/0!</v>
      </c>
      <c r="X3472" s="24" t="s">
        <v>1214</v>
      </c>
    </row>
    <row r="3473" spans="1:24" ht="31.5" hidden="1" x14ac:dyDescent="0.25">
      <c r="A3473" s="4" t="s">
        <v>220</v>
      </c>
      <c r="B3473" s="4" t="s">
        <v>1343</v>
      </c>
      <c r="C3473" s="4" t="s">
        <v>1082</v>
      </c>
      <c r="D3473" s="4"/>
      <c r="E3473" s="14" t="s">
        <v>1084</v>
      </c>
      <c r="F3473" s="5">
        <v>320.60000000000002</v>
      </c>
      <c r="G3473" s="5">
        <v>320.60000000000002</v>
      </c>
      <c r="H3473" s="5">
        <v>320.60000000000002</v>
      </c>
      <c r="I3473" s="5"/>
      <c r="J3473" s="5"/>
      <c r="K3473" s="5"/>
      <c r="L3473" s="5"/>
      <c r="M3473" s="5">
        <f t="shared" si="2924"/>
        <v>320.60000000000002</v>
      </c>
      <c r="N3473" s="5">
        <v>0</v>
      </c>
      <c r="O3473" s="5">
        <v>272.89373999999998</v>
      </c>
      <c r="P3473" s="5">
        <f>N3473</f>
        <v>0</v>
      </c>
      <c r="Q3473" s="5">
        <f>O3473</f>
        <v>272.89373999999998</v>
      </c>
      <c r="R3473" s="5">
        <v>0</v>
      </c>
      <c r="S3473" s="5">
        <v>0</v>
      </c>
      <c r="T3473" s="5">
        <v>0</v>
      </c>
      <c r="U3473" s="5">
        <f>T3473</f>
        <v>0</v>
      </c>
      <c r="V3473" s="36">
        <v>0</v>
      </c>
      <c r="W3473" s="5" t="e">
        <f t="shared" si="2936"/>
        <v>#DIV/0!</v>
      </c>
      <c r="X3473" s="24" t="s">
        <v>1214</v>
      </c>
    </row>
    <row r="3474" spans="1:24" ht="31.5" hidden="1" x14ac:dyDescent="0.25">
      <c r="A3474" s="4" t="s">
        <v>220</v>
      </c>
      <c r="B3474" s="4" t="s">
        <v>1343</v>
      </c>
      <c r="C3474" s="4" t="s">
        <v>1082</v>
      </c>
      <c r="D3474" s="4" t="s">
        <v>11</v>
      </c>
      <c r="E3474" s="14" t="s">
        <v>465</v>
      </c>
      <c r="F3474" s="5">
        <f t="shared" ref="F3474:L3474" si="2943">F3475</f>
        <v>43035.1</v>
      </c>
      <c r="G3474" s="5">
        <f t="shared" si="2943"/>
        <v>43035.1</v>
      </c>
      <c r="H3474" s="5">
        <f t="shared" si="2943"/>
        <v>43035.1</v>
      </c>
      <c r="I3474" s="5">
        <f t="shared" si="2943"/>
        <v>0</v>
      </c>
      <c r="J3474" s="5">
        <f t="shared" si="2943"/>
        <v>0</v>
      </c>
      <c r="K3474" s="5">
        <f t="shared" si="2943"/>
        <v>0</v>
      </c>
      <c r="L3474" s="5">
        <f t="shared" si="2943"/>
        <v>416.8</v>
      </c>
      <c r="M3474" s="5">
        <f t="shared" si="2924"/>
        <v>43451.9</v>
      </c>
      <c r="N3474" s="5">
        <v>0</v>
      </c>
      <c r="O3474" s="5">
        <f>O3475</f>
        <v>30465.450100000002</v>
      </c>
      <c r="P3474" s="5">
        <f t="shared" ref="P3474:V3474" si="2944">P3475</f>
        <v>0</v>
      </c>
      <c r="Q3474" s="5">
        <f t="shared" si="2944"/>
        <v>0</v>
      </c>
      <c r="R3474" s="5">
        <f t="shared" si="2944"/>
        <v>0</v>
      </c>
      <c r="S3474" s="5">
        <f t="shared" si="2944"/>
        <v>0</v>
      </c>
      <c r="T3474" s="5">
        <v>0</v>
      </c>
      <c r="U3474" s="5">
        <f t="shared" si="2944"/>
        <v>0</v>
      </c>
      <c r="V3474" s="36">
        <f t="shared" si="2944"/>
        <v>0</v>
      </c>
      <c r="W3474" s="5" t="e">
        <f t="shared" si="2936"/>
        <v>#DIV/0!</v>
      </c>
      <c r="X3474" s="24" t="s">
        <v>1214</v>
      </c>
    </row>
    <row r="3475" spans="1:24" ht="31.5" hidden="1" x14ac:dyDescent="0.25">
      <c r="A3475" s="4" t="s">
        <v>220</v>
      </c>
      <c r="B3475" s="4" t="s">
        <v>1343</v>
      </c>
      <c r="C3475" s="4" t="s">
        <v>1082</v>
      </c>
      <c r="D3475" s="4" t="s">
        <v>12</v>
      </c>
      <c r="E3475" s="14" t="s">
        <v>466</v>
      </c>
      <c r="F3475" s="5">
        <f t="shared" ref="F3475:L3475" si="2945">F3476+F3479</f>
        <v>43035.1</v>
      </c>
      <c r="G3475" s="5">
        <f t="shared" si="2945"/>
        <v>43035.1</v>
      </c>
      <c r="H3475" s="5">
        <f t="shared" si="2945"/>
        <v>43035.1</v>
      </c>
      <c r="I3475" s="5">
        <f t="shared" si="2945"/>
        <v>0</v>
      </c>
      <c r="J3475" s="5">
        <f t="shared" si="2945"/>
        <v>0</v>
      </c>
      <c r="K3475" s="5">
        <f t="shared" si="2945"/>
        <v>0</v>
      </c>
      <c r="L3475" s="5">
        <f t="shared" si="2945"/>
        <v>416.8</v>
      </c>
      <c r="M3475" s="5">
        <f t="shared" si="2924"/>
        <v>43451.9</v>
      </c>
      <c r="N3475" s="5">
        <v>0</v>
      </c>
      <c r="O3475" s="5">
        <f>O3476+O3479</f>
        <v>30465.450100000002</v>
      </c>
      <c r="P3475" s="5">
        <f t="shared" ref="P3475:V3475" si="2946">P3476+P3479</f>
        <v>0</v>
      </c>
      <c r="Q3475" s="5">
        <f t="shared" si="2946"/>
        <v>0</v>
      </c>
      <c r="R3475" s="5">
        <f t="shared" si="2946"/>
        <v>0</v>
      </c>
      <c r="S3475" s="5">
        <f t="shared" si="2946"/>
        <v>0</v>
      </c>
      <c r="T3475" s="5">
        <v>0</v>
      </c>
      <c r="U3475" s="5">
        <f t="shared" si="2946"/>
        <v>0</v>
      </c>
      <c r="V3475" s="36">
        <f t="shared" si="2946"/>
        <v>0</v>
      </c>
      <c r="W3475" s="5" t="e">
        <f t="shared" si="2936"/>
        <v>#DIV/0!</v>
      </c>
      <c r="X3475" s="24" t="s">
        <v>1214</v>
      </c>
    </row>
    <row r="3476" spans="1:24" x14ac:dyDescent="0.25">
      <c r="A3476" s="9" t="s">
        <v>220</v>
      </c>
      <c r="B3476" s="9" t="s">
        <v>1318</v>
      </c>
      <c r="C3476" s="9"/>
      <c r="D3476" s="9"/>
      <c r="E3476" s="13" t="s">
        <v>440</v>
      </c>
      <c r="F3476" s="5">
        <f t="shared" ref="F3476:L3477" si="2947">F3477</f>
        <v>39721.1</v>
      </c>
      <c r="G3476" s="5">
        <f t="shared" si="2947"/>
        <v>39721.1</v>
      </c>
      <c r="H3476" s="5">
        <f t="shared" si="2947"/>
        <v>39721.1</v>
      </c>
      <c r="I3476" s="5">
        <f t="shared" si="2947"/>
        <v>0</v>
      </c>
      <c r="J3476" s="5">
        <f t="shared" si="2947"/>
        <v>0</v>
      </c>
      <c r="K3476" s="5">
        <f t="shared" si="2947"/>
        <v>0</v>
      </c>
      <c r="L3476" s="5">
        <f t="shared" si="2947"/>
        <v>416.8</v>
      </c>
      <c r="M3476" s="5">
        <f t="shared" si="2924"/>
        <v>40137.9</v>
      </c>
      <c r="N3476" s="11">
        <v>14417.434799999999</v>
      </c>
      <c r="O3476" s="5">
        <f>O3477</f>
        <v>27873.453420000002</v>
      </c>
      <c r="P3476" s="5">
        <f t="shared" ref="P3476:V3477" si="2948">P3477</f>
        <v>0</v>
      </c>
      <c r="Q3476" s="5">
        <f t="shared" si="2948"/>
        <v>0</v>
      </c>
      <c r="R3476" s="5">
        <f t="shared" si="2948"/>
        <v>0</v>
      </c>
      <c r="S3476" s="5">
        <f t="shared" si="2948"/>
        <v>0</v>
      </c>
      <c r="T3476" s="11">
        <v>14379.889019999999</v>
      </c>
      <c r="U3476" s="5">
        <f t="shared" si="2948"/>
        <v>0</v>
      </c>
      <c r="V3476" s="36">
        <f t="shared" si="2948"/>
        <v>0</v>
      </c>
      <c r="W3476" s="11">
        <f t="shared" si="2936"/>
        <v>99.739580719310766</v>
      </c>
      <c r="X3476" s="26"/>
    </row>
    <row r="3477" spans="1:24" x14ac:dyDescent="0.25">
      <c r="A3477" s="4" t="s">
        <v>220</v>
      </c>
      <c r="B3477" s="4" t="s">
        <v>1318</v>
      </c>
      <c r="C3477" s="4" t="s">
        <v>108</v>
      </c>
      <c r="D3477" s="4"/>
      <c r="E3477" s="14" t="s">
        <v>868</v>
      </c>
      <c r="F3477" s="5">
        <f t="shared" si="2947"/>
        <v>39721.1</v>
      </c>
      <c r="G3477" s="5">
        <f t="shared" si="2947"/>
        <v>39721.1</v>
      </c>
      <c r="H3477" s="5">
        <f t="shared" si="2947"/>
        <v>39721.1</v>
      </c>
      <c r="I3477" s="5">
        <f t="shared" si="2947"/>
        <v>0</v>
      </c>
      <c r="J3477" s="5">
        <f t="shared" si="2947"/>
        <v>0</v>
      </c>
      <c r="K3477" s="5">
        <f t="shared" si="2947"/>
        <v>0</v>
      </c>
      <c r="L3477" s="5">
        <f t="shared" si="2947"/>
        <v>416.8</v>
      </c>
      <c r="M3477" s="5">
        <f t="shared" si="2924"/>
        <v>40137.9</v>
      </c>
      <c r="N3477" s="5">
        <v>14367.434799999999</v>
      </c>
      <c r="O3477" s="5">
        <f>O3478</f>
        <v>27873.453420000002</v>
      </c>
      <c r="P3477" s="5">
        <f t="shared" si="2948"/>
        <v>0</v>
      </c>
      <c r="Q3477" s="5">
        <f t="shared" si="2948"/>
        <v>0</v>
      </c>
      <c r="R3477" s="5">
        <f t="shared" si="2948"/>
        <v>0</v>
      </c>
      <c r="S3477" s="5">
        <f t="shared" si="2948"/>
        <v>0</v>
      </c>
      <c r="T3477" s="5">
        <v>14329.889019999999</v>
      </c>
      <c r="U3477" s="5">
        <f t="shared" si="2948"/>
        <v>0</v>
      </c>
      <c r="V3477" s="36">
        <f t="shared" si="2948"/>
        <v>0</v>
      </c>
      <c r="W3477" s="5">
        <f t="shared" si="2936"/>
        <v>99.738674436163095</v>
      </c>
      <c r="X3477" s="26"/>
    </row>
    <row r="3478" spans="1:24" ht="31.5" x14ac:dyDescent="0.25">
      <c r="A3478" s="4" t="s">
        <v>220</v>
      </c>
      <c r="B3478" s="4" t="s">
        <v>1318</v>
      </c>
      <c r="C3478" s="4" t="s">
        <v>168</v>
      </c>
      <c r="D3478" s="4"/>
      <c r="E3478" s="14" t="s">
        <v>1417</v>
      </c>
      <c r="F3478" s="5">
        <v>39721.1</v>
      </c>
      <c r="G3478" s="5">
        <v>39721.1</v>
      </c>
      <c r="H3478" s="5">
        <v>39721.1</v>
      </c>
      <c r="I3478" s="5"/>
      <c r="J3478" s="5"/>
      <c r="K3478" s="5"/>
      <c r="L3478" s="5">
        <v>416.8</v>
      </c>
      <c r="M3478" s="5">
        <f t="shared" si="2924"/>
        <v>40137.9</v>
      </c>
      <c r="N3478" s="5">
        <v>14247.434799999999</v>
      </c>
      <c r="O3478" s="5">
        <v>27873.453420000002</v>
      </c>
      <c r="P3478" s="5">
        <v>0</v>
      </c>
      <c r="Q3478" s="5">
        <v>0</v>
      </c>
      <c r="R3478" s="5">
        <v>0</v>
      </c>
      <c r="S3478" s="5">
        <v>0</v>
      </c>
      <c r="T3478" s="5">
        <v>14209.889019999999</v>
      </c>
      <c r="U3478" s="5">
        <v>0</v>
      </c>
      <c r="V3478" s="36">
        <v>0</v>
      </c>
      <c r="W3478" s="5">
        <f t="shared" si="2936"/>
        <v>99.7364734036193</v>
      </c>
      <c r="X3478" s="26"/>
    </row>
    <row r="3479" spans="1:24" ht="63" x14ac:dyDescent="0.25">
      <c r="A3479" s="4" t="s">
        <v>220</v>
      </c>
      <c r="B3479" s="4" t="s">
        <v>1318</v>
      </c>
      <c r="C3479" s="4" t="s">
        <v>169</v>
      </c>
      <c r="D3479" s="4"/>
      <c r="E3479" s="14" t="s">
        <v>1418</v>
      </c>
      <c r="F3479" s="5">
        <f t="shared" ref="F3479:L3479" si="2949">F3480+F3482</f>
        <v>3314</v>
      </c>
      <c r="G3479" s="5">
        <f t="shared" si="2949"/>
        <v>3314</v>
      </c>
      <c r="H3479" s="5">
        <f t="shared" si="2949"/>
        <v>3314</v>
      </c>
      <c r="I3479" s="5">
        <f t="shared" si="2949"/>
        <v>0</v>
      </c>
      <c r="J3479" s="5">
        <f t="shared" si="2949"/>
        <v>0</v>
      </c>
      <c r="K3479" s="5">
        <f t="shared" si="2949"/>
        <v>0</v>
      </c>
      <c r="L3479" s="5">
        <f t="shared" si="2949"/>
        <v>0</v>
      </c>
      <c r="M3479" s="5">
        <f t="shared" si="2924"/>
        <v>3314</v>
      </c>
      <c r="N3479" s="5">
        <v>1080.3</v>
      </c>
      <c r="O3479" s="5">
        <f t="shared" ref="O3479:V3479" si="2950">O3480+O3482+O3484</f>
        <v>2591.9966799999997</v>
      </c>
      <c r="P3479" s="5">
        <f t="shared" si="2950"/>
        <v>0</v>
      </c>
      <c r="Q3479" s="5">
        <f t="shared" si="2950"/>
        <v>0</v>
      </c>
      <c r="R3479" s="5">
        <f t="shared" si="2950"/>
        <v>0</v>
      </c>
      <c r="S3479" s="5">
        <f t="shared" si="2950"/>
        <v>0</v>
      </c>
      <c r="T3479" s="5">
        <v>1080.1999999999998</v>
      </c>
      <c r="U3479" s="5">
        <f t="shared" si="2950"/>
        <v>0</v>
      </c>
      <c r="V3479" s="36">
        <f t="shared" si="2950"/>
        <v>0</v>
      </c>
      <c r="W3479" s="5">
        <f t="shared" si="2936"/>
        <v>99.990743312042937</v>
      </c>
      <c r="X3479" s="26"/>
    </row>
    <row r="3480" spans="1:24" ht="63" x14ac:dyDescent="0.25">
      <c r="A3480" s="4" t="s">
        <v>220</v>
      </c>
      <c r="B3480" s="4" t="s">
        <v>1318</v>
      </c>
      <c r="C3480" s="4" t="s">
        <v>162</v>
      </c>
      <c r="D3480" s="4"/>
      <c r="E3480" s="14" t="s">
        <v>1419</v>
      </c>
      <c r="F3480" s="5">
        <f t="shared" ref="F3480:L3480" si="2951">F3481</f>
        <v>1.4</v>
      </c>
      <c r="G3480" s="5">
        <f t="shared" si="2951"/>
        <v>1.4</v>
      </c>
      <c r="H3480" s="5">
        <f t="shared" si="2951"/>
        <v>1.4</v>
      </c>
      <c r="I3480" s="5">
        <f t="shared" si="2951"/>
        <v>0</v>
      </c>
      <c r="J3480" s="5">
        <f t="shared" si="2951"/>
        <v>0</v>
      </c>
      <c r="K3480" s="5">
        <f t="shared" si="2951"/>
        <v>0</v>
      </c>
      <c r="L3480" s="5">
        <f t="shared" si="2951"/>
        <v>0</v>
      </c>
      <c r="M3480" s="5">
        <f t="shared" si="2924"/>
        <v>1.4</v>
      </c>
      <c r="N3480" s="5">
        <v>221.5</v>
      </c>
      <c r="O3480" s="5">
        <f>O3481</f>
        <v>0.62222999999999995</v>
      </c>
      <c r="P3480" s="5">
        <f t="shared" ref="P3480:V3480" si="2952">P3481</f>
        <v>0</v>
      </c>
      <c r="Q3480" s="5">
        <f t="shared" si="2952"/>
        <v>0</v>
      </c>
      <c r="R3480" s="5">
        <f t="shared" si="2952"/>
        <v>0</v>
      </c>
      <c r="S3480" s="5">
        <f t="shared" si="2952"/>
        <v>0</v>
      </c>
      <c r="T3480" s="5">
        <v>221.4</v>
      </c>
      <c r="U3480" s="5">
        <f t="shared" si="2952"/>
        <v>0</v>
      </c>
      <c r="V3480" s="36">
        <f t="shared" si="2952"/>
        <v>0</v>
      </c>
      <c r="W3480" s="5">
        <f t="shared" si="2936"/>
        <v>99.954853273137701</v>
      </c>
      <c r="X3480" s="26"/>
    </row>
    <row r="3481" spans="1:24" ht="31.5" x14ac:dyDescent="0.25">
      <c r="A3481" s="4" t="s">
        <v>220</v>
      </c>
      <c r="B3481" s="4" t="s">
        <v>1318</v>
      </c>
      <c r="C3481" s="4" t="s">
        <v>162</v>
      </c>
      <c r="D3481" s="4" t="s">
        <v>11</v>
      </c>
      <c r="E3481" s="14" t="s">
        <v>465</v>
      </c>
      <c r="F3481" s="5">
        <v>1.4</v>
      </c>
      <c r="G3481" s="5">
        <v>1.4</v>
      </c>
      <c r="H3481" s="5">
        <v>1.4</v>
      </c>
      <c r="I3481" s="5"/>
      <c r="J3481" s="5"/>
      <c r="K3481" s="5"/>
      <c r="L3481" s="5"/>
      <c r="M3481" s="5">
        <f t="shared" si="2924"/>
        <v>1.4</v>
      </c>
      <c r="N3481" s="5">
        <v>221.5</v>
      </c>
      <c r="O3481" s="5">
        <v>0.62222999999999995</v>
      </c>
      <c r="P3481" s="5">
        <v>0</v>
      </c>
      <c r="Q3481" s="5">
        <v>0</v>
      </c>
      <c r="R3481" s="5">
        <v>0</v>
      </c>
      <c r="S3481" s="5">
        <v>0</v>
      </c>
      <c r="T3481" s="5">
        <v>221.4</v>
      </c>
      <c r="U3481" s="5">
        <v>0</v>
      </c>
      <c r="V3481" s="36">
        <v>0</v>
      </c>
      <c r="W3481" s="5">
        <f t="shared" si="2936"/>
        <v>99.954853273137701</v>
      </c>
      <c r="X3481" s="26"/>
    </row>
    <row r="3482" spans="1:24" ht="31.5" x14ac:dyDescent="0.25">
      <c r="A3482" s="4" t="s">
        <v>220</v>
      </c>
      <c r="B3482" s="4" t="s">
        <v>1318</v>
      </c>
      <c r="C3482" s="4" t="s">
        <v>162</v>
      </c>
      <c r="D3482" s="4" t="s">
        <v>12</v>
      </c>
      <c r="E3482" s="14" t="s">
        <v>466</v>
      </c>
      <c r="F3482" s="5">
        <f t="shared" ref="F3482:L3482" si="2953">F3483</f>
        <v>3312.6</v>
      </c>
      <c r="G3482" s="5">
        <f t="shared" si="2953"/>
        <v>3312.6</v>
      </c>
      <c r="H3482" s="5">
        <f t="shared" si="2953"/>
        <v>3312.6</v>
      </c>
      <c r="I3482" s="5">
        <f t="shared" si="2953"/>
        <v>0</v>
      </c>
      <c r="J3482" s="5">
        <f t="shared" si="2953"/>
        <v>0</v>
      </c>
      <c r="K3482" s="5">
        <f t="shared" si="2953"/>
        <v>0</v>
      </c>
      <c r="L3482" s="5">
        <f t="shared" si="2953"/>
        <v>0</v>
      </c>
      <c r="M3482" s="5">
        <f t="shared" si="2924"/>
        <v>3312.6</v>
      </c>
      <c r="N3482" s="5">
        <v>221.5</v>
      </c>
      <c r="O3482" s="5">
        <f>O3483</f>
        <v>2491.3744499999998</v>
      </c>
      <c r="P3482" s="5">
        <f t="shared" ref="P3482:V3482" si="2954">P3483</f>
        <v>0</v>
      </c>
      <c r="Q3482" s="5">
        <f t="shared" si="2954"/>
        <v>0</v>
      </c>
      <c r="R3482" s="5">
        <f t="shared" si="2954"/>
        <v>0</v>
      </c>
      <c r="S3482" s="5">
        <f t="shared" si="2954"/>
        <v>0</v>
      </c>
      <c r="T3482" s="5">
        <v>221.4</v>
      </c>
      <c r="U3482" s="5">
        <f t="shared" si="2954"/>
        <v>0</v>
      </c>
      <c r="V3482" s="36">
        <f t="shared" si="2954"/>
        <v>0</v>
      </c>
      <c r="W3482" s="5">
        <f t="shared" si="2936"/>
        <v>99.954853273137701</v>
      </c>
      <c r="X3482" s="26"/>
    </row>
    <row r="3483" spans="1:24" ht="31.5" hidden="1" x14ac:dyDescent="0.25">
      <c r="A3483" s="4" t="s">
        <v>220</v>
      </c>
      <c r="B3483" s="4" t="s">
        <v>1318</v>
      </c>
      <c r="C3483" s="4" t="s">
        <v>1106</v>
      </c>
      <c r="D3483" s="4"/>
      <c r="E3483" s="14" t="s">
        <v>1107</v>
      </c>
      <c r="F3483" s="5">
        <v>3312.6</v>
      </c>
      <c r="G3483" s="5">
        <v>3312.6</v>
      </c>
      <c r="H3483" s="5">
        <v>3312.6</v>
      </c>
      <c r="I3483" s="5"/>
      <c r="J3483" s="5"/>
      <c r="K3483" s="5"/>
      <c r="L3483" s="5"/>
      <c r="M3483" s="5">
        <f t="shared" si="2924"/>
        <v>3312.6</v>
      </c>
      <c r="N3483" s="5">
        <v>0</v>
      </c>
      <c r="O3483" s="5">
        <v>2491.3744499999998</v>
      </c>
      <c r="P3483" s="5">
        <v>0</v>
      </c>
      <c r="Q3483" s="5">
        <v>0</v>
      </c>
      <c r="R3483" s="5">
        <v>0</v>
      </c>
      <c r="S3483" s="5">
        <v>0</v>
      </c>
      <c r="T3483" s="5">
        <v>0</v>
      </c>
      <c r="U3483" s="5">
        <v>0</v>
      </c>
      <c r="V3483" s="36">
        <v>0</v>
      </c>
      <c r="W3483" s="5" t="e">
        <f t="shared" si="2936"/>
        <v>#DIV/0!</v>
      </c>
      <c r="X3483" s="24" t="s">
        <v>1214</v>
      </c>
    </row>
    <row r="3484" spans="1:24" ht="31.5" hidden="1" x14ac:dyDescent="0.25">
      <c r="A3484" s="4" t="s">
        <v>220</v>
      </c>
      <c r="B3484" s="4" t="s">
        <v>1318</v>
      </c>
      <c r="C3484" s="4" t="s">
        <v>1106</v>
      </c>
      <c r="D3484" s="4" t="s">
        <v>11</v>
      </c>
      <c r="E3484" s="14" t="s">
        <v>465</v>
      </c>
      <c r="F3484" s="5"/>
      <c r="G3484" s="5"/>
      <c r="H3484" s="5"/>
      <c r="I3484" s="5"/>
      <c r="J3484" s="5"/>
      <c r="K3484" s="5"/>
      <c r="L3484" s="5"/>
      <c r="M3484" s="5">
        <f>M3485</f>
        <v>0</v>
      </c>
      <c r="N3484" s="5">
        <v>0</v>
      </c>
      <c r="O3484" s="5">
        <f t="shared" ref="O3484:V3484" si="2955">O3485</f>
        <v>100</v>
      </c>
      <c r="P3484" s="5">
        <f t="shared" si="2955"/>
        <v>0</v>
      </c>
      <c r="Q3484" s="5">
        <f t="shared" si="2955"/>
        <v>0</v>
      </c>
      <c r="R3484" s="5">
        <f t="shared" si="2955"/>
        <v>0</v>
      </c>
      <c r="S3484" s="5">
        <f t="shared" si="2955"/>
        <v>0</v>
      </c>
      <c r="T3484" s="5">
        <v>0</v>
      </c>
      <c r="U3484" s="5">
        <f t="shared" si="2955"/>
        <v>0</v>
      </c>
      <c r="V3484" s="36">
        <f t="shared" si="2955"/>
        <v>0</v>
      </c>
      <c r="W3484" s="5" t="e">
        <f t="shared" si="2936"/>
        <v>#DIV/0!</v>
      </c>
      <c r="X3484" s="24" t="s">
        <v>1214</v>
      </c>
    </row>
    <row r="3485" spans="1:24" ht="31.5" hidden="1" x14ac:dyDescent="0.25">
      <c r="A3485" s="4" t="s">
        <v>220</v>
      </c>
      <c r="B3485" s="4" t="s">
        <v>1318</v>
      </c>
      <c r="C3485" s="4" t="s">
        <v>1106</v>
      </c>
      <c r="D3485" s="4" t="s">
        <v>12</v>
      </c>
      <c r="E3485" s="14" t="s">
        <v>466</v>
      </c>
      <c r="F3485" s="5"/>
      <c r="G3485" s="5"/>
      <c r="H3485" s="5"/>
      <c r="I3485" s="5"/>
      <c r="J3485" s="5"/>
      <c r="K3485" s="5"/>
      <c r="L3485" s="5"/>
      <c r="M3485" s="5">
        <v>0</v>
      </c>
      <c r="N3485" s="5">
        <v>0</v>
      </c>
      <c r="O3485" s="5">
        <v>100</v>
      </c>
      <c r="P3485" s="5">
        <v>0</v>
      </c>
      <c r="Q3485" s="5">
        <v>0</v>
      </c>
      <c r="R3485" s="5">
        <v>0</v>
      </c>
      <c r="S3485" s="5">
        <v>0</v>
      </c>
      <c r="T3485" s="5">
        <v>0</v>
      </c>
      <c r="U3485" s="5">
        <v>0</v>
      </c>
      <c r="V3485" s="36">
        <v>0</v>
      </c>
      <c r="W3485" s="5" t="e">
        <f t="shared" si="2936"/>
        <v>#DIV/0!</v>
      </c>
      <c r="X3485" s="24" t="s">
        <v>1214</v>
      </c>
    </row>
    <row r="3486" spans="1:24" ht="47.25" x14ac:dyDescent="0.25">
      <c r="A3486" s="4" t="s">
        <v>220</v>
      </c>
      <c r="B3486" s="4" t="s">
        <v>1318</v>
      </c>
      <c r="C3486" s="4" t="s">
        <v>163</v>
      </c>
      <c r="D3486" s="4"/>
      <c r="E3486" s="14" t="s">
        <v>487</v>
      </c>
      <c r="F3486" s="5">
        <f t="shared" ref="F3486:L3489" si="2956">F3487</f>
        <v>0</v>
      </c>
      <c r="G3486" s="5">
        <f t="shared" si="2956"/>
        <v>0</v>
      </c>
      <c r="H3486" s="5">
        <f t="shared" si="2956"/>
        <v>0</v>
      </c>
      <c r="I3486" s="5">
        <f t="shared" si="2956"/>
        <v>0</v>
      </c>
      <c r="J3486" s="5">
        <f t="shared" si="2956"/>
        <v>0</v>
      </c>
      <c r="K3486" s="5">
        <f t="shared" si="2956"/>
        <v>0</v>
      </c>
      <c r="L3486" s="5">
        <f t="shared" si="2956"/>
        <v>0</v>
      </c>
      <c r="M3486" s="5">
        <f t="shared" si="2924"/>
        <v>0</v>
      </c>
      <c r="N3486" s="5">
        <v>730.8</v>
      </c>
      <c r="O3486" s="5">
        <f t="shared" ref="O3486:O3489" si="2957">O3487</f>
        <v>9</v>
      </c>
      <c r="P3486" s="5">
        <f t="shared" ref="P3486:V3489" si="2958">P3487</f>
        <v>0</v>
      </c>
      <c r="Q3486" s="5">
        <f t="shared" si="2958"/>
        <v>0</v>
      </c>
      <c r="R3486" s="5">
        <f t="shared" si="2958"/>
        <v>0</v>
      </c>
      <c r="S3486" s="5">
        <f t="shared" si="2958"/>
        <v>0</v>
      </c>
      <c r="T3486" s="5">
        <v>730.8</v>
      </c>
      <c r="U3486" s="5">
        <f t="shared" si="2958"/>
        <v>0</v>
      </c>
      <c r="V3486" s="36">
        <f t="shared" si="2958"/>
        <v>0</v>
      </c>
      <c r="W3486" s="5">
        <f t="shared" si="2936"/>
        <v>100</v>
      </c>
      <c r="X3486" s="26"/>
    </row>
    <row r="3487" spans="1:24" ht="31.5" x14ac:dyDescent="0.25">
      <c r="A3487" s="4" t="s">
        <v>220</v>
      </c>
      <c r="B3487" s="4" t="s">
        <v>1318</v>
      </c>
      <c r="C3487" s="4" t="s">
        <v>163</v>
      </c>
      <c r="D3487" s="4" t="s">
        <v>73</v>
      </c>
      <c r="E3487" s="14" t="s">
        <v>475</v>
      </c>
      <c r="F3487" s="5">
        <f t="shared" si="2956"/>
        <v>0</v>
      </c>
      <c r="G3487" s="5">
        <f t="shared" si="2956"/>
        <v>0</v>
      </c>
      <c r="H3487" s="5">
        <f t="shared" si="2956"/>
        <v>0</v>
      </c>
      <c r="I3487" s="5">
        <f t="shared" si="2956"/>
        <v>0</v>
      </c>
      <c r="J3487" s="5">
        <f t="shared" si="2956"/>
        <v>0</v>
      </c>
      <c r="K3487" s="5">
        <f t="shared" si="2956"/>
        <v>0</v>
      </c>
      <c r="L3487" s="5">
        <f t="shared" si="2956"/>
        <v>0</v>
      </c>
      <c r="M3487" s="5">
        <f t="shared" si="2924"/>
        <v>0</v>
      </c>
      <c r="N3487" s="5">
        <v>730.8</v>
      </c>
      <c r="O3487" s="5">
        <f t="shared" si="2957"/>
        <v>9</v>
      </c>
      <c r="P3487" s="5">
        <f t="shared" si="2958"/>
        <v>0</v>
      </c>
      <c r="Q3487" s="5">
        <f t="shared" si="2958"/>
        <v>0</v>
      </c>
      <c r="R3487" s="5">
        <f t="shared" si="2958"/>
        <v>0</v>
      </c>
      <c r="S3487" s="5">
        <f t="shared" si="2958"/>
        <v>0</v>
      </c>
      <c r="T3487" s="5">
        <v>730.8</v>
      </c>
      <c r="U3487" s="5">
        <f t="shared" si="2958"/>
        <v>0</v>
      </c>
      <c r="V3487" s="36">
        <f t="shared" si="2958"/>
        <v>0</v>
      </c>
      <c r="W3487" s="5">
        <f t="shared" si="2936"/>
        <v>100</v>
      </c>
      <c r="X3487" s="26"/>
    </row>
    <row r="3488" spans="1:24" ht="63" x14ac:dyDescent="0.25">
      <c r="A3488" s="4" t="s">
        <v>220</v>
      </c>
      <c r="B3488" s="4" t="s">
        <v>1318</v>
      </c>
      <c r="C3488" s="4" t="s">
        <v>163</v>
      </c>
      <c r="D3488" s="4" t="s">
        <v>72</v>
      </c>
      <c r="E3488" s="14" t="s">
        <v>1187</v>
      </c>
      <c r="F3488" s="5">
        <f t="shared" si="2956"/>
        <v>0</v>
      </c>
      <c r="G3488" s="5">
        <f t="shared" si="2956"/>
        <v>0</v>
      </c>
      <c r="H3488" s="5">
        <f t="shared" si="2956"/>
        <v>0</v>
      </c>
      <c r="I3488" s="5">
        <f t="shared" si="2956"/>
        <v>0</v>
      </c>
      <c r="J3488" s="5">
        <f t="shared" si="2956"/>
        <v>0</v>
      </c>
      <c r="K3488" s="5">
        <f t="shared" si="2956"/>
        <v>0</v>
      </c>
      <c r="L3488" s="5">
        <f t="shared" si="2956"/>
        <v>0</v>
      </c>
      <c r="M3488" s="5">
        <f t="shared" si="2924"/>
        <v>0</v>
      </c>
      <c r="N3488" s="5">
        <v>730.8</v>
      </c>
      <c r="O3488" s="5">
        <f t="shared" si="2957"/>
        <v>9</v>
      </c>
      <c r="P3488" s="5">
        <f t="shared" si="2958"/>
        <v>0</v>
      </c>
      <c r="Q3488" s="5">
        <f t="shared" si="2958"/>
        <v>0</v>
      </c>
      <c r="R3488" s="5">
        <f t="shared" si="2958"/>
        <v>0</v>
      </c>
      <c r="S3488" s="5">
        <f t="shared" si="2958"/>
        <v>0</v>
      </c>
      <c r="T3488" s="5">
        <v>730.8</v>
      </c>
      <c r="U3488" s="5">
        <f t="shared" si="2958"/>
        <v>0</v>
      </c>
      <c r="V3488" s="36">
        <f t="shared" si="2958"/>
        <v>0</v>
      </c>
      <c r="W3488" s="5">
        <f t="shared" si="2936"/>
        <v>100</v>
      </c>
      <c r="X3488" s="26"/>
    </row>
    <row r="3489" spans="1:24" ht="63" x14ac:dyDescent="0.25">
      <c r="A3489" s="4" t="s">
        <v>220</v>
      </c>
      <c r="B3489" s="4" t="s">
        <v>1318</v>
      </c>
      <c r="C3489" s="4" t="s">
        <v>164</v>
      </c>
      <c r="D3489" s="4"/>
      <c r="E3489" s="14" t="s">
        <v>488</v>
      </c>
      <c r="F3489" s="5">
        <f t="shared" si="2956"/>
        <v>0</v>
      </c>
      <c r="G3489" s="5">
        <f t="shared" si="2956"/>
        <v>0</v>
      </c>
      <c r="H3489" s="5">
        <f t="shared" si="2956"/>
        <v>0</v>
      </c>
      <c r="I3489" s="5">
        <f t="shared" si="2956"/>
        <v>0</v>
      </c>
      <c r="J3489" s="5">
        <f t="shared" si="2956"/>
        <v>0</v>
      </c>
      <c r="K3489" s="5">
        <f t="shared" si="2956"/>
        <v>0</v>
      </c>
      <c r="L3489" s="5">
        <f t="shared" si="2956"/>
        <v>0</v>
      </c>
      <c r="M3489" s="5">
        <f t="shared" si="2924"/>
        <v>0</v>
      </c>
      <c r="N3489" s="5">
        <v>128</v>
      </c>
      <c r="O3489" s="5">
        <f t="shared" si="2957"/>
        <v>9</v>
      </c>
      <c r="P3489" s="5">
        <f t="shared" si="2958"/>
        <v>0</v>
      </c>
      <c r="Q3489" s="5">
        <f t="shared" si="2958"/>
        <v>0</v>
      </c>
      <c r="R3489" s="5">
        <f t="shared" si="2958"/>
        <v>0</v>
      </c>
      <c r="S3489" s="5">
        <f t="shared" si="2958"/>
        <v>0</v>
      </c>
      <c r="T3489" s="5">
        <v>128</v>
      </c>
      <c r="U3489" s="5">
        <f t="shared" si="2958"/>
        <v>0</v>
      </c>
      <c r="V3489" s="36">
        <f t="shared" si="2958"/>
        <v>0</v>
      </c>
      <c r="W3489" s="5">
        <f t="shared" si="2936"/>
        <v>100</v>
      </c>
      <c r="X3489" s="26"/>
    </row>
    <row r="3490" spans="1:24" ht="31.5" x14ac:dyDescent="0.25">
      <c r="A3490" s="4" t="s">
        <v>220</v>
      </c>
      <c r="B3490" s="4" t="s">
        <v>1318</v>
      </c>
      <c r="C3490" s="4" t="s">
        <v>164</v>
      </c>
      <c r="D3490" s="4" t="s">
        <v>73</v>
      </c>
      <c r="E3490" s="14" t="s">
        <v>475</v>
      </c>
      <c r="F3490" s="5"/>
      <c r="G3490" s="5"/>
      <c r="H3490" s="5"/>
      <c r="I3490" s="5"/>
      <c r="J3490" s="5"/>
      <c r="K3490" s="5"/>
      <c r="L3490" s="5"/>
      <c r="M3490" s="5">
        <f t="shared" si="2924"/>
        <v>0</v>
      </c>
      <c r="N3490" s="5">
        <v>128</v>
      </c>
      <c r="O3490" s="5">
        <v>9</v>
      </c>
      <c r="P3490" s="5">
        <v>0</v>
      </c>
      <c r="Q3490" s="5">
        <v>0</v>
      </c>
      <c r="R3490" s="5">
        <v>0</v>
      </c>
      <c r="S3490" s="5">
        <v>0</v>
      </c>
      <c r="T3490" s="5">
        <v>128</v>
      </c>
      <c r="U3490" s="5">
        <v>0</v>
      </c>
      <c r="V3490" s="36">
        <v>0</v>
      </c>
      <c r="W3490" s="5">
        <f t="shared" si="2936"/>
        <v>100</v>
      </c>
      <c r="X3490" s="26"/>
    </row>
    <row r="3491" spans="1:24" s="10" customFormat="1" ht="63" x14ac:dyDescent="0.25">
      <c r="A3491" s="4" t="s">
        <v>220</v>
      </c>
      <c r="B3491" s="4" t="s">
        <v>1318</v>
      </c>
      <c r="C3491" s="4" t="s">
        <v>164</v>
      </c>
      <c r="D3491" s="4" t="s">
        <v>72</v>
      </c>
      <c r="E3491" s="14" t="s">
        <v>1187</v>
      </c>
      <c r="F3491" s="11">
        <f t="shared" ref="F3491:L3491" si="2959">F3492</f>
        <v>18739</v>
      </c>
      <c r="G3491" s="11">
        <f t="shared" si="2959"/>
        <v>14625.599999999999</v>
      </c>
      <c r="H3491" s="11">
        <f t="shared" si="2959"/>
        <v>14303.5</v>
      </c>
      <c r="I3491" s="11">
        <f t="shared" si="2959"/>
        <v>0</v>
      </c>
      <c r="J3491" s="11">
        <f t="shared" si="2959"/>
        <v>0</v>
      </c>
      <c r="K3491" s="11">
        <f t="shared" si="2959"/>
        <v>0</v>
      </c>
      <c r="L3491" s="11">
        <f t="shared" si="2959"/>
        <v>-2541.9389999999999</v>
      </c>
      <c r="M3491" s="11">
        <f t="shared" si="2924"/>
        <v>16197.061</v>
      </c>
      <c r="N3491" s="5">
        <v>128</v>
      </c>
      <c r="O3491" s="11">
        <f t="shared" ref="O3491:V3491" si="2960">O3492+O3528</f>
        <v>8809.16813</v>
      </c>
      <c r="P3491" s="11">
        <f t="shared" si="2960"/>
        <v>0</v>
      </c>
      <c r="Q3491" s="11">
        <f t="shared" si="2960"/>
        <v>0</v>
      </c>
      <c r="R3491" s="11">
        <f t="shared" si="2960"/>
        <v>0</v>
      </c>
      <c r="S3491" s="11">
        <f t="shared" si="2960"/>
        <v>0</v>
      </c>
      <c r="T3491" s="5">
        <v>128</v>
      </c>
      <c r="U3491" s="11">
        <f t="shared" si="2960"/>
        <v>0</v>
      </c>
      <c r="V3491" s="35">
        <f t="shared" si="2960"/>
        <v>0</v>
      </c>
      <c r="W3491" s="5">
        <f t="shared" si="2936"/>
        <v>100</v>
      </c>
      <c r="X3491" s="25"/>
    </row>
    <row r="3492" spans="1:24" ht="63" x14ac:dyDescent="0.25">
      <c r="A3492" s="4" t="s">
        <v>220</v>
      </c>
      <c r="B3492" s="4" t="s">
        <v>1318</v>
      </c>
      <c r="C3492" s="4" t="s">
        <v>170</v>
      </c>
      <c r="D3492" s="4"/>
      <c r="E3492" s="14" t="s">
        <v>869</v>
      </c>
      <c r="F3492" s="5">
        <f t="shared" ref="F3492:L3492" si="2961">F3493+F3520</f>
        <v>18739</v>
      </c>
      <c r="G3492" s="5">
        <f t="shared" si="2961"/>
        <v>14625.599999999999</v>
      </c>
      <c r="H3492" s="5">
        <f t="shared" si="2961"/>
        <v>14303.5</v>
      </c>
      <c r="I3492" s="5">
        <f t="shared" si="2961"/>
        <v>0</v>
      </c>
      <c r="J3492" s="5">
        <f t="shared" si="2961"/>
        <v>0</v>
      </c>
      <c r="K3492" s="5">
        <f t="shared" si="2961"/>
        <v>0</v>
      </c>
      <c r="L3492" s="5">
        <f t="shared" si="2961"/>
        <v>-2541.9389999999999</v>
      </c>
      <c r="M3492" s="5">
        <f t="shared" si="2924"/>
        <v>16197.061</v>
      </c>
      <c r="N3492" s="5">
        <v>4634.6000000000004</v>
      </c>
      <c r="O3492" s="5">
        <f>O3493+O3520</f>
        <v>8709.16813</v>
      </c>
      <c r="P3492" s="5">
        <f t="shared" ref="P3492:V3492" si="2962">P3493+P3520</f>
        <v>0</v>
      </c>
      <c r="Q3492" s="5">
        <f t="shared" si="2962"/>
        <v>0</v>
      </c>
      <c r="R3492" s="5">
        <f t="shared" si="2962"/>
        <v>0</v>
      </c>
      <c r="S3492" s="5">
        <f t="shared" si="2962"/>
        <v>0</v>
      </c>
      <c r="T3492" s="5">
        <v>4634.6000000000004</v>
      </c>
      <c r="U3492" s="5">
        <f t="shared" si="2962"/>
        <v>0</v>
      </c>
      <c r="V3492" s="36">
        <f t="shared" si="2962"/>
        <v>0</v>
      </c>
      <c r="W3492" s="5">
        <f t="shared" si="2936"/>
        <v>100</v>
      </c>
      <c r="X3492" s="26"/>
    </row>
    <row r="3493" spans="1:24" ht="31.5" x14ac:dyDescent="0.25">
      <c r="A3493" s="4" t="s">
        <v>220</v>
      </c>
      <c r="B3493" s="4" t="s">
        <v>1318</v>
      </c>
      <c r="C3493" s="4" t="s">
        <v>165</v>
      </c>
      <c r="D3493" s="4"/>
      <c r="E3493" s="14" t="s">
        <v>490</v>
      </c>
      <c r="F3493" s="5">
        <f t="shared" ref="F3493:L3493" si="2963">F3494+F3507+F3514</f>
        <v>18619</v>
      </c>
      <c r="G3493" s="5">
        <f t="shared" si="2963"/>
        <v>14505.599999999999</v>
      </c>
      <c r="H3493" s="5">
        <f t="shared" si="2963"/>
        <v>14183.5</v>
      </c>
      <c r="I3493" s="5">
        <f t="shared" si="2963"/>
        <v>0</v>
      </c>
      <c r="J3493" s="5">
        <f t="shared" si="2963"/>
        <v>0</v>
      </c>
      <c r="K3493" s="5">
        <f t="shared" si="2963"/>
        <v>0</v>
      </c>
      <c r="L3493" s="5">
        <f t="shared" si="2963"/>
        <v>-2541.9389999999999</v>
      </c>
      <c r="M3493" s="5">
        <f t="shared" si="2924"/>
        <v>16077.061</v>
      </c>
      <c r="N3493" s="5">
        <v>4436.6000000000004</v>
      </c>
      <c r="O3493" s="5">
        <f>O3494+O3507+O3514</f>
        <v>8675.16813</v>
      </c>
      <c r="P3493" s="5">
        <f t="shared" ref="P3493:V3493" si="2964">P3494+P3507+P3514</f>
        <v>0</v>
      </c>
      <c r="Q3493" s="5">
        <f t="shared" si="2964"/>
        <v>0</v>
      </c>
      <c r="R3493" s="5">
        <f t="shared" si="2964"/>
        <v>0</v>
      </c>
      <c r="S3493" s="5">
        <f t="shared" si="2964"/>
        <v>0</v>
      </c>
      <c r="T3493" s="5">
        <v>4436.6000000000004</v>
      </c>
      <c r="U3493" s="5">
        <f t="shared" si="2964"/>
        <v>0</v>
      </c>
      <c r="V3493" s="36">
        <f t="shared" si="2964"/>
        <v>0</v>
      </c>
      <c r="W3493" s="5">
        <f t="shared" si="2936"/>
        <v>100</v>
      </c>
      <c r="X3493" s="26"/>
    </row>
    <row r="3494" spans="1:24" ht="31.5" x14ac:dyDescent="0.25">
      <c r="A3494" s="4" t="s">
        <v>220</v>
      </c>
      <c r="B3494" s="4" t="s">
        <v>1318</v>
      </c>
      <c r="C3494" s="4" t="s">
        <v>165</v>
      </c>
      <c r="D3494" s="4" t="s">
        <v>73</v>
      </c>
      <c r="E3494" s="14" t="s">
        <v>475</v>
      </c>
      <c r="F3494" s="5">
        <f t="shared" ref="F3494:L3494" si="2965">F3495+F3501+F3504+F3498</f>
        <v>3907.4</v>
      </c>
      <c r="G3494" s="5">
        <f t="shared" si="2965"/>
        <v>907.4</v>
      </c>
      <c r="H3494" s="5">
        <f t="shared" si="2965"/>
        <v>907.4</v>
      </c>
      <c r="I3494" s="5">
        <f t="shared" si="2965"/>
        <v>0</v>
      </c>
      <c r="J3494" s="5">
        <f t="shared" si="2965"/>
        <v>0</v>
      </c>
      <c r="K3494" s="5">
        <f t="shared" si="2965"/>
        <v>0</v>
      </c>
      <c r="L3494" s="5">
        <f t="shared" si="2965"/>
        <v>15</v>
      </c>
      <c r="M3494" s="5">
        <f t="shared" si="2924"/>
        <v>3922.4</v>
      </c>
      <c r="N3494" s="5">
        <v>4436.6000000000004</v>
      </c>
      <c r="O3494" s="5">
        <f>O3495+O3501+O3504+O3498</f>
        <v>564.75828000000001</v>
      </c>
      <c r="P3494" s="5">
        <f t="shared" ref="P3494:V3494" si="2966">P3495+P3501+P3504+P3498</f>
        <v>0</v>
      </c>
      <c r="Q3494" s="5">
        <f t="shared" si="2966"/>
        <v>0</v>
      </c>
      <c r="R3494" s="5">
        <f t="shared" si="2966"/>
        <v>0</v>
      </c>
      <c r="S3494" s="5">
        <f t="shared" si="2966"/>
        <v>0</v>
      </c>
      <c r="T3494" s="5">
        <v>4436.6000000000004</v>
      </c>
      <c r="U3494" s="5">
        <f t="shared" si="2966"/>
        <v>0</v>
      </c>
      <c r="V3494" s="36">
        <f t="shared" si="2966"/>
        <v>0</v>
      </c>
      <c r="W3494" s="5">
        <f t="shared" si="2936"/>
        <v>100</v>
      </c>
      <c r="X3494" s="26"/>
    </row>
    <row r="3495" spans="1:24" ht="63" x14ac:dyDescent="0.25">
      <c r="A3495" s="4" t="s">
        <v>220</v>
      </c>
      <c r="B3495" s="4" t="s">
        <v>1318</v>
      </c>
      <c r="C3495" s="4" t="s">
        <v>165</v>
      </c>
      <c r="D3495" s="4" t="s">
        <v>72</v>
      </c>
      <c r="E3495" s="14" t="s">
        <v>1187</v>
      </c>
      <c r="F3495" s="5">
        <f t="shared" ref="F3495:L3496" si="2967">F3496</f>
        <v>221.5</v>
      </c>
      <c r="G3495" s="5">
        <f t="shared" si="2967"/>
        <v>221.5</v>
      </c>
      <c r="H3495" s="5">
        <f t="shared" si="2967"/>
        <v>221.5</v>
      </c>
      <c r="I3495" s="5">
        <f t="shared" si="2967"/>
        <v>0</v>
      </c>
      <c r="J3495" s="5">
        <f t="shared" si="2967"/>
        <v>0</v>
      </c>
      <c r="K3495" s="5">
        <f t="shared" si="2967"/>
        <v>0</v>
      </c>
      <c r="L3495" s="5">
        <f t="shared" si="2967"/>
        <v>0</v>
      </c>
      <c r="M3495" s="5">
        <f t="shared" si="2924"/>
        <v>221.5</v>
      </c>
      <c r="N3495" s="5">
        <v>4436.6000000000004</v>
      </c>
      <c r="O3495" s="5">
        <f>O3496</f>
        <v>114.33328</v>
      </c>
      <c r="P3495" s="5">
        <f t="shared" ref="P3495:V3496" si="2968">P3496</f>
        <v>0</v>
      </c>
      <c r="Q3495" s="5">
        <f t="shared" si="2968"/>
        <v>0</v>
      </c>
      <c r="R3495" s="5">
        <f t="shared" si="2968"/>
        <v>0</v>
      </c>
      <c r="S3495" s="5">
        <f t="shared" si="2968"/>
        <v>0</v>
      </c>
      <c r="T3495" s="5">
        <v>4436.6000000000004</v>
      </c>
      <c r="U3495" s="5">
        <f t="shared" si="2968"/>
        <v>0</v>
      </c>
      <c r="V3495" s="36">
        <f t="shared" si="2968"/>
        <v>0</v>
      </c>
      <c r="W3495" s="5">
        <f t="shared" si="2936"/>
        <v>100</v>
      </c>
      <c r="X3495" s="26"/>
    </row>
    <row r="3496" spans="1:24" ht="31.5" x14ac:dyDescent="0.25">
      <c r="A3496" s="4" t="s">
        <v>220</v>
      </c>
      <c r="B3496" s="4" t="s">
        <v>1318</v>
      </c>
      <c r="C3496" s="4" t="s">
        <v>166</v>
      </c>
      <c r="D3496" s="4"/>
      <c r="E3496" s="14" t="s">
        <v>782</v>
      </c>
      <c r="F3496" s="5">
        <f t="shared" si="2967"/>
        <v>221.5</v>
      </c>
      <c r="G3496" s="5">
        <f t="shared" si="2967"/>
        <v>221.5</v>
      </c>
      <c r="H3496" s="5">
        <f t="shared" si="2967"/>
        <v>221.5</v>
      </c>
      <c r="I3496" s="5">
        <f t="shared" si="2967"/>
        <v>0</v>
      </c>
      <c r="J3496" s="5">
        <f t="shared" si="2967"/>
        <v>0</v>
      </c>
      <c r="K3496" s="5">
        <f t="shared" si="2967"/>
        <v>0</v>
      </c>
      <c r="L3496" s="5">
        <f t="shared" si="2967"/>
        <v>0</v>
      </c>
      <c r="M3496" s="5">
        <f t="shared" si="2924"/>
        <v>221.5</v>
      </c>
      <c r="N3496" s="5">
        <v>198</v>
      </c>
      <c r="O3496" s="5">
        <f>O3497</f>
        <v>114.33328</v>
      </c>
      <c r="P3496" s="5">
        <f t="shared" si="2968"/>
        <v>0</v>
      </c>
      <c r="Q3496" s="5">
        <f t="shared" si="2968"/>
        <v>0</v>
      </c>
      <c r="R3496" s="5">
        <f t="shared" si="2968"/>
        <v>0</v>
      </c>
      <c r="S3496" s="5">
        <f t="shared" si="2968"/>
        <v>0</v>
      </c>
      <c r="T3496" s="5">
        <v>198</v>
      </c>
      <c r="U3496" s="5">
        <f t="shared" si="2968"/>
        <v>0</v>
      </c>
      <c r="V3496" s="36">
        <f t="shared" si="2968"/>
        <v>0</v>
      </c>
      <c r="W3496" s="5">
        <f t="shared" si="2936"/>
        <v>100</v>
      </c>
      <c r="X3496" s="26"/>
    </row>
    <row r="3497" spans="1:24" ht="31.5" x14ac:dyDescent="0.25">
      <c r="A3497" s="4" t="s">
        <v>220</v>
      </c>
      <c r="B3497" s="4" t="s">
        <v>1318</v>
      </c>
      <c r="C3497" s="4" t="s">
        <v>166</v>
      </c>
      <c r="D3497" s="4" t="s">
        <v>73</v>
      </c>
      <c r="E3497" s="14" t="s">
        <v>475</v>
      </c>
      <c r="F3497" s="5">
        <v>221.5</v>
      </c>
      <c r="G3497" s="5">
        <v>221.5</v>
      </c>
      <c r="H3497" s="5">
        <v>221.5</v>
      </c>
      <c r="I3497" s="5"/>
      <c r="J3497" s="5"/>
      <c r="K3497" s="5"/>
      <c r="L3497" s="5"/>
      <c r="M3497" s="5">
        <f t="shared" si="2924"/>
        <v>221.5</v>
      </c>
      <c r="N3497" s="5">
        <v>198</v>
      </c>
      <c r="O3497" s="5">
        <v>114.33328</v>
      </c>
      <c r="P3497" s="5">
        <v>0</v>
      </c>
      <c r="Q3497" s="5">
        <v>0</v>
      </c>
      <c r="R3497" s="5">
        <v>0</v>
      </c>
      <c r="S3497" s="5">
        <v>0</v>
      </c>
      <c r="T3497" s="5">
        <v>198</v>
      </c>
      <c r="U3497" s="5">
        <v>0</v>
      </c>
      <c r="V3497" s="36">
        <v>0</v>
      </c>
      <c r="W3497" s="5">
        <f t="shared" si="2936"/>
        <v>100</v>
      </c>
      <c r="X3497" s="26"/>
    </row>
    <row r="3498" spans="1:24" ht="63" x14ac:dyDescent="0.25">
      <c r="A3498" s="4" t="s">
        <v>220</v>
      </c>
      <c r="B3498" s="4" t="s">
        <v>1318</v>
      </c>
      <c r="C3498" s="4" t="s">
        <v>166</v>
      </c>
      <c r="D3498" s="4" t="s">
        <v>72</v>
      </c>
      <c r="E3498" s="14" t="s">
        <v>1187</v>
      </c>
      <c r="F3498" s="5">
        <f>F3499</f>
        <v>3000</v>
      </c>
      <c r="G3498" s="5">
        <f t="shared" ref="G3498:L3499" si="2969">G3499</f>
        <v>0</v>
      </c>
      <c r="H3498" s="5">
        <f t="shared" si="2969"/>
        <v>0</v>
      </c>
      <c r="I3498" s="5">
        <f t="shared" si="2969"/>
        <v>0</v>
      </c>
      <c r="J3498" s="5">
        <f t="shared" si="2969"/>
        <v>0</v>
      </c>
      <c r="K3498" s="5">
        <f t="shared" si="2969"/>
        <v>0</v>
      </c>
      <c r="L3498" s="5">
        <f t="shared" si="2969"/>
        <v>0</v>
      </c>
      <c r="M3498" s="5">
        <f t="shared" si="2924"/>
        <v>3000</v>
      </c>
      <c r="N3498" s="5">
        <v>198</v>
      </c>
      <c r="O3498" s="5">
        <f>O3499</f>
        <v>0</v>
      </c>
      <c r="P3498" s="5">
        <f t="shared" ref="P3498:V3499" si="2970">P3499</f>
        <v>0</v>
      </c>
      <c r="Q3498" s="5">
        <f t="shared" si="2970"/>
        <v>0</v>
      </c>
      <c r="R3498" s="5">
        <f t="shared" si="2970"/>
        <v>0</v>
      </c>
      <c r="S3498" s="5">
        <f t="shared" si="2970"/>
        <v>0</v>
      </c>
      <c r="T3498" s="5">
        <v>198</v>
      </c>
      <c r="U3498" s="5">
        <f t="shared" si="2970"/>
        <v>0</v>
      </c>
      <c r="V3498" s="36">
        <f t="shared" si="2970"/>
        <v>0</v>
      </c>
      <c r="W3498" s="5">
        <f t="shared" si="2936"/>
        <v>100</v>
      </c>
      <c r="X3498" s="24"/>
    </row>
    <row r="3499" spans="1:24" ht="47.25" x14ac:dyDescent="0.25">
      <c r="A3499" s="4" t="s">
        <v>220</v>
      </c>
      <c r="B3499" s="4" t="s">
        <v>1318</v>
      </c>
      <c r="C3499" s="4" t="s">
        <v>171</v>
      </c>
      <c r="D3499" s="4"/>
      <c r="E3499" s="14" t="s">
        <v>870</v>
      </c>
      <c r="F3499" s="5">
        <f>F3500</f>
        <v>3000</v>
      </c>
      <c r="G3499" s="5">
        <f t="shared" si="2969"/>
        <v>0</v>
      </c>
      <c r="H3499" s="5">
        <f t="shared" si="2969"/>
        <v>0</v>
      </c>
      <c r="I3499" s="5">
        <f t="shared" si="2969"/>
        <v>0</v>
      </c>
      <c r="J3499" s="5">
        <f t="shared" si="2969"/>
        <v>0</v>
      </c>
      <c r="K3499" s="5">
        <f t="shared" si="2969"/>
        <v>0</v>
      </c>
      <c r="L3499" s="5">
        <f t="shared" si="2969"/>
        <v>0</v>
      </c>
      <c r="M3499" s="5">
        <f t="shared" si="2924"/>
        <v>3000</v>
      </c>
      <c r="N3499" s="5">
        <v>8532.5347999999994</v>
      </c>
      <c r="O3499" s="5">
        <f>O3500</f>
        <v>0</v>
      </c>
      <c r="P3499" s="5">
        <f t="shared" si="2970"/>
        <v>0</v>
      </c>
      <c r="Q3499" s="5">
        <f t="shared" si="2970"/>
        <v>0</v>
      </c>
      <c r="R3499" s="5">
        <f t="shared" si="2970"/>
        <v>0</v>
      </c>
      <c r="S3499" s="5">
        <f t="shared" si="2970"/>
        <v>0</v>
      </c>
      <c r="T3499" s="5">
        <v>8495.0890199999994</v>
      </c>
      <c r="U3499" s="5">
        <f t="shared" si="2970"/>
        <v>0</v>
      </c>
      <c r="V3499" s="36">
        <f t="shared" si="2970"/>
        <v>0</v>
      </c>
      <c r="W3499" s="5">
        <f t="shared" si="2936"/>
        <v>99.56114119804117</v>
      </c>
      <c r="X3499" s="24"/>
    </row>
    <row r="3500" spans="1:24" ht="31.5" x14ac:dyDescent="0.25">
      <c r="A3500" s="4" t="s">
        <v>220</v>
      </c>
      <c r="B3500" s="4" t="s">
        <v>1318</v>
      </c>
      <c r="C3500" s="4" t="s">
        <v>167</v>
      </c>
      <c r="D3500" s="4"/>
      <c r="E3500" s="14" t="s">
        <v>491</v>
      </c>
      <c r="F3500" s="5">
        <v>3000</v>
      </c>
      <c r="G3500" s="5"/>
      <c r="H3500" s="5"/>
      <c r="I3500" s="5"/>
      <c r="J3500" s="5"/>
      <c r="K3500" s="5"/>
      <c r="L3500" s="5"/>
      <c r="M3500" s="5">
        <f t="shared" si="2924"/>
        <v>3000</v>
      </c>
      <c r="N3500" s="5">
        <v>8532.5347999999994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8495.0890199999994</v>
      </c>
      <c r="U3500" s="5">
        <v>0</v>
      </c>
      <c r="V3500" s="36">
        <v>0</v>
      </c>
      <c r="W3500" s="5">
        <f t="shared" si="2936"/>
        <v>99.56114119804117</v>
      </c>
      <c r="X3500" s="24"/>
    </row>
    <row r="3501" spans="1:24" ht="31.5" x14ac:dyDescent="0.25">
      <c r="A3501" s="4" t="s">
        <v>220</v>
      </c>
      <c r="B3501" s="4" t="s">
        <v>1318</v>
      </c>
      <c r="C3501" s="4" t="s">
        <v>167</v>
      </c>
      <c r="D3501" s="4" t="s">
        <v>11</v>
      </c>
      <c r="E3501" s="14" t="s">
        <v>465</v>
      </c>
      <c r="F3501" s="5">
        <f t="shared" ref="F3501:L3502" si="2971">F3502</f>
        <v>557.9</v>
      </c>
      <c r="G3501" s="5">
        <f t="shared" si="2971"/>
        <v>557.9</v>
      </c>
      <c r="H3501" s="5">
        <f t="shared" si="2971"/>
        <v>557.9</v>
      </c>
      <c r="I3501" s="5">
        <f t="shared" si="2971"/>
        <v>0</v>
      </c>
      <c r="J3501" s="5">
        <f t="shared" si="2971"/>
        <v>0</v>
      </c>
      <c r="K3501" s="5">
        <f t="shared" si="2971"/>
        <v>0</v>
      </c>
      <c r="L3501" s="5">
        <f t="shared" si="2971"/>
        <v>15</v>
      </c>
      <c r="M3501" s="5">
        <f t="shared" si="2924"/>
        <v>572.9</v>
      </c>
      <c r="N3501" s="5">
        <v>8452.8837999999996</v>
      </c>
      <c r="O3501" s="5">
        <f>O3502</f>
        <v>418.42500000000001</v>
      </c>
      <c r="P3501" s="5">
        <f t="shared" ref="P3501:V3502" si="2972">P3502</f>
        <v>0</v>
      </c>
      <c r="Q3501" s="5">
        <f t="shared" si="2972"/>
        <v>0</v>
      </c>
      <c r="R3501" s="5">
        <f t="shared" si="2972"/>
        <v>0</v>
      </c>
      <c r="S3501" s="5">
        <f t="shared" si="2972"/>
        <v>0</v>
      </c>
      <c r="T3501" s="5">
        <v>8415.4380199999996</v>
      </c>
      <c r="U3501" s="5">
        <f t="shared" si="2972"/>
        <v>0</v>
      </c>
      <c r="V3501" s="36">
        <f t="shared" si="2972"/>
        <v>0</v>
      </c>
      <c r="W3501" s="5">
        <f t="shared" si="2936"/>
        <v>99.557005858757933</v>
      </c>
      <c r="X3501" s="26"/>
    </row>
    <row r="3502" spans="1:24" ht="31.5" x14ac:dyDescent="0.25">
      <c r="A3502" s="4" t="s">
        <v>220</v>
      </c>
      <c r="B3502" s="4" t="s">
        <v>1318</v>
      </c>
      <c r="C3502" s="4" t="s">
        <v>167</v>
      </c>
      <c r="D3502" s="4" t="s">
        <v>12</v>
      </c>
      <c r="E3502" s="14" t="s">
        <v>466</v>
      </c>
      <c r="F3502" s="5">
        <f t="shared" si="2971"/>
        <v>557.9</v>
      </c>
      <c r="G3502" s="5">
        <f t="shared" si="2971"/>
        <v>557.9</v>
      </c>
      <c r="H3502" s="5">
        <f t="shared" si="2971"/>
        <v>557.9</v>
      </c>
      <c r="I3502" s="5">
        <f t="shared" si="2971"/>
        <v>0</v>
      </c>
      <c r="J3502" s="5">
        <f t="shared" si="2971"/>
        <v>0</v>
      </c>
      <c r="K3502" s="5">
        <f t="shared" si="2971"/>
        <v>0</v>
      </c>
      <c r="L3502" s="5">
        <f t="shared" si="2971"/>
        <v>15</v>
      </c>
      <c r="M3502" s="5">
        <f t="shared" si="2924"/>
        <v>572.9</v>
      </c>
      <c r="N3502" s="5">
        <v>8452.8837999999996</v>
      </c>
      <c r="O3502" s="5">
        <f>O3503</f>
        <v>418.42500000000001</v>
      </c>
      <c r="P3502" s="5">
        <f t="shared" si="2972"/>
        <v>0</v>
      </c>
      <c r="Q3502" s="5">
        <f t="shared" si="2972"/>
        <v>0</v>
      </c>
      <c r="R3502" s="5">
        <f t="shared" si="2972"/>
        <v>0</v>
      </c>
      <c r="S3502" s="5">
        <f t="shared" si="2972"/>
        <v>0</v>
      </c>
      <c r="T3502" s="5">
        <v>8415.4380199999996</v>
      </c>
      <c r="U3502" s="5">
        <f t="shared" si="2972"/>
        <v>0</v>
      </c>
      <c r="V3502" s="36">
        <f t="shared" si="2972"/>
        <v>0</v>
      </c>
      <c r="W3502" s="5">
        <f t="shared" si="2936"/>
        <v>99.557005858757933</v>
      </c>
      <c r="X3502" s="26"/>
    </row>
    <row r="3503" spans="1:24" x14ac:dyDescent="0.25">
      <c r="A3503" s="4" t="s">
        <v>220</v>
      </c>
      <c r="B3503" s="4" t="s">
        <v>1318</v>
      </c>
      <c r="C3503" s="4" t="s">
        <v>167</v>
      </c>
      <c r="D3503" s="4" t="s">
        <v>13</v>
      </c>
      <c r="E3503" s="14" t="s">
        <v>480</v>
      </c>
      <c r="F3503" s="5">
        <v>557.9</v>
      </c>
      <c r="G3503" s="5">
        <v>557.9</v>
      </c>
      <c r="H3503" s="5">
        <v>557.9</v>
      </c>
      <c r="I3503" s="5"/>
      <c r="J3503" s="5"/>
      <c r="K3503" s="5"/>
      <c r="L3503" s="5">
        <v>15</v>
      </c>
      <c r="M3503" s="5">
        <f t="shared" si="2924"/>
        <v>572.9</v>
      </c>
      <c r="N3503" s="5">
        <v>79.650999999999996</v>
      </c>
      <c r="O3503" s="5">
        <v>418.42500000000001</v>
      </c>
      <c r="P3503" s="5">
        <v>0</v>
      </c>
      <c r="Q3503" s="5">
        <v>0</v>
      </c>
      <c r="R3503" s="5">
        <v>0</v>
      </c>
      <c r="S3503" s="5">
        <v>0</v>
      </c>
      <c r="T3503" s="5">
        <v>79.650999999999996</v>
      </c>
      <c r="U3503" s="5">
        <v>0</v>
      </c>
      <c r="V3503" s="36">
        <v>0</v>
      </c>
      <c r="W3503" s="5">
        <f t="shared" si="2936"/>
        <v>100</v>
      </c>
      <c r="X3503" s="26"/>
    </row>
    <row r="3504" spans="1:24" x14ac:dyDescent="0.25">
      <c r="A3504" s="4" t="s">
        <v>220</v>
      </c>
      <c r="B3504" s="4" t="s">
        <v>1318</v>
      </c>
      <c r="C3504" s="4" t="s">
        <v>167</v>
      </c>
      <c r="D3504" s="4" t="s">
        <v>20</v>
      </c>
      <c r="E3504" s="14" t="s">
        <v>483</v>
      </c>
      <c r="F3504" s="5">
        <f t="shared" ref="F3504:L3505" si="2973">F3505</f>
        <v>128</v>
      </c>
      <c r="G3504" s="5">
        <f t="shared" si="2973"/>
        <v>128</v>
      </c>
      <c r="H3504" s="5">
        <f t="shared" si="2973"/>
        <v>128</v>
      </c>
      <c r="I3504" s="5">
        <f t="shared" si="2973"/>
        <v>0</v>
      </c>
      <c r="J3504" s="5">
        <f t="shared" si="2973"/>
        <v>0</v>
      </c>
      <c r="K3504" s="5">
        <f t="shared" si="2973"/>
        <v>0</v>
      </c>
      <c r="L3504" s="5">
        <f t="shared" si="2973"/>
        <v>0</v>
      </c>
      <c r="M3504" s="5">
        <f t="shared" si="2924"/>
        <v>128</v>
      </c>
      <c r="N3504" s="5">
        <v>79.650999999999996</v>
      </c>
      <c r="O3504" s="5">
        <f>O3505</f>
        <v>32</v>
      </c>
      <c r="P3504" s="5">
        <f t="shared" ref="P3504:V3505" si="2974">P3505</f>
        <v>0</v>
      </c>
      <c r="Q3504" s="5">
        <f t="shared" si="2974"/>
        <v>0</v>
      </c>
      <c r="R3504" s="5">
        <f t="shared" si="2974"/>
        <v>0</v>
      </c>
      <c r="S3504" s="5">
        <f t="shared" si="2974"/>
        <v>0</v>
      </c>
      <c r="T3504" s="5">
        <v>79.650999999999996</v>
      </c>
      <c r="U3504" s="5">
        <f t="shared" si="2974"/>
        <v>0</v>
      </c>
      <c r="V3504" s="36">
        <f t="shared" si="2974"/>
        <v>0</v>
      </c>
      <c r="W3504" s="5">
        <f t="shared" si="2936"/>
        <v>100</v>
      </c>
      <c r="X3504" s="26"/>
    </row>
    <row r="3505" spans="1:25" ht="31.5" x14ac:dyDescent="0.25">
      <c r="A3505" s="4" t="s">
        <v>220</v>
      </c>
      <c r="B3505" s="4" t="s">
        <v>1318</v>
      </c>
      <c r="C3505" s="4" t="s">
        <v>109</v>
      </c>
      <c r="D3505" s="4"/>
      <c r="E3505" s="14" t="s">
        <v>871</v>
      </c>
      <c r="F3505" s="5">
        <f t="shared" si="2973"/>
        <v>128</v>
      </c>
      <c r="G3505" s="5">
        <f t="shared" si="2973"/>
        <v>128</v>
      </c>
      <c r="H3505" s="5">
        <f t="shared" si="2973"/>
        <v>128</v>
      </c>
      <c r="I3505" s="5">
        <f t="shared" si="2973"/>
        <v>0</v>
      </c>
      <c r="J3505" s="5">
        <f t="shared" si="2973"/>
        <v>0</v>
      </c>
      <c r="K3505" s="5">
        <f t="shared" si="2973"/>
        <v>0</v>
      </c>
      <c r="L3505" s="5">
        <f t="shared" si="2973"/>
        <v>0</v>
      </c>
      <c r="M3505" s="5">
        <f t="shared" si="2924"/>
        <v>128</v>
      </c>
      <c r="N3505" s="5">
        <v>120</v>
      </c>
      <c r="O3505" s="5">
        <f>O3506</f>
        <v>32</v>
      </c>
      <c r="P3505" s="5">
        <f t="shared" si="2974"/>
        <v>0</v>
      </c>
      <c r="Q3505" s="5">
        <f t="shared" si="2974"/>
        <v>0</v>
      </c>
      <c r="R3505" s="5">
        <f t="shared" si="2974"/>
        <v>0</v>
      </c>
      <c r="S3505" s="5">
        <f t="shared" si="2974"/>
        <v>0</v>
      </c>
      <c r="T3505" s="5">
        <v>120</v>
      </c>
      <c r="U3505" s="5">
        <f t="shared" si="2974"/>
        <v>0</v>
      </c>
      <c r="V3505" s="36">
        <f t="shared" si="2974"/>
        <v>0</v>
      </c>
      <c r="W3505" s="5">
        <f t="shared" si="2936"/>
        <v>100</v>
      </c>
      <c r="X3505" s="26"/>
    </row>
    <row r="3506" spans="1:25" ht="63" x14ac:dyDescent="0.25">
      <c r="A3506" s="4" t="s">
        <v>220</v>
      </c>
      <c r="B3506" s="4" t="s">
        <v>1318</v>
      </c>
      <c r="C3506" s="4" t="s">
        <v>110</v>
      </c>
      <c r="D3506" s="4"/>
      <c r="E3506" s="14" t="s">
        <v>1420</v>
      </c>
      <c r="F3506" s="5">
        <v>128</v>
      </c>
      <c r="G3506" s="5">
        <v>128</v>
      </c>
      <c r="H3506" s="5">
        <v>128</v>
      </c>
      <c r="I3506" s="5"/>
      <c r="J3506" s="5"/>
      <c r="K3506" s="5"/>
      <c r="L3506" s="5"/>
      <c r="M3506" s="5">
        <f t="shared" si="2924"/>
        <v>128</v>
      </c>
      <c r="N3506" s="5">
        <v>120</v>
      </c>
      <c r="O3506" s="5">
        <v>32</v>
      </c>
      <c r="P3506" s="5">
        <v>0</v>
      </c>
      <c r="Q3506" s="5">
        <v>0</v>
      </c>
      <c r="R3506" s="5">
        <v>0</v>
      </c>
      <c r="S3506" s="5">
        <v>0</v>
      </c>
      <c r="T3506" s="5">
        <v>120</v>
      </c>
      <c r="U3506" s="5">
        <v>0</v>
      </c>
      <c r="V3506" s="36">
        <v>0</v>
      </c>
      <c r="W3506" s="5">
        <f t="shared" si="2936"/>
        <v>100</v>
      </c>
      <c r="X3506" s="26"/>
    </row>
    <row r="3507" spans="1:25" ht="78.75" x14ac:dyDescent="0.25">
      <c r="A3507" s="4" t="s">
        <v>220</v>
      </c>
      <c r="B3507" s="4" t="s">
        <v>1318</v>
      </c>
      <c r="C3507" s="4" t="s">
        <v>125</v>
      </c>
      <c r="D3507" s="4"/>
      <c r="E3507" s="14" t="s">
        <v>492</v>
      </c>
      <c r="F3507" s="5">
        <f t="shared" ref="F3507:L3507" si="2975">F3508+F3511</f>
        <v>4810.3</v>
      </c>
      <c r="G3507" s="5">
        <f t="shared" si="2975"/>
        <v>5032.3</v>
      </c>
      <c r="H3507" s="5">
        <f t="shared" si="2975"/>
        <v>5032.3</v>
      </c>
      <c r="I3507" s="5">
        <f t="shared" si="2975"/>
        <v>0</v>
      </c>
      <c r="J3507" s="5">
        <f t="shared" si="2975"/>
        <v>0</v>
      </c>
      <c r="K3507" s="5">
        <f t="shared" si="2975"/>
        <v>0</v>
      </c>
      <c r="L3507" s="5">
        <f t="shared" si="2975"/>
        <v>-339.99700000000001</v>
      </c>
      <c r="M3507" s="5">
        <f t="shared" si="2924"/>
        <v>4470.3029999999999</v>
      </c>
      <c r="N3507" s="5">
        <v>25</v>
      </c>
      <c r="O3507" s="5">
        <f>O3508+O3511</f>
        <v>3281.0625</v>
      </c>
      <c r="P3507" s="5">
        <f t="shared" ref="P3507:V3507" si="2976">P3508+P3511</f>
        <v>0</v>
      </c>
      <c r="Q3507" s="5">
        <f t="shared" si="2976"/>
        <v>0</v>
      </c>
      <c r="R3507" s="5">
        <f t="shared" si="2976"/>
        <v>0</v>
      </c>
      <c r="S3507" s="5">
        <f t="shared" si="2976"/>
        <v>0</v>
      </c>
      <c r="T3507" s="5">
        <v>25</v>
      </c>
      <c r="U3507" s="5">
        <f t="shared" si="2976"/>
        <v>0</v>
      </c>
      <c r="V3507" s="36">
        <f t="shared" si="2976"/>
        <v>0</v>
      </c>
      <c r="W3507" s="5">
        <f t="shared" si="2936"/>
        <v>100</v>
      </c>
      <c r="X3507" s="26"/>
    </row>
    <row r="3508" spans="1:25" ht="31.5" x14ac:dyDescent="0.25">
      <c r="A3508" s="4" t="s">
        <v>220</v>
      </c>
      <c r="B3508" s="4" t="s">
        <v>1318</v>
      </c>
      <c r="C3508" s="4" t="s">
        <v>125</v>
      </c>
      <c r="D3508" s="4" t="s">
        <v>73</v>
      </c>
      <c r="E3508" s="14" t="s">
        <v>475</v>
      </c>
      <c r="F3508" s="5">
        <f t="shared" ref="F3508:L3509" si="2977">F3509</f>
        <v>4810.3</v>
      </c>
      <c r="G3508" s="5">
        <f t="shared" si="2977"/>
        <v>4810.3</v>
      </c>
      <c r="H3508" s="5">
        <f t="shared" si="2977"/>
        <v>4810.3</v>
      </c>
      <c r="I3508" s="5">
        <f t="shared" si="2977"/>
        <v>0</v>
      </c>
      <c r="J3508" s="5">
        <f t="shared" si="2977"/>
        <v>0</v>
      </c>
      <c r="K3508" s="5">
        <f t="shared" si="2977"/>
        <v>0</v>
      </c>
      <c r="L3508" s="5">
        <f t="shared" si="2977"/>
        <v>-339.99700000000001</v>
      </c>
      <c r="M3508" s="5">
        <f t="shared" si="2924"/>
        <v>4470.3029999999999</v>
      </c>
      <c r="N3508" s="5">
        <v>25</v>
      </c>
      <c r="O3508" s="5">
        <f>O3509</f>
        <v>3281.0625</v>
      </c>
      <c r="P3508" s="5">
        <f t="shared" ref="P3508:V3509" si="2978">P3509</f>
        <v>0</v>
      </c>
      <c r="Q3508" s="5">
        <f t="shared" si="2978"/>
        <v>0</v>
      </c>
      <c r="R3508" s="5">
        <f t="shared" si="2978"/>
        <v>0</v>
      </c>
      <c r="S3508" s="5">
        <f t="shared" si="2978"/>
        <v>0</v>
      </c>
      <c r="T3508" s="5">
        <v>25</v>
      </c>
      <c r="U3508" s="5">
        <f t="shared" si="2978"/>
        <v>0</v>
      </c>
      <c r="V3508" s="36">
        <f t="shared" si="2978"/>
        <v>0</v>
      </c>
      <c r="W3508" s="5">
        <f t="shared" si="2936"/>
        <v>100</v>
      </c>
      <c r="X3508" s="26"/>
    </row>
    <row r="3509" spans="1:25" ht="63" x14ac:dyDescent="0.25">
      <c r="A3509" s="4" t="s">
        <v>220</v>
      </c>
      <c r="B3509" s="4" t="s">
        <v>1318</v>
      </c>
      <c r="C3509" s="4" t="s">
        <v>125</v>
      </c>
      <c r="D3509" s="4" t="s">
        <v>72</v>
      </c>
      <c r="E3509" s="14" t="s">
        <v>1187</v>
      </c>
      <c r="F3509" s="5">
        <f t="shared" si="2977"/>
        <v>4810.3</v>
      </c>
      <c r="G3509" s="5">
        <f t="shared" si="2977"/>
        <v>4810.3</v>
      </c>
      <c r="H3509" s="5">
        <f t="shared" si="2977"/>
        <v>4810.3</v>
      </c>
      <c r="I3509" s="5">
        <f t="shared" si="2977"/>
        <v>0</v>
      </c>
      <c r="J3509" s="5">
        <f t="shared" si="2977"/>
        <v>0</v>
      </c>
      <c r="K3509" s="5">
        <f t="shared" si="2977"/>
        <v>0</v>
      </c>
      <c r="L3509" s="5">
        <f t="shared" si="2977"/>
        <v>-339.99700000000001</v>
      </c>
      <c r="M3509" s="5">
        <f t="shared" si="2924"/>
        <v>4470.3029999999999</v>
      </c>
      <c r="N3509" s="5">
        <v>25</v>
      </c>
      <c r="O3509" s="5">
        <f>O3510</f>
        <v>3281.0625</v>
      </c>
      <c r="P3509" s="5">
        <f t="shared" si="2978"/>
        <v>0</v>
      </c>
      <c r="Q3509" s="5">
        <f t="shared" si="2978"/>
        <v>0</v>
      </c>
      <c r="R3509" s="5">
        <f t="shared" si="2978"/>
        <v>0</v>
      </c>
      <c r="S3509" s="5">
        <f t="shared" si="2978"/>
        <v>0</v>
      </c>
      <c r="T3509" s="5">
        <v>25</v>
      </c>
      <c r="U3509" s="5">
        <f t="shared" si="2978"/>
        <v>0</v>
      </c>
      <c r="V3509" s="36">
        <f t="shared" si="2978"/>
        <v>0</v>
      </c>
      <c r="W3509" s="5">
        <f t="shared" si="2936"/>
        <v>100</v>
      </c>
      <c r="X3509" s="26"/>
    </row>
    <row r="3510" spans="1:25" ht="63" x14ac:dyDescent="0.25">
      <c r="A3510" s="4" t="s">
        <v>220</v>
      </c>
      <c r="B3510" s="4" t="s">
        <v>1318</v>
      </c>
      <c r="C3510" s="4" t="s">
        <v>99</v>
      </c>
      <c r="D3510" s="4"/>
      <c r="E3510" s="14" t="s">
        <v>493</v>
      </c>
      <c r="F3510" s="5">
        <v>4810.3</v>
      </c>
      <c r="G3510" s="5">
        <v>4810.3</v>
      </c>
      <c r="H3510" s="5">
        <v>4810.3</v>
      </c>
      <c r="I3510" s="5"/>
      <c r="J3510" s="5"/>
      <c r="K3510" s="5"/>
      <c r="L3510" s="5">
        <v>-339.99700000000001</v>
      </c>
      <c r="M3510" s="5">
        <f t="shared" si="2924"/>
        <v>4470.3029999999999</v>
      </c>
      <c r="N3510" s="5">
        <v>95</v>
      </c>
      <c r="O3510" s="5">
        <v>3281.0625</v>
      </c>
      <c r="P3510" s="5">
        <v>0</v>
      </c>
      <c r="Q3510" s="5">
        <v>0</v>
      </c>
      <c r="R3510" s="5">
        <v>0</v>
      </c>
      <c r="S3510" s="5">
        <v>0</v>
      </c>
      <c r="T3510" s="5">
        <v>95</v>
      </c>
      <c r="U3510" s="5">
        <v>0</v>
      </c>
      <c r="V3510" s="36">
        <v>0</v>
      </c>
      <c r="W3510" s="5">
        <f t="shared" si="2936"/>
        <v>100</v>
      </c>
      <c r="X3510" s="26"/>
    </row>
    <row r="3511" spans="1:25" ht="31.5" x14ac:dyDescent="0.25">
      <c r="A3511" s="4" t="s">
        <v>220</v>
      </c>
      <c r="B3511" s="4" t="s">
        <v>1318</v>
      </c>
      <c r="C3511" s="4" t="s">
        <v>99</v>
      </c>
      <c r="D3511" s="4" t="s">
        <v>73</v>
      </c>
      <c r="E3511" s="14" t="s">
        <v>475</v>
      </c>
      <c r="F3511" s="5">
        <f t="shared" ref="F3511:L3512" si="2979">F3512</f>
        <v>0</v>
      </c>
      <c r="G3511" s="5">
        <f t="shared" si="2979"/>
        <v>222</v>
      </c>
      <c r="H3511" s="5">
        <f t="shared" si="2979"/>
        <v>222</v>
      </c>
      <c r="I3511" s="5">
        <f t="shared" si="2979"/>
        <v>0</v>
      </c>
      <c r="J3511" s="5">
        <f t="shared" si="2979"/>
        <v>0</v>
      </c>
      <c r="K3511" s="5">
        <f t="shared" si="2979"/>
        <v>0</v>
      </c>
      <c r="L3511" s="5">
        <f t="shared" si="2979"/>
        <v>0</v>
      </c>
      <c r="M3511" s="5">
        <f t="shared" si="2924"/>
        <v>0</v>
      </c>
      <c r="N3511" s="5">
        <v>95</v>
      </c>
      <c r="O3511" s="5">
        <f>O3512</f>
        <v>0</v>
      </c>
      <c r="P3511" s="5">
        <f t="shared" ref="P3511:V3512" si="2980">P3512</f>
        <v>0</v>
      </c>
      <c r="Q3511" s="5">
        <f t="shared" si="2980"/>
        <v>0</v>
      </c>
      <c r="R3511" s="5">
        <f t="shared" si="2980"/>
        <v>0</v>
      </c>
      <c r="S3511" s="5">
        <f t="shared" si="2980"/>
        <v>0</v>
      </c>
      <c r="T3511" s="5">
        <v>95</v>
      </c>
      <c r="U3511" s="5">
        <f t="shared" si="2980"/>
        <v>0</v>
      </c>
      <c r="V3511" s="36">
        <f t="shared" si="2980"/>
        <v>0</v>
      </c>
      <c r="W3511" s="5">
        <f t="shared" si="2936"/>
        <v>100</v>
      </c>
      <c r="X3511" s="24"/>
      <c r="Y3511" s="2" t="s">
        <v>1236</v>
      </c>
    </row>
    <row r="3512" spans="1:25" ht="63" x14ac:dyDescent="0.25">
      <c r="A3512" s="4" t="s">
        <v>220</v>
      </c>
      <c r="B3512" s="4" t="s">
        <v>1318</v>
      </c>
      <c r="C3512" s="4" t="s">
        <v>99</v>
      </c>
      <c r="D3512" s="4" t="s">
        <v>72</v>
      </c>
      <c r="E3512" s="14" t="s">
        <v>1187</v>
      </c>
      <c r="F3512" s="5">
        <f t="shared" si="2979"/>
        <v>0</v>
      </c>
      <c r="G3512" s="5">
        <f t="shared" si="2979"/>
        <v>222</v>
      </c>
      <c r="H3512" s="5">
        <f t="shared" si="2979"/>
        <v>222</v>
      </c>
      <c r="I3512" s="5">
        <f t="shared" si="2979"/>
        <v>0</v>
      </c>
      <c r="J3512" s="5">
        <f t="shared" si="2979"/>
        <v>0</v>
      </c>
      <c r="K3512" s="5">
        <f t="shared" si="2979"/>
        <v>0</v>
      </c>
      <c r="L3512" s="5">
        <f t="shared" si="2979"/>
        <v>0</v>
      </c>
      <c r="M3512" s="5">
        <f t="shared" si="2924"/>
        <v>0</v>
      </c>
      <c r="N3512" s="5">
        <v>95</v>
      </c>
      <c r="O3512" s="5">
        <f>O3513</f>
        <v>0</v>
      </c>
      <c r="P3512" s="5">
        <f t="shared" si="2980"/>
        <v>0</v>
      </c>
      <c r="Q3512" s="5">
        <f t="shared" si="2980"/>
        <v>0</v>
      </c>
      <c r="R3512" s="5">
        <f t="shared" si="2980"/>
        <v>0</v>
      </c>
      <c r="S3512" s="5">
        <f t="shared" si="2980"/>
        <v>0</v>
      </c>
      <c r="T3512" s="5">
        <v>95</v>
      </c>
      <c r="U3512" s="5">
        <f t="shared" si="2980"/>
        <v>0</v>
      </c>
      <c r="V3512" s="36">
        <f t="shared" si="2980"/>
        <v>0</v>
      </c>
      <c r="W3512" s="5">
        <f t="shared" si="2936"/>
        <v>100</v>
      </c>
      <c r="X3512" s="24"/>
      <c r="Y3512" s="2" t="s">
        <v>1236</v>
      </c>
    </row>
    <row r="3513" spans="1:25" ht="31.5" x14ac:dyDescent="0.25">
      <c r="A3513" s="4" t="s">
        <v>220</v>
      </c>
      <c r="B3513" s="4" t="s">
        <v>1318</v>
      </c>
      <c r="C3513" s="4" t="s">
        <v>25</v>
      </c>
      <c r="D3513" s="4"/>
      <c r="E3513" s="14" t="s">
        <v>728</v>
      </c>
      <c r="F3513" s="5"/>
      <c r="G3513" s="5">
        <v>222</v>
      </c>
      <c r="H3513" s="5">
        <v>222</v>
      </c>
      <c r="I3513" s="5"/>
      <c r="J3513" s="5"/>
      <c r="K3513" s="5"/>
      <c r="L3513" s="5"/>
      <c r="M3513" s="5">
        <f t="shared" si="2924"/>
        <v>0</v>
      </c>
      <c r="N3513" s="5">
        <v>30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30</v>
      </c>
      <c r="U3513" s="5">
        <v>0</v>
      </c>
      <c r="V3513" s="36">
        <v>0</v>
      </c>
      <c r="W3513" s="5">
        <f t="shared" si="2936"/>
        <v>100</v>
      </c>
      <c r="X3513" s="24"/>
      <c r="Y3513" s="2" t="s">
        <v>1236</v>
      </c>
    </row>
    <row r="3514" spans="1:25" ht="31.5" x14ac:dyDescent="0.25">
      <c r="A3514" s="4" t="s">
        <v>220</v>
      </c>
      <c r="B3514" s="4" t="s">
        <v>1318</v>
      </c>
      <c r="C3514" s="4" t="s">
        <v>161</v>
      </c>
      <c r="D3514" s="4"/>
      <c r="E3514" s="14" t="s">
        <v>730</v>
      </c>
      <c r="F3514" s="5">
        <f t="shared" ref="F3514:L3514" si="2981">F3515</f>
        <v>9901.2999999999993</v>
      </c>
      <c r="G3514" s="5">
        <f t="shared" si="2981"/>
        <v>8565.9</v>
      </c>
      <c r="H3514" s="5">
        <f t="shared" si="2981"/>
        <v>8243.7999999999993</v>
      </c>
      <c r="I3514" s="5">
        <f t="shared" si="2981"/>
        <v>0</v>
      </c>
      <c r="J3514" s="5">
        <f t="shared" si="2981"/>
        <v>0</v>
      </c>
      <c r="K3514" s="5">
        <f t="shared" si="2981"/>
        <v>0</v>
      </c>
      <c r="L3514" s="5">
        <f t="shared" si="2981"/>
        <v>-2216.942</v>
      </c>
      <c r="M3514" s="5">
        <f t="shared" si="2924"/>
        <v>7684.3579999999993</v>
      </c>
      <c r="N3514" s="5">
        <v>30</v>
      </c>
      <c r="O3514" s="5">
        <f>O3515</f>
        <v>4829.34735</v>
      </c>
      <c r="P3514" s="5">
        <f t="shared" ref="P3514:V3514" si="2982">P3515</f>
        <v>0</v>
      </c>
      <c r="Q3514" s="5">
        <f t="shared" si="2982"/>
        <v>0</v>
      </c>
      <c r="R3514" s="5">
        <f t="shared" si="2982"/>
        <v>0</v>
      </c>
      <c r="S3514" s="5">
        <f t="shared" si="2982"/>
        <v>0</v>
      </c>
      <c r="T3514" s="5">
        <v>30</v>
      </c>
      <c r="U3514" s="5">
        <f t="shared" si="2982"/>
        <v>0</v>
      </c>
      <c r="V3514" s="36">
        <f t="shared" si="2982"/>
        <v>0</v>
      </c>
      <c r="W3514" s="5">
        <f t="shared" si="2936"/>
        <v>100</v>
      </c>
      <c r="X3514" s="26"/>
    </row>
    <row r="3515" spans="1:25" ht="63" x14ac:dyDescent="0.25">
      <c r="A3515" s="4" t="s">
        <v>220</v>
      </c>
      <c r="B3515" s="4" t="s">
        <v>1318</v>
      </c>
      <c r="C3515" s="4" t="s">
        <v>1267</v>
      </c>
      <c r="D3515" s="4"/>
      <c r="E3515" s="14" t="s">
        <v>1268</v>
      </c>
      <c r="F3515" s="5">
        <f t="shared" ref="F3515:L3515" si="2983">F3516+F3518</f>
        <v>9901.2999999999993</v>
      </c>
      <c r="G3515" s="5">
        <f t="shared" si="2983"/>
        <v>8565.9</v>
      </c>
      <c r="H3515" s="5">
        <f t="shared" si="2983"/>
        <v>8243.7999999999993</v>
      </c>
      <c r="I3515" s="5">
        <f t="shared" si="2983"/>
        <v>0</v>
      </c>
      <c r="J3515" s="5">
        <f t="shared" si="2983"/>
        <v>0</v>
      </c>
      <c r="K3515" s="5">
        <f t="shared" si="2983"/>
        <v>0</v>
      </c>
      <c r="L3515" s="5">
        <f t="shared" si="2983"/>
        <v>-2216.942</v>
      </c>
      <c r="M3515" s="5">
        <f t="shared" si="2924"/>
        <v>7684.3579999999993</v>
      </c>
      <c r="N3515" s="5">
        <v>30</v>
      </c>
      <c r="O3515" s="5">
        <f>O3516+O3518</f>
        <v>4829.34735</v>
      </c>
      <c r="P3515" s="5">
        <f t="shared" ref="P3515:V3515" si="2984">P3516+P3518</f>
        <v>0</v>
      </c>
      <c r="Q3515" s="5">
        <f t="shared" si="2984"/>
        <v>0</v>
      </c>
      <c r="R3515" s="5">
        <f t="shared" si="2984"/>
        <v>0</v>
      </c>
      <c r="S3515" s="5">
        <f t="shared" si="2984"/>
        <v>0</v>
      </c>
      <c r="T3515" s="5">
        <v>30</v>
      </c>
      <c r="U3515" s="5">
        <f t="shared" si="2984"/>
        <v>0</v>
      </c>
      <c r="V3515" s="36">
        <f t="shared" si="2984"/>
        <v>0</v>
      </c>
      <c r="W3515" s="5">
        <f t="shared" si="2936"/>
        <v>100</v>
      </c>
      <c r="X3515" s="26"/>
    </row>
    <row r="3516" spans="1:25" ht="78.75" x14ac:dyDescent="0.25">
      <c r="A3516" s="4" t="s">
        <v>220</v>
      </c>
      <c r="B3516" s="4" t="s">
        <v>1318</v>
      </c>
      <c r="C3516" s="4" t="s">
        <v>1267</v>
      </c>
      <c r="D3516" s="4" t="s">
        <v>18</v>
      </c>
      <c r="E3516" s="14" t="s">
        <v>462</v>
      </c>
      <c r="F3516" s="5">
        <f t="shared" ref="F3516:L3516" si="2985">F3517</f>
        <v>9824.4</v>
      </c>
      <c r="G3516" s="5">
        <f t="shared" si="2985"/>
        <v>8496</v>
      </c>
      <c r="H3516" s="5">
        <f t="shared" si="2985"/>
        <v>8180.9</v>
      </c>
      <c r="I3516" s="5">
        <f t="shared" si="2985"/>
        <v>0</v>
      </c>
      <c r="J3516" s="5">
        <f t="shared" si="2985"/>
        <v>0</v>
      </c>
      <c r="K3516" s="5">
        <f t="shared" si="2985"/>
        <v>0</v>
      </c>
      <c r="L3516" s="5">
        <f t="shared" si="2985"/>
        <v>-2216.942</v>
      </c>
      <c r="M3516" s="5">
        <f t="shared" si="2924"/>
        <v>7607.4579999999996</v>
      </c>
      <c r="N3516" s="5">
        <v>30</v>
      </c>
      <c r="O3516" s="5">
        <f>O3517</f>
        <v>4763.1783500000001</v>
      </c>
      <c r="P3516" s="5">
        <f t="shared" ref="P3516:V3516" si="2986">P3517</f>
        <v>0</v>
      </c>
      <c r="Q3516" s="5">
        <f t="shared" si="2986"/>
        <v>0</v>
      </c>
      <c r="R3516" s="5">
        <f t="shared" si="2986"/>
        <v>0</v>
      </c>
      <c r="S3516" s="5">
        <f t="shared" si="2986"/>
        <v>0</v>
      </c>
      <c r="T3516" s="5">
        <v>30</v>
      </c>
      <c r="U3516" s="5">
        <f t="shared" si="2986"/>
        <v>0</v>
      </c>
      <c r="V3516" s="36">
        <f t="shared" si="2986"/>
        <v>0</v>
      </c>
      <c r="W3516" s="5">
        <f t="shared" si="2936"/>
        <v>100</v>
      </c>
      <c r="X3516" s="26"/>
    </row>
    <row r="3517" spans="1:25" ht="31.5" x14ac:dyDescent="0.25">
      <c r="A3517" s="4" t="s">
        <v>220</v>
      </c>
      <c r="B3517" s="4" t="s">
        <v>1318</v>
      </c>
      <c r="C3517" s="4" t="s">
        <v>1267</v>
      </c>
      <c r="D3517" s="4" t="s">
        <v>28</v>
      </c>
      <c r="E3517" s="14" t="s">
        <v>464</v>
      </c>
      <c r="F3517" s="5">
        <v>9824.4</v>
      </c>
      <c r="G3517" s="5">
        <v>8496</v>
      </c>
      <c r="H3517" s="5">
        <v>8180.9</v>
      </c>
      <c r="I3517" s="5"/>
      <c r="J3517" s="5"/>
      <c r="K3517" s="5"/>
      <c r="L3517" s="5">
        <f>270.61-514.36+514.36-228.733-2258.819</f>
        <v>-2216.942</v>
      </c>
      <c r="M3517" s="5">
        <f t="shared" si="2924"/>
        <v>7607.4579999999996</v>
      </c>
      <c r="N3517" s="5">
        <v>30</v>
      </c>
      <c r="O3517" s="5">
        <v>4763.1783500000001</v>
      </c>
      <c r="P3517" s="5">
        <v>0</v>
      </c>
      <c r="Q3517" s="5">
        <v>0</v>
      </c>
      <c r="R3517" s="5">
        <v>0</v>
      </c>
      <c r="S3517" s="5">
        <v>0</v>
      </c>
      <c r="T3517" s="5">
        <v>30</v>
      </c>
      <c r="U3517" s="5">
        <v>0</v>
      </c>
      <c r="V3517" s="36">
        <v>0</v>
      </c>
      <c r="W3517" s="5">
        <f t="shared" si="2936"/>
        <v>100</v>
      </c>
      <c r="X3517" s="26"/>
    </row>
    <row r="3518" spans="1:25" ht="47.25" x14ac:dyDescent="0.25">
      <c r="A3518" s="4" t="s">
        <v>220</v>
      </c>
      <c r="B3518" s="4" t="s">
        <v>1318</v>
      </c>
      <c r="C3518" s="4" t="s">
        <v>36</v>
      </c>
      <c r="D3518" s="4"/>
      <c r="E3518" s="14" t="s">
        <v>732</v>
      </c>
      <c r="F3518" s="5">
        <f t="shared" ref="F3518:L3518" si="2987">F3519</f>
        <v>76.900000000000006</v>
      </c>
      <c r="G3518" s="5">
        <f t="shared" si="2987"/>
        <v>69.900000000000006</v>
      </c>
      <c r="H3518" s="5">
        <f t="shared" si="2987"/>
        <v>62.9</v>
      </c>
      <c r="I3518" s="5">
        <f t="shared" si="2987"/>
        <v>0</v>
      </c>
      <c r="J3518" s="5">
        <f t="shared" si="2987"/>
        <v>0</v>
      </c>
      <c r="K3518" s="5">
        <f t="shared" si="2987"/>
        <v>0</v>
      </c>
      <c r="L3518" s="5">
        <f t="shared" si="2987"/>
        <v>0</v>
      </c>
      <c r="M3518" s="5">
        <f t="shared" si="2924"/>
        <v>76.900000000000006</v>
      </c>
      <c r="N3518" s="5">
        <v>20</v>
      </c>
      <c r="O3518" s="5">
        <f>O3519</f>
        <v>66.168999999999997</v>
      </c>
      <c r="P3518" s="5">
        <f t="shared" ref="P3518:V3518" si="2988">P3519</f>
        <v>0</v>
      </c>
      <c r="Q3518" s="5">
        <f t="shared" si="2988"/>
        <v>0</v>
      </c>
      <c r="R3518" s="5">
        <f t="shared" si="2988"/>
        <v>0</v>
      </c>
      <c r="S3518" s="5">
        <f t="shared" si="2988"/>
        <v>0</v>
      </c>
      <c r="T3518" s="5">
        <v>20</v>
      </c>
      <c r="U3518" s="5">
        <f t="shared" si="2988"/>
        <v>0</v>
      </c>
      <c r="V3518" s="36">
        <f t="shared" si="2988"/>
        <v>0</v>
      </c>
      <c r="W3518" s="5">
        <f t="shared" si="2936"/>
        <v>100</v>
      </c>
      <c r="X3518" s="26"/>
    </row>
    <row r="3519" spans="1:25" ht="31.5" x14ac:dyDescent="0.25">
      <c r="A3519" s="4" t="s">
        <v>220</v>
      </c>
      <c r="B3519" s="4" t="s">
        <v>1318</v>
      </c>
      <c r="C3519" s="4" t="s">
        <v>43</v>
      </c>
      <c r="D3519" s="4"/>
      <c r="E3519" s="14" t="s">
        <v>733</v>
      </c>
      <c r="F3519" s="5">
        <v>76.900000000000006</v>
      </c>
      <c r="G3519" s="5">
        <v>69.900000000000006</v>
      </c>
      <c r="H3519" s="5">
        <v>62.9</v>
      </c>
      <c r="I3519" s="5"/>
      <c r="J3519" s="5"/>
      <c r="K3519" s="5"/>
      <c r="L3519" s="5"/>
      <c r="M3519" s="5">
        <f t="shared" si="2924"/>
        <v>76.900000000000006</v>
      </c>
      <c r="N3519" s="5">
        <v>20</v>
      </c>
      <c r="O3519" s="5">
        <v>66.168999999999997</v>
      </c>
      <c r="P3519" s="5">
        <v>0</v>
      </c>
      <c r="Q3519" s="5">
        <v>0</v>
      </c>
      <c r="R3519" s="5">
        <v>0</v>
      </c>
      <c r="S3519" s="5">
        <v>0</v>
      </c>
      <c r="T3519" s="5">
        <v>20</v>
      </c>
      <c r="U3519" s="5">
        <v>0</v>
      </c>
      <c r="V3519" s="36">
        <v>0</v>
      </c>
      <c r="W3519" s="5">
        <f t="shared" si="2936"/>
        <v>100</v>
      </c>
      <c r="X3519" s="26"/>
    </row>
    <row r="3520" spans="1:25" ht="31.5" x14ac:dyDescent="0.25">
      <c r="A3520" s="4" t="s">
        <v>220</v>
      </c>
      <c r="B3520" s="4" t="s">
        <v>1318</v>
      </c>
      <c r="C3520" s="4" t="s">
        <v>44</v>
      </c>
      <c r="D3520" s="4"/>
      <c r="E3520" s="14" t="s">
        <v>734</v>
      </c>
      <c r="F3520" s="5">
        <f t="shared" ref="F3520:L3520" si="2989">F3521</f>
        <v>120</v>
      </c>
      <c r="G3520" s="5">
        <f t="shared" si="2989"/>
        <v>120</v>
      </c>
      <c r="H3520" s="5">
        <f t="shared" si="2989"/>
        <v>120</v>
      </c>
      <c r="I3520" s="5">
        <f t="shared" si="2989"/>
        <v>0</v>
      </c>
      <c r="J3520" s="5">
        <f t="shared" si="2989"/>
        <v>0</v>
      </c>
      <c r="K3520" s="5">
        <f t="shared" si="2989"/>
        <v>0</v>
      </c>
      <c r="L3520" s="5">
        <f t="shared" si="2989"/>
        <v>0</v>
      </c>
      <c r="M3520" s="5">
        <f t="shared" si="2924"/>
        <v>120</v>
      </c>
      <c r="N3520" s="5">
        <v>20</v>
      </c>
      <c r="O3520" s="5">
        <f>O3521</f>
        <v>34</v>
      </c>
      <c r="P3520" s="5">
        <f t="shared" ref="P3520:V3520" si="2990">P3521</f>
        <v>0</v>
      </c>
      <c r="Q3520" s="5">
        <f t="shared" si="2990"/>
        <v>0</v>
      </c>
      <c r="R3520" s="5">
        <f t="shared" si="2990"/>
        <v>0</v>
      </c>
      <c r="S3520" s="5">
        <f t="shared" si="2990"/>
        <v>0</v>
      </c>
      <c r="T3520" s="5">
        <v>20</v>
      </c>
      <c r="U3520" s="5">
        <f t="shared" si="2990"/>
        <v>0</v>
      </c>
      <c r="V3520" s="36">
        <f t="shared" si="2990"/>
        <v>0</v>
      </c>
      <c r="W3520" s="5">
        <f t="shared" si="2936"/>
        <v>100</v>
      </c>
      <c r="X3520" s="26"/>
    </row>
    <row r="3521" spans="1:24" x14ac:dyDescent="0.25">
      <c r="A3521" s="4" t="s">
        <v>220</v>
      </c>
      <c r="B3521" s="4" t="s">
        <v>1318</v>
      </c>
      <c r="C3521" s="4" t="s">
        <v>44</v>
      </c>
      <c r="D3521" s="4" t="s">
        <v>13</v>
      </c>
      <c r="E3521" s="14" t="s">
        <v>480</v>
      </c>
      <c r="F3521" s="5">
        <f t="shared" ref="F3521:L3521" si="2991">F3522+F3525</f>
        <v>120</v>
      </c>
      <c r="G3521" s="5">
        <f t="shared" si="2991"/>
        <v>120</v>
      </c>
      <c r="H3521" s="5">
        <f t="shared" si="2991"/>
        <v>120</v>
      </c>
      <c r="I3521" s="5">
        <f t="shared" si="2991"/>
        <v>0</v>
      </c>
      <c r="J3521" s="5">
        <f t="shared" si="2991"/>
        <v>0</v>
      </c>
      <c r="K3521" s="5">
        <f t="shared" si="2991"/>
        <v>0</v>
      </c>
      <c r="L3521" s="5">
        <f t="shared" si="2991"/>
        <v>0</v>
      </c>
      <c r="M3521" s="5">
        <f t="shared" si="2924"/>
        <v>120</v>
      </c>
      <c r="N3521" s="5">
        <v>20</v>
      </c>
      <c r="O3521" s="5">
        <f>O3522+O3525</f>
        <v>34</v>
      </c>
      <c r="P3521" s="5">
        <f t="shared" ref="P3521:V3521" si="2992">P3522+P3525</f>
        <v>0</v>
      </c>
      <c r="Q3521" s="5">
        <f t="shared" si="2992"/>
        <v>0</v>
      </c>
      <c r="R3521" s="5">
        <f t="shared" si="2992"/>
        <v>0</v>
      </c>
      <c r="S3521" s="5">
        <f t="shared" si="2992"/>
        <v>0</v>
      </c>
      <c r="T3521" s="5">
        <v>20</v>
      </c>
      <c r="U3521" s="5">
        <f t="shared" si="2992"/>
        <v>0</v>
      </c>
      <c r="V3521" s="36">
        <f t="shared" si="2992"/>
        <v>0</v>
      </c>
      <c r="W3521" s="5">
        <f t="shared" si="2936"/>
        <v>100</v>
      </c>
      <c r="X3521" s="26"/>
    </row>
    <row r="3522" spans="1:24" x14ac:dyDescent="0.25">
      <c r="A3522" s="4" t="s">
        <v>220</v>
      </c>
      <c r="B3522" s="4" t="s">
        <v>1318</v>
      </c>
      <c r="C3522" s="4" t="s">
        <v>44</v>
      </c>
      <c r="D3522" s="4" t="s">
        <v>14</v>
      </c>
      <c r="E3522" s="14" t="s">
        <v>482</v>
      </c>
      <c r="F3522" s="5">
        <f t="shared" ref="F3522:L3523" si="2993">F3523</f>
        <v>25</v>
      </c>
      <c r="G3522" s="5">
        <f t="shared" si="2993"/>
        <v>25</v>
      </c>
      <c r="H3522" s="5">
        <f t="shared" si="2993"/>
        <v>25</v>
      </c>
      <c r="I3522" s="5">
        <f t="shared" si="2993"/>
        <v>0</v>
      </c>
      <c r="J3522" s="5">
        <f t="shared" si="2993"/>
        <v>0</v>
      </c>
      <c r="K3522" s="5">
        <f t="shared" si="2993"/>
        <v>0</v>
      </c>
      <c r="L3522" s="5">
        <f t="shared" si="2993"/>
        <v>0</v>
      </c>
      <c r="M3522" s="5">
        <f t="shared" ref="M3522:M3617" si="2994">F3522+I3522+L3522</f>
        <v>25</v>
      </c>
      <c r="N3522" s="5">
        <v>20</v>
      </c>
      <c r="O3522" s="5">
        <f>O3523</f>
        <v>0</v>
      </c>
      <c r="P3522" s="5">
        <f t="shared" ref="P3522:V3523" si="2995">P3523</f>
        <v>0</v>
      </c>
      <c r="Q3522" s="5">
        <f t="shared" si="2995"/>
        <v>0</v>
      </c>
      <c r="R3522" s="5">
        <f t="shared" si="2995"/>
        <v>0</v>
      </c>
      <c r="S3522" s="5">
        <f t="shared" si="2995"/>
        <v>0</v>
      </c>
      <c r="T3522" s="5">
        <v>20</v>
      </c>
      <c r="U3522" s="5">
        <f t="shared" si="2995"/>
        <v>0</v>
      </c>
      <c r="V3522" s="36">
        <f t="shared" si="2995"/>
        <v>0</v>
      </c>
      <c r="W3522" s="5">
        <f t="shared" si="2936"/>
        <v>100</v>
      </c>
      <c r="X3522" s="26"/>
    </row>
    <row r="3523" spans="1:24" ht="31.5" x14ac:dyDescent="0.25">
      <c r="A3523" s="7" t="s">
        <v>220</v>
      </c>
      <c r="B3523" s="7" t="s">
        <v>65</v>
      </c>
      <c r="C3523" s="7"/>
      <c r="D3523" s="7"/>
      <c r="E3523" s="18" t="s">
        <v>426</v>
      </c>
      <c r="F3523" s="5">
        <f t="shared" si="2993"/>
        <v>25</v>
      </c>
      <c r="G3523" s="5">
        <f t="shared" si="2993"/>
        <v>25</v>
      </c>
      <c r="H3523" s="5">
        <f t="shared" si="2993"/>
        <v>25</v>
      </c>
      <c r="I3523" s="5">
        <f t="shared" si="2993"/>
        <v>0</v>
      </c>
      <c r="J3523" s="5">
        <f t="shared" si="2993"/>
        <v>0</v>
      </c>
      <c r="K3523" s="5">
        <f t="shared" si="2993"/>
        <v>0</v>
      </c>
      <c r="L3523" s="5">
        <f t="shared" si="2993"/>
        <v>0</v>
      </c>
      <c r="M3523" s="5">
        <f t="shared" si="2994"/>
        <v>25</v>
      </c>
      <c r="N3523" s="8">
        <v>1309.356</v>
      </c>
      <c r="O3523" s="5">
        <f>O3524</f>
        <v>0</v>
      </c>
      <c r="P3523" s="5">
        <f t="shared" si="2995"/>
        <v>0</v>
      </c>
      <c r="Q3523" s="5">
        <f t="shared" si="2995"/>
        <v>0</v>
      </c>
      <c r="R3523" s="5">
        <f t="shared" si="2995"/>
        <v>0</v>
      </c>
      <c r="S3523" s="5">
        <f t="shared" si="2995"/>
        <v>0</v>
      </c>
      <c r="T3523" s="8">
        <v>1302.6469999999999</v>
      </c>
      <c r="U3523" s="5">
        <f t="shared" si="2995"/>
        <v>0</v>
      </c>
      <c r="V3523" s="36">
        <f t="shared" si="2995"/>
        <v>0</v>
      </c>
      <c r="W3523" s="8">
        <f t="shared" si="2936"/>
        <v>99.487610703277028</v>
      </c>
      <c r="X3523" s="26"/>
    </row>
    <row r="3524" spans="1:24" hidden="1" x14ac:dyDescent="0.25">
      <c r="A3524" s="9" t="s">
        <v>220</v>
      </c>
      <c r="B3524" s="9" t="s">
        <v>1319</v>
      </c>
      <c r="C3524" s="9"/>
      <c r="D3524" s="9"/>
      <c r="E3524" s="13" t="s">
        <v>1185</v>
      </c>
      <c r="F3524" s="5">
        <v>25</v>
      </c>
      <c r="G3524" s="5">
        <v>25</v>
      </c>
      <c r="H3524" s="5">
        <v>25</v>
      </c>
      <c r="I3524" s="5"/>
      <c r="J3524" s="5"/>
      <c r="K3524" s="5"/>
      <c r="L3524" s="5"/>
      <c r="M3524" s="5">
        <f t="shared" si="2994"/>
        <v>25</v>
      </c>
      <c r="N3524" s="11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11">
        <v>0</v>
      </c>
      <c r="U3524" s="5">
        <v>0</v>
      </c>
      <c r="V3524" s="36">
        <v>0</v>
      </c>
      <c r="W3524" s="11" t="e">
        <f t="shared" si="2936"/>
        <v>#DIV/0!</v>
      </c>
      <c r="X3524" s="24" t="s">
        <v>1214</v>
      </c>
    </row>
    <row r="3525" spans="1:24" hidden="1" x14ac:dyDescent="0.25">
      <c r="A3525" s="4" t="s">
        <v>220</v>
      </c>
      <c r="B3525" s="4" t="s">
        <v>1319</v>
      </c>
      <c r="C3525" s="4" t="s">
        <v>111</v>
      </c>
      <c r="D3525" s="4"/>
      <c r="E3525" s="14" t="s">
        <v>872</v>
      </c>
      <c r="F3525" s="5">
        <f t="shared" ref="F3525:L3526" si="2996">F3526</f>
        <v>95</v>
      </c>
      <c r="G3525" s="5">
        <f t="shared" si="2996"/>
        <v>95</v>
      </c>
      <c r="H3525" s="5">
        <f t="shared" si="2996"/>
        <v>95</v>
      </c>
      <c r="I3525" s="5">
        <f t="shared" si="2996"/>
        <v>0</v>
      </c>
      <c r="J3525" s="5">
        <f t="shared" si="2996"/>
        <v>0</v>
      </c>
      <c r="K3525" s="5">
        <f t="shared" si="2996"/>
        <v>0</v>
      </c>
      <c r="L3525" s="5">
        <f t="shared" si="2996"/>
        <v>0</v>
      </c>
      <c r="M3525" s="5">
        <f t="shared" si="2994"/>
        <v>95</v>
      </c>
      <c r="N3525" s="5">
        <v>0</v>
      </c>
      <c r="O3525" s="5">
        <f>O3526</f>
        <v>34</v>
      </c>
      <c r="P3525" s="5">
        <f t="shared" ref="P3525:V3526" si="2997">P3526</f>
        <v>0</v>
      </c>
      <c r="Q3525" s="5">
        <f t="shared" si="2997"/>
        <v>0</v>
      </c>
      <c r="R3525" s="5">
        <f t="shared" si="2997"/>
        <v>0</v>
      </c>
      <c r="S3525" s="5">
        <f t="shared" si="2997"/>
        <v>0</v>
      </c>
      <c r="T3525" s="5">
        <v>0</v>
      </c>
      <c r="U3525" s="5">
        <f t="shared" si="2997"/>
        <v>0</v>
      </c>
      <c r="V3525" s="36">
        <f t="shared" si="2997"/>
        <v>0</v>
      </c>
      <c r="W3525" s="5" t="e">
        <f t="shared" si="2936"/>
        <v>#DIV/0!</v>
      </c>
      <c r="X3525" s="24" t="s">
        <v>1214</v>
      </c>
    </row>
    <row r="3526" spans="1:24" ht="63" hidden="1" x14ac:dyDescent="0.25">
      <c r="A3526" s="4" t="s">
        <v>220</v>
      </c>
      <c r="B3526" s="4" t="s">
        <v>1319</v>
      </c>
      <c r="C3526" s="4" t="s">
        <v>173</v>
      </c>
      <c r="D3526" s="4"/>
      <c r="E3526" s="14" t="s">
        <v>876</v>
      </c>
      <c r="F3526" s="5">
        <f t="shared" si="2996"/>
        <v>95</v>
      </c>
      <c r="G3526" s="5">
        <f t="shared" si="2996"/>
        <v>95</v>
      </c>
      <c r="H3526" s="5">
        <f t="shared" si="2996"/>
        <v>95</v>
      </c>
      <c r="I3526" s="5">
        <f t="shared" si="2996"/>
        <v>0</v>
      </c>
      <c r="J3526" s="5">
        <f t="shared" si="2996"/>
        <v>0</v>
      </c>
      <c r="K3526" s="5">
        <f t="shared" si="2996"/>
        <v>0</v>
      </c>
      <c r="L3526" s="5">
        <f t="shared" si="2996"/>
        <v>0</v>
      </c>
      <c r="M3526" s="5">
        <f t="shared" si="2994"/>
        <v>95</v>
      </c>
      <c r="N3526" s="5">
        <v>0</v>
      </c>
      <c r="O3526" s="5">
        <f>O3527</f>
        <v>34</v>
      </c>
      <c r="P3526" s="5">
        <f t="shared" si="2997"/>
        <v>0</v>
      </c>
      <c r="Q3526" s="5">
        <f t="shared" si="2997"/>
        <v>0</v>
      </c>
      <c r="R3526" s="5">
        <f t="shared" si="2997"/>
        <v>0</v>
      </c>
      <c r="S3526" s="5">
        <f t="shared" si="2997"/>
        <v>0</v>
      </c>
      <c r="T3526" s="5">
        <v>0</v>
      </c>
      <c r="U3526" s="5">
        <f t="shared" si="2997"/>
        <v>0</v>
      </c>
      <c r="V3526" s="36">
        <f t="shared" si="2997"/>
        <v>0</v>
      </c>
      <c r="W3526" s="5" t="e">
        <f t="shared" si="2936"/>
        <v>#DIV/0!</v>
      </c>
      <c r="X3526" s="24" t="s">
        <v>1214</v>
      </c>
    </row>
    <row r="3527" spans="1:24" ht="47.25" hidden="1" x14ac:dyDescent="0.25">
      <c r="A3527" s="4" t="s">
        <v>220</v>
      </c>
      <c r="B3527" s="4" t="s">
        <v>1319</v>
      </c>
      <c r="C3527" s="4" t="s">
        <v>174</v>
      </c>
      <c r="D3527" s="4"/>
      <c r="E3527" s="14" t="s">
        <v>879</v>
      </c>
      <c r="F3527" s="5">
        <v>95</v>
      </c>
      <c r="G3527" s="5">
        <v>95</v>
      </c>
      <c r="H3527" s="5">
        <v>95</v>
      </c>
      <c r="I3527" s="5"/>
      <c r="J3527" s="5"/>
      <c r="K3527" s="5"/>
      <c r="L3527" s="5"/>
      <c r="M3527" s="5">
        <f t="shared" si="2994"/>
        <v>95</v>
      </c>
      <c r="N3527" s="5">
        <v>0</v>
      </c>
      <c r="O3527" s="5">
        <v>34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36">
        <v>0</v>
      </c>
      <c r="W3527" s="5" t="e">
        <f t="shared" si="2936"/>
        <v>#DIV/0!</v>
      </c>
      <c r="X3527" s="24" t="s">
        <v>1214</v>
      </c>
    </row>
    <row r="3528" spans="1:24" ht="31.5" hidden="1" x14ac:dyDescent="0.25">
      <c r="A3528" s="4" t="s">
        <v>220</v>
      </c>
      <c r="B3528" s="4" t="s">
        <v>1319</v>
      </c>
      <c r="C3528" s="4" t="s">
        <v>172</v>
      </c>
      <c r="D3528" s="4"/>
      <c r="E3528" s="14" t="s">
        <v>502</v>
      </c>
      <c r="F3528" s="5"/>
      <c r="G3528" s="5"/>
      <c r="H3528" s="5"/>
      <c r="I3528" s="5"/>
      <c r="J3528" s="5"/>
      <c r="K3528" s="5"/>
      <c r="L3528" s="5"/>
      <c r="M3528" s="5">
        <f t="shared" si="2994"/>
        <v>0</v>
      </c>
      <c r="N3528" s="5">
        <v>0</v>
      </c>
      <c r="O3528" s="5">
        <f t="shared" ref="O3528:V3528" si="2998">O3529+O3532</f>
        <v>100</v>
      </c>
      <c r="P3528" s="5">
        <f t="shared" si="2998"/>
        <v>0</v>
      </c>
      <c r="Q3528" s="5">
        <f t="shared" si="2998"/>
        <v>0</v>
      </c>
      <c r="R3528" s="5">
        <f t="shared" si="2998"/>
        <v>0</v>
      </c>
      <c r="S3528" s="5">
        <f t="shared" si="2998"/>
        <v>0</v>
      </c>
      <c r="T3528" s="5">
        <v>0</v>
      </c>
      <c r="U3528" s="5">
        <f t="shared" si="2998"/>
        <v>0</v>
      </c>
      <c r="V3528" s="36">
        <f t="shared" si="2998"/>
        <v>0</v>
      </c>
      <c r="W3528" s="5" t="e">
        <f t="shared" si="2936"/>
        <v>#DIV/0!</v>
      </c>
      <c r="X3528" s="24" t="s">
        <v>1214</v>
      </c>
    </row>
    <row r="3529" spans="1:24" ht="31.5" hidden="1" x14ac:dyDescent="0.25">
      <c r="A3529" s="4" t="s">
        <v>220</v>
      </c>
      <c r="B3529" s="4" t="s">
        <v>1319</v>
      </c>
      <c r="C3529" s="4" t="s">
        <v>172</v>
      </c>
      <c r="D3529" s="4" t="s">
        <v>11</v>
      </c>
      <c r="E3529" s="14" t="s">
        <v>465</v>
      </c>
      <c r="F3529" s="5"/>
      <c r="G3529" s="5"/>
      <c r="H3529" s="5"/>
      <c r="I3529" s="5"/>
      <c r="J3529" s="5"/>
      <c r="K3529" s="5"/>
      <c r="L3529" s="5"/>
      <c r="M3529" s="5">
        <f t="shared" si="2994"/>
        <v>0</v>
      </c>
      <c r="N3529" s="5">
        <v>0</v>
      </c>
      <c r="O3529" s="5">
        <f>O3530</f>
        <v>100</v>
      </c>
      <c r="P3529" s="5">
        <f t="shared" ref="P3529:V3530" si="2999">P3530</f>
        <v>0</v>
      </c>
      <c r="Q3529" s="5">
        <f t="shared" si="2999"/>
        <v>0</v>
      </c>
      <c r="R3529" s="5">
        <f t="shared" si="2999"/>
        <v>0</v>
      </c>
      <c r="S3529" s="5">
        <f t="shared" si="2999"/>
        <v>0</v>
      </c>
      <c r="T3529" s="5">
        <v>0</v>
      </c>
      <c r="U3529" s="5">
        <f t="shared" si="2999"/>
        <v>0</v>
      </c>
      <c r="V3529" s="36">
        <f t="shared" si="2999"/>
        <v>0</v>
      </c>
      <c r="W3529" s="5" t="e">
        <f t="shared" si="2936"/>
        <v>#DIV/0!</v>
      </c>
      <c r="X3529" s="24" t="s">
        <v>1214</v>
      </c>
    </row>
    <row r="3530" spans="1:24" ht="31.5" hidden="1" x14ac:dyDescent="0.25">
      <c r="A3530" s="4" t="s">
        <v>220</v>
      </c>
      <c r="B3530" s="4" t="s">
        <v>1319</v>
      </c>
      <c r="C3530" s="4" t="s">
        <v>172</v>
      </c>
      <c r="D3530" s="4" t="s">
        <v>12</v>
      </c>
      <c r="E3530" s="14" t="s">
        <v>466</v>
      </c>
      <c r="F3530" s="5"/>
      <c r="G3530" s="5"/>
      <c r="H3530" s="5"/>
      <c r="I3530" s="5"/>
      <c r="J3530" s="5"/>
      <c r="K3530" s="5"/>
      <c r="L3530" s="5"/>
      <c r="M3530" s="5">
        <f t="shared" si="2994"/>
        <v>0</v>
      </c>
      <c r="N3530" s="5">
        <v>0</v>
      </c>
      <c r="O3530" s="5">
        <f>O3531</f>
        <v>100</v>
      </c>
      <c r="P3530" s="5">
        <f t="shared" si="2999"/>
        <v>0</v>
      </c>
      <c r="Q3530" s="5">
        <f t="shared" si="2999"/>
        <v>0</v>
      </c>
      <c r="R3530" s="5">
        <f t="shared" si="2999"/>
        <v>0</v>
      </c>
      <c r="S3530" s="5">
        <f t="shared" si="2999"/>
        <v>0</v>
      </c>
      <c r="T3530" s="5">
        <v>0</v>
      </c>
      <c r="U3530" s="5">
        <f t="shared" si="2999"/>
        <v>0</v>
      </c>
      <c r="V3530" s="36">
        <f t="shared" si="2999"/>
        <v>0</v>
      </c>
      <c r="W3530" s="5" t="e">
        <f t="shared" si="2936"/>
        <v>#DIV/0!</v>
      </c>
      <c r="X3530" s="24" t="s">
        <v>1214</v>
      </c>
    </row>
    <row r="3531" spans="1:24" ht="31.5" hidden="1" x14ac:dyDescent="0.25">
      <c r="A3531" s="4" t="s">
        <v>220</v>
      </c>
      <c r="B3531" s="4" t="s">
        <v>1319</v>
      </c>
      <c r="C3531" s="4" t="s">
        <v>22</v>
      </c>
      <c r="D3531" s="4"/>
      <c r="E3531" s="14" t="s">
        <v>699</v>
      </c>
      <c r="F3531" s="5"/>
      <c r="G3531" s="5"/>
      <c r="H3531" s="5"/>
      <c r="I3531" s="5"/>
      <c r="J3531" s="5"/>
      <c r="K3531" s="5"/>
      <c r="L3531" s="5"/>
      <c r="M3531" s="5">
        <f t="shared" si="2994"/>
        <v>0</v>
      </c>
      <c r="N3531" s="5">
        <v>0</v>
      </c>
      <c r="O3531" s="5">
        <v>100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36">
        <v>0</v>
      </c>
      <c r="W3531" s="5" t="e">
        <f t="shared" ref="W3531:W3594" si="3000">T3531/N3531*100</f>
        <v>#DIV/0!</v>
      </c>
      <c r="X3531" s="24" t="s">
        <v>1214</v>
      </c>
    </row>
    <row r="3532" spans="1:24" hidden="1" x14ac:dyDescent="0.25">
      <c r="A3532" s="4" t="s">
        <v>220</v>
      </c>
      <c r="B3532" s="4" t="s">
        <v>1319</v>
      </c>
      <c r="C3532" s="4" t="s">
        <v>23</v>
      </c>
      <c r="D3532" s="4"/>
      <c r="E3532" s="14" t="s">
        <v>705</v>
      </c>
      <c r="F3532" s="5"/>
      <c r="G3532" s="5"/>
      <c r="H3532" s="5"/>
      <c r="I3532" s="5"/>
      <c r="J3532" s="5"/>
      <c r="K3532" s="5"/>
      <c r="L3532" s="5"/>
      <c r="M3532" s="5">
        <v>0</v>
      </c>
      <c r="N3532" s="5">
        <v>0</v>
      </c>
      <c r="O3532" s="5">
        <f t="shared" ref="O3532:V3534" si="3001">O3533</f>
        <v>0</v>
      </c>
      <c r="P3532" s="5">
        <f t="shared" si="3001"/>
        <v>0</v>
      </c>
      <c r="Q3532" s="5">
        <f t="shared" si="3001"/>
        <v>0</v>
      </c>
      <c r="R3532" s="5">
        <f t="shared" si="3001"/>
        <v>0</v>
      </c>
      <c r="S3532" s="5">
        <f t="shared" si="3001"/>
        <v>0</v>
      </c>
      <c r="T3532" s="5">
        <v>0</v>
      </c>
      <c r="U3532" s="5">
        <f t="shared" si="3001"/>
        <v>0</v>
      </c>
      <c r="V3532" s="36">
        <f t="shared" si="3001"/>
        <v>0</v>
      </c>
      <c r="W3532" s="5" t="e">
        <f t="shared" si="3000"/>
        <v>#DIV/0!</v>
      </c>
      <c r="X3532" s="24" t="s">
        <v>1214</v>
      </c>
    </row>
    <row r="3533" spans="1:24" ht="47.25" hidden="1" x14ac:dyDescent="0.25">
      <c r="A3533" s="4" t="s">
        <v>220</v>
      </c>
      <c r="B3533" s="4" t="s">
        <v>1319</v>
      </c>
      <c r="C3533" s="4" t="s">
        <v>217</v>
      </c>
      <c r="D3533" s="4"/>
      <c r="E3533" s="28" t="s">
        <v>708</v>
      </c>
      <c r="F3533" s="5"/>
      <c r="G3533" s="5"/>
      <c r="H3533" s="5"/>
      <c r="I3533" s="5"/>
      <c r="J3533" s="5"/>
      <c r="K3533" s="5"/>
      <c r="L3533" s="5"/>
      <c r="M3533" s="5">
        <v>0</v>
      </c>
      <c r="N3533" s="5">
        <v>0</v>
      </c>
      <c r="O3533" s="5">
        <f t="shared" si="3001"/>
        <v>0</v>
      </c>
      <c r="P3533" s="5">
        <f t="shared" si="3001"/>
        <v>0</v>
      </c>
      <c r="Q3533" s="5">
        <f t="shared" si="3001"/>
        <v>0</v>
      </c>
      <c r="R3533" s="5">
        <f t="shared" si="3001"/>
        <v>0</v>
      </c>
      <c r="S3533" s="5">
        <f t="shared" si="3001"/>
        <v>0</v>
      </c>
      <c r="T3533" s="5">
        <v>0</v>
      </c>
      <c r="U3533" s="5">
        <f t="shared" si="3001"/>
        <v>0</v>
      </c>
      <c r="V3533" s="36">
        <f t="shared" si="3001"/>
        <v>0</v>
      </c>
      <c r="W3533" s="5" t="e">
        <f t="shared" si="3000"/>
        <v>#DIV/0!</v>
      </c>
      <c r="X3533" s="24" t="s">
        <v>1214</v>
      </c>
    </row>
    <row r="3534" spans="1:24" ht="31.5" hidden="1" x14ac:dyDescent="0.25">
      <c r="A3534" s="4" t="s">
        <v>220</v>
      </c>
      <c r="B3534" s="4" t="s">
        <v>1319</v>
      </c>
      <c r="C3534" s="4" t="s">
        <v>217</v>
      </c>
      <c r="D3534" s="4" t="s">
        <v>11</v>
      </c>
      <c r="E3534" s="14" t="s">
        <v>465</v>
      </c>
      <c r="F3534" s="5"/>
      <c r="G3534" s="5"/>
      <c r="H3534" s="5"/>
      <c r="I3534" s="5"/>
      <c r="J3534" s="5"/>
      <c r="K3534" s="5"/>
      <c r="L3534" s="5"/>
      <c r="M3534" s="5">
        <v>0</v>
      </c>
      <c r="N3534" s="5">
        <v>0</v>
      </c>
      <c r="O3534" s="5">
        <f t="shared" si="3001"/>
        <v>0</v>
      </c>
      <c r="P3534" s="5">
        <f t="shared" si="3001"/>
        <v>0</v>
      </c>
      <c r="Q3534" s="5">
        <f t="shared" si="3001"/>
        <v>0</v>
      </c>
      <c r="R3534" s="5">
        <f t="shared" si="3001"/>
        <v>0</v>
      </c>
      <c r="S3534" s="5">
        <f t="shared" si="3001"/>
        <v>0</v>
      </c>
      <c r="T3534" s="5">
        <v>0</v>
      </c>
      <c r="U3534" s="5">
        <f t="shared" si="3001"/>
        <v>0</v>
      </c>
      <c r="V3534" s="36">
        <f t="shared" si="3001"/>
        <v>0</v>
      </c>
      <c r="W3534" s="5" t="e">
        <f t="shared" si="3000"/>
        <v>#DIV/0!</v>
      </c>
      <c r="X3534" s="24" t="s">
        <v>1214</v>
      </c>
    </row>
    <row r="3535" spans="1:24" ht="31.5" hidden="1" x14ac:dyDescent="0.25">
      <c r="A3535" s="4" t="s">
        <v>220</v>
      </c>
      <c r="B3535" s="4" t="s">
        <v>1319</v>
      </c>
      <c r="C3535" s="4" t="s">
        <v>217</v>
      </c>
      <c r="D3535" s="4" t="s">
        <v>12</v>
      </c>
      <c r="E3535" s="14" t="s">
        <v>466</v>
      </c>
      <c r="F3535" s="5"/>
      <c r="G3535" s="5"/>
      <c r="H3535" s="5"/>
      <c r="I3535" s="5"/>
      <c r="J3535" s="5"/>
      <c r="K3535" s="5"/>
      <c r="L3535" s="5"/>
      <c r="M3535" s="5">
        <v>0</v>
      </c>
      <c r="N3535" s="5">
        <v>0</v>
      </c>
      <c r="O3535" s="5">
        <v>0</v>
      </c>
      <c r="P3535" s="5">
        <f>N3535</f>
        <v>0</v>
      </c>
      <c r="Q3535" s="5">
        <f>O3535</f>
        <v>0</v>
      </c>
      <c r="R3535" s="5">
        <v>0</v>
      </c>
      <c r="S3535" s="5">
        <v>0</v>
      </c>
      <c r="T3535" s="5">
        <v>0</v>
      </c>
      <c r="U3535" s="5">
        <f>T3535</f>
        <v>0</v>
      </c>
      <c r="V3535" s="36">
        <v>0</v>
      </c>
      <c r="W3535" s="5" t="e">
        <f t="shared" si="3000"/>
        <v>#DIV/0!</v>
      </c>
      <c r="X3535" s="24" t="s">
        <v>1214</v>
      </c>
    </row>
    <row r="3536" spans="1:24" s="3" customFormat="1" ht="47.25" x14ac:dyDescent="0.25">
      <c r="A3536" s="9" t="s">
        <v>220</v>
      </c>
      <c r="B3536" s="9" t="s">
        <v>1344</v>
      </c>
      <c r="C3536" s="9"/>
      <c r="D3536" s="9"/>
      <c r="E3536" s="13" t="s">
        <v>1186</v>
      </c>
      <c r="F3536" s="8">
        <f t="shared" ref="F3536:L3536" si="3002">F3537+F3558</f>
        <v>874.80000000000007</v>
      </c>
      <c r="G3536" s="8">
        <f t="shared" si="3002"/>
        <v>874.80000000000007</v>
      </c>
      <c r="H3536" s="8">
        <f t="shared" si="3002"/>
        <v>901.9</v>
      </c>
      <c r="I3536" s="8">
        <f t="shared" si="3002"/>
        <v>0</v>
      </c>
      <c r="J3536" s="8">
        <f t="shared" si="3002"/>
        <v>0</v>
      </c>
      <c r="K3536" s="8">
        <f t="shared" si="3002"/>
        <v>0</v>
      </c>
      <c r="L3536" s="8">
        <f t="shared" si="3002"/>
        <v>760.33799999999997</v>
      </c>
      <c r="M3536" s="8">
        <f t="shared" si="2994"/>
        <v>1635.1379999999999</v>
      </c>
      <c r="N3536" s="11">
        <v>920.55600000000004</v>
      </c>
      <c r="O3536" s="8">
        <f t="shared" ref="O3536:V3536" si="3003">O3537+O3558+O3544</f>
        <v>479.92556000000002</v>
      </c>
      <c r="P3536" s="8">
        <f t="shared" si="3003"/>
        <v>145.5</v>
      </c>
      <c r="Q3536" s="8">
        <f t="shared" si="3003"/>
        <v>183.90356</v>
      </c>
      <c r="R3536" s="8">
        <f t="shared" si="3003"/>
        <v>0</v>
      </c>
      <c r="S3536" s="8">
        <f t="shared" si="3003"/>
        <v>0</v>
      </c>
      <c r="T3536" s="11">
        <v>913.84700000000009</v>
      </c>
      <c r="U3536" s="8">
        <f t="shared" si="3003"/>
        <v>145.5</v>
      </c>
      <c r="V3536" s="8">
        <f t="shared" si="3003"/>
        <v>0</v>
      </c>
      <c r="W3536" s="11">
        <f t="shared" si="3000"/>
        <v>99.271201317464659</v>
      </c>
      <c r="X3536" s="21"/>
    </row>
    <row r="3537" spans="1:24" s="10" customFormat="1" x14ac:dyDescent="0.25">
      <c r="A3537" s="4" t="s">
        <v>220</v>
      </c>
      <c r="B3537" s="4" t="s">
        <v>1344</v>
      </c>
      <c r="C3537" s="4" t="s">
        <v>111</v>
      </c>
      <c r="D3537" s="4"/>
      <c r="E3537" s="14" t="s">
        <v>872</v>
      </c>
      <c r="F3537" s="11">
        <f t="shared" ref="F3537:L3542" si="3004">F3538</f>
        <v>32.200000000000003</v>
      </c>
      <c r="G3537" s="11">
        <f t="shared" si="3004"/>
        <v>32.200000000000003</v>
      </c>
      <c r="H3537" s="11">
        <f t="shared" si="3004"/>
        <v>32.200000000000003</v>
      </c>
      <c r="I3537" s="11">
        <f t="shared" si="3004"/>
        <v>0</v>
      </c>
      <c r="J3537" s="11">
        <f t="shared" si="3004"/>
        <v>0</v>
      </c>
      <c r="K3537" s="11">
        <f t="shared" si="3004"/>
        <v>0</v>
      </c>
      <c r="L3537" s="11">
        <f t="shared" si="3004"/>
        <v>0</v>
      </c>
      <c r="M3537" s="11">
        <f t="shared" si="2994"/>
        <v>32.200000000000003</v>
      </c>
      <c r="N3537" s="5">
        <v>920.55600000000004</v>
      </c>
      <c r="O3537" s="11">
        <f t="shared" ref="O3537:S3542" si="3005">O3538</f>
        <v>16.100000000000001</v>
      </c>
      <c r="P3537" s="11">
        <f t="shared" ref="P3537:V3542" si="3006">P3538</f>
        <v>0</v>
      </c>
      <c r="Q3537" s="11">
        <f t="shared" si="3006"/>
        <v>0</v>
      </c>
      <c r="R3537" s="11">
        <f t="shared" si="3006"/>
        <v>0</v>
      </c>
      <c r="S3537" s="11">
        <f t="shared" si="3006"/>
        <v>0</v>
      </c>
      <c r="T3537" s="5">
        <v>913.84700000000009</v>
      </c>
      <c r="U3537" s="11">
        <f t="shared" si="3006"/>
        <v>0</v>
      </c>
      <c r="V3537" s="35">
        <f t="shared" si="3006"/>
        <v>0</v>
      </c>
      <c r="W3537" s="5">
        <f t="shared" si="3000"/>
        <v>99.271201317464659</v>
      </c>
      <c r="X3537" s="24"/>
    </row>
    <row r="3538" spans="1:24" ht="63" x14ac:dyDescent="0.25">
      <c r="A3538" s="4" t="s">
        <v>220</v>
      </c>
      <c r="B3538" s="4" t="s">
        <v>1344</v>
      </c>
      <c r="C3538" s="4" t="s">
        <v>173</v>
      </c>
      <c r="D3538" s="4"/>
      <c r="E3538" s="14" t="s">
        <v>876</v>
      </c>
      <c r="F3538" s="5">
        <f t="shared" si="3004"/>
        <v>32.200000000000003</v>
      </c>
      <c r="G3538" s="5">
        <f t="shared" si="3004"/>
        <v>32.200000000000003</v>
      </c>
      <c r="H3538" s="5">
        <f t="shared" si="3004"/>
        <v>32.200000000000003</v>
      </c>
      <c r="I3538" s="5">
        <f t="shared" si="3004"/>
        <v>0</v>
      </c>
      <c r="J3538" s="5">
        <f t="shared" si="3004"/>
        <v>0</v>
      </c>
      <c r="K3538" s="5">
        <f t="shared" si="3004"/>
        <v>0</v>
      </c>
      <c r="L3538" s="5">
        <f t="shared" si="3004"/>
        <v>0</v>
      </c>
      <c r="M3538" s="5">
        <f t="shared" si="2994"/>
        <v>32.200000000000003</v>
      </c>
      <c r="N3538" s="5">
        <v>32.200000000000003</v>
      </c>
      <c r="O3538" s="5">
        <f t="shared" si="3005"/>
        <v>16.100000000000001</v>
      </c>
      <c r="P3538" s="5">
        <f t="shared" si="3006"/>
        <v>0</v>
      </c>
      <c r="Q3538" s="5">
        <f t="shared" si="3006"/>
        <v>0</v>
      </c>
      <c r="R3538" s="5">
        <f t="shared" si="3006"/>
        <v>0</v>
      </c>
      <c r="S3538" s="5">
        <f t="shared" si="3006"/>
        <v>0</v>
      </c>
      <c r="T3538" s="5">
        <v>32.200000000000003</v>
      </c>
      <c r="U3538" s="5">
        <f t="shared" si="3006"/>
        <v>0</v>
      </c>
      <c r="V3538" s="36">
        <f t="shared" si="3006"/>
        <v>0</v>
      </c>
      <c r="W3538" s="5">
        <f t="shared" si="3000"/>
        <v>100</v>
      </c>
      <c r="X3538" s="24"/>
    </row>
    <row r="3539" spans="1:24" ht="47.25" x14ac:dyDescent="0.25">
      <c r="A3539" s="4" t="s">
        <v>220</v>
      </c>
      <c r="B3539" s="4" t="s">
        <v>1344</v>
      </c>
      <c r="C3539" s="4" t="s">
        <v>174</v>
      </c>
      <c r="D3539" s="4"/>
      <c r="E3539" s="14" t="s">
        <v>879</v>
      </c>
      <c r="F3539" s="5">
        <f t="shared" si="3004"/>
        <v>32.200000000000003</v>
      </c>
      <c r="G3539" s="5">
        <f t="shared" si="3004"/>
        <v>32.200000000000003</v>
      </c>
      <c r="H3539" s="5">
        <f t="shared" si="3004"/>
        <v>32.200000000000003</v>
      </c>
      <c r="I3539" s="5">
        <f t="shared" si="3004"/>
        <v>0</v>
      </c>
      <c r="J3539" s="5">
        <f t="shared" si="3004"/>
        <v>0</v>
      </c>
      <c r="K3539" s="5">
        <f t="shared" si="3004"/>
        <v>0</v>
      </c>
      <c r="L3539" s="5">
        <f t="shared" si="3004"/>
        <v>0</v>
      </c>
      <c r="M3539" s="5">
        <f t="shared" si="2994"/>
        <v>32.200000000000003</v>
      </c>
      <c r="N3539" s="5">
        <v>32.200000000000003</v>
      </c>
      <c r="O3539" s="5">
        <f t="shared" si="3005"/>
        <v>16.100000000000001</v>
      </c>
      <c r="P3539" s="5">
        <f t="shared" si="3006"/>
        <v>0</v>
      </c>
      <c r="Q3539" s="5">
        <f t="shared" si="3006"/>
        <v>0</v>
      </c>
      <c r="R3539" s="5">
        <f t="shared" si="3006"/>
        <v>0</v>
      </c>
      <c r="S3539" s="5">
        <f t="shared" si="3006"/>
        <v>0</v>
      </c>
      <c r="T3539" s="5">
        <v>32.200000000000003</v>
      </c>
      <c r="U3539" s="5">
        <f t="shared" si="3006"/>
        <v>0</v>
      </c>
      <c r="V3539" s="36">
        <f t="shared" si="3006"/>
        <v>0</v>
      </c>
      <c r="W3539" s="5">
        <f t="shared" si="3000"/>
        <v>100</v>
      </c>
      <c r="X3539" s="24"/>
    </row>
    <row r="3540" spans="1:24" ht="31.5" x14ac:dyDescent="0.25">
      <c r="A3540" s="4" t="s">
        <v>220</v>
      </c>
      <c r="B3540" s="4" t="s">
        <v>1344</v>
      </c>
      <c r="C3540" s="4" t="s">
        <v>172</v>
      </c>
      <c r="D3540" s="4"/>
      <c r="E3540" s="14" t="s">
        <v>502</v>
      </c>
      <c r="F3540" s="5">
        <f t="shared" si="3004"/>
        <v>32.200000000000003</v>
      </c>
      <c r="G3540" s="5">
        <f t="shared" si="3004"/>
        <v>32.200000000000003</v>
      </c>
      <c r="H3540" s="5">
        <f t="shared" si="3004"/>
        <v>32.200000000000003</v>
      </c>
      <c r="I3540" s="5">
        <f t="shared" si="3004"/>
        <v>0</v>
      </c>
      <c r="J3540" s="5">
        <f t="shared" si="3004"/>
        <v>0</v>
      </c>
      <c r="K3540" s="5">
        <f t="shared" si="3004"/>
        <v>0</v>
      </c>
      <c r="L3540" s="5">
        <f t="shared" si="3004"/>
        <v>0</v>
      </c>
      <c r="M3540" s="5">
        <f t="shared" si="2994"/>
        <v>32.200000000000003</v>
      </c>
      <c r="N3540" s="5">
        <v>32.200000000000003</v>
      </c>
      <c r="O3540" s="5">
        <f t="shared" si="3005"/>
        <v>16.100000000000001</v>
      </c>
      <c r="P3540" s="5">
        <f t="shared" si="3006"/>
        <v>0</v>
      </c>
      <c r="Q3540" s="5">
        <f t="shared" si="3006"/>
        <v>0</v>
      </c>
      <c r="R3540" s="5">
        <f t="shared" si="3006"/>
        <v>0</v>
      </c>
      <c r="S3540" s="5">
        <f t="shared" si="3006"/>
        <v>0</v>
      </c>
      <c r="T3540" s="5">
        <v>32.200000000000003</v>
      </c>
      <c r="U3540" s="5">
        <f t="shared" si="3006"/>
        <v>0</v>
      </c>
      <c r="V3540" s="36">
        <f t="shared" si="3006"/>
        <v>0</v>
      </c>
      <c r="W3540" s="5">
        <f t="shared" si="3000"/>
        <v>100</v>
      </c>
      <c r="X3540" s="24"/>
    </row>
    <row r="3541" spans="1:24" ht="31.5" x14ac:dyDescent="0.25">
      <c r="A3541" s="4" t="s">
        <v>220</v>
      </c>
      <c r="B3541" s="4" t="s">
        <v>1344</v>
      </c>
      <c r="C3541" s="4" t="s">
        <v>172</v>
      </c>
      <c r="D3541" s="4" t="s">
        <v>11</v>
      </c>
      <c r="E3541" s="14" t="s">
        <v>465</v>
      </c>
      <c r="F3541" s="5">
        <f t="shared" si="3004"/>
        <v>32.200000000000003</v>
      </c>
      <c r="G3541" s="5">
        <f t="shared" si="3004"/>
        <v>32.200000000000003</v>
      </c>
      <c r="H3541" s="5">
        <f t="shared" si="3004"/>
        <v>32.200000000000003</v>
      </c>
      <c r="I3541" s="5">
        <f t="shared" si="3004"/>
        <v>0</v>
      </c>
      <c r="J3541" s="5">
        <f t="shared" si="3004"/>
        <v>0</v>
      </c>
      <c r="K3541" s="5">
        <f t="shared" si="3004"/>
        <v>0</v>
      </c>
      <c r="L3541" s="5">
        <f t="shared" si="3004"/>
        <v>0</v>
      </c>
      <c r="M3541" s="5">
        <f t="shared" si="2994"/>
        <v>32.200000000000003</v>
      </c>
      <c r="N3541" s="5">
        <v>32.200000000000003</v>
      </c>
      <c r="O3541" s="5">
        <f t="shared" si="3005"/>
        <v>16.100000000000001</v>
      </c>
      <c r="P3541" s="5">
        <f t="shared" si="3005"/>
        <v>0</v>
      </c>
      <c r="Q3541" s="5">
        <f t="shared" si="3005"/>
        <v>0</v>
      </c>
      <c r="R3541" s="5">
        <f t="shared" si="3005"/>
        <v>0</v>
      </c>
      <c r="S3541" s="5">
        <f t="shared" si="3005"/>
        <v>0</v>
      </c>
      <c r="T3541" s="5">
        <v>32.200000000000003</v>
      </c>
      <c r="U3541" s="5">
        <f t="shared" si="3006"/>
        <v>0</v>
      </c>
      <c r="V3541" s="36">
        <f t="shared" si="3006"/>
        <v>0</v>
      </c>
      <c r="W3541" s="5">
        <f t="shared" si="3000"/>
        <v>100</v>
      </c>
      <c r="X3541" s="24"/>
    </row>
    <row r="3542" spans="1:24" ht="31.5" x14ac:dyDescent="0.25">
      <c r="A3542" s="4" t="s">
        <v>220</v>
      </c>
      <c r="B3542" s="4" t="s">
        <v>1344</v>
      </c>
      <c r="C3542" s="4" t="s">
        <v>172</v>
      </c>
      <c r="D3542" s="4" t="s">
        <v>12</v>
      </c>
      <c r="E3542" s="14" t="s">
        <v>466</v>
      </c>
      <c r="F3542" s="5">
        <f t="shared" si="3004"/>
        <v>32.200000000000003</v>
      </c>
      <c r="G3542" s="5">
        <f t="shared" si="3004"/>
        <v>32.200000000000003</v>
      </c>
      <c r="H3542" s="5">
        <f t="shared" si="3004"/>
        <v>32.200000000000003</v>
      </c>
      <c r="I3542" s="5">
        <f t="shared" si="3004"/>
        <v>0</v>
      </c>
      <c r="J3542" s="5">
        <f t="shared" si="3004"/>
        <v>0</v>
      </c>
      <c r="K3542" s="5">
        <f t="shared" si="3004"/>
        <v>0</v>
      </c>
      <c r="L3542" s="5">
        <f t="shared" si="3004"/>
        <v>0</v>
      </c>
      <c r="M3542" s="5">
        <f t="shared" si="2994"/>
        <v>32.200000000000003</v>
      </c>
      <c r="N3542" s="5">
        <v>32.200000000000003</v>
      </c>
      <c r="O3542" s="5">
        <f t="shared" si="3005"/>
        <v>16.100000000000001</v>
      </c>
      <c r="P3542" s="5">
        <f t="shared" si="3005"/>
        <v>0</v>
      </c>
      <c r="Q3542" s="5">
        <f t="shared" si="3005"/>
        <v>0</v>
      </c>
      <c r="R3542" s="5">
        <f t="shared" si="3005"/>
        <v>0</v>
      </c>
      <c r="S3542" s="5">
        <f t="shared" si="3005"/>
        <v>0</v>
      </c>
      <c r="T3542" s="5">
        <v>32.200000000000003</v>
      </c>
      <c r="U3542" s="5">
        <f t="shared" si="3006"/>
        <v>0</v>
      </c>
      <c r="V3542" s="36">
        <f t="shared" si="3006"/>
        <v>0</v>
      </c>
      <c r="W3542" s="5">
        <f t="shared" si="3000"/>
        <v>100</v>
      </c>
      <c r="X3542" s="24"/>
    </row>
    <row r="3543" spans="1:24" ht="47.25" x14ac:dyDescent="0.25">
      <c r="A3543" s="4" t="s">
        <v>220</v>
      </c>
      <c r="B3543" s="4" t="s">
        <v>1344</v>
      </c>
      <c r="C3543" s="4" t="s">
        <v>176</v>
      </c>
      <c r="D3543" s="4"/>
      <c r="E3543" s="14" t="s">
        <v>1476</v>
      </c>
      <c r="F3543" s="5">
        <v>32.200000000000003</v>
      </c>
      <c r="G3543" s="5">
        <v>32.200000000000003</v>
      </c>
      <c r="H3543" s="5">
        <v>32.200000000000003</v>
      </c>
      <c r="I3543" s="5"/>
      <c r="J3543" s="5"/>
      <c r="K3543" s="5"/>
      <c r="L3543" s="5"/>
      <c r="M3543" s="5">
        <f t="shared" si="2994"/>
        <v>32.200000000000003</v>
      </c>
      <c r="N3543" s="5">
        <v>888.35599999999999</v>
      </c>
      <c r="O3543" s="5">
        <v>16.100000000000001</v>
      </c>
      <c r="P3543" s="5">
        <v>0</v>
      </c>
      <c r="Q3543" s="5">
        <v>0</v>
      </c>
      <c r="R3543" s="5">
        <v>0</v>
      </c>
      <c r="S3543" s="5">
        <v>0</v>
      </c>
      <c r="T3543" s="5">
        <v>881.64700000000005</v>
      </c>
      <c r="U3543" s="5">
        <v>0</v>
      </c>
      <c r="V3543" s="36">
        <v>0</v>
      </c>
      <c r="W3543" s="5">
        <f t="shared" si="3000"/>
        <v>99.244784748456709</v>
      </c>
      <c r="X3543" s="24"/>
    </row>
    <row r="3544" spans="1:24" s="10" customFormat="1" ht="31.5" x14ac:dyDescent="0.25">
      <c r="A3544" s="4" t="s">
        <v>220</v>
      </c>
      <c r="B3544" s="4" t="s">
        <v>1344</v>
      </c>
      <c r="C3544" s="4" t="s">
        <v>177</v>
      </c>
      <c r="D3544" s="4"/>
      <c r="E3544" s="14" t="s">
        <v>881</v>
      </c>
      <c r="F3544" s="5"/>
      <c r="G3544" s="5"/>
      <c r="H3544" s="5"/>
      <c r="I3544" s="5"/>
      <c r="J3544" s="5"/>
      <c r="K3544" s="5"/>
      <c r="L3544" s="5"/>
      <c r="M3544" s="11">
        <f>M3545</f>
        <v>0</v>
      </c>
      <c r="N3544" s="5">
        <v>888.35599999999999</v>
      </c>
      <c r="O3544" s="11">
        <f t="shared" ref="O3544:V3544" si="3007">O3545</f>
        <v>0</v>
      </c>
      <c r="P3544" s="11">
        <f t="shared" si="3007"/>
        <v>0</v>
      </c>
      <c r="Q3544" s="11">
        <f t="shared" si="3007"/>
        <v>0</v>
      </c>
      <c r="R3544" s="11">
        <f t="shared" si="3007"/>
        <v>0</v>
      </c>
      <c r="S3544" s="11">
        <f t="shared" si="3007"/>
        <v>0</v>
      </c>
      <c r="T3544" s="5">
        <v>881.64700000000005</v>
      </c>
      <c r="U3544" s="11">
        <f t="shared" si="3007"/>
        <v>0</v>
      </c>
      <c r="V3544" s="11">
        <f t="shared" si="3007"/>
        <v>0</v>
      </c>
      <c r="W3544" s="5">
        <f t="shared" si="3000"/>
        <v>99.244784748456709</v>
      </c>
      <c r="X3544" s="25"/>
    </row>
    <row r="3545" spans="1:24" ht="63" x14ac:dyDescent="0.25">
      <c r="A3545" s="4" t="s">
        <v>220</v>
      </c>
      <c r="B3545" s="4" t="s">
        <v>1344</v>
      </c>
      <c r="C3545" s="4" t="s">
        <v>175</v>
      </c>
      <c r="D3545" s="4"/>
      <c r="E3545" s="14" t="s">
        <v>1477</v>
      </c>
      <c r="F3545" s="5"/>
      <c r="G3545" s="5"/>
      <c r="H3545" s="5"/>
      <c r="I3545" s="5"/>
      <c r="J3545" s="5"/>
      <c r="K3545" s="5"/>
      <c r="L3545" s="5"/>
      <c r="M3545" s="5">
        <f>M3546+M3551</f>
        <v>0</v>
      </c>
      <c r="N3545" s="5">
        <v>888.35599999999999</v>
      </c>
      <c r="O3545" s="5">
        <f t="shared" ref="O3545:V3545" si="3008">O3546+O3551</f>
        <v>0</v>
      </c>
      <c r="P3545" s="5">
        <f t="shared" si="3008"/>
        <v>0</v>
      </c>
      <c r="Q3545" s="5">
        <f t="shared" si="3008"/>
        <v>0</v>
      </c>
      <c r="R3545" s="5">
        <f t="shared" si="3008"/>
        <v>0</v>
      </c>
      <c r="S3545" s="5">
        <f t="shared" si="3008"/>
        <v>0</v>
      </c>
      <c r="T3545" s="5">
        <v>881.64700000000005</v>
      </c>
      <c r="U3545" s="5">
        <f t="shared" si="3008"/>
        <v>0</v>
      </c>
      <c r="V3545" s="5">
        <f t="shared" si="3008"/>
        <v>0</v>
      </c>
      <c r="W3545" s="5">
        <f t="shared" si="3000"/>
        <v>99.244784748456709</v>
      </c>
      <c r="X3545" s="26"/>
    </row>
    <row r="3546" spans="1:24" ht="31.5" x14ac:dyDescent="0.25">
      <c r="A3546" s="4" t="s">
        <v>220</v>
      </c>
      <c r="B3546" s="4" t="s">
        <v>1344</v>
      </c>
      <c r="C3546" s="4" t="s">
        <v>175</v>
      </c>
      <c r="D3546" s="4" t="s">
        <v>11</v>
      </c>
      <c r="E3546" s="14" t="s">
        <v>465</v>
      </c>
      <c r="F3546" s="5"/>
      <c r="G3546" s="5"/>
      <c r="H3546" s="5"/>
      <c r="I3546" s="5"/>
      <c r="J3546" s="5"/>
      <c r="K3546" s="5"/>
      <c r="L3546" s="5"/>
      <c r="M3546" s="5">
        <f>M3547</f>
        <v>0</v>
      </c>
      <c r="N3546" s="5">
        <v>596.20000000000005</v>
      </c>
      <c r="O3546" s="5">
        <f t="shared" ref="O3546:V3549" si="3009">O3547</f>
        <v>0</v>
      </c>
      <c r="P3546" s="5">
        <f t="shared" si="3009"/>
        <v>0</v>
      </c>
      <c r="Q3546" s="5">
        <f t="shared" si="3009"/>
        <v>0</v>
      </c>
      <c r="R3546" s="5">
        <f t="shared" si="3009"/>
        <v>0</v>
      </c>
      <c r="S3546" s="5">
        <f t="shared" si="3009"/>
        <v>0</v>
      </c>
      <c r="T3546" s="5">
        <v>596.20000000000005</v>
      </c>
      <c r="U3546" s="5">
        <f t="shared" si="3009"/>
        <v>0</v>
      </c>
      <c r="V3546" s="5">
        <f t="shared" si="3009"/>
        <v>0</v>
      </c>
      <c r="W3546" s="5">
        <f t="shared" si="3000"/>
        <v>100</v>
      </c>
      <c r="X3546" s="26"/>
    </row>
    <row r="3547" spans="1:24" ht="31.5" x14ac:dyDescent="0.25">
      <c r="A3547" s="4" t="s">
        <v>220</v>
      </c>
      <c r="B3547" s="4" t="s">
        <v>1344</v>
      </c>
      <c r="C3547" s="4" t="s">
        <v>175</v>
      </c>
      <c r="D3547" s="4" t="s">
        <v>12</v>
      </c>
      <c r="E3547" s="14" t="s">
        <v>466</v>
      </c>
      <c r="F3547" s="5"/>
      <c r="G3547" s="5"/>
      <c r="H3547" s="5"/>
      <c r="I3547" s="5"/>
      <c r="J3547" s="5"/>
      <c r="K3547" s="5"/>
      <c r="L3547" s="5"/>
      <c r="M3547" s="5">
        <f>M3548</f>
        <v>0</v>
      </c>
      <c r="N3547" s="5">
        <v>596.20000000000005</v>
      </c>
      <c r="O3547" s="5">
        <f t="shared" si="3009"/>
        <v>0</v>
      </c>
      <c r="P3547" s="5">
        <f t="shared" si="3009"/>
        <v>0</v>
      </c>
      <c r="Q3547" s="5">
        <f t="shared" si="3009"/>
        <v>0</v>
      </c>
      <c r="R3547" s="5">
        <f t="shared" si="3009"/>
        <v>0</v>
      </c>
      <c r="S3547" s="5">
        <f t="shared" si="3009"/>
        <v>0</v>
      </c>
      <c r="T3547" s="5">
        <v>596.20000000000005</v>
      </c>
      <c r="U3547" s="5">
        <f t="shared" si="3009"/>
        <v>0</v>
      </c>
      <c r="V3547" s="5">
        <f t="shared" si="3009"/>
        <v>0</v>
      </c>
      <c r="W3547" s="5">
        <f t="shared" si="3000"/>
        <v>100</v>
      </c>
      <c r="X3547" s="26"/>
    </row>
    <row r="3548" spans="1:24" x14ac:dyDescent="0.25">
      <c r="A3548" s="4" t="s">
        <v>220</v>
      </c>
      <c r="B3548" s="4" t="s">
        <v>1344</v>
      </c>
      <c r="C3548" s="4" t="s">
        <v>175</v>
      </c>
      <c r="D3548" s="4" t="s">
        <v>13</v>
      </c>
      <c r="E3548" s="14" t="s">
        <v>480</v>
      </c>
      <c r="F3548" s="5"/>
      <c r="G3548" s="5"/>
      <c r="H3548" s="5"/>
      <c r="I3548" s="5"/>
      <c r="J3548" s="5"/>
      <c r="K3548" s="5"/>
      <c r="L3548" s="5"/>
      <c r="M3548" s="5">
        <f>M3549</f>
        <v>0</v>
      </c>
      <c r="N3548" s="5">
        <v>292.15600000000001</v>
      </c>
      <c r="O3548" s="5">
        <f t="shared" si="3009"/>
        <v>0</v>
      </c>
      <c r="P3548" s="5">
        <f t="shared" si="3009"/>
        <v>0</v>
      </c>
      <c r="Q3548" s="5">
        <f t="shared" si="3009"/>
        <v>0</v>
      </c>
      <c r="R3548" s="5">
        <f t="shared" si="3009"/>
        <v>0</v>
      </c>
      <c r="S3548" s="5">
        <f t="shared" si="3009"/>
        <v>0</v>
      </c>
      <c r="T3548" s="5">
        <v>285.447</v>
      </c>
      <c r="U3548" s="5">
        <f t="shared" si="3009"/>
        <v>0</v>
      </c>
      <c r="V3548" s="5">
        <f t="shared" si="3009"/>
        <v>0</v>
      </c>
      <c r="W3548" s="5">
        <f t="shared" si="3000"/>
        <v>97.703624091238922</v>
      </c>
      <c r="X3548" s="26"/>
    </row>
    <row r="3549" spans="1:24" x14ac:dyDescent="0.25">
      <c r="A3549" s="4" t="s">
        <v>220</v>
      </c>
      <c r="B3549" s="4" t="s">
        <v>1344</v>
      </c>
      <c r="C3549" s="4" t="s">
        <v>175</v>
      </c>
      <c r="D3549" s="4" t="s">
        <v>20</v>
      </c>
      <c r="E3549" s="14" t="s">
        <v>483</v>
      </c>
      <c r="F3549" s="5"/>
      <c r="G3549" s="5"/>
      <c r="H3549" s="5"/>
      <c r="I3549" s="5"/>
      <c r="J3549" s="5"/>
      <c r="K3549" s="5"/>
      <c r="L3549" s="5"/>
      <c r="M3549" s="5">
        <f>M3550</f>
        <v>0</v>
      </c>
      <c r="N3549" s="5">
        <v>292.15600000000001</v>
      </c>
      <c r="O3549" s="5">
        <f t="shared" si="3009"/>
        <v>0</v>
      </c>
      <c r="P3549" s="5">
        <f t="shared" si="3009"/>
        <v>0</v>
      </c>
      <c r="Q3549" s="5">
        <f t="shared" si="3009"/>
        <v>0</v>
      </c>
      <c r="R3549" s="5">
        <f t="shared" si="3009"/>
        <v>0</v>
      </c>
      <c r="S3549" s="5">
        <f t="shared" si="3009"/>
        <v>0</v>
      </c>
      <c r="T3549" s="5">
        <v>285.447</v>
      </c>
      <c r="U3549" s="5">
        <f t="shared" si="3009"/>
        <v>0</v>
      </c>
      <c r="V3549" s="5">
        <f t="shared" si="3009"/>
        <v>0</v>
      </c>
      <c r="W3549" s="5">
        <f t="shared" si="3000"/>
        <v>97.703624091238922</v>
      </c>
      <c r="X3549" s="26"/>
    </row>
    <row r="3550" spans="1:24" ht="31.5" x14ac:dyDescent="0.25">
      <c r="A3550" s="9" t="s">
        <v>220</v>
      </c>
      <c r="B3550" s="9" t="s">
        <v>1320</v>
      </c>
      <c r="C3550" s="9"/>
      <c r="D3550" s="9"/>
      <c r="E3550" s="13" t="s">
        <v>441</v>
      </c>
      <c r="F3550" s="5"/>
      <c r="G3550" s="5"/>
      <c r="H3550" s="5"/>
      <c r="I3550" s="5"/>
      <c r="J3550" s="5"/>
      <c r="K3550" s="5"/>
      <c r="L3550" s="5"/>
      <c r="M3550" s="5">
        <v>0</v>
      </c>
      <c r="N3550" s="11">
        <v>388.79999999999995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11">
        <v>388.79999999999995</v>
      </c>
      <c r="U3550" s="5">
        <v>0</v>
      </c>
      <c r="V3550" s="5">
        <v>0</v>
      </c>
      <c r="W3550" s="11">
        <f t="shared" si="3000"/>
        <v>100</v>
      </c>
      <c r="X3550" s="26"/>
    </row>
    <row r="3551" spans="1:24" hidden="1" x14ac:dyDescent="0.25">
      <c r="A3551" s="4" t="s">
        <v>220</v>
      </c>
      <c r="B3551" s="4" t="s">
        <v>1320</v>
      </c>
      <c r="C3551" s="4" t="s">
        <v>111</v>
      </c>
      <c r="D3551" s="4"/>
      <c r="E3551" s="14" t="s">
        <v>872</v>
      </c>
      <c r="F3551" s="5"/>
      <c r="G3551" s="5"/>
      <c r="H3551" s="5"/>
      <c r="I3551" s="5"/>
      <c r="J3551" s="5"/>
      <c r="K3551" s="5"/>
      <c r="L3551" s="5"/>
      <c r="M3551" s="5">
        <f>M3552</f>
        <v>0</v>
      </c>
      <c r="N3551" s="5">
        <v>0</v>
      </c>
      <c r="O3551" s="5">
        <f t="shared" ref="O3551:V3552" si="3010">O3552</f>
        <v>0</v>
      </c>
      <c r="P3551" s="5">
        <f t="shared" si="3010"/>
        <v>0</v>
      </c>
      <c r="Q3551" s="5">
        <f t="shared" si="3010"/>
        <v>0</v>
      </c>
      <c r="R3551" s="5">
        <f t="shared" si="3010"/>
        <v>0</v>
      </c>
      <c r="S3551" s="5">
        <f t="shared" si="3010"/>
        <v>0</v>
      </c>
      <c r="T3551" s="5">
        <v>0</v>
      </c>
      <c r="U3551" s="5">
        <f t="shared" si="3010"/>
        <v>0</v>
      </c>
      <c r="V3551" s="5">
        <f t="shared" si="3010"/>
        <v>0</v>
      </c>
      <c r="W3551" s="5" t="e">
        <f t="shared" si="3000"/>
        <v>#DIV/0!</v>
      </c>
      <c r="X3551" s="24" t="s">
        <v>1214</v>
      </c>
    </row>
    <row r="3552" spans="1:24" ht="47.25" hidden="1" x14ac:dyDescent="0.25">
      <c r="A3552" s="4" t="s">
        <v>220</v>
      </c>
      <c r="B3552" s="4" t="s">
        <v>1320</v>
      </c>
      <c r="C3552" s="4" t="s">
        <v>176</v>
      </c>
      <c r="D3552" s="4"/>
      <c r="E3552" s="14" t="s">
        <v>1476</v>
      </c>
      <c r="F3552" s="5"/>
      <c r="G3552" s="5"/>
      <c r="H3552" s="5"/>
      <c r="I3552" s="5"/>
      <c r="J3552" s="5"/>
      <c r="K3552" s="5"/>
      <c r="L3552" s="5"/>
      <c r="M3552" s="5">
        <f>M3553</f>
        <v>0</v>
      </c>
      <c r="N3552" s="5">
        <v>0</v>
      </c>
      <c r="O3552" s="5">
        <f t="shared" si="3010"/>
        <v>0</v>
      </c>
      <c r="P3552" s="5">
        <f t="shared" si="3010"/>
        <v>0</v>
      </c>
      <c r="Q3552" s="5">
        <f t="shared" si="3010"/>
        <v>0</v>
      </c>
      <c r="R3552" s="5">
        <f t="shared" si="3010"/>
        <v>0</v>
      </c>
      <c r="S3552" s="5">
        <f t="shared" si="3010"/>
        <v>0</v>
      </c>
      <c r="T3552" s="5">
        <v>0</v>
      </c>
      <c r="U3552" s="5">
        <f t="shared" si="3010"/>
        <v>0</v>
      </c>
      <c r="V3552" s="5">
        <f t="shared" si="3010"/>
        <v>0</v>
      </c>
      <c r="W3552" s="5" t="e">
        <f t="shared" si="3000"/>
        <v>#DIV/0!</v>
      </c>
      <c r="X3552" s="24" t="s">
        <v>1214</v>
      </c>
    </row>
    <row r="3553" spans="1:24" ht="31.5" hidden="1" x14ac:dyDescent="0.25">
      <c r="A3553" s="4" t="s">
        <v>220</v>
      </c>
      <c r="B3553" s="4" t="s">
        <v>1320</v>
      </c>
      <c r="C3553" s="4" t="s">
        <v>177</v>
      </c>
      <c r="D3553" s="4"/>
      <c r="E3553" s="14" t="s">
        <v>881</v>
      </c>
      <c r="F3553" s="5"/>
      <c r="G3553" s="5"/>
      <c r="H3553" s="5"/>
      <c r="I3553" s="5"/>
      <c r="J3553" s="5"/>
      <c r="K3553" s="5"/>
      <c r="L3553" s="5"/>
      <c r="M3553" s="5">
        <f>M3554+M3556</f>
        <v>0</v>
      </c>
      <c r="N3553" s="5">
        <v>0</v>
      </c>
      <c r="O3553" s="5">
        <f t="shared" ref="O3553:V3553" si="3011">O3554+O3556</f>
        <v>0</v>
      </c>
      <c r="P3553" s="5">
        <f t="shared" si="3011"/>
        <v>0</v>
      </c>
      <c r="Q3553" s="5">
        <f t="shared" si="3011"/>
        <v>0</v>
      </c>
      <c r="R3553" s="5">
        <f t="shared" si="3011"/>
        <v>0</v>
      </c>
      <c r="S3553" s="5">
        <f t="shared" si="3011"/>
        <v>0</v>
      </c>
      <c r="T3553" s="5">
        <v>0</v>
      </c>
      <c r="U3553" s="5">
        <f t="shared" si="3011"/>
        <v>0</v>
      </c>
      <c r="V3553" s="5">
        <f t="shared" si="3011"/>
        <v>0</v>
      </c>
      <c r="W3553" s="5" t="e">
        <f t="shared" si="3000"/>
        <v>#DIV/0!</v>
      </c>
      <c r="X3553" s="24" t="s">
        <v>1214</v>
      </c>
    </row>
    <row r="3554" spans="1:24" ht="63" hidden="1" x14ac:dyDescent="0.25">
      <c r="A3554" s="4" t="s">
        <v>220</v>
      </c>
      <c r="B3554" s="4" t="s">
        <v>1320</v>
      </c>
      <c r="C3554" s="4" t="s">
        <v>175</v>
      </c>
      <c r="D3554" s="4"/>
      <c r="E3554" s="14" t="s">
        <v>1477</v>
      </c>
      <c r="F3554" s="5"/>
      <c r="G3554" s="5"/>
      <c r="H3554" s="5"/>
      <c r="I3554" s="5"/>
      <c r="J3554" s="5"/>
      <c r="K3554" s="5"/>
      <c r="L3554" s="5"/>
      <c r="M3554" s="5">
        <f>M3555</f>
        <v>0</v>
      </c>
      <c r="N3554" s="5">
        <v>0</v>
      </c>
      <c r="O3554" s="5">
        <f t="shared" ref="O3554:V3554" si="3012">O3555</f>
        <v>0</v>
      </c>
      <c r="P3554" s="5">
        <f t="shared" si="3012"/>
        <v>0</v>
      </c>
      <c r="Q3554" s="5">
        <f t="shared" si="3012"/>
        <v>0</v>
      </c>
      <c r="R3554" s="5">
        <f t="shared" si="3012"/>
        <v>0</v>
      </c>
      <c r="S3554" s="5">
        <f t="shared" si="3012"/>
        <v>0</v>
      </c>
      <c r="T3554" s="5">
        <v>0</v>
      </c>
      <c r="U3554" s="5">
        <f t="shared" si="3012"/>
        <v>0</v>
      </c>
      <c r="V3554" s="5">
        <f t="shared" si="3012"/>
        <v>0</v>
      </c>
      <c r="W3554" s="5" t="e">
        <f t="shared" si="3000"/>
        <v>#DIV/0!</v>
      </c>
      <c r="X3554" s="24" t="s">
        <v>1214</v>
      </c>
    </row>
    <row r="3555" spans="1:24" ht="31.5" hidden="1" x14ac:dyDescent="0.25">
      <c r="A3555" s="4" t="s">
        <v>220</v>
      </c>
      <c r="B3555" s="4" t="s">
        <v>1320</v>
      </c>
      <c r="C3555" s="4" t="s">
        <v>175</v>
      </c>
      <c r="D3555" s="4" t="s">
        <v>11</v>
      </c>
      <c r="E3555" s="14" t="s">
        <v>465</v>
      </c>
      <c r="F3555" s="5"/>
      <c r="G3555" s="5"/>
      <c r="H3555" s="5"/>
      <c r="I3555" s="5"/>
      <c r="J3555" s="5"/>
      <c r="K3555" s="5"/>
      <c r="L3555" s="5"/>
      <c r="M3555" s="5">
        <v>0</v>
      </c>
      <c r="N3555" s="5">
        <v>0</v>
      </c>
      <c r="O3555" s="5">
        <v>0</v>
      </c>
      <c r="P3555" s="5">
        <v>0</v>
      </c>
      <c r="Q3555" s="5">
        <v>0</v>
      </c>
      <c r="R3555" s="5">
        <v>0</v>
      </c>
      <c r="S3555" s="5">
        <v>0</v>
      </c>
      <c r="T3555" s="5">
        <v>0</v>
      </c>
      <c r="U3555" s="5">
        <v>0</v>
      </c>
      <c r="V3555" s="5">
        <v>0</v>
      </c>
      <c r="W3555" s="5" t="e">
        <f t="shared" si="3000"/>
        <v>#DIV/0!</v>
      </c>
      <c r="X3555" s="24" t="s">
        <v>1214</v>
      </c>
    </row>
    <row r="3556" spans="1:24" ht="31.5" hidden="1" x14ac:dyDescent="0.25">
      <c r="A3556" s="4" t="s">
        <v>220</v>
      </c>
      <c r="B3556" s="4" t="s">
        <v>1320</v>
      </c>
      <c r="C3556" s="4" t="s">
        <v>175</v>
      </c>
      <c r="D3556" s="4" t="s">
        <v>12</v>
      </c>
      <c r="E3556" s="14" t="s">
        <v>466</v>
      </c>
      <c r="F3556" s="5"/>
      <c r="G3556" s="5"/>
      <c r="H3556" s="5"/>
      <c r="I3556" s="5"/>
      <c r="J3556" s="5"/>
      <c r="K3556" s="5"/>
      <c r="L3556" s="5"/>
      <c r="M3556" s="5">
        <f>M3557</f>
        <v>0</v>
      </c>
      <c r="N3556" s="5">
        <v>0</v>
      </c>
      <c r="O3556" s="5">
        <f t="shared" ref="O3556:V3556" si="3013">O3557</f>
        <v>0</v>
      </c>
      <c r="P3556" s="5">
        <f t="shared" si="3013"/>
        <v>0</v>
      </c>
      <c r="Q3556" s="5">
        <f t="shared" si="3013"/>
        <v>0</v>
      </c>
      <c r="R3556" s="5">
        <f t="shared" si="3013"/>
        <v>0</v>
      </c>
      <c r="S3556" s="5">
        <f t="shared" si="3013"/>
        <v>0</v>
      </c>
      <c r="T3556" s="5">
        <v>0</v>
      </c>
      <c r="U3556" s="5">
        <f t="shared" si="3013"/>
        <v>0</v>
      </c>
      <c r="V3556" s="5">
        <f t="shared" si="3013"/>
        <v>0</v>
      </c>
      <c r="W3556" s="5" t="e">
        <f t="shared" si="3000"/>
        <v>#DIV/0!</v>
      </c>
      <c r="X3556" s="24" t="s">
        <v>1214</v>
      </c>
    </row>
    <row r="3557" spans="1:24" hidden="1" x14ac:dyDescent="0.25">
      <c r="A3557" s="4" t="s">
        <v>220</v>
      </c>
      <c r="B3557" s="4" t="s">
        <v>1320</v>
      </c>
      <c r="C3557" s="4" t="s">
        <v>175</v>
      </c>
      <c r="D3557" s="4" t="s">
        <v>13</v>
      </c>
      <c r="E3557" s="14" t="s">
        <v>480</v>
      </c>
      <c r="F3557" s="5"/>
      <c r="G3557" s="5"/>
      <c r="H3557" s="5"/>
      <c r="I3557" s="5"/>
      <c r="J3557" s="5"/>
      <c r="K3557" s="5"/>
      <c r="L3557" s="5"/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 t="e">
        <f t="shared" si="3000"/>
        <v>#DIV/0!</v>
      </c>
      <c r="X3557" s="24" t="s">
        <v>1214</v>
      </c>
    </row>
    <row r="3558" spans="1:24" s="10" customFormat="1" hidden="1" x14ac:dyDescent="0.25">
      <c r="A3558" s="4" t="s">
        <v>220</v>
      </c>
      <c r="B3558" s="4" t="s">
        <v>1320</v>
      </c>
      <c r="C3558" s="4" t="s">
        <v>175</v>
      </c>
      <c r="D3558" s="4" t="s">
        <v>20</v>
      </c>
      <c r="E3558" s="14" t="s">
        <v>483</v>
      </c>
      <c r="F3558" s="11">
        <f t="shared" ref="F3558:L3558" si="3014">F3559+F3567</f>
        <v>842.6</v>
      </c>
      <c r="G3558" s="11">
        <f t="shared" si="3014"/>
        <v>842.6</v>
      </c>
      <c r="H3558" s="11">
        <f t="shared" si="3014"/>
        <v>869.69999999999993</v>
      </c>
      <c r="I3558" s="11">
        <f t="shared" si="3014"/>
        <v>0</v>
      </c>
      <c r="J3558" s="11">
        <f t="shared" si="3014"/>
        <v>0</v>
      </c>
      <c r="K3558" s="11">
        <f t="shared" si="3014"/>
        <v>0</v>
      </c>
      <c r="L3558" s="11">
        <f t="shared" si="3014"/>
        <v>760.33799999999997</v>
      </c>
      <c r="M3558" s="11">
        <f t="shared" si="2994"/>
        <v>1602.9380000000001</v>
      </c>
      <c r="N3558" s="5">
        <v>0</v>
      </c>
      <c r="O3558" s="11">
        <f>O3559+O3567</f>
        <v>463.82556</v>
      </c>
      <c r="P3558" s="11">
        <f t="shared" ref="P3558:V3558" si="3015">P3559+P3567</f>
        <v>145.5</v>
      </c>
      <c r="Q3558" s="11">
        <f t="shared" si="3015"/>
        <v>183.90356</v>
      </c>
      <c r="R3558" s="11">
        <f t="shared" si="3015"/>
        <v>0</v>
      </c>
      <c r="S3558" s="11">
        <f t="shared" si="3015"/>
        <v>0</v>
      </c>
      <c r="T3558" s="5">
        <v>0</v>
      </c>
      <c r="U3558" s="11">
        <f t="shared" si="3015"/>
        <v>145.5</v>
      </c>
      <c r="V3558" s="35">
        <f t="shared" si="3015"/>
        <v>0</v>
      </c>
      <c r="W3558" s="5" t="e">
        <f t="shared" si="3000"/>
        <v>#DIV/0!</v>
      </c>
      <c r="X3558" s="24" t="s">
        <v>1214</v>
      </c>
    </row>
    <row r="3559" spans="1:24" ht="31.5" x14ac:dyDescent="0.25">
      <c r="A3559" s="4" t="s">
        <v>220</v>
      </c>
      <c r="B3559" s="4" t="s">
        <v>1320</v>
      </c>
      <c r="C3559" s="4" t="s">
        <v>22</v>
      </c>
      <c r="D3559" s="4"/>
      <c r="E3559" s="14" t="s">
        <v>699</v>
      </c>
      <c r="F3559" s="5">
        <f t="shared" ref="F3559:L3563" si="3016">F3560</f>
        <v>596.20000000000005</v>
      </c>
      <c r="G3559" s="5">
        <f t="shared" si="3016"/>
        <v>596.20000000000005</v>
      </c>
      <c r="H3559" s="5">
        <f t="shared" si="3016"/>
        <v>623.29999999999995</v>
      </c>
      <c r="I3559" s="5">
        <f t="shared" si="3016"/>
        <v>0</v>
      </c>
      <c r="J3559" s="5">
        <f t="shared" si="3016"/>
        <v>0</v>
      </c>
      <c r="K3559" s="5">
        <f t="shared" si="3016"/>
        <v>0</v>
      </c>
      <c r="L3559" s="5">
        <f t="shared" si="3016"/>
        <v>760.33799999999997</v>
      </c>
      <c r="M3559" s="5">
        <f t="shared" si="2994"/>
        <v>1356.538</v>
      </c>
      <c r="N3559" s="5">
        <v>388.79999999999995</v>
      </c>
      <c r="O3559" s="5">
        <f t="shared" ref="O3559:O3563" si="3017">O3560</f>
        <v>279.92199999999997</v>
      </c>
      <c r="P3559" s="5">
        <f t="shared" ref="P3559:V3563" si="3018">P3560</f>
        <v>0</v>
      </c>
      <c r="Q3559" s="5">
        <f t="shared" si="3018"/>
        <v>0</v>
      </c>
      <c r="R3559" s="5">
        <f t="shared" si="3018"/>
        <v>0</v>
      </c>
      <c r="S3559" s="5">
        <f t="shared" si="3018"/>
        <v>0</v>
      </c>
      <c r="T3559" s="5">
        <v>388.79999999999995</v>
      </c>
      <c r="U3559" s="5">
        <f t="shared" si="3018"/>
        <v>0</v>
      </c>
      <c r="V3559" s="36">
        <f t="shared" si="3018"/>
        <v>0</v>
      </c>
      <c r="W3559" s="5">
        <f t="shared" si="3000"/>
        <v>100</v>
      </c>
      <c r="X3559" s="24"/>
    </row>
    <row r="3560" spans="1:24" x14ac:dyDescent="0.25">
      <c r="A3560" s="4" t="s">
        <v>220</v>
      </c>
      <c r="B3560" s="4" t="s">
        <v>1320</v>
      </c>
      <c r="C3560" s="4" t="s">
        <v>23</v>
      </c>
      <c r="D3560" s="4"/>
      <c r="E3560" s="14" t="s">
        <v>705</v>
      </c>
      <c r="F3560" s="5">
        <f t="shared" si="3016"/>
        <v>596.20000000000005</v>
      </c>
      <c r="G3560" s="5">
        <f t="shared" si="3016"/>
        <v>596.20000000000005</v>
      </c>
      <c r="H3560" s="5">
        <f t="shared" si="3016"/>
        <v>623.29999999999995</v>
      </c>
      <c r="I3560" s="5">
        <f t="shared" si="3016"/>
        <v>0</v>
      </c>
      <c r="J3560" s="5">
        <f t="shared" si="3016"/>
        <v>0</v>
      </c>
      <c r="K3560" s="5">
        <f t="shared" si="3016"/>
        <v>0</v>
      </c>
      <c r="L3560" s="5">
        <f t="shared" si="3016"/>
        <v>760.33799999999997</v>
      </c>
      <c r="M3560" s="5">
        <f t="shared" si="2994"/>
        <v>1356.538</v>
      </c>
      <c r="N3560" s="5">
        <v>388.79999999999995</v>
      </c>
      <c r="O3560" s="5">
        <f t="shared" si="3017"/>
        <v>279.92199999999997</v>
      </c>
      <c r="P3560" s="5">
        <f t="shared" si="3018"/>
        <v>0</v>
      </c>
      <c r="Q3560" s="5">
        <f t="shared" si="3018"/>
        <v>0</v>
      </c>
      <c r="R3560" s="5">
        <f t="shared" si="3018"/>
        <v>0</v>
      </c>
      <c r="S3560" s="5">
        <f t="shared" si="3018"/>
        <v>0</v>
      </c>
      <c r="T3560" s="5">
        <v>388.79999999999995</v>
      </c>
      <c r="U3560" s="5">
        <f t="shared" si="3018"/>
        <v>0</v>
      </c>
      <c r="V3560" s="36">
        <f t="shared" si="3018"/>
        <v>0</v>
      </c>
      <c r="W3560" s="5">
        <f t="shared" si="3000"/>
        <v>100</v>
      </c>
      <c r="X3560" s="24"/>
    </row>
    <row r="3561" spans="1:24" ht="31.5" x14ac:dyDescent="0.25">
      <c r="A3561" s="4" t="s">
        <v>220</v>
      </c>
      <c r="B3561" s="4" t="s">
        <v>1320</v>
      </c>
      <c r="C3561" s="4" t="s">
        <v>264</v>
      </c>
      <c r="D3561" s="4"/>
      <c r="E3561" s="14" t="s">
        <v>714</v>
      </c>
      <c r="F3561" s="5">
        <f t="shared" si="3016"/>
        <v>596.20000000000005</v>
      </c>
      <c r="G3561" s="5">
        <f t="shared" si="3016"/>
        <v>596.20000000000005</v>
      </c>
      <c r="H3561" s="5">
        <f t="shared" si="3016"/>
        <v>623.29999999999995</v>
      </c>
      <c r="I3561" s="5">
        <f t="shared" si="3016"/>
        <v>0</v>
      </c>
      <c r="J3561" s="5">
        <f t="shared" si="3016"/>
        <v>0</v>
      </c>
      <c r="K3561" s="5">
        <f t="shared" si="3016"/>
        <v>0</v>
      </c>
      <c r="L3561" s="5">
        <f t="shared" si="3016"/>
        <v>760.33799999999997</v>
      </c>
      <c r="M3561" s="5">
        <f t="shared" si="2994"/>
        <v>1356.538</v>
      </c>
      <c r="N3561" s="5">
        <v>33.9</v>
      </c>
      <c r="O3561" s="5">
        <f t="shared" si="3017"/>
        <v>279.92199999999997</v>
      </c>
      <c r="P3561" s="5">
        <f t="shared" si="3018"/>
        <v>0</v>
      </c>
      <c r="Q3561" s="5">
        <f t="shared" si="3018"/>
        <v>0</v>
      </c>
      <c r="R3561" s="5">
        <f t="shared" si="3018"/>
        <v>0</v>
      </c>
      <c r="S3561" s="5">
        <f t="shared" si="3018"/>
        <v>0</v>
      </c>
      <c r="T3561" s="5">
        <v>33.9</v>
      </c>
      <c r="U3561" s="5">
        <f t="shared" si="3018"/>
        <v>0</v>
      </c>
      <c r="V3561" s="36">
        <f t="shared" si="3018"/>
        <v>0</v>
      </c>
      <c r="W3561" s="5">
        <f t="shared" si="3000"/>
        <v>100</v>
      </c>
      <c r="X3561" s="24"/>
    </row>
    <row r="3562" spans="1:24" ht="31.5" x14ac:dyDescent="0.25">
      <c r="A3562" s="4" t="s">
        <v>220</v>
      </c>
      <c r="B3562" s="4" t="s">
        <v>1320</v>
      </c>
      <c r="C3562" s="4" t="s">
        <v>264</v>
      </c>
      <c r="D3562" s="4" t="s">
        <v>11</v>
      </c>
      <c r="E3562" s="14" t="s">
        <v>465</v>
      </c>
      <c r="F3562" s="5">
        <f t="shared" si="3016"/>
        <v>596.20000000000005</v>
      </c>
      <c r="G3562" s="5">
        <f t="shared" si="3016"/>
        <v>596.20000000000005</v>
      </c>
      <c r="H3562" s="5">
        <f t="shared" si="3016"/>
        <v>623.29999999999995</v>
      </c>
      <c r="I3562" s="5">
        <f t="shared" si="3016"/>
        <v>0</v>
      </c>
      <c r="J3562" s="5">
        <f t="shared" si="3016"/>
        <v>0</v>
      </c>
      <c r="K3562" s="5">
        <f t="shared" si="3016"/>
        <v>0</v>
      </c>
      <c r="L3562" s="5">
        <f>L3563+L3565</f>
        <v>760.33799999999997</v>
      </c>
      <c r="M3562" s="5">
        <f t="shared" si="2994"/>
        <v>1356.538</v>
      </c>
      <c r="N3562" s="5">
        <v>33.9</v>
      </c>
      <c r="O3562" s="5">
        <f t="shared" ref="O3562:V3562" si="3019">O3563+O3565</f>
        <v>279.92199999999997</v>
      </c>
      <c r="P3562" s="5">
        <f t="shared" si="3019"/>
        <v>0</v>
      </c>
      <c r="Q3562" s="5">
        <f t="shared" si="3019"/>
        <v>0</v>
      </c>
      <c r="R3562" s="5">
        <f t="shared" si="3019"/>
        <v>0</v>
      </c>
      <c r="S3562" s="5">
        <f t="shared" si="3019"/>
        <v>0</v>
      </c>
      <c r="T3562" s="5">
        <v>33.9</v>
      </c>
      <c r="U3562" s="5">
        <f t="shared" si="3019"/>
        <v>0</v>
      </c>
      <c r="V3562" s="36">
        <f t="shared" si="3019"/>
        <v>0</v>
      </c>
      <c r="W3562" s="5">
        <f t="shared" si="3000"/>
        <v>100</v>
      </c>
      <c r="X3562" s="24"/>
    </row>
    <row r="3563" spans="1:24" ht="31.5" x14ac:dyDescent="0.25">
      <c r="A3563" s="4" t="s">
        <v>220</v>
      </c>
      <c r="B3563" s="4" t="s">
        <v>1320</v>
      </c>
      <c r="C3563" s="4" t="s">
        <v>264</v>
      </c>
      <c r="D3563" s="4" t="s">
        <v>12</v>
      </c>
      <c r="E3563" s="14" t="s">
        <v>466</v>
      </c>
      <c r="F3563" s="5">
        <f t="shared" si="3016"/>
        <v>596.20000000000005</v>
      </c>
      <c r="G3563" s="5">
        <f t="shared" si="3016"/>
        <v>596.20000000000005</v>
      </c>
      <c r="H3563" s="5">
        <f t="shared" si="3016"/>
        <v>623.29999999999995</v>
      </c>
      <c r="I3563" s="5">
        <f t="shared" si="3016"/>
        <v>0</v>
      </c>
      <c r="J3563" s="5">
        <f t="shared" si="3016"/>
        <v>0</v>
      </c>
      <c r="K3563" s="5">
        <f t="shared" si="3016"/>
        <v>0</v>
      </c>
      <c r="L3563" s="5">
        <f t="shared" si="3016"/>
        <v>746.66399999999999</v>
      </c>
      <c r="M3563" s="5">
        <f t="shared" si="2994"/>
        <v>1342.864</v>
      </c>
      <c r="N3563" s="5">
        <v>33.9</v>
      </c>
      <c r="O3563" s="5">
        <f t="shared" si="3017"/>
        <v>273.08199999999999</v>
      </c>
      <c r="P3563" s="5">
        <f t="shared" si="3018"/>
        <v>0</v>
      </c>
      <c r="Q3563" s="5">
        <f t="shared" si="3018"/>
        <v>0</v>
      </c>
      <c r="R3563" s="5">
        <f t="shared" si="3018"/>
        <v>0</v>
      </c>
      <c r="S3563" s="5">
        <f t="shared" si="3018"/>
        <v>0</v>
      </c>
      <c r="T3563" s="5">
        <v>33.9</v>
      </c>
      <c r="U3563" s="5">
        <f t="shared" si="3018"/>
        <v>0</v>
      </c>
      <c r="V3563" s="36">
        <f t="shared" si="3018"/>
        <v>0</v>
      </c>
      <c r="W3563" s="5">
        <f t="shared" si="3000"/>
        <v>100</v>
      </c>
      <c r="X3563" s="24"/>
    </row>
    <row r="3564" spans="1:24" ht="47.25" x14ac:dyDescent="0.25">
      <c r="A3564" s="4" t="s">
        <v>220</v>
      </c>
      <c r="B3564" s="4" t="s">
        <v>1320</v>
      </c>
      <c r="C3564" s="4" t="s">
        <v>265</v>
      </c>
      <c r="D3564" s="4"/>
      <c r="E3564" s="14" t="s">
        <v>715</v>
      </c>
      <c r="F3564" s="5">
        <v>596.20000000000005</v>
      </c>
      <c r="G3564" s="5">
        <v>596.20000000000005</v>
      </c>
      <c r="H3564" s="5">
        <v>623.29999999999995</v>
      </c>
      <c r="I3564" s="5"/>
      <c r="J3564" s="5"/>
      <c r="K3564" s="5"/>
      <c r="L3564" s="5">
        <f>922.864-176.2</f>
        <v>746.66399999999999</v>
      </c>
      <c r="M3564" s="5">
        <f t="shared" si="2994"/>
        <v>1342.864</v>
      </c>
      <c r="N3564" s="5">
        <v>354.9</v>
      </c>
      <c r="O3564" s="5">
        <v>273.08199999999999</v>
      </c>
      <c r="P3564" s="5">
        <v>0</v>
      </c>
      <c r="Q3564" s="5">
        <v>0</v>
      </c>
      <c r="R3564" s="5">
        <v>0</v>
      </c>
      <c r="S3564" s="5">
        <v>0</v>
      </c>
      <c r="T3564" s="5">
        <v>354.9</v>
      </c>
      <c r="U3564" s="5">
        <v>0</v>
      </c>
      <c r="V3564" s="36">
        <v>0</v>
      </c>
      <c r="W3564" s="5">
        <f t="shared" si="3000"/>
        <v>100</v>
      </c>
      <c r="X3564" s="24"/>
    </row>
    <row r="3565" spans="1:24" ht="78.75" x14ac:dyDescent="0.25">
      <c r="A3565" s="4" t="s">
        <v>220</v>
      </c>
      <c r="B3565" s="4" t="s">
        <v>1320</v>
      </c>
      <c r="C3565" s="4" t="s">
        <v>265</v>
      </c>
      <c r="D3565" s="4" t="s">
        <v>18</v>
      </c>
      <c r="E3565" s="14" t="s">
        <v>462</v>
      </c>
      <c r="F3565" s="5"/>
      <c r="G3565" s="5"/>
      <c r="H3565" s="5"/>
      <c r="I3565" s="5"/>
      <c r="J3565" s="5"/>
      <c r="K3565" s="5"/>
      <c r="L3565" s="5">
        <f>L3566</f>
        <v>13.673999999999999</v>
      </c>
      <c r="M3565" s="5">
        <f>L3565</f>
        <v>13.673999999999999</v>
      </c>
      <c r="N3565" s="5">
        <v>117.8</v>
      </c>
      <c r="O3565" s="5">
        <f t="shared" ref="O3565:V3565" si="3020">O3566</f>
        <v>6.84</v>
      </c>
      <c r="P3565" s="5">
        <f t="shared" si="3020"/>
        <v>0</v>
      </c>
      <c r="Q3565" s="5">
        <f t="shared" si="3020"/>
        <v>0</v>
      </c>
      <c r="R3565" s="5">
        <f t="shared" si="3020"/>
        <v>0</v>
      </c>
      <c r="S3565" s="5">
        <f t="shared" si="3020"/>
        <v>0</v>
      </c>
      <c r="T3565" s="5">
        <v>117.8</v>
      </c>
      <c r="U3565" s="5">
        <f t="shared" si="3020"/>
        <v>0</v>
      </c>
      <c r="V3565" s="36">
        <f t="shared" si="3020"/>
        <v>0</v>
      </c>
      <c r="W3565" s="5">
        <f t="shared" si="3000"/>
        <v>100</v>
      </c>
      <c r="X3565" s="24"/>
    </row>
    <row r="3566" spans="1:24" ht="31.5" x14ac:dyDescent="0.25">
      <c r="A3566" s="4" t="s">
        <v>220</v>
      </c>
      <c r="B3566" s="4" t="s">
        <v>1320</v>
      </c>
      <c r="C3566" s="4" t="s">
        <v>265</v>
      </c>
      <c r="D3566" s="4" t="s">
        <v>28</v>
      </c>
      <c r="E3566" s="14" t="s">
        <v>464</v>
      </c>
      <c r="F3566" s="5"/>
      <c r="G3566" s="5"/>
      <c r="H3566" s="5"/>
      <c r="I3566" s="5"/>
      <c r="J3566" s="5"/>
      <c r="K3566" s="5"/>
      <c r="L3566" s="5">
        <v>13.673999999999999</v>
      </c>
      <c r="M3566" s="5">
        <f>L3566</f>
        <v>13.673999999999999</v>
      </c>
      <c r="N3566" s="5">
        <v>117.8</v>
      </c>
      <c r="O3566" s="5">
        <v>6.84</v>
      </c>
      <c r="P3566" s="5">
        <v>0</v>
      </c>
      <c r="Q3566" s="5">
        <v>0</v>
      </c>
      <c r="R3566" s="5">
        <v>0</v>
      </c>
      <c r="S3566" s="5">
        <v>0</v>
      </c>
      <c r="T3566" s="5">
        <v>117.8</v>
      </c>
      <c r="U3566" s="5">
        <v>0</v>
      </c>
      <c r="V3566" s="36">
        <v>0</v>
      </c>
      <c r="W3566" s="5">
        <f t="shared" si="3000"/>
        <v>100</v>
      </c>
      <c r="X3566" s="24"/>
    </row>
    <row r="3567" spans="1:24" ht="31.5" x14ac:dyDescent="0.25">
      <c r="A3567" s="4" t="s">
        <v>220</v>
      </c>
      <c r="B3567" s="4" t="s">
        <v>1320</v>
      </c>
      <c r="C3567" s="4" t="s">
        <v>265</v>
      </c>
      <c r="D3567" s="4" t="s">
        <v>11</v>
      </c>
      <c r="E3567" s="14" t="s">
        <v>465</v>
      </c>
      <c r="F3567" s="5">
        <f t="shared" ref="F3567:L3567" si="3021">F3568</f>
        <v>246.39999999999998</v>
      </c>
      <c r="G3567" s="5">
        <f t="shared" si="3021"/>
        <v>246.39999999999998</v>
      </c>
      <c r="H3567" s="5">
        <f t="shared" si="3021"/>
        <v>246.39999999999998</v>
      </c>
      <c r="I3567" s="5">
        <f t="shared" si="3021"/>
        <v>0</v>
      </c>
      <c r="J3567" s="5">
        <f t="shared" si="3021"/>
        <v>0</v>
      </c>
      <c r="K3567" s="5">
        <f t="shared" si="3021"/>
        <v>0</v>
      </c>
      <c r="L3567" s="5">
        <f t="shared" si="3021"/>
        <v>0</v>
      </c>
      <c r="M3567" s="5">
        <f t="shared" si="2994"/>
        <v>246.39999999999998</v>
      </c>
      <c r="N3567" s="5">
        <v>237.1</v>
      </c>
      <c r="O3567" s="5">
        <f>O3568</f>
        <v>183.90356</v>
      </c>
      <c r="P3567" s="5">
        <f t="shared" ref="P3567:V3567" si="3022">P3568</f>
        <v>145.5</v>
      </c>
      <c r="Q3567" s="5">
        <f t="shared" si="3022"/>
        <v>183.90356</v>
      </c>
      <c r="R3567" s="5">
        <f t="shared" si="3022"/>
        <v>0</v>
      </c>
      <c r="S3567" s="5">
        <f t="shared" si="3022"/>
        <v>0</v>
      </c>
      <c r="T3567" s="5">
        <v>237.1</v>
      </c>
      <c r="U3567" s="5">
        <f t="shared" si="3022"/>
        <v>145.5</v>
      </c>
      <c r="V3567" s="36">
        <f t="shared" si="3022"/>
        <v>0</v>
      </c>
      <c r="W3567" s="5">
        <f t="shared" si="3000"/>
        <v>100</v>
      </c>
      <c r="X3567" s="26"/>
    </row>
    <row r="3568" spans="1:24" ht="31.5" x14ac:dyDescent="0.25">
      <c r="A3568" s="4" t="s">
        <v>220</v>
      </c>
      <c r="B3568" s="4" t="s">
        <v>1320</v>
      </c>
      <c r="C3568" s="4" t="s">
        <v>265</v>
      </c>
      <c r="D3568" s="4" t="s">
        <v>12</v>
      </c>
      <c r="E3568" s="14" t="s">
        <v>466</v>
      </c>
      <c r="F3568" s="5">
        <f t="shared" ref="F3568:L3568" si="3023">F3569+F3572</f>
        <v>246.39999999999998</v>
      </c>
      <c r="G3568" s="5">
        <f t="shared" si="3023"/>
        <v>246.39999999999998</v>
      </c>
      <c r="H3568" s="5">
        <f t="shared" si="3023"/>
        <v>246.39999999999998</v>
      </c>
      <c r="I3568" s="5">
        <f t="shared" si="3023"/>
        <v>0</v>
      </c>
      <c r="J3568" s="5">
        <f t="shared" si="3023"/>
        <v>0</v>
      </c>
      <c r="K3568" s="5">
        <f t="shared" si="3023"/>
        <v>0</v>
      </c>
      <c r="L3568" s="5">
        <f t="shared" si="3023"/>
        <v>0</v>
      </c>
      <c r="M3568" s="5">
        <f t="shared" si="2994"/>
        <v>246.39999999999998</v>
      </c>
      <c r="N3568" s="5">
        <v>237.1</v>
      </c>
      <c r="O3568" s="5">
        <f>O3569+O3572</f>
        <v>183.90356</v>
      </c>
      <c r="P3568" s="5">
        <f t="shared" ref="P3568:V3568" si="3024">P3569+P3572</f>
        <v>145.5</v>
      </c>
      <c r="Q3568" s="5">
        <f t="shared" si="3024"/>
        <v>183.90356</v>
      </c>
      <c r="R3568" s="5">
        <f t="shared" si="3024"/>
        <v>0</v>
      </c>
      <c r="S3568" s="5">
        <f t="shared" si="3024"/>
        <v>0</v>
      </c>
      <c r="T3568" s="5">
        <v>237.1</v>
      </c>
      <c r="U3568" s="5">
        <f t="shared" si="3024"/>
        <v>145.5</v>
      </c>
      <c r="V3568" s="36">
        <f t="shared" si="3024"/>
        <v>0</v>
      </c>
      <c r="W3568" s="5">
        <f t="shared" si="3000"/>
        <v>100</v>
      </c>
      <c r="X3568" s="26"/>
    </row>
    <row r="3569" spans="1:24" x14ac:dyDescent="0.25">
      <c r="A3569" s="7" t="s">
        <v>220</v>
      </c>
      <c r="B3569" s="7" t="s">
        <v>30</v>
      </c>
      <c r="C3569" s="7"/>
      <c r="D3569" s="7"/>
      <c r="E3569" s="18" t="s">
        <v>427</v>
      </c>
      <c r="F3569" s="5">
        <f t="shared" ref="F3569:L3570" si="3025">F3570</f>
        <v>72.2</v>
      </c>
      <c r="G3569" s="5">
        <f t="shared" si="3025"/>
        <v>72.2</v>
      </c>
      <c r="H3569" s="5">
        <f t="shared" si="3025"/>
        <v>72.2</v>
      </c>
      <c r="I3569" s="5">
        <f t="shared" si="3025"/>
        <v>0</v>
      </c>
      <c r="J3569" s="5">
        <f t="shared" si="3025"/>
        <v>0</v>
      </c>
      <c r="K3569" s="5">
        <f t="shared" si="3025"/>
        <v>0</v>
      </c>
      <c r="L3569" s="5">
        <f t="shared" si="3025"/>
        <v>0</v>
      </c>
      <c r="M3569" s="5">
        <f t="shared" si="2994"/>
        <v>72.2</v>
      </c>
      <c r="N3569" s="8">
        <v>441986.4534</v>
      </c>
      <c r="O3569" s="5">
        <f>O3570</f>
        <v>53.267000000000003</v>
      </c>
      <c r="P3569" s="5">
        <f t="shared" ref="P3569:V3570" si="3026">P3570</f>
        <v>48.5</v>
      </c>
      <c r="Q3569" s="5">
        <f t="shared" si="3026"/>
        <v>53.267000000000003</v>
      </c>
      <c r="R3569" s="5">
        <f t="shared" si="3026"/>
        <v>0</v>
      </c>
      <c r="S3569" s="5">
        <f t="shared" si="3026"/>
        <v>0</v>
      </c>
      <c r="T3569" s="8">
        <v>439639.84538000001</v>
      </c>
      <c r="U3569" s="5">
        <f t="shared" si="3026"/>
        <v>48.5</v>
      </c>
      <c r="V3569" s="36">
        <f t="shared" si="3026"/>
        <v>0</v>
      </c>
      <c r="W3569" s="8">
        <f t="shared" si="3000"/>
        <v>99.46907693619373</v>
      </c>
      <c r="X3569" s="26"/>
    </row>
    <row r="3570" spans="1:24" x14ac:dyDescent="0.25">
      <c r="A3570" s="9" t="s">
        <v>220</v>
      </c>
      <c r="B3570" s="9" t="s">
        <v>1325</v>
      </c>
      <c r="C3570" s="9"/>
      <c r="D3570" s="9"/>
      <c r="E3570" s="13" t="s">
        <v>1181</v>
      </c>
      <c r="F3570" s="5">
        <f t="shared" si="3025"/>
        <v>72.2</v>
      </c>
      <c r="G3570" s="5">
        <f t="shared" si="3025"/>
        <v>72.2</v>
      </c>
      <c r="H3570" s="5">
        <f t="shared" si="3025"/>
        <v>72.2</v>
      </c>
      <c r="I3570" s="5">
        <f t="shared" si="3025"/>
        <v>0</v>
      </c>
      <c r="J3570" s="5">
        <f t="shared" si="3025"/>
        <v>0</v>
      </c>
      <c r="K3570" s="5">
        <f t="shared" si="3025"/>
        <v>0</v>
      </c>
      <c r="L3570" s="5">
        <f t="shared" si="3025"/>
        <v>0</v>
      </c>
      <c r="M3570" s="5">
        <f t="shared" si="2994"/>
        <v>72.2</v>
      </c>
      <c r="N3570" s="11">
        <v>48.5</v>
      </c>
      <c r="O3570" s="5">
        <f>O3571</f>
        <v>53.267000000000003</v>
      </c>
      <c r="P3570" s="5">
        <f t="shared" si="3026"/>
        <v>48.5</v>
      </c>
      <c r="Q3570" s="5">
        <f t="shared" si="3026"/>
        <v>53.267000000000003</v>
      </c>
      <c r="R3570" s="5">
        <f t="shared" si="3026"/>
        <v>0</v>
      </c>
      <c r="S3570" s="5">
        <f t="shared" si="3026"/>
        <v>0</v>
      </c>
      <c r="T3570" s="11">
        <v>48.5</v>
      </c>
      <c r="U3570" s="5">
        <f t="shared" si="3026"/>
        <v>48.5</v>
      </c>
      <c r="V3570" s="36">
        <f t="shared" si="3026"/>
        <v>0</v>
      </c>
      <c r="W3570" s="11">
        <f t="shared" si="3000"/>
        <v>100</v>
      </c>
      <c r="X3570" s="26"/>
    </row>
    <row r="3571" spans="1:24" ht="31.5" x14ac:dyDescent="0.25">
      <c r="A3571" s="4" t="s">
        <v>220</v>
      </c>
      <c r="B3571" s="4" t="s">
        <v>1325</v>
      </c>
      <c r="C3571" s="4" t="s">
        <v>59</v>
      </c>
      <c r="D3571" s="4"/>
      <c r="E3571" s="14" t="s">
        <v>974</v>
      </c>
      <c r="F3571" s="5">
        <v>72.2</v>
      </c>
      <c r="G3571" s="5">
        <v>72.2</v>
      </c>
      <c r="H3571" s="5">
        <v>72.2</v>
      </c>
      <c r="I3571" s="5"/>
      <c r="J3571" s="5"/>
      <c r="K3571" s="5"/>
      <c r="L3571" s="5"/>
      <c r="M3571" s="5">
        <f t="shared" si="2994"/>
        <v>72.2</v>
      </c>
      <c r="N3571" s="5">
        <v>48.5</v>
      </c>
      <c r="O3571" s="5">
        <v>53.267000000000003</v>
      </c>
      <c r="P3571" s="5">
        <f>N3571</f>
        <v>48.5</v>
      </c>
      <c r="Q3571" s="5">
        <f>O3571</f>
        <v>53.267000000000003</v>
      </c>
      <c r="R3571" s="5">
        <v>0</v>
      </c>
      <c r="S3571" s="5">
        <v>0</v>
      </c>
      <c r="T3571" s="5">
        <v>48.5</v>
      </c>
      <c r="U3571" s="5">
        <f>T3571</f>
        <v>48.5</v>
      </c>
      <c r="V3571" s="36">
        <v>0</v>
      </c>
      <c r="W3571" s="5">
        <f t="shared" si="3000"/>
        <v>100</v>
      </c>
      <c r="X3571" s="26"/>
    </row>
    <row r="3572" spans="1:24" ht="31.5" x14ac:dyDescent="0.25">
      <c r="A3572" s="4" t="s">
        <v>220</v>
      </c>
      <c r="B3572" s="4" t="s">
        <v>1325</v>
      </c>
      <c r="C3572" s="4" t="s">
        <v>66</v>
      </c>
      <c r="D3572" s="4"/>
      <c r="E3572" s="14" t="s">
        <v>975</v>
      </c>
      <c r="F3572" s="5">
        <f t="shared" ref="F3572:L3572" si="3027">F3575+F3573</f>
        <v>174.2</v>
      </c>
      <c r="G3572" s="5">
        <f t="shared" si="3027"/>
        <v>174.2</v>
      </c>
      <c r="H3572" s="5">
        <f t="shared" si="3027"/>
        <v>174.2</v>
      </c>
      <c r="I3572" s="5">
        <f t="shared" si="3027"/>
        <v>0</v>
      </c>
      <c r="J3572" s="5">
        <f t="shared" si="3027"/>
        <v>0</v>
      </c>
      <c r="K3572" s="5">
        <f t="shared" si="3027"/>
        <v>0</v>
      </c>
      <c r="L3572" s="5">
        <f t="shared" si="3027"/>
        <v>0</v>
      </c>
      <c r="M3572" s="5">
        <f t="shared" si="2994"/>
        <v>174.2</v>
      </c>
      <c r="N3572" s="5">
        <v>48.5</v>
      </c>
      <c r="O3572" s="5">
        <f>O3575+O3573</f>
        <v>130.63656</v>
      </c>
      <c r="P3572" s="5">
        <f t="shared" ref="P3572:V3572" si="3028">P3575+P3573</f>
        <v>97</v>
      </c>
      <c r="Q3572" s="5">
        <f t="shared" si="3028"/>
        <v>130.63656</v>
      </c>
      <c r="R3572" s="5">
        <f t="shared" si="3028"/>
        <v>0</v>
      </c>
      <c r="S3572" s="5">
        <f t="shared" si="3028"/>
        <v>0</v>
      </c>
      <c r="T3572" s="5">
        <v>48.5</v>
      </c>
      <c r="U3572" s="5">
        <f t="shared" si="3028"/>
        <v>97</v>
      </c>
      <c r="V3572" s="36">
        <f t="shared" si="3028"/>
        <v>0</v>
      </c>
      <c r="W3572" s="5">
        <f t="shared" si="3000"/>
        <v>100</v>
      </c>
      <c r="X3572" s="26"/>
    </row>
    <row r="3573" spans="1:24" ht="31.5" x14ac:dyDescent="0.25">
      <c r="A3573" s="4" t="s">
        <v>220</v>
      </c>
      <c r="B3573" s="4" t="s">
        <v>1325</v>
      </c>
      <c r="C3573" s="4" t="s">
        <v>1398</v>
      </c>
      <c r="D3573" s="4"/>
      <c r="E3573" s="14" t="s">
        <v>840</v>
      </c>
      <c r="F3573" s="5">
        <f t="shared" ref="F3573:L3573" si="3029">F3574</f>
        <v>79.8</v>
      </c>
      <c r="G3573" s="5">
        <f t="shared" si="3029"/>
        <v>79.8</v>
      </c>
      <c r="H3573" s="5">
        <f t="shared" si="3029"/>
        <v>79.8</v>
      </c>
      <c r="I3573" s="5">
        <f t="shared" si="3029"/>
        <v>0</v>
      </c>
      <c r="J3573" s="5">
        <f t="shared" si="3029"/>
        <v>0</v>
      </c>
      <c r="K3573" s="5">
        <f t="shared" si="3029"/>
        <v>0</v>
      </c>
      <c r="L3573" s="5">
        <f t="shared" si="3029"/>
        <v>0</v>
      </c>
      <c r="M3573" s="5">
        <f t="shared" si="2994"/>
        <v>79.8</v>
      </c>
      <c r="N3573" s="5">
        <v>48.5</v>
      </c>
      <c r="O3573" s="5">
        <f>O3574</f>
        <v>49.079219999999999</v>
      </c>
      <c r="P3573" s="5">
        <f t="shared" ref="P3573:V3573" si="3030">P3574</f>
        <v>48.5</v>
      </c>
      <c r="Q3573" s="5">
        <f t="shared" si="3030"/>
        <v>49.079219999999999</v>
      </c>
      <c r="R3573" s="5">
        <f t="shared" si="3030"/>
        <v>0</v>
      </c>
      <c r="S3573" s="5">
        <f t="shared" si="3030"/>
        <v>0</v>
      </c>
      <c r="T3573" s="5">
        <v>48.5</v>
      </c>
      <c r="U3573" s="5">
        <f t="shared" si="3030"/>
        <v>48.5</v>
      </c>
      <c r="V3573" s="36">
        <f t="shared" si="3030"/>
        <v>0</v>
      </c>
      <c r="W3573" s="5">
        <f t="shared" si="3000"/>
        <v>100</v>
      </c>
      <c r="X3573" s="26"/>
    </row>
    <row r="3574" spans="1:24" ht="63" x14ac:dyDescent="0.25">
      <c r="A3574" s="4" t="s">
        <v>220</v>
      </c>
      <c r="B3574" s="4" t="s">
        <v>1325</v>
      </c>
      <c r="C3574" s="4" t="s">
        <v>1478</v>
      </c>
      <c r="D3574" s="4"/>
      <c r="E3574" s="14" t="s">
        <v>1178</v>
      </c>
      <c r="F3574" s="5">
        <v>79.8</v>
      </c>
      <c r="G3574" s="5">
        <v>79.8</v>
      </c>
      <c r="H3574" s="5">
        <v>79.8</v>
      </c>
      <c r="I3574" s="5"/>
      <c r="J3574" s="5"/>
      <c r="K3574" s="5"/>
      <c r="L3574" s="5"/>
      <c r="M3574" s="5">
        <f t="shared" si="2994"/>
        <v>79.8</v>
      </c>
      <c r="N3574" s="5">
        <v>48.5</v>
      </c>
      <c r="O3574" s="5">
        <v>49.079219999999999</v>
      </c>
      <c r="P3574" s="5">
        <f>N3574</f>
        <v>48.5</v>
      </c>
      <c r="Q3574" s="5">
        <f>O3574</f>
        <v>49.079219999999999</v>
      </c>
      <c r="R3574" s="5">
        <v>0</v>
      </c>
      <c r="S3574" s="5">
        <v>0</v>
      </c>
      <c r="T3574" s="5">
        <v>48.5</v>
      </c>
      <c r="U3574" s="5">
        <f>T3574</f>
        <v>48.5</v>
      </c>
      <c r="V3574" s="36">
        <v>0</v>
      </c>
      <c r="W3574" s="5">
        <f t="shared" si="3000"/>
        <v>100</v>
      </c>
      <c r="X3574" s="26"/>
    </row>
    <row r="3575" spans="1:24" ht="31.5" x14ac:dyDescent="0.25">
      <c r="A3575" s="4" t="s">
        <v>220</v>
      </c>
      <c r="B3575" s="4" t="s">
        <v>1325</v>
      </c>
      <c r="C3575" s="4" t="s">
        <v>1478</v>
      </c>
      <c r="D3575" s="4" t="s">
        <v>11</v>
      </c>
      <c r="E3575" s="14" t="s">
        <v>465</v>
      </c>
      <c r="F3575" s="5">
        <f t="shared" ref="F3575:L3575" si="3031">F3576</f>
        <v>94.4</v>
      </c>
      <c r="G3575" s="5">
        <f t="shared" si="3031"/>
        <v>94.4</v>
      </c>
      <c r="H3575" s="5">
        <f t="shared" si="3031"/>
        <v>94.4</v>
      </c>
      <c r="I3575" s="5">
        <f t="shared" si="3031"/>
        <v>0</v>
      </c>
      <c r="J3575" s="5">
        <f t="shared" si="3031"/>
        <v>0</v>
      </c>
      <c r="K3575" s="5">
        <f t="shared" si="3031"/>
        <v>0</v>
      </c>
      <c r="L3575" s="5">
        <f t="shared" si="3031"/>
        <v>0</v>
      </c>
      <c r="M3575" s="5">
        <f t="shared" si="2994"/>
        <v>94.4</v>
      </c>
      <c r="N3575" s="5">
        <v>48.5</v>
      </c>
      <c r="O3575" s="5">
        <f>O3576</f>
        <v>81.557339999999996</v>
      </c>
      <c r="P3575" s="5">
        <f t="shared" ref="P3575:V3575" si="3032">P3576</f>
        <v>48.5</v>
      </c>
      <c r="Q3575" s="5">
        <f t="shared" si="3032"/>
        <v>81.557339999999996</v>
      </c>
      <c r="R3575" s="5">
        <f t="shared" si="3032"/>
        <v>0</v>
      </c>
      <c r="S3575" s="5">
        <f t="shared" si="3032"/>
        <v>0</v>
      </c>
      <c r="T3575" s="5">
        <v>48.5</v>
      </c>
      <c r="U3575" s="5">
        <f t="shared" si="3032"/>
        <v>48.5</v>
      </c>
      <c r="V3575" s="36">
        <f t="shared" si="3032"/>
        <v>0</v>
      </c>
      <c r="W3575" s="5">
        <f t="shared" si="3000"/>
        <v>100</v>
      </c>
      <c r="X3575" s="26"/>
    </row>
    <row r="3576" spans="1:24" ht="31.5" x14ac:dyDescent="0.25">
      <c r="A3576" s="4" t="s">
        <v>220</v>
      </c>
      <c r="B3576" s="4" t="s">
        <v>1325</v>
      </c>
      <c r="C3576" s="4" t="s">
        <v>1478</v>
      </c>
      <c r="D3576" s="4" t="s">
        <v>12</v>
      </c>
      <c r="E3576" s="14" t="s">
        <v>466</v>
      </c>
      <c r="F3576" s="5">
        <v>94.4</v>
      </c>
      <c r="G3576" s="5">
        <v>94.4</v>
      </c>
      <c r="H3576" s="5">
        <v>94.4</v>
      </c>
      <c r="I3576" s="5"/>
      <c r="J3576" s="5"/>
      <c r="K3576" s="5"/>
      <c r="L3576" s="5"/>
      <c r="M3576" s="5">
        <f t="shared" si="2994"/>
        <v>94.4</v>
      </c>
      <c r="N3576" s="5">
        <v>48.5</v>
      </c>
      <c r="O3576" s="5">
        <v>81.557339999999996</v>
      </c>
      <c r="P3576" s="5">
        <f>N3576</f>
        <v>48.5</v>
      </c>
      <c r="Q3576" s="5">
        <f>O3576</f>
        <v>81.557339999999996</v>
      </c>
      <c r="R3576" s="5">
        <v>0</v>
      </c>
      <c r="S3576" s="5">
        <v>0</v>
      </c>
      <c r="T3576" s="5">
        <v>48.5</v>
      </c>
      <c r="U3576" s="5">
        <f>T3576</f>
        <v>48.5</v>
      </c>
      <c r="V3576" s="36">
        <v>0</v>
      </c>
      <c r="W3576" s="5">
        <f t="shared" si="3000"/>
        <v>100</v>
      </c>
      <c r="X3576" s="26"/>
    </row>
    <row r="3577" spans="1:24" s="3" customFormat="1" x14ac:dyDescent="0.25">
      <c r="A3577" s="9" t="s">
        <v>220</v>
      </c>
      <c r="B3577" s="9" t="s">
        <v>1345</v>
      </c>
      <c r="C3577" s="9"/>
      <c r="D3577" s="9"/>
      <c r="E3577" s="13" t="s">
        <v>444</v>
      </c>
      <c r="F3577" s="8">
        <f t="shared" ref="F3577:K3577" si="3033">F3590+F3662</f>
        <v>344180.39999999997</v>
      </c>
      <c r="G3577" s="8">
        <f t="shared" si="3033"/>
        <v>233983</v>
      </c>
      <c r="H3577" s="8">
        <f t="shared" si="3033"/>
        <v>264166.40000000002</v>
      </c>
      <c r="I3577" s="8">
        <f t="shared" si="3033"/>
        <v>-12</v>
      </c>
      <c r="J3577" s="8">
        <f t="shared" si="3033"/>
        <v>0</v>
      </c>
      <c r="K3577" s="8">
        <f t="shared" si="3033"/>
        <v>0</v>
      </c>
      <c r="L3577" s="8">
        <f>L3590+L3662+L3578</f>
        <v>-573.54300000000012</v>
      </c>
      <c r="M3577" s="8">
        <f t="shared" si="2994"/>
        <v>343594.85699999996</v>
      </c>
      <c r="N3577" s="11">
        <v>441669.61739999999</v>
      </c>
      <c r="O3577" s="8">
        <f>O3590+O3662+O3578</f>
        <v>300485.08581000002</v>
      </c>
      <c r="P3577" s="8">
        <f>P3590+P3662+P3578</f>
        <v>81302.774340000004</v>
      </c>
      <c r="Q3577" s="8">
        <f>Q3590+Q3662+Q3578</f>
        <v>90385.228810000001</v>
      </c>
      <c r="R3577" s="8">
        <f t="shared" ref="R3577:V3577" si="3034">R3590+R3662</f>
        <v>0</v>
      </c>
      <c r="S3577" s="8">
        <f t="shared" si="3034"/>
        <v>0</v>
      </c>
      <c r="T3577" s="11">
        <v>439323.01029000001</v>
      </c>
      <c r="U3577" s="8">
        <f>U3590+U3662+U3578</f>
        <v>81302.774340000004</v>
      </c>
      <c r="V3577" s="34">
        <f t="shared" si="3034"/>
        <v>0</v>
      </c>
      <c r="W3577" s="11">
        <f t="shared" si="3000"/>
        <v>99.468696279401357</v>
      </c>
      <c r="X3577" s="21"/>
    </row>
    <row r="3578" spans="1:24" ht="31.5" x14ac:dyDescent="0.25">
      <c r="A3578" s="4" t="s">
        <v>220</v>
      </c>
      <c r="B3578" s="4" t="s">
        <v>1345</v>
      </c>
      <c r="C3578" s="4" t="s">
        <v>183</v>
      </c>
      <c r="D3578" s="4"/>
      <c r="E3578" s="14" t="s">
        <v>831</v>
      </c>
      <c r="F3578" s="8"/>
      <c r="G3578" s="8"/>
      <c r="H3578" s="8"/>
      <c r="I3578" s="8"/>
      <c r="J3578" s="8"/>
      <c r="K3578" s="8"/>
      <c r="L3578" s="11">
        <f>L3579+L3585</f>
        <v>362.71499999999997</v>
      </c>
      <c r="M3578" s="11">
        <f>M3579+M3585</f>
        <v>362.71499999999997</v>
      </c>
      <c r="N3578" s="5">
        <v>373392.80286999996</v>
      </c>
      <c r="O3578" s="11">
        <f>O3579+O3585</f>
        <v>147.58501999999999</v>
      </c>
      <c r="P3578" s="11">
        <f t="shared" ref="P3578:V3578" si="3035">P3579+P3585</f>
        <v>64.667000000000002</v>
      </c>
      <c r="Q3578" s="11">
        <f t="shared" si="3035"/>
        <v>64.667000000000002</v>
      </c>
      <c r="R3578" s="11">
        <f t="shared" si="3035"/>
        <v>0</v>
      </c>
      <c r="S3578" s="11">
        <f t="shared" si="3035"/>
        <v>0</v>
      </c>
      <c r="T3578" s="5">
        <v>371788.06573999999</v>
      </c>
      <c r="U3578" s="11">
        <f t="shared" si="3035"/>
        <v>64.667000000000002</v>
      </c>
      <c r="V3578" s="34">
        <f t="shared" si="3035"/>
        <v>0</v>
      </c>
      <c r="W3578" s="5">
        <f t="shared" si="3000"/>
        <v>99.570228157140278</v>
      </c>
      <c r="X3578" s="21"/>
    </row>
    <row r="3579" spans="1:24" ht="47.25" x14ac:dyDescent="0.25">
      <c r="A3579" s="4" t="s">
        <v>220</v>
      </c>
      <c r="B3579" s="4" t="s">
        <v>1345</v>
      </c>
      <c r="C3579" s="4" t="s">
        <v>184</v>
      </c>
      <c r="D3579" s="4"/>
      <c r="E3579" s="14" t="s">
        <v>1479</v>
      </c>
      <c r="F3579" s="8"/>
      <c r="G3579" s="8"/>
      <c r="H3579" s="8"/>
      <c r="I3579" s="8"/>
      <c r="J3579" s="8"/>
      <c r="K3579" s="8"/>
      <c r="L3579" s="5"/>
      <c r="M3579" s="5">
        <f>M3580</f>
        <v>0</v>
      </c>
      <c r="N3579" s="5">
        <v>360344.62332999997</v>
      </c>
      <c r="O3579" s="5">
        <f t="shared" ref="O3579:O3582" si="3036">O3580</f>
        <v>82.167000000000002</v>
      </c>
      <c r="P3579" s="5">
        <f t="shared" ref="P3579:V3583" si="3037">P3580</f>
        <v>64.667000000000002</v>
      </c>
      <c r="Q3579" s="5">
        <f t="shared" si="3037"/>
        <v>64.667000000000002</v>
      </c>
      <c r="R3579" s="5">
        <f t="shared" si="3037"/>
        <v>0</v>
      </c>
      <c r="S3579" s="5">
        <f t="shared" si="3037"/>
        <v>0</v>
      </c>
      <c r="T3579" s="5">
        <v>359771.58964999998</v>
      </c>
      <c r="U3579" s="5">
        <f t="shared" si="3037"/>
        <v>64.667000000000002</v>
      </c>
      <c r="V3579" s="36">
        <f t="shared" si="3037"/>
        <v>0</v>
      </c>
      <c r="W3579" s="5">
        <f t="shared" si="3000"/>
        <v>99.840976209189833</v>
      </c>
      <c r="X3579" s="26"/>
    </row>
    <row r="3580" spans="1:24" ht="47.25" x14ac:dyDescent="0.25">
      <c r="A3580" s="4" t="s">
        <v>220</v>
      </c>
      <c r="B3580" s="4" t="s">
        <v>1345</v>
      </c>
      <c r="C3580" s="4" t="s">
        <v>185</v>
      </c>
      <c r="D3580" s="4"/>
      <c r="E3580" s="14" t="s">
        <v>954</v>
      </c>
      <c r="F3580" s="8"/>
      <c r="G3580" s="8"/>
      <c r="H3580" s="8"/>
      <c r="I3580" s="8"/>
      <c r="J3580" s="8"/>
      <c r="K3580" s="8"/>
      <c r="L3580" s="5"/>
      <c r="M3580" s="5">
        <f>M3581</f>
        <v>0</v>
      </c>
      <c r="N3580" s="5">
        <v>202285.54434999998</v>
      </c>
      <c r="O3580" s="5">
        <f t="shared" si="3036"/>
        <v>82.167000000000002</v>
      </c>
      <c r="P3580" s="5">
        <f t="shared" si="3037"/>
        <v>64.667000000000002</v>
      </c>
      <c r="Q3580" s="5">
        <f t="shared" si="3037"/>
        <v>64.667000000000002</v>
      </c>
      <c r="R3580" s="5">
        <f t="shared" si="3037"/>
        <v>0</v>
      </c>
      <c r="S3580" s="5">
        <f t="shared" si="3037"/>
        <v>0</v>
      </c>
      <c r="T3580" s="5">
        <v>201712.51066999999</v>
      </c>
      <c r="U3580" s="5">
        <f t="shared" si="3037"/>
        <v>64.667000000000002</v>
      </c>
      <c r="V3580" s="36">
        <f t="shared" si="3037"/>
        <v>0</v>
      </c>
      <c r="W3580" s="5">
        <f t="shared" si="3000"/>
        <v>99.716720400441218</v>
      </c>
      <c r="X3580" s="26"/>
    </row>
    <row r="3581" spans="1:24" x14ac:dyDescent="0.25">
      <c r="A3581" s="4" t="s">
        <v>220</v>
      </c>
      <c r="B3581" s="4" t="s">
        <v>1345</v>
      </c>
      <c r="C3581" s="4" t="s">
        <v>178</v>
      </c>
      <c r="D3581" s="4"/>
      <c r="E3581" s="14" t="s">
        <v>532</v>
      </c>
      <c r="F3581" s="8"/>
      <c r="G3581" s="8"/>
      <c r="H3581" s="8"/>
      <c r="I3581" s="8"/>
      <c r="J3581" s="8"/>
      <c r="K3581" s="8"/>
      <c r="L3581" s="5"/>
      <c r="M3581" s="5">
        <f>M3582</f>
        <v>0</v>
      </c>
      <c r="N3581" s="5">
        <v>200575.01368999999</v>
      </c>
      <c r="O3581" s="5">
        <f t="shared" si="3036"/>
        <v>82.167000000000002</v>
      </c>
      <c r="P3581" s="5">
        <f t="shared" si="3037"/>
        <v>64.667000000000002</v>
      </c>
      <c r="Q3581" s="5">
        <f t="shared" si="3037"/>
        <v>64.667000000000002</v>
      </c>
      <c r="R3581" s="5">
        <f t="shared" si="3037"/>
        <v>0</v>
      </c>
      <c r="S3581" s="5">
        <f t="shared" si="3037"/>
        <v>0</v>
      </c>
      <c r="T3581" s="5">
        <v>200001.98066999999</v>
      </c>
      <c r="U3581" s="5">
        <f t="shared" si="3037"/>
        <v>64.667000000000002</v>
      </c>
      <c r="V3581" s="36">
        <f t="shared" si="3037"/>
        <v>0</v>
      </c>
      <c r="W3581" s="5">
        <f t="shared" si="3000"/>
        <v>99.714304883017164</v>
      </c>
      <c r="X3581" s="26"/>
    </row>
    <row r="3582" spans="1:24" ht="31.5" x14ac:dyDescent="0.25">
      <c r="A3582" s="4" t="s">
        <v>220</v>
      </c>
      <c r="B3582" s="4" t="s">
        <v>1345</v>
      </c>
      <c r="C3582" s="4" t="s">
        <v>178</v>
      </c>
      <c r="D3582" s="4" t="s">
        <v>11</v>
      </c>
      <c r="E3582" s="14" t="s">
        <v>465</v>
      </c>
      <c r="F3582" s="8"/>
      <c r="G3582" s="8"/>
      <c r="H3582" s="8"/>
      <c r="I3582" s="8"/>
      <c r="J3582" s="8"/>
      <c r="K3582" s="8"/>
      <c r="L3582" s="5"/>
      <c r="M3582" s="5">
        <f>M3583</f>
        <v>0</v>
      </c>
      <c r="N3582" s="5">
        <v>200575.01368999999</v>
      </c>
      <c r="O3582" s="5">
        <f t="shared" si="3036"/>
        <v>82.167000000000002</v>
      </c>
      <c r="P3582" s="5">
        <f t="shared" si="3037"/>
        <v>64.667000000000002</v>
      </c>
      <c r="Q3582" s="5">
        <f t="shared" si="3037"/>
        <v>64.667000000000002</v>
      </c>
      <c r="R3582" s="5">
        <f t="shared" si="3037"/>
        <v>0</v>
      </c>
      <c r="S3582" s="5">
        <f t="shared" si="3037"/>
        <v>0</v>
      </c>
      <c r="T3582" s="5">
        <v>200001.98066999999</v>
      </c>
      <c r="U3582" s="5">
        <f t="shared" si="3037"/>
        <v>64.667000000000002</v>
      </c>
      <c r="V3582" s="36">
        <f t="shared" si="3037"/>
        <v>0</v>
      </c>
      <c r="W3582" s="5">
        <f t="shared" si="3000"/>
        <v>99.714304883017164</v>
      </c>
      <c r="X3582" s="26"/>
    </row>
    <row r="3583" spans="1:24" ht="31.5" x14ac:dyDescent="0.25">
      <c r="A3583" s="4" t="s">
        <v>220</v>
      </c>
      <c r="B3583" s="4" t="s">
        <v>1345</v>
      </c>
      <c r="C3583" s="4" t="s">
        <v>178</v>
      </c>
      <c r="D3583" s="4" t="s">
        <v>12</v>
      </c>
      <c r="E3583" s="14" t="s">
        <v>466</v>
      </c>
      <c r="F3583" s="8"/>
      <c r="G3583" s="8"/>
      <c r="H3583" s="8"/>
      <c r="I3583" s="8"/>
      <c r="J3583" s="8"/>
      <c r="K3583" s="8"/>
      <c r="L3583" s="5"/>
      <c r="M3583" s="5">
        <f>M3584</f>
        <v>0</v>
      </c>
      <c r="N3583" s="5">
        <v>200575.01368999999</v>
      </c>
      <c r="O3583" s="5">
        <f>O3584</f>
        <v>82.167000000000002</v>
      </c>
      <c r="P3583" s="5">
        <f t="shared" si="3037"/>
        <v>64.667000000000002</v>
      </c>
      <c r="Q3583" s="5">
        <f t="shared" si="3037"/>
        <v>64.667000000000002</v>
      </c>
      <c r="R3583" s="5">
        <f t="shared" si="3037"/>
        <v>0</v>
      </c>
      <c r="S3583" s="5">
        <f t="shared" si="3037"/>
        <v>0</v>
      </c>
      <c r="T3583" s="5">
        <v>200001.98066999999</v>
      </c>
      <c r="U3583" s="5">
        <f t="shared" si="3037"/>
        <v>64.667000000000002</v>
      </c>
      <c r="V3583" s="36">
        <f t="shared" si="3037"/>
        <v>0</v>
      </c>
      <c r="W3583" s="5">
        <f t="shared" si="3000"/>
        <v>99.714304883017164</v>
      </c>
      <c r="X3583" s="26"/>
    </row>
    <row r="3584" spans="1:24" ht="31.5" x14ac:dyDescent="0.25">
      <c r="A3584" s="4" t="s">
        <v>220</v>
      </c>
      <c r="B3584" s="4" t="s">
        <v>1345</v>
      </c>
      <c r="C3584" s="4" t="s">
        <v>179</v>
      </c>
      <c r="D3584" s="4"/>
      <c r="E3584" s="14" t="s">
        <v>533</v>
      </c>
      <c r="F3584" s="8"/>
      <c r="G3584" s="8"/>
      <c r="H3584" s="8"/>
      <c r="I3584" s="8"/>
      <c r="J3584" s="8"/>
      <c r="K3584" s="8"/>
      <c r="L3584" s="5"/>
      <c r="M3584" s="5">
        <v>0</v>
      </c>
      <c r="N3584" s="5">
        <v>1682.86366</v>
      </c>
      <c r="O3584" s="5">
        <f>17.5+64.667</f>
        <v>82.167000000000002</v>
      </c>
      <c r="P3584" s="5">
        <v>64.667000000000002</v>
      </c>
      <c r="Q3584" s="5">
        <v>64.667000000000002</v>
      </c>
      <c r="R3584" s="5">
        <v>0</v>
      </c>
      <c r="S3584" s="5">
        <v>0</v>
      </c>
      <c r="T3584" s="5">
        <v>1682.8630000000001</v>
      </c>
      <c r="U3584" s="5">
        <v>64.667000000000002</v>
      </c>
      <c r="V3584" s="36">
        <v>0</v>
      </c>
      <c r="W3584" s="5">
        <f t="shared" si="3000"/>
        <v>99.999960781136608</v>
      </c>
      <c r="X3584" s="26"/>
    </row>
    <row r="3585" spans="1:24" ht="31.5" x14ac:dyDescent="0.25">
      <c r="A3585" s="4" t="s">
        <v>220</v>
      </c>
      <c r="B3585" s="4" t="s">
        <v>1345</v>
      </c>
      <c r="C3585" s="4" t="s">
        <v>179</v>
      </c>
      <c r="D3585" s="4" t="s">
        <v>11</v>
      </c>
      <c r="E3585" s="14" t="s">
        <v>465</v>
      </c>
      <c r="F3585" s="8"/>
      <c r="G3585" s="8"/>
      <c r="H3585" s="8"/>
      <c r="I3585" s="8"/>
      <c r="J3585" s="8"/>
      <c r="K3585" s="8"/>
      <c r="L3585" s="5">
        <f>L3586</f>
        <v>362.71499999999997</v>
      </c>
      <c r="M3585" s="5">
        <f>L3585</f>
        <v>362.71499999999997</v>
      </c>
      <c r="N3585" s="5">
        <v>1682.86366</v>
      </c>
      <c r="O3585" s="5">
        <f t="shared" ref="O3585:O3588" si="3038">O3586</f>
        <v>65.418019999999999</v>
      </c>
      <c r="P3585" s="5">
        <f t="shared" ref="P3585:V3588" si="3039">P3586</f>
        <v>0</v>
      </c>
      <c r="Q3585" s="5">
        <f t="shared" si="3039"/>
        <v>0</v>
      </c>
      <c r="R3585" s="5">
        <f t="shared" si="3039"/>
        <v>0</v>
      </c>
      <c r="S3585" s="5">
        <f t="shared" si="3039"/>
        <v>0</v>
      </c>
      <c r="T3585" s="5">
        <v>1682.8630000000001</v>
      </c>
      <c r="U3585" s="5">
        <f t="shared" si="3039"/>
        <v>0</v>
      </c>
      <c r="V3585" s="36">
        <f t="shared" si="3039"/>
        <v>0</v>
      </c>
      <c r="W3585" s="5">
        <f t="shared" si="3000"/>
        <v>99.999960781136608</v>
      </c>
      <c r="X3585" s="24"/>
    </row>
    <row r="3586" spans="1:24" ht="31.5" x14ac:dyDescent="0.25">
      <c r="A3586" s="4" t="s">
        <v>220</v>
      </c>
      <c r="B3586" s="4" t="s">
        <v>1345</v>
      </c>
      <c r="C3586" s="4" t="s">
        <v>179</v>
      </c>
      <c r="D3586" s="4" t="s">
        <v>12</v>
      </c>
      <c r="E3586" s="14" t="s">
        <v>466</v>
      </c>
      <c r="F3586" s="8"/>
      <c r="G3586" s="8"/>
      <c r="H3586" s="8"/>
      <c r="I3586" s="8"/>
      <c r="J3586" s="8"/>
      <c r="K3586" s="8"/>
      <c r="L3586" s="5">
        <f>L3587</f>
        <v>362.71499999999997</v>
      </c>
      <c r="M3586" s="5">
        <f>L3586</f>
        <v>362.71499999999997</v>
      </c>
      <c r="N3586" s="5">
        <v>1682.86366</v>
      </c>
      <c r="O3586" s="5">
        <f t="shared" si="3038"/>
        <v>65.418019999999999</v>
      </c>
      <c r="P3586" s="5">
        <f t="shared" si="3039"/>
        <v>0</v>
      </c>
      <c r="Q3586" s="5">
        <f t="shared" si="3039"/>
        <v>0</v>
      </c>
      <c r="R3586" s="5">
        <f t="shared" si="3039"/>
        <v>0</v>
      </c>
      <c r="S3586" s="5">
        <f t="shared" si="3039"/>
        <v>0</v>
      </c>
      <c r="T3586" s="5">
        <v>1682.8630000000001</v>
      </c>
      <c r="U3586" s="5">
        <f t="shared" si="3039"/>
        <v>0</v>
      </c>
      <c r="V3586" s="36">
        <f t="shared" si="3039"/>
        <v>0</v>
      </c>
      <c r="W3586" s="5">
        <f t="shared" si="3000"/>
        <v>99.999960781136608</v>
      </c>
      <c r="X3586" s="24"/>
    </row>
    <row r="3587" spans="1:24" ht="31.5" x14ac:dyDescent="0.25">
      <c r="A3587" s="4" t="s">
        <v>220</v>
      </c>
      <c r="B3587" s="4" t="s">
        <v>1345</v>
      </c>
      <c r="C3587" s="4" t="s">
        <v>1506</v>
      </c>
      <c r="D3587" s="4"/>
      <c r="E3587" s="14" t="s">
        <v>1507</v>
      </c>
      <c r="F3587" s="8"/>
      <c r="G3587" s="8"/>
      <c r="H3587" s="8"/>
      <c r="I3587" s="8"/>
      <c r="J3587" s="8"/>
      <c r="K3587" s="8"/>
      <c r="L3587" s="5">
        <f>L3588</f>
        <v>362.71499999999997</v>
      </c>
      <c r="M3587" s="5">
        <f>L3587</f>
        <v>362.71499999999997</v>
      </c>
      <c r="N3587" s="5">
        <v>27.667000000000002</v>
      </c>
      <c r="O3587" s="5">
        <f t="shared" si="3038"/>
        <v>65.418019999999999</v>
      </c>
      <c r="P3587" s="5">
        <f t="shared" si="3039"/>
        <v>0</v>
      </c>
      <c r="Q3587" s="5">
        <f t="shared" si="3039"/>
        <v>0</v>
      </c>
      <c r="R3587" s="5">
        <f t="shared" si="3039"/>
        <v>0</v>
      </c>
      <c r="S3587" s="5">
        <f t="shared" si="3039"/>
        <v>0</v>
      </c>
      <c r="T3587" s="5">
        <v>27.667000000000002</v>
      </c>
      <c r="U3587" s="5">
        <f t="shared" si="3039"/>
        <v>0</v>
      </c>
      <c r="V3587" s="36">
        <f t="shared" si="3039"/>
        <v>0</v>
      </c>
      <c r="W3587" s="5">
        <f t="shared" si="3000"/>
        <v>100</v>
      </c>
      <c r="X3587" s="24"/>
    </row>
    <row r="3588" spans="1:24" ht="31.5" x14ac:dyDescent="0.25">
      <c r="A3588" s="4" t="s">
        <v>220</v>
      </c>
      <c r="B3588" s="4" t="s">
        <v>1345</v>
      </c>
      <c r="C3588" s="4" t="s">
        <v>1506</v>
      </c>
      <c r="D3588" s="4" t="s">
        <v>11</v>
      </c>
      <c r="E3588" s="14" t="s">
        <v>465</v>
      </c>
      <c r="F3588" s="8"/>
      <c r="G3588" s="8"/>
      <c r="H3588" s="8"/>
      <c r="I3588" s="8"/>
      <c r="J3588" s="8"/>
      <c r="K3588" s="8"/>
      <c r="L3588" s="5">
        <f>L3589</f>
        <v>362.71499999999997</v>
      </c>
      <c r="M3588" s="5">
        <f>L3588</f>
        <v>362.71499999999997</v>
      </c>
      <c r="N3588" s="5">
        <v>27.667000000000002</v>
      </c>
      <c r="O3588" s="5">
        <f t="shared" si="3038"/>
        <v>65.418019999999999</v>
      </c>
      <c r="P3588" s="5">
        <f t="shared" si="3039"/>
        <v>0</v>
      </c>
      <c r="Q3588" s="5">
        <f t="shared" si="3039"/>
        <v>0</v>
      </c>
      <c r="R3588" s="5">
        <f t="shared" si="3039"/>
        <v>0</v>
      </c>
      <c r="S3588" s="5">
        <f t="shared" si="3039"/>
        <v>0</v>
      </c>
      <c r="T3588" s="5">
        <v>27.667000000000002</v>
      </c>
      <c r="U3588" s="5">
        <f t="shared" si="3039"/>
        <v>0</v>
      </c>
      <c r="V3588" s="36">
        <f t="shared" si="3039"/>
        <v>0</v>
      </c>
      <c r="W3588" s="5">
        <f t="shared" si="3000"/>
        <v>100</v>
      </c>
      <c r="X3588" s="24"/>
    </row>
    <row r="3589" spans="1:24" ht="31.5" x14ac:dyDescent="0.25">
      <c r="A3589" s="4" t="s">
        <v>220</v>
      </c>
      <c r="B3589" s="4" t="s">
        <v>1345</v>
      </c>
      <c r="C3589" s="4" t="s">
        <v>1506</v>
      </c>
      <c r="D3589" s="4" t="s">
        <v>12</v>
      </c>
      <c r="E3589" s="14" t="s">
        <v>466</v>
      </c>
      <c r="F3589" s="8"/>
      <c r="G3589" s="8"/>
      <c r="H3589" s="8"/>
      <c r="I3589" s="8"/>
      <c r="J3589" s="8"/>
      <c r="K3589" s="8"/>
      <c r="L3589" s="5">
        <v>362.71499999999997</v>
      </c>
      <c r="M3589" s="5">
        <f>L3589</f>
        <v>362.71499999999997</v>
      </c>
      <c r="N3589" s="5">
        <v>27.667000000000002</v>
      </c>
      <c r="O3589" s="5">
        <v>65.418019999999999</v>
      </c>
      <c r="P3589" s="5">
        <v>0</v>
      </c>
      <c r="Q3589" s="5">
        <v>0</v>
      </c>
      <c r="R3589" s="5">
        <v>0</v>
      </c>
      <c r="S3589" s="5">
        <v>0</v>
      </c>
      <c r="T3589" s="5">
        <v>27.667000000000002</v>
      </c>
      <c r="U3589" s="5">
        <v>0</v>
      </c>
      <c r="V3589" s="36">
        <v>0</v>
      </c>
      <c r="W3589" s="5">
        <f t="shared" si="3000"/>
        <v>100</v>
      </c>
      <c r="X3589" s="24"/>
    </row>
    <row r="3590" spans="1:24" s="10" customFormat="1" ht="63" x14ac:dyDescent="0.25">
      <c r="A3590" s="4" t="s">
        <v>220</v>
      </c>
      <c r="B3590" s="4" t="s">
        <v>1345</v>
      </c>
      <c r="C3590" s="4" t="s">
        <v>281</v>
      </c>
      <c r="D3590" s="4"/>
      <c r="E3590" s="14" t="s">
        <v>957</v>
      </c>
      <c r="F3590" s="11">
        <f t="shared" ref="F3590:L3590" si="3040">F3591+F3613+F3619+F3636+F3649+F3657</f>
        <v>343898.1</v>
      </c>
      <c r="G3590" s="11">
        <f t="shared" si="3040"/>
        <v>233809.7</v>
      </c>
      <c r="H3590" s="11">
        <f t="shared" si="3040"/>
        <v>263992.90000000002</v>
      </c>
      <c r="I3590" s="11">
        <f t="shared" si="3040"/>
        <v>0</v>
      </c>
      <c r="J3590" s="11">
        <f t="shared" si="3040"/>
        <v>0</v>
      </c>
      <c r="K3590" s="11">
        <f t="shared" si="3040"/>
        <v>0</v>
      </c>
      <c r="L3590" s="11">
        <f t="shared" si="3040"/>
        <v>-936.25800000000004</v>
      </c>
      <c r="M3590" s="11">
        <f t="shared" si="2994"/>
        <v>342961.842</v>
      </c>
      <c r="N3590" s="5">
        <v>61522.741130000002</v>
      </c>
      <c r="O3590" s="11">
        <f>O3591+O3613+O3619+O3636+O3649+O3657+O3628</f>
        <v>300329.00079000002</v>
      </c>
      <c r="P3590" s="11">
        <f t="shared" ref="P3590:V3590" si="3041">P3591+P3613+P3619+P3636+P3649+P3657+P3628</f>
        <v>81238.107340000002</v>
      </c>
      <c r="Q3590" s="11">
        <f t="shared" si="3041"/>
        <v>90320.561809999999</v>
      </c>
      <c r="R3590" s="11">
        <f t="shared" si="3041"/>
        <v>0</v>
      </c>
      <c r="S3590" s="11">
        <f t="shared" si="3041"/>
        <v>0</v>
      </c>
      <c r="T3590" s="5">
        <v>61522.741130000002</v>
      </c>
      <c r="U3590" s="11">
        <f t="shared" si="3041"/>
        <v>81238.107340000002</v>
      </c>
      <c r="V3590" s="35">
        <f t="shared" si="3041"/>
        <v>0</v>
      </c>
      <c r="W3590" s="5">
        <f t="shared" si="3000"/>
        <v>100</v>
      </c>
      <c r="X3590" s="25"/>
    </row>
    <row r="3591" spans="1:24" ht="63" x14ac:dyDescent="0.25">
      <c r="A3591" s="4" t="s">
        <v>220</v>
      </c>
      <c r="B3591" s="4" t="s">
        <v>1345</v>
      </c>
      <c r="C3591" s="4" t="s">
        <v>1480</v>
      </c>
      <c r="D3591" s="4"/>
      <c r="E3591" s="14" t="s">
        <v>535</v>
      </c>
      <c r="F3591" s="5">
        <f t="shared" ref="F3591:L3591" si="3042">F3592+F3608</f>
        <v>326009.8</v>
      </c>
      <c r="G3591" s="5">
        <f t="shared" si="3042"/>
        <v>216107.5</v>
      </c>
      <c r="H3591" s="5">
        <f t="shared" si="3042"/>
        <v>246104.6</v>
      </c>
      <c r="I3591" s="5">
        <f t="shared" si="3042"/>
        <v>0</v>
      </c>
      <c r="J3591" s="5">
        <f t="shared" si="3042"/>
        <v>0</v>
      </c>
      <c r="K3591" s="5">
        <f t="shared" si="3042"/>
        <v>0</v>
      </c>
      <c r="L3591" s="5">
        <f t="shared" si="3042"/>
        <v>-4024.5189999999998</v>
      </c>
      <c r="M3591" s="5">
        <f t="shared" si="2994"/>
        <v>321985.28100000002</v>
      </c>
      <c r="N3591" s="5">
        <v>61522.741130000002</v>
      </c>
      <c r="O3591" s="5">
        <f>O3592+O3608</f>
        <v>250369.41609000001</v>
      </c>
      <c r="P3591" s="5">
        <f t="shared" ref="P3591:V3591" si="3043">P3592+P3608</f>
        <v>60099.47279</v>
      </c>
      <c r="Q3591" s="5">
        <f t="shared" si="3043"/>
        <v>73798.343540000002</v>
      </c>
      <c r="R3591" s="5">
        <f t="shared" si="3043"/>
        <v>0</v>
      </c>
      <c r="S3591" s="5">
        <f t="shared" si="3043"/>
        <v>0</v>
      </c>
      <c r="T3591" s="5">
        <v>61522.741130000002</v>
      </c>
      <c r="U3591" s="5">
        <f t="shared" si="3043"/>
        <v>60099.47279</v>
      </c>
      <c r="V3591" s="36">
        <f t="shared" si="3043"/>
        <v>0</v>
      </c>
      <c r="W3591" s="5">
        <f t="shared" si="3000"/>
        <v>100</v>
      </c>
      <c r="X3591" s="26"/>
    </row>
    <row r="3592" spans="1:24" ht="31.5" x14ac:dyDescent="0.25">
      <c r="A3592" s="4" t="s">
        <v>220</v>
      </c>
      <c r="B3592" s="4" t="s">
        <v>1345</v>
      </c>
      <c r="C3592" s="4" t="s">
        <v>1480</v>
      </c>
      <c r="D3592" s="4" t="s">
        <v>11</v>
      </c>
      <c r="E3592" s="14" t="s">
        <v>465</v>
      </c>
      <c r="F3592" s="5">
        <f t="shared" ref="F3592:L3592" si="3044">F3593+F3604+F3600</f>
        <v>318507.8</v>
      </c>
      <c r="G3592" s="5">
        <f t="shared" si="3044"/>
        <v>203255.4</v>
      </c>
      <c r="H3592" s="5">
        <f t="shared" si="3044"/>
        <v>238308</v>
      </c>
      <c r="I3592" s="5">
        <f t="shared" si="3044"/>
        <v>0</v>
      </c>
      <c r="J3592" s="5">
        <f t="shared" si="3044"/>
        <v>0</v>
      </c>
      <c r="K3592" s="5">
        <f t="shared" si="3044"/>
        <v>0</v>
      </c>
      <c r="L3592" s="5">
        <f t="shared" si="3044"/>
        <v>-3463.7349999999997</v>
      </c>
      <c r="M3592" s="5">
        <f t="shared" si="2994"/>
        <v>315044.065</v>
      </c>
      <c r="N3592" s="5">
        <v>61522.741130000002</v>
      </c>
      <c r="O3592" s="5">
        <f>O3593+O3604+O3600</f>
        <v>247449.91145000001</v>
      </c>
      <c r="P3592" s="5">
        <f t="shared" ref="P3592:V3592" si="3045">P3593+P3604+P3600</f>
        <v>60099.47279</v>
      </c>
      <c r="Q3592" s="5">
        <f t="shared" si="3045"/>
        <v>73798.343540000002</v>
      </c>
      <c r="R3592" s="5">
        <f t="shared" si="3045"/>
        <v>0</v>
      </c>
      <c r="S3592" s="5">
        <f t="shared" si="3045"/>
        <v>0</v>
      </c>
      <c r="T3592" s="5">
        <v>61522.741130000002</v>
      </c>
      <c r="U3592" s="5">
        <f t="shared" si="3045"/>
        <v>60099.47279</v>
      </c>
      <c r="V3592" s="36">
        <f t="shared" si="3045"/>
        <v>0</v>
      </c>
      <c r="W3592" s="5">
        <f t="shared" si="3000"/>
        <v>100</v>
      </c>
      <c r="X3592" s="26"/>
    </row>
    <row r="3593" spans="1:24" ht="31.5" x14ac:dyDescent="0.25">
      <c r="A3593" s="4" t="s">
        <v>220</v>
      </c>
      <c r="B3593" s="4" t="s">
        <v>1345</v>
      </c>
      <c r="C3593" s="4" t="s">
        <v>1480</v>
      </c>
      <c r="D3593" s="4" t="s">
        <v>12</v>
      </c>
      <c r="E3593" s="14" t="s">
        <v>466</v>
      </c>
      <c r="F3593" s="5">
        <f t="shared" ref="F3593:L3593" si="3046">F3594+F3597</f>
        <v>203255.4</v>
      </c>
      <c r="G3593" s="5">
        <f t="shared" si="3046"/>
        <v>203255.4</v>
      </c>
      <c r="H3593" s="5">
        <f t="shared" si="3046"/>
        <v>203255.4</v>
      </c>
      <c r="I3593" s="5">
        <f t="shared" si="3046"/>
        <v>0</v>
      </c>
      <c r="J3593" s="5">
        <f t="shared" si="3046"/>
        <v>0</v>
      </c>
      <c r="K3593" s="5">
        <f t="shared" si="3046"/>
        <v>0</v>
      </c>
      <c r="L3593" s="5">
        <f t="shared" si="3046"/>
        <v>-2408.462</v>
      </c>
      <c r="M3593" s="5">
        <f t="shared" si="2994"/>
        <v>200846.93799999999</v>
      </c>
      <c r="N3593" s="5">
        <v>61522.741130000002</v>
      </c>
      <c r="O3593" s="5">
        <f>O3594+O3597</f>
        <v>162449.96791000001</v>
      </c>
      <c r="P3593" s="5">
        <f t="shared" ref="P3593:V3593" si="3047">P3594+P3597</f>
        <v>0</v>
      </c>
      <c r="Q3593" s="5">
        <f t="shared" si="3047"/>
        <v>0</v>
      </c>
      <c r="R3593" s="5">
        <f t="shared" si="3047"/>
        <v>0</v>
      </c>
      <c r="S3593" s="5">
        <f t="shared" si="3047"/>
        <v>0</v>
      </c>
      <c r="T3593" s="5">
        <v>61522.741130000002</v>
      </c>
      <c r="U3593" s="5">
        <f t="shared" si="3047"/>
        <v>0</v>
      </c>
      <c r="V3593" s="36">
        <f t="shared" si="3047"/>
        <v>0</v>
      </c>
      <c r="W3593" s="5">
        <f t="shared" si="3000"/>
        <v>100</v>
      </c>
      <c r="X3593" s="26"/>
    </row>
    <row r="3594" spans="1:24" ht="94.5" x14ac:dyDescent="0.25">
      <c r="A3594" s="4" t="s">
        <v>220</v>
      </c>
      <c r="B3594" s="4" t="s">
        <v>1345</v>
      </c>
      <c r="C3594" s="4" t="s">
        <v>807</v>
      </c>
      <c r="D3594" s="4"/>
      <c r="E3594" s="14" t="s">
        <v>1481</v>
      </c>
      <c r="F3594" s="5">
        <f t="shared" ref="F3594:L3595" si="3048">F3595</f>
        <v>199828</v>
      </c>
      <c r="G3594" s="5">
        <f t="shared" si="3048"/>
        <v>199828</v>
      </c>
      <c r="H3594" s="5">
        <f t="shared" si="3048"/>
        <v>199828</v>
      </c>
      <c r="I3594" s="5">
        <f t="shared" si="3048"/>
        <v>0</v>
      </c>
      <c r="J3594" s="5">
        <f t="shared" si="3048"/>
        <v>0</v>
      </c>
      <c r="K3594" s="5">
        <f t="shared" si="3048"/>
        <v>0</v>
      </c>
      <c r="L3594" s="5">
        <f t="shared" si="3048"/>
        <v>-1070.6779999999999</v>
      </c>
      <c r="M3594" s="5">
        <f t="shared" si="2994"/>
        <v>198757.32199999999</v>
      </c>
      <c r="N3594" s="5">
        <v>96536.337849999996</v>
      </c>
      <c r="O3594" s="5">
        <f>O3595</f>
        <v>160360.35182000001</v>
      </c>
      <c r="P3594" s="5">
        <f t="shared" ref="P3594:V3595" si="3049">P3595</f>
        <v>0</v>
      </c>
      <c r="Q3594" s="5">
        <f t="shared" si="3049"/>
        <v>0</v>
      </c>
      <c r="R3594" s="5">
        <f t="shared" si="3049"/>
        <v>0</v>
      </c>
      <c r="S3594" s="5">
        <f t="shared" si="3049"/>
        <v>0</v>
      </c>
      <c r="T3594" s="5">
        <v>96536.337849999996</v>
      </c>
      <c r="U3594" s="5">
        <f t="shared" si="3049"/>
        <v>0</v>
      </c>
      <c r="V3594" s="36">
        <f t="shared" si="3049"/>
        <v>0</v>
      </c>
      <c r="W3594" s="5">
        <f t="shared" si="3000"/>
        <v>100</v>
      </c>
      <c r="X3594" s="26"/>
    </row>
    <row r="3595" spans="1:24" ht="126" x14ac:dyDescent="0.25">
      <c r="A3595" s="4" t="s">
        <v>220</v>
      </c>
      <c r="B3595" s="4" t="s">
        <v>1345</v>
      </c>
      <c r="C3595" s="4" t="s">
        <v>1222</v>
      </c>
      <c r="D3595" s="4"/>
      <c r="E3595" s="14" t="s">
        <v>1128</v>
      </c>
      <c r="F3595" s="5">
        <f t="shared" si="3048"/>
        <v>199828</v>
      </c>
      <c r="G3595" s="5">
        <f t="shared" si="3048"/>
        <v>199828</v>
      </c>
      <c r="H3595" s="5">
        <f t="shared" si="3048"/>
        <v>199828</v>
      </c>
      <c r="I3595" s="5">
        <f t="shared" si="3048"/>
        <v>0</v>
      </c>
      <c r="J3595" s="5">
        <f t="shared" si="3048"/>
        <v>0</v>
      </c>
      <c r="K3595" s="5">
        <f t="shared" si="3048"/>
        <v>0</v>
      </c>
      <c r="L3595" s="5">
        <f t="shared" si="3048"/>
        <v>-1070.6779999999999</v>
      </c>
      <c r="M3595" s="5">
        <f t="shared" si="2994"/>
        <v>198757.32199999999</v>
      </c>
      <c r="N3595" s="5">
        <v>96536.337849999996</v>
      </c>
      <c r="O3595" s="5">
        <f>O3596</f>
        <v>160360.35182000001</v>
      </c>
      <c r="P3595" s="5">
        <f t="shared" si="3049"/>
        <v>0</v>
      </c>
      <c r="Q3595" s="5">
        <f t="shared" si="3049"/>
        <v>0</v>
      </c>
      <c r="R3595" s="5">
        <f t="shared" si="3049"/>
        <v>0</v>
      </c>
      <c r="S3595" s="5">
        <f t="shared" si="3049"/>
        <v>0</v>
      </c>
      <c r="T3595" s="5">
        <v>96536.337849999996</v>
      </c>
      <c r="U3595" s="5">
        <f t="shared" si="3049"/>
        <v>0</v>
      </c>
      <c r="V3595" s="36">
        <f t="shared" si="3049"/>
        <v>0</v>
      </c>
      <c r="W3595" s="5">
        <f t="shared" ref="W3595:W3658" si="3050">T3595/N3595*100</f>
        <v>100</v>
      </c>
      <c r="X3595" s="26"/>
    </row>
    <row r="3596" spans="1:24" ht="31.5" x14ac:dyDescent="0.25">
      <c r="A3596" s="4" t="s">
        <v>220</v>
      </c>
      <c r="B3596" s="4" t="s">
        <v>1345</v>
      </c>
      <c r="C3596" s="4" t="s">
        <v>1222</v>
      </c>
      <c r="D3596" s="4" t="s">
        <v>11</v>
      </c>
      <c r="E3596" s="14" t="s">
        <v>465</v>
      </c>
      <c r="F3596" s="5">
        <v>199828</v>
      </c>
      <c r="G3596" s="5">
        <v>199828</v>
      </c>
      <c r="H3596" s="5">
        <v>199828</v>
      </c>
      <c r="I3596" s="5"/>
      <c r="J3596" s="5"/>
      <c r="K3596" s="5"/>
      <c r="L3596" s="5">
        <f>-1012.728-57.95</f>
        <v>-1070.6779999999999</v>
      </c>
      <c r="M3596" s="5">
        <f t="shared" si="2994"/>
        <v>198757.32199999999</v>
      </c>
      <c r="N3596" s="5">
        <v>96536.337849999996</v>
      </c>
      <c r="O3596" s="5">
        <v>160360.35182000001</v>
      </c>
      <c r="P3596" s="5">
        <v>0</v>
      </c>
      <c r="Q3596" s="5">
        <v>0</v>
      </c>
      <c r="R3596" s="5">
        <v>0</v>
      </c>
      <c r="S3596" s="5">
        <v>0</v>
      </c>
      <c r="T3596" s="5">
        <v>96536.337849999996</v>
      </c>
      <c r="U3596" s="5">
        <v>0</v>
      </c>
      <c r="V3596" s="36">
        <v>0</v>
      </c>
      <c r="W3596" s="5">
        <f t="shared" si="3050"/>
        <v>100</v>
      </c>
      <c r="X3596" s="26"/>
    </row>
    <row r="3597" spans="1:24" ht="31.5" x14ac:dyDescent="0.25">
      <c r="A3597" s="4" t="s">
        <v>220</v>
      </c>
      <c r="B3597" s="4" t="s">
        <v>1345</v>
      </c>
      <c r="C3597" s="4" t="s">
        <v>1222</v>
      </c>
      <c r="D3597" s="4" t="s">
        <v>12</v>
      </c>
      <c r="E3597" s="14" t="s">
        <v>466</v>
      </c>
      <c r="F3597" s="5">
        <f t="shared" ref="F3597:L3598" si="3051">F3598</f>
        <v>3427.4</v>
      </c>
      <c r="G3597" s="5">
        <f t="shared" si="3051"/>
        <v>3427.4</v>
      </c>
      <c r="H3597" s="5">
        <f t="shared" si="3051"/>
        <v>3427.4</v>
      </c>
      <c r="I3597" s="5">
        <f t="shared" si="3051"/>
        <v>0</v>
      </c>
      <c r="J3597" s="5">
        <f t="shared" si="3051"/>
        <v>0</v>
      </c>
      <c r="K3597" s="5">
        <f t="shared" si="3051"/>
        <v>0</v>
      </c>
      <c r="L3597" s="5">
        <f t="shared" si="3051"/>
        <v>-1337.7840000000001</v>
      </c>
      <c r="M3597" s="5">
        <f t="shared" si="2994"/>
        <v>2089.616</v>
      </c>
      <c r="N3597" s="5">
        <v>96536.337849999996</v>
      </c>
      <c r="O3597" s="5">
        <f>O3598</f>
        <v>2089.61609</v>
      </c>
      <c r="P3597" s="5">
        <f t="shared" ref="P3597:V3598" si="3052">P3598</f>
        <v>0</v>
      </c>
      <c r="Q3597" s="5">
        <f t="shared" si="3052"/>
        <v>0</v>
      </c>
      <c r="R3597" s="5">
        <f t="shared" si="3052"/>
        <v>0</v>
      </c>
      <c r="S3597" s="5">
        <f t="shared" si="3052"/>
        <v>0</v>
      </c>
      <c r="T3597" s="5">
        <v>96536.337849999996</v>
      </c>
      <c r="U3597" s="5">
        <f t="shared" si="3052"/>
        <v>0</v>
      </c>
      <c r="V3597" s="36">
        <f t="shared" si="3052"/>
        <v>0</v>
      </c>
      <c r="W3597" s="5">
        <f t="shared" si="3050"/>
        <v>100</v>
      </c>
      <c r="X3597" s="26"/>
    </row>
    <row r="3598" spans="1:24" ht="47.25" x14ac:dyDescent="0.25">
      <c r="A3598" s="4" t="s">
        <v>220</v>
      </c>
      <c r="B3598" s="4" t="s">
        <v>1345</v>
      </c>
      <c r="C3598" s="4" t="s">
        <v>208</v>
      </c>
      <c r="D3598" s="4"/>
      <c r="E3598" s="14" t="s">
        <v>861</v>
      </c>
      <c r="F3598" s="5">
        <f t="shared" si="3051"/>
        <v>3427.4</v>
      </c>
      <c r="G3598" s="5">
        <f t="shared" si="3051"/>
        <v>3427.4</v>
      </c>
      <c r="H3598" s="5">
        <f t="shared" si="3051"/>
        <v>3427.4</v>
      </c>
      <c r="I3598" s="5">
        <f t="shared" si="3051"/>
        <v>0</v>
      </c>
      <c r="J3598" s="5">
        <f t="shared" si="3051"/>
        <v>0</v>
      </c>
      <c r="K3598" s="5">
        <f t="shared" si="3051"/>
        <v>0</v>
      </c>
      <c r="L3598" s="5">
        <f t="shared" si="3051"/>
        <v>-1337.7840000000001</v>
      </c>
      <c r="M3598" s="5">
        <f t="shared" si="2994"/>
        <v>2089.616</v>
      </c>
      <c r="N3598" s="5">
        <v>13048.179539999999</v>
      </c>
      <c r="O3598" s="5">
        <f>O3599</f>
        <v>2089.61609</v>
      </c>
      <c r="P3598" s="5">
        <f t="shared" si="3052"/>
        <v>0</v>
      </c>
      <c r="Q3598" s="5">
        <f t="shared" si="3052"/>
        <v>0</v>
      </c>
      <c r="R3598" s="5">
        <f t="shared" si="3052"/>
        <v>0</v>
      </c>
      <c r="S3598" s="5">
        <f t="shared" si="3052"/>
        <v>0</v>
      </c>
      <c r="T3598" s="5">
        <v>12016.47609</v>
      </c>
      <c r="U3598" s="5">
        <f t="shared" si="3052"/>
        <v>0</v>
      </c>
      <c r="V3598" s="36">
        <f t="shared" si="3052"/>
        <v>0</v>
      </c>
      <c r="W3598" s="5">
        <f t="shared" si="3050"/>
        <v>92.09312343658938</v>
      </c>
      <c r="X3598" s="26"/>
    </row>
    <row r="3599" spans="1:24" ht="63" x14ac:dyDescent="0.25">
      <c r="A3599" s="4" t="s">
        <v>220</v>
      </c>
      <c r="B3599" s="4" t="s">
        <v>1345</v>
      </c>
      <c r="C3599" s="4" t="s">
        <v>209</v>
      </c>
      <c r="D3599" s="4"/>
      <c r="E3599" s="14" t="s">
        <v>862</v>
      </c>
      <c r="F3599" s="5">
        <v>3427.4</v>
      </c>
      <c r="G3599" s="5">
        <v>3427.4</v>
      </c>
      <c r="H3599" s="5">
        <v>3427.4</v>
      </c>
      <c r="I3599" s="5"/>
      <c r="J3599" s="5"/>
      <c r="K3599" s="5"/>
      <c r="L3599" s="5">
        <f>-283.669-1054.115</f>
        <v>-1337.7840000000001</v>
      </c>
      <c r="M3599" s="5">
        <f t="shared" si="2994"/>
        <v>2089.616</v>
      </c>
      <c r="N3599" s="5">
        <v>13048.179539999999</v>
      </c>
      <c r="O3599" s="5">
        <v>2089.61609</v>
      </c>
      <c r="P3599" s="5">
        <v>0</v>
      </c>
      <c r="Q3599" s="5">
        <v>0</v>
      </c>
      <c r="R3599" s="5">
        <v>0</v>
      </c>
      <c r="S3599" s="5">
        <v>0</v>
      </c>
      <c r="T3599" s="5">
        <v>12016.47609</v>
      </c>
      <c r="U3599" s="5">
        <v>0</v>
      </c>
      <c r="V3599" s="36">
        <v>0</v>
      </c>
      <c r="W3599" s="5">
        <f t="shared" si="3050"/>
        <v>92.09312343658938</v>
      </c>
      <c r="X3599" s="26"/>
    </row>
    <row r="3600" spans="1:24" ht="47.25" x14ac:dyDescent="0.25">
      <c r="A3600" s="4" t="s">
        <v>220</v>
      </c>
      <c r="B3600" s="4" t="s">
        <v>1345</v>
      </c>
      <c r="C3600" s="4" t="s">
        <v>1482</v>
      </c>
      <c r="D3600" s="4"/>
      <c r="E3600" s="14" t="s">
        <v>863</v>
      </c>
      <c r="F3600" s="5">
        <f t="shared" ref="F3600:L3602" si="3053">F3601</f>
        <v>56000</v>
      </c>
      <c r="G3600" s="5">
        <f t="shared" si="3053"/>
        <v>0</v>
      </c>
      <c r="H3600" s="5">
        <f t="shared" si="3053"/>
        <v>35052.6</v>
      </c>
      <c r="I3600" s="5">
        <f t="shared" si="3053"/>
        <v>0</v>
      </c>
      <c r="J3600" s="5">
        <f t="shared" si="3053"/>
        <v>0</v>
      </c>
      <c r="K3600" s="5">
        <f t="shared" si="3053"/>
        <v>0</v>
      </c>
      <c r="L3600" s="5">
        <f t="shared" si="3053"/>
        <v>-1055.2729999999999</v>
      </c>
      <c r="M3600" s="5">
        <f t="shared" si="2994"/>
        <v>54944.726999999999</v>
      </c>
      <c r="N3600" s="5">
        <v>13048.179539999999</v>
      </c>
      <c r="O3600" s="5">
        <f t="shared" ref="O3600:O3602" si="3054">O3601</f>
        <v>34579.360000000001</v>
      </c>
      <c r="P3600" s="5">
        <f t="shared" ref="P3600:V3602" si="3055">P3601</f>
        <v>60099.47279</v>
      </c>
      <c r="Q3600" s="5">
        <f t="shared" si="3055"/>
        <v>23377.759999999998</v>
      </c>
      <c r="R3600" s="5">
        <f t="shared" si="3055"/>
        <v>0</v>
      </c>
      <c r="S3600" s="5">
        <f t="shared" si="3055"/>
        <v>0</v>
      </c>
      <c r="T3600" s="5">
        <v>12016.47609</v>
      </c>
      <c r="U3600" s="5">
        <f t="shared" si="3055"/>
        <v>60099.47279</v>
      </c>
      <c r="V3600" s="36">
        <f t="shared" si="3055"/>
        <v>0</v>
      </c>
      <c r="W3600" s="5">
        <f t="shared" si="3050"/>
        <v>92.09312343658938</v>
      </c>
      <c r="X3600" s="26"/>
    </row>
    <row r="3601" spans="1:24" ht="31.5" x14ac:dyDescent="0.25">
      <c r="A3601" s="4" t="s">
        <v>220</v>
      </c>
      <c r="B3601" s="4" t="s">
        <v>1345</v>
      </c>
      <c r="C3601" s="4" t="s">
        <v>1482</v>
      </c>
      <c r="D3601" s="4" t="s">
        <v>11</v>
      </c>
      <c r="E3601" s="14" t="s">
        <v>465</v>
      </c>
      <c r="F3601" s="5">
        <f t="shared" si="3053"/>
        <v>56000</v>
      </c>
      <c r="G3601" s="5">
        <f t="shared" si="3053"/>
        <v>0</v>
      </c>
      <c r="H3601" s="5">
        <f t="shared" si="3053"/>
        <v>35052.6</v>
      </c>
      <c r="I3601" s="5">
        <f t="shared" si="3053"/>
        <v>0</v>
      </c>
      <c r="J3601" s="5">
        <f t="shared" si="3053"/>
        <v>0</v>
      </c>
      <c r="K3601" s="5">
        <f t="shared" si="3053"/>
        <v>0</v>
      </c>
      <c r="L3601" s="5">
        <f t="shared" si="3053"/>
        <v>-1055.2729999999999</v>
      </c>
      <c r="M3601" s="5">
        <f t="shared" si="2994"/>
        <v>54944.726999999999</v>
      </c>
      <c r="N3601" s="5">
        <v>13048.179539999999</v>
      </c>
      <c r="O3601" s="5">
        <f t="shared" si="3054"/>
        <v>34579.360000000001</v>
      </c>
      <c r="P3601" s="5">
        <f t="shared" si="3055"/>
        <v>60099.47279</v>
      </c>
      <c r="Q3601" s="5">
        <f t="shared" si="3055"/>
        <v>23377.759999999998</v>
      </c>
      <c r="R3601" s="5">
        <f t="shared" si="3055"/>
        <v>0</v>
      </c>
      <c r="S3601" s="5">
        <f t="shared" si="3055"/>
        <v>0</v>
      </c>
      <c r="T3601" s="5">
        <v>12016.47609</v>
      </c>
      <c r="U3601" s="5">
        <f t="shared" si="3055"/>
        <v>60099.47279</v>
      </c>
      <c r="V3601" s="36">
        <f t="shared" si="3055"/>
        <v>0</v>
      </c>
      <c r="W3601" s="5">
        <f t="shared" si="3050"/>
        <v>92.09312343658938</v>
      </c>
      <c r="X3601" s="26"/>
    </row>
    <row r="3602" spans="1:24" ht="31.5" x14ac:dyDescent="0.25">
      <c r="A3602" s="4" t="s">
        <v>220</v>
      </c>
      <c r="B3602" s="4" t="s">
        <v>1345</v>
      </c>
      <c r="C3602" s="4" t="s">
        <v>1482</v>
      </c>
      <c r="D3602" s="4" t="s">
        <v>12</v>
      </c>
      <c r="E3602" s="14" t="s">
        <v>466</v>
      </c>
      <c r="F3602" s="5">
        <f t="shared" si="3053"/>
        <v>56000</v>
      </c>
      <c r="G3602" s="5">
        <f t="shared" si="3053"/>
        <v>0</v>
      </c>
      <c r="H3602" s="5">
        <f t="shared" si="3053"/>
        <v>35052.6</v>
      </c>
      <c r="I3602" s="5">
        <f t="shared" si="3053"/>
        <v>0</v>
      </c>
      <c r="J3602" s="5">
        <f t="shared" si="3053"/>
        <v>0</v>
      </c>
      <c r="K3602" s="5">
        <f t="shared" si="3053"/>
        <v>0</v>
      </c>
      <c r="L3602" s="5">
        <f t="shared" si="3053"/>
        <v>-1055.2729999999999</v>
      </c>
      <c r="M3602" s="5">
        <f t="shared" si="2994"/>
        <v>54944.726999999999</v>
      </c>
      <c r="N3602" s="5">
        <v>13048.179539999999</v>
      </c>
      <c r="O3602" s="5">
        <f t="shared" si="3054"/>
        <v>34579.360000000001</v>
      </c>
      <c r="P3602" s="5">
        <f t="shared" si="3055"/>
        <v>60099.47279</v>
      </c>
      <c r="Q3602" s="5">
        <f t="shared" si="3055"/>
        <v>23377.759999999998</v>
      </c>
      <c r="R3602" s="5">
        <f t="shared" si="3055"/>
        <v>0</v>
      </c>
      <c r="S3602" s="5">
        <f t="shared" si="3055"/>
        <v>0</v>
      </c>
      <c r="T3602" s="5">
        <v>12016.47609</v>
      </c>
      <c r="U3602" s="5">
        <f t="shared" si="3055"/>
        <v>60099.47279</v>
      </c>
      <c r="V3602" s="36">
        <f t="shared" si="3055"/>
        <v>0</v>
      </c>
      <c r="W3602" s="5">
        <f t="shared" si="3050"/>
        <v>92.09312343658938</v>
      </c>
      <c r="X3602" s="26"/>
    </row>
    <row r="3603" spans="1:24" ht="31.5" x14ac:dyDescent="0.25">
      <c r="A3603" s="4" t="s">
        <v>220</v>
      </c>
      <c r="B3603" s="4" t="s">
        <v>1345</v>
      </c>
      <c r="C3603" s="4" t="s">
        <v>186</v>
      </c>
      <c r="D3603" s="4"/>
      <c r="E3603" s="14" t="s">
        <v>959</v>
      </c>
      <c r="F3603" s="5">
        <v>56000</v>
      </c>
      <c r="G3603" s="5"/>
      <c r="H3603" s="5">
        <v>35052.6</v>
      </c>
      <c r="I3603" s="5"/>
      <c r="J3603" s="5"/>
      <c r="K3603" s="5"/>
      <c r="L3603" s="5">
        <v>-1055.2729999999999</v>
      </c>
      <c r="M3603" s="5">
        <f t="shared" si="2994"/>
        <v>54944.726999999999</v>
      </c>
      <c r="N3603" s="5">
        <v>16432.286</v>
      </c>
      <c r="O3603" s="5">
        <f>11201.6+23377.76</f>
        <v>34579.360000000001</v>
      </c>
      <c r="P3603" s="5">
        <v>60099.47279</v>
      </c>
      <c r="Q3603" s="5">
        <v>23377.759999999998</v>
      </c>
      <c r="R3603" s="5">
        <v>0</v>
      </c>
      <c r="S3603" s="5">
        <v>0</v>
      </c>
      <c r="T3603" s="5">
        <v>16432.285599999999</v>
      </c>
      <c r="U3603" s="5">
        <v>60099.47279</v>
      </c>
      <c r="V3603" s="36">
        <v>0</v>
      </c>
      <c r="W3603" s="5">
        <f t="shared" si="3050"/>
        <v>99.999997565767771</v>
      </c>
      <c r="X3603" s="26"/>
    </row>
    <row r="3604" spans="1:24" ht="47.25" hidden="1" x14ac:dyDescent="0.25">
      <c r="A3604" s="4" t="s">
        <v>220</v>
      </c>
      <c r="B3604" s="4" t="s">
        <v>1345</v>
      </c>
      <c r="C3604" s="4" t="s">
        <v>187</v>
      </c>
      <c r="D3604" s="4"/>
      <c r="E3604" s="14" t="s">
        <v>1487</v>
      </c>
      <c r="F3604" s="5">
        <f t="shared" ref="F3604:L3606" si="3056">F3605</f>
        <v>59252.4</v>
      </c>
      <c r="G3604" s="5">
        <f t="shared" si="3056"/>
        <v>0</v>
      </c>
      <c r="H3604" s="5">
        <f t="shared" si="3056"/>
        <v>0</v>
      </c>
      <c r="I3604" s="5">
        <f t="shared" si="3056"/>
        <v>0</v>
      </c>
      <c r="J3604" s="5">
        <f t="shared" si="3056"/>
        <v>0</v>
      </c>
      <c r="K3604" s="5">
        <f t="shared" si="3056"/>
        <v>0</v>
      </c>
      <c r="L3604" s="5">
        <f t="shared" si="3056"/>
        <v>0</v>
      </c>
      <c r="M3604" s="5">
        <f t="shared" si="2994"/>
        <v>59252.4</v>
      </c>
      <c r="N3604" s="5">
        <v>0</v>
      </c>
      <c r="O3604" s="5">
        <f t="shared" ref="O3604:O3606" si="3057">O3605</f>
        <v>50420.58354</v>
      </c>
      <c r="P3604" s="5">
        <f t="shared" ref="P3604:V3606" si="3058">P3605</f>
        <v>0</v>
      </c>
      <c r="Q3604" s="5">
        <f t="shared" si="3058"/>
        <v>50420.58354</v>
      </c>
      <c r="R3604" s="5">
        <f t="shared" si="3058"/>
        <v>0</v>
      </c>
      <c r="S3604" s="5">
        <f t="shared" si="3058"/>
        <v>0</v>
      </c>
      <c r="T3604" s="5">
        <v>0</v>
      </c>
      <c r="U3604" s="5">
        <f t="shared" si="3058"/>
        <v>0</v>
      </c>
      <c r="V3604" s="36">
        <f t="shared" si="3058"/>
        <v>0</v>
      </c>
      <c r="W3604" s="5" t="e">
        <f t="shared" si="3050"/>
        <v>#DIV/0!</v>
      </c>
      <c r="X3604" s="24" t="s">
        <v>1214</v>
      </c>
    </row>
    <row r="3605" spans="1:24" ht="47.25" hidden="1" x14ac:dyDescent="0.25">
      <c r="A3605" s="4" t="s">
        <v>220</v>
      </c>
      <c r="B3605" s="4" t="s">
        <v>1345</v>
      </c>
      <c r="C3605" s="4" t="s">
        <v>180</v>
      </c>
      <c r="D3605" s="4"/>
      <c r="E3605" s="14" t="s">
        <v>965</v>
      </c>
      <c r="F3605" s="5">
        <f t="shared" si="3056"/>
        <v>59252.4</v>
      </c>
      <c r="G3605" s="5">
        <f t="shared" si="3056"/>
        <v>0</v>
      </c>
      <c r="H3605" s="5">
        <f t="shared" si="3056"/>
        <v>0</v>
      </c>
      <c r="I3605" s="5">
        <f t="shared" si="3056"/>
        <v>0</v>
      </c>
      <c r="J3605" s="5">
        <f t="shared" si="3056"/>
        <v>0</v>
      </c>
      <c r="K3605" s="5">
        <f t="shared" si="3056"/>
        <v>0</v>
      </c>
      <c r="L3605" s="5">
        <f t="shared" si="3056"/>
        <v>0</v>
      </c>
      <c r="M3605" s="5">
        <f t="shared" si="2994"/>
        <v>59252.4</v>
      </c>
      <c r="N3605" s="5">
        <v>0</v>
      </c>
      <c r="O3605" s="5">
        <f t="shared" si="3057"/>
        <v>50420.58354</v>
      </c>
      <c r="P3605" s="5">
        <f t="shared" si="3058"/>
        <v>0</v>
      </c>
      <c r="Q3605" s="5">
        <f t="shared" si="3058"/>
        <v>50420.58354</v>
      </c>
      <c r="R3605" s="5">
        <f t="shared" si="3058"/>
        <v>0</v>
      </c>
      <c r="S3605" s="5">
        <f t="shared" si="3058"/>
        <v>0</v>
      </c>
      <c r="T3605" s="5">
        <v>0</v>
      </c>
      <c r="U3605" s="5">
        <f t="shared" si="3058"/>
        <v>0</v>
      </c>
      <c r="V3605" s="36">
        <f t="shared" si="3058"/>
        <v>0</v>
      </c>
      <c r="W3605" s="5" t="e">
        <f t="shared" si="3050"/>
        <v>#DIV/0!</v>
      </c>
      <c r="X3605" s="24" t="s">
        <v>1214</v>
      </c>
    </row>
    <row r="3606" spans="1:24" ht="47.25" hidden="1" x14ac:dyDescent="0.25">
      <c r="A3606" s="4" t="s">
        <v>220</v>
      </c>
      <c r="B3606" s="4" t="s">
        <v>1345</v>
      </c>
      <c r="C3606" s="4" t="s">
        <v>1139</v>
      </c>
      <c r="D3606" s="4"/>
      <c r="E3606" s="14" t="s">
        <v>1140</v>
      </c>
      <c r="F3606" s="5">
        <f t="shared" si="3056"/>
        <v>59252.4</v>
      </c>
      <c r="G3606" s="5">
        <f t="shared" si="3056"/>
        <v>0</v>
      </c>
      <c r="H3606" s="5">
        <f t="shared" si="3056"/>
        <v>0</v>
      </c>
      <c r="I3606" s="5">
        <f t="shared" si="3056"/>
        <v>0</v>
      </c>
      <c r="J3606" s="5">
        <f t="shared" si="3056"/>
        <v>0</v>
      </c>
      <c r="K3606" s="5">
        <f t="shared" si="3056"/>
        <v>0</v>
      </c>
      <c r="L3606" s="5">
        <f t="shared" si="3056"/>
        <v>0</v>
      </c>
      <c r="M3606" s="5">
        <f t="shared" si="2994"/>
        <v>59252.4</v>
      </c>
      <c r="N3606" s="5">
        <v>0</v>
      </c>
      <c r="O3606" s="5">
        <f t="shared" si="3057"/>
        <v>50420.58354</v>
      </c>
      <c r="P3606" s="5">
        <f t="shared" si="3058"/>
        <v>0</v>
      </c>
      <c r="Q3606" s="5">
        <f t="shared" si="3058"/>
        <v>50420.58354</v>
      </c>
      <c r="R3606" s="5">
        <f t="shared" si="3058"/>
        <v>0</v>
      </c>
      <c r="S3606" s="5">
        <f t="shared" si="3058"/>
        <v>0</v>
      </c>
      <c r="T3606" s="5">
        <v>0</v>
      </c>
      <c r="U3606" s="5">
        <f t="shared" si="3058"/>
        <v>0</v>
      </c>
      <c r="V3606" s="36">
        <f t="shared" si="3058"/>
        <v>0</v>
      </c>
      <c r="W3606" s="5" t="e">
        <f t="shared" si="3050"/>
        <v>#DIV/0!</v>
      </c>
      <c r="X3606" s="24" t="s">
        <v>1214</v>
      </c>
    </row>
    <row r="3607" spans="1:24" ht="31.5" hidden="1" x14ac:dyDescent="0.25">
      <c r="A3607" s="4" t="s">
        <v>220</v>
      </c>
      <c r="B3607" s="4" t="s">
        <v>1345</v>
      </c>
      <c r="C3607" s="4" t="s">
        <v>1139</v>
      </c>
      <c r="D3607" s="4" t="s">
        <v>11</v>
      </c>
      <c r="E3607" s="14" t="s">
        <v>465</v>
      </c>
      <c r="F3607" s="5">
        <v>59252.4</v>
      </c>
      <c r="G3607" s="5"/>
      <c r="H3607" s="5"/>
      <c r="I3607" s="5"/>
      <c r="J3607" s="5"/>
      <c r="K3607" s="5"/>
      <c r="L3607" s="5"/>
      <c r="M3607" s="5">
        <f t="shared" si="2994"/>
        <v>59252.4</v>
      </c>
      <c r="N3607" s="5">
        <v>0</v>
      </c>
      <c r="O3607" s="5">
        <v>50420.58354</v>
      </c>
      <c r="P3607" s="5">
        <f>N3607</f>
        <v>0</v>
      </c>
      <c r="Q3607" s="5">
        <f>O3607</f>
        <v>50420.58354</v>
      </c>
      <c r="R3607" s="5">
        <v>0</v>
      </c>
      <c r="S3607" s="5">
        <v>0</v>
      </c>
      <c r="T3607" s="5">
        <v>0</v>
      </c>
      <c r="U3607" s="5">
        <f>T3607</f>
        <v>0</v>
      </c>
      <c r="V3607" s="36">
        <v>0</v>
      </c>
      <c r="W3607" s="5" t="e">
        <f t="shared" si="3050"/>
        <v>#DIV/0!</v>
      </c>
      <c r="X3607" s="24" t="s">
        <v>1214</v>
      </c>
    </row>
    <row r="3608" spans="1:24" ht="31.5" hidden="1" x14ac:dyDescent="0.25">
      <c r="A3608" s="4" t="s">
        <v>220</v>
      </c>
      <c r="B3608" s="4" t="s">
        <v>1345</v>
      </c>
      <c r="C3608" s="4" t="s">
        <v>1139</v>
      </c>
      <c r="D3608" s="4" t="s">
        <v>12</v>
      </c>
      <c r="E3608" s="14" t="s">
        <v>466</v>
      </c>
      <c r="F3608" s="5">
        <f>F3609</f>
        <v>7502</v>
      </c>
      <c r="G3608" s="5">
        <f t="shared" ref="G3608:L3611" si="3059">G3609</f>
        <v>12852.1</v>
      </c>
      <c r="H3608" s="5">
        <f t="shared" si="3059"/>
        <v>7796.6</v>
      </c>
      <c r="I3608" s="5">
        <f t="shared" si="3059"/>
        <v>0</v>
      </c>
      <c r="J3608" s="5">
        <f t="shared" si="3059"/>
        <v>0</v>
      </c>
      <c r="K3608" s="5">
        <f t="shared" si="3059"/>
        <v>0</v>
      </c>
      <c r="L3608" s="5">
        <f t="shared" si="3059"/>
        <v>-560.78399999999999</v>
      </c>
      <c r="M3608" s="5">
        <f t="shared" si="2994"/>
        <v>6941.2160000000003</v>
      </c>
      <c r="N3608" s="5">
        <v>0</v>
      </c>
      <c r="O3608" s="5">
        <f t="shared" ref="O3608:O3611" si="3060">O3609</f>
        <v>2919.5046400000001</v>
      </c>
      <c r="P3608" s="5">
        <f t="shared" ref="P3608:V3611" si="3061">P3609</f>
        <v>0</v>
      </c>
      <c r="Q3608" s="5">
        <f t="shared" si="3061"/>
        <v>0</v>
      </c>
      <c r="R3608" s="5">
        <f t="shared" si="3061"/>
        <v>0</v>
      </c>
      <c r="S3608" s="5">
        <f t="shared" si="3061"/>
        <v>0</v>
      </c>
      <c r="T3608" s="5">
        <v>0</v>
      </c>
      <c r="U3608" s="5">
        <f t="shared" si="3061"/>
        <v>0</v>
      </c>
      <c r="V3608" s="36">
        <f t="shared" si="3061"/>
        <v>0</v>
      </c>
      <c r="W3608" s="5" t="e">
        <f t="shared" si="3050"/>
        <v>#DIV/0!</v>
      </c>
      <c r="X3608" s="24" t="s">
        <v>1214</v>
      </c>
    </row>
    <row r="3609" spans="1:24" ht="47.25" x14ac:dyDescent="0.25">
      <c r="A3609" s="4" t="s">
        <v>220</v>
      </c>
      <c r="B3609" s="4" t="s">
        <v>1345</v>
      </c>
      <c r="C3609" s="4" t="s">
        <v>1488</v>
      </c>
      <c r="D3609" s="4"/>
      <c r="E3609" s="14" t="s">
        <v>1014</v>
      </c>
      <c r="F3609" s="5">
        <f>F3610</f>
        <v>7502</v>
      </c>
      <c r="G3609" s="5">
        <f t="shared" si="3059"/>
        <v>12852.1</v>
      </c>
      <c r="H3609" s="5">
        <f t="shared" si="3059"/>
        <v>7796.6</v>
      </c>
      <c r="I3609" s="5">
        <f t="shared" si="3059"/>
        <v>0</v>
      </c>
      <c r="J3609" s="5">
        <f t="shared" si="3059"/>
        <v>0</v>
      </c>
      <c r="K3609" s="5">
        <f t="shared" si="3059"/>
        <v>0</v>
      </c>
      <c r="L3609" s="5">
        <f t="shared" si="3059"/>
        <v>-560.78399999999999</v>
      </c>
      <c r="M3609" s="5">
        <f t="shared" si="2994"/>
        <v>6941.2160000000003</v>
      </c>
      <c r="N3609" s="5">
        <v>16432.286</v>
      </c>
      <c r="O3609" s="5">
        <f t="shared" si="3060"/>
        <v>2919.5046400000001</v>
      </c>
      <c r="P3609" s="5">
        <f t="shared" si="3061"/>
        <v>0</v>
      </c>
      <c r="Q3609" s="5">
        <f t="shared" si="3061"/>
        <v>0</v>
      </c>
      <c r="R3609" s="5">
        <f t="shared" si="3061"/>
        <v>0</v>
      </c>
      <c r="S3609" s="5">
        <f t="shared" si="3061"/>
        <v>0</v>
      </c>
      <c r="T3609" s="5">
        <v>16432.285599999999</v>
      </c>
      <c r="U3609" s="5">
        <f t="shared" si="3061"/>
        <v>0</v>
      </c>
      <c r="V3609" s="36">
        <f t="shared" si="3061"/>
        <v>0</v>
      </c>
      <c r="W3609" s="5">
        <f t="shared" si="3050"/>
        <v>99.999997565767771</v>
      </c>
      <c r="X3609" s="26"/>
    </row>
    <row r="3610" spans="1:24" ht="63" x14ac:dyDescent="0.25">
      <c r="A3610" s="4" t="s">
        <v>220</v>
      </c>
      <c r="B3610" s="4" t="s">
        <v>1345</v>
      </c>
      <c r="C3610" s="4" t="s">
        <v>1489</v>
      </c>
      <c r="D3610" s="4"/>
      <c r="E3610" s="14" t="s">
        <v>1015</v>
      </c>
      <c r="F3610" s="5">
        <f>F3611</f>
        <v>7502</v>
      </c>
      <c r="G3610" s="5">
        <f t="shared" si="3059"/>
        <v>12852.1</v>
      </c>
      <c r="H3610" s="5">
        <f t="shared" si="3059"/>
        <v>7796.6</v>
      </c>
      <c r="I3610" s="5">
        <f t="shared" si="3059"/>
        <v>0</v>
      </c>
      <c r="J3610" s="5">
        <f t="shared" si="3059"/>
        <v>0</v>
      </c>
      <c r="K3610" s="5">
        <f t="shared" si="3059"/>
        <v>0</v>
      </c>
      <c r="L3610" s="5">
        <f t="shared" si="3059"/>
        <v>-560.78399999999999</v>
      </c>
      <c r="M3610" s="5">
        <f t="shared" si="2994"/>
        <v>6941.2160000000003</v>
      </c>
      <c r="N3610" s="5">
        <v>16432.286</v>
      </c>
      <c r="O3610" s="5">
        <f t="shared" si="3060"/>
        <v>2919.5046400000001</v>
      </c>
      <c r="P3610" s="5">
        <f t="shared" si="3061"/>
        <v>0</v>
      </c>
      <c r="Q3610" s="5">
        <f t="shared" si="3061"/>
        <v>0</v>
      </c>
      <c r="R3610" s="5">
        <f t="shared" si="3061"/>
        <v>0</v>
      </c>
      <c r="S3610" s="5">
        <f t="shared" si="3061"/>
        <v>0</v>
      </c>
      <c r="T3610" s="5">
        <v>16432.285599999999</v>
      </c>
      <c r="U3610" s="5">
        <f t="shared" si="3061"/>
        <v>0</v>
      </c>
      <c r="V3610" s="36">
        <f t="shared" si="3061"/>
        <v>0</v>
      </c>
      <c r="W3610" s="5">
        <f t="shared" si="3050"/>
        <v>99.999997565767771</v>
      </c>
      <c r="X3610" s="26"/>
    </row>
    <row r="3611" spans="1:24" ht="31.5" x14ac:dyDescent="0.25">
      <c r="A3611" s="4" t="s">
        <v>220</v>
      </c>
      <c r="B3611" s="4" t="s">
        <v>1345</v>
      </c>
      <c r="C3611" s="4" t="s">
        <v>1490</v>
      </c>
      <c r="D3611" s="4"/>
      <c r="E3611" s="14" t="s">
        <v>751</v>
      </c>
      <c r="F3611" s="5">
        <f>F3612</f>
        <v>7502</v>
      </c>
      <c r="G3611" s="5">
        <f t="shared" si="3059"/>
        <v>12852.1</v>
      </c>
      <c r="H3611" s="5">
        <f t="shared" si="3059"/>
        <v>7796.6</v>
      </c>
      <c r="I3611" s="5">
        <f t="shared" si="3059"/>
        <v>0</v>
      </c>
      <c r="J3611" s="5">
        <f t="shared" si="3059"/>
        <v>0</v>
      </c>
      <c r="K3611" s="5">
        <f t="shared" si="3059"/>
        <v>0</v>
      </c>
      <c r="L3611" s="5">
        <f t="shared" si="3059"/>
        <v>-560.78399999999999</v>
      </c>
      <c r="M3611" s="5">
        <f t="shared" si="2994"/>
        <v>6941.2160000000003</v>
      </c>
      <c r="N3611" s="5">
        <v>16432.286</v>
      </c>
      <c r="O3611" s="5">
        <f t="shared" si="3060"/>
        <v>2919.5046400000001</v>
      </c>
      <c r="P3611" s="5">
        <f t="shared" si="3061"/>
        <v>0</v>
      </c>
      <c r="Q3611" s="5">
        <f t="shared" si="3061"/>
        <v>0</v>
      </c>
      <c r="R3611" s="5">
        <f t="shared" si="3061"/>
        <v>0</v>
      </c>
      <c r="S3611" s="5">
        <f t="shared" si="3061"/>
        <v>0</v>
      </c>
      <c r="T3611" s="5">
        <v>16432.285599999999</v>
      </c>
      <c r="U3611" s="5">
        <f t="shared" si="3061"/>
        <v>0</v>
      </c>
      <c r="V3611" s="36">
        <f t="shared" si="3061"/>
        <v>0</v>
      </c>
      <c r="W3611" s="5">
        <f t="shared" si="3050"/>
        <v>99.999997565767771</v>
      </c>
      <c r="X3611" s="26"/>
    </row>
    <row r="3612" spans="1:24" ht="31.5" x14ac:dyDescent="0.25">
      <c r="A3612" s="4" t="s">
        <v>220</v>
      </c>
      <c r="B3612" s="4" t="s">
        <v>1345</v>
      </c>
      <c r="C3612" s="4" t="s">
        <v>1490</v>
      </c>
      <c r="D3612" s="4" t="s">
        <v>11</v>
      </c>
      <c r="E3612" s="14" t="s">
        <v>465</v>
      </c>
      <c r="F3612" s="5">
        <v>7502</v>
      </c>
      <c r="G3612" s="5">
        <v>12852.1</v>
      </c>
      <c r="H3612" s="5">
        <v>7796.6</v>
      </c>
      <c r="I3612" s="5"/>
      <c r="J3612" s="5"/>
      <c r="K3612" s="5"/>
      <c r="L3612" s="5">
        <f>-350.15-210.634</f>
        <v>-560.78399999999999</v>
      </c>
      <c r="M3612" s="5">
        <f t="shared" si="2994"/>
        <v>6941.2160000000003</v>
      </c>
      <c r="N3612" s="5">
        <v>16432.286</v>
      </c>
      <c r="O3612" s="5">
        <v>2919.5046400000001</v>
      </c>
      <c r="P3612" s="5">
        <v>0</v>
      </c>
      <c r="Q3612" s="5">
        <v>0</v>
      </c>
      <c r="R3612" s="5">
        <v>0</v>
      </c>
      <c r="S3612" s="5">
        <v>0</v>
      </c>
      <c r="T3612" s="5">
        <v>16432.285599999999</v>
      </c>
      <c r="U3612" s="5">
        <v>0</v>
      </c>
      <c r="V3612" s="36">
        <v>0</v>
      </c>
      <c r="W3612" s="5">
        <f t="shared" si="3050"/>
        <v>99.999997565767771</v>
      </c>
      <c r="X3612" s="26"/>
    </row>
    <row r="3613" spans="1:24" ht="31.5" x14ac:dyDescent="0.25">
      <c r="A3613" s="4" t="s">
        <v>220</v>
      </c>
      <c r="B3613" s="4" t="s">
        <v>1345</v>
      </c>
      <c r="C3613" s="4" t="s">
        <v>1490</v>
      </c>
      <c r="D3613" s="4" t="s">
        <v>12</v>
      </c>
      <c r="E3613" s="14" t="s">
        <v>466</v>
      </c>
      <c r="F3613" s="5">
        <f t="shared" ref="F3613:L3617" si="3062">F3614</f>
        <v>2585.6999999999998</v>
      </c>
      <c r="G3613" s="5">
        <f t="shared" si="3062"/>
        <v>2585.6999999999998</v>
      </c>
      <c r="H3613" s="5">
        <f t="shared" si="3062"/>
        <v>2585.6999999999998</v>
      </c>
      <c r="I3613" s="5">
        <f t="shared" si="3062"/>
        <v>0</v>
      </c>
      <c r="J3613" s="5">
        <f t="shared" si="3062"/>
        <v>0</v>
      </c>
      <c r="K3613" s="5">
        <f t="shared" si="3062"/>
        <v>0</v>
      </c>
      <c r="L3613" s="5">
        <f t="shared" si="3062"/>
        <v>0</v>
      </c>
      <c r="M3613" s="5">
        <f t="shared" si="2994"/>
        <v>2585.6999999999998</v>
      </c>
      <c r="N3613" s="5">
        <v>16432.286</v>
      </c>
      <c r="O3613" s="5">
        <f t="shared" ref="O3613:O3617" si="3063">O3614</f>
        <v>778.58780000000002</v>
      </c>
      <c r="P3613" s="5">
        <f t="shared" ref="P3613:V3617" si="3064">P3614</f>
        <v>0</v>
      </c>
      <c r="Q3613" s="5">
        <f t="shared" si="3064"/>
        <v>0</v>
      </c>
      <c r="R3613" s="5">
        <f t="shared" si="3064"/>
        <v>0</v>
      </c>
      <c r="S3613" s="5">
        <f t="shared" si="3064"/>
        <v>0</v>
      </c>
      <c r="T3613" s="5">
        <v>16432.285599999999</v>
      </c>
      <c r="U3613" s="5">
        <f t="shared" si="3064"/>
        <v>0</v>
      </c>
      <c r="V3613" s="36">
        <f t="shared" si="3064"/>
        <v>0</v>
      </c>
      <c r="W3613" s="5">
        <f t="shared" si="3050"/>
        <v>99.999997565767771</v>
      </c>
      <c r="X3613" s="26"/>
    </row>
    <row r="3614" spans="1:24" ht="47.25" x14ac:dyDescent="0.25">
      <c r="A3614" s="4" t="s">
        <v>220</v>
      </c>
      <c r="B3614" s="4" t="s">
        <v>1345</v>
      </c>
      <c r="C3614" s="4" t="s">
        <v>32</v>
      </c>
      <c r="D3614" s="4"/>
      <c r="E3614" s="14" t="s">
        <v>969</v>
      </c>
      <c r="F3614" s="5">
        <f t="shared" si="3062"/>
        <v>2585.6999999999998</v>
      </c>
      <c r="G3614" s="5">
        <f t="shared" si="3062"/>
        <v>2585.6999999999998</v>
      </c>
      <c r="H3614" s="5">
        <f t="shared" si="3062"/>
        <v>2585.6999999999998</v>
      </c>
      <c r="I3614" s="5">
        <f t="shared" si="3062"/>
        <v>0</v>
      </c>
      <c r="J3614" s="5">
        <f t="shared" si="3062"/>
        <v>0</v>
      </c>
      <c r="K3614" s="5">
        <f t="shared" si="3062"/>
        <v>0</v>
      </c>
      <c r="L3614" s="5">
        <f t="shared" si="3062"/>
        <v>0</v>
      </c>
      <c r="M3614" s="5">
        <f t="shared" si="2994"/>
        <v>2585.6999999999998</v>
      </c>
      <c r="N3614" s="5">
        <v>7523.5709699999998</v>
      </c>
      <c r="O3614" s="5">
        <f t="shared" si="3063"/>
        <v>778.58780000000002</v>
      </c>
      <c r="P3614" s="5">
        <f t="shared" si="3064"/>
        <v>0</v>
      </c>
      <c r="Q3614" s="5">
        <f t="shared" si="3064"/>
        <v>0</v>
      </c>
      <c r="R3614" s="5">
        <f t="shared" si="3064"/>
        <v>0</v>
      </c>
      <c r="S3614" s="5">
        <f t="shared" si="3064"/>
        <v>0</v>
      </c>
      <c r="T3614" s="5">
        <v>7523.57035</v>
      </c>
      <c r="U3614" s="5">
        <f t="shared" si="3064"/>
        <v>0</v>
      </c>
      <c r="V3614" s="36">
        <f t="shared" si="3064"/>
        <v>0</v>
      </c>
      <c r="W3614" s="5">
        <f t="shared" si="3050"/>
        <v>99.999991759232387</v>
      </c>
      <c r="X3614" s="26"/>
    </row>
    <row r="3615" spans="1:24" ht="31.5" x14ac:dyDescent="0.25">
      <c r="A3615" s="4" t="s">
        <v>220</v>
      </c>
      <c r="B3615" s="4" t="s">
        <v>1345</v>
      </c>
      <c r="C3615" s="4" t="s">
        <v>1491</v>
      </c>
      <c r="D3615" s="4"/>
      <c r="E3615" s="14" t="s">
        <v>1492</v>
      </c>
      <c r="F3615" s="5">
        <f>F3616</f>
        <v>2585.6999999999998</v>
      </c>
      <c r="G3615" s="5">
        <f t="shared" si="3062"/>
        <v>2585.6999999999998</v>
      </c>
      <c r="H3615" s="5">
        <f t="shared" si="3062"/>
        <v>2585.6999999999998</v>
      </c>
      <c r="I3615" s="5">
        <f t="shared" si="3062"/>
        <v>0</v>
      </c>
      <c r="J3615" s="5">
        <f t="shared" si="3062"/>
        <v>0</v>
      </c>
      <c r="K3615" s="5">
        <f t="shared" si="3062"/>
        <v>0</v>
      </c>
      <c r="L3615" s="5">
        <f t="shared" si="3062"/>
        <v>0</v>
      </c>
      <c r="M3615" s="5">
        <f t="shared" si="2994"/>
        <v>2585.6999999999998</v>
      </c>
      <c r="N3615" s="5">
        <v>7523.5709699999998</v>
      </c>
      <c r="O3615" s="5">
        <f t="shared" si="3063"/>
        <v>778.58780000000002</v>
      </c>
      <c r="P3615" s="5">
        <f t="shared" si="3064"/>
        <v>0</v>
      </c>
      <c r="Q3615" s="5">
        <f t="shared" si="3064"/>
        <v>0</v>
      </c>
      <c r="R3615" s="5">
        <f t="shared" si="3064"/>
        <v>0</v>
      </c>
      <c r="S3615" s="5">
        <f t="shared" si="3064"/>
        <v>0</v>
      </c>
      <c r="T3615" s="5">
        <v>7523.57035</v>
      </c>
      <c r="U3615" s="5">
        <f t="shared" si="3064"/>
        <v>0</v>
      </c>
      <c r="V3615" s="36">
        <f t="shared" si="3064"/>
        <v>0</v>
      </c>
      <c r="W3615" s="5">
        <f t="shared" si="3050"/>
        <v>99.999991759232387</v>
      </c>
      <c r="X3615" s="26"/>
    </row>
    <row r="3616" spans="1:24" ht="31.5" x14ac:dyDescent="0.25">
      <c r="A3616" s="4" t="s">
        <v>220</v>
      </c>
      <c r="B3616" s="4" t="s">
        <v>1345</v>
      </c>
      <c r="C3616" s="4" t="s">
        <v>1493</v>
      </c>
      <c r="D3616" s="4"/>
      <c r="E3616" s="14" t="s">
        <v>1494</v>
      </c>
      <c r="F3616" s="5">
        <f>F3617</f>
        <v>2585.6999999999998</v>
      </c>
      <c r="G3616" s="5">
        <f t="shared" si="3062"/>
        <v>2585.6999999999998</v>
      </c>
      <c r="H3616" s="5">
        <f t="shared" si="3062"/>
        <v>2585.6999999999998</v>
      </c>
      <c r="I3616" s="5">
        <f t="shared" si="3062"/>
        <v>0</v>
      </c>
      <c r="J3616" s="5">
        <f t="shared" si="3062"/>
        <v>0</v>
      </c>
      <c r="K3616" s="5">
        <f t="shared" si="3062"/>
        <v>0</v>
      </c>
      <c r="L3616" s="5">
        <f t="shared" si="3062"/>
        <v>0</v>
      </c>
      <c r="M3616" s="5">
        <f t="shared" si="2994"/>
        <v>2585.6999999999998</v>
      </c>
      <c r="N3616" s="5">
        <v>7523.5709699999998</v>
      </c>
      <c r="O3616" s="5">
        <f t="shared" si="3063"/>
        <v>778.58780000000002</v>
      </c>
      <c r="P3616" s="5">
        <f t="shared" si="3064"/>
        <v>0</v>
      </c>
      <c r="Q3616" s="5">
        <f t="shared" si="3064"/>
        <v>0</v>
      </c>
      <c r="R3616" s="5">
        <f t="shared" si="3064"/>
        <v>0</v>
      </c>
      <c r="S3616" s="5">
        <f t="shared" si="3064"/>
        <v>0</v>
      </c>
      <c r="T3616" s="5">
        <v>7523.57035</v>
      </c>
      <c r="U3616" s="5">
        <f t="shared" si="3064"/>
        <v>0</v>
      </c>
      <c r="V3616" s="36">
        <f t="shared" si="3064"/>
        <v>0</v>
      </c>
      <c r="W3616" s="5">
        <f t="shared" si="3050"/>
        <v>99.999991759232387</v>
      </c>
      <c r="X3616" s="26"/>
    </row>
    <row r="3617" spans="1:25" x14ac:dyDescent="0.25">
      <c r="A3617" s="4" t="s">
        <v>220</v>
      </c>
      <c r="B3617" s="4" t="s">
        <v>1345</v>
      </c>
      <c r="C3617" s="4" t="s">
        <v>1495</v>
      </c>
      <c r="D3617" s="4"/>
      <c r="E3617" s="14" t="s">
        <v>543</v>
      </c>
      <c r="F3617" s="5">
        <f t="shared" si="3062"/>
        <v>2585.6999999999998</v>
      </c>
      <c r="G3617" s="5">
        <f t="shared" si="3062"/>
        <v>2585.6999999999998</v>
      </c>
      <c r="H3617" s="5">
        <f t="shared" si="3062"/>
        <v>2585.6999999999998</v>
      </c>
      <c r="I3617" s="5">
        <f t="shared" si="3062"/>
        <v>0</v>
      </c>
      <c r="J3617" s="5">
        <f t="shared" si="3062"/>
        <v>0</v>
      </c>
      <c r="K3617" s="5">
        <f t="shared" si="3062"/>
        <v>0</v>
      </c>
      <c r="L3617" s="5">
        <f t="shared" si="3062"/>
        <v>0</v>
      </c>
      <c r="M3617" s="5">
        <f t="shared" si="2994"/>
        <v>2585.6999999999998</v>
      </c>
      <c r="N3617" s="5">
        <v>7523.5709699999998</v>
      </c>
      <c r="O3617" s="5">
        <f t="shared" si="3063"/>
        <v>778.58780000000002</v>
      </c>
      <c r="P3617" s="5">
        <f t="shared" si="3064"/>
        <v>0</v>
      </c>
      <c r="Q3617" s="5">
        <f t="shared" si="3064"/>
        <v>0</v>
      </c>
      <c r="R3617" s="5">
        <f t="shared" si="3064"/>
        <v>0</v>
      </c>
      <c r="S3617" s="5">
        <f t="shared" si="3064"/>
        <v>0</v>
      </c>
      <c r="T3617" s="5">
        <v>7523.57035</v>
      </c>
      <c r="U3617" s="5">
        <f t="shared" si="3064"/>
        <v>0</v>
      </c>
      <c r="V3617" s="36">
        <f t="shared" si="3064"/>
        <v>0</v>
      </c>
      <c r="W3617" s="5">
        <f t="shared" si="3050"/>
        <v>99.999991759232387</v>
      </c>
      <c r="X3617" s="26"/>
    </row>
    <row r="3618" spans="1:25" ht="31.5" x14ac:dyDescent="0.25">
      <c r="A3618" s="4" t="s">
        <v>220</v>
      </c>
      <c r="B3618" s="4" t="s">
        <v>1345</v>
      </c>
      <c r="C3618" s="4" t="s">
        <v>1495</v>
      </c>
      <c r="D3618" s="4" t="s">
        <v>11</v>
      </c>
      <c r="E3618" s="14" t="s">
        <v>465</v>
      </c>
      <c r="F3618" s="5">
        <v>2585.6999999999998</v>
      </c>
      <c r="G3618" s="5">
        <v>2585.6999999999998</v>
      </c>
      <c r="H3618" s="5">
        <v>2585.6999999999998</v>
      </c>
      <c r="I3618" s="5"/>
      <c r="J3618" s="5"/>
      <c r="K3618" s="5"/>
      <c r="L3618" s="5"/>
      <c r="M3618" s="5">
        <f t="shared" ref="M3618:M3704" si="3065">F3618+I3618+L3618</f>
        <v>2585.6999999999998</v>
      </c>
      <c r="N3618" s="5">
        <v>7523.5709699999998</v>
      </c>
      <c r="O3618" s="5">
        <v>778.58780000000002</v>
      </c>
      <c r="P3618" s="5">
        <v>0</v>
      </c>
      <c r="Q3618" s="5">
        <v>0</v>
      </c>
      <c r="R3618" s="5">
        <v>0</v>
      </c>
      <c r="S3618" s="5">
        <v>0</v>
      </c>
      <c r="T3618" s="5">
        <v>7523.57035</v>
      </c>
      <c r="U3618" s="5">
        <v>0</v>
      </c>
      <c r="V3618" s="36">
        <v>0</v>
      </c>
      <c r="W3618" s="5">
        <f t="shared" si="3050"/>
        <v>99.999991759232387</v>
      </c>
      <c r="X3618" s="26"/>
    </row>
    <row r="3619" spans="1:25" ht="31.5" x14ac:dyDescent="0.25">
      <c r="A3619" s="4" t="s">
        <v>220</v>
      </c>
      <c r="B3619" s="4" t="s">
        <v>1345</v>
      </c>
      <c r="C3619" s="4" t="s">
        <v>1495</v>
      </c>
      <c r="D3619" s="4" t="s">
        <v>12</v>
      </c>
      <c r="E3619" s="14" t="s">
        <v>466</v>
      </c>
      <c r="F3619" s="5">
        <f t="shared" ref="F3619:L3626" si="3066">F3620</f>
        <v>2575.6</v>
      </c>
      <c r="G3619" s="5">
        <f t="shared" si="3066"/>
        <v>2389.5</v>
      </c>
      <c r="H3619" s="5">
        <f t="shared" si="3066"/>
        <v>2575.6</v>
      </c>
      <c r="I3619" s="5">
        <f t="shared" si="3066"/>
        <v>0</v>
      </c>
      <c r="J3619" s="5">
        <f t="shared" si="3066"/>
        <v>0</v>
      </c>
      <c r="K3619" s="5">
        <f t="shared" si="3066"/>
        <v>0</v>
      </c>
      <c r="L3619" s="5">
        <f t="shared" si="3066"/>
        <v>2477.5569999999998</v>
      </c>
      <c r="M3619" s="5">
        <f t="shared" si="3065"/>
        <v>5053.1569999999992</v>
      </c>
      <c r="N3619" s="5">
        <v>7523.5709699999998</v>
      </c>
      <c r="O3619" s="5">
        <f t="shared" ref="O3619:O3626" si="3067">O3620</f>
        <v>1822.6170500000001</v>
      </c>
      <c r="P3619" s="5">
        <f t="shared" ref="P3619:V3626" si="3068">P3620</f>
        <v>0</v>
      </c>
      <c r="Q3619" s="5">
        <f t="shared" si="3068"/>
        <v>0</v>
      </c>
      <c r="R3619" s="5">
        <f t="shared" si="3068"/>
        <v>0</v>
      </c>
      <c r="S3619" s="5">
        <f t="shared" si="3068"/>
        <v>0</v>
      </c>
      <c r="T3619" s="5">
        <v>7523.57035</v>
      </c>
      <c r="U3619" s="5">
        <f t="shared" si="3068"/>
        <v>0</v>
      </c>
      <c r="V3619" s="36">
        <f t="shared" si="3068"/>
        <v>0</v>
      </c>
      <c r="W3619" s="5">
        <f t="shared" si="3050"/>
        <v>99.999991759232387</v>
      </c>
      <c r="X3619" s="26"/>
    </row>
    <row r="3620" spans="1:25" ht="31.5" x14ac:dyDescent="0.25">
      <c r="A3620" s="4" t="s">
        <v>220</v>
      </c>
      <c r="B3620" s="4" t="s">
        <v>1345</v>
      </c>
      <c r="C3620" s="4" t="s">
        <v>204</v>
      </c>
      <c r="D3620" s="4"/>
      <c r="E3620" s="14" t="s">
        <v>970</v>
      </c>
      <c r="F3620" s="5">
        <f t="shared" si="3066"/>
        <v>2575.6</v>
      </c>
      <c r="G3620" s="5">
        <f t="shared" si="3066"/>
        <v>2389.5</v>
      </c>
      <c r="H3620" s="5">
        <f t="shared" si="3066"/>
        <v>2575.6</v>
      </c>
      <c r="I3620" s="5">
        <f t="shared" si="3066"/>
        <v>0</v>
      </c>
      <c r="J3620" s="5">
        <f t="shared" si="3066"/>
        <v>0</v>
      </c>
      <c r="K3620" s="5">
        <f t="shared" si="3066"/>
        <v>0</v>
      </c>
      <c r="L3620" s="5">
        <f t="shared" si="3066"/>
        <v>2477.5569999999998</v>
      </c>
      <c r="M3620" s="5">
        <f t="shared" si="3065"/>
        <v>5053.1569999999992</v>
      </c>
      <c r="N3620" s="5">
        <v>26544.315190000001</v>
      </c>
      <c r="O3620" s="5">
        <f t="shared" si="3067"/>
        <v>1822.6170500000001</v>
      </c>
      <c r="P3620" s="5">
        <f t="shared" si="3068"/>
        <v>0</v>
      </c>
      <c r="Q3620" s="5">
        <f t="shared" si="3068"/>
        <v>0</v>
      </c>
      <c r="R3620" s="5">
        <f t="shared" si="3068"/>
        <v>0</v>
      </c>
      <c r="S3620" s="5">
        <f t="shared" si="3068"/>
        <v>0</v>
      </c>
      <c r="T3620" s="5">
        <v>26544.315190000001</v>
      </c>
      <c r="U3620" s="5">
        <f t="shared" si="3068"/>
        <v>0</v>
      </c>
      <c r="V3620" s="36">
        <f t="shared" si="3068"/>
        <v>0</v>
      </c>
      <c r="W3620" s="5">
        <f t="shared" si="3050"/>
        <v>100</v>
      </c>
      <c r="X3620" s="26"/>
    </row>
    <row r="3621" spans="1:25" ht="47.25" x14ac:dyDescent="0.25">
      <c r="A3621" s="4" t="s">
        <v>220</v>
      </c>
      <c r="B3621" s="4" t="s">
        <v>1345</v>
      </c>
      <c r="C3621" s="4" t="s">
        <v>205</v>
      </c>
      <c r="D3621" s="4"/>
      <c r="E3621" s="14" t="s">
        <v>971</v>
      </c>
      <c r="F3621" s="5">
        <f t="shared" ref="F3621:L3621" si="3069">F3625+F3622</f>
        <v>2575.6</v>
      </c>
      <c r="G3621" s="5">
        <f t="shared" si="3069"/>
        <v>2389.5</v>
      </c>
      <c r="H3621" s="5">
        <f t="shared" si="3069"/>
        <v>2575.6</v>
      </c>
      <c r="I3621" s="5">
        <f t="shared" si="3069"/>
        <v>0</v>
      </c>
      <c r="J3621" s="5">
        <f t="shared" si="3069"/>
        <v>0</v>
      </c>
      <c r="K3621" s="5">
        <f t="shared" si="3069"/>
        <v>0</v>
      </c>
      <c r="L3621" s="5">
        <f t="shared" si="3069"/>
        <v>2477.5569999999998</v>
      </c>
      <c r="M3621" s="5">
        <f t="shared" si="3065"/>
        <v>5053.1569999999992</v>
      </c>
      <c r="N3621" s="5">
        <v>26544.315190000001</v>
      </c>
      <c r="O3621" s="5">
        <f>O3625+O3622</f>
        <v>1822.6170500000001</v>
      </c>
      <c r="P3621" s="5">
        <f t="shared" ref="P3621:V3621" si="3070">P3625+P3622</f>
        <v>0</v>
      </c>
      <c r="Q3621" s="5">
        <f t="shared" si="3070"/>
        <v>0</v>
      </c>
      <c r="R3621" s="5">
        <f t="shared" si="3070"/>
        <v>0</v>
      </c>
      <c r="S3621" s="5">
        <f t="shared" si="3070"/>
        <v>0</v>
      </c>
      <c r="T3621" s="5">
        <v>26544.315190000001</v>
      </c>
      <c r="U3621" s="5">
        <f t="shared" si="3070"/>
        <v>0</v>
      </c>
      <c r="V3621" s="36">
        <f t="shared" si="3070"/>
        <v>0</v>
      </c>
      <c r="W3621" s="5">
        <f t="shared" si="3050"/>
        <v>100</v>
      </c>
      <c r="X3621" s="26"/>
    </row>
    <row r="3622" spans="1:25" ht="31.5" x14ac:dyDescent="0.25">
      <c r="A3622" s="4" t="s">
        <v>220</v>
      </c>
      <c r="B3622" s="4" t="s">
        <v>1345</v>
      </c>
      <c r="C3622" s="4" t="s">
        <v>808</v>
      </c>
      <c r="D3622" s="4"/>
      <c r="E3622" s="14" t="s">
        <v>1496</v>
      </c>
      <c r="F3622" s="5">
        <f t="shared" ref="F3622:L3623" si="3071">F3623</f>
        <v>0</v>
      </c>
      <c r="G3622" s="5">
        <f t="shared" si="3071"/>
        <v>0</v>
      </c>
      <c r="H3622" s="5">
        <f t="shared" si="3071"/>
        <v>0</v>
      </c>
      <c r="I3622" s="5">
        <f t="shared" si="3071"/>
        <v>0</v>
      </c>
      <c r="J3622" s="5">
        <f t="shared" si="3071"/>
        <v>0</v>
      </c>
      <c r="K3622" s="5">
        <f t="shared" si="3071"/>
        <v>0</v>
      </c>
      <c r="L3622" s="5">
        <f t="shared" si="3071"/>
        <v>0</v>
      </c>
      <c r="M3622" s="5">
        <f t="shared" si="3065"/>
        <v>0</v>
      </c>
      <c r="N3622" s="5">
        <v>26544.315190000001</v>
      </c>
      <c r="O3622" s="5">
        <f>O3623</f>
        <v>0</v>
      </c>
      <c r="P3622" s="5">
        <f t="shared" ref="P3622:V3623" si="3072">P3623</f>
        <v>0</v>
      </c>
      <c r="Q3622" s="5">
        <f t="shared" si="3072"/>
        <v>0</v>
      </c>
      <c r="R3622" s="5">
        <f t="shared" si="3072"/>
        <v>0</v>
      </c>
      <c r="S3622" s="5">
        <f t="shared" si="3072"/>
        <v>0</v>
      </c>
      <c r="T3622" s="5">
        <v>26544.315190000001</v>
      </c>
      <c r="U3622" s="5">
        <f t="shared" si="3072"/>
        <v>0</v>
      </c>
      <c r="V3622" s="36">
        <f t="shared" si="3072"/>
        <v>0</v>
      </c>
      <c r="W3622" s="5">
        <f t="shared" si="3050"/>
        <v>100</v>
      </c>
      <c r="X3622" s="26"/>
      <c r="Y3622" s="2" t="s">
        <v>1236</v>
      </c>
    </row>
    <row r="3623" spans="1:25" ht="31.5" x14ac:dyDescent="0.25">
      <c r="A3623" s="4" t="s">
        <v>220</v>
      </c>
      <c r="B3623" s="4" t="s">
        <v>1345</v>
      </c>
      <c r="C3623" s="4" t="s">
        <v>810</v>
      </c>
      <c r="D3623" s="4"/>
      <c r="E3623" s="14" t="s">
        <v>809</v>
      </c>
      <c r="F3623" s="5">
        <f t="shared" si="3071"/>
        <v>0</v>
      </c>
      <c r="G3623" s="5">
        <f t="shared" si="3071"/>
        <v>0</v>
      </c>
      <c r="H3623" s="5">
        <f t="shared" si="3071"/>
        <v>0</v>
      </c>
      <c r="I3623" s="5">
        <f t="shared" si="3071"/>
        <v>0</v>
      </c>
      <c r="J3623" s="5">
        <f t="shared" si="3071"/>
        <v>0</v>
      </c>
      <c r="K3623" s="5">
        <f t="shared" si="3071"/>
        <v>0</v>
      </c>
      <c r="L3623" s="5">
        <f t="shared" si="3071"/>
        <v>0</v>
      </c>
      <c r="M3623" s="5">
        <f t="shared" si="3065"/>
        <v>0</v>
      </c>
      <c r="N3623" s="5">
        <v>26544.315190000001</v>
      </c>
      <c r="O3623" s="5">
        <f>O3624</f>
        <v>0</v>
      </c>
      <c r="P3623" s="5">
        <f t="shared" si="3072"/>
        <v>0</v>
      </c>
      <c r="Q3623" s="5">
        <f t="shared" si="3072"/>
        <v>0</v>
      </c>
      <c r="R3623" s="5">
        <f t="shared" si="3072"/>
        <v>0</v>
      </c>
      <c r="S3623" s="5">
        <f t="shared" si="3072"/>
        <v>0</v>
      </c>
      <c r="T3623" s="5">
        <v>26544.315190000001</v>
      </c>
      <c r="U3623" s="5">
        <f t="shared" si="3072"/>
        <v>0</v>
      </c>
      <c r="V3623" s="36">
        <f t="shared" si="3072"/>
        <v>0</v>
      </c>
      <c r="W3623" s="5">
        <f t="shared" si="3050"/>
        <v>100</v>
      </c>
      <c r="X3623" s="26"/>
      <c r="Y3623" s="2" t="s">
        <v>1236</v>
      </c>
    </row>
    <row r="3624" spans="1:25" ht="31.5" x14ac:dyDescent="0.25">
      <c r="A3624" s="4" t="s">
        <v>220</v>
      </c>
      <c r="B3624" s="4" t="s">
        <v>1345</v>
      </c>
      <c r="C3624" s="4" t="s">
        <v>810</v>
      </c>
      <c r="D3624" s="4" t="s">
        <v>73</v>
      </c>
      <c r="E3624" s="14" t="s">
        <v>475</v>
      </c>
      <c r="F3624" s="5"/>
      <c r="G3624" s="5"/>
      <c r="H3624" s="5"/>
      <c r="I3624" s="5"/>
      <c r="J3624" s="5"/>
      <c r="K3624" s="5"/>
      <c r="L3624" s="5"/>
      <c r="M3624" s="5">
        <f t="shared" si="3065"/>
        <v>0</v>
      </c>
      <c r="N3624" s="5">
        <v>4470.6291899999997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4470.6291899999997</v>
      </c>
      <c r="U3624" s="5">
        <v>0</v>
      </c>
      <c r="V3624" s="36">
        <v>0</v>
      </c>
      <c r="W3624" s="5">
        <f t="shared" si="3050"/>
        <v>100</v>
      </c>
      <c r="X3624" s="26"/>
      <c r="Y3624" s="2" t="s">
        <v>1236</v>
      </c>
    </row>
    <row r="3625" spans="1:25" ht="63" x14ac:dyDescent="0.25">
      <c r="A3625" s="4" t="s">
        <v>220</v>
      </c>
      <c r="B3625" s="4" t="s">
        <v>1345</v>
      </c>
      <c r="C3625" s="4" t="s">
        <v>810</v>
      </c>
      <c r="D3625" s="4" t="s">
        <v>72</v>
      </c>
      <c r="E3625" s="14" t="s">
        <v>1187</v>
      </c>
      <c r="F3625" s="5">
        <f t="shared" si="3066"/>
        <v>2575.6</v>
      </c>
      <c r="G3625" s="5">
        <f t="shared" si="3066"/>
        <v>2389.5</v>
      </c>
      <c r="H3625" s="5">
        <f t="shared" si="3066"/>
        <v>2575.6</v>
      </c>
      <c r="I3625" s="5">
        <f t="shared" si="3066"/>
        <v>0</v>
      </c>
      <c r="J3625" s="5">
        <f t="shared" si="3066"/>
        <v>0</v>
      </c>
      <c r="K3625" s="5">
        <f t="shared" si="3066"/>
        <v>0</v>
      </c>
      <c r="L3625" s="5">
        <f t="shared" si="3066"/>
        <v>2477.5569999999998</v>
      </c>
      <c r="M3625" s="5">
        <f t="shared" si="3065"/>
        <v>5053.1569999999992</v>
      </c>
      <c r="N3625" s="5">
        <v>4470.6291899999997</v>
      </c>
      <c r="O3625" s="5">
        <f t="shared" si="3067"/>
        <v>1822.6170500000001</v>
      </c>
      <c r="P3625" s="5">
        <f t="shared" si="3068"/>
        <v>0</v>
      </c>
      <c r="Q3625" s="5">
        <f t="shared" si="3068"/>
        <v>0</v>
      </c>
      <c r="R3625" s="5">
        <f t="shared" si="3068"/>
        <v>0</v>
      </c>
      <c r="S3625" s="5">
        <f t="shared" si="3068"/>
        <v>0</v>
      </c>
      <c r="T3625" s="5">
        <v>4470.6291899999997</v>
      </c>
      <c r="U3625" s="5">
        <f t="shared" si="3068"/>
        <v>0</v>
      </c>
      <c r="V3625" s="36">
        <f t="shared" si="3068"/>
        <v>0</v>
      </c>
      <c r="W3625" s="5">
        <f t="shared" si="3050"/>
        <v>100</v>
      </c>
      <c r="X3625" s="26"/>
    </row>
    <row r="3626" spans="1:25" x14ac:dyDescent="0.25">
      <c r="A3626" s="4" t="s">
        <v>220</v>
      </c>
      <c r="B3626" s="4" t="s">
        <v>1345</v>
      </c>
      <c r="C3626" s="4" t="s">
        <v>810</v>
      </c>
      <c r="D3626" s="4" t="s">
        <v>13</v>
      </c>
      <c r="E3626" s="14" t="s">
        <v>480</v>
      </c>
      <c r="F3626" s="5">
        <f t="shared" si="3066"/>
        <v>2575.6</v>
      </c>
      <c r="G3626" s="5">
        <f t="shared" si="3066"/>
        <v>2389.5</v>
      </c>
      <c r="H3626" s="5">
        <f t="shared" si="3066"/>
        <v>2575.6</v>
      </c>
      <c r="I3626" s="5">
        <f t="shared" si="3066"/>
        <v>0</v>
      </c>
      <c r="J3626" s="5">
        <f t="shared" si="3066"/>
        <v>0</v>
      </c>
      <c r="K3626" s="5">
        <f t="shared" si="3066"/>
        <v>0</v>
      </c>
      <c r="L3626" s="5">
        <f t="shared" si="3066"/>
        <v>2477.5569999999998</v>
      </c>
      <c r="M3626" s="5">
        <f t="shared" si="3065"/>
        <v>5053.1569999999992</v>
      </c>
      <c r="N3626" s="5">
        <v>22073.686000000002</v>
      </c>
      <c r="O3626" s="5">
        <f t="shared" si="3067"/>
        <v>1822.6170500000001</v>
      </c>
      <c r="P3626" s="5">
        <f t="shared" si="3068"/>
        <v>0</v>
      </c>
      <c r="Q3626" s="5">
        <f t="shared" si="3068"/>
        <v>0</v>
      </c>
      <c r="R3626" s="5">
        <f t="shared" si="3068"/>
        <v>0</v>
      </c>
      <c r="S3626" s="5">
        <f t="shared" si="3068"/>
        <v>0</v>
      </c>
      <c r="T3626" s="5">
        <v>22073.686000000002</v>
      </c>
      <c r="U3626" s="5">
        <f t="shared" si="3068"/>
        <v>0</v>
      </c>
      <c r="V3626" s="36">
        <f t="shared" si="3068"/>
        <v>0</v>
      </c>
      <c r="W3626" s="5">
        <f t="shared" si="3050"/>
        <v>100</v>
      </c>
      <c r="X3626" s="26"/>
    </row>
    <row r="3627" spans="1:25" ht="63" x14ac:dyDescent="0.25">
      <c r="A3627" s="4" t="s">
        <v>220</v>
      </c>
      <c r="B3627" s="4" t="s">
        <v>1345</v>
      </c>
      <c r="C3627" s="4" t="s">
        <v>810</v>
      </c>
      <c r="D3627" s="4" t="s">
        <v>182</v>
      </c>
      <c r="E3627" s="14" t="s">
        <v>481</v>
      </c>
      <c r="F3627" s="5">
        <v>2575.6</v>
      </c>
      <c r="G3627" s="5">
        <v>2389.5</v>
      </c>
      <c r="H3627" s="5">
        <v>2575.6</v>
      </c>
      <c r="I3627" s="5"/>
      <c r="J3627" s="5"/>
      <c r="K3627" s="5"/>
      <c r="L3627" s="5">
        <v>2477.5569999999998</v>
      </c>
      <c r="M3627" s="5">
        <f t="shared" si="3065"/>
        <v>5053.1569999999992</v>
      </c>
      <c r="N3627" s="5">
        <v>22073.686000000002</v>
      </c>
      <c r="O3627" s="5">
        <v>1822.6170500000001</v>
      </c>
      <c r="P3627" s="5">
        <v>0</v>
      </c>
      <c r="Q3627" s="5">
        <v>0</v>
      </c>
      <c r="R3627" s="5">
        <v>0</v>
      </c>
      <c r="S3627" s="5">
        <v>0</v>
      </c>
      <c r="T3627" s="5">
        <v>22073.686000000002</v>
      </c>
      <c r="U3627" s="5">
        <v>0</v>
      </c>
      <c r="V3627" s="36">
        <v>0</v>
      </c>
      <c r="W3627" s="5">
        <f t="shared" si="3050"/>
        <v>100</v>
      </c>
      <c r="X3627" s="26"/>
    </row>
    <row r="3628" spans="1:25" ht="31.5" x14ac:dyDescent="0.25">
      <c r="A3628" s="4" t="s">
        <v>220</v>
      </c>
      <c r="B3628" s="4" t="s">
        <v>1345</v>
      </c>
      <c r="C3628" s="4" t="s">
        <v>188</v>
      </c>
      <c r="D3628" s="4"/>
      <c r="E3628" s="14" t="s">
        <v>994</v>
      </c>
      <c r="F3628" s="5"/>
      <c r="G3628" s="5"/>
      <c r="H3628" s="5"/>
      <c r="I3628" s="5"/>
      <c r="J3628" s="5"/>
      <c r="K3628" s="5"/>
      <c r="L3628" s="5"/>
      <c r="M3628" s="5">
        <f>M3629</f>
        <v>0</v>
      </c>
      <c r="N3628" s="5">
        <v>14167.27341</v>
      </c>
      <c r="O3628" s="5">
        <f t="shared" ref="O3628:V3628" si="3073">O3629</f>
        <v>20637.039680000002</v>
      </c>
      <c r="P3628" s="5">
        <f t="shared" si="3073"/>
        <v>21138.634550000002</v>
      </c>
      <c r="Q3628" s="5">
        <f t="shared" si="3073"/>
        <v>16522.218269999998</v>
      </c>
      <c r="R3628" s="5">
        <f t="shared" si="3073"/>
        <v>0</v>
      </c>
      <c r="S3628" s="5">
        <f t="shared" si="3073"/>
        <v>0</v>
      </c>
      <c r="T3628" s="5">
        <v>14167.27341</v>
      </c>
      <c r="U3628" s="5">
        <f t="shared" si="3073"/>
        <v>21138.634550000002</v>
      </c>
      <c r="V3628" s="36">
        <f t="shared" si="3073"/>
        <v>0</v>
      </c>
      <c r="W3628" s="5">
        <f t="shared" si="3050"/>
        <v>100</v>
      </c>
      <c r="X3628" s="26"/>
    </row>
    <row r="3629" spans="1:25" ht="47.25" x14ac:dyDescent="0.25">
      <c r="A3629" s="4" t="s">
        <v>220</v>
      </c>
      <c r="B3629" s="4" t="s">
        <v>1345</v>
      </c>
      <c r="C3629" s="4" t="s">
        <v>189</v>
      </c>
      <c r="D3629" s="4"/>
      <c r="E3629" s="14" t="s">
        <v>1005</v>
      </c>
      <c r="F3629" s="5"/>
      <c r="G3629" s="5"/>
      <c r="H3629" s="5"/>
      <c r="I3629" s="5"/>
      <c r="J3629" s="5"/>
      <c r="K3629" s="5"/>
      <c r="L3629" s="5"/>
      <c r="M3629" s="5">
        <f>M3630</f>
        <v>0</v>
      </c>
      <c r="N3629" s="5">
        <v>14167.27341</v>
      </c>
      <c r="O3629" s="5">
        <f t="shared" ref="O3629:V3630" si="3074">O3630</f>
        <v>20637.039680000002</v>
      </c>
      <c r="P3629" s="5">
        <f t="shared" si="3074"/>
        <v>21138.634550000002</v>
      </c>
      <c r="Q3629" s="5">
        <f t="shared" si="3074"/>
        <v>16522.218269999998</v>
      </c>
      <c r="R3629" s="5">
        <f t="shared" si="3074"/>
        <v>0</v>
      </c>
      <c r="S3629" s="5">
        <f t="shared" si="3074"/>
        <v>0</v>
      </c>
      <c r="T3629" s="5">
        <v>14167.27341</v>
      </c>
      <c r="U3629" s="5">
        <f t="shared" si="3074"/>
        <v>21138.634550000002</v>
      </c>
      <c r="V3629" s="36">
        <f t="shared" si="3074"/>
        <v>0</v>
      </c>
      <c r="W3629" s="5">
        <f t="shared" si="3050"/>
        <v>100</v>
      </c>
      <c r="X3629" s="26"/>
    </row>
    <row r="3630" spans="1:25" ht="47.25" x14ac:dyDescent="0.25">
      <c r="A3630" s="4" t="s">
        <v>220</v>
      </c>
      <c r="B3630" s="4" t="s">
        <v>1345</v>
      </c>
      <c r="C3630" s="4" t="s">
        <v>190</v>
      </c>
      <c r="D3630" s="4"/>
      <c r="E3630" s="14" t="s">
        <v>1008</v>
      </c>
      <c r="F3630" s="5"/>
      <c r="G3630" s="5"/>
      <c r="H3630" s="5"/>
      <c r="I3630" s="5"/>
      <c r="J3630" s="5"/>
      <c r="K3630" s="5"/>
      <c r="L3630" s="5"/>
      <c r="M3630" s="5">
        <f>M3631</f>
        <v>0</v>
      </c>
      <c r="N3630" s="5">
        <v>14167.27341</v>
      </c>
      <c r="O3630" s="5">
        <f t="shared" si="3074"/>
        <v>20637.039680000002</v>
      </c>
      <c r="P3630" s="5">
        <f t="shared" si="3074"/>
        <v>21138.634550000002</v>
      </c>
      <c r="Q3630" s="5">
        <f t="shared" si="3074"/>
        <v>16522.218269999998</v>
      </c>
      <c r="R3630" s="5">
        <f t="shared" si="3074"/>
        <v>0</v>
      </c>
      <c r="S3630" s="5">
        <f t="shared" si="3074"/>
        <v>0</v>
      </c>
      <c r="T3630" s="5">
        <v>14167.27341</v>
      </c>
      <c r="U3630" s="5">
        <f t="shared" si="3074"/>
        <v>21138.634550000002</v>
      </c>
      <c r="V3630" s="36">
        <f t="shared" si="3074"/>
        <v>0</v>
      </c>
      <c r="W3630" s="5">
        <f t="shared" si="3050"/>
        <v>100</v>
      </c>
      <c r="X3630" s="26"/>
    </row>
    <row r="3631" spans="1:25" ht="31.5" x14ac:dyDescent="0.25">
      <c r="A3631" s="4" t="s">
        <v>220</v>
      </c>
      <c r="B3631" s="4" t="s">
        <v>1345</v>
      </c>
      <c r="C3631" s="4" t="s">
        <v>181</v>
      </c>
      <c r="D3631" s="4"/>
      <c r="E3631" s="14" t="s">
        <v>789</v>
      </c>
      <c r="F3631" s="5"/>
      <c r="G3631" s="5"/>
      <c r="H3631" s="5"/>
      <c r="I3631" s="5"/>
      <c r="J3631" s="5"/>
      <c r="K3631" s="5"/>
      <c r="L3631" s="5"/>
      <c r="M3631" s="5">
        <f>M3632+M3634</f>
        <v>0</v>
      </c>
      <c r="N3631" s="5">
        <v>14167.27341</v>
      </c>
      <c r="O3631" s="5">
        <f>O3632+O3634</f>
        <v>20637.039680000002</v>
      </c>
      <c r="P3631" s="5">
        <f t="shared" ref="P3631:V3631" si="3075">P3632+P3634</f>
        <v>21138.634550000002</v>
      </c>
      <c r="Q3631" s="5">
        <f t="shared" si="3075"/>
        <v>16522.218269999998</v>
      </c>
      <c r="R3631" s="5">
        <f t="shared" si="3075"/>
        <v>0</v>
      </c>
      <c r="S3631" s="5">
        <f t="shared" si="3075"/>
        <v>0</v>
      </c>
      <c r="T3631" s="5">
        <v>14167.27341</v>
      </c>
      <c r="U3631" s="5">
        <f t="shared" si="3075"/>
        <v>21138.634550000002</v>
      </c>
      <c r="V3631" s="36">
        <f t="shared" si="3075"/>
        <v>0</v>
      </c>
      <c r="W3631" s="5">
        <f t="shared" si="3050"/>
        <v>100</v>
      </c>
      <c r="X3631" s="26"/>
    </row>
    <row r="3632" spans="1:25" ht="31.5" x14ac:dyDescent="0.25">
      <c r="A3632" s="4" t="s">
        <v>220</v>
      </c>
      <c r="B3632" s="4" t="s">
        <v>1345</v>
      </c>
      <c r="C3632" s="4" t="s">
        <v>181</v>
      </c>
      <c r="D3632" s="4" t="s">
        <v>73</v>
      </c>
      <c r="E3632" s="14" t="s">
        <v>475</v>
      </c>
      <c r="F3632" s="5"/>
      <c r="G3632" s="5"/>
      <c r="H3632" s="5"/>
      <c r="I3632" s="5"/>
      <c r="J3632" s="5"/>
      <c r="K3632" s="5"/>
      <c r="L3632" s="5"/>
      <c r="M3632" s="5">
        <f>M3633</f>
        <v>0</v>
      </c>
      <c r="N3632" s="5">
        <v>6637.4265500000001</v>
      </c>
      <c r="O3632" s="5">
        <f t="shared" ref="O3632:V3632" si="3076">O3633</f>
        <v>6773.6917699999995</v>
      </c>
      <c r="P3632" s="5">
        <f t="shared" si="3076"/>
        <v>5418.9534199999998</v>
      </c>
      <c r="Q3632" s="5">
        <f t="shared" si="3076"/>
        <v>5418.9534199999998</v>
      </c>
      <c r="R3632" s="5">
        <f t="shared" si="3076"/>
        <v>0</v>
      </c>
      <c r="S3632" s="5">
        <f t="shared" si="3076"/>
        <v>0</v>
      </c>
      <c r="T3632" s="5">
        <v>6637.4265500000001</v>
      </c>
      <c r="U3632" s="5">
        <f t="shared" si="3076"/>
        <v>5418.9534199999998</v>
      </c>
      <c r="V3632" s="36">
        <f t="shared" si="3076"/>
        <v>0</v>
      </c>
      <c r="W3632" s="5">
        <f t="shared" si="3050"/>
        <v>100</v>
      </c>
      <c r="X3632" s="26"/>
    </row>
    <row r="3633" spans="1:24" ht="63" x14ac:dyDescent="0.25">
      <c r="A3633" s="4" t="s">
        <v>220</v>
      </c>
      <c r="B3633" s="4" t="s">
        <v>1345</v>
      </c>
      <c r="C3633" s="4" t="s">
        <v>181</v>
      </c>
      <c r="D3633" s="4" t="s">
        <v>72</v>
      </c>
      <c r="E3633" s="14" t="s">
        <v>1187</v>
      </c>
      <c r="F3633" s="5"/>
      <c r="G3633" s="5"/>
      <c r="H3633" s="5"/>
      <c r="I3633" s="5"/>
      <c r="J3633" s="5"/>
      <c r="K3633" s="5"/>
      <c r="L3633" s="5"/>
      <c r="M3633" s="5">
        <v>0</v>
      </c>
      <c r="N3633" s="5">
        <v>6637.4265500000001</v>
      </c>
      <c r="O3633" s="5">
        <f>1354.73835+5418.95342</f>
        <v>6773.6917699999995</v>
      </c>
      <c r="P3633" s="5">
        <v>5418.9534199999998</v>
      </c>
      <c r="Q3633" s="5">
        <v>5418.9534199999998</v>
      </c>
      <c r="R3633" s="5">
        <v>0</v>
      </c>
      <c r="S3633" s="5">
        <v>0</v>
      </c>
      <c r="T3633" s="5">
        <v>6637.4265500000001</v>
      </c>
      <c r="U3633" s="5">
        <v>5418.9534199999998</v>
      </c>
      <c r="V3633" s="36">
        <v>0</v>
      </c>
      <c r="W3633" s="5">
        <f t="shared" si="3050"/>
        <v>100</v>
      </c>
      <c r="X3633" s="26"/>
    </row>
    <row r="3634" spans="1:24" x14ac:dyDescent="0.25">
      <c r="A3634" s="4" t="s">
        <v>220</v>
      </c>
      <c r="B3634" s="4" t="s">
        <v>1345</v>
      </c>
      <c r="C3634" s="4" t="s">
        <v>181</v>
      </c>
      <c r="D3634" s="4" t="s">
        <v>13</v>
      </c>
      <c r="E3634" s="14" t="s">
        <v>480</v>
      </c>
      <c r="F3634" s="5"/>
      <c r="G3634" s="5"/>
      <c r="H3634" s="5"/>
      <c r="I3634" s="5"/>
      <c r="J3634" s="5"/>
      <c r="K3634" s="5"/>
      <c r="L3634" s="5"/>
      <c r="M3634" s="5">
        <f>M3635</f>
        <v>0</v>
      </c>
      <c r="N3634" s="5">
        <v>7529.8468599999997</v>
      </c>
      <c r="O3634" s="5">
        <f t="shared" ref="O3634:V3634" si="3077">O3635</f>
        <v>13863.34791</v>
      </c>
      <c r="P3634" s="5">
        <f t="shared" si="3077"/>
        <v>15719.681130000001</v>
      </c>
      <c r="Q3634" s="5">
        <f t="shared" si="3077"/>
        <v>11103.26485</v>
      </c>
      <c r="R3634" s="5">
        <f t="shared" si="3077"/>
        <v>0</v>
      </c>
      <c r="S3634" s="5">
        <f t="shared" si="3077"/>
        <v>0</v>
      </c>
      <c r="T3634" s="5">
        <v>7529.8468599999997</v>
      </c>
      <c r="U3634" s="5">
        <f t="shared" si="3077"/>
        <v>15719.681130000001</v>
      </c>
      <c r="V3634" s="36">
        <f t="shared" si="3077"/>
        <v>0</v>
      </c>
      <c r="W3634" s="5">
        <f t="shared" si="3050"/>
        <v>100</v>
      </c>
      <c r="X3634" s="26"/>
    </row>
    <row r="3635" spans="1:24" ht="63" x14ac:dyDescent="0.25">
      <c r="A3635" s="4" t="s">
        <v>220</v>
      </c>
      <c r="B3635" s="4" t="s">
        <v>1345</v>
      </c>
      <c r="C3635" s="4" t="s">
        <v>181</v>
      </c>
      <c r="D3635" s="4" t="s">
        <v>182</v>
      </c>
      <c r="E3635" s="14" t="s">
        <v>481</v>
      </c>
      <c r="F3635" s="5"/>
      <c r="G3635" s="5"/>
      <c r="H3635" s="5"/>
      <c r="I3635" s="5"/>
      <c r="J3635" s="5"/>
      <c r="K3635" s="5"/>
      <c r="L3635" s="5"/>
      <c r="M3635" s="5">
        <v>0</v>
      </c>
      <c r="N3635" s="5">
        <v>7529.8468599999997</v>
      </c>
      <c r="O3635" s="5">
        <f>2760.08306+11103.26485</f>
        <v>13863.34791</v>
      </c>
      <c r="P3635" s="5">
        <v>15719.681130000001</v>
      </c>
      <c r="Q3635" s="5">
        <v>11103.26485</v>
      </c>
      <c r="R3635" s="5">
        <v>0</v>
      </c>
      <c r="S3635" s="5">
        <v>0</v>
      </c>
      <c r="T3635" s="5">
        <v>7529.8468599999997</v>
      </c>
      <c r="U3635" s="5">
        <v>15719.681130000001</v>
      </c>
      <c r="V3635" s="36">
        <v>0</v>
      </c>
      <c r="W3635" s="5">
        <f t="shared" si="3050"/>
        <v>100</v>
      </c>
      <c r="X3635" s="26"/>
    </row>
    <row r="3636" spans="1:24" ht="31.5" x14ac:dyDescent="0.25">
      <c r="A3636" s="4" t="s">
        <v>220</v>
      </c>
      <c r="B3636" s="4" t="s">
        <v>1345</v>
      </c>
      <c r="C3636" s="4" t="s">
        <v>22</v>
      </c>
      <c r="D3636" s="4"/>
      <c r="E3636" s="14" t="s">
        <v>699</v>
      </c>
      <c r="F3636" s="5">
        <f t="shared" ref="F3636:L3642" si="3078">F3637</f>
        <v>12727</v>
      </c>
      <c r="G3636" s="5">
        <f t="shared" si="3078"/>
        <v>12727</v>
      </c>
      <c r="H3636" s="5">
        <f t="shared" si="3078"/>
        <v>12727</v>
      </c>
      <c r="I3636" s="5">
        <f t="shared" si="3078"/>
        <v>0</v>
      </c>
      <c r="J3636" s="5">
        <f t="shared" si="3078"/>
        <v>0</v>
      </c>
      <c r="K3636" s="5">
        <f t="shared" si="3078"/>
        <v>0</v>
      </c>
      <c r="L3636" s="5">
        <f t="shared" si="3078"/>
        <v>0</v>
      </c>
      <c r="M3636" s="5">
        <f t="shared" si="3065"/>
        <v>12727</v>
      </c>
      <c r="N3636" s="5">
        <v>3609.3689599999998</v>
      </c>
      <c r="O3636" s="5">
        <f>O3637+O3644</f>
        <v>24992.840169999999</v>
      </c>
      <c r="P3636" s="5">
        <f t="shared" ref="P3636:V3636" si="3079">P3637+P3644</f>
        <v>0</v>
      </c>
      <c r="Q3636" s="5">
        <f t="shared" si="3079"/>
        <v>0</v>
      </c>
      <c r="R3636" s="5">
        <f t="shared" si="3079"/>
        <v>0</v>
      </c>
      <c r="S3636" s="5">
        <f t="shared" si="3079"/>
        <v>0</v>
      </c>
      <c r="T3636" s="5">
        <v>2867.5</v>
      </c>
      <c r="U3636" s="5">
        <f t="shared" si="3079"/>
        <v>0</v>
      </c>
      <c r="V3636" s="36">
        <f t="shared" si="3079"/>
        <v>0</v>
      </c>
      <c r="W3636" s="5">
        <f t="shared" si="3050"/>
        <v>79.446020392440019</v>
      </c>
      <c r="X3636" s="26"/>
    </row>
    <row r="3637" spans="1:24" ht="47.25" x14ac:dyDescent="0.25">
      <c r="A3637" s="4" t="s">
        <v>220</v>
      </c>
      <c r="B3637" s="4" t="s">
        <v>1345</v>
      </c>
      <c r="C3637" s="4" t="s">
        <v>345</v>
      </c>
      <c r="D3637" s="4"/>
      <c r="E3637" s="14" t="s">
        <v>704</v>
      </c>
      <c r="F3637" s="5">
        <f t="shared" si="3078"/>
        <v>12727</v>
      </c>
      <c r="G3637" s="5">
        <f t="shared" si="3078"/>
        <v>12727</v>
      </c>
      <c r="H3637" s="5">
        <f t="shared" si="3078"/>
        <v>12727</v>
      </c>
      <c r="I3637" s="5">
        <f t="shared" si="3078"/>
        <v>0</v>
      </c>
      <c r="J3637" s="5">
        <f t="shared" si="3078"/>
        <v>0</v>
      </c>
      <c r="K3637" s="5">
        <f t="shared" si="3078"/>
        <v>0</v>
      </c>
      <c r="L3637" s="5">
        <f t="shared" si="3078"/>
        <v>0</v>
      </c>
      <c r="M3637" s="5">
        <f t="shared" si="3065"/>
        <v>12727</v>
      </c>
      <c r="N3637" s="5">
        <v>3609.3689599999998</v>
      </c>
      <c r="O3637" s="5">
        <f t="shared" ref="O3637:O3642" si="3080">O3638</f>
        <v>7514.7036699999999</v>
      </c>
      <c r="P3637" s="5">
        <f t="shared" ref="P3637:V3642" si="3081">P3638</f>
        <v>0</v>
      </c>
      <c r="Q3637" s="5">
        <f t="shared" si="3081"/>
        <v>0</v>
      </c>
      <c r="R3637" s="5">
        <f t="shared" si="3081"/>
        <v>0</v>
      </c>
      <c r="S3637" s="5">
        <f t="shared" si="3081"/>
        <v>0</v>
      </c>
      <c r="T3637" s="5">
        <v>2867.5</v>
      </c>
      <c r="U3637" s="5">
        <f t="shared" si="3081"/>
        <v>0</v>
      </c>
      <c r="V3637" s="36">
        <f t="shared" si="3081"/>
        <v>0</v>
      </c>
      <c r="W3637" s="5">
        <f t="shared" si="3050"/>
        <v>79.446020392440019</v>
      </c>
      <c r="X3637" s="26"/>
    </row>
    <row r="3638" spans="1:24" ht="31.5" x14ac:dyDescent="0.25">
      <c r="A3638" s="4" t="s">
        <v>220</v>
      </c>
      <c r="B3638" s="4" t="s">
        <v>1345</v>
      </c>
      <c r="C3638" s="4" t="s">
        <v>345</v>
      </c>
      <c r="D3638" s="4" t="s">
        <v>11</v>
      </c>
      <c r="E3638" s="14" t="s">
        <v>465</v>
      </c>
      <c r="F3638" s="5">
        <f t="shared" si="3078"/>
        <v>12727</v>
      </c>
      <c r="G3638" s="5">
        <f t="shared" si="3078"/>
        <v>12727</v>
      </c>
      <c r="H3638" s="5">
        <f t="shared" si="3078"/>
        <v>12727</v>
      </c>
      <c r="I3638" s="5">
        <f t="shared" si="3078"/>
        <v>0</v>
      </c>
      <c r="J3638" s="5">
        <f t="shared" si="3078"/>
        <v>0</v>
      </c>
      <c r="K3638" s="5">
        <f t="shared" si="3078"/>
        <v>0</v>
      </c>
      <c r="L3638" s="5">
        <f t="shared" si="3078"/>
        <v>0</v>
      </c>
      <c r="M3638" s="5">
        <f t="shared" si="3065"/>
        <v>12727</v>
      </c>
      <c r="N3638" s="5">
        <v>3000</v>
      </c>
      <c r="O3638" s="5">
        <f t="shared" si="3080"/>
        <v>7514.7036699999999</v>
      </c>
      <c r="P3638" s="5">
        <f t="shared" si="3081"/>
        <v>0</v>
      </c>
      <c r="Q3638" s="5">
        <f t="shared" si="3081"/>
        <v>0</v>
      </c>
      <c r="R3638" s="5">
        <f t="shared" si="3081"/>
        <v>0</v>
      </c>
      <c r="S3638" s="5">
        <f t="shared" si="3081"/>
        <v>0</v>
      </c>
      <c r="T3638" s="5">
        <v>2277.5</v>
      </c>
      <c r="U3638" s="5">
        <f t="shared" si="3081"/>
        <v>0</v>
      </c>
      <c r="V3638" s="36">
        <f t="shared" si="3081"/>
        <v>0</v>
      </c>
      <c r="W3638" s="5">
        <f t="shared" si="3050"/>
        <v>75.916666666666671</v>
      </c>
      <c r="X3638" s="26"/>
    </row>
    <row r="3639" spans="1:24" ht="31.5" x14ac:dyDescent="0.25">
      <c r="A3639" s="4" t="s">
        <v>220</v>
      </c>
      <c r="B3639" s="4" t="s">
        <v>1345</v>
      </c>
      <c r="C3639" s="4" t="s">
        <v>345</v>
      </c>
      <c r="D3639" s="4" t="s">
        <v>12</v>
      </c>
      <c r="E3639" s="14" t="s">
        <v>466</v>
      </c>
      <c r="F3639" s="5">
        <f t="shared" ref="F3639:L3639" si="3082">F3642+F3640</f>
        <v>12727</v>
      </c>
      <c r="G3639" s="5">
        <f t="shared" si="3082"/>
        <v>12727</v>
      </c>
      <c r="H3639" s="5">
        <f t="shared" si="3082"/>
        <v>12727</v>
      </c>
      <c r="I3639" s="5">
        <f t="shared" si="3082"/>
        <v>0</v>
      </c>
      <c r="J3639" s="5">
        <f t="shared" si="3082"/>
        <v>0</v>
      </c>
      <c r="K3639" s="5">
        <f t="shared" si="3082"/>
        <v>0</v>
      </c>
      <c r="L3639" s="5">
        <f t="shared" si="3082"/>
        <v>0</v>
      </c>
      <c r="M3639" s="5">
        <f t="shared" si="3065"/>
        <v>12727</v>
      </c>
      <c r="N3639" s="5">
        <v>3000</v>
      </c>
      <c r="O3639" s="5">
        <f>O3642+O3640</f>
        <v>7514.7036699999999</v>
      </c>
      <c r="P3639" s="5">
        <f t="shared" ref="P3639:V3639" si="3083">P3642+P3640</f>
        <v>0</v>
      </c>
      <c r="Q3639" s="5">
        <f t="shared" si="3083"/>
        <v>0</v>
      </c>
      <c r="R3639" s="5">
        <f t="shared" si="3083"/>
        <v>0</v>
      </c>
      <c r="S3639" s="5">
        <f t="shared" si="3083"/>
        <v>0</v>
      </c>
      <c r="T3639" s="5">
        <v>2277.5</v>
      </c>
      <c r="U3639" s="5">
        <f t="shared" si="3083"/>
        <v>0</v>
      </c>
      <c r="V3639" s="36">
        <f t="shared" si="3083"/>
        <v>0</v>
      </c>
      <c r="W3639" s="5">
        <f t="shared" si="3050"/>
        <v>75.916666666666671</v>
      </c>
      <c r="X3639" s="26"/>
    </row>
    <row r="3640" spans="1:24" x14ac:dyDescent="0.25">
      <c r="A3640" s="4" t="s">
        <v>220</v>
      </c>
      <c r="B3640" s="4" t="s">
        <v>1345</v>
      </c>
      <c r="C3640" s="4" t="s">
        <v>345</v>
      </c>
      <c r="D3640" s="4" t="s">
        <v>13</v>
      </c>
      <c r="E3640" s="14" t="s">
        <v>480</v>
      </c>
      <c r="F3640" s="5">
        <f t="shared" ref="F3640:L3640" si="3084">F3641</f>
        <v>3490.1</v>
      </c>
      <c r="G3640" s="5">
        <f t="shared" si="3084"/>
        <v>3490.1</v>
      </c>
      <c r="H3640" s="5">
        <f t="shared" si="3084"/>
        <v>3490.1</v>
      </c>
      <c r="I3640" s="5">
        <f t="shared" si="3084"/>
        <v>0</v>
      </c>
      <c r="J3640" s="5">
        <f t="shared" si="3084"/>
        <v>0</v>
      </c>
      <c r="K3640" s="5">
        <f t="shared" si="3084"/>
        <v>0</v>
      </c>
      <c r="L3640" s="5">
        <f t="shared" si="3084"/>
        <v>0</v>
      </c>
      <c r="M3640" s="5">
        <f t="shared" si="3065"/>
        <v>3490.1</v>
      </c>
      <c r="N3640" s="5">
        <v>609.36896000000002</v>
      </c>
      <c r="O3640" s="5">
        <f>O3641</f>
        <v>0</v>
      </c>
      <c r="P3640" s="5">
        <f t="shared" ref="P3640:V3640" si="3085">P3641</f>
        <v>0</v>
      </c>
      <c r="Q3640" s="5">
        <f t="shared" si="3085"/>
        <v>0</v>
      </c>
      <c r="R3640" s="5">
        <f t="shared" si="3085"/>
        <v>0</v>
      </c>
      <c r="S3640" s="5">
        <f t="shared" si="3085"/>
        <v>0</v>
      </c>
      <c r="T3640" s="5">
        <v>590</v>
      </c>
      <c r="U3640" s="5">
        <f t="shared" si="3085"/>
        <v>0</v>
      </c>
      <c r="V3640" s="36">
        <f t="shared" si="3085"/>
        <v>0</v>
      </c>
      <c r="W3640" s="5">
        <f t="shared" si="3050"/>
        <v>96.821472495087377</v>
      </c>
      <c r="X3640" s="26"/>
    </row>
    <row r="3641" spans="1:24" ht="63" x14ac:dyDescent="0.25">
      <c r="A3641" s="4" t="s">
        <v>220</v>
      </c>
      <c r="B3641" s="4" t="s">
        <v>1345</v>
      </c>
      <c r="C3641" s="4" t="s">
        <v>345</v>
      </c>
      <c r="D3641" s="4" t="s">
        <v>182</v>
      </c>
      <c r="E3641" s="14" t="s">
        <v>481</v>
      </c>
      <c r="F3641" s="5">
        <v>3490.1</v>
      </c>
      <c r="G3641" s="5">
        <v>3490.1</v>
      </c>
      <c r="H3641" s="5">
        <v>3490.1</v>
      </c>
      <c r="I3641" s="5"/>
      <c r="J3641" s="5"/>
      <c r="K3641" s="5"/>
      <c r="L3641" s="5"/>
      <c r="M3641" s="5">
        <f t="shared" si="3065"/>
        <v>3490.1</v>
      </c>
      <c r="N3641" s="5">
        <v>609.36896000000002</v>
      </c>
      <c r="O3641" s="5">
        <v>0</v>
      </c>
      <c r="P3641" s="5">
        <v>0</v>
      </c>
      <c r="Q3641" s="5">
        <v>0</v>
      </c>
      <c r="R3641" s="5">
        <v>0</v>
      </c>
      <c r="S3641" s="5">
        <v>0</v>
      </c>
      <c r="T3641" s="5">
        <v>590</v>
      </c>
      <c r="U3641" s="5">
        <v>0</v>
      </c>
      <c r="V3641" s="36">
        <v>0</v>
      </c>
      <c r="W3641" s="5">
        <f t="shared" si="3050"/>
        <v>96.821472495087377</v>
      </c>
      <c r="X3641" s="26"/>
    </row>
    <row r="3642" spans="1:24" ht="47.25" hidden="1" x14ac:dyDescent="0.25">
      <c r="A3642" s="4" t="s">
        <v>220</v>
      </c>
      <c r="B3642" s="4" t="s">
        <v>1345</v>
      </c>
      <c r="C3642" s="4" t="s">
        <v>36</v>
      </c>
      <c r="D3642" s="4"/>
      <c r="E3642" s="14" t="s">
        <v>732</v>
      </c>
      <c r="F3642" s="5">
        <f t="shared" si="3078"/>
        <v>9236.9</v>
      </c>
      <c r="G3642" s="5">
        <f t="shared" si="3078"/>
        <v>9236.9</v>
      </c>
      <c r="H3642" s="5">
        <f t="shared" si="3078"/>
        <v>9236.9</v>
      </c>
      <c r="I3642" s="5">
        <f t="shared" si="3078"/>
        <v>0</v>
      </c>
      <c r="J3642" s="5">
        <f t="shared" si="3078"/>
        <v>0</v>
      </c>
      <c r="K3642" s="5">
        <f t="shared" si="3078"/>
        <v>0</v>
      </c>
      <c r="L3642" s="5">
        <f t="shared" si="3078"/>
        <v>0</v>
      </c>
      <c r="M3642" s="5">
        <f t="shared" si="3065"/>
        <v>9236.9</v>
      </c>
      <c r="N3642" s="5">
        <v>0</v>
      </c>
      <c r="O3642" s="5">
        <f t="shared" si="3080"/>
        <v>7514.7036699999999</v>
      </c>
      <c r="P3642" s="5">
        <f t="shared" si="3081"/>
        <v>0</v>
      </c>
      <c r="Q3642" s="5">
        <f t="shared" si="3081"/>
        <v>0</v>
      </c>
      <c r="R3642" s="5">
        <f t="shared" si="3081"/>
        <v>0</v>
      </c>
      <c r="S3642" s="5">
        <f t="shared" si="3081"/>
        <v>0</v>
      </c>
      <c r="T3642" s="5">
        <v>0</v>
      </c>
      <c r="U3642" s="5">
        <f t="shared" si="3081"/>
        <v>0</v>
      </c>
      <c r="V3642" s="36">
        <f t="shared" si="3081"/>
        <v>0</v>
      </c>
      <c r="W3642" s="5" t="e">
        <f t="shared" si="3050"/>
        <v>#DIV/0!</v>
      </c>
      <c r="X3642" s="24" t="s">
        <v>1214</v>
      </c>
    </row>
    <row r="3643" spans="1:24" ht="47.25" hidden="1" x14ac:dyDescent="0.25">
      <c r="A3643" s="4" t="s">
        <v>220</v>
      </c>
      <c r="B3643" s="4" t="s">
        <v>1345</v>
      </c>
      <c r="C3643" s="4" t="s">
        <v>1081</v>
      </c>
      <c r="D3643" s="4"/>
      <c r="E3643" s="14" t="s">
        <v>1083</v>
      </c>
      <c r="F3643" s="5">
        <v>9236.9</v>
      </c>
      <c r="G3643" s="5">
        <v>9236.9</v>
      </c>
      <c r="H3643" s="5">
        <v>9236.9</v>
      </c>
      <c r="I3643" s="5"/>
      <c r="J3643" s="5"/>
      <c r="K3643" s="5"/>
      <c r="L3643" s="5"/>
      <c r="M3643" s="5">
        <f t="shared" si="3065"/>
        <v>9236.9</v>
      </c>
      <c r="N3643" s="5">
        <v>0</v>
      </c>
      <c r="O3643" s="5">
        <v>7514.7036699999999</v>
      </c>
      <c r="P3643" s="5">
        <v>0</v>
      </c>
      <c r="Q3643" s="5">
        <v>0</v>
      </c>
      <c r="R3643" s="5">
        <v>0</v>
      </c>
      <c r="S3643" s="5">
        <v>0</v>
      </c>
      <c r="T3643" s="5">
        <v>0</v>
      </c>
      <c r="U3643" s="5">
        <v>0</v>
      </c>
      <c r="V3643" s="36">
        <v>0</v>
      </c>
      <c r="W3643" s="5" t="e">
        <f t="shared" si="3050"/>
        <v>#DIV/0!</v>
      </c>
      <c r="X3643" s="24" t="s">
        <v>1214</v>
      </c>
    </row>
    <row r="3644" spans="1:24" ht="31.5" hidden="1" x14ac:dyDescent="0.25">
      <c r="A3644" s="4" t="s">
        <v>220</v>
      </c>
      <c r="B3644" s="4" t="s">
        <v>1345</v>
      </c>
      <c r="C3644" s="4" t="s">
        <v>1082</v>
      </c>
      <c r="D3644" s="4"/>
      <c r="E3644" s="14" t="s">
        <v>1084</v>
      </c>
      <c r="F3644" s="5"/>
      <c r="G3644" s="5"/>
      <c r="H3644" s="5"/>
      <c r="I3644" s="5"/>
      <c r="J3644" s="5"/>
      <c r="K3644" s="5"/>
      <c r="L3644" s="5"/>
      <c r="M3644" s="5">
        <f>M3645</f>
        <v>0</v>
      </c>
      <c r="N3644" s="5">
        <v>0</v>
      </c>
      <c r="O3644" s="5">
        <f t="shared" ref="O3644:V3647" si="3086">O3645</f>
        <v>17478.136500000001</v>
      </c>
      <c r="P3644" s="5">
        <f t="shared" si="3086"/>
        <v>0</v>
      </c>
      <c r="Q3644" s="5">
        <f t="shared" si="3086"/>
        <v>0</v>
      </c>
      <c r="R3644" s="5">
        <f t="shared" si="3086"/>
        <v>0</v>
      </c>
      <c r="S3644" s="5">
        <f t="shared" si="3086"/>
        <v>0</v>
      </c>
      <c r="T3644" s="5">
        <v>0</v>
      </c>
      <c r="U3644" s="5">
        <f t="shared" si="3086"/>
        <v>0</v>
      </c>
      <c r="V3644" s="36">
        <f t="shared" si="3086"/>
        <v>0</v>
      </c>
      <c r="W3644" s="5" t="e">
        <f t="shared" si="3050"/>
        <v>#DIV/0!</v>
      </c>
      <c r="X3644" s="24" t="s">
        <v>1214</v>
      </c>
    </row>
    <row r="3645" spans="1:24" ht="31.5" hidden="1" x14ac:dyDescent="0.25">
      <c r="A3645" s="4" t="s">
        <v>220</v>
      </c>
      <c r="B3645" s="4" t="s">
        <v>1345</v>
      </c>
      <c r="C3645" s="4" t="s">
        <v>1082</v>
      </c>
      <c r="D3645" s="4" t="s">
        <v>11</v>
      </c>
      <c r="E3645" s="14" t="s">
        <v>465</v>
      </c>
      <c r="F3645" s="5"/>
      <c r="G3645" s="5"/>
      <c r="H3645" s="5"/>
      <c r="I3645" s="5"/>
      <c r="J3645" s="5"/>
      <c r="K3645" s="5"/>
      <c r="L3645" s="5"/>
      <c r="M3645" s="5">
        <f>M3646</f>
        <v>0</v>
      </c>
      <c r="N3645" s="5">
        <v>0</v>
      </c>
      <c r="O3645" s="5">
        <f t="shared" si="3086"/>
        <v>17478.136500000001</v>
      </c>
      <c r="P3645" s="5">
        <f t="shared" si="3086"/>
        <v>0</v>
      </c>
      <c r="Q3645" s="5">
        <f t="shared" si="3086"/>
        <v>0</v>
      </c>
      <c r="R3645" s="5">
        <f t="shared" si="3086"/>
        <v>0</v>
      </c>
      <c r="S3645" s="5">
        <f t="shared" si="3086"/>
        <v>0</v>
      </c>
      <c r="T3645" s="5">
        <v>0</v>
      </c>
      <c r="U3645" s="5">
        <f t="shared" si="3086"/>
        <v>0</v>
      </c>
      <c r="V3645" s="36">
        <f t="shared" si="3086"/>
        <v>0</v>
      </c>
      <c r="W3645" s="5" t="e">
        <f t="shared" si="3050"/>
        <v>#DIV/0!</v>
      </c>
      <c r="X3645" s="24" t="s">
        <v>1214</v>
      </c>
    </row>
    <row r="3646" spans="1:24" ht="31.5" hidden="1" x14ac:dyDescent="0.25">
      <c r="A3646" s="4" t="s">
        <v>220</v>
      </c>
      <c r="B3646" s="4" t="s">
        <v>1345</v>
      </c>
      <c r="C3646" s="4" t="s">
        <v>1082</v>
      </c>
      <c r="D3646" s="4" t="s">
        <v>12</v>
      </c>
      <c r="E3646" s="14" t="s">
        <v>466</v>
      </c>
      <c r="F3646" s="5"/>
      <c r="G3646" s="5"/>
      <c r="H3646" s="5"/>
      <c r="I3646" s="5"/>
      <c r="J3646" s="5"/>
      <c r="K3646" s="5"/>
      <c r="L3646" s="5"/>
      <c r="M3646" s="5">
        <f>M3647</f>
        <v>0</v>
      </c>
      <c r="N3646" s="5">
        <v>0</v>
      </c>
      <c r="O3646" s="5">
        <f t="shared" si="3086"/>
        <v>17478.136500000001</v>
      </c>
      <c r="P3646" s="5">
        <f t="shared" si="3086"/>
        <v>0</v>
      </c>
      <c r="Q3646" s="5">
        <f t="shared" si="3086"/>
        <v>0</v>
      </c>
      <c r="R3646" s="5">
        <f t="shared" si="3086"/>
        <v>0</v>
      </c>
      <c r="S3646" s="5">
        <f t="shared" si="3086"/>
        <v>0</v>
      </c>
      <c r="T3646" s="5">
        <v>0</v>
      </c>
      <c r="U3646" s="5">
        <f t="shared" si="3086"/>
        <v>0</v>
      </c>
      <c r="V3646" s="36">
        <f t="shared" si="3086"/>
        <v>0</v>
      </c>
      <c r="W3646" s="5" t="e">
        <f t="shared" si="3050"/>
        <v>#DIV/0!</v>
      </c>
      <c r="X3646" s="24" t="s">
        <v>1214</v>
      </c>
    </row>
    <row r="3647" spans="1:24" x14ac:dyDescent="0.25">
      <c r="A3647" s="9" t="s">
        <v>220</v>
      </c>
      <c r="B3647" s="9" t="s">
        <v>1324</v>
      </c>
      <c r="C3647" s="9"/>
      <c r="D3647" s="9"/>
      <c r="E3647" s="13" t="s">
        <v>445</v>
      </c>
      <c r="F3647" s="5"/>
      <c r="G3647" s="5"/>
      <c r="H3647" s="5"/>
      <c r="I3647" s="5"/>
      <c r="J3647" s="5"/>
      <c r="K3647" s="5"/>
      <c r="L3647" s="5"/>
      <c r="M3647" s="5">
        <f>M3648</f>
        <v>0</v>
      </c>
      <c r="N3647" s="11">
        <v>268.33600000000001</v>
      </c>
      <c r="O3647" s="5">
        <f t="shared" si="3086"/>
        <v>17478.136500000001</v>
      </c>
      <c r="P3647" s="5">
        <f t="shared" si="3086"/>
        <v>0</v>
      </c>
      <c r="Q3647" s="5">
        <f t="shared" si="3086"/>
        <v>0</v>
      </c>
      <c r="R3647" s="5">
        <f t="shared" si="3086"/>
        <v>0</v>
      </c>
      <c r="S3647" s="5">
        <f t="shared" si="3086"/>
        <v>0</v>
      </c>
      <c r="T3647" s="11">
        <v>268.33508999999998</v>
      </c>
      <c r="U3647" s="5">
        <f t="shared" si="3086"/>
        <v>0</v>
      </c>
      <c r="V3647" s="36">
        <f t="shared" si="3086"/>
        <v>0</v>
      </c>
      <c r="W3647" s="11">
        <f t="shared" si="3050"/>
        <v>99.999660872935408</v>
      </c>
      <c r="X3647" s="26"/>
    </row>
    <row r="3648" spans="1:24" ht="31.5" x14ac:dyDescent="0.25">
      <c r="A3648" s="4" t="s">
        <v>220</v>
      </c>
      <c r="B3648" s="4" t="s">
        <v>1324</v>
      </c>
      <c r="C3648" s="4" t="s">
        <v>186</v>
      </c>
      <c r="D3648" s="4"/>
      <c r="E3648" s="14" t="s">
        <v>959</v>
      </c>
      <c r="F3648" s="5"/>
      <c r="G3648" s="5"/>
      <c r="H3648" s="5"/>
      <c r="I3648" s="5"/>
      <c r="J3648" s="5"/>
      <c r="K3648" s="5"/>
      <c r="L3648" s="5"/>
      <c r="M3648" s="5">
        <v>0</v>
      </c>
      <c r="N3648" s="5">
        <v>235.2</v>
      </c>
      <c r="O3648" s="5">
        <v>17478.136500000001</v>
      </c>
      <c r="P3648" s="5">
        <v>0</v>
      </c>
      <c r="Q3648" s="5">
        <v>0</v>
      </c>
      <c r="R3648" s="5">
        <v>0</v>
      </c>
      <c r="S3648" s="5">
        <v>0</v>
      </c>
      <c r="T3648" s="5">
        <v>235.19995</v>
      </c>
      <c r="U3648" s="5">
        <v>0</v>
      </c>
      <c r="V3648" s="36">
        <v>0</v>
      </c>
      <c r="W3648" s="5">
        <f t="shared" si="3050"/>
        <v>99.999978741496605</v>
      </c>
      <c r="X3648" s="26"/>
    </row>
    <row r="3649" spans="1:25" ht="47.25" x14ac:dyDescent="0.25">
      <c r="A3649" s="4" t="s">
        <v>220</v>
      </c>
      <c r="B3649" s="4" t="s">
        <v>1324</v>
      </c>
      <c r="C3649" s="4" t="s">
        <v>187</v>
      </c>
      <c r="D3649" s="4"/>
      <c r="E3649" s="14" t="s">
        <v>1487</v>
      </c>
      <c r="F3649" s="5">
        <f t="shared" ref="F3649:L3651" si="3087">F3650</f>
        <v>0</v>
      </c>
      <c r="G3649" s="5">
        <f t="shared" si="3087"/>
        <v>0</v>
      </c>
      <c r="H3649" s="5">
        <f t="shared" si="3087"/>
        <v>0</v>
      </c>
      <c r="I3649" s="5">
        <f t="shared" si="3087"/>
        <v>0</v>
      </c>
      <c r="J3649" s="5">
        <f t="shared" si="3087"/>
        <v>0</v>
      </c>
      <c r="K3649" s="5">
        <f t="shared" si="3087"/>
        <v>0</v>
      </c>
      <c r="L3649" s="5">
        <f t="shared" si="3087"/>
        <v>610.70399999999995</v>
      </c>
      <c r="M3649" s="5">
        <f t="shared" si="3065"/>
        <v>610.70399999999995</v>
      </c>
      <c r="N3649" s="5">
        <v>235.2</v>
      </c>
      <c r="O3649" s="5">
        <f t="shared" ref="O3649:O3651" si="3088">O3650</f>
        <v>1728.5</v>
      </c>
      <c r="P3649" s="5">
        <f t="shared" ref="P3649:V3651" si="3089">P3650</f>
        <v>0</v>
      </c>
      <c r="Q3649" s="5">
        <f t="shared" si="3089"/>
        <v>0</v>
      </c>
      <c r="R3649" s="5">
        <f t="shared" si="3089"/>
        <v>0</v>
      </c>
      <c r="S3649" s="5">
        <f t="shared" si="3089"/>
        <v>0</v>
      </c>
      <c r="T3649" s="5">
        <v>235.19995</v>
      </c>
      <c r="U3649" s="5">
        <f t="shared" si="3089"/>
        <v>0</v>
      </c>
      <c r="V3649" s="36">
        <f t="shared" si="3089"/>
        <v>0</v>
      </c>
      <c r="W3649" s="5">
        <f t="shared" si="3050"/>
        <v>99.999978741496605</v>
      </c>
      <c r="X3649" s="26"/>
    </row>
    <row r="3650" spans="1:25" ht="47.25" x14ac:dyDescent="0.25">
      <c r="A3650" s="4" t="s">
        <v>220</v>
      </c>
      <c r="B3650" s="4" t="s">
        <v>1324</v>
      </c>
      <c r="C3650" s="4" t="s">
        <v>1497</v>
      </c>
      <c r="D3650" s="4"/>
      <c r="E3650" s="14" t="s">
        <v>966</v>
      </c>
      <c r="F3650" s="5">
        <f t="shared" si="3087"/>
        <v>0</v>
      </c>
      <c r="G3650" s="5">
        <f t="shared" si="3087"/>
        <v>0</v>
      </c>
      <c r="H3650" s="5">
        <f t="shared" si="3087"/>
        <v>0</v>
      </c>
      <c r="I3650" s="5">
        <f t="shared" si="3087"/>
        <v>0</v>
      </c>
      <c r="J3650" s="5">
        <f t="shared" si="3087"/>
        <v>0</v>
      </c>
      <c r="K3650" s="5">
        <f t="shared" si="3087"/>
        <v>0</v>
      </c>
      <c r="L3650" s="5">
        <f>L3651+L3655</f>
        <v>610.70399999999995</v>
      </c>
      <c r="M3650" s="5">
        <f t="shared" si="3065"/>
        <v>610.70399999999995</v>
      </c>
      <c r="N3650" s="5">
        <v>235.2</v>
      </c>
      <c r="O3650" s="5">
        <f t="shared" ref="O3650:V3650" si="3090">O3651+O3655+O3653</f>
        <v>1728.5</v>
      </c>
      <c r="P3650" s="5">
        <f t="shared" si="3090"/>
        <v>0</v>
      </c>
      <c r="Q3650" s="5">
        <f t="shared" si="3090"/>
        <v>0</v>
      </c>
      <c r="R3650" s="5">
        <f t="shared" si="3090"/>
        <v>0</v>
      </c>
      <c r="S3650" s="5">
        <f t="shared" si="3090"/>
        <v>0</v>
      </c>
      <c r="T3650" s="5">
        <v>235.19995</v>
      </c>
      <c r="U3650" s="5">
        <f t="shared" si="3090"/>
        <v>0</v>
      </c>
      <c r="V3650" s="36">
        <f t="shared" si="3090"/>
        <v>0</v>
      </c>
      <c r="W3650" s="5">
        <f t="shared" si="3050"/>
        <v>99.999978741496605</v>
      </c>
      <c r="X3650" s="26"/>
    </row>
    <row r="3651" spans="1:25" ht="63" x14ac:dyDescent="0.25">
      <c r="A3651" s="4" t="s">
        <v>220</v>
      </c>
      <c r="B3651" s="4" t="s">
        <v>1324</v>
      </c>
      <c r="C3651" s="4" t="s">
        <v>1498</v>
      </c>
      <c r="D3651" s="4"/>
      <c r="E3651" s="14" t="s">
        <v>1141</v>
      </c>
      <c r="F3651" s="5">
        <f t="shared" si="3087"/>
        <v>0</v>
      </c>
      <c r="G3651" s="5">
        <f t="shared" si="3087"/>
        <v>0</v>
      </c>
      <c r="H3651" s="5">
        <f t="shared" si="3087"/>
        <v>0</v>
      </c>
      <c r="I3651" s="5">
        <f t="shared" si="3087"/>
        <v>0</v>
      </c>
      <c r="J3651" s="5">
        <f t="shared" si="3087"/>
        <v>0</v>
      </c>
      <c r="K3651" s="5">
        <f t="shared" si="3087"/>
        <v>0</v>
      </c>
      <c r="L3651" s="5">
        <f t="shared" si="3087"/>
        <v>42.006999999999998</v>
      </c>
      <c r="M3651" s="5">
        <f t="shared" si="3065"/>
        <v>42.006999999999998</v>
      </c>
      <c r="N3651" s="5">
        <v>235.2</v>
      </c>
      <c r="O3651" s="5">
        <f t="shared" si="3088"/>
        <v>1728.5</v>
      </c>
      <c r="P3651" s="5">
        <f t="shared" si="3089"/>
        <v>0</v>
      </c>
      <c r="Q3651" s="5">
        <f t="shared" si="3089"/>
        <v>0</v>
      </c>
      <c r="R3651" s="5">
        <f t="shared" si="3089"/>
        <v>0</v>
      </c>
      <c r="S3651" s="5">
        <f t="shared" si="3089"/>
        <v>0</v>
      </c>
      <c r="T3651" s="5">
        <v>235.19995</v>
      </c>
      <c r="U3651" s="5">
        <f t="shared" si="3089"/>
        <v>0</v>
      </c>
      <c r="V3651" s="36">
        <f t="shared" si="3089"/>
        <v>0</v>
      </c>
      <c r="W3651" s="5">
        <f t="shared" si="3050"/>
        <v>99.999978741496605</v>
      </c>
      <c r="X3651" s="26"/>
    </row>
    <row r="3652" spans="1:25" ht="31.5" x14ac:dyDescent="0.25">
      <c r="A3652" s="4" t="s">
        <v>220</v>
      </c>
      <c r="B3652" s="4" t="s">
        <v>1324</v>
      </c>
      <c r="C3652" s="4" t="s">
        <v>1498</v>
      </c>
      <c r="D3652" s="4" t="s">
        <v>11</v>
      </c>
      <c r="E3652" s="14" t="s">
        <v>465</v>
      </c>
      <c r="F3652" s="5"/>
      <c r="G3652" s="5"/>
      <c r="H3652" s="5"/>
      <c r="I3652" s="5"/>
      <c r="J3652" s="5"/>
      <c r="K3652" s="5"/>
      <c r="L3652" s="5">
        <v>42.006999999999998</v>
      </c>
      <c r="M3652" s="5">
        <f t="shared" si="3065"/>
        <v>42.006999999999998</v>
      </c>
      <c r="N3652" s="5">
        <v>235.2</v>
      </c>
      <c r="O3652" s="5">
        <v>1728.5</v>
      </c>
      <c r="P3652" s="5">
        <v>0</v>
      </c>
      <c r="Q3652" s="5">
        <v>0</v>
      </c>
      <c r="R3652" s="5">
        <v>0</v>
      </c>
      <c r="S3652" s="5">
        <v>0</v>
      </c>
      <c r="T3652" s="5">
        <v>235.19995</v>
      </c>
      <c r="U3652" s="5">
        <v>0</v>
      </c>
      <c r="V3652" s="36">
        <v>0</v>
      </c>
      <c r="W3652" s="5">
        <f t="shared" si="3050"/>
        <v>99.999978741496605</v>
      </c>
      <c r="X3652" s="26"/>
    </row>
    <row r="3653" spans="1:25" ht="31.5" x14ac:dyDescent="0.25">
      <c r="A3653" s="4" t="s">
        <v>220</v>
      </c>
      <c r="B3653" s="4" t="s">
        <v>1324</v>
      </c>
      <c r="C3653" s="4" t="s">
        <v>1498</v>
      </c>
      <c r="D3653" s="4" t="s">
        <v>12</v>
      </c>
      <c r="E3653" s="14" t="s">
        <v>466</v>
      </c>
      <c r="F3653" s="5"/>
      <c r="G3653" s="5"/>
      <c r="H3653" s="5"/>
      <c r="I3653" s="5"/>
      <c r="J3653" s="5"/>
      <c r="K3653" s="5"/>
      <c r="L3653" s="5"/>
      <c r="M3653" s="5">
        <f>M3654</f>
        <v>0</v>
      </c>
      <c r="N3653" s="5">
        <v>235.2</v>
      </c>
      <c r="O3653" s="5">
        <f t="shared" ref="O3653:V3653" si="3091">O3654</f>
        <v>0</v>
      </c>
      <c r="P3653" s="5">
        <f t="shared" si="3091"/>
        <v>0</v>
      </c>
      <c r="Q3653" s="5">
        <f t="shared" si="3091"/>
        <v>0</v>
      </c>
      <c r="R3653" s="5">
        <f t="shared" si="3091"/>
        <v>0</v>
      </c>
      <c r="S3653" s="5">
        <f t="shared" si="3091"/>
        <v>0</v>
      </c>
      <c r="T3653" s="5">
        <v>235.19995</v>
      </c>
      <c r="U3653" s="5">
        <f t="shared" si="3091"/>
        <v>0</v>
      </c>
      <c r="V3653" s="36">
        <f t="shared" si="3091"/>
        <v>0</v>
      </c>
      <c r="W3653" s="5">
        <f t="shared" si="3050"/>
        <v>99.999978741496605</v>
      </c>
      <c r="X3653" s="26"/>
    </row>
    <row r="3654" spans="1:25" ht="31.5" x14ac:dyDescent="0.25">
      <c r="A3654" s="4" t="s">
        <v>220</v>
      </c>
      <c r="B3654" s="4" t="s">
        <v>1324</v>
      </c>
      <c r="C3654" s="4" t="s">
        <v>49</v>
      </c>
      <c r="D3654" s="4"/>
      <c r="E3654" s="14" t="s">
        <v>1016</v>
      </c>
      <c r="F3654" s="5"/>
      <c r="G3654" s="5"/>
      <c r="H3654" s="5"/>
      <c r="I3654" s="5"/>
      <c r="J3654" s="5"/>
      <c r="K3654" s="5"/>
      <c r="L3654" s="5"/>
      <c r="M3654" s="5">
        <v>0</v>
      </c>
      <c r="N3654" s="5">
        <v>33.136000000000003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33.13514</v>
      </c>
      <c r="U3654" s="5">
        <v>0</v>
      </c>
      <c r="V3654" s="36">
        <v>0</v>
      </c>
      <c r="W3654" s="5">
        <f t="shared" si="3050"/>
        <v>99.997404635441811</v>
      </c>
      <c r="X3654" s="26"/>
    </row>
    <row r="3655" spans="1:25" ht="31.5" x14ac:dyDescent="0.25">
      <c r="A3655" s="4" t="s">
        <v>220</v>
      </c>
      <c r="B3655" s="4" t="s">
        <v>1324</v>
      </c>
      <c r="C3655" s="4" t="s">
        <v>54</v>
      </c>
      <c r="D3655" s="4"/>
      <c r="E3655" s="14" t="s">
        <v>1017</v>
      </c>
      <c r="F3655" s="5"/>
      <c r="G3655" s="5"/>
      <c r="H3655" s="5"/>
      <c r="I3655" s="5"/>
      <c r="J3655" s="5"/>
      <c r="K3655" s="5"/>
      <c r="L3655" s="5">
        <f>L3656</f>
        <v>568.697</v>
      </c>
      <c r="M3655" s="5">
        <f t="shared" si="3065"/>
        <v>568.697</v>
      </c>
      <c r="N3655" s="5">
        <v>33.136000000000003</v>
      </c>
      <c r="O3655" s="5">
        <f>O3656</f>
        <v>0</v>
      </c>
      <c r="P3655" s="5">
        <f t="shared" ref="P3655:V3655" si="3092">P3656</f>
        <v>0</v>
      </c>
      <c r="Q3655" s="5">
        <f t="shared" si="3092"/>
        <v>0</v>
      </c>
      <c r="R3655" s="5">
        <f t="shared" si="3092"/>
        <v>0</v>
      </c>
      <c r="S3655" s="5">
        <f t="shared" si="3092"/>
        <v>0</v>
      </c>
      <c r="T3655" s="5">
        <v>33.13514</v>
      </c>
      <c r="U3655" s="5">
        <f t="shared" si="3092"/>
        <v>0</v>
      </c>
      <c r="V3655" s="36">
        <f t="shared" si="3092"/>
        <v>0</v>
      </c>
      <c r="W3655" s="5">
        <f t="shared" si="3050"/>
        <v>99.997404635441811</v>
      </c>
      <c r="X3655" s="26"/>
    </row>
    <row r="3656" spans="1:25" ht="63" x14ac:dyDescent="0.25">
      <c r="A3656" s="4" t="s">
        <v>220</v>
      </c>
      <c r="B3656" s="4" t="s">
        <v>1324</v>
      </c>
      <c r="C3656" s="4" t="s">
        <v>192</v>
      </c>
      <c r="D3656" s="4"/>
      <c r="E3656" s="14" t="s">
        <v>1213</v>
      </c>
      <c r="F3656" s="5"/>
      <c r="G3656" s="5"/>
      <c r="H3656" s="5"/>
      <c r="I3656" s="5"/>
      <c r="J3656" s="5"/>
      <c r="K3656" s="5"/>
      <c r="L3656" s="5">
        <v>568.697</v>
      </c>
      <c r="M3656" s="5">
        <f t="shared" si="3065"/>
        <v>568.697</v>
      </c>
      <c r="N3656" s="5">
        <v>33.136000000000003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33.13514</v>
      </c>
      <c r="U3656" s="5">
        <v>0</v>
      </c>
      <c r="V3656" s="36">
        <v>0</v>
      </c>
      <c r="W3656" s="5">
        <f t="shared" si="3050"/>
        <v>99.997404635441811</v>
      </c>
      <c r="X3656" s="26"/>
    </row>
    <row r="3657" spans="1:25" ht="31.5" hidden="1" x14ac:dyDescent="0.25">
      <c r="A3657" s="4" t="s">
        <v>220</v>
      </c>
      <c r="B3657" s="4" t="s">
        <v>1324</v>
      </c>
      <c r="C3657" s="4" t="s">
        <v>192</v>
      </c>
      <c r="D3657" s="4" t="s">
        <v>11</v>
      </c>
      <c r="E3657" s="14" t="s">
        <v>465</v>
      </c>
      <c r="F3657" s="5">
        <f t="shared" ref="F3657:L3660" si="3093">F3658</f>
        <v>0</v>
      </c>
      <c r="G3657" s="5">
        <f t="shared" si="3093"/>
        <v>0</v>
      </c>
      <c r="H3657" s="5">
        <f t="shared" si="3093"/>
        <v>0</v>
      </c>
      <c r="I3657" s="5">
        <f t="shared" si="3093"/>
        <v>0</v>
      </c>
      <c r="J3657" s="5">
        <f t="shared" si="3093"/>
        <v>0</v>
      </c>
      <c r="K3657" s="5">
        <f t="shared" si="3093"/>
        <v>0</v>
      </c>
      <c r="L3657" s="5">
        <f t="shared" si="3093"/>
        <v>0</v>
      </c>
      <c r="M3657" s="5">
        <f t="shared" si="3065"/>
        <v>0</v>
      </c>
      <c r="N3657" s="5">
        <v>0</v>
      </c>
      <c r="O3657" s="5">
        <f t="shared" ref="O3657:O3660" si="3094">O3658</f>
        <v>0</v>
      </c>
      <c r="P3657" s="5">
        <f t="shared" ref="P3657:V3660" si="3095">P3658</f>
        <v>0</v>
      </c>
      <c r="Q3657" s="5">
        <f t="shared" si="3095"/>
        <v>0</v>
      </c>
      <c r="R3657" s="5">
        <f t="shared" si="3095"/>
        <v>0</v>
      </c>
      <c r="S3657" s="5">
        <f t="shared" si="3095"/>
        <v>0</v>
      </c>
      <c r="T3657" s="5">
        <v>0</v>
      </c>
      <c r="U3657" s="5">
        <f t="shared" si="3095"/>
        <v>0</v>
      </c>
      <c r="V3657" s="36">
        <f t="shared" si="3095"/>
        <v>0</v>
      </c>
      <c r="W3657" s="5" t="e">
        <f t="shared" si="3050"/>
        <v>#DIV/0!</v>
      </c>
      <c r="X3657" s="24" t="s">
        <v>1214</v>
      </c>
      <c r="Y3657" s="2" t="s">
        <v>1236</v>
      </c>
    </row>
    <row r="3658" spans="1:25" ht="31.5" hidden="1" x14ac:dyDescent="0.25">
      <c r="A3658" s="4" t="s">
        <v>220</v>
      </c>
      <c r="B3658" s="4" t="s">
        <v>1324</v>
      </c>
      <c r="C3658" s="4" t="s">
        <v>192</v>
      </c>
      <c r="D3658" s="4" t="s">
        <v>12</v>
      </c>
      <c r="E3658" s="14" t="s">
        <v>466</v>
      </c>
      <c r="F3658" s="5">
        <f t="shared" si="3093"/>
        <v>0</v>
      </c>
      <c r="G3658" s="5">
        <f t="shared" si="3093"/>
        <v>0</v>
      </c>
      <c r="H3658" s="5">
        <f t="shared" si="3093"/>
        <v>0</v>
      </c>
      <c r="I3658" s="5">
        <f t="shared" si="3093"/>
        <v>0</v>
      </c>
      <c r="J3658" s="5">
        <f t="shared" si="3093"/>
        <v>0</v>
      </c>
      <c r="K3658" s="5">
        <f t="shared" si="3093"/>
        <v>0</v>
      </c>
      <c r="L3658" s="5">
        <f t="shared" si="3093"/>
        <v>0</v>
      </c>
      <c r="M3658" s="5">
        <f t="shared" si="3065"/>
        <v>0</v>
      </c>
      <c r="N3658" s="5">
        <v>0</v>
      </c>
      <c r="O3658" s="5">
        <f t="shared" si="3094"/>
        <v>0</v>
      </c>
      <c r="P3658" s="5">
        <f t="shared" si="3095"/>
        <v>0</v>
      </c>
      <c r="Q3658" s="5">
        <f t="shared" si="3095"/>
        <v>0</v>
      </c>
      <c r="R3658" s="5">
        <f t="shared" si="3095"/>
        <v>0</v>
      </c>
      <c r="S3658" s="5">
        <f t="shared" si="3095"/>
        <v>0</v>
      </c>
      <c r="T3658" s="5">
        <v>0</v>
      </c>
      <c r="U3658" s="5">
        <f t="shared" si="3095"/>
        <v>0</v>
      </c>
      <c r="V3658" s="36">
        <f t="shared" si="3095"/>
        <v>0</v>
      </c>
      <c r="W3658" s="5" t="e">
        <f t="shared" si="3050"/>
        <v>#DIV/0!</v>
      </c>
      <c r="X3658" s="24" t="s">
        <v>1214</v>
      </c>
      <c r="Y3658" s="2" t="s">
        <v>1236</v>
      </c>
    </row>
    <row r="3659" spans="1:25" ht="63" x14ac:dyDescent="0.25">
      <c r="A3659" s="4" t="s">
        <v>220</v>
      </c>
      <c r="B3659" s="4" t="s">
        <v>1324</v>
      </c>
      <c r="C3659" s="4" t="s">
        <v>1194</v>
      </c>
      <c r="D3659" s="4"/>
      <c r="E3659" s="14" t="s">
        <v>1195</v>
      </c>
      <c r="F3659" s="5">
        <f t="shared" si="3093"/>
        <v>0</v>
      </c>
      <c r="G3659" s="5">
        <f t="shared" si="3093"/>
        <v>0</v>
      </c>
      <c r="H3659" s="5">
        <f t="shared" si="3093"/>
        <v>0</v>
      </c>
      <c r="I3659" s="5">
        <f t="shared" si="3093"/>
        <v>0</v>
      </c>
      <c r="J3659" s="5">
        <f t="shared" si="3093"/>
        <v>0</v>
      </c>
      <c r="K3659" s="5">
        <f t="shared" si="3093"/>
        <v>0</v>
      </c>
      <c r="L3659" s="5">
        <f t="shared" si="3093"/>
        <v>0</v>
      </c>
      <c r="M3659" s="5">
        <f t="shared" si="3065"/>
        <v>0</v>
      </c>
      <c r="N3659" s="5">
        <v>33.136000000000003</v>
      </c>
      <c r="O3659" s="5">
        <f t="shared" si="3094"/>
        <v>0</v>
      </c>
      <c r="P3659" s="5">
        <f t="shared" si="3095"/>
        <v>0</v>
      </c>
      <c r="Q3659" s="5">
        <f t="shared" si="3095"/>
        <v>0</v>
      </c>
      <c r="R3659" s="5">
        <f t="shared" si="3095"/>
        <v>0</v>
      </c>
      <c r="S3659" s="5">
        <f t="shared" si="3095"/>
        <v>0</v>
      </c>
      <c r="T3659" s="5">
        <v>33.13514</v>
      </c>
      <c r="U3659" s="5">
        <f t="shared" si="3095"/>
        <v>0</v>
      </c>
      <c r="V3659" s="36">
        <f t="shared" si="3095"/>
        <v>0</v>
      </c>
      <c r="W3659" s="5">
        <f t="shared" ref="W3659:W3722" si="3096">T3659/N3659*100</f>
        <v>99.997404635441811</v>
      </c>
      <c r="X3659" s="26"/>
      <c r="Y3659" s="2" t="s">
        <v>1236</v>
      </c>
    </row>
    <row r="3660" spans="1:25" ht="31.5" x14ac:dyDescent="0.25">
      <c r="A3660" s="4" t="s">
        <v>220</v>
      </c>
      <c r="B3660" s="4" t="s">
        <v>1324</v>
      </c>
      <c r="C3660" s="4" t="s">
        <v>1194</v>
      </c>
      <c r="D3660" s="4" t="s">
        <v>11</v>
      </c>
      <c r="E3660" s="14" t="s">
        <v>465</v>
      </c>
      <c r="F3660" s="5">
        <f t="shared" si="3093"/>
        <v>0</v>
      </c>
      <c r="G3660" s="5">
        <f t="shared" si="3093"/>
        <v>0</v>
      </c>
      <c r="H3660" s="5">
        <f t="shared" si="3093"/>
        <v>0</v>
      </c>
      <c r="I3660" s="5">
        <f t="shared" si="3093"/>
        <v>0</v>
      </c>
      <c r="J3660" s="5">
        <f t="shared" si="3093"/>
        <v>0</v>
      </c>
      <c r="K3660" s="5">
        <f t="shared" si="3093"/>
        <v>0</v>
      </c>
      <c r="L3660" s="5">
        <f t="shared" si="3093"/>
        <v>0</v>
      </c>
      <c r="M3660" s="5">
        <f t="shared" si="3065"/>
        <v>0</v>
      </c>
      <c r="N3660" s="5">
        <v>33.136000000000003</v>
      </c>
      <c r="O3660" s="5">
        <f t="shared" si="3094"/>
        <v>0</v>
      </c>
      <c r="P3660" s="5">
        <f t="shared" si="3095"/>
        <v>0</v>
      </c>
      <c r="Q3660" s="5">
        <f t="shared" si="3095"/>
        <v>0</v>
      </c>
      <c r="R3660" s="5">
        <f t="shared" si="3095"/>
        <v>0</v>
      </c>
      <c r="S3660" s="5">
        <f t="shared" si="3095"/>
        <v>0</v>
      </c>
      <c r="T3660" s="5">
        <v>33.13514</v>
      </c>
      <c r="U3660" s="5">
        <f t="shared" si="3095"/>
        <v>0</v>
      </c>
      <c r="V3660" s="36">
        <f t="shared" si="3095"/>
        <v>0</v>
      </c>
      <c r="W3660" s="5">
        <f t="shared" si="3096"/>
        <v>99.997404635441811</v>
      </c>
      <c r="X3660" s="26"/>
      <c r="Y3660" s="2" t="s">
        <v>1236</v>
      </c>
    </row>
    <row r="3661" spans="1:25" ht="31.5" x14ac:dyDescent="0.25">
      <c r="A3661" s="4" t="s">
        <v>220</v>
      </c>
      <c r="B3661" s="4" t="s">
        <v>1324</v>
      </c>
      <c r="C3661" s="4" t="s">
        <v>1194</v>
      </c>
      <c r="D3661" s="4" t="s">
        <v>12</v>
      </c>
      <c r="E3661" s="14" t="s">
        <v>466</v>
      </c>
      <c r="F3661" s="5"/>
      <c r="G3661" s="5"/>
      <c r="H3661" s="5"/>
      <c r="I3661" s="5"/>
      <c r="J3661" s="5"/>
      <c r="K3661" s="5"/>
      <c r="L3661" s="5"/>
      <c r="M3661" s="5">
        <f t="shared" si="3065"/>
        <v>0</v>
      </c>
      <c r="N3661" s="5">
        <v>33.136000000000003</v>
      </c>
      <c r="O3661" s="5">
        <v>0</v>
      </c>
      <c r="P3661" s="5">
        <v>0</v>
      </c>
      <c r="Q3661" s="5">
        <v>0</v>
      </c>
      <c r="R3661" s="5">
        <v>0</v>
      </c>
      <c r="S3661" s="5">
        <v>0</v>
      </c>
      <c r="T3661" s="5">
        <v>33.13514</v>
      </c>
      <c r="U3661" s="5">
        <v>0</v>
      </c>
      <c r="V3661" s="36">
        <v>0</v>
      </c>
      <c r="W3661" s="5">
        <f t="shared" si="3096"/>
        <v>99.997404635441811</v>
      </c>
      <c r="X3661" s="26"/>
      <c r="Y3661" s="2" t="s">
        <v>1236</v>
      </c>
    </row>
    <row r="3662" spans="1:25" s="10" customFormat="1" x14ac:dyDescent="0.25">
      <c r="A3662" s="7" t="s">
        <v>220</v>
      </c>
      <c r="B3662" s="7" t="s">
        <v>77</v>
      </c>
      <c r="C3662" s="7"/>
      <c r="D3662" s="7"/>
      <c r="E3662" s="18" t="s">
        <v>428</v>
      </c>
      <c r="F3662" s="11">
        <f t="shared" ref="F3662:L3662" si="3097">F3663+F3669</f>
        <v>282.3</v>
      </c>
      <c r="G3662" s="11">
        <f t="shared" si="3097"/>
        <v>173.29999999999998</v>
      </c>
      <c r="H3662" s="11">
        <f t="shared" si="3097"/>
        <v>173.5</v>
      </c>
      <c r="I3662" s="11">
        <f t="shared" si="3097"/>
        <v>-12</v>
      </c>
      <c r="J3662" s="11">
        <f t="shared" si="3097"/>
        <v>0</v>
      </c>
      <c r="K3662" s="11">
        <f t="shared" si="3097"/>
        <v>0</v>
      </c>
      <c r="L3662" s="11">
        <f t="shared" si="3097"/>
        <v>0</v>
      </c>
      <c r="M3662" s="11">
        <f t="shared" si="3065"/>
        <v>270.3</v>
      </c>
      <c r="N3662" s="8">
        <v>94816.848410000006</v>
      </c>
      <c r="O3662" s="11">
        <f t="shared" ref="O3662:V3662" si="3098">O3663+O3669+O3677</f>
        <v>8.5</v>
      </c>
      <c r="P3662" s="11">
        <f t="shared" si="3098"/>
        <v>0</v>
      </c>
      <c r="Q3662" s="11">
        <f t="shared" si="3098"/>
        <v>0</v>
      </c>
      <c r="R3662" s="11">
        <f t="shared" si="3098"/>
        <v>0</v>
      </c>
      <c r="S3662" s="11">
        <f t="shared" si="3098"/>
        <v>0</v>
      </c>
      <c r="T3662" s="8">
        <v>93876.428560000015</v>
      </c>
      <c r="U3662" s="11">
        <f t="shared" si="3098"/>
        <v>0</v>
      </c>
      <c r="V3662" s="35">
        <f t="shared" si="3098"/>
        <v>0</v>
      </c>
      <c r="W3662" s="8">
        <f t="shared" si="3096"/>
        <v>99.008172212249136</v>
      </c>
      <c r="X3662" s="25"/>
    </row>
    <row r="3663" spans="1:25" x14ac:dyDescent="0.25">
      <c r="A3663" s="9" t="s">
        <v>220</v>
      </c>
      <c r="B3663" s="9" t="s">
        <v>1346</v>
      </c>
      <c r="C3663" s="9"/>
      <c r="D3663" s="9"/>
      <c r="E3663" s="13" t="s">
        <v>447</v>
      </c>
      <c r="F3663" s="5">
        <f t="shared" ref="F3663:L3667" si="3099">F3664</f>
        <v>169.70000000000002</v>
      </c>
      <c r="G3663" s="5">
        <f t="shared" si="3099"/>
        <v>173.29999999999998</v>
      </c>
      <c r="H3663" s="5">
        <f t="shared" si="3099"/>
        <v>173.5</v>
      </c>
      <c r="I3663" s="5">
        <f t="shared" si="3099"/>
        <v>0</v>
      </c>
      <c r="J3663" s="5">
        <f t="shared" si="3099"/>
        <v>0</v>
      </c>
      <c r="K3663" s="5">
        <f t="shared" si="3099"/>
        <v>0</v>
      </c>
      <c r="L3663" s="5">
        <f t="shared" si="3099"/>
        <v>0</v>
      </c>
      <c r="M3663" s="5">
        <f t="shared" si="3065"/>
        <v>169.70000000000002</v>
      </c>
      <c r="N3663" s="11">
        <v>187.643</v>
      </c>
      <c r="O3663" s="5">
        <f t="shared" ref="O3663:O3667" si="3100">O3664</f>
        <v>0</v>
      </c>
      <c r="P3663" s="5">
        <f t="shared" ref="P3663:V3667" si="3101">P3664</f>
        <v>0</v>
      </c>
      <c r="Q3663" s="5">
        <f t="shared" si="3101"/>
        <v>0</v>
      </c>
      <c r="R3663" s="5">
        <f t="shared" si="3101"/>
        <v>0</v>
      </c>
      <c r="S3663" s="5">
        <f t="shared" si="3101"/>
        <v>0</v>
      </c>
      <c r="T3663" s="11">
        <v>187.64</v>
      </c>
      <c r="U3663" s="5">
        <f t="shared" si="3101"/>
        <v>0</v>
      </c>
      <c r="V3663" s="36">
        <f t="shared" si="3101"/>
        <v>0</v>
      </c>
      <c r="W3663" s="11">
        <f t="shared" si="3096"/>
        <v>99.998401219336714</v>
      </c>
      <c r="X3663" s="26"/>
    </row>
    <row r="3664" spans="1:25" ht="31.5" x14ac:dyDescent="0.25">
      <c r="A3664" s="4" t="s">
        <v>220</v>
      </c>
      <c r="B3664" s="4" t="s">
        <v>1346</v>
      </c>
      <c r="C3664" s="4" t="s">
        <v>188</v>
      </c>
      <c r="D3664" s="4"/>
      <c r="E3664" s="14" t="s">
        <v>994</v>
      </c>
      <c r="F3664" s="5">
        <f t="shared" si="3099"/>
        <v>169.70000000000002</v>
      </c>
      <c r="G3664" s="5">
        <f t="shared" si="3099"/>
        <v>173.29999999999998</v>
      </c>
      <c r="H3664" s="5">
        <f t="shared" si="3099"/>
        <v>173.5</v>
      </c>
      <c r="I3664" s="5">
        <f t="shared" si="3099"/>
        <v>0</v>
      </c>
      <c r="J3664" s="5">
        <f t="shared" si="3099"/>
        <v>0</v>
      </c>
      <c r="K3664" s="5">
        <f t="shared" si="3099"/>
        <v>0</v>
      </c>
      <c r="L3664" s="5">
        <f t="shared" si="3099"/>
        <v>0</v>
      </c>
      <c r="M3664" s="5">
        <f t="shared" si="3065"/>
        <v>169.70000000000002</v>
      </c>
      <c r="N3664" s="5">
        <v>187.643</v>
      </c>
      <c r="O3664" s="5">
        <f t="shared" si="3100"/>
        <v>0</v>
      </c>
      <c r="P3664" s="5">
        <f t="shared" si="3101"/>
        <v>0</v>
      </c>
      <c r="Q3664" s="5">
        <f t="shared" si="3101"/>
        <v>0</v>
      </c>
      <c r="R3664" s="5">
        <f t="shared" si="3101"/>
        <v>0</v>
      </c>
      <c r="S3664" s="5">
        <f t="shared" si="3101"/>
        <v>0</v>
      </c>
      <c r="T3664" s="5">
        <v>187.64</v>
      </c>
      <c r="U3664" s="5">
        <f t="shared" si="3101"/>
        <v>0</v>
      </c>
      <c r="V3664" s="36">
        <f t="shared" si="3101"/>
        <v>0</v>
      </c>
      <c r="W3664" s="5">
        <f t="shared" si="3096"/>
        <v>99.998401219336714</v>
      </c>
      <c r="X3664" s="26"/>
    </row>
    <row r="3665" spans="1:25" ht="31.5" x14ac:dyDescent="0.25">
      <c r="A3665" s="4" t="s">
        <v>220</v>
      </c>
      <c r="B3665" s="4" t="s">
        <v>1346</v>
      </c>
      <c r="C3665" s="4" t="s">
        <v>232</v>
      </c>
      <c r="D3665" s="4"/>
      <c r="E3665" s="14" t="s">
        <v>1009</v>
      </c>
      <c r="F3665" s="5">
        <f>F3666</f>
        <v>169.70000000000002</v>
      </c>
      <c r="G3665" s="5">
        <f t="shared" si="3099"/>
        <v>173.29999999999998</v>
      </c>
      <c r="H3665" s="5">
        <f t="shared" si="3099"/>
        <v>173.5</v>
      </c>
      <c r="I3665" s="5">
        <f t="shared" si="3099"/>
        <v>0</v>
      </c>
      <c r="J3665" s="5">
        <f t="shared" si="3099"/>
        <v>0</v>
      </c>
      <c r="K3665" s="5">
        <f t="shared" si="3099"/>
        <v>0</v>
      </c>
      <c r="L3665" s="5">
        <f t="shared" si="3099"/>
        <v>0</v>
      </c>
      <c r="M3665" s="5">
        <f t="shared" si="3065"/>
        <v>169.70000000000002</v>
      </c>
      <c r="N3665" s="5">
        <v>187.643</v>
      </c>
      <c r="O3665" s="5">
        <f t="shared" si="3100"/>
        <v>0</v>
      </c>
      <c r="P3665" s="5">
        <f t="shared" si="3101"/>
        <v>0</v>
      </c>
      <c r="Q3665" s="5">
        <f t="shared" si="3101"/>
        <v>0</v>
      </c>
      <c r="R3665" s="5">
        <f t="shared" si="3101"/>
        <v>0</v>
      </c>
      <c r="S3665" s="5">
        <f t="shared" si="3101"/>
        <v>0</v>
      </c>
      <c r="T3665" s="5">
        <v>187.64</v>
      </c>
      <c r="U3665" s="5">
        <f t="shared" si="3101"/>
        <v>0</v>
      </c>
      <c r="V3665" s="36">
        <f t="shared" si="3101"/>
        <v>0</v>
      </c>
      <c r="W3665" s="5">
        <f t="shared" si="3096"/>
        <v>99.998401219336714</v>
      </c>
      <c r="X3665" s="26"/>
    </row>
    <row r="3666" spans="1:25" ht="63" x14ac:dyDescent="0.25">
      <c r="A3666" s="4" t="s">
        <v>220</v>
      </c>
      <c r="B3666" s="4" t="s">
        <v>1346</v>
      </c>
      <c r="C3666" s="4" t="s">
        <v>233</v>
      </c>
      <c r="D3666" s="4"/>
      <c r="E3666" s="14" t="s">
        <v>1010</v>
      </c>
      <c r="F3666" s="5">
        <f>F3667</f>
        <v>169.70000000000002</v>
      </c>
      <c r="G3666" s="5">
        <f t="shared" si="3099"/>
        <v>173.29999999999998</v>
      </c>
      <c r="H3666" s="5">
        <f t="shared" si="3099"/>
        <v>173.5</v>
      </c>
      <c r="I3666" s="5">
        <f t="shared" si="3099"/>
        <v>0</v>
      </c>
      <c r="J3666" s="5">
        <f t="shared" si="3099"/>
        <v>0</v>
      </c>
      <c r="K3666" s="5">
        <f t="shared" si="3099"/>
        <v>0</v>
      </c>
      <c r="L3666" s="5">
        <f t="shared" si="3099"/>
        <v>0</v>
      </c>
      <c r="M3666" s="5">
        <f t="shared" si="3065"/>
        <v>169.70000000000002</v>
      </c>
      <c r="N3666" s="5">
        <v>187.643</v>
      </c>
      <c r="O3666" s="5">
        <f t="shared" si="3100"/>
        <v>0</v>
      </c>
      <c r="P3666" s="5">
        <f t="shared" si="3101"/>
        <v>0</v>
      </c>
      <c r="Q3666" s="5">
        <f t="shared" si="3101"/>
        <v>0</v>
      </c>
      <c r="R3666" s="5">
        <f t="shared" si="3101"/>
        <v>0</v>
      </c>
      <c r="S3666" s="5">
        <f t="shared" si="3101"/>
        <v>0</v>
      </c>
      <c r="T3666" s="5">
        <v>187.64</v>
      </c>
      <c r="U3666" s="5">
        <f t="shared" si="3101"/>
        <v>0</v>
      </c>
      <c r="V3666" s="36">
        <f t="shared" si="3101"/>
        <v>0</v>
      </c>
      <c r="W3666" s="5">
        <f t="shared" si="3096"/>
        <v>99.998401219336714</v>
      </c>
      <c r="X3666" s="26"/>
    </row>
    <row r="3667" spans="1:25" ht="31.5" x14ac:dyDescent="0.25">
      <c r="A3667" s="4" t="s">
        <v>220</v>
      </c>
      <c r="B3667" s="4" t="s">
        <v>1346</v>
      </c>
      <c r="C3667" s="4" t="s">
        <v>1057</v>
      </c>
      <c r="D3667" s="4"/>
      <c r="E3667" s="14" t="s">
        <v>1058</v>
      </c>
      <c r="F3667" s="5">
        <f t="shared" si="3099"/>
        <v>169.70000000000002</v>
      </c>
      <c r="G3667" s="5">
        <f t="shared" si="3099"/>
        <v>173.29999999999998</v>
      </c>
      <c r="H3667" s="5">
        <f t="shared" si="3099"/>
        <v>173.5</v>
      </c>
      <c r="I3667" s="5">
        <f t="shared" si="3099"/>
        <v>0</v>
      </c>
      <c r="J3667" s="5">
        <f t="shared" si="3099"/>
        <v>0</v>
      </c>
      <c r="K3667" s="5">
        <f t="shared" si="3099"/>
        <v>0</v>
      </c>
      <c r="L3667" s="5">
        <f t="shared" si="3099"/>
        <v>0</v>
      </c>
      <c r="M3667" s="5">
        <f t="shared" si="3065"/>
        <v>169.70000000000002</v>
      </c>
      <c r="N3667" s="5">
        <v>187.643</v>
      </c>
      <c r="O3667" s="5">
        <f t="shared" si="3100"/>
        <v>0</v>
      </c>
      <c r="P3667" s="5">
        <f t="shared" si="3101"/>
        <v>0</v>
      </c>
      <c r="Q3667" s="5">
        <f t="shared" si="3101"/>
        <v>0</v>
      </c>
      <c r="R3667" s="5">
        <f t="shared" si="3101"/>
        <v>0</v>
      </c>
      <c r="S3667" s="5">
        <f t="shared" si="3101"/>
        <v>0</v>
      </c>
      <c r="T3667" s="5">
        <v>187.64</v>
      </c>
      <c r="U3667" s="5">
        <f t="shared" si="3101"/>
        <v>0</v>
      </c>
      <c r="V3667" s="36">
        <f t="shared" si="3101"/>
        <v>0</v>
      </c>
      <c r="W3667" s="5">
        <f t="shared" si="3096"/>
        <v>99.998401219336714</v>
      </c>
      <c r="X3667" s="26"/>
    </row>
    <row r="3668" spans="1:25" ht="31.5" x14ac:dyDescent="0.25">
      <c r="A3668" s="4" t="s">
        <v>220</v>
      </c>
      <c r="B3668" s="4" t="s">
        <v>1346</v>
      </c>
      <c r="C3668" s="4" t="s">
        <v>1057</v>
      </c>
      <c r="D3668" s="4" t="s">
        <v>11</v>
      </c>
      <c r="E3668" s="14" t="s">
        <v>465</v>
      </c>
      <c r="F3668" s="5">
        <v>169.70000000000002</v>
      </c>
      <c r="G3668" s="5">
        <v>173.29999999999998</v>
      </c>
      <c r="H3668" s="5">
        <v>173.5</v>
      </c>
      <c r="I3668" s="5"/>
      <c r="J3668" s="5"/>
      <c r="K3668" s="5"/>
      <c r="L3668" s="5"/>
      <c r="M3668" s="5">
        <f t="shared" si="3065"/>
        <v>169.70000000000002</v>
      </c>
      <c r="N3668" s="5">
        <v>187.643</v>
      </c>
      <c r="O3668" s="5">
        <v>0</v>
      </c>
      <c r="P3668" s="5">
        <v>0</v>
      </c>
      <c r="Q3668" s="5">
        <v>0</v>
      </c>
      <c r="R3668" s="5">
        <v>0</v>
      </c>
      <c r="S3668" s="5">
        <v>0</v>
      </c>
      <c r="T3668" s="5">
        <v>187.64</v>
      </c>
      <c r="U3668" s="5">
        <v>0</v>
      </c>
      <c r="V3668" s="36">
        <v>0</v>
      </c>
      <c r="W3668" s="5">
        <f t="shared" si="3096"/>
        <v>99.998401219336714</v>
      </c>
      <c r="X3668" s="26"/>
    </row>
    <row r="3669" spans="1:25" ht="31.5" x14ac:dyDescent="0.25">
      <c r="A3669" s="4" t="s">
        <v>220</v>
      </c>
      <c r="B3669" s="4" t="s">
        <v>1346</v>
      </c>
      <c r="C3669" s="4" t="s">
        <v>1057</v>
      </c>
      <c r="D3669" s="4" t="s">
        <v>12</v>
      </c>
      <c r="E3669" s="14" t="s">
        <v>466</v>
      </c>
      <c r="F3669" s="5">
        <f>F3670</f>
        <v>112.6</v>
      </c>
      <c r="G3669" s="5">
        <f t="shared" ref="G3669:L3672" si="3102">G3670</f>
        <v>0</v>
      </c>
      <c r="H3669" s="5">
        <f t="shared" si="3102"/>
        <v>0</v>
      </c>
      <c r="I3669" s="5">
        <f t="shared" si="3102"/>
        <v>-12</v>
      </c>
      <c r="J3669" s="5">
        <f t="shared" si="3102"/>
        <v>0</v>
      </c>
      <c r="K3669" s="5">
        <f t="shared" si="3102"/>
        <v>0</v>
      </c>
      <c r="L3669" s="5">
        <f t="shared" si="3102"/>
        <v>0</v>
      </c>
      <c r="M3669" s="5">
        <f t="shared" si="3065"/>
        <v>100.6</v>
      </c>
      <c r="N3669" s="5">
        <v>187.643</v>
      </c>
      <c r="O3669" s="5">
        <f t="shared" ref="O3669:O3672" si="3103">O3670</f>
        <v>0</v>
      </c>
      <c r="P3669" s="5">
        <f t="shared" ref="P3669:V3672" si="3104">P3670</f>
        <v>0</v>
      </c>
      <c r="Q3669" s="5">
        <f t="shared" si="3104"/>
        <v>0</v>
      </c>
      <c r="R3669" s="5">
        <f t="shared" si="3104"/>
        <v>0</v>
      </c>
      <c r="S3669" s="5">
        <f t="shared" si="3104"/>
        <v>0</v>
      </c>
      <c r="T3669" s="5">
        <v>187.64</v>
      </c>
      <c r="U3669" s="5">
        <f t="shared" si="3104"/>
        <v>0</v>
      </c>
      <c r="V3669" s="36">
        <f t="shared" si="3104"/>
        <v>0</v>
      </c>
      <c r="W3669" s="5">
        <f t="shared" si="3096"/>
        <v>99.998401219336714</v>
      </c>
      <c r="X3669" s="24"/>
    </row>
    <row r="3670" spans="1:25" x14ac:dyDescent="0.25">
      <c r="A3670" s="9" t="s">
        <v>220</v>
      </c>
      <c r="B3670" s="9" t="s">
        <v>1347</v>
      </c>
      <c r="C3670" s="9"/>
      <c r="D3670" s="9"/>
      <c r="E3670" s="13" t="s">
        <v>448</v>
      </c>
      <c r="F3670" s="5">
        <f>F3671</f>
        <v>112.6</v>
      </c>
      <c r="G3670" s="5">
        <f t="shared" si="3102"/>
        <v>0</v>
      </c>
      <c r="H3670" s="5">
        <f t="shared" si="3102"/>
        <v>0</v>
      </c>
      <c r="I3670" s="5">
        <f t="shared" si="3102"/>
        <v>-12</v>
      </c>
      <c r="J3670" s="5">
        <f t="shared" si="3102"/>
        <v>0</v>
      </c>
      <c r="K3670" s="5">
        <f t="shared" si="3102"/>
        <v>0</v>
      </c>
      <c r="L3670" s="5">
        <f t="shared" si="3102"/>
        <v>0</v>
      </c>
      <c r="M3670" s="5">
        <f t="shared" si="3065"/>
        <v>100.6</v>
      </c>
      <c r="N3670" s="11">
        <v>83857.775750000015</v>
      </c>
      <c r="O3670" s="5">
        <f t="shared" si="3103"/>
        <v>0</v>
      </c>
      <c r="P3670" s="5">
        <f t="shared" si="3104"/>
        <v>0</v>
      </c>
      <c r="Q3670" s="5">
        <f t="shared" si="3104"/>
        <v>0</v>
      </c>
      <c r="R3670" s="5">
        <f t="shared" si="3104"/>
        <v>0</v>
      </c>
      <c r="S3670" s="5">
        <f t="shared" si="3104"/>
        <v>0</v>
      </c>
      <c r="T3670" s="11">
        <v>82922.928840000008</v>
      </c>
      <c r="U3670" s="5">
        <f t="shared" si="3104"/>
        <v>0</v>
      </c>
      <c r="V3670" s="36">
        <f t="shared" si="3104"/>
        <v>0</v>
      </c>
      <c r="W3670" s="11">
        <f t="shared" si="3096"/>
        <v>98.885199492069759</v>
      </c>
      <c r="X3670" s="24"/>
    </row>
    <row r="3671" spans="1:25" x14ac:dyDescent="0.25">
      <c r="A3671" s="4" t="s">
        <v>220</v>
      </c>
      <c r="B3671" s="4" t="s">
        <v>1347</v>
      </c>
      <c r="C3671" s="4" t="s">
        <v>108</v>
      </c>
      <c r="D3671" s="4"/>
      <c r="E3671" s="14" t="s">
        <v>868</v>
      </c>
      <c r="F3671" s="5">
        <f>F3672</f>
        <v>112.6</v>
      </c>
      <c r="G3671" s="5">
        <f t="shared" si="3102"/>
        <v>0</v>
      </c>
      <c r="H3671" s="5">
        <f t="shared" si="3102"/>
        <v>0</v>
      </c>
      <c r="I3671" s="5">
        <f>I3672+I3674</f>
        <v>-12</v>
      </c>
      <c r="J3671" s="5">
        <f>J3672+J3674</f>
        <v>0</v>
      </c>
      <c r="K3671" s="5">
        <f>K3672+K3674</f>
        <v>0</v>
      </c>
      <c r="L3671" s="5">
        <f t="shared" si="3102"/>
        <v>0</v>
      </c>
      <c r="M3671" s="5">
        <f t="shared" si="3065"/>
        <v>100.6</v>
      </c>
      <c r="N3671" s="5">
        <v>2963.7</v>
      </c>
      <c r="O3671" s="5">
        <f t="shared" ref="O3671:V3671" si="3105">O3674</f>
        <v>0</v>
      </c>
      <c r="P3671" s="5">
        <f t="shared" si="3105"/>
        <v>0</v>
      </c>
      <c r="Q3671" s="5">
        <f t="shared" si="3105"/>
        <v>0</v>
      </c>
      <c r="R3671" s="5">
        <f t="shared" si="3105"/>
        <v>0</v>
      </c>
      <c r="S3671" s="5">
        <f t="shared" si="3105"/>
        <v>0</v>
      </c>
      <c r="T3671" s="5">
        <v>2953.3845000000001</v>
      </c>
      <c r="U3671" s="5">
        <f t="shared" si="3105"/>
        <v>0</v>
      </c>
      <c r="V3671" s="36">
        <f t="shared" si="3105"/>
        <v>0</v>
      </c>
      <c r="W3671" s="5">
        <f t="shared" si="3096"/>
        <v>99.651938455309249</v>
      </c>
      <c r="X3671" s="24"/>
    </row>
    <row r="3672" spans="1:25" ht="31.5" x14ac:dyDescent="0.25">
      <c r="A3672" s="4" t="s">
        <v>220</v>
      </c>
      <c r="B3672" s="4" t="s">
        <v>1347</v>
      </c>
      <c r="C3672" s="4" t="s">
        <v>168</v>
      </c>
      <c r="D3672" s="4"/>
      <c r="E3672" s="14" t="s">
        <v>1417</v>
      </c>
      <c r="F3672" s="5">
        <f>F3673</f>
        <v>112.6</v>
      </c>
      <c r="G3672" s="5">
        <f t="shared" si="3102"/>
        <v>0</v>
      </c>
      <c r="H3672" s="5">
        <f t="shared" si="3102"/>
        <v>0</v>
      </c>
      <c r="I3672" s="5">
        <f t="shared" si="3102"/>
        <v>-112.6</v>
      </c>
      <c r="J3672" s="5">
        <f t="shared" si="3102"/>
        <v>0</v>
      </c>
      <c r="K3672" s="5">
        <f t="shared" si="3102"/>
        <v>0</v>
      </c>
      <c r="L3672" s="5">
        <f t="shared" si="3102"/>
        <v>0</v>
      </c>
      <c r="M3672" s="5">
        <f t="shared" si="3065"/>
        <v>0</v>
      </c>
      <c r="N3672" s="5">
        <v>2963.7</v>
      </c>
      <c r="O3672" s="5">
        <f t="shared" si="3103"/>
        <v>0</v>
      </c>
      <c r="P3672" s="5">
        <f t="shared" si="3104"/>
        <v>0</v>
      </c>
      <c r="Q3672" s="5">
        <f t="shared" si="3104"/>
        <v>0</v>
      </c>
      <c r="R3672" s="5">
        <f t="shared" si="3104"/>
        <v>0</v>
      </c>
      <c r="S3672" s="5">
        <f t="shared" si="3104"/>
        <v>0</v>
      </c>
      <c r="T3672" s="5">
        <v>2953.3845000000001</v>
      </c>
      <c r="U3672" s="5">
        <f t="shared" si="3104"/>
        <v>0</v>
      </c>
      <c r="V3672" s="36">
        <f t="shared" si="3104"/>
        <v>0</v>
      </c>
      <c r="W3672" s="5">
        <f t="shared" si="3096"/>
        <v>99.651938455309249</v>
      </c>
      <c r="X3672" s="26"/>
      <c r="Y3672" s="2" t="s">
        <v>1236</v>
      </c>
    </row>
    <row r="3673" spans="1:25" ht="63" x14ac:dyDescent="0.25">
      <c r="A3673" s="4" t="s">
        <v>220</v>
      </c>
      <c r="B3673" s="4" t="s">
        <v>1347</v>
      </c>
      <c r="C3673" s="4" t="s">
        <v>169</v>
      </c>
      <c r="D3673" s="4"/>
      <c r="E3673" s="14" t="s">
        <v>1418</v>
      </c>
      <c r="F3673" s="5">
        <v>112.6</v>
      </c>
      <c r="G3673" s="5"/>
      <c r="H3673" s="5"/>
      <c r="I3673" s="5">
        <f>-12-100.6</f>
        <v>-112.6</v>
      </c>
      <c r="J3673" s="5"/>
      <c r="K3673" s="5"/>
      <c r="L3673" s="5"/>
      <c r="M3673" s="5">
        <f t="shared" si="3065"/>
        <v>0</v>
      </c>
      <c r="N3673" s="5">
        <v>2963.7</v>
      </c>
      <c r="O3673" s="5">
        <v>0</v>
      </c>
      <c r="P3673" s="5">
        <v>0</v>
      </c>
      <c r="Q3673" s="5">
        <v>0</v>
      </c>
      <c r="R3673" s="5">
        <v>0</v>
      </c>
      <c r="S3673" s="5">
        <v>0</v>
      </c>
      <c r="T3673" s="5">
        <v>2953.3845000000001</v>
      </c>
      <c r="U3673" s="5">
        <v>0</v>
      </c>
      <c r="V3673" s="36">
        <v>0</v>
      </c>
      <c r="W3673" s="5">
        <f t="shared" si="3096"/>
        <v>99.651938455309249</v>
      </c>
      <c r="X3673" s="26"/>
      <c r="Y3673" s="2" t="s">
        <v>1236</v>
      </c>
    </row>
    <row r="3674" spans="1:25" ht="31.5" x14ac:dyDescent="0.25">
      <c r="A3674" s="4" t="s">
        <v>220</v>
      </c>
      <c r="B3674" s="4" t="s">
        <v>1347</v>
      </c>
      <c r="C3674" s="23" t="s">
        <v>1106</v>
      </c>
      <c r="D3674" s="4"/>
      <c r="E3674" s="14" t="s">
        <v>1107</v>
      </c>
      <c r="F3674" s="5"/>
      <c r="G3674" s="5"/>
      <c r="H3674" s="5"/>
      <c r="I3674" s="5">
        <f t="shared" ref="I3674:K3675" si="3106">I3675</f>
        <v>100.6</v>
      </c>
      <c r="J3674" s="5">
        <f t="shared" si="3106"/>
        <v>0</v>
      </c>
      <c r="K3674" s="5">
        <f t="shared" si="3106"/>
        <v>0</v>
      </c>
      <c r="L3674" s="5"/>
      <c r="M3674" s="5">
        <f t="shared" si="3065"/>
        <v>100.6</v>
      </c>
      <c r="N3674" s="5">
        <v>2963.7</v>
      </c>
      <c r="O3674" s="5">
        <f>O3675</f>
        <v>0</v>
      </c>
      <c r="P3674" s="5">
        <f t="shared" ref="P3674:V3675" si="3107">P3675</f>
        <v>0</v>
      </c>
      <c r="Q3674" s="5">
        <f t="shared" si="3107"/>
        <v>0</v>
      </c>
      <c r="R3674" s="5">
        <f t="shared" si="3107"/>
        <v>0</v>
      </c>
      <c r="S3674" s="5">
        <f t="shared" si="3107"/>
        <v>0</v>
      </c>
      <c r="T3674" s="5">
        <v>2953.3845000000001</v>
      </c>
      <c r="U3674" s="5">
        <f t="shared" si="3107"/>
        <v>0</v>
      </c>
      <c r="V3674" s="36">
        <f t="shared" si="3107"/>
        <v>0</v>
      </c>
      <c r="W3674" s="5">
        <f t="shared" si="3096"/>
        <v>99.651938455309249</v>
      </c>
      <c r="X3674" s="24"/>
    </row>
    <row r="3675" spans="1:25" ht="31.5" x14ac:dyDescent="0.25">
      <c r="A3675" s="4" t="s">
        <v>220</v>
      </c>
      <c r="B3675" s="4" t="s">
        <v>1347</v>
      </c>
      <c r="C3675" s="23" t="s">
        <v>1106</v>
      </c>
      <c r="D3675" s="4" t="s">
        <v>11</v>
      </c>
      <c r="E3675" s="14" t="s">
        <v>465</v>
      </c>
      <c r="F3675" s="5"/>
      <c r="G3675" s="5"/>
      <c r="H3675" s="5"/>
      <c r="I3675" s="5">
        <f t="shared" si="3106"/>
        <v>100.6</v>
      </c>
      <c r="J3675" s="5">
        <f t="shared" si="3106"/>
        <v>0</v>
      </c>
      <c r="K3675" s="5">
        <f t="shared" si="3106"/>
        <v>0</v>
      </c>
      <c r="L3675" s="5"/>
      <c r="M3675" s="5">
        <f t="shared" si="3065"/>
        <v>100.6</v>
      </c>
      <c r="N3675" s="5">
        <v>2963.7</v>
      </c>
      <c r="O3675" s="5">
        <f>O3676</f>
        <v>0</v>
      </c>
      <c r="P3675" s="5">
        <f t="shared" si="3107"/>
        <v>0</v>
      </c>
      <c r="Q3675" s="5">
        <f t="shared" si="3107"/>
        <v>0</v>
      </c>
      <c r="R3675" s="5">
        <f t="shared" si="3107"/>
        <v>0</v>
      </c>
      <c r="S3675" s="5">
        <f t="shared" si="3107"/>
        <v>0</v>
      </c>
      <c r="T3675" s="5">
        <v>2953.3845000000001</v>
      </c>
      <c r="U3675" s="5">
        <f t="shared" si="3107"/>
        <v>0</v>
      </c>
      <c r="V3675" s="36">
        <f t="shared" si="3107"/>
        <v>0</v>
      </c>
      <c r="W3675" s="5">
        <f t="shared" si="3096"/>
        <v>99.651938455309249</v>
      </c>
      <c r="X3675" s="24"/>
    </row>
    <row r="3676" spans="1:25" ht="31.5" x14ac:dyDescent="0.25">
      <c r="A3676" s="4" t="s">
        <v>220</v>
      </c>
      <c r="B3676" s="4" t="s">
        <v>1347</v>
      </c>
      <c r="C3676" s="23" t="s">
        <v>1106</v>
      </c>
      <c r="D3676" s="4" t="s">
        <v>12</v>
      </c>
      <c r="E3676" s="14" t="s">
        <v>466</v>
      </c>
      <c r="F3676" s="5"/>
      <c r="G3676" s="5"/>
      <c r="H3676" s="5"/>
      <c r="I3676" s="5">
        <v>100.6</v>
      </c>
      <c r="J3676" s="5"/>
      <c r="K3676" s="5"/>
      <c r="L3676" s="5"/>
      <c r="M3676" s="5">
        <f t="shared" si="3065"/>
        <v>100.6</v>
      </c>
      <c r="N3676" s="5">
        <v>2963.7</v>
      </c>
      <c r="O3676" s="5">
        <v>0</v>
      </c>
      <c r="P3676" s="5">
        <v>0</v>
      </c>
      <c r="Q3676" s="5">
        <v>0</v>
      </c>
      <c r="R3676" s="5">
        <v>0</v>
      </c>
      <c r="S3676" s="5">
        <v>0</v>
      </c>
      <c r="T3676" s="5">
        <v>2953.3845000000001</v>
      </c>
      <c r="U3676" s="5">
        <v>0</v>
      </c>
      <c r="V3676" s="36">
        <v>0</v>
      </c>
      <c r="W3676" s="5">
        <f t="shared" si="3096"/>
        <v>99.651938455309249</v>
      </c>
      <c r="X3676" s="24"/>
    </row>
    <row r="3677" spans="1:25" ht="31.5" x14ac:dyDescent="0.25">
      <c r="A3677" s="4" t="s">
        <v>220</v>
      </c>
      <c r="B3677" s="4" t="s">
        <v>1347</v>
      </c>
      <c r="C3677" s="4" t="s">
        <v>194</v>
      </c>
      <c r="D3677" s="4"/>
      <c r="E3677" s="14" t="s">
        <v>948</v>
      </c>
      <c r="F3677" s="5"/>
      <c r="G3677" s="5"/>
      <c r="H3677" s="5"/>
      <c r="I3677" s="5"/>
      <c r="J3677" s="5"/>
      <c r="K3677" s="5"/>
      <c r="L3677" s="5"/>
      <c r="M3677" s="5">
        <f>M3678</f>
        <v>0</v>
      </c>
      <c r="N3677" s="5">
        <v>2431.1610000000001</v>
      </c>
      <c r="O3677" s="5">
        <f t="shared" ref="O3677:V3680" si="3108">O3678</f>
        <v>8.5</v>
      </c>
      <c r="P3677" s="5">
        <f t="shared" si="3108"/>
        <v>0</v>
      </c>
      <c r="Q3677" s="5">
        <f t="shared" si="3108"/>
        <v>0</v>
      </c>
      <c r="R3677" s="5">
        <f t="shared" si="3108"/>
        <v>0</v>
      </c>
      <c r="S3677" s="5">
        <f t="shared" si="3108"/>
        <v>0</v>
      </c>
      <c r="T3677" s="5">
        <v>2431.1610000000001</v>
      </c>
      <c r="U3677" s="5">
        <f t="shared" si="3108"/>
        <v>0</v>
      </c>
      <c r="V3677" s="36">
        <f t="shared" si="3108"/>
        <v>0</v>
      </c>
      <c r="W3677" s="5">
        <f t="shared" si="3096"/>
        <v>100</v>
      </c>
      <c r="X3677" s="26"/>
    </row>
    <row r="3678" spans="1:25" x14ac:dyDescent="0.25">
      <c r="A3678" s="4" t="s">
        <v>220</v>
      </c>
      <c r="B3678" s="4" t="s">
        <v>1347</v>
      </c>
      <c r="C3678" s="4" t="s">
        <v>1499</v>
      </c>
      <c r="D3678" s="4"/>
      <c r="E3678" s="14" t="s">
        <v>951</v>
      </c>
      <c r="F3678" s="5"/>
      <c r="G3678" s="5"/>
      <c r="H3678" s="5"/>
      <c r="I3678" s="5"/>
      <c r="J3678" s="5"/>
      <c r="K3678" s="5"/>
      <c r="L3678" s="5"/>
      <c r="M3678" s="5">
        <f>M3679</f>
        <v>0</v>
      </c>
      <c r="N3678" s="5">
        <v>2431.1610000000001</v>
      </c>
      <c r="O3678" s="5">
        <f t="shared" si="3108"/>
        <v>8.5</v>
      </c>
      <c r="P3678" s="5">
        <f t="shared" si="3108"/>
        <v>0</v>
      </c>
      <c r="Q3678" s="5">
        <f t="shared" si="3108"/>
        <v>0</v>
      </c>
      <c r="R3678" s="5">
        <f t="shared" si="3108"/>
        <v>0</v>
      </c>
      <c r="S3678" s="5">
        <f t="shared" si="3108"/>
        <v>0</v>
      </c>
      <c r="T3678" s="5">
        <v>2431.1610000000001</v>
      </c>
      <c r="U3678" s="5">
        <f t="shared" si="3108"/>
        <v>0</v>
      </c>
      <c r="V3678" s="36">
        <f t="shared" si="3108"/>
        <v>0</v>
      </c>
      <c r="W3678" s="5">
        <f t="shared" si="3096"/>
        <v>100</v>
      </c>
      <c r="X3678" s="26"/>
    </row>
    <row r="3679" spans="1:25" ht="31.5" x14ac:dyDescent="0.25">
      <c r="A3679" s="4" t="s">
        <v>220</v>
      </c>
      <c r="B3679" s="4" t="s">
        <v>1347</v>
      </c>
      <c r="C3679" s="4" t="s">
        <v>1500</v>
      </c>
      <c r="D3679" s="4"/>
      <c r="E3679" s="14" t="s">
        <v>952</v>
      </c>
      <c r="F3679" s="5"/>
      <c r="G3679" s="5"/>
      <c r="H3679" s="5"/>
      <c r="I3679" s="5"/>
      <c r="J3679" s="5"/>
      <c r="K3679" s="5"/>
      <c r="L3679" s="5"/>
      <c r="M3679" s="5">
        <f>M3680</f>
        <v>0</v>
      </c>
      <c r="N3679" s="5">
        <v>2431.1610000000001</v>
      </c>
      <c r="O3679" s="5">
        <f t="shared" si="3108"/>
        <v>8.5</v>
      </c>
      <c r="P3679" s="5">
        <f t="shared" si="3108"/>
        <v>0</v>
      </c>
      <c r="Q3679" s="5">
        <f t="shared" si="3108"/>
        <v>0</v>
      </c>
      <c r="R3679" s="5">
        <f t="shared" si="3108"/>
        <v>0</v>
      </c>
      <c r="S3679" s="5">
        <f t="shared" si="3108"/>
        <v>0</v>
      </c>
      <c r="T3679" s="5">
        <v>2431.1610000000001</v>
      </c>
      <c r="U3679" s="5">
        <f t="shared" si="3108"/>
        <v>0</v>
      </c>
      <c r="V3679" s="36">
        <f t="shared" si="3108"/>
        <v>0</v>
      </c>
      <c r="W3679" s="5">
        <f t="shared" si="3096"/>
        <v>100</v>
      </c>
      <c r="X3679" s="26"/>
    </row>
    <row r="3680" spans="1:25" ht="31.5" x14ac:dyDescent="0.25">
      <c r="A3680" s="4" t="s">
        <v>220</v>
      </c>
      <c r="B3680" s="4" t="s">
        <v>1347</v>
      </c>
      <c r="C3680" s="4" t="s">
        <v>1501</v>
      </c>
      <c r="D3680" s="4"/>
      <c r="E3680" s="14" t="s">
        <v>1502</v>
      </c>
      <c r="F3680" s="5"/>
      <c r="G3680" s="5"/>
      <c r="H3680" s="5"/>
      <c r="I3680" s="5"/>
      <c r="J3680" s="5"/>
      <c r="K3680" s="5"/>
      <c r="L3680" s="5"/>
      <c r="M3680" s="5">
        <f>M3681</f>
        <v>0</v>
      </c>
      <c r="N3680" s="5">
        <v>2431.1610000000001</v>
      </c>
      <c r="O3680" s="5">
        <f t="shared" si="3108"/>
        <v>8.5</v>
      </c>
      <c r="P3680" s="5">
        <f t="shared" si="3108"/>
        <v>0</v>
      </c>
      <c r="Q3680" s="5">
        <f t="shared" si="3108"/>
        <v>0</v>
      </c>
      <c r="R3680" s="5">
        <f t="shared" si="3108"/>
        <v>0</v>
      </c>
      <c r="S3680" s="5">
        <f t="shared" si="3108"/>
        <v>0</v>
      </c>
      <c r="T3680" s="5">
        <v>2431.1610000000001</v>
      </c>
      <c r="U3680" s="5">
        <f t="shared" si="3108"/>
        <v>0</v>
      </c>
      <c r="V3680" s="36">
        <f t="shared" si="3108"/>
        <v>0</v>
      </c>
      <c r="W3680" s="5">
        <f t="shared" si="3096"/>
        <v>100</v>
      </c>
      <c r="X3680" s="26"/>
    </row>
    <row r="3681" spans="1:24" ht="31.5" x14ac:dyDescent="0.25">
      <c r="A3681" s="4" t="s">
        <v>220</v>
      </c>
      <c r="B3681" s="4" t="s">
        <v>1347</v>
      </c>
      <c r="C3681" s="4" t="s">
        <v>1501</v>
      </c>
      <c r="D3681" s="4" t="s">
        <v>11</v>
      </c>
      <c r="E3681" s="14" t="s">
        <v>465</v>
      </c>
      <c r="F3681" s="5"/>
      <c r="G3681" s="5"/>
      <c r="H3681" s="5"/>
      <c r="I3681" s="5"/>
      <c r="J3681" s="5"/>
      <c r="K3681" s="5"/>
      <c r="L3681" s="5"/>
      <c r="M3681" s="5">
        <v>0</v>
      </c>
      <c r="N3681" s="5">
        <v>2431.1610000000001</v>
      </c>
      <c r="O3681" s="5">
        <v>8.5</v>
      </c>
      <c r="P3681" s="5">
        <v>0</v>
      </c>
      <c r="Q3681" s="5">
        <v>0</v>
      </c>
      <c r="R3681" s="5">
        <v>0</v>
      </c>
      <c r="S3681" s="5">
        <v>0</v>
      </c>
      <c r="T3681" s="5">
        <v>2431.1610000000001</v>
      </c>
      <c r="U3681" s="5">
        <v>0</v>
      </c>
      <c r="V3681" s="36">
        <v>0</v>
      </c>
      <c r="W3681" s="5">
        <f t="shared" si="3096"/>
        <v>100</v>
      </c>
      <c r="X3681" s="26"/>
    </row>
    <row r="3682" spans="1:24" s="3" customFormat="1" ht="31.5" x14ac:dyDescent="0.25">
      <c r="A3682" s="4" t="s">
        <v>220</v>
      </c>
      <c r="B3682" s="4" t="s">
        <v>1347</v>
      </c>
      <c r="C3682" s="4" t="s">
        <v>1501</v>
      </c>
      <c r="D3682" s="4" t="s">
        <v>12</v>
      </c>
      <c r="E3682" s="14" t="s">
        <v>466</v>
      </c>
      <c r="F3682" s="8">
        <f t="shared" ref="F3682:L3682" si="3109">F3690+F3748+F3683</f>
        <v>89714.9</v>
      </c>
      <c r="G3682" s="8">
        <f t="shared" si="3109"/>
        <v>60138.9</v>
      </c>
      <c r="H3682" s="8">
        <f t="shared" si="3109"/>
        <v>63378.8</v>
      </c>
      <c r="I3682" s="8">
        <f t="shared" si="3109"/>
        <v>0</v>
      </c>
      <c r="J3682" s="8">
        <f t="shared" si="3109"/>
        <v>0</v>
      </c>
      <c r="K3682" s="8">
        <f t="shared" si="3109"/>
        <v>0</v>
      </c>
      <c r="L3682" s="8">
        <f t="shared" si="3109"/>
        <v>-1893.5940000000005</v>
      </c>
      <c r="M3682" s="8">
        <f t="shared" si="3065"/>
        <v>87821.305999999997</v>
      </c>
      <c r="N3682" s="5">
        <v>2431.1610000000001</v>
      </c>
      <c r="O3682" s="8">
        <f>O3690+O3748+O3683</f>
        <v>74210.992750000005</v>
      </c>
      <c r="P3682" s="8">
        <f t="shared" ref="P3682:V3682" si="3110">P3690+P3748+P3683</f>
        <v>1209.44417</v>
      </c>
      <c r="Q3682" s="8">
        <f t="shared" si="3110"/>
        <v>1132</v>
      </c>
      <c r="R3682" s="8">
        <f t="shared" si="3110"/>
        <v>0</v>
      </c>
      <c r="S3682" s="8">
        <f t="shared" si="3110"/>
        <v>0</v>
      </c>
      <c r="T3682" s="5">
        <v>2431.1610000000001</v>
      </c>
      <c r="U3682" s="8">
        <f t="shared" si="3110"/>
        <v>1209.44417</v>
      </c>
      <c r="V3682" s="34">
        <f t="shared" si="3110"/>
        <v>0</v>
      </c>
      <c r="W3682" s="5">
        <f t="shared" si="3096"/>
        <v>100</v>
      </c>
      <c r="X3682" s="21"/>
    </row>
    <row r="3683" spans="1:24" s="10" customFormat="1" ht="31.5" x14ac:dyDescent="0.25">
      <c r="A3683" s="4" t="s">
        <v>220</v>
      </c>
      <c r="B3683" s="4" t="s">
        <v>1347</v>
      </c>
      <c r="C3683" s="4" t="s">
        <v>186</v>
      </c>
      <c r="D3683" s="4"/>
      <c r="E3683" s="14" t="s">
        <v>959</v>
      </c>
      <c r="F3683" s="11">
        <f t="shared" ref="F3683:L3688" si="3111">F3684</f>
        <v>0</v>
      </c>
      <c r="G3683" s="11">
        <f t="shared" si="3111"/>
        <v>0</v>
      </c>
      <c r="H3683" s="11">
        <f t="shared" si="3111"/>
        <v>0</v>
      </c>
      <c r="I3683" s="11">
        <f t="shared" si="3111"/>
        <v>0</v>
      </c>
      <c r="J3683" s="11">
        <f t="shared" si="3111"/>
        <v>0</v>
      </c>
      <c r="K3683" s="11">
        <f t="shared" si="3111"/>
        <v>0</v>
      </c>
      <c r="L3683" s="11">
        <f t="shared" si="3111"/>
        <v>63.5</v>
      </c>
      <c r="M3683" s="11">
        <f t="shared" si="3065"/>
        <v>63.5</v>
      </c>
      <c r="N3683" s="5">
        <v>24278.663</v>
      </c>
      <c r="O3683" s="11">
        <f t="shared" ref="O3683:O3688" si="3112">O3684</f>
        <v>0</v>
      </c>
      <c r="P3683" s="11">
        <f t="shared" ref="P3683:V3688" si="3113">P3684</f>
        <v>0</v>
      </c>
      <c r="Q3683" s="11">
        <f t="shared" si="3113"/>
        <v>0</v>
      </c>
      <c r="R3683" s="11">
        <f t="shared" si="3113"/>
        <v>0</v>
      </c>
      <c r="S3683" s="11">
        <f t="shared" si="3113"/>
        <v>0</v>
      </c>
      <c r="T3683" s="5">
        <v>24253.500120000001</v>
      </c>
      <c r="U3683" s="11">
        <f t="shared" si="3113"/>
        <v>0</v>
      </c>
      <c r="V3683" s="35">
        <f t="shared" si="3113"/>
        <v>0</v>
      </c>
      <c r="W3683" s="5">
        <f t="shared" si="3096"/>
        <v>99.896358049040828</v>
      </c>
      <c r="X3683" s="26"/>
    </row>
    <row r="3684" spans="1:24" ht="47.25" x14ac:dyDescent="0.25">
      <c r="A3684" s="4" t="s">
        <v>220</v>
      </c>
      <c r="B3684" s="4" t="s">
        <v>1347</v>
      </c>
      <c r="C3684" s="4" t="s">
        <v>187</v>
      </c>
      <c r="D3684" s="4"/>
      <c r="E3684" s="14" t="s">
        <v>1487</v>
      </c>
      <c r="F3684" s="5">
        <f t="shared" si="3111"/>
        <v>0</v>
      </c>
      <c r="G3684" s="5">
        <f t="shared" si="3111"/>
        <v>0</v>
      </c>
      <c r="H3684" s="5">
        <f t="shared" si="3111"/>
        <v>0</v>
      </c>
      <c r="I3684" s="5">
        <f t="shared" si="3111"/>
        <v>0</v>
      </c>
      <c r="J3684" s="5">
        <f t="shared" si="3111"/>
        <v>0</v>
      </c>
      <c r="K3684" s="5">
        <f t="shared" si="3111"/>
        <v>0</v>
      </c>
      <c r="L3684" s="5">
        <f t="shared" si="3111"/>
        <v>63.5</v>
      </c>
      <c r="M3684" s="5">
        <f t="shared" si="3065"/>
        <v>63.5</v>
      </c>
      <c r="N3684" s="5">
        <v>24278.663</v>
      </c>
      <c r="O3684" s="5">
        <f t="shared" si="3112"/>
        <v>0</v>
      </c>
      <c r="P3684" s="5">
        <f t="shared" si="3113"/>
        <v>0</v>
      </c>
      <c r="Q3684" s="5">
        <f t="shared" si="3113"/>
        <v>0</v>
      </c>
      <c r="R3684" s="5">
        <f t="shared" si="3113"/>
        <v>0</v>
      </c>
      <c r="S3684" s="5">
        <f t="shared" si="3113"/>
        <v>0</v>
      </c>
      <c r="T3684" s="5">
        <v>24253.500120000001</v>
      </c>
      <c r="U3684" s="5">
        <f t="shared" si="3113"/>
        <v>0</v>
      </c>
      <c r="V3684" s="36">
        <f t="shared" si="3113"/>
        <v>0</v>
      </c>
      <c r="W3684" s="5">
        <f t="shared" si="3096"/>
        <v>99.896358049040828</v>
      </c>
      <c r="X3684" s="26"/>
    </row>
    <row r="3685" spans="1:24" ht="31.5" x14ac:dyDescent="0.25">
      <c r="A3685" s="4" t="s">
        <v>220</v>
      </c>
      <c r="B3685" s="4" t="s">
        <v>1347</v>
      </c>
      <c r="C3685" s="4" t="s">
        <v>200</v>
      </c>
      <c r="D3685" s="4"/>
      <c r="E3685" s="14" t="s">
        <v>960</v>
      </c>
      <c r="F3685" s="5">
        <f t="shared" si="3111"/>
        <v>0</v>
      </c>
      <c r="G3685" s="5">
        <f t="shared" si="3111"/>
        <v>0</v>
      </c>
      <c r="H3685" s="5">
        <f t="shared" si="3111"/>
        <v>0</v>
      </c>
      <c r="I3685" s="5">
        <f t="shared" si="3111"/>
        <v>0</v>
      </c>
      <c r="J3685" s="5">
        <f t="shared" si="3111"/>
        <v>0</v>
      </c>
      <c r="K3685" s="5">
        <f t="shared" si="3111"/>
        <v>0</v>
      </c>
      <c r="L3685" s="5">
        <f t="shared" si="3111"/>
        <v>63.5</v>
      </c>
      <c r="M3685" s="5">
        <f t="shared" si="3065"/>
        <v>63.5</v>
      </c>
      <c r="N3685" s="5">
        <v>18686.400000000001</v>
      </c>
      <c r="O3685" s="5">
        <f t="shared" si="3112"/>
        <v>0</v>
      </c>
      <c r="P3685" s="5">
        <f t="shared" si="3113"/>
        <v>0</v>
      </c>
      <c r="Q3685" s="5">
        <f t="shared" si="3113"/>
        <v>0</v>
      </c>
      <c r="R3685" s="5">
        <f t="shared" si="3113"/>
        <v>0</v>
      </c>
      <c r="S3685" s="5">
        <f t="shared" si="3113"/>
        <v>0</v>
      </c>
      <c r="T3685" s="5">
        <v>18664.731599999999</v>
      </c>
      <c r="U3685" s="5">
        <f t="shared" si="3113"/>
        <v>0</v>
      </c>
      <c r="V3685" s="36">
        <f t="shared" si="3113"/>
        <v>0</v>
      </c>
      <c r="W3685" s="5">
        <f t="shared" si="3096"/>
        <v>99.884041870023111</v>
      </c>
      <c r="X3685" s="26"/>
    </row>
    <row r="3686" spans="1:24" ht="31.5" x14ac:dyDescent="0.25">
      <c r="A3686" s="4" t="s">
        <v>220</v>
      </c>
      <c r="B3686" s="4" t="s">
        <v>1347</v>
      </c>
      <c r="C3686" s="4" t="s">
        <v>1130</v>
      </c>
      <c r="D3686" s="4"/>
      <c r="E3686" s="14" t="s">
        <v>1131</v>
      </c>
      <c r="F3686" s="5">
        <f t="shared" si="3111"/>
        <v>0</v>
      </c>
      <c r="G3686" s="5">
        <f t="shared" si="3111"/>
        <v>0</v>
      </c>
      <c r="H3686" s="5">
        <f t="shared" si="3111"/>
        <v>0</v>
      </c>
      <c r="I3686" s="5">
        <f t="shared" si="3111"/>
        <v>0</v>
      </c>
      <c r="J3686" s="5">
        <f t="shared" si="3111"/>
        <v>0</v>
      </c>
      <c r="K3686" s="5">
        <f t="shared" si="3111"/>
        <v>0</v>
      </c>
      <c r="L3686" s="5">
        <f t="shared" si="3111"/>
        <v>63.5</v>
      </c>
      <c r="M3686" s="5">
        <f t="shared" si="3065"/>
        <v>63.5</v>
      </c>
      <c r="N3686" s="5">
        <v>18686.400000000001</v>
      </c>
      <c r="O3686" s="5">
        <f t="shared" si="3112"/>
        <v>0</v>
      </c>
      <c r="P3686" s="5">
        <f t="shared" si="3113"/>
        <v>0</v>
      </c>
      <c r="Q3686" s="5">
        <f t="shared" si="3113"/>
        <v>0</v>
      </c>
      <c r="R3686" s="5">
        <f t="shared" si="3113"/>
        <v>0</v>
      </c>
      <c r="S3686" s="5">
        <f t="shared" si="3113"/>
        <v>0</v>
      </c>
      <c r="T3686" s="5">
        <v>18664.731599999999</v>
      </c>
      <c r="U3686" s="5">
        <f t="shared" si="3113"/>
        <v>0</v>
      </c>
      <c r="V3686" s="36">
        <f t="shared" si="3113"/>
        <v>0</v>
      </c>
      <c r="W3686" s="5">
        <f t="shared" si="3096"/>
        <v>99.884041870023111</v>
      </c>
      <c r="X3686" s="26"/>
    </row>
    <row r="3687" spans="1:24" ht="31.5" x14ac:dyDescent="0.25">
      <c r="A3687" s="4" t="s">
        <v>220</v>
      </c>
      <c r="B3687" s="4" t="s">
        <v>1347</v>
      </c>
      <c r="C3687" s="4" t="s">
        <v>1130</v>
      </c>
      <c r="D3687" s="4" t="s">
        <v>11</v>
      </c>
      <c r="E3687" s="14" t="s">
        <v>465</v>
      </c>
      <c r="F3687" s="5">
        <f t="shared" si="3111"/>
        <v>0</v>
      </c>
      <c r="G3687" s="5">
        <f t="shared" si="3111"/>
        <v>0</v>
      </c>
      <c r="H3687" s="5">
        <f t="shared" si="3111"/>
        <v>0</v>
      </c>
      <c r="I3687" s="5">
        <f t="shared" si="3111"/>
        <v>0</v>
      </c>
      <c r="J3687" s="5">
        <f t="shared" si="3111"/>
        <v>0</v>
      </c>
      <c r="K3687" s="5">
        <f t="shared" si="3111"/>
        <v>0</v>
      </c>
      <c r="L3687" s="5">
        <f t="shared" si="3111"/>
        <v>63.5</v>
      </c>
      <c r="M3687" s="5">
        <f t="shared" si="3065"/>
        <v>63.5</v>
      </c>
      <c r="N3687" s="5">
        <v>18686.400000000001</v>
      </c>
      <c r="O3687" s="5">
        <f t="shared" si="3112"/>
        <v>0</v>
      </c>
      <c r="P3687" s="5">
        <f t="shared" si="3113"/>
        <v>0</v>
      </c>
      <c r="Q3687" s="5">
        <f t="shared" si="3113"/>
        <v>0</v>
      </c>
      <c r="R3687" s="5">
        <f t="shared" si="3113"/>
        <v>0</v>
      </c>
      <c r="S3687" s="5">
        <f t="shared" si="3113"/>
        <v>0</v>
      </c>
      <c r="T3687" s="5">
        <v>18664.731599999999</v>
      </c>
      <c r="U3687" s="5">
        <f t="shared" si="3113"/>
        <v>0</v>
      </c>
      <c r="V3687" s="36">
        <f t="shared" si="3113"/>
        <v>0</v>
      </c>
      <c r="W3687" s="5">
        <f t="shared" si="3096"/>
        <v>99.884041870023111</v>
      </c>
      <c r="X3687" s="26"/>
    </row>
    <row r="3688" spans="1:24" ht="31.5" x14ac:dyDescent="0.25">
      <c r="A3688" s="4" t="s">
        <v>220</v>
      </c>
      <c r="B3688" s="4" t="s">
        <v>1347</v>
      </c>
      <c r="C3688" s="4" t="s">
        <v>1130</v>
      </c>
      <c r="D3688" s="4" t="s">
        <v>12</v>
      </c>
      <c r="E3688" s="14" t="s">
        <v>466</v>
      </c>
      <c r="F3688" s="5">
        <f t="shared" si="3111"/>
        <v>0</v>
      </c>
      <c r="G3688" s="5">
        <f t="shared" si="3111"/>
        <v>0</v>
      </c>
      <c r="H3688" s="5">
        <f t="shared" si="3111"/>
        <v>0</v>
      </c>
      <c r="I3688" s="5">
        <f t="shared" si="3111"/>
        <v>0</v>
      </c>
      <c r="J3688" s="5">
        <f t="shared" si="3111"/>
        <v>0</v>
      </c>
      <c r="K3688" s="5">
        <f t="shared" si="3111"/>
        <v>0</v>
      </c>
      <c r="L3688" s="5">
        <f t="shared" si="3111"/>
        <v>63.5</v>
      </c>
      <c r="M3688" s="5">
        <f t="shared" si="3065"/>
        <v>63.5</v>
      </c>
      <c r="N3688" s="5">
        <v>18686.400000000001</v>
      </c>
      <c r="O3688" s="5">
        <f t="shared" si="3112"/>
        <v>0</v>
      </c>
      <c r="P3688" s="5">
        <f t="shared" si="3113"/>
        <v>0</v>
      </c>
      <c r="Q3688" s="5">
        <f t="shared" si="3113"/>
        <v>0</v>
      </c>
      <c r="R3688" s="5">
        <f t="shared" si="3113"/>
        <v>0</v>
      </c>
      <c r="S3688" s="5">
        <f t="shared" si="3113"/>
        <v>0</v>
      </c>
      <c r="T3688" s="5">
        <v>18664.731599999999</v>
      </c>
      <c r="U3688" s="5">
        <f t="shared" si="3113"/>
        <v>0</v>
      </c>
      <c r="V3688" s="36">
        <f t="shared" si="3113"/>
        <v>0</v>
      </c>
      <c r="W3688" s="5">
        <f t="shared" si="3096"/>
        <v>99.884041870023111</v>
      </c>
      <c r="X3688" s="26"/>
    </row>
    <row r="3689" spans="1:24" ht="31.5" x14ac:dyDescent="0.25">
      <c r="A3689" s="4" t="s">
        <v>220</v>
      </c>
      <c r="B3689" s="4" t="s">
        <v>1347</v>
      </c>
      <c r="C3689" s="4" t="s">
        <v>201</v>
      </c>
      <c r="D3689" s="4"/>
      <c r="E3689" s="14" t="s">
        <v>961</v>
      </c>
      <c r="F3689" s="5"/>
      <c r="G3689" s="5"/>
      <c r="H3689" s="5"/>
      <c r="I3689" s="5"/>
      <c r="J3689" s="5"/>
      <c r="K3689" s="5"/>
      <c r="L3689" s="5">
        <f>271.8-208.3</f>
        <v>63.5</v>
      </c>
      <c r="M3689" s="5">
        <f t="shared" si="3065"/>
        <v>63.5</v>
      </c>
      <c r="N3689" s="5">
        <v>3320.0169999999998</v>
      </c>
      <c r="O3689" s="5">
        <v>0</v>
      </c>
      <c r="P3689" s="5">
        <v>0</v>
      </c>
      <c r="Q3689" s="5">
        <v>0</v>
      </c>
      <c r="R3689" s="5">
        <v>0</v>
      </c>
      <c r="S3689" s="5">
        <v>0</v>
      </c>
      <c r="T3689" s="5">
        <v>3320.0165000000002</v>
      </c>
      <c r="U3689" s="5">
        <v>0</v>
      </c>
      <c r="V3689" s="36">
        <v>0</v>
      </c>
      <c r="W3689" s="5">
        <f t="shared" si="3096"/>
        <v>99.999984939836168</v>
      </c>
      <c r="X3689" s="26"/>
    </row>
    <row r="3690" spans="1:24" s="10" customFormat="1" x14ac:dyDescent="0.25">
      <c r="A3690" s="4" t="s">
        <v>220</v>
      </c>
      <c r="B3690" s="4" t="s">
        <v>1347</v>
      </c>
      <c r="C3690" s="4" t="s">
        <v>1132</v>
      </c>
      <c r="D3690" s="4"/>
      <c r="E3690" s="14" t="s">
        <v>1133</v>
      </c>
      <c r="F3690" s="11">
        <f t="shared" ref="F3690:L3690" si="3114">F3700+F3706+F3716+F3722+F3740</f>
        <v>80056.399999999994</v>
      </c>
      <c r="G3690" s="11">
        <f t="shared" si="3114"/>
        <v>50480.4</v>
      </c>
      <c r="H3690" s="11">
        <f t="shared" si="3114"/>
        <v>53720.3</v>
      </c>
      <c r="I3690" s="11">
        <f t="shared" si="3114"/>
        <v>0</v>
      </c>
      <c r="J3690" s="11">
        <f t="shared" si="3114"/>
        <v>0</v>
      </c>
      <c r="K3690" s="11">
        <f t="shared" si="3114"/>
        <v>0</v>
      </c>
      <c r="L3690" s="11">
        <f t="shared" si="3114"/>
        <v>-2040.6940000000004</v>
      </c>
      <c r="M3690" s="11">
        <f t="shared" si="3065"/>
        <v>78015.705999999991</v>
      </c>
      <c r="N3690" s="5">
        <v>3320.0169999999998</v>
      </c>
      <c r="O3690" s="11">
        <f>O3700+O3706+O3716+O3722+O3740+O3691</f>
        <v>67284.765650000001</v>
      </c>
      <c r="P3690" s="11">
        <f>P3700+P3706+P3716+P3722+P3740+P3691</f>
        <v>1209.44417</v>
      </c>
      <c r="Q3690" s="11">
        <f>Q3700+Q3706+Q3716+Q3722+Q3740+Q3691</f>
        <v>1132</v>
      </c>
      <c r="R3690" s="11">
        <f t="shared" ref="R3690:V3690" si="3115">R3700+R3706+R3716+R3722+R3740</f>
        <v>0</v>
      </c>
      <c r="S3690" s="11">
        <f t="shared" si="3115"/>
        <v>0</v>
      </c>
      <c r="T3690" s="5">
        <v>3320.0165000000002</v>
      </c>
      <c r="U3690" s="11">
        <f>U3700+U3706+U3716+U3722+U3740+U3691</f>
        <v>1209.44417</v>
      </c>
      <c r="V3690" s="35">
        <f t="shared" si="3115"/>
        <v>0</v>
      </c>
      <c r="W3690" s="5">
        <f t="shared" si="3096"/>
        <v>99.999984939836168</v>
      </c>
      <c r="X3690" s="25"/>
    </row>
    <row r="3691" spans="1:24" ht="31.5" x14ac:dyDescent="0.25">
      <c r="A3691" s="4" t="s">
        <v>220</v>
      </c>
      <c r="B3691" s="4" t="s">
        <v>1347</v>
      </c>
      <c r="C3691" s="4" t="s">
        <v>1132</v>
      </c>
      <c r="D3691" s="4" t="s">
        <v>11</v>
      </c>
      <c r="E3691" s="14" t="s">
        <v>465</v>
      </c>
      <c r="F3691" s="11"/>
      <c r="G3691" s="11"/>
      <c r="H3691" s="11"/>
      <c r="I3691" s="11"/>
      <c r="J3691" s="11"/>
      <c r="K3691" s="11"/>
      <c r="L3691" s="11"/>
      <c r="M3691" s="5">
        <f t="shared" si="3065"/>
        <v>0</v>
      </c>
      <c r="N3691" s="5">
        <v>3320.0169999999998</v>
      </c>
      <c r="O3691" s="5">
        <f t="shared" ref="O3691:O3698" si="3116">O3692</f>
        <v>2419.06324</v>
      </c>
      <c r="P3691" s="5">
        <f t="shared" ref="P3691:V3698" si="3117">P3692</f>
        <v>1132</v>
      </c>
      <c r="Q3691" s="5">
        <f t="shared" si="3117"/>
        <v>1132</v>
      </c>
      <c r="R3691" s="5">
        <f t="shared" si="3117"/>
        <v>0</v>
      </c>
      <c r="S3691" s="5">
        <f t="shared" si="3117"/>
        <v>0</v>
      </c>
      <c r="T3691" s="5">
        <v>3320.0165000000002</v>
      </c>
      <c r="U3691" s="5">
        <f t="shared" si="3117"/>
        <v>1132</v>
      </c>
      <c r="V3691" s="36">
        <f t="shared" si="3117"/>
        <v>0</v>
      </c>
      <c r="W3691" s="5">
        <f t="shared" si="3096"/>
        <v>99.999984939836168</v>
      </c>
      <c r="X3691" s="26"/>
    </row>
    <row r="3692" spans="1:24" ht="31.5" x14ac:dyDescent="0.25">
      <c r="A3692" s="4" t="s">
        <v>220</v>
      </c>
      <c r="B3692" s="4" t="s">
        <v>1347</v>
      </c>
      <c r="C3692" s="4" t="s">
        <v>1132</v>
      </c>
      <c r="D3692" s="4" t="s">
        <v>12</v>
      </c>
      <c r="E3692" s="14" t="s">
        <v>466</v>
      </c>
      <c r="F3692" s="11"/>
      <c r="G3692" s="11"/>
      <c r="H3692" s="11"/>
      <c r="I3692" s="11"/>
      <c r="J3692" s="11"/>
      <c r="K3692" s="11"/>
      <c r="L3692" s="11"/>
      <c r="M3692" s="5">
        <f t="shared" si="3065"/>
        <v>0</v>
      </c>
      <c r="N3692" s="5">
        <v>3320.0169999999998</v>
      </c>
      <c r="O3692" s="5">
        <f t="shared" si="3116"/>
        <v>2419.06324</v>
      </c>
      <c r="P3692" s="5">
        <f t="shared" si="3117"/>
        <v>1132</v>
      </c>
      <c r="Q3692" s="5">
        <f t="shared" si="3117"/>
        <v>1132</v>
      </c>
      <c r="R3692" s="5">
        <f t="shared" si="3117"/>
        <v>0</v>
      </c>
      <c r="S3692" s="5">
        <f t="shared" si="3117"/>
        <v>0</v>
      </c>
      <c r="T3692" s="5">
        <v>3320.0165000000002</v>
      </c>
      <c r="U3692" s="5">
        <f t="shared" si="3117"/>
        <v>1132</v>
      </c>
      <c r="V3692" s="36">
        <f t="shared" si="3117"/>
        <v>0</v>
      </c>
      <c r="W3692" s="5">
        <f t="shared" si="3096"/>
        <v>99.999984939836168</v>
      </c>
      <c r="X3692" s="26"/>
    </row>
    <row r="3693" spans="1:24" ht="47.25" x14ac:dyDescent="0.25">
      <c r="A3693" s="4" t="s">
        <v>220</v>
      </c>
      <c r="B3693" s="4" t="s">
        <v>1347</v>
      </c>
      <c r="C3693" s="4" t="s">
        <v>180</v>
      </c>
      <c r="D3693" s="4"/>
      <c r="E3693" s="14" t="s">
        <v>965</v>
      </c>
      <c r="F3693" s="11"/>
      <c r="G3693" s="11"/>
      <c r="H3693" s="11"/>
      <c r="I3693" s="11"/>
      <c r="J3693" s="11"/>
      <c r="K3693" s="11"/>
      <c r="L3693" s="11"/>
      <c r="M3693" s="5">
        <f t="shared" si="3065"/>
        <v>0</v>
      </c>
      <c r="N3693" s="5">
        <v>2272.2460000000001</v>
      </c>
      <c r="O3693" s="5">
        <f>O3697+O3694</f>
        <v>2419.06324</v>
      </c>
      <c r="P3693" s="5">
        <f t="shared" ref="P3693:V3693" si="3118">P3697</f>
        <v>1132</v>
      </c>
      <c r="Q3693" s="5">
        <f t="shared" si="3118"/>
        <v>1132</v>
      </c>
      <c r="R3693" s="5">
        <f t="shared" si="3118"/>
        <v>0</v>
      </c>
      <c r="S3693" s="5">
        <f t="shared" si="3118"/>
        <v>0</v>
      </c>
      <c r="T3693" s="5">
        <v>2268.7520199999999</v>
      </c>
      <c r="U3693" s="5">
        <f t="shared" si="3118"/>
        <v>1132</v>
      </c>
      <c r="V3693" s="36">
        <f t="shared" si="3118"/>
        <v>0</v>
      </c>
      <c r="W3693" s="5">
        <f t="shared" si="3096"/>
        <v>99.846232318155685</v>
      </c>
      <c r="X3693" s="26"/>
    </row>
    <row r="3694" spans="1:24" ht="47.25" x14ac:dyDescent="0.25">
      <c r="A3694" s="4" t="s">
        <v>220</v>
      </c>
      <c r="B3694" s="4" t="s">
        <v>1347</v>
      </c>
      <c r="C3694" s="4" t="s">
        <v>1139</v>
      </c>
      <c r="D3694" s="4"/>
      <c r="E3694" s="14" t="s">
        <v>1140</v>
      </c>
      <c r="F3694" s="11"/>
      <c r="G3694" s="11"/>
      <c r="H3694" s="11"/>
      <c r="I3694" s="11"/>
      <c r="J3694" s="11"/>
      <c r="K3694" s="11"/>
      <c r="L3694" s="11"/>
      <c r="M3694" s="5">
        <f>M3695</f>
        <v>0</v>
      </c>
      <c r="N3694" s="5">
        <v>2272.2460000000001</v>
      </c>
      <c r="O3694" s="5">
        <f t="shared" ref="O3694:V3695" si="3119">O3695</f>
        <v>1029.1995400000001</v>
      </c>
      <c r="P3694" s="5">
        <f t="shared" si="3119"/>
        <v>0</v>
      </c>
      <c r="Q3694" s="5">
        <f t="shared" si="3119"/>
        <v>0</v>
      </c>
      <c r="R3694" s="5">
        <f t="shared" si="3119"/>
        <v>0</v>
      </c>
      <c r="S3694" s="5">
        <f t="shared" si="3119"/>
        <v>0</v>
      </c>
      <c r="T3694" s="5">
        <v>2268.7520199999999</v>
      </c>
      <c r="U3694" s="5">
        <f t="shared" si="3119"/>
        <v>0</v>
      </c>
      <c r="V3694" s="36">
        <f t="shared" si="3119"/>
        <v>0</v>
      </c>
      <c r="W3694" s="5">
        <f t="shared" si="3096"/>
        <v>99.846232318155685</v>
      </c>
      <c r="X3694" s="26"/>
    </row>
    <row r="3695" spans="1:24" ht="31.5" x14ac:dyDescent="0.25">
      <c r="A3695" s="4" t="s">
        <v>220</v>
      </c>
      <c r="B3695" s="4" t="s">
        <v>1347</v>
      </c>
      <c r="C3695" s="4" t="s">
        <v>1139</v>
      </c>
      <c r="D3695" s="4" t="s">
        <v>11</v>
      </c>
      <c r="E3695" s="14" t="s">
        <v>465</v>
      </c>
      <c r="F3695" s="11"/>
      <c r="G3695" s="11"/>
      <c r="H3695" s="11"/>
      <c r="I3695" s="11"/>
      <c r="J3695" s="11"/>
      <c r="K3695" s="11"/>
      <c r="L3695" s="11"/>
      <c r="M3695" s="5">
        <f>M3696</f>
        <v>0</v>
      </c>
      <c r="N3695" s="5">
        <v>2272.2460000000001</v>
      </c>
      <c r="O3695" s="5">
        <f t="shared" si="3119"/>
        <v>1029.1995400000001</v>
      </c>
      <c r="P3695" s="5">
        <f t="shared" si="3119"/>
        <v>0</v>
      </c>
      <c r="Q3695" s="5">
        <f t="shared" si="3119"/>
        <v>0</v>
      </c>
      <c r="R3695" s="5">
        <f t="shared" si="3119"/>
        <v>0</v>
      </c>
      <c r="S3695" s="5">
        <f t="shared" si="3119"/>
        <v>0</v>
      </c>
      <c r="T3695" s="5">
        <v>2268.7520199999999</v>
      </c>
      <c r="U3695" s="5">
        <f t="shared" si="3119"/>
        <v>0</v>
      </c>
      <c r="V3695" s="36">
        <f t="shared" si="3119"/>
        <v>0</v>
      </c>
      <c r="W3695" s="5">
        <f t="shared" si="3096"/>
        <v>99.846232318155685</v>
      </c>
      <c r="X3695" s="26"/>
    </row>
    <row r="3696" spans="1:24" ht="31.5" x14ac:dyDescent="0.25">
      <c r="A3696" s="4" t="s">
        <v>220</v>
      </c>
      <c r="B3696" s="4" t="s">
        <v>1347</v>
      </c>
      <c r="C3696" s="4" t="s">
        <v>1139</v>
      </c>
      <c r="D3696" s="4" t="s">
        <v>12</v>
      </c>
      <c r="E3696" s="14" t="s">
        <v>466</v>
      </c>
      <c r="F3696" s="11"/>
      <c r="G3696" s="11"/>
      <c r="H3696" s="11"/>
      <c r="I3696" s="11"/>
      <c r="J3696" s="11"/>
      <c r="K3696" s="11"/>
      <c r="L3696" s="11"/>
      <c r="M3696" s="5">
        <v>0</v>
      </c>
      <c r="N3696" s="5">
        <v>2272.2460000000001</v>
      </c>
      <c r="O3696" s="5">
        <v>1029.1995400000001</v>
      </c>
      <c r="P3696" s="5">
        <v>0</v>
      </c>
      <c r="Q3696" s="5">
        <v>0</v>
      </c>
      <c r="R3696" s="5">
        <v>0</v>
      </c>
      <c r="S3696" s="5">
        <v>0</v>
      </c>
      <c r="T3696" s="5">
        <v>2268.7520199999999</v>
      </c>
      <c r="U3696" s="5">
        <v>0</v>
      </c>
      <c r="V3696" s="36">
        <v>0</v>
      </c>
      <c r="W3696" s="5">
        <f t="shared" si="3096"/>
        <v>99.846232318155685</v>
      </c>
      <c r="X3696" s="26"/>
    </row>
    <row r="3697" spans="1:24" ht="31.5" x14ac:dyDescent="0.25">
      <c r="A3697" s="4" t="s">
        <v>220</v>
      </c>
      <c r="B3697" s="4" t="s">
        <v>1347</v>
      </c>
      <c r="C3697" s="4" t="s">
        <v>204</v>
      </c>
      <c r="D3697" s="4"/>
      <c r="E3697" s="14" t="s">
        <v>970</v>
      </c>
      <c r="F3697" s="11"/>
      <c r="G3697" s="11"/>
      <c r="H3697" s="11"/>
      <c r="I3697" s="11"/>
      <c r="J3697" s="11"/>
      <c r="K3697" s="11"/>
      <c r="L3697" s="11"/>
      <c r="M3697" s="5">
        <f t="shared" si="3065"/>
        <v>0</v>
      </c>
      <c r="N3697" s="5">
        <v>48725.479000000007</v>
      </c>
      <c r="O3697" s="5">
        <f t="shared" si="3116"/>
        <v>1389.8636999999999</v>
      </c>
      <c r="P3697" s="5">
        <f t="shared" si="3117"/>
        <v>1132</v>
      </c>
      <c r="Q3697" s="5">
        <f t="shared" si="3117"/>
        <v>1132</v>
      </c>
      <c r="R3697" s="5">
        <f t="shared" si="3117"/>
        <v>0</v>
      </c>
      <c r="S3697" s="5">
        <f t="shared" si="3117"/>
        <v>0</v>
      </c>
      <c r="T3697" s="5">
        <v>48040.009890000001</v>
      </c>
      <c r="U3697" s="5">
        <f t="shared" si="3117"/>
        <v>1132</v>
      </c>
      <c r="V3697" s="36">
        <f t="shared" si="3117"/>
        <v>0</v>
      </c>
      <c r="W3697" s="5">
        <f t="shared" si="3096"/>
        <v>98.593201905721642</v>
      </c>
      <c r="X3697" s="26"/>
    </row>
    <row r="3698" spans="1:24" ht="47.25" x14ac:dyDescent="0.25">
      <c r="A3698" s="4" t="s">
        <v>220</v>
      </c>
      <c r="B3698" s="4" t="s">
        <v>1347</v>
      </c>
      <c r="C3698" s="4" t="s">
        <v>205</v>
      </c>
      <c r="D3698" s="4"/>
      <c r="E3698" s="14" t="s">
        <v>971</v>
      </c>
      <c r="F3698" s="11"/>
      <c r="G3698" s="11"/>
      <c r="H3698" s="11"/>
      <c r="I3698" s="11"/>
      <c r="J3698" s="11"/>
      <c r="K3698" s="11"/>
      <c r="L3698" s="11"/>
      <c r="M3698" s="5">
        <f t="shared" si="3065"/>
        <v>0</v>
      </c>
      <c r="N3698" s="5">
        <v>176.81899999999999</v>
      </c>
      <c r="O3698" s="5">
        <f t="shared" si="3116"/>
        <v>1389.8636999999999</v>
      </c>
      <c r="P3698" s="5">
        <f t="shared" si="3117"/>
        <v>1132</v>
      </c>
      <c r="Q3698" s="5">
        <f t="shared" si="3117"/>
        <v>1132</v>
      </c>
      <c r="R3698" s="5">
        <f t="shared" si="3117"/>
        <v>0</v>
      </c>
      <c r="S3698" s="5">
        <f t="shared" si="3117"/>
        <v>0</v>
      </c>
      <c r="T3698" s="5">
        <v>176.81899999999999</v>
      </c>
      <c r="U3698" s="5">
        <f t="shared" si="3117"/>
        <v>1132</v>
      </c>
      <c r="V3698" s="36">
        <f t="shared" si="3117"/>
        <v>0</v>
      </c>
      <c r="W3698" s="5">
        <f t="shared" si="3096"/>
        <v>100</v>
      </c>
      <c r="X3698" s="26"/>
    </row>
    <row r="3699" spans="1:24" ht="31.5" x14ac:dyDescent="0.25">
      <c r="A3699" s="4" t="s">
        <v>220</v>
      </c>
      <c r="B3699" s="4" t="s">
        <v>1347</v>
      </c>
      <c r="C3699" s="4" t="s">
        <v>808</v>
      </c>
      <c r="D3699" s="4"/>
      <c r="E3699" s="14" t="s">
        <v>1496</v>
      </c>
      <c r="F3699" s="11"/>
      <c r="G3699" s="11"/>
      <c r="H3699" s="11"/>
      <c r="I3699" s="11"/>
      <c r="J3699" s="11"/>
      <c r="K3699" s="11"/>
      <c r="L3699" s="11"/>
      <c r="M3699" s="5">
        <f t="shared" si="3065"/>
        <v>0</v>
      </c>
      <c r="N3699" s="5">
        <v>176.81899999999999</v>
      </c>
      <c r="O3699" s="5">
        <f>257.8637+1132</f>
        <v>1389.8636999999999</v>
      </c>
      <c r="P3699" s="5">
        <v>1132</v>
      </c>
      <c r="Q3699" s="5">
        <v>1132</v>
      </c>
      <c r="R3699" s="5">
        <v>0</v>
      </c>
      <c r="S3699" s="5">
        <v>0</v>
      </c>
      <c r="T3699" s="5">
        <v>176.81899999999999</v>
      </c>
      <c r="U3699" s="5">
        <v>1132</v>
      </c>
      <c r="V3699" s="36">
        <v>0</v>
      </c>
      <c r="W3699" s="5">
        <f t="shared" si="3096"/>
        <v>100</v>
      </c>
      <c r="X3699" s="26"/>
    </row>
    <row r="3700" spans="1:24" ht="31.5" x14ac:dyDescent="0.25">
      <c r="A3700" s="4" t="s">
        <v>220</v>
      </c>
      <c r="B3700" s="4" t="s">
        <v>1347</v>
      </c>
      <c r="C3700" s="4" t="s">
        <v>810</v>
      </c>
      <c r="D3700" s="4"/>
      <c r="E3700" s="14" t="s">
        <v>809</v>
      </c>
      <c r="F3700" s="5">
        <f t="shared" ref="F3700:L3704" si="3120">F3701</f>
        <v>1305.5999999999999</v>
      </c>
      <c r="G3700" s="5">
        <f t="shared" si="3120"/>
        <v>1305.5999999999999</v>
      </c>
      <c r="H3700" s="5">
        <f t="shared" si="3120"/>
        <v>1305.5999999999999</v>
      </c>
      <c r="I3700" s="5">
        <f t="shared" si="3120"/>
        <v>0</v>
      </c>
      <c r="J3700" s="5">
        <f t="shared" si="3120"/>
        <v>0</v>
      </c>
      <c r="K3700" s="5">
        <f t="shared" si="3120"/>
        <v>0</v>
      </c>
      <c r="L3700" s="5">
        <f t="shared" si="3120"/>
        <v>-421.29899999999998</v>
      </c>
      <c r="M3700" s="5">
        <f t="shared" si="3065"/>
        <v>884.30099999999993</v>
      </c>
      <c r="N3700" s="5">
        <v>176.81899999999999</v>
      </c>
      <c r="O3700" s="5">
        <f t="shared" ref="O3700:O3704" si="3121">O3701</f>
        <v>48548.66</v>
      </c>
      <c r="P3700" s="5">
        <f t="shared" ref="P3700:V3704" si="3122">P3701</f>
        <v>0</v>
      </c>
      <c r="Q3700" s="5">
        <f t="shared" si="3122"/>
        <v>0</v>
      </c>
      <c r="R3700" s="5">
        <f t="shared" si="3122"/>
        <v>0</v>
      </c>
      <c r="S3700" s="5">
        <f t="shared" si="3122"/>
        <v>0</v>
      </c>
      <c r="T3700" s="5">
        <v>176.81899999999999</v>
      </c>
      <c r="U3700" s="5">
        <f t="shared" si="3122"/>
        <v>0</v>
      </c>
      <c r="V3700" s="36">
        <f t="shared" si="3122"/>
        <v>0</v>
      </c>
      <c r="W3700" s="5">
        <f t="shared" si="3096"/>
        <v>100</v>
      </c>
      <c r="X3700" s="26"/>
    </row>
    <row r="3701" spans="1:24" x14ac:dyDescent="0.25">
      <c r="A3701" s="4" t="s">
        <v>220</v>
      </c>
      <c r="B3701" s="4" t="s">
        <v>1347</v>
      </c>
      <c r="C3701" s="4" t="s">
        <v>810</v>
      </c>
      <c r="D3701" s="4" t="s">
        <v>13</v>
      </c>
      <c r="E3701" s="14" t="s">
        <v>480</v>
      </c>
      <c r="F3701" s="5">
        <f t="shared" si="3120"/>
        <v>1305.5999999999999</v>
      </c>
      <c r="G3701" s="5">
        <f t="shared" si="3120"/>
        <v>1305.5999999999999</v>
      </c>
      <c r="H3701" s="5">
        <f t="shared" si="3120"/>
        <v>1305.5999999999999</v>
      </c>
      <c r="I3701" s="5">
        <f t="shared" si="3120"/>
        <v>0</v>
      </c>
      <c r="J3701" s="5">
        <f t="shared" si="3120"/>
        <v>0</v>
      </c>
      <c r="K3701" s="5">
        <f t="shared" si="3120"/>
        <v>0</v>
      </c>
      <c r="L3701" s="5">
        <f t="shared" si="3120"/>
        <v>-421.29899999999998</v>
      </c>
      <c r="M3701" s="5">
        <f t="shared" si="3065"/>
        <v>884.30099999999993</v>
      </c>
      <c r="N3701" s="5">
        <v>176.81899999999999</v>
      </c>
      <c r="O3701" s="5">
        <f t="shared" si="3121"/>
        <v>48548.66</v>
      </c>
      <c r="P3701" s="5">
        <f t="shared" si="3122"/>
        <v>0</v>
      </c>
      <c r="Q3701" s="5">
        <f t="shared" si="3122"/>
        <v>0</v>
      </c>
      <c r="R3701" s="5">
        <f t="shared" si="3122"/>
        <v>0</v>
      </c>
      <c r="S3701" s="5">
        <f t="shared" si="3122"/>
        <v>0</v>
      </c>
      <c r="T3701" s="5">
        <v>176.81899999999999</v>
      </c>
      <c r="U3701" s="5">
        <f t="shared" si="3122"/>
        <v>0</v>
      </c>
      <c r="V3701" s="36">
        <f t="shared" si="3122"/>
        <v>0</v>
      </c>
      <c r="W3701" s="5">
        <f t="shared" si="3096"/>
        <v>100</v>
      </c>
      <c r="X3701" s="26"/>
    </row>
    <row r="3702" spans="1:24" ht="63" x14ac:dyDescent="0.25">
      <c r="A3702" s="4" t="s">
        <v>220</v>
      </c>
      <c r="B3702" s="4" t="s">
        <v>1347</v>
      </c>
      <c r="C3702" s="4" t="s">
        <v>810</v>
      </c>
      <c r="D3702" s="4" t="s">
        <v>182</v>
      </c>
      <c r="E3702" s="14" t="s">
        <v>481</v>
      </c>
      <c r="F3702" s="5">
        <f t="shared" si="3120"/>
        <v>1305.5999999999999</v>
      </c>
      <c r="G3702" s="5">
        <f t="shared" si="3120"/>
        <v>1305.5999999999999</v>
      </c>
      <c r="H3702" s="5">
        <f t="shared" si="3120"/>
        <v>1305.5999999999999</v>
      </c>
      <c r="I3702" s="5">
        <f t="shared" si="3120"/>
        <v>0</v>
      </c>
      <c r="J3702" s="5">
        <f t="shared" si="3120"/>
        <v>0</v>
      </c>
      <c r="K3702" s="5">
        <f t="shared" si="3120"/>
        <v>0</v>
      </c>
      <c r="L3702" s="5">
        <f t="shared" si="3120"/>
        <v>-421.29899999999998</v>
      </c>
      <c r="M3702" s="5">
        <f t="shared" si="3065"/>
        <v>884.30099999999993</v>
      </c>
      <c r="N3702" s="5">
        <v>176.81899999999999</v>
      </c>
      <c r="O3702" s="5">
        <f t="shared" si="3121"/>
        <v>48548.66</v>
      </c>
      <c r="P3702" s="5">
        <f t="shared" si="3122"/>
        <v>0</v>
      </c>
      <c r="Q3702" s="5">
        <f t="shared" si="3122"/>
        <v>0</v>
      </c>
      <c r="R3702" s="5">
        <f t="shared" si="3122"/>
        <v>0</v>
      </c>
      <c r="S3702" s="5">
        <f t="shared" si="3122"/>
        <v>0</v>
      </c>
      <c r="T3702" s="5">
        <v>176.81899999999999</v>
      </c>
      <c r="U3702" s="5">
        <f t="shared" si="3122"/>
        <v>0</v>
      </c>
      <c r="V3702" s="36">
        <f t="shared" si="3122"/>
        <v>0</v>
      </c>
      <c r="W3702" s="5">
        <f t="shared" si="3096"/>
        <v>100</v>
      </c>
      <c r="X3702" s="26"/>
    </row>
    <row r="3703" spans="1:24" ht="47.25" x14ac:dyDescent="0.25">
      <c r="A3703" s="4" t="s">
        <v>220</v>
      </c>
      <c r="B3703" s="4" t="s">
        <v>1347</v>
      </c>
      <c r="C3703" s="4" t="s">
        <v>285</v>
      </c>
      <c r="D3703" s="4"/>
      <c r="E3703" s="14" t="s">
        <v>972</v>
      </c>
      <c r="F3703" s="5">
        <f t="shared" si="3120"/>
        <v>1305.5999999999999</v>
      </c>
      <c r="G3703" s="5">
        <f t="shared" si="3120"/>
        <v>1305.5999999999999</v>
      </c>
      <c r="H3703" s="5">
        <f t="shared" si="3120"/>
        <v>1305.5999999999999</v>
      </c>
      <c r="I3703" s="5">
        <f t="shared" si="3120"/>
        <v>0</v>
      </c>
      <c r="J3703" s="5">
        <f t="shared" si="3120"/>
        <v>0</v>
      </c>
      <c r="K3703" s="5">
        <f t="shared" si="3120"/>
        <v>0</v>
      </c>
      <c r="L3703" s="5">
        <f t="shared" si="3120"/>
        <v>-421.29899999999998</v>
      </c>
      <c r="M3703" s="5">
        <f t="shared" si="3065"/>
        <v>884.30099999999993</v>
      </c>
      <c r="N3703" s="5">
        <v>48548.66</v>
      </c>
      <c r="O3703" s="5">
        <f t="shared" si="3121"/>
        <v>48548.66</v>
      </c>
      <c r="P3703" s="5">
        <f t="shared" si="3122"/>
        <v>0</v>
      </c>
      <c r="Q3703" s="5">
        <f t="shared" si="3122"/>
        <v>0</v>
      </c>
      <c r="R3703" s="5">
        <f t="shared" si="3122"/>
        <v>0</v>
      </c>
      <c r="S3703" s="5">
        <f t="shared" si="3122"/>
        <v>0</v>
      </c>
      <c r="T3703" s="5">
        <v>47863.190889999998</v>
      </c>
      <c r="U3703" s="5">
        <f t="shared" si="3122"/>
        <v>0</v>
      </c>
      <c r="V3703" s="36">
        <f t="shared" si="3122"/>
        <v>0</v>
      </c>
      <c r="W3703" s="5">
        <f t="shared" si="3096"/>
        <v>98.588078208543749</v>
      </c>
      <c r="X3703" s="26"/>
    </row>
    <row r="3704" spans="1:24" ht="47.25" x14ac:dyDescent="0.25">
      <c r="A3704" s="4" t="s">
        <v>220</v>
      </c>
      <c r="B3704" s="4" t="s">
        <v>1347</v>
      </c>
      <c r="C3704" s="4" t="s">
        <v>286</v>
      </c>
      <c r="D3704" s="4"/>
      <c r="E3704" s="14" t="s">
        <v>1304</v>
      </c>
      <c r="F3704" s="5">
        <f t="shared" si="3120"/>
        <v>1305.5999999999999</v>
      </c>
      <c r="G3704" s="5">
        <f t="shared" si="3120"/>
        <v>1305.5999999999999</v>
      </c>
      <c r="H3704" s="5">
        <f t="shared" si="3120"/>
        <v>1305.5999999999999</v>
      </c>
      <c r="I3704" s="5">
        <f t="shared" si="3120"/>
        <v>0</v>
      </c>
      <c r="J3704" s="5">
        <f t="shared" si="3120"/>
        <v>0</v>
      </c>
      <c r="K3704" s="5">
        <f t="shared" si="3120"/>
        <v>0</v>
      </c>
      <c r="L3704" s="5">
        <f t="shared" si="3120"/>
        <v>-421.29899999999998</v>
      </c>
      <c r="M3704" s="5">
        <f t="shared" si="3065"/>
        <v>884.30099999999993</v>
      </c>
      <c r="N3704" s="5">
        <v>48548.66</v>
      </c>
      <c r="O3704" s="5">
        <f t="shared" si="3121"/>
        <v>48548.66</v>
      </c>
      <c r="P3704" s="5">
        <f t="shared" si="3122"/>
        <v>0</v>
      </c>
      <c r="Q3704" s="5">
        <f t="shared" si="3122"/>
        <v>0</v>
      </c>
      <c r="R3704" s="5">
        <f t="shared" si="3122"/>
        <v>0</v>
      </c>
      <c r="S3704" s="5">
        <f t="shared" si="3122"/>
        <v>0</v>
      </c>
      <c r="T3704" s="5">
        <v>47863.190889999998</v>
      </c>
      <c r="U3704" s="5">
        <f t="shared" si="3122"/>
        <v>0</v>
      </c>
      <c r="V3704" s="36">
        <f t="shared" si="3122"/>
        <v>0</v>
      </c>
      <c r="W3704" s="5">
        <f t="shared" si="3096"/>
        <v>98.588078208543749</v>
      </c>
      <c r="X3704" s="26"/>
    </row>
    <row r="3705" spans="1:24" x14ac:dyDescent="0.25">
      <c r="A3705" s="4" t="s">
        <v>220</v>
      </c>
      <c r="B3705" s="4" t="s">
        <v>1347</v>
      </c>
      <c r="C3705" s="4" t="s">
        <v>1510</v>
      </c>
      <c r="D3705" s="4"/>
      <c r="E3705" s="14" t="s">
        <v>1511</v>
      </c>
      <c r="F3705" s="5">
        <v>1305.5999999999999</v>
      </c>
      <c r="G3705" s="5">
        <v>1305.5999999999999</v>
      </c>
      <c r="H3705" s="5">
        <v>1305.5999999999999</v>
      </c>
      <c r="I3705" s="5"/>
      <c r="J3705" s="5"/>
      <c r="K3705" s="5"/>
      <c r="L3705" s="5">
        <f>54.993-476.292</f>
        <v>-421.29899999999998</v>
      </c>
      <c r="M3705" s="5">
        <f t="shared" ref="M3705:M3780" si="3123">F3705+I3705+L3705</f>
        <v>884.30099999999993</v>
      </c>
      <c r="N3705" s="5">
        <v>48548.66</v>
      </c>
      <c r="O3705" s="5">
        <f>N3705</f>
        <v>48548.66</v>
      </c>
      <c r="P3705" s="5">
        <v>0</v>
      </c>
      <c r="Q3705" s="5">
        <v>0</v>
      </c>
      <c r="R3705" s="5">
        <v>0</v>
      </c>
      <c r="S3705" s="5">
        <v>0</v>
      </c>
      <c r="T3705" s="5">
        <v>47863.190889999998</v>
      </c>
      <c r="U3705" s="5">
        <v>0</v>
      </c>
      <c r="V3705" s="36">
        <v>0</v>
      </c>
      <c r="W3705" s="5">
        <f t="shared" si="3096"/>
        <v>98.588078208543749</v>
      </c>
      <c r="X3705" s="26"/>
    </row>
    <row r="3706" spans="1:24" ht="31.5" x14ac:dyDescent="0.25">
      <c r="A3706" s="4" t="s">
        <v>220</v>
      </c>
      <c r="B3706" s="4" t="s">
        <v>1347</v>
      </c>
      <c r="C3706" s="4" t="s">
        <v>1510</v>
      </c>
      <c r="D3706" s="4" t="s">
        <v>11</v>
      </c>
      <c r="E3706" s="14" t="s">
        <v>465</v>
      </c>
      <c r="F3706" s="5">
        <f t="shared" ref="F3706:L3706" si="3124">F3707</f>
        <v>20201.8</v>
      </c>
      <c r="G3706" s="5">
        <f t="shared" si="3124"/>
        <v>14213.099999999999</v>
      </c>
      <c r="H3706" s="5">
        <f t="shared" si="3124"/>
        <v>17453</v>
      </c>
      <c r="I3706" s="5">
        <f t="shared" si="3124"/>
        <v>0</v>
      </c>
      <c r="J3706" s="5">
        <f t="shared" si="3124"/>
        <v>0</v>
      </c>
      <c r="K3706" s="5">
        <f t="shared" si="3124"/>
        <v>0</v>
      </c>
      <c r="L3706" s="5">
        <f t="shared" si="3124"/>
        <v>-2600.5190000000002</v>
      </c>
      <c r="M3706" s="5">
        <f t="shared" si="3123"/>
        <v>17601.280999999999</v>
      </c>
      <c r="N3706" s="5">
        <v>48548.66</v>
      </c>
      <c r="O3706" s="5">
        <f>O3707</f>
        <v>13947.33956</v>
      </c>
      <c r="P3706" s="5">
        <f t="shared" ref="P3706:V3706" si="3125">P3707</f>
        <v>0</v>
      </c>
      <c r="Q3706" s="5">
        <f t="shared" si="3125"/>
        <v>0</v>
      </c>
      <c r="R3706" s="5">
        <f t="shared" si="3125"/>
        <v>0</v>
      </c>
      <c r="S3706" s="5">
        <f t="shared" si="3125"/>
        <v>0</v>
      </c>
      <c r="T3706" s="5">
        <v>47863.190889999998</v>
      </c>
      <c r="U3706" s="5">
        <f t="shared" si="3125"/>
        <v>0</v>
      </c>
      <c r="V3706" s="36">
        <f t="shared" si="3125"/>
        <v>0</v>
      </c>
      <c r="W3706" s="5">
        <f t="shared" si="3096"/>
        <v>98.588078208543749</v>
      </c>
      <c r="X3706" s="26"/>
    </row>
    <row r="3707" spans="1:24" ht="31.5" x14ac:dyDescent="0.25">
      <c r="A3707" s="4" t="s">
        <v>220</v>
      </c>
      <c r="B3707" s="4" t="s">
        <v>1347</v>
      </c>
      <c r="C3707" s="4" t="s">
        <v>1510</v>
      </c>
      <c r="D3707" s="4" t="s">
        <v>12</v>
      </c>
      <c r="E3707" s="14" t="s">
        <v>466</v>
      </c>
      <c r="F3707" s="5">
        <f t="shared" ref="F3707:L3707" si="3126">F3708+F3712</f>
        <v>20201.8</v>
      </c>
      <c r="G3707" s="5">
        <f t="shared" si="3126"/>
        <v>14213.099999999999</v>
      </c>
      <c r="H3707" s="5">
        <f t="shared" si="3126"/>
        <v>17453</v>
      </c>
      <c r="I3707" s="5">
        <f t="shared" si="3126"/>
        <v>0</v>
      </c>
      <c r="J3707" s="5">
        <f t="shared" si="3126"/>
        <v>0</v>
      </c>
      <c r="K3707" s="5">
        <f t="shared" si="3126"/>
        <v>0</v>
      </c>
      <c r="L3707" s="5">
        <f t="shared" si="3126"/>
        <v>-2600.5190000000002</v>
      </c>
      <c r="M3707" s="5">
        <f t="shared" si="3123"/>
        <v>17601.280999999999</v>
      </c>
      <c r="N3707" s="5">
        <v>48548.66</v>
      </c>
      <c r="O3707" s="5">
        <f>O3708+O3712</f>
        <v>13947.33956</v>
      </c>
      <c r="P3707" s="5">
        <f t="shared" ref="P3707:V3707" si="3127">P3708+P3712</f>
        <v>0</v>
      </c>
      <c r="Q3707" s="5">
        <f t="shared" si="3127"/>
        <v>0</v>
      </c>
      <c r="R3707" s="5">
        <f t="shared" si="3127"/>
        <v>0</v>
      </c>
      <c r="S3707" s="5">
        <f t="shared" si="3127"/>
        <v>0</v>
      </c>
      <c r="T3707" s="5">
        <v>47863.190889999998</v>
      </c>
      <c r="U3707" s="5">
        <f t="shared" si="3127"/>
        <v>0</v>
      </c>
      <c r="V3707" s="36">
        <f t="shared" si="3127"/>
        <v>0</v>
      </c>
      <c r="W3707" s="5">
        <f t="shared" si="3096"/>
        <v>98.588078208543749</v>
      </c>
      <c r="X3707" s="26"/>
    </row>
    <row r="3708" spans="1:24" ht="31.5" x14ac:dyDescent="0.25">
      <c r="A3708" s="4" t="s">
        <v>220</v>
      </c>
      <c r="B3708" s="4" t="s">
        <v>1347</v>
      </c>
      <c r="C3708" s="4" t="s">
        <v>188</v>
      </c>
      <c r="D3708" s="4"/>
      <c r="E3708" s="14" t="s">
        <v>994</v>
      </c>
      <c r="F3708" s="5">
        <f>F3709</f>
        <v>16865.099999999999</v>
      </c>
      <c r="G3708" s="5">
        <f t="shared" ref="G3708:L3709" si="3128">G3709</f>
        <v>10876.4</v>
      </c>
      <c r="H3708" s="5">
        <f t="shared" si="3128"/>
        <v>14116.3</v>
      </c>
      <c r="I3708" s="5">
        <f t="shared" si="3128"/>
        <v>0</v>
      </c>
      <c r="J3708" s="5">
        <f t="shared" si="3128"/>
        <v>0</v>
      </c>
      <c r="K3708" s="5">
        <f t="shared" si="3128"/>
        <v>0</v>
      </c>
      <c r="L3708" s="5">
        <f t="shared" si="3128"/>
        <v>-2600.5190000000002</v>
      </c>
      <c r="M3708" s="5">
        <f t="shared" si="3123"/>
        <v>14264.580999999998</v>
      </c>
      <c r="N3708" s="5">
        <v>4999.6827499999999</v>
      </c>
      <c r="O3708" s="5">
        <f t="shared" ref="O3708:O3710" si="3129">O3709</f>
        <v>11240.390600000001</v>
      </c>
      <c r="P3708" s="5">
        <f t="shared" ref="P3708:V3710" si="3130">P3709</f>
        <v>0</v>
      </c>
      <c r="Q3708" s="5">
        <f t="shared" si="3130"/>
        <v>0</v>
      </c>
      <c r="R3708" s="5">
        <f t="shared" si="3130"/>
        <v>0</v>
      </c>
      <c r="S3708" s="5">
        <f t="shared" si="3130"/>
        <v>0</v>
      </c>
      <c r="T3708" s="5">
        <v>4999.6823800000002</v>
      </c>
      <c r="U3708" s="5">
        <f t="shared" si="3130"/>
        <v>0</v>
      </c>
      <c r="V3708" s="36">
        <f t="shared" si="3130"/>
        <v>0</v>
      </c>
      <c r="W3708" s="5">
        <f t="shared" si="3096"/>
        <v>99.999992599530444</v>
      </c>
      <c r="X3708" s="26"/>
    </row>
    <row r="3709" spans="1:24" ht="31.5" x14ac:dyDescent="0.25">
      <c r="A3709" s="4" t="s">
        <v>220</v>
      </c>
      <c r="B3709" s="4" t="s">
        <v>1347</v>
      </c>
      <c r="C3709" s="4" t="s">
        <v>206</v>
      </c>
      <c r="D3709" s="4"/>
      <c r="E3709" s="14" t="s">
        <v>1003</v>
      </c>
      <c r="F3709" s="5">
        <f>F3710</f>
        <v>16865.099999999999</v>
      </c>
      <c r="G3709" s="5">
        <f t="shared" si="3128"/>
        <v>10876.4</v>
      </c>
      <c r="H3709" s="5">
        <f t="shared" si="3128"/>
        <v>14116.3</v>
      </c>
      <c r="I3709" s="5">
        <f t="shared" si="3128"/>
        <v>0</v>
      </c>
      <c r="J3709" s="5">
        <f t="shared" si="3128"/>
        <v>0</v>
      </c>
      <c r="K3709" s="5">
        <f t="shared" si="3128"/>
        <v>0</v>
      </c>
      <c r="L3709" s="5">
        <f t="shared" si="3128"/>
        <v>-2600.5190000000002</v>
      </c>
      <c r="M3709" s="5">
        <f t="shared" si="3123"/>
        <v>14264.580999999998</v>
      </c>
      <c r="N3709" s="5">
        <v>4999.6827499999999</v>
      </c>
      <c r="O3709" s="5">
        <f t="shared" si="3129"/>
        <v>11240.390600000001</v>
      </c>
      <c r="P3709" s="5">
        <f t="shared" si="3130"/>
        <v>0</v>
      </c>
      <c r="Q3709" s="5">
        <f t="shared" si="3130"/>
        <v>0</v>
      </c>
      <c r="R3709" s="5">
        <f t="shared" si="3130"/>
        <v>0</v>
      </c>
      <c r="S3709" s="5">
        <f t="shared" si="3130"/>
        <v>0</v>
      </c>
      <c r="T3709" s="5">
        <v>4999.6823800000002</v>
      </c>
      <c r="U3709" s="5">
        <f t="shared" si="3130"/>
        <v>0</v>
      </c>
      <c r="V3709" s="36">
        <f t="shared" si="3130"/>
        <v>0</v>
      </c>
      <c r="W3709" s="5">
        <f t="shared" si="3096"/>
        <v>99.999992599530444</v>
      </c>
      <c r="X3709" s="26"/>
    </row>
    <row r="3710" spans="1:24" ht="47.25" x14ac:dyDescent="0.25">
      <c r="A3710" s="4" t="s">
        <v>220</v>
      </c>
      <c r="B3710" s="4" t="s">
        <v>1347</v>
      </c>
      <c r="C3710" s="4" t="s">
        <v>207</v>
      </c>
      <c r="D3710" s="4"/>
      <c r="E3710" s="14" t="s">
        <v>1004</v>
      </c>
      <c r="F3710" s="5">
        <f t="shared" ref="F3710:L3710" si="3131">F3711</f>
        <v>16865.099999999999</v>
      </c>
      <c r="G3710" s="5">
        <f t="shared" si="3131"/>
        <v>10876.4</v>
      </c>
      <c r="H3710" s="5">
        <f t="shared" si="3131"/>
        <v>14116.3</v>
      </c>
      <c r="I3710" s="5">
        <f t="shared" si="3131"/>
        <v>0</v>
      </c>
      <c r="J3710" s="5">
        <f t="shared" si="3131"/>
        <v>0</v>
      </c>
      <c r="K3710" s="5">
        <f t="shared" si="3131"/>
        <v>0</v>
      </c>
      <c r="L3710" s="5">
        <f t="shared" si="3131"/>
        <v>-2600.5190000000002</v>
      </c>
      <c r="M3710" s="5">
        <f t="shared" si="3123"/>
        <v>14264.580999999998</v>
      </c>
      <c r="N3710" s="5">
        <v>3030.45075</v>
      </c>
      <c r="O3710" s="5">
        <f t="shared" si="3129"/>
        <v>11240.390600000001</v>
      </c>
      <c r="P3710" s="5">
        <f t="shared" si="3130"/>
        <v>0</v>
      </c>
      <c r="Q3710" s="5">
        <f t="shared" si="3130"/>
        <v>0</v>
      </c>
      <c r="R3710" s="5">
        <f t="shared" si="3130"/>
        <v>0</v>
      </c>
      <c r="S3710" s="5">
        <f t="shared" si="3130"/>
        <v>0</v>
      </c>
      <c r="T3710" s="5">
        <v>3030.45075</v>
      </c>
      <c r="U3710" s="5">
        <f t="shared" si="3130"/>
        <v>0</v>
      </c>
      <c r="V3710" s="36">
        <f t="shared" si="3130"/>
        <v>0</v>
      </c>
      <c r="W3710" s="5">
        <f t="shared" si="3096"/>
        <v>100</v>
      </c>
      <c r="X3710" s="26"/>
    </row>
    <row r="3711" spans="1:24" ht="31.5" x14ac:dyDescent="0.25">
      <c r="A3711" s="4" t="s">
        <v>220</v>
      </c>
      <c r="B3711" s="4" t="s">
        <v>1347</v>
      </c>
      <c r="C3711" s="4" t="s">
        <v>202</v>
      </c>
      <c r="D3711" s="4"/>
      <c r="E3711" s="14" t="s">
        <v>689</v>
      </c>
      <c r="F3711" s="5">
        <v>16865.099999999999</v>
      </c>
      <c r="G3711" s="5">
        <v>10876.4</v>
      </c>
      <c r="H3711" s="5">
        <v>14116.3</v>
      </c>
      <c r="I3711" s="5"/>
      <c r="J3711" s="5"/>
      <c r="K3711" s="5"/>
      <c r="L3711" s="5">
        <f>-1376.825-1223.694</f>
        <v>-2600.5190000000002</v>
      </c>
      <c r="M3711" s="5">
        <f t="shared" si="3123"/>
        <v>14264.580999999998</v>
      </c>
      <c r="N3711" s="5">
        <v>2347.6950000000002</v>
      </c>
      <c r="O3711" s="5">
        <v>11240.390600000001</v>
      </c>
      <c r="P3711" s="5">
        <v>0</v>
      </c>
      <c r="Q3711" s="5">
        <v>0</v>
      </c>
      <c r="R3711" s="5">
        <v>0</v>
      </c>
      <c r="S3711" s="5">
        <v>0</v>
      </c>
      <c r="T3711" s="5">
        <v>2347.6950000000002</v>
      </c>
      <c r="U3711" s="5">
        <v>0</v>
      </c>
      <c r="V3711" s="36">
        <v>0</v>
      </c>
      <c r="W3711" s="5">
        <f t="shared" si="3096"/>
        <v>100</v>
      </c>
      <c r="X3711" s="26"/>
    </row>
    <row r="3712" spans="1:24" ht="31.5" x14ac:dyDescent="0.25">
      <c r="A3712" s="4" t="s">
        <v>220</v>
      </c>
      <c r="B3712" s="4" t="s">
        <v>1347</v>
      </c>
      <c r="C3712" s="4" t="s">
        <v>202</v>
      </c>
      <c r="D3712" s="4" t="s">
        <v>11</v>
      </c>
      <c r="E3712" s="14" t="s">
        <v>465</v>
      </c>
      <c r="F3712" s="5">
        <f>F3713</f>
        <v>3336.7</v>
      </c>
      <c r="G3712" s="5">
        <f t="shared" ref="G3712:L3713" si="3132">G3713</f>
        <v>3336.7</v>
      </c>
      <c r="H3712" s="5">
        <f t="shared" si="3132"/>
        <v>3336.7</v>
      </c>
      <c r="I3712" s="5">
        <f t="shared" si="3132"/>
        <v>0</v>
      </c>
      <c r="J3712" s="5">
        <f t="shared" si="3132"/>
        <v>0</v>
      </c>
      <c r="K3712" s="5">
        <f t="shared" si="3132"/>
        <v>0</v>
      </c>
      <c r="L3712" s="5">
        <f t="shared" si="3132"/>
        <v>0</v>
      </c>
      <c r="M3712" s="5">
        <f t="shared" si="3123"/>
        <v>3336.7</v>
      </c>
      <c r="N3712" s="5">
        <v>2347.6950000000002</v>
      </c>
      <c r="O3712" s="5">
        <f t="shared" ref="O3712:O3714" si="3133">O3713</f>
        <v>2706.9489600000002</v>
      </c>
      <c r="P3712" s="5">
        <f t="shared" ref="P3712:V3714" si="3134">P3713</f>
        <v>0</v>
      </c>
      <c r="Q3712" s="5">
        <f t="shared" si="3134"/>
        <v>0</v>
      </c>
      <c r="R3712" s="5">
        <f t="shared" si="3134"/>
        <v>0</v>
      </c>
      <c r="S3712" s="5">
        <f t="shared" si="3134"/>
        <v>0</v>
      </c>
      <c r="T3712" s="5">
        <v>2347.6950000000002</v>
      </c>
      <c r="U3712" s="5">
        <f t="shared" si="3134"/>
        <v>0</v>
      </c>
      <c r="V3712" s="36">
        <f t="shared" si="3134"/>
        <v>0</v>
      </c>
      <c r="W3712" s="5">
        <f t="shared" si="3096"/>
        <v>100</v>
      </c>
      <c r="X3712" s="26"/>
    </row>
    <row r="3713" spans="1:24" ht="31.5" x14ac:dyDescent="0.25">
      <c r="A3713" s="4" t="s">
        <v>220</v>
      </c>
      <c r="B3713" s="4" t="s">
        <v>1347</v>
      </c>
      <c r="C3713" s="4" t="s">
        <v>202</v>
      </c>
      <c r="D3713" s="4" t="s">
        <v>12</v>
      </c>
      <c r="E3713" s="14" t="s">
        <v>466</v>
      </c>
      <c r="F3713" s="5">
        <f>F3714</f>
        <v>3336.7</v>
      </c>
      <c r="G3713" s="5">
        <f t="shared" si="3132"/>
        <v>3336.7</v>
      </c>
      <c r="H3713" s="5">
        <f t="shared" si="3132"/>
        <v>3336.7</v>
      </c>
      <c r="I3713" s="5">
        <f t="shared" si="3132"/>
        <v>0</v>
      </c>
      <c r="J3713" s="5">
        <f t="shared" si="3132"/>
        <v>0</v>
      </c>
      <c r="K3713" s="5">
        <f t="shared" si="3132"/>
        <v>0</v>
      </c>
      <c r="L3713" s="5">
        <f t="shared" si="3132"/>
        <v>0</v>
      </c>
      <c r="M3713" s="5">
        <f t="shared" si="3123"/>
        <v>3336.7</v>
      </c>
      <c r="N3713" s="5">
        <v>2347.6950000000002</v>
      </c>
      <c r="O3713" s="5">
        <f t="shared" si="3133"/>
        <v>2706.9489600000002</v>
      </c>
      <c r="P3713" s="5">
        <f t="shared" si="3134"/>
        <v>0</v>
      </c>
      <c r="Q3713" s="5">
        <f t="shared" si="3134"/>
        <v>0</v>
      </c>
      <c r="R3713" s="5">
        <f t="shared" si="3134"/>
        <v>0</v>
      </c>
      <c r="S3713" s="5">
        <f t="shared" si="3134"/>
        <v>0</v>
      </c>
      <c r="T3713" s="5">
        <v>2347.6950000000002</v>
      </c>
      <c r="U3713" s="5">
        <f t="shared" si="3134"/>
        <v>0</v>
      </c>
      <c r="V3713" s="36">
        <f t="shared" si="3134"/>
        <v>0</v>
      </c>
      <c r="W3713" s="5">
        <f t="shared" si="3096"/>
        <v>100</v>
      </c>
      <c r="X3713" s="26"/>
    </row>
    <row r="3714" spans="1:24" ht="63" x14ac:dyDescent="0.25">
      <c r="A3714" s="4" t="s">
        <v>220</v>
      </c>
      <c r="B3714" s="4" t="s">
        <v>1347</v>
      </c>
      <c r="C3714" s="4" t="s">
        <v>1503</v>
      </c>
      <c r="D3714" s="4"/>
      <c r="E3714" s="14" t="s">
        <v>1504</v>
      </c>
      <c r="F3714" s="5">
        <f t="shared" ref="F3714:L3714" si="3135">F3715</f>
        <v>3336.7</v>
      </c>
      <c r="G3714" s="5">
        <f t="shared" si="3135"/>
        <v>3336.7</v>
      </c>
      <c r="H3714" s="5">
        <f t="shared" si="3135"/>
        <v>3336.7</v>
      </c>
      <c r="I3714" s="5">
        <f t="shared" si="3135"/>
        <v>0</v>
      </c>
      <c r="J3714" s="5">
        <f t="shared" si="3135"/>
        <v>0</v>
      </c>
      <c r="K3714" s="5">
        <f t="shared" si="3135"/>
        <v>0</v>
      </c>
      <c r="L3714" s="5">
        <f t="shared" si="3135"/>
        <v>0</v>
      </c>
      <c r="M3714" s="5">
        <f t="shared" si="3123"/>
        <v>3336.7</v>
      </c>
      <c r="N3714" s="5">
        <v>682.75575000000003</v>
      </c>
      <c r="O3714" s="5">
        <f t="shared" si="3133"/>
        <v>2706.9489600000002</v>
      </c>
      <c r="P3714" s="5">
        <f t="shared" si="3134"/>
        <v>0</v>
      </c>
      <c r="Q3714" s="5">
        <f t="shared" si="3134"/>
        <v>0</v>
      </c>
      <c r="R3714" s="5">
        <f t="shared" si="3134"/>
        <v>0</v>
      </c>
      <c r="S3714" s="5">
        <f t="shared" si="3134"/>
        <v>0</v>
      </c>
      <c r="T3714" s="5">
        <v>682.75575000000003</v>
      </c>
      <c r="U3714" s="5">
        <f t="shared" si="3134"/>
        <v>0</v>
      </c>
      <c r="V3714" s="36">
        <f t="shared" si="3134"/>
        <v>0</v>
      </c>
      <c r="W3714" s="5">
        <f t="shared" si="3096"/>
        <v>100</v>
      </c>
      <c r="X3714" s="26"/>
    </row>
    <row r="3715" spans="1:24" ht="31.5" x14ac:dyDescent="0.25">
      <c r="A3715" s="4" t="s">
        <v>220</v>
      </c>
      <c r="B3715" s="4" t="s">
        <v>1347</v>
      </c>
      <c r="C3715" s="4" t="s">
        <v>1503</v>
      </c>
      <c r="D3715" s="4" t="s">
        <v>11</v>
      </c>
      <c r="E3715" s="14" t="s">
        <v>465</v>
      </c>
      <c r="F3715" s="5">
        <v>3336.7</v>
      </c>
      <c r="G3715" s="5">
        <v>3336.7</v>
      </c>
      <c r="H3715" s="5">
        <v>3336.7</v>
      </c>
      <c r="I3715" s="5"/>
      <c r="J3715" s="5"/>
      <c r="K3715" s="5"/>
      <c r="L3715" s="5"/>
      <c r="M3715" s="5">
        <f t="shared" si="3123"/>
        <v>3336.7</v>
      </c>
      <c r="N3715" s="5">
        <v>682.75575000000003</v>
      </c>
      <c r="O3715" s="5">
        <v>2706.9489600000002</v>
      </c>
      <c r="P3715" s="5">
        <v>0</v>
      </c>
      <c r="Q3715" s="5">
        <v>0</v>
      </c>
      <c r="R3715" s="5">
        <v>0</v>
      </c>
      <c r="S3715" s="5">
        <v>0</v>
      </c>
      <c r="T3715" s="5">
        <v>682.75575000000003</v>
      </c>
      <c r="U3715" s="5">
        <v>0</v>
      </c>
      <c r="V3715" s="36">
        <v>0</v>
      </c>
      <c r="W3715" s="5">
        <f t="shared" si="3096"/>
        <v>100</v>
      </c>
      <c r="X3715" s="26"/>
    </row>
    <row r="3716" spans="1:24" ht="31.5" x14ac:dyDescent="0.25">
      <c r="A3716" s="4" t="s">
        <v>220</v>
      </c>
      <c r="B3716" s="4" t="s">
        <v>1347</v>
      </c>
      <c r="C3716" s="4" t="s">
        <v>1503</v>
      </c>
      <c r="D3716" s="4" t="s">
        <v>12</v>
      </c>
      <c r="E3716" s="14" t="s">
        <v>466</v>
      </c>
      <c r="F3716" s="5">
        <f t="shared" ref="F3716:L3720" si="3136">F3717</f>
        <v>26520.1</v>
      </c>
      <c r="G3716" s="5">
        <f t="shared" si="3136"/>
        <v>30692.800000000003</v>
      </c>
      <c r="H3716" s="5">
        <f t="shared" si="3136"/>
        <v>30692.800000000003</v>
      </c>
      <c r="I3716" s="5">
        <f t="shared" si="3136"/>
        <v>0</v>
      </c>
      <c r="J3716" s="5">
        <f t="shared" si="3136"/>
        <v>0</v>
      </c>
      <c r="K3716" s="5">
        <f t="shared" si="3136"/>
        <v>0</v>
      </c>
      <c r="L3716" s="5">
        <f t="shared" si="3136"/>
        <v>0</v>
      </c>
      <c r="M3716" s="5">
        <f t="shared" si="3123"/>
        <v>26520.1</v>
      </c>
      <c r="N3716" s="5">
        <v>682.75575000000003</v>
      </c>
      <c r="O3716" s="5">
        <f t="shared" ref="O3716:O3720" si="3137">O3717</f>
        <v>0</v>
      </c>
      <c r="P3716" s="5">
        <f t="shared" ref="P3716:V3720" si="3138">P3717</f>
        <v>77.44417</v>
      </c>
      <c r="Q3716" s="5">
        <f t="shared" si="3138"/>
        <v>0</v>
      </c>
      <c r="R3716" s="5">
        <f t="shared" si="3138"/>
        <v>0</v>
      </c>
      <c r="S3716" s="5">
        <f t="shared" si="3138"/>
        <v>0</v>
      </c>
      <c r="T3716" s="5">
        <v>682.75575000000003</v>
      </c>
      <c r="U3716" s="5">
        <f t="shared" si="3138"/>
        <v>77.44417</v>
      </c>
      <c r="V3716" s="36">
        <f t="shared" si="3138"/>
        <v>0</v>
      </c>
      <c r="W3716" s="5">
        <f t="shared" si="3096"/>
        <v>100</v>
      </c>
      <c r="X3716" s="26"/>
    </row>
    <row r="3717" spans="1:24" ht="47.25" x14ac:dyDescent="0.25">
      <c r="A3717" s="4" t="s">
        <v>220</v>
      </c>
      <c r="B3717" s="4" t="s">
        <v>1347</v>
      </c>
      <c r="C3717" s="4" t="s">
        <v>777</v>
      </c>
      <c r="D3717" s="4"/>
      <c r="E3717" s="14" t="s">
        <v>815</v>
      </c>
      <c r="F3717" s="5">
        <f t="shared" si="3136"/>
        <v>26520.1</v>
      </c>
      <c r="G3717" s="5">
        <f t="shared" si="3136"/>
        <v>30692.800000000003</v>
      </c>
      <c r="H3717" s="5">
        <f t="shared" si="3136"/>
        <v>30692.800000000003</v>
      </c>
      <c r="I3717" s="5">
        <f t="shared" si="3136"/>
        <v>0</v>
      </c>
      <c r="J3717" s="5">
        <f t="shared" si="3136"/>
        <v>0</v>
      </c>
      <c r="K3717" s="5">
        <f t="shared" si="3136"/>
        <v>0</v>
      </c>
      <c r="L3717" s="5">
        <f t="shared" si="3136"/>
        <v>0</v>
      </c>
      <c r="M3717" s="5">
        <f t="shared" si="3123"/>
        <v>26520.1</v>
      </c>
      <c r="N3717" s="5">
        <v>1969.232</v>
      </c>
      <c r="O3717" s="5">
        <f t="shared" si="3137"/>
        <v>0</v>
      </c>
      <c r="P3717" s="5">
        <f t="shared" si="3138"/>
        <v>77.44417</v>
      </c>
      <c r="Q3717" s="5">
        <f t="shared" si="3138"/>
        <v>0</v>
      </c>
      <c r="R3717" s="5">
        <f t="shared" si="3138"/>
        <v>0</v>
      </c>
      <c r="S3717" s="5">
        <f t="shared" si="3138"/>
        <v>0</v>
      </c>
      <c r="T3717" s="5">
        <v>1969.23163</v>
      </c>
      <c r="U3717" s="5">
        <f t="shared" si="3138"/>
        <v>77.44417</v>
      </c>
      <c r="V3717" s="36">
        <f t="shared" si="3138"/>
        <v>0</v>
      </c>
      <c r="W3717" s="5">
        <f t="shared" si="3096"/>
        <v>99.999981210949244</v>
      </c>
      <c r="X3717" s="26"/>
    </row>
    <row r="3718" spans="1:24" ht="31.5" x14ac:dyDescent="0.25">
      <c r="A3718" s="4" t="s">
        <v>220</v>
      </c>
      <c r="B3718" s="4" t="s">
        <v>1347</v>
      </c>
      <c r="C3718" s="4" t="s">
        <v>1263</v>
      </c>
      <c r="D3718" s="4"/>
      <c r="E3718" s="14" t="s">
        <v>1264</v>
      </c>
      <c r="F3718" s="5">
        <f t="shared" si="3136"/>
        <v>26520.1</v>
      </c>
      <c r="G3718" s="5">
        <f t="shared" si="3136"/>
        <v>30692.800000000003</v>
      </c>
      <c r="H3718" s="5">
        <f t="shared" si="3136"/>
        <v>30692.800000000003</v>
      </c>
      <c r="I3718" s="5">
        <f t="shared" si="3136"/>
        <v>0</v>
      </c>
      <c r="J3718" s="5">
        <f t="shared" si="3136"/>
        <v>0</v>
      </c>
      <c r="K3718" s="5">
        <f t="shared" si="3136"/>
        <v>0</v>
      </c>
      <c r="L3718" s="5">
        <f t="shared" si="3136"/>
        <v>0</v>
      </c>
      <c r="M3718" s="5">
        <f t="shared" si="3123"/>
        <v>26520.1</v>
      </c>
      <c r="N3718" s="5">
        <v>608.92200000000003</v>
      </c>
      <c r="O3718" s="5">
        <f t="shared" si="3137"/>
        <v>0</v>
      </c>
      <c r="P3718" s="5">
        <f t="shared" si="3138"/>
        <v>77.44417</v>
      </c>
      <c r="Q3718" s="5">
        <f t="shared" si="3138"/>
        <v>0</v>
      </c>
      <c r="R3718" s="5">
        <f t="shared" si="3138"/>
        <v>0</v>
      </c>
      <c r="S3718" s="5">
        <f t="shared" si="3138"/>
        <v>0</v>
      </c>
      <c r="T3718" s="5">
        <v>608.92200000000003</v>
      </c>
      <c r="U3718" s="5">
        <f t="shared" si="3138"/>
        <v>77.44417</v>
      </c>
      <c r="V3718" s="36">
        <f t="shared" si="3138"/>
        <v>0</v>
      </c>
      <c r="W3718" s="5">
        <f t="shared" si="3096"/>
        <v>100</v>
      </c>
      <c r="X3718" s="26"/>
    </row>
    <row r="3719" spans="1:24" ht="31.5" x14ac:dyDescent="0.25">
      <c r="A3719" s="4" t="s">
        <v>220</v>
      </c>
      <c r="B3719" s="4" t="s">
        <v>1347</v>
      </c>
      <c r="C3719" s="4" t="s">
        <v>1263</v>
      </c>
      <c r="D3719" s="4" t="s">
        <v>11</v>
      </c>
      <c r="E3719" s="14" t="s">
        <v>465</v>
      </c>
      <c r="F3719" s="5">
        <f t="shared" si="3136"/>
        <v>26520.1</v>
      </c>
      <c r="G3719" s="5">
        <f t="shared" si="3136"/>
        <v>30692.800000000003</v>
      </c>
      <c r="H3719" s="5">
        <f t="shared" si="3136"/>
        <v>30692.800000000003</v>
      </c>
      <c r="I3719" s="5">
        <f t="shared" si="3136"/>
        <v>0</v>
      </c>
      <c r="J3719" s="5">
        <f t="shared" si="3136"/>
        <v>0</v>
      </c>
      <c r="K3719" s="5">
        <f t="shared" si="3136"/>
        <v>0</v>
      </c>
      <c r="L3719" s="5">
        <f t="shared" si="3136"/>
        <v>0</v>
      </c>
      <c r="M3719" s="5">
        <f t="shared" si="3123"/>
        <v>26520.1</v>
      </c>
      <c r="N3719" s="5">
        <v>608.92200000000003</v>
      </c>
      <c r="O3719" s="5">
        <f t="shared" si="3137"/>
        <v>0</v>
      </c>
      <c r="P3719" s="5">
        <f t="shared" si="3138"/>
        <v>77.44417</v>
      </c>
      <c r="Q3719" s="5">
        <f t="shared" si="3138"/>
        <v>0</v>
      </c>
      <c r="R3719" s="5">
        <f t="shared" si="3138"/>
        <v>0</v>
      </c>
      <c r="S3719" s="5">
        <f t="shared" si="3138"/>
        <v>0</v>
      </c>
      <c r="T3719" s="5">
        <v>608.92200000000003</v>
      </c>
      <c r="U3719" s="5">
        <f t="shared" si="3138"/>
        <v>77.44417</v>
      </c>
      <c r="V3719" s="36">
        <f t="shared" si="3138"/>
        <v>0</v>
      </c>
      <c r="W3719" s="5">
        <f t="shared" si="3096"/>
        <v>100</v>
      </c>
      <c r="X3719" s="26"/>
    </row>
    <row r="3720" spans="1:24" ht="31.5" x14ac:dyDescent="0.25">
      <c r="A3720" s="4" t="s">
        <v>220</v>
      </c>
      <c r="B3720" s="4" t="s">
        <v>1347</v>
      </c>
      <c r="C3720" s="4" t="s">
        <v>1263</v>
      </c>
      <c r="D3720" s="4" t="s">
        <v>12</v>
      </c>
      <c r="E3720" s="14" t="s">
        <v>466</v>
      </c>
      <c r="F3720" s="5">
        <f t="shared" si="3136"/>
        <v>26520.1</v>
      </c>
      <c r="G3720" s="5">
        <f t="shared" si="3136"/>
        <v>30692.800000000003</v>
      </c>
      <c r="H3720" s="5">
        <f t="shared" si="3136"/>
        <v>30692.800000000003</v>
      </c>
      <c r="I3720" s="5">
        <f t="shared" si="3136"/>
        <v>0</v>
      </c>
      <c r="J3720" s="5">
        <f t="shared" si="3136"/>
        <v>0</v>
      </c>
      <c r="K3720" s="5">
        <f t="shared" si="3136"/>
        <v>0</v>
      </c>
      <c r="L3720" s="5">
        <f t="shared" si="3136"/>
        <v>0</v>
      </c>
      <c r="M3720" s="5">
        <f t="shared" si="3123"/>
        <v>26520.1</v>
      </c>
      <c r="N3720" s="5">
        <v>608.92200000000003</v>
      </c>
      <c r="O3720" s="5">
        <f t="shared" si="3137"/>
        <v>0</v>
      </c>
      <c r="P3720" s="5">
        <f t="shared" si="3138"/>
        <v>77.44417</v>
      </c>
      <c r="Q3720" s="5">
        <f t="shared" si="3138"/>
        <v>0</v>
      </c>
      <c r="R3720" s="5">
        <f t="shared" si="3138"/>
        <v>0</v>
      </c>
      <c r="S3720" s="5">
        <f t="shared" si="3138"/>
        <v>0</v>
      </c>
      <c r="T3720" s="5">
        <v>608.92200000000003</v>
      </c>
      <c r="U3720" s="5">
        <f t="shared" si="3138"/>
        <v>77.44417</v>
      </c>
      <c r="V3720" s="36">
        <f t="shared" si="3138"/>
        <v>0</v>
      </c>
      <c r="W3720" s="5">
        <f t="shared" si="3096"/>
        <v>100</v>
      </c>
      <c r="X3720" s="26"/>
    </row>
    <row r="3721" spans="1:24" ht="31.5" x14ac:dyDescent="0.25">
      <c r="A3721" s="4" t="s">
        <v>220</v>
      </c>
      <c r="B3721" s="4" t="s">
        <v>1347</v>
      </c>
      <c r="C3721" s="4" t="s">
        <v>778</v>
      </c>
      <c r="D3721" s="4"/>
      <c r="E3721" s="14" t="s">
        <v>1254</v>
      </c>
      <c r="F3721" s="5">
        <v>26520.1</v>
      </c>
      <c r="G3721" s="5">
        <v>30692.800000000003</v>
      </c>
      <c r="H3721" s="5">
        <v>30692.800000000003</v>
      </c>
      <c r="I3721" s="5"/>
      <c r="J3721" s="5"/>
      <c r="K3721" s="5"/>
      <c r="L3721" s="5"/>
      <c r="M3721" s="5">
        <f t="shared" si="3123"/>
        <v>26520.1</v>
      </c>
      <c r="N3721" s="5">
        <v>1360.31</v>
      </c>
      <c r="O3721" s="5">
        <v>0</v>
      </c>
      <c r="P3721" s="5">
        <v>77.44417</v>
      </c>
      <c r="Q3721" s="5">
        <v>0</v>
      </c>
      <c r="R3721" s="5">
        <v>0</v>
      </c>
      <c r="S3721" s="5">
        <v>0</v>
      </c>
      <c r="T3721" s="5">
        <v>1360.30963</v>
      </c>
      <c r="U3721" s="5">
        <v>77.44417</v>
      </c>
      <c r="V3721" s="36">
        <v>0</v>
      </c>
      <c r="W3721" s="5">
        <f t="shared" si="3096"/>
        <v>99.999972800317565</v>
      </c>
      <c r="X3721" s="26"/>
    </row>
    <row r="3722" spans="1:24" ht="31.5" x14ac:dyDescent="0.25">
      <c r="A3722" s="4" t="s">
        <v>220</v>
      </c>
      <c r="B3722" s="4" t="s">
        <v>1347</v>
      </c>
      <c r="C3722" s="4" t="s">
        <v>778</v>
      </c>
      <c r="D3722" s="4" t="s">
        <v>11</v>
      </c>
      <c r="E3722" s="14" t="s">
        <v>465</v>
      </c>
      <c r="F3722" s="5">
        <f t="shared" ref="F3722:L3722" si="3139">F3723+F3735</f>
        <v>32028.9</v>
      </c>
      <c r="G3722" s="5">
        <f t="shared" si="3139"/>
        <v>4268.8999999999996</v>
      </c>
      <c r="H3722" s="5">
        <f t="shared" si="3139"/>
        <v>4268.8999999999996</v>
      </c>
      <c r="I3722" s="5">
        <f t="shared" si="3139"/>
        <v>0</v>
      </c>
      <c r="J3722" s="5">
        <f t="shared" si="3139"/>
        <v>0</v>
      </c>
      <c r="K3722" s="5">
        <f t="shared" si="3139"/>
        <v>0</v>
      </c>
      <c r="L3722" s="5">
        <f t="shared" si="3139"/>
        <v>946.34299999999985</v>
      </c>
      <c r="M3722" s="5">
        <f t="shared" si="3123"/>
        <v>32975.243000000002</v>
      </c>
      <c r="N3722" s="5">
        <v>1360.31</v>
      </c>
      <c r="O3722" s="5">
        <f>O3723+O3735</f>
        <v>2209.7028500000001</v>
      </c>
      <c r="P3722" s="5">
        <f t="shared" ref="P3722:V3722" si="3140">P3723+P3735</f>
        <v>0</v>
      </c>
      <c r="Q3722" s="5">
        <f t="shared" si="3140"/>
        <v>0</v>
      </c>
      <c r="R3722" s="5">
        <f t="shared" si="3140"/>
        <v>0</v>
      </c>
      <c r="S3722" s="5">
        <f t="shared" si="3140"/>
        <v>0</v>
      </c>
      <c r="T3722" s="5">
        <v>1360.30963</v>
      </c>
      <c r="U3722" s="5">
        <f t="shared" si="3140"/>
        <v>0</v>
      </c>
      <c r="V3722" s="36">
        <f t="shared" si="3140"/>
        <v>0</v>
      </c>
      <c r="W3722" s="5">
        <f t="shared" si="3096"/>
        <v>99.999972800317565</v>
      </c>
      <c r="X3722" s="26"/>
    </row>
    <row r="3723" spans="1:24" ht="31.5" x14ac:dyDescent="0.25">
      <c r="A3723" s="4" t="s">
        <v>220</v>
      </c>
      <c r="B3723" s="4" t="s">
        <v>1347</v>
      </c>
      <c r="C3723" s="4" t="s">
        <v>778</v>
      </c>
      <c r="D3723" s="4" t="s">
        <v>12</v>
      </c>
      <c r="E3723" s="14" t="s">
        <v>466</v>
      </c>
      <c r="F3723" s="5">
        <f t="shared" ref="F3723:L3723" si="3141">F3724+F3728</f>
        <v>4268.8999999999996</v>
      </c>
      <c r="G3723" s="5">
        <f t="shared" si="3141"/>
        <v>4268.8999999999996</v>
      </c>
      <c r="H3723" s="5">
        <f t="shared" si="3141"/>
        <v>4268.8999999999996</v>
      </c>
      <c r="I3723" s="5">
        <f t="shared" si="3141"/>
        <v>0</v>
      </c>
      <c r="J3723" s="5">
        <f t="shared" si="3141"/>
        <v>0</v>
      </c>
      <c r="K3723" s="5">
        <f t="shared" si="3141"/>
        <v>0</v>
      </c>
      <c r="L3723" s="5">
        <f t="shared" si="3141"/>
        <v>3468.596</v>
      </c>
      <c r="M3723" s="5">
        <f t="shared" si="3123"/>
        <v>7737.4959999999992</v>
      </c>
      <c r="N3723" s="5">
        <v>1360.31</v>
      </c>
      <c r="O3723" s="5">
        <f>O3724+O3728</f>
        <v>2209.7028500000001</v>
      </c>
      <c r="P3723" s="5">
        <f t="shared" ref="P3723:V3723" si="3142">P3724+P3728</f>
        <v>0</v>
      </c>
      <c r="Q3723" s="5">
        <f t="shared" si="3142"/>
        <v>0</v>
      </c>
      <c r="R3723" s="5">
        <f t="shared" si="3142"/>
        <v>0</v>
      </c>
      <c r="S3723" s="5">
        <f t="shared" si="3142"/>
        <v>0</v>
      </c>
      <c r="T3723" s="5">
        <v>1360.30963</v>
      </c>
      <c r="U3723" s="5">
        <f t="shared" si="3142"/>
        <v>0</v>
      </c>
      <c r="V3723" s="36">
        <f t="shared" si="3142"/>
        <v>0</v>
      </c>
      <c r="W3723" s="5">
        <f t="shared" ref="W3723:W3786" si="3143">T3723/N3723*100</f>
        <v>99.999972800317565</v>
      </c>
      <c r="X3723" s="26"/>
    </row>
    <row r="3724" spans="1:24" ht="31.5" x14ac:dyDescent="0.25">
      <c r="A3724" s="4" t="s">
        <v>220</v>
      </c>
      <c r="B3724" s="4" t="s">
        <v>1347</v>
      </c>
      <c r="C3724" s="4" t="s">
        <v>22</v>
      </c>
      <c r="D3724" s="4"/>
      <c r="E3724" s="14" t="s">
        <v>699</v>
      </c>
      <c r="F3724" s="5">
        <f t="shared" ref="F3724:L3726" si="3144">F3725</f>
        <v>2932.8</v>
      </c>
      <c r="G3724" s="5">
        <f t="shared" si="3144"/>
        <v>2932.8</v>
      </c>
      <c r="H3724" s="5">
        <f t="shared" si="3144"/>
        <v>2932.8</v>
      </c>
      <c r="I3724" s="5">
        <f t="shared" si="3144"/>
        <v>0</v>
      </c>
      <c r="J3724" s="5">
        <f t="shared" si="3144"/>
        <v>0</v>
      </c>
      <c r="K3724" s="5">
        <f t="shared" si="3144"/>
        <v>0</v>
      </c>
      <c r="L3724" s="5">
        <f t="shared" si="3144"/>
        <v>-14.664</v>
      </c>
      <c r="M3724" s="5">
        <f t="shared" si="3123"/>
        <v>2918.136</v>
      </c>
      <c r="N3724" s="5">
        <v>459.09</v>
      </c>
      <c r="O3724" s="5">
        <f t="shared" ref="O3724:O3726" si="3145">O3725</f>
        <v>1777.44</v>
      </c>
      <c r="P3724" s="5">
        <f t="shared" ref="P3724:V3726" si="3146">P3725</f>
        <v>0</v>
      </c>
      <c r="Q3724" s="5">
        <f t="shared" si="3146"/>
        <v>0</v>
      </c>
      <c r="R3724" s="5">
        <f t="shared" si="3146"/>
        <v>0</v>
      </c>
      <c r="S3724" s="5">
        <f t="shared" si="3146"/>
        <v>0</v>
      </c>
      <c r="T3724" s="5">
        <v>245.19094999999999</v>
      </c>
      <c r="U3724" s="5">
        <f t="shared" si="3146"/>
        <v>0</v>
      </c>
      <c r="V3724" s="36">
        <f t="shared" si="3146"/>
        <v>0</v>
      </c>
      <c r="W3724" s="5">
        <f t="shared" si="3143"/>
        <v>53.408035461456357</v>
      </c>
      <c r="X3724" s="26"/>
    </row>
    <row r="3725" spans="1:24" ht="47.25" x14ac:dyDescent="0.25">
      <c r="A3725" s="4" t="s">
        <v>220</v>
      </c>
      <c r="B3725" s="4" t="s">
        <v>1347</v>
      </c>
      <c r="C3725" s="4" t="s">
        <v>345</v>
      </c>
      <c r="D3725" s="4"/>
      <c r="E3725" s="14" t="s">
        <v>704</v>
      </c>
      <c r="F3725" s="5">
        <f t="shared" si="3144"/>
        <v>2932.8</v>
      </c>
      <c r="G3725" s="5">
        <f t="shared" si="3144"/>
        <v>2932.8</v>
      </c>
      <c r="H3725" s="5">
        <f t="shared" si="3144"/>
        <v>2932.8</v>
      </c>
      <c r="I3725" s="5">
        <f t="shared" si="3144"/>
        <v>0</v>
      </c>
      <c r="J3725" s="5">
        <f t="shared" si="3144"/>
        <v>0</v>
      </c>
      <c r="K3725" s="5">
        <f t="shared" si="3144"/>
        <v>0</v>
      </c>
      <c r="L3725" s="5">
        <f t="shared" si="3144"/>
        <v>-14.664</v>
      </c>
      <c r="M3725" s="5">
        <f t="shared" si="3123"/>
        <v>2918.136</v>
      </c>
      <c r="N3725" s="5">
        <v>459.09</v>
      </c>
      <c r="O3725" s="5">
        <f t="shared" si="3145"/>
        <v>1777.44</v>
      </c>
      <c r="P3725" s="5">
        <f t="shared" si="3146"/>
        <v>0</v>
      </c>
      <c r="Q3725" s="5">
        <f t="shared" si="3146"/>
        <v>0</v>
      </c>
      <c r="R3725" s="5">
        <f t="shared" si="3146"/>
        <v>0</v>
      </c>
      <c r="S3725" s="5">
        <f t="shared" si="3146"/>
        <v>0</v>
      </c>
      <c r="T3725" s="5">
        <v>245.19094999999999</v>
      </c>
      <c r="U3725" s="5">
        <f t="shared" si="3146"/>
        <v>0</v>
      </c>
      <c r="V3725" s="36">
        <f t="shared" si="3146"/>
        <v>0</v>
      </c>
      <c r="W3725" s="5">
        <f t="shared" si="3143"/>
        <v>53.408035461456357</v>
      </c>
      <c r="X3725" s="26"/>
    </row>
    <row r="3726" spans="1:24" ht="31.5" x14ac:dyDescent="0.25">
      <c r="A3726" s="4" t="s">
        <v>220</v>
      </c>
      <c r="B3726" s="4" t="s">
        <v>1347</v>
      </c>
      <c r="C3726" s="4" t="s">
        <v>345</v>
      </c>
      <c r="D3726" s="4" t="s">
        <v>11</v>
      </c>
      <c r="E3726" s="14" t="s">
        <v>465</v>
      </c>
      <c r="F3726" s="5">
        <f t="shared" si="3144"/>
        <v>2932.8</v>
      </c>
      <c r="G3726" s="5">
        <f t="shared" si="3144"/>
        <v>2932.8</v>
      </c>
      <c r="H3726" s="5">
        <f t="shared" si="3144"/>
        <v>2932.8</v>
      </c>
      <c r="I3726" s="5">
        <f t="shared" si="3144"/>
        <v>0</v>
      </c>
      <c r="J3726" s="5">
        <f t="shared" si="3144"/>
        <v>0</v>
      </c>
      <c r="K3726" s="5">
        <f t="shared" si="3144"/>
        <v>0</v>
      </c>
      <c r="L3726" s="5">
        <f t="shared" si="3144"/>
        <v>-14.664</v>
      </c>
      <c r="M3726" s="5">
        <f t="shared" si="3123"/>
        <v>2918.136</v>
      </c>
      <c r="N3726" s="5">
        <v>419.09</v>
      </c>
      <c r="O3726" s="5">
        <f t="shared" si="3145"/>
        <v>1777.44</v>
      </c>
      <c r="P3726" s="5">
        <f t="shared" si="3146"/>
        <v>0</v>
      </c>
      <c r="Q3726" s="5">
        <f t="shared" si="3146"/>
        <v>0</v>
      </c>
      <c r="R3726" s="5">
        <f t="shared" si="3146"/>
        <v>0</v>
      </c>
      <c r="S3726" s="5">
        <f t="shared" si="3146"/>
        <v>0</v>
      </c>
      <c r="T3726" s="5">
        <v>245.19094999999999</v>
      </c>
      <c r="U3726" s="5">
        <f t="shared" si="3146"/>
        <v>0</v>
      </c>
      <c r="V3726" s="36">
        <f t="shared" si="3146"/>
        <v>0</v>
      </c>
      <c r="W3726" s="5">
        <f t="shared" si="3143"/>
        <v>58.505559664988425</v>
      </c>
      <c r="X3726" s="26"/>
    </row>
    <row r="3727" spans="1:24" ht="31.5" x14ac:dyDescent="0.25">
      <c r="A3727" s="4" t="s">
        <v>220</v>
      </c>
      <c r="B3727" s="4" t="s">
        <v>1347</v>
      </c>
      <c r="C3727" s="4" t="s">
        <v>345</v>
      </c>
      <c r="D3727" s="4" t="s">
        <v>12</v>
      </c>
      <c r="E3727" s="14" t="s">
        <v>466</v>
      </c>
      <c r="F3727" s="5">
        <v>2932.8</v>
      </c>
      <c r="G3727" s="5">
        <v>2932.8</v>
      </c>
      <c r="H3727" s="5">
        <v>2932.8</v>
      </c>
      <c r="I3727" s="5"/>
      <c r="J3727" s="5"/>
      <c r="K3727" s="5"/>
      <c r="L3727" s="5">
        <v>-14.664</v>
      </c>
      <c r="M3727" s="5">
        <f t="shared" si="3123"/>
        <v>2918.136</v>
      </c>
      <c r="N3727" s="5">
        <v>419.09</v>
      </c>
      <c r="O3727" s="5">
        <v>1777.44</v>
      </c>
      <c r="P3727" s="5">
        <v>0</v>
      </c>
      <c r="Q3727" s="5">
        <v>0</v>
      </c>
      <c r="R3727" s="5">
        <v>0</v>
      </c>
      <c r="S3727" s="5">
        <v>0</v>
      </c>
      <c r="T3727" s="5">
        <v>245.19094999999999</v>
      </c>
      <c r="U3727" s="5">
        <v>0</v>
      </c>
      <c r="V3727" s="36">
        <v>0</v>
      </c>
      <c r="W3727" s="5">
        <f t="shared" si="3143"/>
        <v>58.505559664988425</v>
      </c>
      <c r="X3727" s="26"/>
    </row>
    <row r="3728" spans="1:24" x14ac:dyDescent="0.25">
      <c r="A3728" s="4" t="s">
        <v>220</v>
      </c>
      <c r="B3728" s="4" t="s">
        <v>1347</v>
      </c>
      <c r="C3728" s="4" t="s">
        <v>345</v>
      </c>
      <c r="D3728" s="4" t="s">
        <v>13</v>
      </c>
      <c r="E3728" s="14" t="s">
        <v>480</v>
      </c>
      <c r="F3728" s="5">
        <f t="shared" ref="F3728:K3728" si="3147">F3732</f>
        <v>1336.1</v>
      </c>
      <c r="G3728" s="5">
        <f t="shared" si="3147"/>
        <v>1336.1</v>
      </c>
      <c r="H3728" s="5">
        <f t="shared" si="3147"/>
        <v>1336.1</v>
      </c>
      <c r="I3728" s="5">
        <f t="shared" si="3147"/>
        <v>0</v>
      </c>
      <c r="J3728" s="5">
        <f t="shared" si="3147"/>
        <v>0</v>
      </c>
      <c r="K3728" s="5">
        <f t="shared" si="3147"/>
        <v>0</v>
      </c>
      <c r="L3728" s="5">
        <f>L3732+L3729</f>
        <v>3483.26</v>
      </c>
      <c r="M3728" s="5">
        <f t="shared" si="3123"/>
        <v>4819.3600000000006</v>
      </c>
      <c r="N3728" s="5">
        <v>40</v>
      </c>
      <c r="O3728" s="5">
        <f t="shared" ref="O3728:V3728" si="3148">O3732+O3729</f>
        <v>432.26285000000001</v>
      </c>
      <c r="P3728" s="5">
        <f t="shared" si="3148"/>
        <v>0</v>
      </c>
      <c r="Q3728" s="5">
        <f t="shared" si="3148"/>
        <v>0</v>
      </c>
      <c r="R3728" s="5">
        <f t="shared" si="3148"/>
        <v>0</v>
      </c>
      <c r="S3728" s="5">
        <f t="shared" si="3148"/>
        <v>0</v>
      </c>
      <c r="T3728" s="5">
        <v>0</v>
      </c>
      <c r="U3728" s="5">
        <f t="shared" si="3148"/>
        <v>0</v>
      </c>
      <c r="V3728" s="36">
        <f t="shared" si="3148"/>
        <v>0</v>
      </c>
      <c r="W3728" s="5">
        <f t="shared" si="3143"/>
        <v>0</v>
      </c>
      <c r="X3728" s="26"/>
    </row>
    <row r="3729" spans="1:24" ht="63" x14ac:dyDescent="0.25">
      <c r="A3729" s="4" t="s">
        <v>220</v>
      </c>
      <c r="B3729" s="4" t="s">
        <v>1347</v>
      </c>
      <c r="C3729" s="4" t="s">
        <v>345</v>
      </c>
      <c r="D3729" s="4" t="s">
        <v>182</v>
      </c>
      <c r="E3729" s="14" t="s">
        <v>481</v>
      </c>
      <c r="F3729" s="5"/>
      <c r="G3729" s="5"/>
      <c r="H3729" s="5"/>
      <c r="I3729" s="5"/>
      <c r="J3729" s="5"/>
      <c r="K3729" s="5"/>
      <c r="L3729" s="5">
        <f>L3730</f>
        <v>3896.13</v>
      </c>
      <c r="M3729" s="5">
        <f>L3729</f>
        <v>3896.13</v>
      </c>
      <c r="N3729" s="5">
        <v>40</v>
      </c>
      <c r="O3729" s="5">
        <f t="shared" ref="O3729:V3730" si="3149">O3730</f>
        <v>0</v>
      </c>
      <c r="P3729" s="5">
        <f t="shared" si="3149"/>
        <v>0</v>
      </c>
      <c r="Q3729" s="5">
        <f t="shared" si="3149"/>
        <v>0</v>
      </c>
      <c r="R3729" s="5">
        <f t="shared" si="3149"/>
        <v>0</v>
      </c>
      <c r="S3729" s="5">
        <f t="shared" si="3149"/>
        <v>0</v>
      </c>
      <c r="T3729" s="5">
        <v>0</v>
      </c>
      <c r="U3729" s="5">
        <f t="shared" si="3149"/>
        <v>0</v>
      </c>
      <c r="V3729" s="36">
        <f t="shared" si="3149"/>
        <v>0</v>
      </c>
      <c r="W3729" s="5">
        <f t="shared" si="3143"/>
        <v>0</v>
      </c>
      <c r="X3729" s="26"/>
    </row>
    <row r="3730" spans="1:24" ht="31.5" x14ac:dyDescent="0.25">
      <c r="A3730" s="9" t="s">
        <v>220</v>
      </c>
      <c r="B3730" s="9" t="s">
        <v>1348</v>
      </c>
      <c r="C3730" s="9"/>
      <c r="D3730" s="9"/>
      <c r="E3730" s="13" t="s">
        <v>449</v>
      </c>
      <c r="F3730" s="5"/>
      <c r="G3730" s="5"/>
      <c r="H3730" s="5"/>
      <c r="I3730" s="5"/>
      <c r="J3730" s="5"/>
      <c r="K3730" s="5"/>
      <c r="L3730" s="5">
        <f>L3731</f>
        <v>3896.13</v>
      </c>
      <c r="M3730" s="5">
        <f>L3730</f>
        <v>3896.13</v>
      </c>
      <c r="N3730" s="11">
        <v>10771.42966</v>
      </c>
      <c r="O3730" s="5">
        <f t="shared" si="3149"/>
        <v>0</v>
      </c>
      <c r="P3730" s="5">
        <f t="shared" si="3149"/>
        <v>0</v>
      </c>
      <c r="Q3730" s="5">
        <f t="shared" si="3149"/>
        <v>0</v>
      </c>
      <c r="R3730" s="5">
        <f t="shared" si="3149"/>
        <v>0</v>
      </c>
      <c r="S3730" s="5">
        <f t="shared" si="3149"/>
        <v>0</v>
      </c>
      <c r="T3730" s="11">
        <v>10765.85972</v>
      </c>
      <c r="U3730" s="5">
        <f t="shared" si="3149"/>
        <v>0</v>
      </c>
      <c r="V3730" s="36">
        <f t="shared" si="3149"/>
        <v>0</v>
      </c>
      <c r="W3730" s="11">
        <f t="shared" si="3143"/>
        <v>99.948289686923516</v>
      </c>
      <c r="X3730" s="26"/>
    </row>
    <row r="3731" spans="1:24" ht="31.5" x14ac:dyDescent="0.25">
      <c r="A3731" s="4" t="s">
        <v>220</v>
      </c>
      <c r="B3731" s="4" t="s">
        <v>1348</v>
      </c>
      <c r="C3731" s="4" t="s">
        <v>183</v>
      </c>
      <c r="D3731" s="4"/>
      <c r="E3731" s="14" t="s">
        <v>831</v>
      </c>
      <c r="F3731" s="5"/>
      <c r="G3731" s="5"/>
      <c r="H3731" s="5"/>
      <c r="I3731" s="5"/>
      <c r="J3731" s="5"/>
      <c r="K3731" s="5"/>
      <c r="L3731" s="5">
        <v>3896.13</v>
      </c>
      <c r="M3731" s="5">
        <f>L3731</f>
        <v>3896.13</v>
      </c>
      <c r="N3731" s="5">
        <v>10739.8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10734.23006</v>
      </c>
      <c r="U3731" s="5">
        <v>0</v>
      </c>
      <c r="V3731" s="36">
        <v>0</v>
      </c>
      <c r="W3731" s="5">
        <f t="shared" si="3143"/>
        <v>99.948137395482235</v>
      </c>
      <c r="X3731" s="26"/>
    </row>
    <row r="3732" spans="1:24" ht="31.5" x14ac:dyDescent="0.25">
      <c r="A3732" s="4" t="s">
        <v>220</v>
      </c>
      <c r="B3732" s="4" t="s">
        <v>1348</v>
      </c>
      <c r="C3732" s="4" t="s">
        <v>269</v>
      </c>
      <c r="D3732" s="4"/>
      <c r="E3732" s="14" t="s">
        <v>1028</v>
      </c>
      <c r="F3732" s="5">
        <f t="shared" ref="F3732:L3733" si="3150">F3733</f>
        <v>1336.1</v>
      </c>
      <c r="G3732" s="5">
        <f t="shared" si="3150"/>
        <v>1336.1</v>
      </c>
      <c r="H3732" s="5">
        <f t="shared" si="3150"/>
        <v>1336.1</v>
      </c>
      <c r="I3732" s="5">
        <f t="shared" si="3150"/>
        <v>0</v>
      </c>
      <c r="J3732" s="5">
        <f t="shared" si="3150"/>
        <v>0</v>
      </c>
      <c r="K3732" s="5">
        <f t="shared" si="3150"/>
        <v>0</v>
      </c>
      <c r="L3732" s="5">
        <f t="shared" si="3150"/>
        <v>-412.87</v>
      </c>
      <c r="M3732" s="5">
        <f t="shared" si="3123"/>
        <v>923.2299999999999</v>
      </c>
      <c r="N3732" s="5">
        <v>10739.8</v>
      </c>
      <c r="O3732" s="5">
        <f>O3733</f>
        <v>432.26285000000001</v>
      </c>
      <c r="P3732" s="5">
        <f t="shared" ref="P3732:V3733" si="3151">P3733</f>
        <v>0</v>
      </c>
      <c r="Q3732" s="5">
        <f t="shared" si="3151"/>
        <v>0</v>
      </c>
      <c r="R3732" s="5">
        <f t="shared" si="3151"/>
        <v>0</v>
      </c>
      <c r="S3732" s="5">
        <f t="shared" si="3151"/>
        <v>0</v>
      </c>
      <c r="T3732" s="5">
        <v>10734.23006</v>
      </c>
      <c r="U3732" s="5">
        <f t="shared" si="3151"/>
        <v>0</v>
      </c>
      <c r="V3732" s="36">
        <f t="shared" si="3151"/>
        <v>0</v>
      </c>
      <c r="W3732" s="5">
        <f t="shared" si="3143"/>
        <v>99.948137395482235</v>
      </c>
      <c r="X3732" s="26"/>
    </row>
    <row r="3733" spans="1:24" ht="31.5" x14ac:dyDescent="0.25">
      <c r="A3733" s="4" t="s">
        <v>220</v>
      </c>
      <c r="B3733" s="4" t="s">
        <v>1348</v>
      </c>
      <c r="C3733" s="4" t="s">
        <v>268</v>
      </c>
      <c r="D3733" s="4"/>
      <c r="E3733" s="14" t="s">
        <v>1029</v>
      </c>
      <c r="F3733" s="5">
        <f t="shared" si="3150"/>
        <v>1336.1</v>
      </c>
      <c r="G3733" s="5">
        <f t="shared" si="3150"/>
        <v>1336.1</v>
      </c>
      <c r="H3733" s="5">
        <f t="shared" si="3150"/>
        <v>1336.1</v>
      </c>
      <c r="I3733" s="5">
        <f t="shared" si="3150"/>
        <v>0</v>
      </c>
      <c r="J3733" s="5">
        <f t="shared" si="3150"/>
        <v>0</v>
      </c>
      <c r="K3733" s="5">
        <f t="shared" si="3150"/>
        <v>0</v>
      </c>
      <c r="L3733" s="5">
        <f t="shared" si="3150"/>
        <v>-412.87</v>
      </c>
      <c r="M3733" s="5">
        <f t="shared" si="3123"/>
        <v>923.2299999999999</v>
      </c>
      <c r="N3733" s="5">
        <v>10739.8</v>
      </c>
      <c r="O3733" s="5">
        <f>O3734</f>
        <v>432.26285000000001</v>
      </c>
      <c r="P3733" s="5">
        <f t="shared" si="3151"/>
        <v>0</v>
      </c>
      <c r="Q3733" s="5">
        <f t="shared" si="3151"/>
        <v>0</v>
      </c>
      <c r="R3733" s="5">
        <f t="shared" si="3151"/>
        <v>0</v>
      </c>
      <c r="S3733" s="5">
        <f t="shared" si="3151"/>
        <v>0</v>
      </c>
      <c r="T3733" s="5">
        <v>10734.23006</v>
      </c>
      <c r="U3733" s="5">
        <f t="shared" si="3151"/>
        <v>0</v>
      </c>
      <c r="V3733" s="36">
        <f t="shared" si="3151"/>
        <v>0</v>
      </c>
      <c r="W3733" s="5">
        <f t="shared" si="3143"/>
        <v>99.948137395482235</v>
      </c>
      <c r="X3733" s="26"/>
    </row>
    <row r="3734" spans="1:24" ht="47.25" x14ac:dyDescent="0.25">
      <c r="A3734" s="4" t="s">
        <v>220</v>
      </c>
      <c r="B3734" s="4" t="s">
        <v>1348</v>
      </c>
      <c r="C3734" s="4" t="s">
        <v>1505</v>
      </c>
      <c r="D3734" s="4"/>
      <c r="E3734" s="14" t="s">
        <v>497</v>
      </c>
      <c r="F3734" s="5">
        <v>1336.1</v>
      </c>
      <c r="G3734" s="5">
        <v>1336.1</v>
      </c>
      <c r="H3734" s="5">
        <v>1336.1</v>
      </c>
      <c r="I3734" s="5"/>
      <c r="J3734" s="5"/>
      <c r="K3734" s="5"/>
      <c r="L3734" s="5">
        <f>264.576-677.446</f>
        <v>-412.87</v>
      </c>
      <c r="M3734" s="5">
        <f t="shared" si="3123"/>
        <v>923.2299999999999</v>
      </c>
      <c r="N3734" s="5">
        <v>10739.8</v>
      </c>
      <c r="O3734" s="5">
        <v>432.26285000000001</v>
      </c>
      <c r="P3734" s="5">
        <v>0</v>
      </c>
      <c r="Q3734" s="5">
        <v>0</v>
      </c>
      <c r="R3734" s="5">
        <v>0</v>
      </c>
      <c r="S3734" s="5">
        <v>0</v>
      </c>
      <c r="T3734" s="5">
        <v>10734.23006</v>
      </c>
      <c r="U3734" s="5">
        <v>0</v>
      </c>
      <c r="V3734" s="36">
        <v>0</v>
      </c>
      <c r="W3734" s="5">
        <f t="shared" si="3143"/>
        <v>99.948137395482235</v>
      </c>
      <c r="X3734" s="26"/>
    </row>
    <row r="3735" spans="1:24" ht="78.75" x14ac:dyDescent="0.25">
      <c r="A3735" s="4" t="s">
        <v>220</v>
      </c>
      <c r="B3735" s="4" t="s">
        <v>1348</v>
      </c>
      <c r="C3735" s="4" t="s">
        <v>1505</v>
      </c>
      <c r="D3735" s="4" t="s">
        <v>18</v>
      </c>
      <c r="E3735" s="14" t="s">
        <v>462</v>
      </c>
      <c r="F3735" s="5">
        <f>F3736</f>
        <v>27760</v>
      </c>
      <c r="G3735" s="5">
        <f t="shared" ref="G3735:L3738" si="3152">G3736</f>
        <v>0</v>
      </c>
      <c r="H3735" s="5">
        <f t="shared" si="3152"/>
        <v>0</v>
      </c>
      <c r="I3735" s="5">
        <f t="shared" si="3152"/>
        <v>0</v>
      </c>
      <c r="J3735" s="5">
        <f t="shared" si="3152"/>
        <v>0</v>
      </c>
      <c r="K3735" s="5">
        <f t="shared" si="3152"/>
        <v>0</v>
      </c>
      <c r="L3735" s="5">
        <f t="shared" si="3152"/>
        <v>-2522.2530000000002</v>
      </c>
      <c r="M3735" s="5">
        <f t="shared" si="3123"/>
        <v>25237.746999999999</v>
      </c>
      <c r="N3735" s="5">
        <v>9283.6562400000003</v>
      </c>
      <c r="O3735" s="5">
        <f t="shared" ref="O3735:O3738" si="3153">O3736</f>
        <v>0</v>
      </c>
      <c r="P3735" s="5">
        <f t="shared" ref="P3735:V3738" si="3154">P3736</f>
        <v>0</v>
      </c>
      <c r="Q3735" s="5">
        <f t="shared" si="3154"/>
        <v>0</v>
      </c>
      <c r="R3735" s="5">
        <f t="shared" si="3154"/>
        <v>0</v>
      </c>
      <c r="S3735" s="5">
        <f t="shared" si="3154"/>
        <v>0</v>
      </c>
      <c r="T3735" s="5">
        <v>9278.08727</v>
      </c>
      <c r="U3735" s="5">
        <f t="shared" si="3154"/>
        <v>0</v>
      </c>
      <c r="V3735" s="36">
        <f t="shared" si="3154"/>
        <v>0</v>
      </c>
      <c r="W3735" s="5">
        <f t="shared" si="3143"/>
        <v>99.940013181703065</v>
      </c>
      <c r="X3735" s="24"/>
    </row>
    <row r="3736" spans="1:24" x14ac:dyDescent="0.25">
      <c r="A3736" s="4" t="s">
        <v>220</v>
      </c>
      <c r="B3736" s="4" t="s">
        <v>1348</v>
      </c>
      <c r="C3736" s="4" t="s">
        <v>1505</v>
      </c>
      <c r="D3736" s="4" t="s">
        <v>19</v>
      </c>
      <c r="E3736" s="14" t="s">
        <v>463</v>
      </c>
      <c r="F3736" s="5">
        <f>F3737</f>
        <v>27760</v>
      </c>
      <c r="G3736" s="5">
        <f t="shared" si="3152"/>
        <v>0</v>
      </c>
      <c r="H3736" s="5">
        <f t="shared" si="3152"/>
        <v>0</v>
      </c>
      <c r="I3736" s="5">
        <f t="shared" si="3152"/>
        <v>0</v>
      </c>
      <c r="J3736" s="5">
        <f t="shared" si="3152"/>
        <v>0</v>
      </c>
      <c r="K3736" s="5">
        <f t="shared" si="3152"/>
        <v>0</v>
      </c>
      <c r="L3736" s="5">
        <f t="shared" si="3152"/>
        <v>-2522.2530000000002</v>
      </c>
      <c r="M3736" s="5">
        <f t="shared" si="3123"/>
        <v>25237.746999999999</v>
      </c>
      <c r="N3736" s="5">
        <v>9283.6562400000003</v>
      </c>
      <c r="O3736" s="5">
        <f t="shared" si="3153"/>
        <v>0</v>
      </c>
      <c r="P3736" s="5">
        <f t="shared" si="3154"/>
        <v>0</v>
      </c>
      <c r="Q3736" s="5">
        <f t="shared" si="3154"/>
        <v>0</v>
      </c>
      <c r="R3736" s="5">
        <f t="shared" si="3154"/>
        <v>0</v>
      </c>
      <c r="S3736" s="5">
        <f t="shared" si="3154"/>
        <v>0</v>
      </c>
      <c r="T3736" s="5">
        <v>9278.08727</v>
      </c>
      <c r="U3736" s="5">
        <f t="shared" si="3154"/>
        <v>0</v>
      </c>
      <c r="V3736" s="36">
        <f t="shared" si="3154"/>
        <v>0</v>
      </c>
      <c r="W3736" s="5">
        <f t="shared" si="3143"/>
        <v>99.940013181703065</v>
      </c>
      <c r="X3736" s="24"/>
    </row>
    <row r="3737" spans="1:24" ht="31.5" x14ac:dyDescent="0.25">
      <c r="A3737" s="4" t="s">
        <v>220</v>
      </c>
      <c r="B3737" s="4" t="s">
        <v>1348</v>
      </c>
      <c r="C3737" s="4" t="s">
        <v>1505</v>
      </c>
      <c r="D3737" s="4" t="s">
        <v>11</v>
      </c>
      <c r="E3737" s="14" t="s">
        <v>465</v>
      </c>
      <c r="F3737" s="5">
        <f>F3738</f>
        <v>27760</v>
      </c>
      <c r="G3737" s="5">
        <f t="shared" si="3152"/>
        <v>0</v>
      </c>
      <c r="H3737" s="5">
        <f t="shared" si="3152"/>
        <v>0</v>
      </c>
      <c r="I3737" s="5">
        <f t="shared" si="3152"/>
        <v>0</v>
      </c>
      <c r="J3737" s="5">
        <f t="shared" si="3152"/>
        <v>0</v>
      </c>
      <c r="K3737" s="5">
        <f t="shared" si="3152"/>
        <v>0</v>
      </c>
      <c r="L3737" s="5">
        <f t="shared" si="3152"/>
        <v>-2522.2530000000002</v>
      </c>
      <c r="M3737" s="5">
        <f t="shared" si="3123"/>
        <v>25237.746999999999</v>
      </c>
      <c r="N3737" s="5">
        <v>1444.1437599999999</v>
      </c>
      <c r="O3737" s="5">
        <f t="shared" si="3153"/>
        <v>0</v>
      </c>
      <c r="P3737" s="5">
        <f t="shared" si="3154"/>
        <v>0</v>
      </c>
      <c r="Q3737" s="5">
        <f t="shared" si="3154"/>
        <v>0</v>
      </c>
      <c r="R3737" s="5">
        <f t="shared" si="3154"/>
        <v>0</v>
      </c>
      <c r="S3737" s="5">
        <f t="shared" si="3154"/>
        <v>0</v>
      </c>
      <c r="T3737" s="5">
        <v>1444.1427900000001</v>
      </c>
      <c r="U3737" s="5">
        <f t="shared" si="3154"/>
        <v>0</v>
      </c>
      <c r="V3737" s="36">
        <f t="shared" si="3154"/>
        <v>0</v>
      </c>
      <c r="W3737" s="5">
        <f t="shared" si="3143"/>
        <v>99.999932832171794</v>
      </c>
      <c r="X3737" s="24"/>
    </row>
    <row r="3738" spans="1:24" ht="31.5" x14ac:dyDescent="0.25">
      <c r="A3738" s="4" t="s">
        <v>220</v>
      </c>
      <c r="B3738" s="4" t="s">
        <v>1348</v>
      </c>
      <c r="C3738" s="4" t="s">
        <v>1505</v>
      </c>
      <c r="D3738" s="4" t="s">
        <v>12</v>
      </c>
      <c r="E3738" s="14" t="s">
        <v>466</v>
      </c>
      <c r="F3738" s="5">
        <f>F3739</f>
        <v>27760</v>
      </c>
      <c r="G3738" s="5">
        <f t="shared" si="3152"/>
        <v>0</v>
      </c>
      <c r="H3738" s="5">
        <f t="shared" si="3152"/>
        <v>0</v>
      </c>
      <c r="I3738" s="5">
        <f t="shared" si="3152"/>
        <v>0</v>
      </c>
      <c r="J3738" s="5">
        <f t="shared" si="3152"/>
        <v>0</v>
      </c>
      <c r="K3738" s="5">
        <f t="shared" si="3152"/>
        <v>0</v>
      </c>
      <c r="L3738" s="5">
        <f t="shared" si="3152"/>
        <v>-2522.2530000000002</v>
      </c>
      <c r="M3738" s="5">
        <f t="shared" si="3123"/>
        <v>25237.746999999999</v>
      </c>
      <c r="N3738" s="5">
        <v>1444.1437599999999</v>
      </c>
      <c r="O3738" s="5">
        <f t="shared" si="3153"/>
        <v>0</v>
      </c>
      <c r="P3738" s="5">
        <f t="shared" si="3154"/>
        <v>0</v>
      </c>
      <c r="Q3738" s="5">
        <f t="shared" si="3154"/>
        <v>0</v>
      </c>
      <c r="R3738" s="5">
        <f t="shared" si="3154"/>
        <v>0</v>
      </c>
      <c r="S3738" s="5">
        <f t="shared" si="3154"/>
        <v>0</v>
      </c>
      <c r="T3738" s="5">
        <v>1444.1427900000001</v>
      </c>
      <c r="U3738" s="5">
        <f t="shared" si="3154"/>
        <v>0</v>
      </c>
      <c r="V3738" s="36">
        <f t="shared" si="3154"/>
        <v>0</v>
      </c>
      <c r="W3738" s="5">
        <f t="shared" si="3143"/>
        <v>99.999932832171794</v>
      </c>
      <c r="X3738" s="24"/>
    </row>
    <row r="3739" spans="1:24" x14ac:dyDescent="0.25">
      <c r="A3739" s="4" t="s">
        <v>220</v>
      </c>
      <c r="B3739" s="4" t="s">
        <v>1348</v>
      </c>
      <c r="C3739" s="4" t="s">
        <v>1505</v>
      </c>
      <c r="D3739" s="4" t="s">
        <v>13</v>
      </c>
      <c r="E3739" s="14" t="s">
        <v>480</v>
      </c>
      <c r="F3739" s="5">
        <v>27760</v>
      </c>
      <c r="G3739" s="5"/>
      <c r="H3739" s="5"/>
      <c r="I3739" s="5"/>
      <c r="J3739" s="5"/>
      <c r="K3739" s="5"/>
      <c r="L3739" s="5">
        <v>-2522.2530000000002</v>
      </c>
      <c r="M3739" s="5">
        <f t="shared" si="3123"/>
        <v>25237.746999999999</v>
      </c>
      <c r="N3739" s="5">
        <v>12</v>
      </c>
      <c r="O3739" s="5">
        <v>0</v>
      </c>
      <c r="P3739" s="5">
        <v>0</v>
      </c>
      <c r="Q3739" s="5">
        <v>0</v>
      </c>
      <c r="R3739" s="5">
        <v>0</v>
      </c>
      <c r="S3739" s="5">
        <v>0</v>
      </c>
      <c r="T3739" s="5">
        <v>12</v>
      </c>
      <c r="U3739" s="5">
        <v>0</v>
      </c>
      <c r="V3739" s="36">
        <v>0</v>
      </c>
      <c r="W3739" s="5">
        <f t="shared" si="3143"/>
        <v>100</v>
      </c>
      <c r="X3739" s="24"/>
    </row>
    <row r="3740" spans="1:24" x14ac:dyDescent="0.25">
      <c r="A3740" s="4" t="s">
        <v>220</v>
      </c>
      <c r="B3740" s="4" t="s">
        <v>1348</v>
      </c>
      <c r="C3740" s="4" t="s">
        <v>1505</v>
      </c>
      <c r="D3740" s="4" t="s">
        <v>20</v>
      </c>
      <c r="E3740" s="14" t="s">
        <v>483</v>
      </c>
      <c r="F3740" s="5">
        <f t="shared" ref="F3740:L3742" si="3155">F3741</f>
        <v>0</v>
      </c>
      <c r="G3740" s="5">
        <f t="shared" si="3155"/>
        <v>0</v>
      </c>
      <c r="H3740" s="5">
        <f t="shared" si="3155"/>
        <v>0</v>
      </c>
      <c r="I3740" s="5">
        <f t="shared" si="3155"/>
        <v>0</v>
      </c>
      <c r="J3740" s="5">
        <f t="shared" si="3155"/>
        <v>0</v>
      </c>
      <c r="K3740" s="5">
        <f t="shared" si="3155"/>
        <v>0</v>
      </c>
      <c r="L3740" s="5">
        <f t="shared" si="3155"/>
        <v>34.780999999999999</v>
      </c>
      <c r="M3740" s="5">
        <f t="shared" si="3123"/>
        <v>34.780999999999999</v>
      </c>
      <c r="N3740" s="5">
        <v>12</v>
      </c>
      <c r="O3740" s="5">
        <f t="shared" ref="O3740:O3742" si="3156">O3741</f>
        <v>160</v>
      </c>
      <c r="P3740" s="5">
        <f t="shared" ref="P3740:V3742" si="3157">P3741</f>
        <v>0</v>
      </c>
      <c r="Q3740" s="5">
        <f t="shared" si="3157"/>
        <v>0</v>
      </c>
      <c r="R3740" s="5">
        <f t="shared" si="3157"/>
        <v>0</v>
      </c>
      <c r="S3740" s="5">
        <f t="shared" si="3157"/>
        <v>0</v>
      </c>
      <c r="T3740" s="5">
        <v>12</v>
      </c>
      <c r="U3740" s="5">
        <f t="shared" si="3157"/>
        <v>0</v>
      </c>
      <c r="V3740" s="36">
        <f t="shared" si="3157"/>
        <v>0</v>
      </c>
      <c r="W3740" s="5">
        <f t="shared" si="3143"/>
        <v>100</v>
      </c>
      <c r="X3740" s="26"/>
    </row>
    <row r="3741" spans="1:24" ht="47.25" x14ac:dyDescent="0.25">
      <c r="A3741" s="4" t="s">
        <v>220</v>
      </c>
      <c r="B3741" s="4" t="s">
        <v>1348</v>
      </c>
      <c r="C3741" s="4" t="s">
        <v>36</v>
      </c>
      <c r="D3741" s="4"/>
      <c r="E3741" s="14" t="s">
        <v>732</v>
      </c>
      <c r="F3741" s="5">
        <f t="shared" ref="F3741:L3741" si="3158">F3742+F3746</f>
        <v>0</v>
      </c>
      <c r="G3741" s="5">
        <f t="shared" si="3158"/>
        <v>0</v>
      </c>
      <c r="H3741" s="5">
        <f t="shared" si="3158"/>
        <v>0</v>
      </c>
      <c r="I3741" s="5">
        <f t="shared" si="3158"/>
        <v>0</v>
      </c>
      <c r="J3741" s="5">
        <f t="shared" si="3158"/>
        <v>0</v>
      </c>
      <c r="K3741" s="5">
        <f t="shared" si="3158"/>
        <v>0</v>
      </c>
      <c r="L3741" s="5">
        <f t="shared" si="3158"/>
        <v>34.780999999999999</v>
      </c>
      <c r="M3741" s="5">
        <f t="shared" si="3123"/>
        <v>34.780999999999999</v>
      </c>
      <c r="N3741" s="5">
        <v>31.629660000000001</v>
      </c>
      <c r="O3741" s="5">
        <f t="shared" ref="O3741:V3741" si="3159">O3742+O3746+O3744</f>
        <v>160</v>
      </c>
      <c r="P3741" s="5">
        <f t="shared" si="3159"/>
        <v>0</v>
      </c>
      <c r="Q3741" s="5">
        <f t="shared" si="3159"/>
        <v>0</v>
      </c>
      <c r="R3741" s="5">
        <f t="shared" si="3159"/>
        <v>0</v>
      </c>
      <c r="S3741" s="5">
        <f t="shared" si="3159"/>
        <v>0</v>
      </c>
      <c r="T3741" s="5">
        <v>31.629660000000001</v>
      </c>
      <c r="U3741" s="5">
        <f t="shared" si="3159"/>
        <v>0</v>
      </c>
      <c r="V3741" s="36">
        <f t="shared" si="3159"/>
        <v>0</v>
      </c>
      <c r="W3741" s="5">
        <f t="shared" si="3143"/>
        <v>100</v>
      </c>
      <c r="X3741" s="26"/>
    </row>
    <row r="3742" spans="1:24" ht="31.5" x14ac:dyDescent="0.25">
      <c r="A3742" s="4" t="s">
        <v>220</v>
      </c>
      <c r="B3742" s="4" t="s">
        <v>1348</v>
      </c>
      <c r="C3742" s="4" t="s">
        <v>43</v>
      </c>
      <c r="D3742" s="4"/>
      <c r="E3742" s="14" t="s">
        <v>733</v>
      </c>
      <c r="F3742" s="5">
        <f t="shared" si="3155"/>
        <v>0</v>
      </c>
      <c r="G3742" s="5">
        <f t="shared" si="3155"/>
        <v>0</v>
      </c>
      <c r="H3742" s="5">
        <f t="shared" si="3155"/>
        <v>0</v>
      </c>
      <c r="I3742" s="5">
        <f t="shared" si="3155"/>
        <v>0</v>
      </c>
      <c r="J3742" s="5">
        <f t="shared" si="3155"/>
        <v>0</v>
      </c>
      <c r="K3742" s="5">
        <f t="shared" si="3155"/>
        <v>0</v>
      </c>
      <c r="L3742" s="5">
        <f t="shared" si="3155"/>
        <v>34.780999999999999</v>
      </c>
      <c r="M3742" s="5">
        <f t="shared" si="3123"/>
        <v>34.780999999999999</v>
      </c>
      <c r="N3742" s="5">
        <v>31.629660000000001</v>
      </c>
      <c r="O3742" s="5">
        <f t="shared" si="3156"/>
        <v>25</v>
      </c>
      <c r="P3742" s="5">
        <f t="shared" si="3157"/>
        <v>0</v>
      </c>
      <c r="Q3742" s="5">
        <f t="shared" si="3157"/>
        <v>0</v>
      </c>
      <c r="R3742" s="5">
        <f t="shared" si="3157"/>
        <v>0</v>
      </c>
      <c r="S3742" s="5">
        <f t="shared" si="3157"/>
        <v>0</v>
      </c>
      <c r="T3742" s="5">
        <v>31.629660000000001</v>
      </c>
      <c r="U3742" s="5">
        <f t="shared" si="3157"/>
        <v>0</v>
      </c>
      <c r="V3742" s="36">
        <f t="shared" si="3157"/>
        <v>0</v>
      </c>
      <c r="W3742" s="5">
        <f t="shared" si="3143"/>
        <v>100</v>
      </c>
      <c r="X3742" s="26"/>
    </row>
    <row r="3743" spans="1:24" ht="31.5" x14ac:dyDescent="0.25">
      <c r="A3743" s="4" t="s">
        <v>220</v>
      </c>
      <c r="B3743" s="4" t="s">
        <v>1348</v>
      </c>
      <c r="C3743" s="4" t="s">
        <v>44</v>
      </c>
      <c r="D3743" s="4"/>
      <c r="E3743" s="14" t="s">
        <v>734</v>
      </c>
      <c r="F3743" s="5"/>
      <c r="G3743" s="5"/>
      <c r="H3743" s="5"/>
      <c r="I3743" s="5"/>
      <c r="J3743" s="5"/>
      <c r="K3743" s="5"/>
      <c r="L3743" s="5">
        <v>34.780999999999999</v>
      </c>
      <c r="M3743" s="5">
        <f t="shared" si="3123"/>
        <v>34.780999999999999</v>
      </c>
      <c r="N3743" s="5">
        <v>31.629660000000001</v>
      </c>
      <c r="O3743" s="5">
        <v>25</v>
      </c>
      <c r="P3743" s="5">
        <v>0</v>
      </c>
      <c r="Q3743" s="5">
        <v>0</v>
      </c>
      <c r="R3743" s="5">
        <v>0</v>
      </c>
      <c r="S3743" s="5">
        <v>0</v>
      </c>
      <c r="T3743" s="5">
        <v>31.629660000000001</v>
      </c>
      <c r="U3743" s="5">
        <v>0</v>
      </c>
      <c r="V3743" s="36">
        <v>0</v>
      </c>
      <c r="W3743" s="5">
        <f t="shared" si="3143"/>
        <v>100</v>
      </c>
      <c r="X3743" s="26"/>
    </row>
    <row r="3744" spans="1:24" x14ac:dyDescent="0.25">
      <c r="A3744" s="4" t="s">
        <v>220</v>
      </c>
      <c r="B3744" s="4" t="s">
        <v>1348</v>
      </c>
      <c r="C3744" s="4" t="s">
        <v>44</v>
      </c>
      <c r="D3744" s="4" t="s">
        <v>13</v>
      </c>
      <c r="E3744" s="14" t="s">
        <v>480</v>
      </c>
      <c r="F3744" s="5"/>
      <c r="G3744" s="5"/>
      <c r="H3744" s="5"/>
      <c r="I3744" s="5"/>
      <c r="J3744" s="5"/>
      <c r="K3744" s="5"/>
      <c r="L3744" s="5"/>
      <c r="M3744" s="5">
        <v>0</v>
      </c>
      <c r="N3744" s="5">
        <v>31.629660000000001</v>
      </c>
      <c r="O3744" s="5">
        <f t="shared" ref="O3744:V3744" si="3160">O3745</f>
        <v>135</v>
      </c>
      <c r="P3744" s="5">
        <f t="shared" si="3160"/>
        <v>0</v>
      </c>
      <c r="Q3744" s="5">
        <f t="shared" si="3160"/>
        <v>0</v>
      </c>
      <c r="R3744" s="5">
        <f t="shared" si="3160"/>
        <v>0</v>
      </c>
      <c r="S3744" s="5">
        <f t="shared" si="3160"/>
        <v>0</v>
      </c>
      <c r="T3744" s="5">
        <v>31.629660000000001</v>
      </c>
      <c r="U3744" s="5">
        <f t="shared" si="3160"/>
        <v>0</v>
      </c>
      <c r="V3744" s="36">
        <f t="shared" si="3160"/>
        <v>0</v>
      </c>
      <c r="W3744" s="5">
        <f t="shared" si="3143"/>
        <v>100</v>
      </c>
      <c r="X3744" s="26"/>
    </row>
    <row r="3745" spans="1:25" x14ac:dyDescent="0.25">
      <c r="A3745" s="4" t="s">
        <v>220</v>
      </c>
      <c r="B3745" s="4" t="s">
        <v>1348</v>
      </c>
      <c r="C3745" s="4" t="s">
        <v>44</v>
      </c>
      <c r="D3745" s="4" t="s">
        <v>14</v>
      </c>
      <c r="E3745" s="14" t="s">
        <v>482</v>
      </c>
      <c r="F3745" s="5"/>
      <c r="G3745" s="5"/>
      <c r="H3745" s="5"/>
      <c r="I3745" s="5"/>
      <c r="J3745" s="5"/>
      <c r="K3745" s="5"/>
      <c r="L3745" s="5"/>
      <c r="M3745" s="5">
        <v>0</v>
      </c>
      <c r="N3745" s="5">
        <v>31.629660000000001</v>
      </c>
      <c r="O3745" s="5">
        <v>135</v>
      </c>
      <c r="P3745" s="5">
        <v>0</v>
      </c>
      <c r="Q3745" s="5">
        <v>0</v>
      </c>
      <c r="R3745" s="5">
        <v>0</v>
      </c>
      <c r="S3745" s="5">
        <v>0</v>
      </c>
      <c r="T3745" s="5">
        <v>31.629660000000001</v>
      </c>
      <c r="U3745" s="5">
        <v>0</v>
      </c>
      <c r="V3745" s="36">
        <v>0</v>
      </c>
      <c r="W3745" s="5">
        <f t="shared" si="3143"/>
        <v>100</v>
      </c>
      <c r="X3745" s="26"/>
    </row>
    <row r="3746" spans="1:25" hidden="1" x14ac:dyDescent="0.25">
      <c r="A3746" s="7" t="s">
        <v>220</v>
      </c>
      <c r="B3746" s="7" t="s">
        <v>34</v>
      </c>
      <c r="C3746" s="7"/>
      <c r="D3746" s="7"/>
      <c r="E3746" s="18" t="s">
        <v>429</v>
      </c>
      <c r="F3746" s="5">
        <f t="shared" ref="F3746:L3746" si="3161">F3747</f>
        <v>0</v>
      </c>
      <c r="G3746" s="5">
        <f t="shared" si="3161"/>
        <v>0</v>
      </c>
      <c r="H3746" s="5">
        <f t="shared" si="3161"/>
        <v>0</v>
      </c>
      <c r="I3746" s="5">
        <f t="shared" si="3161"/>
        <v>0</v>
      </c>
      <c r="J3746" s="5">
        <f t="shared" si="3161"/>
        <v>0</v>
      </c>
      <c r="K3746" s="5">
        <f t="shared" si="3161"/>
        <v>0</v>
      </c>
      <c r="L3746" s="5">
        <f t="shared" si="3161"/>
        <v>0</v>
      </c>
      <c r="M3746" s="5">
        <f t="shared" si="3123"/>
        <v>0</v>
      </c>
      <c r="N3746" s="8">
        <v>0</v>
      </c>
      <c r="O3746" s="5">
        <f>O3747</f>
        <v>0</v>
      </c>
      <c r="P3746" s="5">
        <f t="shared" ref="P3746:V3746" si="3162">P3747</f>
        <v>0</v>
      </c>
      <c r="Q3746" s="5">
        <f t="shared" si="3162"/>
        <v>0</v>
      </c>
      <c r="R3746" s="5">
        <f t="shared" si="3162"/>
        <v>0</v>
      </c>
      <c r="S3746" s="5">
        <f t="shared" si="3162"/>
        <v>0</v>
      </c>
      <c r="T3746" s="8">
        <v>0</v>
      </c>
      <c r="U3746" s="5">
        <f t="shared" si="3162"/>
        <v>0</v>
      </c>
      <c r="V3746" s="36">
        <f t="shared" si="3162"/>
        <v>0</v>
      </c>
      <c r="W3746" s="8" t="e">
        <f t="shared" si="3143"/>
        <v>#DIV/0!</v>
      </c>
      <c r="X3746" s="24" t="s">
        <v>1214</v>
      </c>
      <c r="Y3746" s="2" t="s">
        <v>1236</v>
      </c>
    </row>
    <row r="3747" spans="1:25" ht="31.5" hidden="1" x14ac:dyDescent="0.25">
      <c r="A3747" s="9" t="s">
        <v>220</v>
      </c>
      <c r="B3747" s="9" t="s">
        <v>1327</v>
      </c>
      <c r="C3747" s="9"/>
      <c r="D3747" s="9"/>
      <c r="E3747" s="13" t="s">
        <v>450</v>
      </c>
      <c r="F3747" s="5"/>
      <c r="G3747" s="5"/>
      <c r="H3747" s="5"/>
      <c r="I3747" s="5"/>
      <c r="J3747" s="5"/>
      <c r="K3747" s="5"/>
      <c r="L3747" s="5"/>
      <c r="M3747" s="5">
        <f t="shared" si="3123"/>
        <v>0</v>
      </c>
      <c r="N3747" s="11">
        <v>0</v>
      </c>
      <c r="O3747" s="5">
        <v>0</v>
      </c>
      <c r="P3747" s="5">
        <v>0</v>
      </c>
      <c r="Q3747" s="5">
        <v>0</v>
      </c>
      <c r="R3747" s="5">
        <v>0</v>
      </c>
      <c r="S3747" s="5">
        <v>0</v>
      </c>
      <c r="T3747" s="11">
        <v>0</v>
      </c>
      <c r="U3747" s="5">
        <v>0</v>
      </c>
      <c r="V3747" s="36">
        <v>0</v>
      </c>
      <c r="W3747" s="11" t="e">
        <f t="shared" si="3143"/>
        <v>#DIV/0!</v>
      </c>
      <c r="X3747" s="24" t="s">
        <v>1214</v>
      </c>
      <c r="Y3747" s="2" t="s">
        <v>1236</v>
      </c>
    </row>
    <row r="3748" spans="1:25" s="10" customFormat="1" ht="31.5" hidden="1" x14ac:dyDescent="0.25">
      <c r="A3748" s="4" t="s">
        <v>220</v>
      </c>
      <c r="B3748" s="4" t="s">
        <v>1327</v>
      </c>
      <c r="C3748" s="4" t="s">
        <v>59</v>
      </c>
      <c r="D3748" s="4"/>
      <c r="E3748" s="14" t="s">
        <v>974</v>
      </c>
      <c r="F3748" s="11">
        <f t="shared" ref="F3748:L3751" si="3163">F3749</f>
        <v>9658.5</v>
      </c>
      <c r="G3748" s="11">
        <f t="shared" si="3163"/>
        <v>9658.5</v>
      </c>
      <c r="H3748" s="11">
        <f t="shared" si="3163"/>
        <v>9658.5</v>
      </c>
      <c r="I3748" s="11">
        <f t="shared" si="3163"/>
        <v>0</v>
      </c>
      <c r="J3748" s="11">
        <f t="shared" si="3163"/>
        <v>0</v>
      </c>
      <c r="K3748" s="11">
        <f t="shared" si="3163"/>
        <v>0</v>
      </c>
      <c r="L3748" s="11">
        <f t="shared" si="3163"/>
        <v>83.6</v>
      </c>
      <c r="M3748" s="11">
        <f t="shared" si="3123"/>
        <v>9742.1</v>
      </c>
      <c r="N3748" s="5">
        <v>0</v>
      </c>
      <c r="O3748" s="11">
        <f>O3749+O3759</f>
        <v>6926.2271000000001</v>
      </c>
      <c r="P3748" s="11">
        <f t="shared" ref="P3748:V3748" si="3164">P3749+P3759</f>
        <v>0</v>
      </c>
      <c r="Q3748" s="11">
        <f t="shared" si="3164"/>
        <v>0</v>
      </c>
      <c r="R3748" s="11">
        <f t="shared" si="3164"/>
        <v>0</v>
      </c>
      <c r="S3748" s="11">
        <f t="shared" si="3164"/>
        <v>0</v>
      </c>
      <c r="T3748" s="5">
        <v>0</v>
      </c>
      <c r="U3748" s="11">
        <f t="shared" si="3164"/>
        <v>0</v>
      </c>
      <c r="V3748" s="35">
        <f t="shared" si="3164"/>
        <v>0</v>
      </c>
      <c r="W3748" s="5" t="e">
        <f t="shared" si="3143"/>
        <v>#DIV/0!</v>
      </c>
      <c r="X3748" s="24" t="s">
        <v>1214</v>
      </c>
    </row>
    <row r="3749" spans="1:25" ht="31.5" hidden="1" x14ac:dyDescent="0.25">
      <c r="A3749" s="4" t="s">
        <v>220</v>
      </c>
      <c r="B3749" s="4" t="s">
        <v>1327</v>
      </c>
      <c r="C3749" s="4" t="s">
        <v>66</v>
      </c>
      <c r="D3749" s="4"/>
      <c r="E3749" s="14" t="s">
        <v>975</v>
      </c>
      <c r="F3749" s="5">
        <f t="shared" si="3163"/>
        <v>9658.5</v>
      </c>
      <c r="G3749" s="5">
        <f t="shared" si="3163"/>
        <v>9658.5</v>
      </c>
      <c r="H3749" s="5">
        <f t="shared" si="3163"/>
        <v>9658.5</v>
      </c>
      <c r="I3749" s="5">
        <f t="shared" si="3163"/>
        <v>0</v>
      </c>
      <c r="J3749" s="5">
        <f t="shared" si="3163"/>
        <v>0</v>
      </c>
      <c r="K3749" s="5">
        <f t="shared" si="3163"/>
        <v>0</v>
      </c>
      <c r="L3749" s="5">
        <f t="shared" si="3163"/>
        <v>83.6</v>
      </c>
      <c r="M3749" s="5">
        <f t="shared" si="3123"/>
        <v>9742.1</v>
      </c>
      <c r="N3749" s="5">
        <v>0</v>
      </c>
      <c r="O3749" s="5">
        <f t="shared" ref="O3749:O3751" si="3165">O3750</f>
        <v>6804.0079699999997</v>
      </c>
      <c r="P3749" s="5">
        <f t="shared" ref="P3749:V3751" si="3166">P3750</f>
        <v>0</v>
      </c>
      <c r="Q3749" s="5">
        <f t="shared" si="3166"/>
        <v>0</v>
      </c>
      <c r="R3749" s="5">
        <f t="shared" si="3166"/>
        <v>0</v>
      </c>
      <c r="S3749" s="5">
        <f t="shared" si="3166"/>
        <v>0</v>
      </c>
      <c r="T3749" s="5">
        <v>0</v>
      </c>
      <c r="U3749" s="5">
        <f t="shared" si="3166"/>
        <v>0</v>
      </c>
      <c r="V3749" s="36">
        <f t="shared" si="3166"/>
        <v>0</v>
      </c>
      <c r="W3749" s="5" t="e">
        <f t="shared" si="3143"/>
        <v>#DIV/0!</v>
      </c>
      <c r="X3749" s="24" t="s">
        <v>1214</v>
      </c>
    </row>
    <row r="3750" spans="1:25" ht="31.5" hidden="1" x14ac:dyDescent="0.25">
      <c r="A3750" s="4" t="s">
        <v>220</v>
      </c>
      <c r="B3750" s="4" t="s">
        <v>1327</v>
      </c>
      <c r="C3750" s="4" t="s">
        <v>74</v>
      </c>
      <c r="D3750" s="4"/>
      <c r="E3750" s="14" t="s">
        <v>978</v>
      </c>
      <c r="F3750" s="5">
        <f t="shared" si="3163"/>
        <v>9658.5</v>
      </c>
      <c r="G3750" s="5">
        <f t="shared" si="3163"/>
        <v>9658.5</v>
      </c>
      <c r="H3750" s="5">
        <f t="shared" si="3163"/>
        <v>9658.5</v>
      </c>
      <c r="I3750" s="5">
        <f t="shared" si="3163"/>
        <v>0</v>
      </c>
      <c r="J3750" s="5">
        <f t="shared" si="3163"/>
        <v>0</v>
      </c>
      <c r="K3750" s="5">
        <f t="shared" si="3163"/>
        <v>0</v>
      </c>
      <c r="L3750" s="5">
        <f t="shared" si="3163"/>
        <v>83.6</v>
      </c>
      <c r="M3750" s="5">
        <f t="shared" si="3123"/>
        <v>9742.1</v>
      </c>
      <c r="N3750" s="5">
        <v>0</v>
      </c>
      <c r="O3750" s="5">
        <f t="shared" si="3165"/>
        <v>6804.0079699999997</v>
      </c>
      <c r="P3750" s="5">
        <f t="shared" si="3166"/>
        <v>0</v>
      </c>
      <c r="Q3750" s="5">
        <f t="shared" si="3166"/>
        <v>0</v>
      </c>
      <c r="R3750" s="5">
        <f t="shared" si="3166"/>
        <v>0</v>
      </c>
      <c r="S3750" s="5">
        <f t="shared" si="3166"/>
        <v>0</v>
      </c>
      <c r="T3750" s="5">
        <v>0</v>
      </c>
      <c r="U3750" s="5">
        <f t="shared" si="3166"/>
        <v>0</v>
      </c>
      <c r="V3750" s="36">
        <f t="shared" si="3166"/>
        <v>0</v>
      </c>
      <c r="W3750" s="5" t="e">
        <f t="shared" si="3143"/>
        <v>#DIV/0!</v>
      </c>
      <c r="X3750" s="24" t="s">
        <v>1214</v>
      </c>
    </row>
    <row r="3751" spans="1:25" hidden="1" x14ac:dyDescent="0.25">
      <c r="A3751" s="4" t="s">
        <v>220</v>
      </c>
      <c r="B3751" s="4" t="s">
        <v>1327</v>
      </c>
      <c r="C3751" s="4" t="s">
        <v>1508</v>
      </c>
      <c r="D3751" s="4"/>
      <c r="E3751" s="14" t="s">
        <v>549</v>
      </c>
      <c r="F3751" s="5">
        <f t="shared" si="3163"/>
        <v>9658.5</v>
      </c>
      <c r="G3751" s="5">
        <f t="shared" si="3163"/>
        <v>9658.5</v>
      </c>
      <c r="H3751" s="5">
        <f t="shared" si="3163"/>
        <v>9658.5</v>
      </c>
      <c r="I3751" s="5">
        <f t="shared" si="3163"/>
        <v>0</v>
      </c>
      <c r="J3751" s="5">
        <f t="shared" si="3163"/>
        <v>0</v>
      </c>
      <c r="K3751" s="5">
        <f t="shared" si="3163"/>
        <v>0</v>
      </c>
      <c r="L3751" s="5">
        <f t="shared" si="3163"/>
        <v>83.6</v>
      </c>
      <c r="M3751" s="5">
        <f t="shared" si="3123"/>
        <v>9742.1</v>
      </c>
      <c r="N3751" s="5">
        <v>0</v>
      </c>
      <c r="O3751" s="5">
        <f t="shared" si="3165"/>
        <v>6804.0079699999997</v>
      </c>
      <c r="P3751" s="5">
        <f t="shared" si="3166"/>
        <v>0</v>
      </c>
      <c r="Q3751" s="5">
        <f t="shared" si="3166"/>
        <v>0</v>
      </c>
      <c r="R3751" s="5">
        <f t="shared" si="3166"/>
        <v>0</v>
      </c>
      <c r="S3751" s="5">
        <f t="shared" si="3166"/>
        <v>0</v>
      </c>
      <c r="T3751" s="5">
        <v>0</v>
      </c>
      <c r="U3751" s="5">
        <f t="shared" si="3166"/>
        <v>0</v>
      </c>
      <c r="V3751" s="36">
        <f t="shared" si="3166"/>
        <v>0</v>
      </c>
      <c r="W3751" s="5" t="e">
        <f t="shared" si="3143"/>
        <v>#DIV/0!</v>
      </c>
      <c r="X3751" s="24" t="s">
        <v>1214</v>
      </c>
    </row>
    <row r="3752" spans="1:25" ht="31.5" hidden="1" x14ac:dyDescent="0.25">
      <c r="A3752" s="4" t="s">
        <v>220</v>
      </c>
      <c r="B3752" s="4" t="s">
        <v>1327</v>
      </c>
      <c r="C3752" s="4" t="s">
        <v>1508</v>
      </c>
      <c r="D3752" s="4" t="s">
        <v>11</v>
      </c>
      <c r="E3752" s="14" t="s">
        <v>465</v>
      </c>
      <c r="F3752" s="5">
        <f t="shared" ref="F3752:L3752" si="3167">F3753+F3755</f>
        <v>9658.5</v>
      </c>
      <c r="G3752" s="5">
        <f t="shared" si="3167"/>
        <v>9658.5</v>
      </c>
      <c r="H3752" s="5">
        <f t="shared" si="3167"/>
        <v>9658.5</v>
      </c>
      <c r="I3752" s="5">
        <f t="shared" si="3167"/>
        <v>0</v>
      </c>
      <c r="J3752" s="5">
        <f t="shared" si="3167"/>
        <v>0</v>
      </c>
      <c r="K3752" s="5">
        <f t="shared" si="3167"/>
        <v>0</v>
      </c>
      <c r="L3752" s="5">
        <f t="shared" si="3167"/>
        <v>83.6</v>
      </c>
      <c r="M3752" s="5">
        <f t="shared" si="3123"/>
        <v>9742.1</v>
      </c>
      <c r="N3752" s="5">
        <v>0</v>
      </c>
      <c r="O3752" s="5">
        <f t="shared" ref="O3752:V3752" si="3168">O3753+O3755+O3757</f>
        <v>6804.0079699999997</v>
      </c>
      <c r="P3752" s="5">
        <f t="shared" si="3168"/>
        <v>0</v>
      </c>
      <c r="Q3752" s="5">
        <f t="shared" si="3168"/>
        <v>0</v>
      </c>
      <c r="R3752" s="5">
        <f t="shared" si="3168"/>
        <v>0</v>
      </c>
      <c r="S3752" s="5">
        <f t="shared" si="3168"/>
        <v>0</v>
      </c>
      <c r="T3752" s="5">
        <v>0</v>
      </c>
      <c r="U3752" s="5">
        <f t="shared" si="3168"/>
        <v>0</v>
      </c>
      <c r="V3752" s="5">
        <f t="shared" si="3168"/>
        <v>0</v>
      </c>
      <c r="W3752" s="5" t="e">
        <f t="shared" si="3143"/>
        <v>#DIV/0!</v>
      </c>
      <c r="X3752" s="24" t="s">
        <v>1214</v>
      </c>
    </row>
    <row r="3753" spans="1:25" ht="31.5" hidden="1" x14ac:dyDescent="0.25">
      <c r="A3753" s="4" t="s">
        <v>220</v>
      </c>
      <c r="B3753" s="4" t="s">
        <v>1327</v>
      </c>
      <c r="C3753" s="4" t="s">
        <v>1508</v>
      </c>
      <c r="D3753" s="4" t="s">
        <v>12</v>
      </c>
      <c r="E3753" s="14" t="s">
        <v>466</v>
      </c>
      <c r="F3753" s="5">
        <f t="shared" ref="F3753:L3753" si="3169">F3754</f>
        <v>7956.3</v>
      </c>
      <c r="G3753" s="5">
        <f t="shared" si="3169"/>
        <v>7956.3</v>
      </c>
      <c r="H3753" s="5">
        <f t="shared" si="3169"/>
        <v>7956.3</v>
      </c>
      <c r="I3753" s="5">
        <f t="shared" si="3169"/>
        <v>0</v>
      </c>
      <c r="J3753" s="5">
        <f t="shared" si="3169"/>
        <v>0</v>
      </c>
      <c r="K3753" s="5">
        <f t="shared" si="3169"/>
        <v>0</v>
      </c>
      <c r="L3753" s="5">
        <f t="shared" si="3169"/>
        <v>83.6</v>
      </c>
      <c r="M3753" s="5">
        <f t="shared" si="3123"/>
        <v>8039.9000000000005</v>
      </c>
      <c r="N3753" s="5">
        <v>0</v>
      </c>
      <c r="O3753" s="5">
        <f>O3754</f>
        <v>5598.7039699999996</v>
      </c>
      <c r="P3753" s="5">
        <f t="shared" ref="P3753:V3753" si="3170">P3754</f>
        <v>0</v>
      </c>
      <c r="Q3753" s="5">
        <f t="shared" si="3170"/>
        <v>0</v>
      </c>
      <c r="R3753" s="5">
        <f t="shared" si="3170"/>
        <v>0</v>
      </c>
      <c r="S3753" s="5">
        <f t="shared" si="3170"/>
        <v>0</v>
      </c>
      <c r="T3753" s="5">
        <v>0</v>
      </c>
      <c r="U3753" s="5">
        <f t="shared" si="3170"/>
        <v>0</v>
      </c>
      <c r="V3753" s="36">
        <f t="shared" si="3170"/>
        <v>0</v>
      </c>
      <c r="W3753" s="5" t="e">
        <f t="shared" si="3143"/>
        <v>#DIV/0!</v>
      </c>
      <c r="X3753" s="24" t="s">
        <v>1214</v>
      </c>
    </row>
    <row r="3754" spans="1:25" ht="31.5" hidden="1" x14ac:dyDescent="0.25">
      <c r="A3754" s="4" t="s">
        <v>220</v>
      </c>
      <c r="B3754" s="4" t="s">
        <v>1327</v>
      </c>
      <c r="C3754" s="4" t="s">
        <v>1405</v>
      </c>
      <c r="D3754" s="4"/>
      <c r="E3754" s="14" t="s">
        <v>1406</v>
      </c>
      <c r="F3754" s="5">
        <v>7956.3</v>
      </c>
      <c r="G3754" s="5">
        <v>7956.3</v>
      </c>
      <c r="H3754" s="5">
        <v>7956.3</v>
      </c>
      <c r="I3754" s="5"/>
      <c r="J3754" s="5"/>
      <c r="K3754" s="5"/>
      <c r="L3754" s="5">
        <v>83.6</v>
      </c>
      <c r="M3754" s="5">
        <f t="shared" si="3123"/>
        <v>8039.9000000000005</v>
      </c>
      <c r="N3754" s="5">
        <v>0</v>
      </c>
      <c r="O3754" s="5">
        <v>5598.7039699999996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36">
        <v>0</v>
      </c>
      <c r="W3754" s="5" t="e">
        <f t="shared" si="3143"/>
        <v>#DIV/0!</v>
      </c>
      <c r="X3754" s="24" t="s">
        <v>1214</v>
      </c>
    </row>
    <row r="3755" spans="1:25" ht="31.5" hidden="1" x14ac:dyDescent="0.25">
      <c r="A3755" s="4" t="s">
        <v>220</v>
      </c>
      <c r="B3755" s="4" t="s">
        <v>1327</v>
      </c>
      <c r="C3755" s="4" t="s">
        <v>1407</v>
      </c>
      <c r="D3755" s="4"/>
      <c r="E3755" s="14" t="s">
        <v>546</v>
      </c>
      <c r="F3755" s="5">
        <f t="shared" ref="F3755:L3755" si="3171">F3756</f>
        <v>1702.2</v>
      </c>
      <c r="G3755" s="5">
        <f t="shared" si="3171"/>
        <v>1702.2</v>
      </c>
      <c r="H3755" s="5">
        <f t="shared" si="3171"/>
        <v>1702.2</v>
      </c>
      <c r="I3755" s="5">
        <f t="shared" si="3171"/>
        <v>0</v>
      </c>
      <c r="J3755" s="5">
        <f t="shared" si="3171"/>
        <v>0</v>
      </c>
      <c r="K3755" s="5">
        <f t="shared" si="3171"/>
        <v>0</v>
      </c>
      <c r="L3755" s="5">
        <f t="shared" si="3171"/>
        <v>0</v>
      </c>
      <c r="M3755" s="5">
        <f t="shared" si="3123"/>
        <v>1702.2</v>
      </c>
      <c r="N3755" s="5">
        <v>0</v>
      </c>
      <c r="O3755" s="5">
        <f>O3756</f>
        <v>1205.3040000000001</v>
      </c>
      <c r="P3755" s="5">
        <f t="shared" ref="P3755:V3755" si="3172">P3756</f>
        <v>0</v>
      </c>
      <c r="Q3755" s="5">
        <f t="shared" si="3172"/>
        <v>0</v>
      </c>
      <c r="R3755" s="5">
        <f t="shared" si="3172"/>
        <v>0</v>
      </c>
      <c r="S3755" s="5">
        <f t="shared" si="3172"/>
        <v>0</v>
      </c>
      <c r="T3755" s="5">
        <v>0</v>
      </c>
      <c r="U3755" s="5">
        <f t="shared" si="3172"/>
        <v>0</v>
      </c>
      <c r="V3755" s="36">
        <f t="shared" si="3172"/>
        <v>0</v>
      </c>
      <c r="W3755" s="5" t="e">
        <f t="shared" si="3143"/>
        <v>#DIV/0!</v>
      </c>
      <c r="X3755" s="24" t="s">
        <v>1214</v>
      </c>
    </row>
    <row r="3756" spans="1:25" ht="31.5" hidden="1" x14ac:dyDescent="0.25">
      <c r="A3756" s="4" t="s">
        <v>220</v>
      </c>
      <c r="B3756" s="4" t="s">
        <v>1327</v>
      </c>
      <c r="C3756" s="4" t="s">
        <v>1407</v>
      </c>
      <c r="D3756" s="4" t="s">
        <v>11</v>
      </c>
      <c r="E3756" s="14" t="s">
        <v>465</v>
      </c>
      <c r="F3756" s="5">
        <v>1702.2</v>
      </c>
      <c r="G3756" s="5">
        <v>1702.2</v>
      </c>
      <c r="H3756" s="5">
        <v>1702.2</v>
      </c>
      <c r="I3756" s="5"/>
      <c r="J3756" s="5"/>
      <c r="K3756" s="5"/>
      <c r="L3756" s="5"/>
      <c r="M3756" s="5">
        <f t="shared" si="3123"/>
        <v>1702.2</v>
      </c>
      <c r="N3756" s="5">
        <v>0</v>
      </c>
      <c r="O3756" s="5">
        <v>1205.3040000000001</v>
      </c>
      <c r="P3756" s="5">
        <v>0</v>
      </c>
      <c r="Q3756" s="5">
        <v>0</v>
      </c>
      <c r="R3756" s="5">
        <v>0</v>
      </c>
      <c r="S3756" s="5">
        <v>0</v>
      </c>
      <c r="T3756" s="5">
        <v>0</v>
      </c>
      <c r="U3756" s="5">
        <v>0</v>
      </c>
      <c r="V3756" s="36">
        <v>0</v>
      </c>
      <c r="W3756" s="5" t="e">
        <f t="shared" si="3143"/>
        <v>#DIV/0!</v>
      </c>
      <c r="X3756" s="24" t="s">
        <v>1214</v>
      </c>
    </row>
    <row r="3757" spans="1:25" ht="31.5" hidden="1" x14ac:dyDescent="0.25">
      <c r="A3757" s="4" t="s">
        <v>220</v>
      </c>
      <c r="B3757" s="4" t="s">
        <v>1327</v>
      </c>
      <c r="C3757" s="4" t="s">
        <v>1407</v>
      </c>
      <c r="D3757" s="4" t="s">
        <v>12</v>
      </c>
      <c r="E3757" s="14" t="s">
        <v>466</v>
      </c>
      <c r="F3757" s="5"/>
      <c r="G3757" s="5"/>
      <c r="H3757" s="5"/>
      <c r="I3757" s="5"/>
      <c r="J3757" s="5"/>
      <c r="K3757" s="5"/>
      <c r="L3757" s="5"/>
      <c r="M3757" s="5">
        <f>M3758</f>
        <v>0</v>
      </c>
      <c r="N3757" s="5">
        <v>0</v>
      </c>
      <c r="O3757" s="5">
        <f t="shared" ref="O3757:V3757" si="3173">O3758</f>
        <v>0</v>
      </c>
      <c r="P3757" s="5">
        <f t="shared" si="3173"/>
        <v>0</v>
      </c>
      <c r="Q3757" s="5">
        <f t="shared" si="3173"/>
        <v>0</v>
      </c>
      <c r="R3757" s="5">
        <f t="shared" si="3173"/>
        <v>0</v>
      </c>
      <c r="S3757" s="5">
        <f t="shared" si="3173"/>
        <v>0</v>
      </c>
      <c r="T3757" s="5">
        <v>0</v>
      </c>
      <c r="U3757" s="5">
        <f t="shared" si="3173"/>
        <v>0</v>
      </c>
      <c r="V3757" s="5">
        <f t="shared" si="3173"/>
        <v>0</v>
      </c>
      <c r="W3757" s="5" t="e">
        <f t="shared" si="3143"/>
        <v>#DIV/0!</v>
      </c>
      <c r="X3757" s="24" t="s">
        <v>1214</v>
      </c>
    </row>
    <row r="3758" spans="1:25" x14ac:dyDescent="0.25">
      <c r="A3758" s="7" t="s">
        <v>220</v>
      </c>
      <c r="B3758" s="7" t="s">
        <v>58</v>
      </c>
      <c r="C3758" s="7"/>
      <c r="D3758" s="7"/>
      <c r="E3758" s="18" t="s">
        <v>430</v>
      </c>
      <c r="F3758" s="5"/>
      <c r="G3758" s="5"/>
      <c r="H3758" s="5"/>
      <c r="I3758" s="5"/>
      <c r="J3758" s="5"/>
      <c r="K3758" s="5"/>
      <c r="L3758" s="5"/>
      <c r="M3758" s="5">
        <v>0</v>
      </c>
      <c r="N3758" s="8">
        <v>2895.3609999999999</v>
      </c>
      <c r="O3758" s="5">
        <v>0</v>
      </c>
      <c r="P3758" s="5">
        <v>0</v>
      </c>
      <c r="Q3758" s="5">
        <v>0</v>
      </c>
      <c r="R3758" s="5">
        <v>0</v>
      </c>
      <c r="S3758" s="5">
        <v>0</v>
      </c>
      <c r="T3758" s="8">
        <v>2895.3609999999999</v>
      </c>
      <c r="U3758" s="5">
        <v>0</v>
      </c>
      <c r="V3758" s="5">
        <v>0</v>
      </c>
      <c r="W3758" s="8">
        <f t="shared" si="3143"/>
        <v>100</v>
      </c>
      <c r="X3758" s="26"/>
    </row>
    <row r="3759" spans="1:25" x14ac:dyDescent="0.25">
      <c r="A3759" s="9" t="s">
        <v>220</v>
      </c>
      <c r="B3759" s="9" t="s">
        <v>1331</v>
      </c>
      <c r="C3759" s="9"/>
      <c r="D3759" s="9"/>
      <c r="E3759" s="13" t="s">
        <v>453</v>
      </c>
      <c r="F3759" s="5"/>
      <c r="G3759" s="5"/>
      <c r="H3759" s="5"/>
      <c r="I3759" s="5"/>
      <c r="J3759" s="5"/>
      <c r="K3759" s="5"/>
      <c r="L3759" s="5"/>
      <c r="M3759" s="5">
        <f>M3760</f>
        <v>0</v>
      </c>
      <c r="N3759" s="11">
        <v>2895.3609999999999</v>
      </c>
      <c r="O3759" s="5">
        <f t="shared" ref="O3759:V3762" si="3174">O3760</f>
        <v>122.21913000000001</v>
      </c>
      <c r="P3759" s="5">
        <f t="shared" si="3174"/>
        <v>0</v>
      </c>
      <c r="Q3759" s="5">
        <f t="shared" si="3174"/>
        <v>0</v>
      </c>
      <c r="R3759" s="5">
        <f t="shared" si="3174"/>
        <v>0</v>
      </c>
      <c r="S3759" s="5">
        <f t="shared" si="3174"/>
        <v>0</v>
      </c>
      <c r="T3759" s="11">
        <v>2895.3609999999999</v>
      </c>
      <c r="U3759" s="5">
        <f t="shared" si="3174"/>
        <v>0</v>
      </c>
      <c r="V3759" s="36">
        <f t="shared" si="3174"/>
        <v>0</v>
      </c>
      <c r="W3759" s="11">
        <f t="shared" si="3143"/>
        <v>100</v>
      </c>
      <c r="X3759" s="26"/>
    </row>
    <row r="3760" spans="1:25" x14ac:dyDescent="0.25">
      <c r="A3760" s="4" t="s">
        <v>220</v>
      </c>
      <c r="B3760" s="4" t="s">
        <v>1331</v>
      </c>
      <c r="C3760" s="4" t="s">
        <v>114</v>
      </c>
      <c r="D3760" s="4"/>
      <c r="E3760" s="14" t="s">
        <v>892</v>
      </c>
      <c r="F3760" s="5"/>
      <c r="G3760" s="5"/>
      <c r="H3760" s="5"/>
      <c r="I3760" s="5"/>
      <c r="J3760" s="5"/>
      <c r="K3760" s="5"/>
      <c r="L3760" s="5"/>
      <c r="M3760" s="5">
        <f>M3761</f>
        <v>0</v>
      </c>
      <c r="N3760" s="5">
        <v>2695.3609999999999</v>
      </c>
      <c r="O3760" s="5">
        <f t="shared" si="3174"/>
        <v>122.21913000000001</v>
      </c>
      <c r="P3760" s="5">
        <f t="shared" si="3174"/>
        <v>0</v>
      </c>
      <c r="Q3760" s="5">
        <f t="shared" si="3174"/>
        <v>0</v>
      </c>
      <c r="R3760" s="5">
        <f t="shared" si="3174"/>
        <v>0</v>
      </c>
      <c r="S3760" s="5">
        <f t="shared" si="3174"/>
        <v>0</v>
      </c>
      <c r="T3760" s="5">
        <v>2695.3609999999999</v>
      </c>
      <c r="U3760" s="5">
        <f t="shared" si="3174"/>
        <v>0</v>
      </c>
      <c r="V3760" s="36">
        <f t="shared" si="3174"/>
        <v>0</v>
      </c>
      <c r="W3760" s="5">
        <f t="shared" si="3143"/>
        <v>100</v>
      </c>
      <c r="X3760" s="26"/>
    </row>
    <row r="3761" spans="1:25" ht="47.25" x14ac:dyDescent="0.25">
      <c r="A3761" s="4" t="s">
        <v>220</v>
      </c>
      <c r="B3761" s="4" t="s">
        <v>1331</v>
      </c>
      <c r="C3761" s="4" t="s">
        <v>118</v>
      </c>
      <c r="D3761" s="4"/>
      <c r="E3761" s="14" t="s">
        <v>1111</v>
      </c>
      <c r="F3761" s="5"/>
      <c r="G3761" s="5"/>
      <c r="H3761" s="5"/>
      <c r="I3761" s="5"/>
      <c r="J3761" s="5"/>
      <c r="K3761" s="5"/>
      <c r="L3761" s="5"/>
      <c r="M3761" s="5">
        <f>M3762</f>
        <v>0</v>
      </c>
      <c r="N3761" s="5">
        <v>2695.3609999999999</v>
      </c>
      <c r="O3761" s="5">
        <f t="shared" si="3174"/>
        <v>122.21913000000001</v>
      </c>
      <c r="P3761" s="5">
        <f t="shared" si="3174"/>
        <v>0</v>
      </c>
      <c r="Q3761" s="5">
        <f t="shared" si="3174"/>
        <v>0</v>
      </c>
      <c r="R3761" s="5">
        <f t="shared" si="3174"/>
        <v>0</v>
      </c>
      <c r="S3761" s="5">
        <f t="shared" si="3174"/>
        <v>0</v>
      </c>
      <c r="T3761" s="5">
        <v>2695.3609999999999</v>
      </c>
      <c r="U3761" s="5">
        <f t="shared" si="3174"/>
        <v>0</v>
      </c>
      <c r="V3761" s="36">
        <f t="shared" si="3174"/>
        <v>0</v>
      </c>
      <c r="W3761" s="5">
        <f t="shared" si="3143"/>
        <v>100</v>
      </c>
      <c r="X3761" s="26"/>
    </row>
    <row r="3762" spans="1:25" ht="31.5" x14ac:dyDescent="0.25">
      <c r="A3762" s="4" t="s">
        <v>220</v>
      </c>
      <c r="B3762" s="4" t="s">
        <v>1331</v>
      </c>
      <c r="C3762" s="4" t="s">
        <v>119</v>
      </c>
      <c r="D3762" s="4"/>
      <c r="E3762" s="14" t="s">
        <v>897</v>
      </c>
      <c r="F3762" s="5"/>
      <c r="G3762" s="5"/>
      <c r="H3762" s="5"/>
      <c r="I3762" s="5"/>
      <c r="J3762" s="5"/>
      <c r="K3762" s="5"/>
      <c r="L3762" s="5"/>
      <c r="M3762" s="5">
        <f>M3763</f>
        <v>0</v>
      </c>
      <c r="N3762" s="5">
        <v>2695.3609999999999</v>
      </c>
      <c r="O3762" s="5">
        <f t="shared" si="3174"/>
        <v>122.21913000000001</v>
      </c>
      <c r="P3762" s="5">
        <f t="shared" si="3174"/>
        <v>0</v>
      </c>
      <c r="Q3762" s="5">
        <f t="shared" si="3174"/>
        <v>0</v>
      </c>
      <c r="R3762" s="5">
        <f t="shared" si="3174"/>
        <v>0</v>
      </c>
      <c r="S3762" s="5">
        <f t="shared" si="3174"/>
        <v>0</v>
      </c>
      <c r="T3762" s="5">
        <v>2695.3609999999999</v>
      </c>
      <c r="U3762" s="5">
        <f t="shared" si="3174"/>
        <v>0</v>
      </c>
      <c r="V3762" s="36">
        <f t="shared" si="3174"/>
        <v>0</v>
      </c>
      <c r="W3762" s="5">
        <f t="shared" si="3143"/>
        <v>100</v>
      </c>
      <c r="X3762" s="26"/>
    </row>
    <row r="3763" spans="1:25" ht="63" x14ac:dyDescent="0.25">
      <c r="A3763" s="4" t="s">
        <v>220</v>
      </c>
      <c r="B3763" s="4" t="s">
        <v>1331</v>
      </c>
      <c r="C3763" s="4" t="s">
        <v>211</v>
      </c>
      <c r="D3763" s="4"/>
      <c r="E3763" s="14" t="s">
        <v>518</v>
      </c>
      <c r="F3763" s="5"/>
      <c r="G3763" s="5"/>
      <c r="H3763" s="5"/>
      <c r="I3763" s="5"/>
      <c r="J3763" s="5"/>
      <c r="K3763" s="5"/>
      <c r="L3763" s="5"/>
      <c r="M3763" s="5">
        <v>0</v>
      </c>
      <c r="N3763" s="5">
        <v>2695.3609999999999</v>
      </c>
      <c r="O3763" s="5">
        <v>122.21913000000001</v>
      </c>
      <c r="P3763" s="5">
        <v>0</v>
      </c>
      <c r="Q3763" s="5">
        <v>0</v>
      </c>
      <c r="R3763" s="5">
        <v>0</v>
      </c>
      <c r="S3763" s="5">
        <v>0</v>
      </c>
      <c r="T3763" s="5">
        <v>2695.3609999999999</v>
      </c>
      <c r="U3763" s="5">
        <v>0</v>
      </c>
      <c r="V3763" s="36">
        <v>0</v>
      </c>
      <c r="W3763" s="5">
        <f t="shared" si="3143"/>
        <v>100</v>
      </c>
      <c r="X3763" s="26"/>
    </row>
    <row r="3764" spans="1:25" s="3" customFormat="1" ht="31.5" x14ac:dyDescent="0.25">
      <c r="A3764" s="4" t="s">
        <v>220</v>
      </c>
      <c r="B3764" s="4" t="s">
        <v>1331</v>
      </c>
      <c r="C3764" s="4" t="s">
        <v>211</v>
      </c>
      <c r="D3764" s="4" t="s">
        <v>73</v>
      </c>
      <c r="E3764" s="14" t="s">
        <v>475</v>
      </c>
      <c r="F3764" s="8">
        <f t="shared" ref="F3764:L3766" si="3175">F3765</f>
        <v>6880</v>
      </c>
      <c r="G3764" s="8">
        <f t="shared" si="3175"/>
        <v>2195.5</v>
      </c>
      <c r="H3764" s="8">
        <f t="shared" si="3175"/>
        <v>2195.5</v>
      </c>
      <c r="I3764" s="8">
        <f t="shared" si="3175"/>
        <v>0</v>
      </c>
      <c r="J3764" s="8">
        <f t="shared" si="3175"/>
        <v>0</v>
      </c>
      <c r="K3764" s="8">
        <f t="shared" si="3175"/>
        <v>0</v>
      </c>
      <c r="L3764" s="8">
        <f t="shared" si="3175"/>
        <v>-5256.28</v>
      </c>
      <c r="M3764" s="8">
        <f t="shared" si="3123"/>
        <v>1623.7200000000003</v>
      </c>
      <c r="N3764" s="5">
        <v>2695.3609999999999</v>
      </c>
      <c r="O3764" s="8">
        <f t="shared" ref="O3764:O3766" si="3176">O3765</f>
        <v>0</v>
      </c>
      <c r="P3764" s="8">
        <f t="shared" ref="P3764:V3766" si="3177">P3765</f>
        <v>0</v>
      </c>
      <c r="Q3764" s="8">
        <f t="shared" si="3177"/>
        <v>0</v>
      </c>
      <c r="R3764" s="8">
        <f t="shared" si="3177"/>
        <v>0</v>
      </c>
      <c r="S3764" s="8">
        <f t="shared" si="3177"/>
        <v>0</v>
      </c>
      <c r="T3764" s="5">
        <v>2695.3609999999999</v>
      </c>
      <c r="U3764" s="8">
        <f t="shared" si="3177"/>
        <v>0</v>
      </c>
      <c r="V3764" s="34">
        <f t="shared" si="3177"/>
        <v>0</v>
      </c>
      <c r="W3764" s="5">
        <f t="shared" si="3143"/>
        <v>100</v>
      </c>
      <c r="X3764" s="21"/>
    </row>
    <row r="3765" spans="1:25" s="10" customFormat="1" ht="63" x14ac:dyDescent="0.25">
      <c r="A3765" s="4" t="s">
        <v>220</v>
      </c>
      <c r="B3765" s="4" t="s">
        <v>1331</v>
      </c>
      <c r="C3765" s="4" t="s">
        <v>211</v>
      </c>
      <c r="D3765" s="4" t="s">
        <v>72</v>
      </c>
      <c r="E3765" s="14" t="s">
        <v>1187</v>
      </c>
      <c r="F3765" s="11">
        <f t="shared" si="3175"/>
        <v>6880</v>
      </c>
      <c r="G3765" s="11">
        <f t="shared" si="3175"/>
        <v>2195.5</v>
      </c>
      <c r="H3765" s="11">
        <f t="shared" si="3175"/>
        <v>2195.5</v>
      </c>
      <c r="I3765" s="11">
        <f t="shared" si="3175"/>
        <v>0</v>
      </c>
      <c r="J3765" s="11">
        <f t="shared" si="3175"/>
        <v>0</v>
      </c>
      <c r="K3765" s="11">
        <f t="shared" si="3175"/>
        <v>0</v>
      </c>
      <c r="L3765" s="11">
        <f t="shared" si="3175"/>
        <v>-5256.28</v>
      </c>
      <c r="M3765" s="11">
        <f t="shared" si="3123"/>
        <v>1623.7200000000003</v>
      </c>
      <c r="N3765" s="5">
        <v>2695.3609999999999</v>
      </c>
      <c r="O3765" s="11">
        <f t="shared" si="3176"/>
        <v>0</v>
      </c>
      <c r="P3765" s="11">
        <f t="shared" si="3177"/>
        <v>0</v>
      </c>
      <c r="Q3765" s="11">
        <f t="shared" si="3177"/>
        <v>0</v>
      </c>
      <c r="R3765" s="11">
        <f t="shared" si="3177"/>
        <v>0</v>
      </c>
      <c r="S3765" s="11">
        <f t="shared" si="3177"/>
        <v>0</v>
      </c>
      <c r="T3765" s="5">
        <v>2695.3609999999999</v>
      </c>
      <c r="U3765" s="11">
        <f t="shared" si="3177"/>
        <v>0</v>
      </c>
      <c r="V3765" s="35">
        <f t="shared" si="3177"/>
        <v>0</v>
      </c>
      <c r="W3765" s="5">
        <f t="shared" si="3143"/>
        <v>100</v>
      </c>
      <c r="X3765" s="25"/>
    </row>
    <row r="3766" spans="1:25" ht="47.25" x14ac:dyDescent="0.25">
      <c r="A3766" s="4" t="s">
        <v>220</v>
      </c>
      <c r="B3766" s="4" t="s">
        <v>1331</v>
      </c>
      <c r="C3766" s="4" t="s">
        <v>96</v>
      </c>
      <c r="D3766" s="4"/>
      <c r="E3766" s="14" t="s">
        <v>908</v>
      </c>
      <c r="F3766" s="5">
        <f t="shared" si="3175"/>
        <v>6880</v>
      </c>
      <c r="G3766" s="5">
        <f t="shared" si="3175"/>
        <v>2195.5</v>
      </c>
      <c r="H3766" s="5">
        <f t="shared" si="3175"/>
        <v>2195.5</v>
      </c>
      <c r="I3766" s="5">
        <f t="shared" si="3175"/>
        <v>0</v>
      </c>
      <c r="J3766" s="5">
        <f t="shared" si="3175"/>
        <v>0</v>
      </c>
      <c r="K3766" s="5">
        <f t="shared" si="3175"/>
        <v>0</v>
      </c>
      <c r="L3766" s="5">
        <f t="shared" si="3175"/>
        <v>-5256.28</v>
      </c>
      <c r="M3766" s="5">
        <f t="shared" si="3123"/>
        <v>1623.7200000000003</v>
      </c>
      <c r="N3766" s="5">
        <v>200</v>
      </c>
      <c r="O3766" s="5">
        <f t="shared" si="3176"/>
        <v>0</v>
      </c>
      <c r="P3766" s="5">
        <f t="shared" si="3177"/>
        <v>0</v>
      </c>
      <c r="Q3766" s="5">
        <f t="shared" si="3177"/>
        <v>0</v>
      </c>
      <c r="R3766" s="5">
        <f t="shared" si="3177"/>
        <v>0</v>
      </c>
      <c r="S3766" s="5">
        <f t="shared" si="3177"/>
        <v>0</v>
      </c>
      <c r="T3766" s="5">
        <v>200</v>
      </c>
      <c r="U3766" s="5">
        <f t="shared" si="3177"/>
        <v>0</v>
      </c>
      <c r="V3766" s="36">
        <f t="shared" si="3177"/>
        <v>0</v>
      </c>
      <c r="W3766" s="5">
        <f t="shared" si="3143"/>
        <v>100</v>
      </c>
      <c r="X3766" s="26"/>
    </row>
    <row r="3767" spans="1:25" ht="31.5" x14ac:dyDescent="0.25">
      <c r="A3767" s="4" t="s">
        <v>220</v>
      </c>
      <c r="B3767" s="4" t="s">
        <v>1331</v>
      </c>
      <c r="C3767" s="4" t="s">
        <v>120</v>
      </c>
      <c r="D3767" s="4"/>
      <c r="E3767" s="14" t="s">
        <v>918</v>
      </c>
      <c r="F3767" s="5">
        <f t="shared" ref="F3767:L3767" si="3178">F3768+F3776+F3772</f>
        <v>6880</v>
      </c>
      <c r="G3767" s="5">
        <f t="shared" si="3178"/>
        <v>2195.5</v>
      </c>
      <c r="H3767" s="5">
        <f t="shared" si="3178"/>
        <v>2195.5</v>
      </c>
      <c r="I3767" s="5">
        <f t="shared" si="3178"/>
        <v>0</v>
      </c>
      <c r="J3767" s="5">
        <f t="shared" si="3178"/>
        <v>0</v>
      </c>
      <c r="K3767" s="5">
        <f t="shared" si="3178"/>
        <v>0</v>
      </c>
      <c r="L3767" s="5">
        <f t="shared" si="3178"/>
        <v>-5256.28</v>
      </c>
      <c r="M3767" s="5">
        <f t="shared" si="3123"/>
        <v>1623.7200000000003</v>
      </c>
      <c r="N3767" s="5">
        <v>200</v>
      </c>
      <c r="O3767" s="5">
        <f>O3768+O3776+O3772</f>
        <v>0</v>
      </c>
      <c r="P3767" s="5">
        <f t="shared" ref="P3767:V3767" si="3179">P3768+P3776+P3772</f>
        <v>0</v>
      </c>
      <c r="Q3767" s="5">
        <f t="shared" si="3179"/>
        <v>0</v>
      </c>
      <c r="R3767" s="5">
        <f t="shared" si="3179"/>
        <v>0</v>
      </c>
      <c r="S3767" s="5">
        <f t="shared" si="3179"/>
        <v>0</v>
      </c>
      <c r="T3767" s="5">
        <v>200</v>
      </c>
      <c r="U3767" s="5">
        <f t="shared" si="3179"/>
        <v>0</v>
      </c>
      <c r="V3767" s="36">
        <f t="shared" si="3179"/>
        <v>0</v>
      </c>
      <c r="W3767" s="5">
        <f t="shared" si="3143"/>
        <v>100</v>
      </c>
      <c r="X3767" s="26"/>
    </row>
    <row r="3768" spans="1:25" ht="47.25" x14ac:dyDescent="0.25">
      <c r="A3768" s="4" t="s">
        <v>220</v>
      </c>
      <c r="B3768" s="4" t="s">
        <v>1331</v>
      </c>
      <c r="C3768" s="4" t="s">
        <v>213</v>
      </c>
      <c r="D3768" s="4"/>
      <c r="E3768" s="14" t="s">
        <v>920</v>
      </c>
      <c r="F3768" s="5">
        <f t="shared" ref="F3768:L3770" si="3180">F3769</f>
        <v>0</v>
      </c>
      <c r="G3768" s="5">
        <f t="shared" si="3180"/>
        <v>1327.5</v>
      </c>
      <c r="H3768" s="5">
        <f t="shared" si="3180"/>
        <v>1327.5</v>
      </c>
      <c r="I3768" s="5">
        <f t="shared" si="3180"/>
        <v>0</v>
      </c>
      <c r="J3768" s="5">
        <f t="shared" si="3180"/>
        <v>0</v>
      </c>
      <c r="K3768" s="5">
        <f t="shared" si="3180"/>
        <v>0</v>
      </c>
      <c r="L3768" s="5">
        <f t="shared" si="3180"/>
        <v>0</v>
      </c>
      <c r="M3768" s="5">
        <f t="shared" si="3123"/>
        <v>0</v>
      </c>
      <c r="N3768" s="5">
        <v>200</v>
      </c>
      <c r="O3768" s="5">
        <f t="shared" ref="O3768:O3770" si="3181">O3769</f>
        <v>0</v>
      </c>
      <c r="P3768" s="5">
        <f t="shared" ref="P3768:V3770" si="3182">P3769</f>
        <v>0</v>
      </c>
      <c r="Q3768" s="5">
        <f t="shared" si="3182"/>
        <v>0</v>
      </c>
      <c r="R3768" s="5">
        <f t="shared" si="3182"/>
        <v>0</v>
      </c>
      <c r="S3768" s="5">
        <f t="shared" si="3182"/>
        <v>0</v>
      </c>
      <c r="T3768" s="5">
        <v>200</v>
      </c>
      <c r="U3768" s="5">
        <f t="shared" si="3182"/>
        <v>0</v>
      </c>
      <c r="V3768" s="36">
        <f t="shared" si="3182"/>
        <v>0</v>
      </c>
      <c r="W3768" s="5">
        <f t="shared" si="3143"/>
        <v>100</v>
      </c>
      <c r="X3768" s="24"/>
      <c r="Y3768" s="2" t="s">
        <v>1236</v>
      </c>
    </row>
    <row r="3769" spans="1:25" ht="31.5" x14ac:dyDescent="0.25">
      <c r="A3769" s="4" t="s">
        <v>220</v>
      </c>
      <c r="B3769" s="4" t="s">
        <v>1331</v>
      </c>
      <c r="C3769" s="4" t="s">
        <v>212</v>
      </c>
      <c r="D3769" s="4"/>
      <c r="E3769" s="14" t="s">
        <v>529</v>
      </c>
      <c r="F3769" s="5">
        <f t="shared" si="3180"/>
        <v>0</v>
      </c>
      <c r="G3769" s="5">
        <f t="shared" si="3180"/>
        <v>1327.5</v>
      </c>
      <c r="H3769" s="5">
        <f t="shared" si="3180"/>
        <v>1327.5</v>
      </c>
      <c r="I3769" s="5">
        <f t="shared" si="3180"/>
        <v>0</v>
      </c>
      <c r="J3769" s="5">
        <f t="shared" si="3180"/>
        <v>0</v>
      </c>
      <c r="K3769" s="5">
        <f t="shared" si="3180"/>
        <v>0</v>
      </c>
      <c r="L3769" s="5">
        <f t="shared" si="3180"/>
        <v>0</v>
      </c>
      <c r="M3769" s="5">
        <f t="shared" si="3123"/>
        <v>0</v>
      </c>
      <c r="N3769" s="5">
        <v>200</v>
      </c>
      <c r="O3769" s="5">
        <f t="shared" si="3181"/>
        <v>0</v>
      </c>
      <c r="P3769" s="5">
        <f t="shared" si="3182"/>
        <v>0</v>
      </c>
      <c r="Q3769" s="5">
        <f t="shared" si="3182"/>
        <v>0</v>
      </c>
      <c r="R3769" s="5">
        <f t="shared" si="3182"/>
        <v>0</v>
      </c>
      <c r="S3769" s="5">
        <f t="shared" si="3182"/>
        <v>0</v>
      </c>
      <c r="T3769" s="5">
        <v>200</v>
      </c>
      <c r="U3769" s="5">
        <f t="shared" si="3182"/>
        <v>0</v>
      </c>
      <c r="V3769" s="36">
        <f t="shared" si="3182"/>
        <v>0</v>
      </c>
      <c r="W3769" s="5">
        <f t="shared" si="3143"/>
        <v>100</v>
      </c>
      <c r="X3769" s="24"/>
      <c r="Y3769" s="2" t="s">
        <v>1236</v>
      </c>
    </row>
    <row r="3770" spans="1:25" ht="31.5" x14ac:dyDescent="0.25">
      <c r="A3770" s="4" t="s">
        <v>220</v>
      </c>
      <c r="B3770" s="4" t="s">
        <v>1331</v>
      </c>
      <c r="C3770" s="4" t="s">
        <v>212</v>
      </c>
      <c r="D3770" s="4" t="s">
        <v>11</v>
      </c>
      <c r="E3770" s="14" t="s">
        <v>465</v>
      </c>
      <c r="F3770" s="5">
        <f t="shared" si="3180"/>
        <v>0</v>
      </c>
      <c r="G3770" s="5">
        <f t="shared" si="3180"/>
        <v>1327.5</v>
      </c>
      <c r="H3770" s="5">
        <f t="shared" si="3180"/>
        <v>1327.5</v>
      </c>
      <c r="I3770" s="5">
        <f t="shared" si="3180"/>
        <v>0</v>
      </c>
      <c r="J3770" s="5">
        <f t="shared" si="3180"/>
        <v>0</v>
      </c>
      <c r="K3770" s="5">
        <f t="shared" si="3180"/>
        <v>0</v>
      </c>
      <c r="L3770" s="5">
        <f t="shared" si="3180"/>
        <v>0</v>
      </c>
      <c r="M3770" s="5">
        <f t="shared" si="3123"/>
        <v>0</v>
      </c>
      <c r="N3770" s="5">
        <v>200</v>
      </c>
      <c r="O3770" s="5">
        <f t="shared" si="3181"/>
        <v>0</v>
      </c>
      <c r="P3770" s="5">
        <f t="shared" si="3182"/>
        <v>0</v>
      </c>
      <c r="Q3770" s="5">
        <f t="shared" si="3182"/>
        <v>0</v>
      </c>
      <c r="R3770" s="5">
        <f t="shared" si="3182"/>
        <v>0</v>
      </c>
      <c r="S3770" s="5">
        <f t="shared" si="3182"/>
        <v>0</v>
      </c>
      <c r="T3770" s="5">
        <v>200</v>
      </c>
      <c r="U3770" s="5">
        <f t="shared" si="3182"/>
        <v>0</v>
      </c>
      <c r="V3770" s="36">
        <f t="shared" si="3182"/>
        <v>0</v>
      </c>
      <c r="W3770" s="5">
        <f t="shared" si="3143"/>
        <v>100</v>
      </c>
      <c r="X3770" s="24"/>
      <c r="Y3770" s="2" t="s">
        <v>1236</v>
      </c>
    </row>
    <row r="3771" spans="1:25" ht="31.5" x14ac:dyDescent="0.25">
      <c r="A3771" s="4" t="s">
        <v>220</v>
      </c>
      <c r="B3771" s="4" t="s">
        <v>1331</v>
      </c>
      <c r="C3771" s="4" t="s">
        <v>212</v>
      </c>
      <c r="D3771" s="4" t="s">
        <v>12</v>
      </c>
      <c r="E3771" s="14" t="s">
        <v>466</v>
      </c>
      <c r="F3771" s="5"/>
      <c r="G3771" s="5">
        <v>1327.5</v>
      </c>
      <c r="H3771" s="5">
        <v>1327.5</v>
      </c>
      <c r="I3771" s="5"/>
      <c r="J3771" s="5"/>
      <c r="K3771" s="5"/>
      <c r="L3771" s="5"/>
      <c r="M3771" s="5">
        <f t="shared" si="3123"/>
        <v>0</v>
      </c>
      <c r="N3771" s="5">
        <v>200</v>
      </c>
      <c r="O3771" s="5">
        <v>0</v>
      </c>
      <c r="P3771" s="5">
        <v>0</v>
      </c>
      <c r="Q3771" s="5">
        <v>0</v>
      </c>
      <c r="R3771" s="5">
        <v>0</v>
      </c>
      <c r="S3771" s="5">
        <v>0</v>
      </c>
      <c r="T3771" s="5">
        <v>200</v>
      </c>
      <c r="U3771" s="5">
        <v>0</v>
      </c>
      <c r="V3771" s="36">
        <v>0</v>
      </c>
      <c r="W3771" s="5">
        <f t="shared" si="3143"/>
        <v>100</v>
      </c>
      <c r="X3771" s="24"/>
      <c r="Y3771" s="2" t="s">
        <v>1236</v>
      </c>
    </row>
    <row r="3772" spans="1:25" x14ac:dyDescent="0.25">
      <c r="A3772" s="7" t="s">
        <v>220</v>
      </c>
      <c r="B3772" s="7" t="s">
        <v>31</v>
      </c>
      <c r="C3772" s="7"/>
      <c r="D3772" s="7"/>
      <c r="E3772" s="18" t="s">
        <v>431</v>
      </c>
      <c r="F3772" s="5">
        <f t="shared" ref="F3772:L3774" si="3183">F3773</f>
        <v>17.5</v>
      </c>
      <c r="G3772" s="5">
        <f t="shared" si="3183"/>
        <v>0</v>
      </c>
      <c r="H3772" s="5">
        <f t="shared" si="3183"/>
        <v>0</v>
      </c>
      <c r="I3772" s="5">
        <f t="shared" si="3183"/>
        <v>0</v>
      </c>
      <c r="J3772" s="5">
        <f t="shared" si="3183"/>
        <v>0</v>
      </c>
      <c r="K3772" s="5">
        <f t="shared" si="3183"/>
        <v>0</v>
      </c>
      <c r="L3772" s="5">
        <f t="shared" si="3183"/>
        <v>0</v>
      </c>
      <c r="M3772" s="5">
        <f t="shared" si="3123"/>
        <v>17.5</v>
      </c>
      <c r="N3772" s="8">
        <v>2796.9236000000001</v>
      </c>
      <c r="O3772" s="5">
        <f t="shared" ref="O3772:O3774" si="3184">O3773</f>
        <v>0</v>
      </c>
      <c r="P3772" s="5">
        <f t="shared" ref="P3772:V3774" si="3185">P3773</f>
        <v>0</v>
      </c>
      <c r="Q3772" s="5">
        <f t="shared" si="3185"/>
        <v>0</v>
      </c>
      <c r="R3772" s="5">
        <f t="shared" si="3185"/>
        <v>0</v>
      </c>
      <c r="S3772" s="5">
        <f t="shared" si="3185"/>
        <v>0</v>
      </c>
      <c r="T3772" s="8">
        <v>2796.9236000000001</v>
      </c>
      <c r="U3772" s="5">
        <f t="shared" si="3185"/>
        <v>0</v>
      </c>
      <c r="V3772" s="36">
        <f t="shared" si="3185"/>
        <v>0</v>
      </c>
      <c r="W3772" s="8">
        <f t="shared" si="3143"/>
        <v>100</v>
      </c>
      <c r="X3772" s="24"/>
    </row>
    <row r="3773" spans="1:25" x14ac:dyDescent="0.25">
      <c r="A3773" s="9" t="s">
        <v>220</v>
      </c>
      <c r="B3773" s="9" t="s">
        <v>1333</v>
      </c>
      <c r="C3773" s="9"/>
      <c r="D3773" s="9"/>
      <c r="E3773" s="13" t="s">
        <v>455</v>
      </c>
      <c r="F3773" s="5">
        <f t="shared" si="3183"/>
        <v>17.5</v>
      </c>
      <c r="G3773" s="5">
        <f t="shared" si="3183"/>
        <v>0</v>
      </c>
      <c r="H3773" s="5">
        <f t="shared" si="3183"/>
        <v>0</v>
      </c>
      <c r="I3773" s="5">
        <f t="shared" si="3183"/>
        <v>0</v>
      </c>
      <c r="J3773" s="5">
        <f t="shared" si="3183"/>
        <v>0</v>
      </c>
      <c r="K3773" s="5">
        <f t="shared" si="3183"/>
        <v>0</v>
      </c>
      <c r="L3773" s="5">
        <f t="shared" si="3183"/>
        <v>0</v>
      </c>
      <c r="M3773" s="5">
        <f t="shared" si="3123"/>
        <v>17.5</v>
      </c>
      <c r="N3773" s="11">
        <v>2796.9236000000001</v>
      </c>
      <c r="O3773" s="5">
        <f t="shared" si="3184"/>
        <v>0</v>
      </c>
      <c r="P3773" s="5">
        <f t="shared" si="3185"/>
        <v>0</v>
      </c>
      <c r="Q3773" s="5">
        <f t="shared" si="3185"/>
        <v>0</v>
      </c>
      <c r="R3773" s="5">
        <f t="shared" si="3185"/>
        <v>0</v>
      </c>
      <c r="S3773" s="5">
        <f t="shared" si="3185"/>
        <v>0</v>
      </c>
      <c r="T3773" s="11">
        <v>2796.9236000000001</v>
      </c>
      <c r="U3773" s="5">
        <f t="shared" si="3185"/>
        <v>0</v>
      </c>
      <c r="V3773" s="36">
        <f t="shared" si="3185"/>
        <v>0</v>
      </c>
      <c r="W3773" s="11">
        <f t="shared" si="3143"/>
        <v>100</v>
      </c>
      <c r="X3773" s="24"/>
    </row>
    <row r="3774" spans="1:25" x14ac:dyDescent="0.25">
      <c r="A3774" s="4" t="s">
        <v>220</v>
      </c>
      <c r="B3774" s="4" t="s">
        <v>1333</v>
      </c>
      <c r="C3774" s="4" t="s">
        <v>91</v>
      </c>
      <c r="D3774" s="4"/>
      <c r="E3774" s="14" t="s">
        <v>883</v>
      </c>
      <c r="F3774" s="5">
        <f t="shared" si="3183"/>
        <v>17.5</v>
      </c>
      <c r="G3774" s="5">
        <f t="shared" si="3183"/>
        <v>0</v>
      </c>
      <c r="H3774" s="5">
        <f t="shared" si="3183"/>
        <v>0</v>
      </c>
      <c r="I3774" s="5">
        <f t="shared" si="3183"/>
        <v>0</v>
      </c>
      <c r="J3774" s="5">
        <f t="shared" si="3183"/>
        <v>0</v>
      </c>
      <c r="K3774" s="5">
        <f t="shared" si="3183"/>
        <v>0</v>
      </c>
      <c r="L3774" s="5">
        <f t="shared" si="3183"/>
        <v>0</v>
      </c>
      <c r="M3774" s="5">
        <f t="shared" si="3123"/>
        <v>17.5</v>
      </c>
      <c r="N3774" s="5">
        <v>713.8</v>
      </c>
      <c r="O3774" s="5">
        <f t="shared" si="3184"/>
        <v>0</v>
      </c>
      <c r="P3774" s="5">
        <f t="shared" si="3185"/>
        <v>0</v>
      </c>
      <c r="Q3774" s="5">
        <f t="shared" si="3185"/>
        <v>0</v>
      </c>
      <c r="R3774" s="5">
        <f t="shared" si="3185"/>
        <v>0</v>
      </c>
      <c r="S3774" s="5">
        <f t="shared" si="3185"/>
        <v>0</v>
      </c>
      <c r="T3774" s="5">
        <v>713.8</v>
      </c>
      <c r="U3774" s="5">
        <f t="shared" si="3185"/>
        <v>0</v>
      </c>
      <c r="V3774" s="36">
        <f t="shared" si="3185"/>
        <v>0</v>
      </c>
      <c r="W3774" s="5">
        <f t="shared" si="3143"/>
        <v>100</v>
      </c>
      <c r="X3774" s="24"/>
    </row>
    <row r="3775" spans="1:25" ht="31.5" x14ac:dyDescent="0.25">
      <c r="A3775" s="4" t="s">
        <v>220</v>
      </c>
      <c r="B3775" s="4" t="s">
        <v>1333</v>
      </c>
      <c r="C3775" s="4" t="s">
        <v>136</v>
      </c>
      <c r="D3775" s="4"/>
      <c r="E3775" s="14" t="s">
        <v>884</v>
      </c>
      <c r="F3775" s="5">
        <v>17.5</v>
      </c>
      <c r="G3775" s="5"/>
      <c r="H3775" s="5"/>
      <c r="I3775" s="5"/>
      <c r="J3775" s="5"/>
      <c r="K3775" s="5"/>
      <c r="L3775" s="5"/>
      <c r="M3775" s="5">
        <f t="shared" si="3123"/>
        <v>17.5</v>
      </c>
      <c r="N3775" s="5">
        <v>713.8</v>
      </c>
      <c r="O3775" s="5">
        <v>0</v>
      </c>
      <c r="P3775" s="5">
        <v>0</v>
      </c>
      <c r="Q3775" s="5">
        <v>0</v>
      </c>
      <c r="R3775" s="5">
        <v>0</v>
      </c>
      <c r="S3775" s="5">
        <v>0</v>
      </c>
      <c r="T3775" s="5">
        <v>713.8</v>
      </c>
      <c r="U3775" s="5">
        <v>0</v>
      </c>
      <c r="V3775" s="36">
        <v>0</v>
      </c>
      <c r="W3775" s="5">
        <f t="shared" si="3143"/>
        <v>100</v>
      </c>
      <c r="X3775" s="24"/>
    </row>
    <row r="3776" spans="1:25" ht="31.5" x14ac:dyDescent="0.25">
      <c r="A3776" s="4" t="s">
        <v>220</v>
      </c>
      <c r="B3776" s="4" t="s">
        <v>1333</v>
      </c>
      <c r="C3776" s="4" t="s">
        <v>137</v>
      </c>
      <c r="D3776" s="4"/>
      <c r="E3776" s="14" t="s">
        <v>885</v>
      </c>
      <c r="F3776" s="5">
        <f t="shared" ref="F3776:L3778" si="3186">F3777</f>
        <v>6862.5</v>
      </c>
      <c r="G3776" s="5">
        <f t="shared" si="3186"/>
        <v>868</v>
      </c>
      <c r="H3776" s="5">
        <f t="shared" si="3186"/>
        <v>868</v>
      </c>
      <c r="I3776" s="5">
        <f t="shared" si="3186"/>
        <v>0</v>
      </c>
      <c r="J3776" s="5">
        <f t="shared" si="3186"/>
        <v>0</v>
      </c>
      <c r="K3776" s="5">
        <f t="shared" si="3186"/>
        <v>0</v>
      </c>
      <c r="L3776" s="5">
        <f t="shared" si="3186"/>
        <v>-5256.28</v>
      </c>
      <c r="M3776" s="5">
        <f t="shared" si="3123"/>
        <v>1606.2200000000003</v>
      </c>
      <c r="N3776" s="5">
        <v>713.8</v>
      </c>
      <c r="O3776" s="5">
        <f t="shared" ref="O3776:O3778" si="3187">O3777</f>
        <v>0</v>
      </c>
      <c r="P3776" s="5">
        <f t="shared" ref="P3776:V3778" si="3188">P3777</f>
        <v>0</v>
      </c>
      <c r="Q3776" s="5">
        <f t="shared" si="3188"/>
        <v>0</v>
      </c>
      <c r="R3776" s="5">
        <f t="shared" si="3188"/>
        <v>0</v>
      </c>
      <c r="S3776" s="5">
        <f t="shared" si="3188"/>
        <v>0</v>
      </c>
      <c r="T3776" s="5">
        <v>713.8</v>
      </c>
      <c r="U3776" s="5">
        <f t="shared" si="3188"/>
        <v>0</v>
      </c>
      <c r="V3776" s="36">
        <f t="shared" si="3188"/>
        <v>0</v>
      </c>
      <c r="W3776" s="5">
        <f t="shared" si="3143"/>
        <v>100</v>
      </c>
      <c r="X3776" s="26"/>
    </row>
    <row r="3777" spans="1:24" ht="47.25" x14ac:dyDescent="0.25">
      <c r="A3777" s="4" t="s">
        <v>220</v>
      </c>
      <c r="B3777" s="4" t="s">
        <v>1333</v>
      </c>
      <c r="C3777" s="4" t="s">
        <v>128</v>
      </c>
      <c r="D3777" s="4"/>
      <c r="E3777" s="14" t="s">
        <v>506</v>
      </c>
      <c r="F3777" s="5">
        <f t="shared" si="3186"/>
        <v>6862.5</v>
      </c>
      <c r="G3777" s="5">
        <f t="shared" si="3186"/>
        <v>868</v>
      </c>
      <c r="H3777" s="5">
        <f t="shared" si="3186"/>
        <v>868</v>
      </c>
      <c r="I3777" s="5">
        <f t="shared" si="3186"/>
        <v>0</v>
      </c>
      <c r="J3777" s="5">
        <f t="shared" si="3186"/>
        <v>0</v>
      </c>
      <c r="K3777" s="5">
        <f t="shared" si="3186"/>
        <v>0</v>
      </c>
      <c r="L3777" s="5">
        <f t="shared" si="3186"/>
        <v>-5256.28</v>
      </c>
      <c r="M3777" s="5">
        <f t="shared" si="3123"/>
        <v>1606.2200000000003</v>
      </c>
      <c r="N3777" s="5">
        <v>713.8</v>
      </c>
      <c r="O3777" s="5">
        <f t="shared" si="3187"/>
        <v>0</v>
      </c>
      <c r="P3777" s="5">
        <f t="shared" si="3188"/>
        <v>0</v>
      </c>
      <c r="Q3777" s="5">
        <f t="shared" si="3188"/>
        <v>0</v>
      </c>
      <c r="R3777" s="5">
        <f t="shared" si="3188"/>
        <v>0</v>
      </c>
      <c r="S3777" s="5">
        <f t="shared" si="3188"/>
        <v>0</v>
      </c>
      <c r="T3777" s="5">
        <v>713.8</v>
      </c>
      <c r="U3777" s="5">
        <f t="shared" si="3188"/>
        <v>0</v>
      </c>
      <c r="V3777" s="36">
        <f t="shared" si="3188"/>
        <v>0</v>
      </c>
      <c r="W3777" s="5">
        <f t="shared" si="3143"/>
        <v>100</v>
      </c>
      <c r="X3777" s="26"/>
    </row>
    <row r="3778" spans="1:24" ht="31.5" x14ac:dyDescent="0.25">
      <c r="A3778" s="4" t="s">
        <v>220</v>
      </c>
      <c r="B3778" s="4" t="s">
        <v>1333</v>
      </c>
      <c r="C3778" s="4" t="s">
        <v>128</v>
      </c>
      <c r="D3778" s="4" t="s">
        <v>11</v>
      </c>
      <c r="E3778" s="14" t="s">
        <v>465</v>
      </c>
      <c r="F3778" s="5">
        <f t="shared" si="3186"/>
        <v>6862.5</v>
      </c>
      <c r="G3778" s="5">
        <f t="shared" si="3186"/>
        <v>868</v>
      </c>
      <c r="H3778" s="5">
        <f t="shared" si="3186"/>
        <v>868</v>
      </c>
      <c r="I3778" s="5">
        <f t="shared" si="3186"/>
        <v>0</v>
      </c>
      <c r="J3778" s="5">
        <f t="shared" si="3186"/>
        <v>0</v>
      </c>
      <c r="K3778" s="5">
        <f t="shared" si="3186"/>
        <v>0</v>
      </c>
      <c r="L3778" s="5">
        <f t="shared" si="3186"/>
        <v>-5256.28</v>
      </c>
      <c r="M3778" s="5">
        <f t="shared" si="3123"/>
        <v>1606.2200000000003</v>
      </c>
      <c r="N3778" s="5">
        <v>713.8</v>
      </c>
      <c r="O3778" s="5">
        <f t="shared" si="3187"/>
        <v>0</v>
      </c>
      <c r="P3778" s="5">
        <f t="shared" si="3188"/>
        <v>0</v>
      </c>
      <c r="Q3778" s="5">
        <f t="shared" si="3188"/>
        <v>0</v>
      </c>
      <c r="R3778" s="5">
        <f t="shared" si="3188"/>
        <v>0</v>
      </c>
      <c r="S3778" s="5">
        <f t="shared" si="3188"/>
        <v>0</v>
      </c>
      <c r="T3778" s="5">
        <v>713.8</v>
      </c>
      <c r="U3778" s="5">
        <f t="shared" si="3188"/>
        <v>0</v>
      </c>
      <c r="V3778" s="36">
        <f t="shared" si="3188"/>
        <v>0</v>
      </c>
      <c r="W3778" s="5">
        <f t="shared" si="3143"/>
        <v>100</v>
      </c>
      <c r="X3778" s="26"/>
    </row>
    <row r="3779" spans="1:24" ht="31.5" x14ac:dyDescent="0.25">
      <c r="A3779" s="4" t="s">
        <v>220</v>
      </c>
      <c r="B3779" s="4" t="s">
        <v>1333</v>
      </c>
      <c r="C3779" s="4" t="s">
        <v>128</v>
      </c>
      <c r="D3779" s="4" t="s">
        <v>12</v>
      </c>
      <c r="E3779" s="14" t="s">
        <v>466</v>
      </c>
      <c r="F3779" s="5">
        <v>6862.5</v>
      </c>
      <c r="G3779" s="5">
        <v>868</v>
      </c>
      <c r="H3779" s="5">
        <v>868</v>
      </c>
      <c r="I3779" s="5"/>
      <c r="J3779" s="5"/>
      <c r="K3779" s="5"/>
      <c r="L3779" s="5">
        <f>-3862.5-1393.78</f>
        <v>-5256.28</v>
      </c>
      <c r="M3779" s="5">
        <f t="shared" si="3123"/>
        <v>1606.2200000000003</v>
      </c>
      <c r="N3779" s="5">
        <v>713.8</v>
      </c>
      <c r="O3779" s="5">
        <v>0</v>
      </c>
      <c r="P3779" s="5">
        <v>0</v>
      </c>
      <c r="Q3779" s="5">
        <v>0</v>
      </c>
      <c r="R3779" s="5">
        <v>0</v>
      </c>
      <c r="S3779" s="5">
        <v>0</v>
      </c>
      <c r="T3779" s="5">
        <v>713.8</v>
      </c>
      <c r="U3779" s="5">
        <v>0</v>
      </c>
      <c r="V3779" s="36">
        <v>0</v>
      </c>
      <c r="W3779" s="5">
        <f t="shared" si="3143"/>
        <v>100</v>
      </c>
      <c r="X3779" s="26"/>
    </row>
    <row r="3780" spans="1:24" s="3" customFormat="1" ht="31.5" x14ac:dyDescent="0.25">
      <c r="A3780" s="4" t="s">
        <v>220</v>
      </c>
      <c r="B3780" s="4" t="s">
        <v>1333</v>
      </c>
      <c r="C3780" s="4" t="s">
        <v>22</v>
      </c>
      <c r="D3780" s="4"/>
      <c r="E3780" s="14" t="s">
        <v>699</v>
      </c>
      <c r="F3780" s="8">
        <f t="shared" ref="F3780:L3780" si="3189">F3781</f>
        <v>2459.1</v>
      </c>
      <c r="G3780" s="8">
        <f t="shared" si="3189"/>
        <v>2459.1</v>
      </c>
      <c r="H3780" s="8">
        <f t="shared" si="3189"/>
        <v>2459.1</v>
      </c>
      <c r="I3780" s="8">
        <f t="shared" si="3189"/>
        <v>0</v>
      </c>
      <c r="J3780" s="8">
        <f t="shared" si="3189"/>
        <v>0</v>
      </c>
      <c r="K3780" s="8">
        <f t="shared" si="3189"/>
        <v>0</v>
      </c>
      <c r="L3780" s="8">
        <f t="shared" si="3189"/>
        <v>0</v>
      </c>
      <c r="M3780" s="8">
        <f t="shared" si="3123"/>
        <v>2459.1</v>
      </c>
      <c r="N3780" s="5">
        <v>2083.1235999999999</v>
      </c>
      <c r="O3780" s="8">
        <f>O3781</f>
        <v>2459.1</v>
      </c>
      <c r="P3780" s="8">
        <f t="shared" ref="P3780:V3780" si="3190">P3781</f>
        <v>0</v>
      </c>
      <c r="Q3780" s="8">
        <f t="shared" si="3190"/>
        <v>0</v>
      </c>
      <c r="R3780" s="8">
        <f t="shared" si="3190"/>
        <v>0</v>
      </c>
      <c r="S3780" s="8">
        <f t="shared" si="3190"/>
        <v>0</v>
      </c>
      <c r="T3780" s="5">
        <v>2083.1235999999999</v>
      </c>
      <c r="U3780" s="8">
        <f t="shared" si="3190"/>
        <v>0</v>
      </c>
      <c r="V3780" s="34">
        <f t="shared" si="3190"/>
        <v>0</v>
      </c>
      <c r="W3780" s="5">
        <f t="shared" si="3143"/>
        <v>100</v>
      </c>
      <c r="X3780" s="21"/>
    </row>
    <row r="3781" spans="1:24" s="10" customFormat="1" ht="47.25" x14ac:dyDescent="0.25">
      <c r="A3781" s="4" t="s">
        <v>220</v>
      </c>
      <c r="B3781" s="4" t="s">
        <v>1333</v>
      </c>
      <c r="C3781" s="4" t="s">
        <v>345</v>
      </c>
      <c r="D3781" s="4"/>
      <c r="E3781" s="14" t="s">
        <v>704</v>
      </c>
      <c r="F3781" s="11">
        <f t="shared" ref="F3781:L3781" si="3191">F3782+F3788</f>
        <v>2459.1</v>
      </c>
      <c r="G3781" s="11">
        <f t="shared" si="3191"/>
        <v>2459.1</v>
      </c>
      <c r="H3781" s="11">
        <f t="shared" si="3191"/>
        <v>2459.1</v>
      </c>
      <c r="I3781" s="11">
        <f t="shared" si="3191"/>
        <v>0</v>
      </c>
      <c r="J3781" s="11">
        <f t="shared" si="3191"/>
        <v>0</v>
      </c>
      <c r="K3781" s="11">
        <f t="shared" si="3191"/>
        <v>0</v>
      </c>
      <c r="L3781" s="11">
        <f t="shared" si="3191"/>
        <v>0</v>
      </c>
      <c r="M3781" s="11">
        <f t="shared" ref="M3781:M3846" si="3192">F3781+I3781+L3781</f>
        <v>2459.1</v>
      </c>
      <c r="N3781" s="5">
        <v>2083.1235999999999</v>
      </c>
      <c r="O3781" s="11">
        <f>O3782+O3788</f>
        <v>2459.1</v>
      </c>
      <c r="P3781" s="11">
        <f t="shared" ref="P3781:V3781" si="3193">P3782+P3788</f>
        <v>0</v>
      </c>
      <c r="Q3781" s="11">
        <f t="shared" si="3193"/>
        <v>0</v>
      </c>
      <c r="R3781" s="11">
        <f t="shared" si="3193"/>
        <v>0</v>
      </c>
      <c r="S3781" s="11">
        <f t="shared" si="3193"/>
        <v>0</v>
      </c>
      <c r="T3781" s="5">
        <v>2083.1235999999999</v>
      </c>
      <c r="U3781" s="11">
        <f t="shared" si="3193"/>
        <v>0</v>
      </c>
      <c r="V3781" s="35">
        <f t="shared" si="3193"/>
        <v>0</v>
      </c>
      <c r="W3781" s="5">
        <f t="shared" si="3143"/>
        <v>100</v>
      </c>
      <c r="X3781" s="25"/>
    </row>
    <row r="3782" spans="1:24" ht="31.5" x14ac:dyDescent="0.25">
      <c r="A3782" s="4" t="s">
        <v>220</v>
      </c>
      <c r="B3782" s="4" t="s">
        <v>1333</v>
      </c>
      <c r="C3782" s="4" t="s">
        <v>345</v>
      </c>
      <c r="D3782" s="4" t="s">
        <v>11</v>
      </c>
      <c r="E3782" s="14" t="s">
        <v>465</v>
      </c>
      <c r="F3782" s="5">
        <f t="shared" ref="F3782:L3786" si="3194">F3783</f>
        <v>2259.1</v>
      </c>
      <c r="G3782" s="5">
        <f t="shared" si="3194"/>
        <v>2259.1</v>
      </c>
      <c r="H3782" s="5">
        <f t="shared" si="3194"/>
        <v>2259.1</v>
      </c>
      <c r="I3782" s="5">
        <f t="shared" si="3194"/>
        <v>0</v>
      </c>
      <c r="J3782" s="5">
        <f t="shared" si="3194"/>
        <v>0</v>
      </c>
      <c r="K3782" s="5">
        <f t="shared" si="3194"/>
        <v>0</v>
      </c>
      <c r="L3782" s="5">
        <f t="shared" si="3194"/>
        <v>0</v>
      </c>
      <c r="M3782" s="5">
        <f t="shared" si="3192"/>
        <v>2259.1</v>
      </c>
      <c r="N3782" s="5">
        <v>235</v>
      </c>
      <c r="O3782" s="5">
        <f t="shared" ref="O3782:O3786" si="3195">O3783</f>
        <v>2259.1</v>
      </c>
      <c r="P3782" s="5">
        <f t="shared" ref="P3782:V3786" si="3196">P3783</f>
        <v>0</v>
      </c>
      <c r="Q3782" s="5">
        <f t="shared" si="3196"/>
        <v>0</v>
      </c>
      <c r="R3782" s="5">
        <f t="shared" si="3196"/>
        <v>0</v>
      </c>
      <c r="S3782" s="5">
        <f t="shared" si="3196"/>
        <v>0</v>
      </c>
      <c r="T3782" s="5">
        <v>235</v>
      </c>
      <c r="U3782" s="5">
        <f t="shared" si="3196"/>
        <v>0</v>
      </c>
      <c r="V3782" s="36">
        <f t="shared" si="3196"/>
        <v>0</v>
      </c>
      <c r="W3782" s="5">
        <f t="shared" si="3143"/>
        <v>100</v>
      </c>
      <c r="X3782" s="26"/>
    </row>
    <row r="3783" spans="1:24" ht="31.5" x14ac:dyDescent="0.25">
      <c r="A3783" s="4" t="s">
        <v>220</v>
      </c>
      <c r="B3783" s="4" t="s">
        <v>1333</v>
      </c>
      <c r="C3783" s="4" t="s">
        <v>345</v>
      </c>
      <c r="D3783" s="4" t="s">
        <v>12</v>
      </c>
      <c r="E3783" s="14" t="s">
        <v>466</v>
      </c>
      <c r="F3783" s="5">
        <f t="shared" si="3194"/>
        <v>2259.1</v>
      </c>
      <c r="G3783" s="5">
        <f t="shared" si="3194"/>
        <v>2259.1</v>
      </c>
      <c r="H3783" s="5">
        <f t="shared" si="3194"/>
        <v>2259.1</v>
      </c>
      <c r="I3783" s="5">
        <f t="shared" si="3194"/>
        <v>0</v>
      </c>
      <c r="J3783" s="5">
        <f t="shared" si="3194"/>
        <v>0</v>
      </c>
      <c r="K3783" s="5">
        <f t="shared" si="3194"/>
        <v>0</v>
      </c>
      <c r="L3783" s="5">
        <f t="shared" si="3194"/>
        <v>0</v>
      </c>
      <c r="M3783" s="5">
        <f t="shared" si="3192"/>
        <v>2259.1</v>
      </c>
      <c r="N3783" s="5">
        <v>235</v>
      </c>
      <c r="O3783" s="5">
        <f t="shared" si="3195"/>
        <v>2259.1</v>
      </c>
      <c r="P3783" s="5">
        <f t="shared" si="3196"/>
        <v>0</v>
      </c>
      <c r="Q3783" s="5">
        <f t="shared" si="3196"/>
        <v>0</v>
      </c>
      <c r="R3783" s="5">
        <f t="shared" si="3196"/>
        <v>0</v>
      </c>
      <c r="S3783" s="5">
        <f t="shared" si="3196"/>
        <v>0</v>
      </c>
      <c r="T3783" s="5">
        <v>235</v>
      </c>
      <c r="U3783" s="5">
        <f t="shared" si="3196"/>
        <v>0</v>
      </c>
      <c r="V3783" s="36">
        <f t="shared" si="3196"/>
        <v>0</v>
      </c>
      <c r="W3783" s="5">
        <f t="shared" si="3143"/>
        <v>100</v>
      </c>
      <c r="X3783" s="26"/>
    </row>
    <row r="3784" spans="1:24" ht="31.5" x14ac:dyDescent="0.25">
      <c r="A3784" s="4" t="s">
        <v>220</v>
      </c>
      <c r="B3784" s="4" t="s">
        <v>1333</v>
      </c>
      <c r="C3784" s="4" t="s">
        <v>345</v>
      </c>
      <c r="D3784" s="4" t="s">
        <v>73</v>
      </c>
      <c r="E3784" s="14" t="s">
        <v>475</v>
      </c>
      <c r="F3784" s="5">
        <f t="shared" si="3194"/>
        <v>2259.1</v>
      </c>
      <c r="G3784" s="5">
        <f t="shared" si="3194"/>
        <v>2259.1</v>
      </c>
      <c r="H3784" s="5">
        <f t="shared" si="3194"/>
        <v>2259.1</v>
      </c>
      <c r="I3784" s="5">
        <f t="shared" si="3194"/>
        <v>0</v>
      </c>
      <c r="J3784" s="5">
        <f t="shared" si="3194"/>
        <v>0</v>
      </c>
      <c r="K3784" s="5">
        <f t="shared" si="3194"/>
        <v>0</v>
      </c>
      <c r="L3784" s="5">
        <f t="shared" si="3194"/>
        <v>0</v>
      </c>
      <c r="M3784" s="5">
        <f t="shared" si="3192"/>
        <v>2259.1</v>
      </c>
      <c r="N3784" s="5">
        <v>1848.1235999999999</v>
      </c>
      <c r="O3784" s="5">
        <f t="shared" si="3195"/>
        <v>2259.1</v>
      </c>
      <c r="P3784" s="5">
        <f t="shared" si="3196"/>
        <v>0</v>
      </c>
      <c r="Q3784" s="5">
        <f t="shared" si="3196"/>
        <v>0</v>
      </c>
      <c r="R3784" s="5">
        <f t="shared" si="3196"/>
        <v>0</v>
      </c>
      <c r="S3784" s="5">
        <f t="shared" si="3196"/>
        <v>0</v>
      </c>
      <c r="T3784" s="5">
        <v>1848.1235999999999</v>
      </c>
      <c r="U3784" s="5">
        <f t="shared" si="3196"/>
        <v>0</v>
      </c>
      <c r="V3784" s="36">
        <f t="shared" si="3196"/>
        <v>0</v>
      </c>
      <c r="W3784" s="5">
        <f t="shared" si="3143"/>
        <v>100</v>
      </c>
      <c r="X3784" s="26"/>
    </row>
    <row r="3785" spans="1:24" ht="63" x14ac:dyDescent="0.25">
      <c r="A3785" s="4" t="s">
        <v>220</v>
      </c>
      <c r="B3785" s="4" t="s">
        <v>1333</v>
      </c>
      <c r="C3785" s="4" t="s">
        <v>345</v>
      </c>
      <c r="D3785" s="4" t="s">
        <v>72</v>
      </c>
      <c r="E3785" s="14" t="s">
        <v>1187</v>
      </c>
      <c r="F3785" s="5">
        <f t="shared" si="3194"/>
        <v>2259.1</v>
      </c>
      <c r="G3785" s="5">
        <f t="shared" si="3194"/>
        <v>2259.1</v>
      </c>
      <c r="H3785" s="5">
        <f t="shared" si="3194"/>
        <v>2259.1</v>
      </c>
      <c r="I3785" s="5">
        <f t="shared" si="3194"/>
        <v>0</v>
      </c>
      <c r="J3785" s="5">
        <f t="shared" si="3194"/>
        <v>0</v>
      </c>
      <c r="K3785" s="5">
        <f t="shared" si="3194"/>
        <v>0</v>
      </c>
      <c r="L3785" s="5">
        <f t="shared" si="3194"/>
        <v>0</v>
      </c>
      <c r="M3785" s="5">
        <f t="shared" si="3192"/>
        <v>2259.1</v>
      </c>
      <c r="N3785" s="5">
        <v>1848.1235999999999</v>
      </c>
      <c r="O3785" s="5">
        <f t="shared" si="3195"/>
        <v>2259.1</v>
      </c>
      <c r="P3785" s="5">
        <f t="shared" si="3196"/>
        <v>0</v>
      </c>
      <c r="Q3785" s="5">
        <f t="shared" si="3196"/>
        <v>0</v>
      </c>
      <c r="R3785" s="5">
        <f t="shared" si="3196"/>
        <v>0</v>
      </c>
      <c r="S3785" s="5">
        <f t="shared" si="3196"/>
        <v>0</v>
      </c>
      <c r="T3785" s="5">
        <v>1848.1235999999999</v>
      </c>
      <c r="U3785" s="5">
        <f t="shared" si="3196"/>
        <v>0</v>
      </c>
      <c r="V3785" s="36">
        <f t="shared" si="3196"/>
        <v>0</v>
      </c>
      <c r="W3785" s="5">
        <f t="shared" si="3143"/>
        <v>100</v>
      </c>
      <c r="X3785" s="26"/>
    </row>
    <row r="3786" spans="1:24" x14ac:dyDescent="0.25">
      <c r="A3786" s="7" t="s">
        <v>220</v>
      </c>
      <c r="B3786" s="7" t="s">
        <v>35</v>
      </c>
      <c r="C3786" s="7"/>
      <c r="D3786" s="7"/>
      <c r="E3786" s="18" t="s">
        <v>770</v>
      </c>
      <c r="F3786" s="5">
        <f t="shared" si="3194"/>
        <v>2259.1</v>
      </c>
      <c r="G3786" s="5">
        <f t="shared" si="3194"/>
        <v>2259.1</v>
      </c>
      <c r="H3786" s="5">
        <f t="shared" si="3194"/>
        <v>2259.1</v>
      </c>
      <c r="I3786" s="5">
        <f t="shared" si="3194"/>
        <v>0</v>
      </c>
      <c r="J3786" s="5">
        <f t="shared" si="3194"/>
        <v>0</v>
      </c>
      <c r="K3786" s="5">
        <f t="shared" si="3194"/>
        <v>0</v>
      </c>
      <c r="L3786" s="5">
        <f t="shared" si="3194"/>
        <v>0</v>
      </c>
      <c r="M3786" s="5">
        <f t="shared" si="3192"/>
        <v>2259.1</v>
      </c>
      <c r="N3786" s="8">
        <v>1146.702</v>
      </c>
      <c r="O3786" s="5">
        <f t="shared" si="3195"/>
        <v>2259.1</v>
      </c>
      <c r="P3786" s="5">
        <f t="shared" si="3196"/>
        <v>0</v>
      </c>
      <c r="Q3786" s="5">
        <f t="shared" si="3196"/>
        <v>0</v>
      </c>
      <c r="R3786" s="5">
        <f t="shared" si="3196"/>
        <v>0</v>
      </c>
      <c r="S3786" s="5">
        <f t="shared" si="3196"/>
        <v>0</v>
      </c>
      <c r="T3786" s="8">
        <v>1146.7014999999999</v>
      </c>
      <c r="U3786" s="5">
        <f t="shared" si="3196"/>
        <v>0</v>
      </c>
      <c r="V3786" s="36">
        <f t="shared" si="3196"/>
        <v>0</v>
      </c>
      <c r="W3786" s="8">
        <f t="shared" si="3143"/>
        <v>99.999956396692411</v>
      </c>
      <c r="X3786" s="26"/>
    </row>
    <row r="3787" spans="1:24" x14ac:dyDescent="0.25">
      <c r="A3787" s="9" t="s">
        <v>220</v>
      </c>
      <c r="B3787" s="9" t="s">
        <v>1341</v>
      </c>
      <c r="C3787" s="9"/>
      <c r="D3787" s="9"/>
      <c r="E3787" s="13" t="s">
        <v>650</v>
      </c>
      <c r="F3787" s="5">
        <v>2259.1</v>
      </c>
      <c r="G3787" s="5">
        <v>2259.1</v>
      </c>
      <c r="H3787" s="5">
        <v>2259.1</v>
      </c>
      <c r="I3787" s="5"/>
      <c r="J3787" s="5"/>
      <c r="K3787" s="5"/>
      <c r="L3787" s="5"/>
      <c r="M3787" s="5">
        <f t="shared" si="3192"/>
        <v>2259.1</v>
      </c>
      <c r="N3787" s="11">
        <v>1146.702</v>
      </c>
      <c r="O3787" s="5">
        <v>2259.1</v>
      </c>
      <c r="P3787" s="5">
        <v>0</v>
      </c>
      <c r="Q3787" s="5">
        <v>0</v>
      </c>
      <c r="R3787" s="5">
        <v>0</v>
      </c>
      <c r="S3787" s="5">
        <v>0</v>
      </c>
      <c r="T3787" s="11">
        <v>1146.7014999999999</v>
      </c>
      <c r="U3787" s="5">
        <v>0</v>
      </c>
      <c r="V3787" s="36">
        <v>0</v>
      </c>
      <c r="W3787" s="11">
        <f t="shared" ref="W3787:W3850" si="3197">T3787/N3787*100</f>
        <v>99.999956396692411</v>
      </c>
      <c r="X3787" s="26"/>
    </row>
    <row r="3788" spans="1:24" ht="31.5" x14ac:dyDescent="0.25">
      <c r="A3788" s="4" t="s">
        <v>220</v>
      </c>
      <c r="B3788" s="4" t="s">
        <v>1341</v>
      </c>
      <c r="C3788" s="4" t="s">
        <v>553</v>
      </c>
      <c r="D3788" s="4"/>
      <c r="E3788" s="14" t="s">
        <v>898</v>
      </c>
      <c r="F3788" s="5">
        <f t="shared" ref="F3788:L3792" si="3198">F3789</f>
        <v>200</v>
      </c>
      <c r="G3788" s="5">
        <f t="shared" si="3198"/>
        <v>200</v>
      </c>
      <c r="H3788" s="5">
        <f t="shared" si="3198"/>
        <v>200</v>
      </c>
      <c r="I3788" s="5">
        <f t="shared" si="3198"/>
        <v>0</v>
      </c>
      <c r="J3788" s="5">
        <f t="shared" si="3198"/>
        <v>0</v>
      </c>
      <c r="K3788" s="5">
        <f t="shared" si="3198"/>
        <v>0</v>
      </c>
      <c r="L3788" s="5">
        <f t="shared" si="3198"/>
        <v>0</v>
      </c>
      <c r="M3788" s="5">
        <f t="shared" si="3192"/>
        <v>200</v>
      </c>
      <c r="N3788" s="5">
        <v>1012.612</v>
      </c>
      <c r="O3788" s="5">
        <f t="shared" ref="O3788:O3792" si="3199">O3789</f>
        <v>200</v>
      </c>
      <c r="P3788" s="5">
        <f t="shared" ref="P3788:V3792" si="3200">P3789</f>
        <v>0</v>
      </c>
      <c r="Q3788" s="5">
        <f t="shared" si="3200"/>
        <v>0</v>
      </c>
      <c r="R3788" s="5">
        <f t="shared" si="3200"/>
        <v>0</v>
      </c>
      <c r="S3788" s="5">
        <f t="shared" si="3200"/>
        <v>0</v>
      </c>
      <c r="T3788" s="5">
        <v>1012.6115</v>
      </c>
      <c r="U3788" s="5">
        <f t="shared" si="3200"/>
        <v>0</v>
      </c>
      <c r="V3788" s="36">
        <f t="shared" si="3200"/>
        <v>0</v>
      </c>
      <c r="W3788" s="5">
        <f t="shared" si="3197"/>
        <v>99.999950622745928</v>
      </c>
      <c r="X3788" s="26"/>
    </row>
    <row r="3789" spans="1:24" ht="31.5" x14ac:dyDescent="0.25">
      <c r="A3789" s="4" t="s">
        <v>220</v>
      </c>
      <c r="B3789" s="4" t="s">
        <v>1341</v>
      </c>
      <c r="C3789" s="4" t="s">
        <v>557</v>
      </c>
      <c r="D3789" s="4"/>
      <c r="E3789" s="14" t="s">
        <v>904</v>
      </c>
      <c r="F3789" s="5">
        <f t="shared" si="3198"/>
        <v>200</v>
      </c>
      <c r="G3789" s="5">
        <f t="shared" si="3198"/>
        <v>200</v>
      </c>
      <c r="H3789" s="5">
        <f t="shared" si="3198"/>
        <v>200</v>
      </c>
      <c r="I3789" s="5">
        <f t="shared" si="3198"/>
        <v>0</v>
      </c>
      <c r="J3789" s="5">
        <f t="shared" si="3198"/>
        <v>0</v>
      </c>
      <c r="K3789" s="5">
        <f t="shared" si="3198"/>
        <v>0</v>
      </c>
      <c r="L3789" s="5">
        <f t="shared" si="3198"/>
        <v>0</v>
      </c>
      <c r="M3789" s="5">
        <f t="shared" si="3192"/>
        <v>200</v>
      </c>
      <c r="N3789" s="5">
        <v>1012.612</v>
      </c>
      <c r="O3789" s="5">
        <f t="shared" si="3199"/>
        <v>200</v>
      </c>
      <c r="P3789" s="5">
        <f t="shared" si="3200"/>
        <v>0</v>
      </c>
      <c r="Q3789" s="5">
        <f t="shared" si="3200"/>
        <v>0</v>
      </c>
      <c r="R3789" s="5">
        <f t="shared" si="3200"/>
        <v>0</v>
      </c>
      <c r="S3789" s="5">
        <f t="shared" si="3200"/>
        <v>0</v>
      </c>
      <c r="T3789" s="5">
        <v>1012.6115</v>
      </c>
      <c r="U3789" s="5">
        <f t="shared" si="3200"/>
        <v>0</v>
      </c>
      <c r="V3789" s="36">
        <f t="shared" si="3200"/>
        <v>0</v>
      </c>
      <c r="W3789" s="5">
        <f t="shared" si="3197"/>
        <v>99.999950622745928</v>
      </c>
      <c r="X3789" s="26"/>
    </row>
    <row r="3790" spans="1:24" ht="63" x14ac:dyDescent="0.25">
      <c r="A3790" s="4" t="s">
        <v>220</v>
      </c>
      <c r="B3790" s="4" t="s">
        <v>1341</v>
      </c>
      <c r="C3790" s="4" t="s">
        <v>558</v>
      </c>
      <c r="D3790" s="4"/>
      <c r="E3790" s="14" t="s">
        <v>905</v>
      </c>
      <c r="F3790" s="5">
        <f t="shared" si="3198"/>
        <v>200</v>
      </c>
      <c r="G3790" s="5">
        <f t="shared" si="3198"/>
        <v>200</v>
      </c>
      <c r="H3790" s="5">
        <f t="shared" si="3198"/>
        <v>200</v>
      </c>
      <c r="I3790" s="5">
        <f t="shared" si="3198"/>
        <v>0</v>
      </c>
      <c r="J3790" s="5">
        <f t="shared" si="3198"/>
        <v>0</v>
      </c>
      <c r="K3790" s="5">
        <f t="shared" si="3198"/>
        <v>0</v>
      </c>
      <c r="L3790" s="5">
        <f t="shared" si="3198"/>
        <v>0</v>
      </c>
      <c r="M3790" s="5">
        <f t="shared" si="3192"/>
        <v>200</v>
      </c>
      <c r="N3790" s="5">
        <v>1012.612</v>
      </c>
      <c r="O3790" s="5">
        <f t="shared" si="3199"/>
        <v>200</v>
      </c>
      <c r="P3790" s="5">
        <f t="shared" si="3200"/>
        <v>0</v>
      </c>
      <c r="Q3790" s="5">
        <f t="shared" si="3200"/>
        <v>0</v>
      </c>
      <c r="R3790" s="5">
        <f t="shared" si="3200"/>
        <v>0</v>
      </c>
      <c r="S3790" s="5">
        <f t="shared" si="3200"/>
        <v>0</v>
      </c>
      <c r="T3790" s="5">
        <v>1012.6115</v>
      </c>
      <c r="U3790" s="5">
        <f t="shared" si="3200"/>
        <v>0</v>
      </c>
      <c r="V3790" s="36">
        <f t="shared" si="3200"/>
        <v>0</v>
      </c>
      <c r="W3790" s="5">
        <f t="shared" si="3197"/>
        <v>99.999950622745928</v>
      </c>
      <c r="X3790" s="26"/>
    </row>
    <row r="3791" spans="1:24" ht="31.5" x14ac:dyDescent="0.25">
      <c r="A3791" s="4" t="s">
        <v>220</v>
      </c>
      <c r="B3791" s="4" t="s">
        <v>1341</v>
      </c>
      <c r="C3791" s="4" t="s">
        <v>556</v>
      </c>
      <c r="D3791" s="4"/>
      <c r="E3791" s="14" t="s">
        <v>658</v>
      </c>
      <c r="F3791" s="5">
        <f t="shared" si="3198"/>
        <v>200</v>
      </c>
      <c r="G3791" s="5">
        <f t="shared" si="3198"/>
        <v>200</v>
      </c>
      <c r="H3791" s="5">
        <f t="shared" si="3198"/>
        <v>200</v>
      </c>
      <c r="I3791" s="5">
        <f t="shared" si="3198"/>
        <v>0</v>
      </c>
      <c r="J3791" s="5">
        <f t="shared" si="3198"/>
        <v>0</v>
      </c>
      <c r="K3791" s="5">
        <f t="shared" si="3198"/>
        <v>0</v>
      </c>
      <c r="L3791" s="5">
        <f t="shared" si="3198"/>
        <v>0</v>
      </c>
      <c r="M3791" s="5">
        <f t="shared" si="3192"/>
        <v>200</v>
      </c>
      <c r="N3791" s="5">
        <v>1012.612</v>
      </c>
      <c r="O3791" s="5">
        <f t="shared" si="3199"/>
        <v>200</v>
      </c>
      <c r="P3791" s="5">
        <f t="shared" si="3200"/>
        <v>0</v>
      </c>
      <c r="Q3791" s="5">
        <f t="shared" si="3200"/>
        <v>0</v>
      </c>
      <c r="R3791" s="5">
        <f t="shared" si="3200"/>
        <v>0</v>
      </c>
      <c r="S3791" s="5">
        <f t="shared" si="3200"/>
        <v>0</v>
      </c>
      <c r="T3791" s="5">
        <v>1012.6115</v>
      </c>
      <c r="U3791" s="5">
        <f t="shared" si="3200"/>
        <v>0</v>
      </c>
      <c r="V3791" s="36">
        <f t="shared" si="3200"/>
        <v>0</v>
      </c>
      <c r="W3791" s="5">
        <f t="shared" si="3197"/>
        <v>99.999950622745928</v>
      </c>
      <c r="X3791" s="26"/>
    </row>
    <row r="3792" spans="1:24" ht="31.5" x14ac:dyDescent="0.25">
      <c r="A3792" s="4" t="s">
        <v>220</v>
      </c>
      <c r="B3792" s="4" t="s">
        <v>1341</v>
      </c>
      <c r="C3792" s="4" t="s">
        <v>556</v>
      </c>
      <c r="D3792" s="4" t="s">
        <v>11</v>
      </c>
      <c r="E3792" s="14" t="s">
        <v>465</v>
      </c>
      <c r="F3792" s="5">
        <f t="shared" si="3198"/>
        <v>200</v>
      </c>
      <c r="G3792" s="5">
        <f t="shared" si="3198"/>
        <v>200</v>
      </c>
      <c r="H3792" s="5">
        <f t="shared" si="3198"/>
        <v>200</v>
      </c>
      <c r="I3792" s="5">
        <f t="shared" si="3198"/>
        <v>0</v>
      </c>
      <c r="J3792" s="5">
        <f t="shared" si="3198"/>
        <v>0</v>
      </c>
      <c r="K3792" s="5">
        <f t="shared" si="3198"/>
        <v>0</v>
      </c>
      <c r="L3792" s="5">
        <f t="shared" si="3198"/>
        <v>0</v>
      </c>
      <c r="M3792" s="5">
        <f t="shared" si="3192"/>
        <v>200</v>
      </c>
      <c r="N3792" s="5">
        <v>1012.612</v>
      </c>
      <c r="O3792" s="5">
        <f t="shared" si="3199"/>
        <v>200</v>
      </c>
      <c r="P3792" s="5">
        <f t="shared" si="3200"/>
        <v>0</v>
      </c>
      <c r="Q3792" s="5">
        <f t="shared" si="3200"/>
        <v>0</v>
      </c>
      <c r="R3792" s="5">
        <f t="shared" si="3200"/>
        <v>0</v>
      </c>
      <c r="S3792" s="5">
        <f t="shared" si="3200"/>
        <v>0</v>
      </c>
      <c r="T3792" s="5">
        <v>1012.6115</v>
      </c>
      <c r="U3792" s="5">
        <f t="shared" si="3200"/>
        <v>0</v>
      </c>
      <c r="V3792" s="36">
        <f t="shared" si="3200"/>
        <v>0</v>
      </c>
      <c r="W3792" s="5">
        <f t="shared" si="3197"/>
        <v>99.999950622745928</v>
      </c>
      <c r="X3792" s="26"/>
    </row>
    <row r="3793" spans="1:24" ht="31.5" x14ac:dyDescent="0.25">
      <c r="A3793" s="4" t="s">
        <v>220</v>
      </c>
      <c r="B3793" s="4" t="s">
        <v>1341</v>
      </c>
      <c r="C3793" s="4" t="s">
        <v>556</v>
      </c>
      <c r="D3793" s="4" t="s">
        <v>12</v>
      </c>
      <c r="E3793" s="14" t="s">
        <v>466</v>
      </c>
      <c r="F3793" s="5">
        <v>200</v>
      </c>
      <c r="G3793" s="5">
        <v>200</v>
      </c>
      <c r="H3793" s="5">
        <v>200</v>
      </c>
      <c r="I3793" s="5"/>
      <c r="J3793" s="5"/>
      <c r="K3793" s="5"/>
      <c r="L3793" s="5"/>
      <c r="M3793" s="5">
        <f t="shared" si="3192"/>
        <v>200</v>
      </c>
      <c r="N3793" s="5">
        <v>1012.612</v>
      </c>
      <c r="O3793" s="5">
        <v>200</v>
      </c>
      <c r="P3793" s="5">
        <v>0</v>
      </c>
      <c r="Q3793" s="5">
        <v>0</v>
      </c>
      <c r="R3793" s="5">
        <v>0</v>
      </c>
      <c r="S3793" s="5">
        <v>0</v>
      </c>
      <c r="T3793" s="5">
        <v>1012.6115</v>
      </c>
      <c r="U3793" s="5">
        <v>0</v>
      </c>
      <c r="V3793" s="36">
        <v>0</v>
      </c>
      <c r="W3793" s="5">
        <f t="shared" si="3197"/>
        <v>99.999950622745928</v>
      </c>
      <c r="X3793" s="26"/>
    </row>
    <row r="3794" spans="1:24" s="3" customFormat="1" ht="31.5" x14ac:dyDescent="0.25">
      <c r="A3794" s="4" t="s">
        <v>220</v>
      </c>
      <c r="B3794" s="4" t="s">
        <v>1341</v>
      </c>
      <c r="C3794" s="4" t="s">
        <v>22</v>
      </c>
      <c r="D3794" s="4"/>
      <c r="E3794" s="14" t="s">
        <v>699</v>
      </c>
      <c r="F3794" s="8">
        <f t="shared" ref="F3794:L3800" si="3201">F3795</f>
        <v>713.8</v>
      </c>
      <c r="G3794" s="8">
        <f t="shared" si="3201"/>
        <v>713.8</v>
      </c>
      <c r="H3794" s="8">
        <f t="shared" si="3201"/>
        <v>713.8</v>
      </c>
      <c r="I3794" s="8">
        <f t="shared" si="3201"/>
        <v>0</v>
      </c>
      <c r="J3794" s="8">
        <f t="shared" si="3201"/>
        <v>0</v>
      </c>
      <c r="K3794" s="8">
        <f t="shared" si="3201"/>
        <v>0</v>
      </c>
      <c r="L3794" s="8">
        <f t="shared" si="3201"/>
        <v>-3.2909999999999999</v>
      </c>
      <c r="M3794" s="8">
        <f t="shared" si="3192"/>
        <v>710.5089999999999</v>
      </c>
      <c r="N3794" s="5">
        <v>134.09</v>
      </c>
      <c r="O3794" s="8">
        <f t="shared" ref="O3794:O3800" si="3202">O3795</f>
        <v>1612</v>
      </c>
      <c r="P3794" s="8">
        <f t="shared" ref="P3794:V3800" si="3203">P3795</f>
        <v>0</v>
      </c>
      <c r="Q3794" s="8">
        <f t="shared" si="3203"/>
        <v>0</v>
      </c>
      <c r="R3794" s="8">
        <f t="shared" si="3203"/>
        <v>0</v>
      </c>
      <c r="S3794" s="8">
        <f t="shared" si="3203"/>
        <v>0</v>
      </c>
      <c r="T3794" s="5">
        <v>134.09</v>
      </c>
      <c r="U3794" s="8">
        <f t="shared" si="3203"/>
        <v>0</v>
      </c>
      <c r="V3794" s="34">
        <f t="shared" si="3203"/>
        <v>0</v>
      </c>
      <c r="W3794" s="5">
        <f t="shared" si="3197"/>
        <v>100</v>
      </c>
      <c r="X3794" s="21"/>
    </row>
    <row r="3795" spans="1:24" s="10" customFormat="1" ht="47.25" x14ac:dyDescent="0.25">
      <c r="A3795" s="4" t="s">
        <v>220</v>
      </c>
      <c r="B3795" s="4" t="s">
        <v>1341</v>
      </c>
      <c r="C3795" s="4" t="s">
        <v>345</v>
      </c>
      <c r="D3795" s="4"/>
      <c r="E3795" s="14" t="s">
        <v>704</v>
      </c>
      <c r="F3795" s="11">
        <f t="shared" si="3201"/>
        <v>713.8</v>
      </c>
      <c r="G3795" s="11">
        <f t="shared" si="3201"/>
        <v>713.8</v>
      </c>
      <c r="H3795" s="11">
        <f t="shared" si="3201"/>
        <v>713.8</v>
      </c>
      <c r="I3795" s="11">
        <f t="shared" si="3201"/>
        <v>0</v>
      </c>
      <c r="J3795" s="11">
        <f t="shared" si="3201"/>
        <v>0</v>
      </c>
      <c r="K3795" s="11">
        <f t="shared" si="3201"/>
        <v>0</v>
      </c>
      <c r="L3795" s="11">
        <f t="shared" si="3201"/>
        <v>-3.2909999999999999</v>
      </c>
      <c r="M3795" s="11">
        <f t="shared" si="3192"/>
        <v>710.5089999999999</v>
      </c>
      <c r="N3795" s="5">
        <v>134.09</v>
      </c>
      <c r="O3795" s="11">
        <f>O3796+O3802</f>
        <v>1612</v>
      </c>
      <c r="P3795" s="11">
        <f t="shared" si="3203"/>
        <v>0</v>
      </c>
      <c r="Q3795" s="11">
        <f t="shared" si="3203"/>
        <v>0</v>
      </c>
      <c r="R3795" s="11">
        <f t="shared" si="3203"/>
        <v>0</v>
      </c>
      <c r="S3795" s="11">
        <f t="shared" si="3203"/>
        <v>0</v>
      </c>
      <c r="T3795" s="5">
        <v>134.09</v>
      </c>
      <c r="U3795" s="11">
        <f t="shared" si="3203"/>
        <v>0</v>
      </c>
      <c r="V3795" s="35">
        <f t="shared" si="3203"/>
        <v>0</v>
      </c>
      <c r="W3795" s="5">
        <f t="shared" si="3197"/>
        <v>100</v>
      </c>
      <c r="X3795" s="25"/>
    </row>
    <row r="3796" spans="1:24" ht="31.5" x14ac:dyDescent="0.25">
      <c r="A3796" s="4" t="s">
        <v>220</v>
      </c>
      <c r="B3796" s="4" t="s">
        <v>1341</v>
      </c>
      <c r="C3796" s="4" t="s">
        <v>345</v>
      </c>
      <c r="D3796" s="4" t="s">
        <v>73</v>
      </c>
      <c r="E3796" s="14" t="s">
        <v>475</v>
      </c>
      <c r="F3796" s="5">
        <f t="shared" si="3201"/>
        <v>713.8</v>
      </c>
      <c r="G3796" s="5">
        <f t="shared" si="3201"/>
        <v>713.8</v>
      </c>
      <c r="H3796" s="5">
        <f t="shared" si="3201"/>
        <v>713.8</v>
      </c>
      <c r="I3796" s="5">
        <f t="shared" si="3201"/>
        <v>0</v>
      </c>
      <c r="J3796" s="5">
        <f t="shared" si="3201"/>
        <v>0</v>
      </c>
      <c r="K3796" s="5">
        <f t="shared" si="3201"/>
        <v>0</v>
      </c>
      <c r="L3796" s="5">
        <f t="shared" si="3201"/>
        <v>-3.2909999999999999</v>
      </c>
      <c r="M3796" s="5">
        <f t="shared" si="3192"/>
        <v>710.5089999999999</v>
      </c>
      <c r="N3796" s="5">
        <v>134.09</v>
      </c>
      <c r="O3796" s="5">
        <f t="shared" si="3202"/>
        <v>320</v>
      </c>
      <c r="P3796" s="5">
        <f t="shared" si="3203"/>
        <v>0</v>
      </c>
      <c r="Q3796" s="5">
        <f t="shared" si="3203"/>
        <v>0</v>
      </c>
      <c r="R3796" s="5">
        <f t="shared" si="3203"/>
        <v>0</v>
      </c>
      <c r="S3796" s="5">
        <f t="shared" si="3203"/>
        <v>0</v>
      </c>
      <c r="T3796" s="5">
        <v>134.09</v>
      </c>
      <c r="U3796" s="5">
        <f t="shared" si="3203"/>
        <v>0</v>
      </c>
      <c r="V3796" s="36">
        <f t="shared" si="3203"/>
        <v>0</v>
      </c>
      <c r="W3796" s="5">
        <f t="shared" si="3197"/>
        <v>100</v>
      </c>
      <c r="X3796" s="26"/>
    </row>
    <row r="3797" spans="1:24" ht="63" x14ac:dyDescent="0.25">
      <c r="A3797" s="4" t="s">
        <v>220</v>
      </c>
      <c r="B3797" s="4" t="s">
        <v>1341</v>
      </c>
      <c r="C3797" s="4" t="s">
        <v>345</v>
      </c>
      <c r="D3797" s="4" t="s">
        <v>72</v>
      </c>
      <c r="E3797" s="14" t="s">
        <v>1187</v>
      </c>
      <c r="F3797" s="5">
        <f t="shared" si="3201"/>
        <v>713.8</v>
      </c>
      <c r="G3797" s="5">
        <f t="shared" si="3201"/>
        <v>713.8</v>
      </c>
      <c r="H3797" s="5">
        <f t="shared" si="3201"/>
        <v>713.8</v>
      </c>
      <c r="I3797" s="5">
        <f t="shared" si="3201"/>
        <v>0</v>
      </c>
      <c r="J3797" s="5">
        <f t="shared" si="3201"/>
        <v>0</v>
      </c>
      <c r="K3797" s="5">
        <f t="shared" si="3201"/>
        <v>0</v>
      </c>
      <c r="L3797" s="5">
        <f t="shared" si="3201"/>
        <v>-3.2909999999999999</v>
      </c>
      <c r="M3797" s="5">
        <f t="shared" si="3192"/>
        <v>710.5089999999999</v>
      </c>
      <c r="N3797" s="5">
        <v>134.09</v>
      </c>
      <c r="O3797" s="5">
        <f t="shared" si="3202"/>
        <v>320</v>
      </c>
      <c r="P3797" s="5">
        <f t="shared" si="3203"/>
        <v>0</v>
      </c>
      <c r="Q3797" s="5">
        <f t="shared" si="3203"/>
        <v>0</v>
      </c>
      <c r="R3797" s="5">
        <f t="shared" si="3203"/>
        <v>0</v>
      </c>
      <c r="S3797" s="5">
        <f t="shared" si="3203"/>
        <v>0</v>
      </c>
      <c r="T3797" s="5">
        <v>134.09</v>
      </c>
      <c r="U3797" s="5">
        <f t="shared" si="3203"/>
        <v>0</v>
      </c>
      <c r="V3797" s="36">
        <f t="shared" si="3203"/>
        <v>0</v>
      </c>
      <c r="W3797" s="5">
        <f t="shared" si="3197"/>
        <v>100</v>
      </c>
      <c r="X3797" s="26"/>
    </row>
    <row r="3798" spans="1:24" ht="31.5" x14ac:dyDescent="0.25">
      <c r="A3798" s="7" t="s">
        <v>221</v>
      </c>
      <c r="B3798" s="7" t="s">
        <v>1317</v>
      </c>
      <c r="C3798" s="7"/>
      <c r="D3798" s="7"/>
      <c r="E3798" s="18" t="s">
        <v>414</v>
      </c>
      <c r="F3798" s="5">
        <f t="shared" si="3201"/>
        <v>713.8</v>
      </c>
      <c r="G3798" s="5">
        <f t="shared" si="3201"/>
        <v>713.8</v>
      </c>
      <c r="H3798" s="5">
        <f t="shared" si="3201"/>
        <v>713.8</v>
      </c>
      <c r="I3798" s="5">
        <f t="shared" si="3201"/>
        <v>0</v>
      </c>
      <c r="J3798" s="5">
        <f t="shared" si="3201"/>
        <v>0</v>
      </c>
      <c r="K3798" s="5">
        <f t="shared" si="3201"/>
        <v>0</v>
      </c>
      <c r="L3798" s="5">
        <f t="shared" si="3201"/>
        <v>-3.2909999999999999</v>
      </c>
      <c r="M3798" s="5">
        <f t="shared" si="3192"/>
        <v>710.5089999999999</v>
      </c>
      <c r="N3798" s="8">
        <v>97112.856820000015</v>
      </c>
      <c r="O3798" s="5">
        <f t="shared" si="3202"/>
        <v>320</v>
      </c>
      <c r="P3798" s="5">
        <f t="shared" si="3203"/>
        <v>0</v>
      </c>
      <c r="Q3798" s="5">
        <f t="shared" si="3203"/>
        <v>0</v>
      </c>
      <c r="R3798" s="5">
        <f t="shared" si="3203"/>
        <v>0</v>
      </c>
      <c r="S3798" s="5">
        <f t="shared" si="3203"/>
        <v>0</v>
      </c>
      <c r="T3798" s="8">
        <v>97011.647240000006</v>
      </c>
      <c r="U3798" s="5">
        <f t="shared" si="3203"/>
        <v>0</v>
      </c>
      <c r="V3798" s="36">
        <f t="shared" si="3203"/>
        <v>0</v>
      </c>
      <c r="W3798" s="8">
        <f t="shared" si="3197"/>
        <v>99.895781482170165</v>
      </c>
      <c r="X3798" s="26"/>
    </row>
    <row r="3799" spans="1:24" x14ac:dyDescent="0.25">
      <c r="A3799" s="7" t="s">
        <v>221</v>
      </c>
      <c r="B3799" s="7" t="s">
        <v>5</v>
      </c>
      <c r="C3799" s="7"/>
      <c r="D3799" s="7"/>
      <c r="E3799" s="18" t="s">
        <v>425</v>
      </c>
      <c r="F3799" s="5">
        <f t="shared" si="3201"/>
        <v>713.8</v>
      </c>
      <c r="G3799" s="5">
        <f t="shared" si="3201"/>
        <v>713.8</v>
      </c>
      <c r="H3799" s="5">
        <f t="shared" si="3201"/>
        <v>713.8</v>
      </c>
      <c r="I3799" s="5">
        <f t="shared" si="3201"/>
        <v>0</v>
      </c>
      <c r="J3799" s="5">
        <f t="shared" si="3201"/>
        <v>0</v>
      </c>
      <c r="K3799" s="5">
        <f t="shared" si="3201"/>
        <v>0</v>
      </c>
      <c r="L3799" s="5">
        <f t="shared" si="3201"/>
        <v>-3.2909999999999999</v>
      </c>
      <c r="M3799" s="5">
        <f t="shared" si="3192"/>
        <v>710.5089999999999</v>
      </c>
      <c r="N3799" s="8">
        <v>19491</v>
      </c>
      <c r="O3799" s="5">
        <f t="shared" si="3202"/>
        <v>320</v>
      </c>
      <c r="P3799" s="5">
        <f t="shared" si="3203"/>
        <v>0</v>
      </c>
      <c r="Q3799" s="5">
        <f t="shared" si="3203"/>
        <v>0</v>
      </c>
      <c r="R3799" s="5">
        <f t="shared" si="3203"/>
        <v>0</v>
      </c>
      <c r="S3799" s="5">
        <f t="shared" si="3203"/>
        <v>0</v>
      </c>
      <c r="T3799" s="8">
        <v>19446.98905</v>
      </c>
      <c r="U3799" s="5">
        <f t="shared" si="3203"/>
        <v>0</v>
      </c>
      <c r="V3799" s="36">
        <f t="shared" si="3203"/>
        <v>0</v>
      </c>
      <c r="W3799" s="8">
        <f t="shared" si="3197"/>
        <v>99.774198604484127</v>
      </c>
      <c r="X3799" s="26"/>
    </row>
    <row r="3800" spans="1:24" ht="63" x14ac:dyDescent="0.25">
      <c r="A3800" s="9" t="s">
        <v>221</v>
      </c>
      <c r="B3800" s="9" t="s">
        <v>1343</v>
      </c>
      <c r="C3800" s="9"/>
      <c r="D3800" s="9"/>
      <c r="E3800" s="13" t="s">
        <v>436</v>
      </c>
      <c r="F3800" s="5">
        <f t="shared" si="3201"/>
        <v>713.8</v>
      </c>
      <c r="G3800" s="5">
        <f t="shared" si="3201"/>
        <v>713.8</v>
      </c>
      <c r="H3800" s="5">
        <f t="shared" si="3201"/>
        <v>713.8</v>
      </c>
      <c r="I3800" s="5">
        <f t="shared" si="3201"/>
        <v>0</v>
      </c>
      <c r="J3800" s="5">
        <f t="shared" si="3201"/>
        <v>0</v>
      </c>
      <c r="K3800" s="5">
        <f t="shared" si="3201"/>
        <v>0</v>
      </c>
      <c r="L3800" s="5">
        <f t="shared" si="3201"/>
        <v>-3.2909999999999999</v>
      </c>
      <c r="M3800" s="5">
        <f t="shared" si="3192"/>
        <v>710.5089999999999</v>
      </c>
      <c r="N3800" s="11">
        <v>17177.3</v>
      </c>
      <c r="O3800" s="5">
        <f t="shared" si="3202"/>
        <v>320</v>
      </c>
      <c r="P3800" s="5">
        <f t="shared" si="3203"/>
        <v>0</v>
      </c>
      <c r="Q3800" s="5">
        <f t="shared" si="3203"/>
        <v>0</v>
      </c>
      <c r="R3800" s="5">
        <f t="shared" si="3203"/>
        <v>0</v>
      </c>
      <c r="S3800" s="5">
        <f t="shared" si="3203"/>
        <v>0</v>
      </c>
      <c r="T3800" s="11">
        <v>17171.19183</v>
      </c>
      <c r="U3800" s="5">
        <f t="shared" si="3203"/>
        <v>0</v>
      </c>
      <c r="V3800" s="36">
        <f t="shared" si="3203"/>
        <v>0</v>
      </c>
      <c r="W3800" s="11">
        <f t="shared" si="3197"/>
        <v>99.964440453389074</v>
      </c>
      <c r="X3800" s="26"/>
    </row>
    <row r="3801" spans="1:24" ht="47.25" x14ac:dyDescent="0.25">
      <c r="A3801" s="4" t="s">
        <v>221</v>
      </c>
      <c r="B3801" s="4" t="s">
        <v>1343</v>
      </c>
      <c r="C3801" s="4" t="s">
        <v>96</v>
      </c>
      <c r="D3801" s="4"/>
      <c r="E3801" s="14" t="s">
        <v>908</v>
      </c>
      <c r="F3801" s="5">
        <v>713.8</v>
      </c>
      <c r="G3801" s="5">
        <v>713.8</v>
      </c>
      <c r="H3801" s="5">
        <v>713.8</v>
      </c>
      <c r="I3801" s="5"/>
      <c r="J3801" s="5"/>
      <c r="K3801" s="5"/>
      <c r="L3801" s="5">
        <v>-3.2909999999999999</v>
      </c>
      <c r="M3801" s="5">
        <f t="shared" si="3192"/>
        <v>710.5089999999999</v>
      </c>
      <c r="N3801" s="5">
        <v>657</v>
      </c>
      <c r="O3801" s="5">
        <v>320</v>
      </c>
      <c r="P3801" s="5">
        <v>0</v>
      </c>
      <c r="Q3801" s="5">
        <v>0</v>
      </c>
      <c r="R3801" s="5">
        <v>0</v>
      </c>
      <c r="S3801" s="5">
        <v>0</v>
      </c>
      <c r="T3801" s="5">
        <v>655.21498999999994</v>
      </c>
      <c r="U3801" s="5">
        <v>0</v>
      </c>
      <c r="V3801" s="36">
        <v>0</v>
      </c>
      <c r="W3801" s="5">
        <f t="shared" si="3197"/>
        <v>99.728308980213072</v>
      </c>
      <c r="X3801" s="26"/>
    </row>
    <row r="3802" spans="1:24" ht="31.5" x14ac:dyDescent="0.25">
      <c r="A3802" s="4" t="s">
        <v>221</v>
      </c>
      <c r="B3802" s="4" t="s">
        <v>1343</v>
      </c>
      <c r="C3802" s="4" t="s">
        <v>151</v>
      </c>
      <c r="D3802" s="4"/>
      <c r="E3802" s="14" t="s">
        <v>916</v>
      </c>
      <c r="F3802" s="5"/>
      <c r="G3802" s="5"/>
      <c r="H3802" s="5"/>
      <c r="I3802" s="5"/>
      <c r="J3802" s="5"/>
      <c r="K3802" s="5"/>
      <c r="L3802" s="5"/>
      <c r="M3802" s="5">
        <f t="shared" si="3192"/>
        <v>0</v>
      </c>
      <c r="N3802" s="5">
        <v>657</v>
      </c>
      <c r="O3802" s="5">
        <f t="shared" ref="O3802:V3802" si="3204">O3803</f>
        <v>1292</v>
      </c>
      <c r="P3802" s="5">
        <f t="shared" si="3204"/>
        <v>0</v>
      </c>
      <c r="Q3802" s="5">
        <f t="shared" si="3204"/>
        <v>0</v>
      </c>
      <c r="R3802" s="5">
        <f t="shared" si="3204"/>
        <v>0</v>
      </c>
      <c r="S3802" s="5">
        <f t="shared" si="3204"/>
        <v>0</v>
      </c>
      <c r="T3802" s="5">
        <v>655.21498999999994</v>
      </c>
      <c r="U3802" s="5">
        <f t="shared" si="3204"/>
        <v>0</v>
      </c>
      <c r="V3802" s="36">
        <f t="shared" si="3204"/>
        <v>0</v>
      </c>
      <c r="W3802" s="5">
        <f t="shared" si="3197"/>
        <v>99.728308980213072</v>
      </c>
      <c r="X3802" s="26"/>
    </row>
    <row r="3803" spans="1:24" ht="63" x14ac:dyDescent="0.25">
      <c r="A3803" s="4" t="s">
        <v>221</v>
      </c>
      <c r="B3803" s="4" t="s">
        <v>1343</v>
      </c>
      <c r="C3803" s="4" t="s">
        <v>160</v>
      </c>
      <c r="D3803" s="4"/>
      <c r="E3803" s="14" t="s">
        <v>817</v>
      </c>
      <c r="F3803" s="5"/>
      <c r="G3803" s="5"/>
      <c r="H3803" s="5"/>
      <c r="I3803" s="5"/>
      <c r="J3803" s="5"/>
      <c r="K3803" s="5"/>
      <c r="L3803" s="5"/>
      <c r="M3803" s="5">
        <f t="shared" si="3192"/>
        <v>0</v>
      </c>
      <c r="N3803" s="5">
        <v>657</v>
      </c>
      <c r="O3803" s="5">
        <f t="shared" ref="O3803:V3803" si="3205">O3806+O3804</f>
        <v>1292</v>
      </c>
      <c r="P3803" s="5">
        <f t="shared" si="3205"/>
        <v>0</v>
      </c>
      <c r="Q3803" s="5">
        <f t="shared" si="3205"/>
        <v>0</v>
      </c>
      <c r="R3803" s="5">
        <f t="shared" si="3205"/>
        <v>0</v>
      </c>
      <c r="S3803" s="5">
        <f t="shared" si="3205"/>
        <v>0</v>
      </c>
      <c r="T3803" s="5">
        <v>655.21498999999994</v>
      </c>
      <c r="U3803" s="5">
        <f t="shared" si="3205"/>
        <v>0</v>
      </c>
      <c r="V3803" s="36">
        <f t="shared" si="3205"/>
        <v>0</v>
      </c>
      <c r="W3803" s="5">
        <f t="shared" si="3197"/>
        <v>99.728308980213072</v>
      </c>
      <c r="X3803" s="26"/>
    </row>
    <row r="3804" spans="1:24" ht="31.5" x14ac:dyDescent="0.25">
      <c r="A3804" s="4" t="s">
        <v>221</v>
      </c>
      <c r="B3804" s="4" t="s">
        <v>1343</v>
      </c>
      <c r="C3804" s="4" t="s">
        <v>157</v>
      </c>
      <c r="D3804" s="4"/>
      <c r="E3804" s="14" t="s">
        <v>526</v>
      </c>
      <c r="F3804" s="5"/>
      <c r="G3804" s="5"/>
      <c r="H3804" s="5"/>
      <c r="I3804" s="5"/>
      <c r="J3804" s="5"/>
      <c r="K3804" s="5"/>
      <c r="L3804" s="5"/>
      <c r="M3804" s="5">
        <v>0</v>
      </c>
      <c r="N3804" s="5">
        <v>657</v>
      </c>
      <c r="O3804" s="5">
        <f t="shared" ref="O3804:V3804" si="3206">O3805</f>
        <v>250</v>
      </c>
      <c r="P3804" s="5">
        <f t="shared" si="3206"/>
        <v>0</v>
      </c>
      <c r="Q3804" s="5">
        <f t="shared" si="3206"/>
        <v>0</v>
      </c>
      <c r="R3804" s="5">
        <f t="shared" si="3206"/>
        <v>0</v>
      </c>
      <c r="S3804" s="5">
        <f t="shared" si="3206"/>
        <v>0</v>
      </c>
      <c r="T3804" s="5">
        <v>655.21498999999994</v>
      </c>
      <c r="U3804" s="5">
        <f t="shared" si="3206"/>
        <v>0</v>
      </c>
      <c r="V3804" s="36">
        <f t="shared" si="3206"/>
        <v>0</v>
      </c>
      <c r="W3804" s="5">
        <f t="shared" si="3197"/>
        <v>99.728308980213072</v>
      </c>
      <c r="X3804" s="26"/>
    </row>
    <row r="3805" spans="1:24" ht="78.75" x14ac:dyDescent="0.25">
      <c r="A3805" s="4" t="s">
        <v>221</v>
      </c>
      <c r="B3805" s="4" t="s">
        <v>1343</v>
      </c>
      <c r="C3805" s="4" t="s">
        <v>157</v>
      </c>
      <c r="D3805" s="4" t="s">
        <v>18</v>
      </c>
      <c r="E3805" s="14" t="s">
        <v>462</v>
      </c>
      <c r="F3805" s="5"/>
      <c r="G3805" s="5"/>
      <c r="H3805" s="5"/>
      <c r="I3805" s="5"/>
      <c r="J3805" s="5"/>
      <c r="K3805" s="5"/>
      <c r="L3805" s="5"/>
      <c r="M3805" s="5">
        <v>0</v>
      </c>
      <c r="N3805" s="5">
        <v>614</v>
      </c>
      <c r="O3805" s="5">
        <v>250</v>
      </c>
      <c r="P3805" s="5">
        <v>0</v>
      </c>
      <c r="Q3805" s="5">
        <v>0</v>
      </c>
      <c r="R3805" s="5">
        <v>0</v>
      </c>
      <c r="S3805" s="5">
        <v>0</v>
      </c>
      <c r="T3805" s="5">
        <v>613.78435999999999</v>
      </c>
      <c r="U3805" s="5">
        <v>0</v>
      </c>
      <c r="V3805" s="36">
        <v>0</v>
      </c>
      <c r="W3805" s="5">
        <f t="shared" si="3197"/>
        <v>99.964879478827356</v>
      </c>
      <c r="X3805" s="26"/>
    </row>
    <row r="3806" spans="1:24" ht="31.5" x14ac:dyDescent="0.25">
      <c r="A3806" s="4" t="s">
        <v>221</v>
      </c>
      <c r="B3806" s="4" t="s">
        <v>1343</v>
      </c>
      <c r="C3806" s="4" t="s">
        <v>157</v>
      </c>
      <c r="D3806" s="4" t="s">
        <v>28</v>
      </c>
      <c r="E3806" s="14" t="s">
        <v>464</v>
      </c>
      <c r="F3806" s="5"/>
      <c r="G3806" s="5"/>
      <c r="H3806" s="5"/>
      <c r="I3806" s="5"/>
      <c r="J3806" s="5"/>
      <c r="K3806" s="5"/>
      <c r="L3806" s="5"/>
      <c r="M3806" s="5">
        <f t="shared" si="3192"/>
        <v>0</v>
      </c>
      <c r="N3806" s="5">
        <v>614</v>
      </c>
      <c r="O3806" s="5">
        <f t="shared" ref="O3806:V3806" si="3207">O3807</f>
        <v>1042</v>
      </c>
      <c r="P3806" s="5">
        <f t="shared" si="3207"/>
        <v>0</v>
      </c>
      <c r="Q3806" s="5">
        <f t="shared" si="3207"/>
        <v>0</v>
      </c>
      <c r="R3806" s="5">
        <f t="shared" si="3207"/>
        <v>0</v>
      </c>
      <c r="S3806" s="5">
        <f t="shared" si="3207"/>
        <v>0</v>
      </c>
      <c r="T3806" s="5">
        <v>613.78435999999999</v>
      </c>
      <c r="U3806" s="5">
        <f t="shared" si="3207"/>
        <v>0</v>
      </c>
      <c r="V3806" s="36">
        <f t="shared" si="3207"/>
        <v>0</v>
      </c>
      <c r="W3806" s="5">
        <f t="shared" si="3197"/>
        <v>99.964879478827356</v>
      </c>
      <c r="X3806" s="26"/>
    </row>
    <row r="3807" spans="1:24" ht="31.5" x14ac:dyDescent="0.25">
      <c r="A3807" s="4" t="s">
        <v>221</v>
      </c>
      <c r="B3807" s="4" t="s">
        <v>1343</v>
      </c>
      <c r="C3807" s="4" t="s">
        <v>157</v>
      </c>
      <c r="D3807" s="4" t="s">
        <v>11</v>
      </c>
      <c r="E3807" s="14" t="s">
        <v>465</v>
      </c>
      <c r="F3807" s="5"/>
      <c r="G3807" s="5"/>
      <c r="H3807" s="5"/>
      <c r="I3807" s="5"/>
      <c r="J3807" s="5"/>
      <c r="K3807" s="5"/>
      <c r="L3807" s="5"/>
      <c r="M3807" s="5">
        <f t="shared" si="3192"/>
        <v>0</v>
      </c>
      <c r="N3807" s="5">
        <v>43</v>
      </c>
      <c r="O3807" s="5">
        <v>1042</v>
      </c>
      <c r="P3807" s="5">
        <v>0</v>
      </c>
      <c r="Q3807" s="5">
        <v>0</v>
      </c>
      <c r="R3807" s="5">
        <v>0</v>
      </c>
      <c r="S3807" s="5">
        <v>0</v>
      </c>
      <c r="T3807" s="5">
        <v>41.430630000000001</v>
      </c>
      <c r="U3807" s="5">
        <v>0</v>
      </c>
      <c r="V3807" s="36">
        <v>0</v>
      </c>
      <c r="W3807" s="5">
        <f t="shared" si="3197"/>
        <v>96.350302325581396</v>
      </c>
      <c r="X3807" s="26"/>
    </row>
    <row r="3808" spans="1:24" s="3" customFormat="1" ht="31.5" x14ac:dyDescent="0.25">
      <c r="A3808" s="4" t="s">
        <v>221</v>
      </c>
      <c r="B3808" s="4" t="s">
        <v>1343</v>
      </c>
      <c r="C3808" s="4" t="s">
        <v>157</v>
      </c>
      <c r="D3808" s="4" t="s">
        <v>12</v>
      </c>
      <c r="E3808" s="14" t="s">
        <v>466</v>
      </c>
      <c r="F3808" s="8">
        <f t="shared" ref="F3808:L3814" si="3208">F3809</f>
        <v>1017.7</v>
      </c>
      <c r="G3808" s="8">
        <f t="shared" si="3208"/>
        <v>1017.7</v>
      </c>
      <c r="H3808" s="8">
        <f t="shared" si="3208"/>
        <v>1017.7</v>
      </c>
      <c r="I3808" s="8">
        <f t="shared" si="3208"/>
        <v>0</v>
      </c>
      <c r="J3808" s="8">
        <f t="shared" si="3208"/>
        <v>0</v>
      </c>
      <c r="K3808" s="8">
        <f t="shared" si="3208"/>
        <v>0</v>
      </c>
      <c r="L3808" s="8">
        <f t="shared" si="3208"/>
        <v>-39.972999999999999</v>
      </c>
      <c r="M3808" s="8">
        <f t="shared" si="3192"/>
        <v>977.72700000000009</v>
      </c>
      <c r="N3808" s="5">
        <v>43</v>
      </c>
      <c r="O3808" s="8">
        <f t="shared" ref="O3808:O3814" si="3209">O3809</f>
        <v>666.14400000000001</v>
      </c>
      <c r="P3808" s="8">
        <f t="shared" ref="P3808:V3814" si="3210">P3809</f>
        <v>0</v>
      </c>
      <c r="Q3808" s="8">
        <f t="shared" si="3210"/>
        <v>0</v>
      </c>
      <c r="R3808" s="8">
        <f t="shared" si="3210"/>
        <v>0</v>
      </c>
      <c r="S3808" s="8">
        <f t="shared" si="3210"/>
        <v>0</v>
      </c>
      <c r="T3808" s="5">
        <v>41.430630000000001</v>
      </c>
      <c r="U3808" s="8">
        <f t="shared" si="3210"/>
        <v>0</v>
      </c>
      <c r="V3808" s="34">
        <f t="shared" si="3210"/>
        <v>0</v>
      </c>
      <c r="W3808" s="5">
        <f t="shared" si="3197"/>
        <v>96.350302325581396</v>
      </c>
      <c r="X3808" s="21"/>
    </row>
    <row r="3809" spans="1:24" s="10" customFormat="1" ht="31.5" x14ac:dyDescent="0.25">
      <c r="A3809" s="4" t="s">
        <v>221</v>
      </c>
      <c r="B3809" s="4" t="s">
        <v>1343</v>
      </c>
      <c r="C3809" s="4" t="s">
        <v>22</v>
      </c>
      <c r="D3809" s="4"/>
      <c r="E3809" s="14" t="s">
        <v>699</v>
      </c>
      <c r="F3809" s="11">
        <f t="shared" si="3208"/>
        <v>1017.7</v>
      </c>
      <c r="G3809" s="11">
        <f t="shared" si="3208"/>
        <v>1017.7</v>
      </c>
      <c r="H3809" s="11">
        <f t="shared" si="3208"/>
        <v>1017.7</v>
      </c>
      <c r="I3809" s="11">
        <f t="shared" si="3208"/>
        <v>0</v>
      </c>
      <c r="J3809" s="11">
        <f t="shared" si="3208"/>
        <v>0</v>
      </c>
      <c r="K3809" s="11">
        <f t="shared" si="3208"/>
        <v>0</v>
      </c>
      <c r="L3809" s="11">
        <f t="shared" si="3208"/>
        <v>-39.972999999999999</v>
      </c>
      <c r="M3809" s="11">
        <f t="shared" si="3192"/>
        <v>977.72700000000009</v>
      </c>
      <c r="N3809" s="5">
        <v>58.5</v>
      </c>
      <c r="O3809" s="11">
        <f>O3810+O3816</f>
        <v>666.14400000000001</v>
      </c>
      <c r="P3809" s="11">
        <f t="shared" si="3210"/>
        <v>0</v>
      </c>
      <c r="Q3809" s="11">
        <f t="shared" si="3210"/>
        <v>0</v>
      </c>
      <c r="R3809" s="11">
        <f t="shared" si="3210"/>
        <v>0</v>
      </c>
      <c r="S3809" s="11">
        <f t="shared" si="3210"/>
        <v>0</v>
      </c>
      <c r="T3809" s="5">
        <v>58.442160000000001</v>
      </c>
      <c r="U3809" s="11">
        <f t="shared" si="3210"/>
        <v>0</v>
      </c>
      <c r="V3809" s="35">
        <f t="shared" si="3210"/>
        <v>0</v>
      </c>
      <c r="W3809" s="5">
        <f t="shared" si="3197"/>
        <v>99.901128205128202</v>
      </c>
      <c r="X3809" s="25"/>
    </row>
    <row r="3810" spans="1:24" x14ac:dyDescent="0.25">
      <c r="A3810" s="4" t="s">
        <v>221</v>
      </c>
      <c r="B3810" s="4" t="s">
        <v>1343</v>
      </c>
      <c r="C3810" s="4" t="s">
        <v>23</v>
      </c>
      <c r="D3810" s="4"/>
      <c r="E3810" s="14" t="s">
        <v>705</v>
      </c>
      <c r="F3810" s="5">
        <f t="shared" si="3208"/>
        <v>1017.7</v>
      </c>
      <c r="G3810" s="5">
        <f t="shared" si="3208"/>
        <v>1017.7</v>
      </c>
      <c r="H3810" s="5">
        <f t="shared" si="3208"/>
        <v>1017.7</v>
      </c>
      <c r="I3810" s="5">
        <f t="shared" si="3208"/>
        <v>0</v>
      </c>
      <c r="J3810" s="5">
        <f t="shared" si="3208"/>
        <v>0</v>
      </c>
      <c r="K3810" s="5">
        <f t="shared" si="3208"/>
        <v>0</v>
      </c>
      <c r="L3810" s="5">
        <f t="shared" si="3208"/>
        <v>-39.972999999999999</v>
      </c>
      <c r="M3810" s="5">
        <f t="shared" si="3192"/>
        <v>977.72700000000009</v>
      </c>
      <c r="N3810" s="5">
        <v>58.5</v>
      </c>
      <c r="O3810" s="5">
        <f t="shared" si="3209"/>
        <v>534.14400000000001</v>
      </c>
      <c r="P3810" s="5">
        <f t="shared" si="3210"/>
        <v>0</v>
      </c>
      <c r="Q3810" s="5">
        <f t="shared" si="3210"/>
        <v>0</v>
      </c>
      <c r="R3810" s="5">
        <f t="shared" si="3210"/>
        <v>0</v>
      </c>
      <c r="S3810" s="5">
        <f t="shared" si="3210"/>
        <v>0</v>
      </c>
      <c r="T3810" s="5">
        <v>58.442160000000001</v>
      </c>
      <c r="U3810" s="5">
        <f t="shared" si="3210"/>
        <v>0</v>
      </c>
      <c r="V3810" s="36">
        <f t="shared" si="3210"/>
        <v>0</v>
      </c>
      <c r="W3810" s="5">
        <f t="shared" si="3197"/>
        <v>99.901128205128202</v>
      </c>
      <c r="X3810" s="26"/>
    </row>
    <row r="3811" spans="1:24" ht="47.25" x14ac:dyDescent="0.25">
      <c r="A3811" s="4" t="s">
        <v>221</v>
      </c>
      <c r="B3811" s="4" t="s">
        <v>1343</v>
      </c>
      <c r="C3811" s="4" t="s">
        <v>217</v>
      </c>
      <c r="D3811" s="4"/>
      <c r="E3811" s="14" t="s">
        <v>708</v>
      </c>
      <c r="F3811" s="5">
        <f t="shared" si="3208"/>
        <v>1017.7</v>
      </c>
      <c r="G3811" s="5">
        <f t="shared" si="3208"/>
        <v>1017.7</v>
      </c>
      <c r="H3811" s="5">
        <f t="shared" si="3208"/>
        <v>1017.7</v>
      </c>
      <c r="I3811" s="5">
        <f t="shared" si="3208"/>
        <v>0</v>
      </c>
      <c r="J3811" s="5">
        <f t="shared" si="3208"/>
        <v>0</v>
      </c>
      <c r="K3811" s="5">
        <f t="shared" si="3208"/>
        <v>0</v>
      </c>
      <c r="L3811" s="5">
        <f t="shared" si="3208"/>
        <v>-39.972999999999999</v>
      </c>
      <c r="M3811" s="5">
        <f t="shared" si="3192"/>
        <v>977.72700000000009</v>
      </c>
      <c r="N3811" s="5">
        <v>58.5</v>
      </c>
      <c r="O3811" s="5">
        <f t="shared" si="3209"/>
        <v>534.14400000000001</v>
      </c>
      <c r="P3811" s="5">
        <f t="shared" si="3210"/>
        <v>0</v>
      </c>
      <c r="Q3811" s="5">
        <f t="shared" si="3210"/>
        <v>0</v>
      </c>
      <c r="R3811" s="5">
        <f t="shared" si="3210"/>
        <v>0</v>
      </c>
      <c r="S3811" s="5">
        <f t="shared" si="3210"/>
        <v>0</v>
      </c>
      <c r="T3811" s="5">
        <v>58.442160000000001</v>
      </c>
      <c r="U3811" s="5">
        <f t="shared" si="3210"/>
        <v>0</v>
      </c>
      <c r="V3811" s="36">
        <f t="shared" si="3210"/>
        <v>0</v>
      </c>
      <c r="W3811" s="5">
        <f t="shared" si="3197"/>
        <v>99.901128205128202</v>
      </c>
      <c r="X3811" s="26"/>
    </row>
    <row r="3812" spans="1:24" ht="31.5" x14ac:dyDescent="0.25">
      <c r="A3812" s="4" t="s">
        <v>221</v>
      </c>
      <c r="B3812" s="4" t="s">
        <v>1343</v>
      </c>
      <c r="C3812" s="4" t="s">
        <v>217</v>
      </c>
      <c r="D3812" s="4" t="s">
        <v>11</v>
      </c>
      <c r="E3812" s="14" t="s">
        <v>465</v>
      </c>
      <c r="F3812" s="5">
        <f t="shared" si="3208"/>
        <v>1017.7</v>
      </c>
      <c r="G3812" s="5">
        <f t="shared" si="3208"/>
        <v>1017.7</v>
      </c>
      <c r="H3812" s="5">
        <f t="shared" si="3208"/>
        <v>1017.7</v>
      </c>
      <c r="I3812" s="5">
        <f t="shared" si="3208"/>
        <v>0</v>
      </c>
      <c r="J3812" s="5">
        <f t="shared" si="3208"/>
        <v>0</v>
      </c>
      <c r="K3812" s="5">
        <f t="shared" si="3208"/>
        <v>0</v>
      </c>
      <c r="L3812" s="5">
        <f t="shared" si="3208"/>
        <v>-39.972999999999999</v>
      </c>
      <c r="M3812" s="5">
        <f t="shared" si="3192"/>
        <v>977.72700000000009</v>
      </c>
      <c r="N3812" s="5">
        <v>58.5</v>
      </c>
      <c r="O3812" s="5">
        <f t="shared" si="3209"/>
        <v>534.14400000000001</v>
      </c>
      <c r="P3812" s="5">
        <f t="shared" si="3210"/>
        <v>0</v>
      </c>
      <c r="Q3812" s="5">
        <f t="shared" si="3210"/>
        <v>0</v>
      </c>
      <c r="R3812" s="5">
        <f t="shared" si="3210"/>
        <v>0</v>
      </c>
      <c r="S3812" s="5">
        <f t="shared" si="3210"/>
        <v>0</v>
      </c>
      <c r="T3812" s="5">
        <v>58.442160000000001</v>
      </c>
      <c r="U3812" s="5">
        <f t="shared" si="3210"/>
        <v>0</v>
      </c>
      <c r="V3812" s="36">
        <f t="shared" si="3210"/>
        <v>0</v>
      </c>
      <c r="W3812" s="5">
        <f t="shared" si="3197"/>
        <v>99.901128205128202</v>
      </c>
      <c r="X3812" s="26"/>
    </row>
    <row r="3813" spans="1:24" ht="31.5" x14ac:dyDescent="0.25">
      <c r="A3813" s="4" t="s">
        <v>221</v>
      </c>
      <c r="B3813" s="4" t="s">
        <v>1343</v>
      </c>
      <c r="C3813" s="4" t="s">
        <v>217</v>
      </c>
      <c r="D3813" s="4" t="s">
        <v>12</v>
      </c>
      <c r="E3813" s="14" t="s">
        <v>466</v>
      </c>
      <c r="F3813" s="5">
        <f t="shared" si="3208"/>
        <v>1017.7</v>
      </c>
      <c r="G3813" s="5">
        <f t="shared" si="3208"/>
        <v>1017.7</v>
      </c>
      <c r="H3813" s="5">
        <f t="shared" si="3208"/>
        <v>1017.7</v>
      </c>
      <c r="I3813" s="5">
        <f t="shared" si="3208"/>
        <v>0</v>
      </c>
      <c r="J3813" s="5">
        <f t="shared" si="3208"/>
        <v>0</v>
      </c>
      <c r="K3813" s="5">
        <f t="shared" si="3208"/>
        <v>0</v>
      </c>
      <c r="L3813" s="5">
        <f t="shared" si="3208"/>
        <v>-39.972999999999999</v>
      </c>
      <c r="M3813" s="5">
        <f t="shared" si="3192"/>
        <v>977.72700000000009</v>
      </c>
      <c r="N3813" s="5">
        <v>58.5</v>
      </c>
      <c r="O3813" s="5">
        <f t="shared" si="3209"/>
        <v>534.14400000000001</v>
      </c>
      <c r="P3813" s="5">
        <f t="shared" si="3210"/>
        <v>0</v>
      </c>
      <c r="Q3813" s="5">
        <f t="shared" si="3210"/>
        <v>0</v>
      </c>
      <c r="R3813" s="5">
        <f t="shared" si="3210"/>
        <v>0</v>
      </c>
      <c r="S3813" s="5">
        <f t="shared" si="3210"/>
        <v>0</v>
      </c>
      <c r="T3813" s="5">
        <v>58.442160000000001</v>
      </c>
      <c r="U3813" s="5">
        <f t="shared" si="3210"/>
        <v>0</v>
      </c>
      <c r="V3813" s="36">
        <f t="shared" si="3210"/>
        <v>0</v>
      </c>
      <c r="W3813" s="5">
        <f t="shared" si="3197"/>
        <v>99.901128205128202</v>
      </c>
      <c r="X3813" s="26"/>
    </row>
    <row r="3814" spans="1:24" ht="31.5" x14ac:dyDescent="0.25">
      <c r="A3814" s="4" t="s">
        <v>221</v>
      </c>
      <c r="B3814" s="4" t="s">
        <v>1343</v>
      </c>
      <c r="C3814" s="4" t="s">
        <v>25</v>
      </c>
      <c r="D3814" s="4"/>
      <c r="E3814" s="14" t="s">
        <v>728</v>
      </c>
      <c r="F3814" s="5">
        <f t="shared" si="3208"/>
        <v>1017.7</v>
      </c>
      <c r="G3814" s="5">
        <f t="shared" si="3208"/>
        <v>1017.7</v>
      </c>
      <c r="H3814" s="5">
        <f t="shared" si="3208"/>
        <v>1017.7</v>
      </c>
      <c r="I3814" s="5">
        <f t="shared" si="3208"/>
        <v>0</v>
      </c>
      <c r="J3814" s="5">
        <f t="shared" si="3208"/>
        <v>0</v>
      </c>
      <c r="K3814" s="5">
        <f t="shared" si="3208"/>
        <v>0</v>
      </c>
      <c r="L3814" s="5">
        <f t="shared" si="3208"/>
        <v>-39.972999999999999</v>
      </c>
      <c r="M3814" s="5">
        <f t="shared" si="3192"/>
        <v>977.72700000000009</v>
      </c>
      <c r="N3814" s="5">
        <v>16461.8</v>
      </c>
      <c r="O3814" s="5">
        <f t="shared" si="3209"/>
        <v>534.14400000000001</v>
      </c>
      <c r="P3814" s="5">
        <f t="shared" si="3210"/>
        <v>0</v>
      </c>
      <c r="Q3814" s="5">
        <f t="shared" si="3210"/>
        <v>0</v>
      </c>
      <c r="R3814" s="5">
        <f t="shared" si="3210"/>
        <v>0</v>
      </c>
      <c r="S3814" s="5">
        <f t="shared" si="3210"/>
        <v>0</v>
      </c>
      <c r="T3814" s="5">
        <v>16457.534680000001</v>
      </c>
      <c r="U3814" s="5">
        <f t="shared" si="3210"/>
        <v>0</v>
      </c>
      <c r="V3814" s="36">
        <f t="shared" si="3210"/>
        <v>0</v>
      </c>
      <c r="W3814" s="5">
        <f t="shared" si="3197"/>
        <v>99.974089589230829</v>
      </c>
      <c r="X3814" s="26"/>
    </row>
    <row r="3815" spans="1:24" ht="31.5" x14ac:dyDescent="0.25">
      <c r="A3815" s="4" t="s">
        <v>221</v>
      </c>
      <c r="B3815" s="4" t="s">
        <v>1343</v>
      </c>
      <c r="C3815" s="4" t="s">
        <v>161</v>
      </c>
      <c r="D3815" s="4"/>
      <c r="E3815" s="14" t="s">
        <v>730</v>
      </c>
      <c r="F3815" s="5">
        <v>1017.7</v>
      </c>
      <c r="G3815" s="5">
        <v>1017.7</v>
      </c>
      <c r="H3815" s="5">
        <v>1017.7</v>
      </c>
      <c r="I3815" s="5"/>
      <c r="J3815" s="5"/>
      <c r="K3815" s="5"/>
      <c r="L3815" s="5">
        <f>-33.973-6</f>
        <v>-39.972999999999999</v>
      </c>
      <c r="M3815" s="5">
        <f t="shared" si="3192"/>
        <v>977.72700000000009</v>
      </c>
      <c r="N3815" s="5">
        <v>16461.8</v>
      </c>
      <c r="O3815" s="5">
        <v>534.14400000000001</v>
      </c>
      <c r="P3815" s="5">
        <v>0</v>
      </c>
      <c r="Q3815" s="5">
        <v>0</v>
      </c>
      <c r="R3815" s="5">
        <v>0</v>
      </c>
      <c r="S3815" s="5">
        <v>0</v>
      </c>
      <c r="T3815" s="5">
        <v>16457.534680000001</v>
      </c>
      <c r="U3815" s="5">
        <v>0</v>
      </c>
      <c r="V3815" s="36">
        <v>0</v>
      </c>
      <c r="W3815" s="5">
        <f t="shared" si="3197"/>
        <v>99.974089589230829</v>
      </c>
      <c r="X3815" s="26"/>
    </row>
    <row r="3816" spans="1:24" ht="31.5" x14ac:dyDescent="0.25">
      <c r="A3816" s="4" t="s">
        <v>221</v>
      </c>
      <c r="B3816" s="4" t="s">
        <v>1343</v>
      </c>
      <c r="C3816" s="4" t="s">
        <v>158</v>
      </c>
      <c r="D3816" s="4"/>
      <c r="E3816" s="14" t="s">
        <v>722</v>
      </c>
      <c r="F3816" s="5"/>
      <c r="G3816" s="5"/>
      <c r="H3816" s="5"/>
      <c r="I3816" s="5"/>
      <c r="J3816" s="5"/>
      <c r="K3816" s="5"/>
      <c r="L3816" s="5"/>
      <c r="M3816" s="5">
        <f t="shared" si="3192"/>
        <v>0</v>
      </c>
      <c r="N3816" s="5">
        <v>14463.8</v>
      </c>
      <c r="O3816" s="5">
        <f t="shared" ref="O3816:O3818" si="3211">O3817</f>
        <v>132</v>
      </c>
      <c r="P3816" s="5">
        <f t="shared" ref="P3816:V3818" si="3212">P3817</f>
        <v>0</v>
      </c>
      <c r="Q3816" s="5">
        <f t="shared" si="3212"/>
        <v>0</v>
      </c>
      <c r="R3816" s="5">
        <f t="shared" si="3212"/>
        <v>0</v>
      </c>
      <c r="S3816" s="5">
        <f t="shared" si="3212"/>
        <v>0</v>
      </c>
      <c r="T3816" s="5">
        <v>14463.60334</v>
      </c>
      <c r="U3816" s="5">
        <f t="shared" si="3212"/>
        <v>0</v>
      </c>
      <c r="V3816" s="36">
        <f t="shared" si="3212"/>
        <v>0</v>
      </c>
      <c r="W3816" s="5">
        <f t="shared" si="3197"/>
        <v>99.998640329650584</v>
      </c>
      <c r="X3816" s="26"/>
    </row>
    <row r="3817" spans="1:24" ht="78.75" x14ac:dyDescent="0.25">
      <c r="A3817" s="4" t="s">
        <v>221</v>
      </c>
      <c r="B3817" s="4" t="s">
        <v>1343</v>
      </c>
      <c r="C3817" s="4" t="s">
        <v>158</v>
      </c>
      <c r="D3817" s="4" t="s">
        <v>18</v>
      </c>
      <c r="E3817" s="14" t="s">
        <v>462</v>
      </c>
      <c r="F3817" s="5"/>
      <c r="G3817" s="5"/>
      <c r="H3817" s="5"/>
      <c r="I3817" s="5"/>
      <c r="J3817" s="5"/>
      <c r="K3817" s="5"/>
      <c r="L3817" s="5"/>
      <c r="M3817" s="5">
        <f t="shared" si="3192"/>
        <v>0</v>
      </c>
      <c r="N3817" s="5">
        <v>14463.8</v>
      </c>
      <c r="O3817" s="5">
        <f t="shared" si="3211"/>
        <v>132</v>
      </c>
      <c r="P3817" s="5">
        <f t="shared" si="3212"/>
        <v>0</v>
      </c>
      <c r="Q3817" s="5">
        <f t="shared" si="3212"/>
        <v>0</v>
      </c>
      <c r="R3817" s="5">
        <f t="shared" si="3212"/>
        <v>0</v>
      </c>
      <c r="S3817" s="5">
        <f t="shared" si="3212"/>
        <v>0</v>
      </c>
      <c r="T3817" s="5">
        <v>14463.60334</v>
      </c>
      <c r="U3817" s="5">
        <f t="shared" si="3212"/>
        <v>0</v>
      </c>
      <c r="V3817" s="36">
        <f t="shared" si="3212"/>
        <v>0</v>
      </c>
      <c r="W3817" s="5">
        <f t="shared" si="3197"/>
        <v>99.998640329650584</v>
      </c>
      <c r="X3817" s="26"/>
    </row>
    <row r="3818" spans="1:24" ht="31.5" x14ac:dyDescent="0.25">
      <c r="A3818" s="4" t="s">
        <v>221</v>
      </c>
      <c r="B3818" s="4" t="s">
        <v>1343</v>
      </c>
      <c r="C3818" s="4" t="s">
        <v>158</v>
      </c>
      <c r="D3818" s="4" t="s">
        <v>28</v>
      </c>
      <c r="E3818" s="14" t="s">
        <v>464</v>
      </c>
      <c r="F3818" s="5"/>
      <c r="G3818" s="5"/>
      <c r="H3818" s="5"/>
      <c r="I3818" s="5"/>
      <c r="J3818" s="5"/>
      <c r="K3818" s="5"/>
      <c r="L3818" s="5"/>
      <c r="M3818" s="5">
        <f t="shared" si="3192"/>
        <v>0</v>
      </c>
      <c r="N3818" s="5">
        <v>14463.8</v>
      </c>
      <c r="O3818" s="5">
        <f t="shared" si="3211"/>
        <v>132</v>
      </c>
      <c r="P3818" s="5">
        <f t="shared" si="3212"/>
        <v>0</v>
      </c>
      <c r="Q3818" s="5">
        <f t="shared" si="3212"/>
        <v>0</v>
      </c>
      <c r="R3818" s="5">
        <f t="shared" si="3212"/>
        <v>0</v>
      </c>
      <c r="S3818" s="5">
        <f t="shared" si="3212"/>
        <v>0</v>
      </c>
      <c r="T3818" s="5">
        <v>14463.60334</v>
      </c>
      <c r="U3818" s="5">
        <f t="shared" si="3212"/>
        <v>0</v>
      </c>
      <c r="V3818" s="36">
        <f t="shared" si="3212"/>
        <v>0</v>
      </c>
      <c r="W3818" s="5">
        <f t="shared" si="3197"/>
        <v>99.998640329650584</v>
      </c>
      <c r="X3818" s="26"/>
    </row>
    <row r="3819" spans="1:24" ht="31.5" x14ac:dyDescent="0.25">
      <c r="A3819" s="4" t="s">
        <v>221</v>
      </c>
      <c r="B3819" s="4" t="s">
        <v>1343</v>
      </c>
      <c r="C3819" s="4" t="s">
        <v>159</v>
      </c>
      <c r="D3819" s="4"/>
      <c r="E3819" s="14" t="s">
        <v>723</v>
      </c>
      <c r="F3819" s="5"/>
      <c r="G3819" s="5"/>
      <c r="H3819" s="5"/>
      <c r="I3819" s="5"/>
      <c r="J3819" s="5"/>
      <c r="K3819" s="5"/>
      <c r="L3819" s="5"/>
      <c r="M3819" s="5">
        <f t="shared" si="3192"/>
        <v>0</v>
      </c>
      <c r="N3819" s="5">
        <v>1998</v>
      </c>
      <c r="O3819" s="5">
        <v>132</v>
      </c>
      <c r="P3819" s="5">
        <v>0</v>
      </c>
      <c r="Q3819" s="5">
        <v>0</v>
      </c>
      <c r="R3819" s="5">
        <v>0</v>
      </c>
      <c r="S3819" s="5">
        <v>0</v>
      </c>
      <c r="T3819" s="5">
        <v>1993.9313400000001</v>
      </c>
      <c r="U3819" s="5">
        <v>0</v>
      </c>
      <c r="V3819" s="36">
        <v>0</v>
      </c>
      <c r="W3819" s="5">
        <f t="shared" si="3197"/>
        <v>99.796363363363369</v>
      </c>
      <c r="X3819" s="26"/>
    </row>
    <row r="3820" spans="1:24" s="3" customFormat="1" ht="78.75" hidden="1" x14ac:dyDescent="0.25">
      <c r="A3820" s="4" t="s">
        <v>221</v>
      </c>
      <c r="B3820" s="4" t="s">
        <v>1343</v>
      </c>
      <c r="C3820" s="4" t="s">
        <v>159</v>
      </c>
      <c r="D3820" s="4" t="s">
        <v>18</v>
      </c>
      <c r="E3820" s="14" t="s">
        <v>462</v>
      </c>
      <c r="F3820" s="8">
        <f t="shared" ref="F3820:L3820" si="3213">F3821+F3875+F3911+F3978+F4046+F4058+F4066+F4088+F4078</f>
        <v>95074.699999999983</v>
      </c>
      <c r="G3820" s="8">
        <f t="shared" si="3213"/>
        <v>64779.399999999987</v>
      </c>
      <c r="H3820" s="8">
        <f t="shared" si="3213"/>
        <v>65888.499999999985</v>
      </c>
      <c r="I3820" s="8">
        <f t="shared" si="3213"/>
        <v>-3645.7</v>
      </c>
      <c r="J3820" s="8">
        <f t="shared" si="3213"/>
        <v>-3550.1</v>
      </c>
      <c r="K3820" s="8">
        <f t="shared" si="3213"/>
        <v>-3448.2</v>
      </c>
      <c r="L3820" s="8">
        <f t="shared" si="3213"/>
        <v>-1297.0230000000001</v>
      </c>
      <c r="M3820" s="8">
        <f t="shared" si="3192"/>
        <v>90131.976999999984</v>
      </c>
      <c r="N3820" s="5">
        <v>0</v>
      </c>
      <c r="O3820" s="8">
        <f>O3821+O3875+O3911+O3978+O4046+O4058+O4066+O4088+O4078</f>
        <v>69580.060239999992</v>
      </c>
      <c r="P3820" s="8">
        <f t="shared" ref="P3820:V3820" si="3214">P3821+P3875+P3911+P3978+P4046+P4058+P4066+P4088+P4078</f>
        <v>21075.041500000003</v>
      </c>
      <c r="Q3820" s="8">
        <f t="shared" si="3214"/>
        <v>17545.771369999999</v>
      </c>
      <c r="R3820" s="8">
        <f t="shared" si="3214"/>
        <v>0</v>
      </c>
      <c r="S3820" s="8">
        <f t="shared" si="3214"/>
        <v>0</v>
      </c>
      <c r="T3820" s="5">
        <v>0</v>
      </c>
      <c r="U3820" s="8">
        <f t="shared" si="3214"/>
        <v>21037.138720000003</v>
      </c>
      <c r="V3820" s="34">
        <f t="shared" si="3214"/>
        <v>0</v>
      </c>
      <c r="W3820" s="5" t="e">
        <f t="shared" si="3197"/>
        <v>#DIV/0!</v>
      </c>
      <c r="X3820" s="24" t="s">
        <v>1214</v>
      </c>
    </row>
    <row r="3821" spans="1:24" s="3" customFormat="1" ht="31.5" hidden="1" x14ac:dyDescent="0.25">
      <c r="A3821" s="4" t="s">
        <v>221</v>
      </c>
      <c r="B3821" s="4" t="s">
        <v>1343</v>
      </c>
      <c r="C3821" s="4" t="s">
        <v>159</v>
      </c>
      <c r="D3821" s="4" t="s">
        <v>28</v>
      </c>
      <c r="E3821" s="14" t="s">
        <v>464</v>
      </c>
      <c r="F3821" s="8">
        <f t="shared" ref="F3821:L3821" si="3215">F3822+F3843</f>
        <v>18117.2</v>
      </c>
      <c r="G3821" s="8">
        <f t="shared" si="3215"/>
        <v>17161.2</v>
      </c>
      <c r="H3821" s="8">
        <f t="shared" si="3215"/>
        <v>16879.2</v>
      </c>
      <c r="I3821" s="8">
        <f t="shared" si="3215"/>
        <v>0</v>
      </c>
      <c r="J3821" s="8">
        <f t="shared" si="3215"/>
        <v>0</v>
      </c>
      <c r="K3821" s="8">
        <f t="shared" si="3215"/>
        <v>0</v>
      </c>
      <c r="L3821" s="8">
        <f t="shared" si="3215"/>
        <v>146.4</v>
      </c>
      <c r="M3821" s="8">
        <f t="shared" si="3192"/>
        <v>18263.600000000002</v>
      </c>
      <c r="N3821" s="5">
        <v>0</v>
      </c>
      <c r="O3821" s="8">
        <f>O3822+O3843</f>
        <v>11090.895859999999</v>
      </c>
      <c r="P3821" s="8">
        <f t="shared" ref="P3821:V3821" si="3216">P3822+P3843</f>
        <v>2193.6999999999998</v>
      </c>
      <c r="Q3821" s="8">
        <f t="shared" si="3216"/>
        <v>383.12700000000001</v>
      </c>
      <c r="R3821" s="8">
        <f t="shared" si="3216"/>
        <v>0</v>
      </c>
      <c r="S3821" s="8">
        <f t="shared" si="3216"/>
        <v>0</v>
      </c>
      <c r="T3821" s="5">
        <v>0</v>
      </c>
      <c r="U3821" s="8">
        <f t="shared" si="3216"/>
        <v>2155.7972200000004</v>
      </c>
      <c r="V3821" s="34">
        <f t="shared" si="3216"/>
        <v>0</v>
      </c>
      <c r="W3821" s="5" t="e">
        <f t="shared" si="3197"/>
        <v>#DIV/0!</v>
      </c>
      <c r="X3821" s="24" t="s">
        <v>1214</v>
      </c>
    </row>
    <row r="3822" spans="1:24" s="10" customFormat="1" ht="31.5" x14ac:dyDescent="0.25">
      <c r="A3822" s="4" t="s">
        <v>221</v>
      </c>
      <c r="B3822" s="4" t="s">
        <v>1343</v>
      </c>
      <c r="C3822" s="4" t="s">
        <v>159</v>
      </c>
      <c r="D3822" s="4" t="s">
        <v>11</v>
      </c>
      <c r="E3822" s="14" t="s">
        <v>465</v>
      </c>
      <c r="F3822" s="11">
        <f t="shared" ref="F3822:L3822" si="3217">F3823+F3831</f>
        <v>14949.9</v>
      </c>
      <c r="G3822" s="11">
        <f t="shared" si="3217"/>
        <v>14949.9</v>
      </c>
      <c r="H3822" s="11">
        <f t="shared" si="3217"/>
        <v>14949.9</v>
      </c>
      <c r="I3822" s="11">
        <f t="shared" si="3217"/>
        <v>0</v>
      </c>
      <c r="J3822" s="11">
        <f t="shared" si="3217"/>
        <v>0</v>
      </c>
      <c r="K3822" s="11">
        <f t="shared" si="3217"/>
        <v>0</v>
      </c>
      <c r="L3822" s="11">
        <f t="shared" si="3217"/>
        <v>131.4</v>
      </c>
      <c r="M3822" s="11">
        <f t="shared" si="3192"/>
        <v>15081.3</v>
      </c>
      <c r="N3822" s="5">
        <v>1838</v>
      </c>
      <c r="O3822" s="11">
        <f>O3823+O3831</f>
        <v>8997.0720299999994</v>
      </c>
      <c r="P3822" s="11">
        <f t="shared" ref="P3822:V3822" si="3218">P3823+P3831</f>
        <v>2193.6999999999998</v>
      </c>
      <c r="Q3822" s="11">
        <f t="shared" si="3218"/>
        <v>383.12700000000001</v>
      </c>
      <c r="R3822" s="11">
        <f t="shared" si="3218"/>
        <v>0</v>
      </c>
      <c r="S3822" s="11">
        <f t="shared" si="3218"/>
        <v>0</v>
      </c>
      <c r="T3822" s="5">
        <v>1833.9313400000001</v>
      </c>
      <c r="U3822" s="11">
        <f t="shared" si="3218"/>
        <v>2155.7972200000004</v>
      </c>
      <c r="V3822" s="35">
        <f t="shared" si="3218"/>
        <v>0</v>
      </c>
      <c r="W3822" s="5">
        <f t="shared" si="3197"/>
        <v>99.778636561479871</v>
      </c>
      <c r="X3822" s="25"/>
    </row>
    <row r="3823" spans="1:24" ht="31.5" x14ac:dyDescent="0.25">
      <c r="A3823" s="4" t="s">
        <v>221</v>
      </c>
      <c r="B3823" s="4" t="s">
        <v>1343</v>
      </c>
      <c r="C3823" s="4" t="s">
        <v>159</v>
      </c>
      <c r="D3823" s="4" t="s">
        <v>12</v>
      </c>
      <c r="E3823" s="14" t="s">
        <v>466</v>
      </c>
      <c r="F3823" s="5">
        <f t="shared" ref="F3823:L3825" si="3219">F3824</f>
        <v>581.29999999999995</v>
      </c>
      <c r="G3823" s="5">
        <f t="shared" si="3219"/>
        <v>581.29999999999995</v>
      </c>
      <c r="H3823" s="5">
        <f t="shared" si="3219"/>
        <v>581.29999999999995</v>
      </c>
      <c r="I3823" s="5">
        <f t="shared" si="3219"/>
        <v>0</v>
      </c>
      <c r="J3823" s="5">
        <f t="shared" si="3219"/>
        <v>0</v>
      </c>
      <c r="K3823" s="5">
        <f t="shared" si="3219"/>
        <v>0</v>
      </c>
      <c r="L3823" s="5">
        <f t="shared" si="3219"/>
        <v>0</v>
      </c>
      <c r="M3823" s="5">
        <f t="shared" si="3192"/>
        <v>581.29999999999995</v>
      </c>
      <c r="N3823" s="5">
        <v>1838</v>
      </c>
      <c r="O3823" s="5">
        <f t="shared" ref="O3823:O3825" si="3220">O3824</f>
        <v>383.12700000000001</v>
      </c>
      <c r="P3823" s="5">
        <f t="shared" ref="P3823:V3825" si="3221">P3824</f>
        <v>2193.6999999999998</v>
      </c>
      <c r="Q3823" s="5">
        <f t="shared" si="3221"/>
        <v>383.12700000000001</v>
      </c>
      <c r="R3823" s="5">
        <f t="shared" si="3221"/>
        <v>0</v>
      </c>
      <c r="S3823" s="5">
        <f t="shared" si="3221"/>
        <v>0</v>
      </c>
      <c r="T3823" s="5">
        <v>1833.9313400000001</v>
      </c>
      <c r="U3823" s="5">
        <f t="shared" si="3221"/>
        <v>2155.7972200000004</v>
      </c>
      <c r="V3823" s="36">
        <f t="shared" si="3221"/>
        <v>0</v>
      </c>
      <c r="W3823" s="5">
        <f t="shared" si="3197"/>
        <v>99.778636561479871</v>
      </c>
      <c r="X3823" s="26"/>
    </row>
    <row r="3824" spans="1:24" x14ac:dyDescent="0.25">
      <c r="A3824" s="4" t="s">
        <v>221</v>
      </c>
      <c r="B3824" s="4" t="s">
        <v>1343</v>
      </c>
      <c r="C3824" s="4" t="s">
        <v>159</v>
      </c>
      <c r="D3824" s="4" t="s">
        <v>13</v>
      </c>
      <c r="E3824" s="14" t="s">
        <v>480</v>
      </c>
      <c r="F3824" s="5">
        <f t="shared" si="3219"/>
        <v>581.29999999999995</v>
      </c>
      <c r="G3824" s="5">
        <f t="shared" si="3219"/>
        <v>581.29999999999995</v>
      </c>
      <c r="H3824" s="5">
        <f t="shared" si="3219"/>
        <v>581.29999999999995</v>
      </c>
      <c r="I3824" s="5">
        <f t="shared" si="3219"/>
        <v>0</v>
      </c>
      <c r="J3824" s="5">
        <f t="shared" si="3219"/>
        <v>0</v>
      </c>
      <c r="K3824" s="5">
        <f t="shared" si="3219"/>
        <v>0</v>
      </c>
      <c r="L3824" s="5">
        <f t="shared" si="3219"/>
        <v>0</v>
      </c>
      <c r="M3824" s="5">
        <f t="shared" si="3192"/>
        <v>581.29999999999995</v>
      </c>
      <c r="N3824" s="5">
        <v>160</v>
      </c>
      <c r="O3824" s="5">
        <f t="shared" si="3220"/>
        <v>383.12700000000001</v>
      </c>
      <c r="P3824" s="5">
        <f t="shared" si="3221"/>
        <v>2193.6999999999998</v>
      </c>
      <c r="Q3824" s="5">
        <f t="shared" si="3221"/>
        <v>383.12700000000001</v>
      </c>
      <c r="R3824" s="5">
        <f t="shared" si="3221"/>
        <v>0</v>
      </c>
      <c r="S3824" s="5">
        <f t="shared" si="3221"/>
        <v>0</v>
      </c>
      <c r="T3824" s="5">
        <v>160</v>
      </c>
      <c r="U3824" s="5">
        <f t="shared" si="3221"/>
        <v>2155.7972200000004</v>
      </c>
      <c r="V3824" s="36">
        <f t="shared" si="3221"/>
        <v>0</v>
      </c>
      <c r="W3824" s="5">
        <f t="shared" si="3197"/>
        <v>100</v>
      </c>
      <c r="X3824" s="26"/>
    </row>
    <row r="3825" spans="1:24" x14ac:dyDescent="0.25">
      <c r="A3825" s="4" t="s">
        <v>221</v>
      </c>
      <c r="B3825" s="4" t="s">
        <v>1343</v>
      </c>
      <c r="C3825" s="4" t="s">
        <v>159</v>
      </c>
      <c r="D3825" s="4" t="s">
        <v>20</v>
      </c>
      <c r="E3825" s="14" t="s">
        <v>483</v>
      </c>
      <c r="F3825" s="5">
        <f t="shared" si="3219"/>
        <v>581.29999999999995</v>
      </c>
      <c r="G3825" s="5">
        <f t="shared" si="3219"/>
        <v>581.29999999999995</v>
      </c>
      <c r="H3825" s="5">
        <f t="shared" si="3219"/>
        <v>581.29999999999995</v>
      </c>
      <c r="I3825" s="5">
        <f t="shared" si="3219"/>
        <v>0</v>
      </c>
      <c r="J3825" s="5">
        <f t="shared" si="3219"/>
        <v>0</v>
      </c>
      <c r="K3825" s="5">
        <f t="shared" si="3219"/>
        <v>0</v>
      </c>
      <c r="L3825" s="5">
        <f t="shared" si="3219"/>
        <v>0</v>
      </c>
      <c r="M3825" s="5">
        <f t="shared" si="3192"/>
        <v>581.29999999999995</v>
      </c>
      <c r="N3825" s="5">
        <v>160</v>
      </c>
      <c r="O3825" s="5">
        <f t="shared" si="3220"/>
        <v>383.12700000000001</v>
      </c>
      <c r="P3825" s="5">
        <f t="shared" si="3221"/>
        <v>2193.6999999999998</v>
      </c>
      <c r="Q3825" s="5">
        <f t="shared" si="3221"/>
        <v>383.12700000000001</v>
      </c>
      <c r="R3825" s="5">
        <f t="shared" si="3221"/>
        <v>0</v>
      </c>
      <c r="S3825" s="5">
        <f t="shared" si="3221"/>
        <v>0</v>
      </c>
      <c r="T3825" s="5">
        <v>160</v>
      </c>
      <c r="U3825" s="5">
        <f t="shared" si="3221"/>
        <v>2155.7972200000004</v>
      </c>
      <c r="V3825" s="36">
        <f t="shared" si="3221"/>
        <v>0</v>
      </c>
      <c r="W3825" s="5">
        <f t="shared" si="3197"/>
        <v>100</v>
      </c>
      <c r="X3825" s="26"/>
    </row>
    <row r="3826" spans="1:24" x14ac:dyDescent="0.25">
      <c r="A3826" s="9" t="s">
        <v>221</v>
      </c>
      <c r="B3826" s="9" t="s">
        <v>1318</v>
      </c>
      <c r="C3826" s="9"/>
      <c r="D3826" s="9"/>
      <c r="E3826" s="13" t="s">
        <v>440</v>
      </c>
      <c r="F3826" s="5">
        <f t="shared" ref="F3826:L3826" si="3222">F3827+F3829</f>
        <v>581.29999999999995</v>
      </c>
      <c r="G3826" s="5">
        <f t="shared" si="3222"/>
        <v>581.29999999999995</v>
      </c>
      <c r="H3826" s="5">
        <f t="shared" si="3222"/>
        <v>581.29999999999995</v>
      </c>
      <c r="I3826" s="5">
        <f t="shared" si="3222"/>
        <v>0</v>
      </c>
      <c r="J3826" s="5">
        <f t="shared" si="3222"/>
        <v>0</v>
      </c>
      <c r="K3826" s="5">
        <f t="shared" si="3222"/>
        <v>0</v>
      </c>
      <c r="L3826" s="5">
        <f t="shared" si="3222"/>
        <v>0</v>
      </c>
      <c r="M3826" s="5">
        <f t="shared" si="3192"/>
        <v>581.29999999999995</v>
      </c>
      <c r="N3826" s="11">
        <v>2313.6999999999998</v>
      </c>
      <c r="O3826" s="5">
        <f>O3827+O3829</f>
        <v>383.12700000000001</v>
      </c>
      <c r="P3826" s="5">
        <f t="shared" ref="P3826:V3826" si="3223">P3827+P3829</f>
        <v>2193.6999999999998</v>
      </c>
      <c r="Q3826" s="5">
        <f t="shared" si="3223"/>
        <v>383.12700000000001</v>
      </c>
      <c r="R3826" s="5">
        <f t="shared" si="3223"/>
        <v>0</v>
      </c>
      <c r="S3826" s="5">
        <f t="shared" si="3223"/>
        <v>0</v>
      </c>
      <c r="T3826" s="11">
        <v>2275.7972200000004</v>
      </c>
      <c r="U3826" s="5">
        <f t="shared" si="3223"/>
        <v>2155.7972200000004</v>
      </c>
      <c r="V3826" s="36">
        <f t="shared" si="3223"/>
        <v>0</v>
      </c>
      <c r="W3826" s="11">
        <f t="shared" si="3197"/>
        <v>98.361810952154585</v>
      </c>
      <c r="X3826" s="26"/>
    </row>
    <row r="3827" spans="1:24" x14ac:dyDescent="0.25">
      <c r="A3827" s="4" t="s">
        <v>221</v>
      </c>
      <c r="B3827" s="4" t="s">
        <v>1318</v>
      </c>
      <c r="C3827" s="4" t="s">
        <v>108</v>
      </c>
      <c r="D3827" s="4"/>
      <c r="E3827" s="14" t="s">
        <v>868</v>
      </c>
      <c r="F3827" s="5">
        <f t="shared" ref="F3827:L3827" si="3224">F3828</f>
        <v>531.4</v>
      </c>
      <c r="G3827" s="5">
        <f t="shared" si="3224"/>
        <v>531.4</v>
      </c>
      <c r="H3827" s="5">
        <f t="shared" si="3224"/>
        <v>531.4</v>
      </c>
      <c r="I3827" s="5">
        <f t="shared" si="3224"/>
        <v>0</v>
      </c>
      <c r="J3827" s="5">
        <f t="shared" si="3224"/>
        <v>0</v>
      </c>
      <c r="K3827" s="5">
        <f t="shared" si="3224"/>
        <v>0</v>
      </c>
      <c r="L3827" s="5">
        <f t="shared" si="3224"/>
        <v>0</v>
      </c>
      <c r="M3827" s="5">
        <f t="shared" si="3192"/>
        <v>531.4</v>
      </c>
      <c r="N3827" s="5">
        <v>2313.6999999999998</v>
      </c>
      <c r="O3827" s="5">
        <f>O3828</f>
        <v>343.077</v>
      </c>
      <c r="P3827" s="5">
        <f t="shared" ref="P3827:V3827" si="3225">P3828</f>
        <v>2193.6999999999998</v>
      </c>
      <c r="Q3827" s="5">
        <f t="shared" si="3225"/>
        <v>343.077</v>
      </c>
      <c r="R3827" s="5">
        <f t="shared" si="3225"/>
        <v>0</v>
      </c>
      <c r="S3827" s="5">
        <f t="shared" si="3225"/>
        <v>0</v>
      </c>
      <c r="T3827" s="5">
        <v>2275.7972200000004</v>
      </c>
      <c r="U3827" s="5">
        <f t="shared" si="3225"/>
        <v>2155.7972200000004</v>
      </c>
      <c r="V3827" s="36">
        <f t="shared" si="3225"/>
        <v>0</v>
      </c>
      <c r="W3827" s="5">
        <f t="shared" si="3197"/>
        <v>98.361810952154585</v>
      </c>
      <c r="X3827" s="26"/>
    </row>
    <row r="3828" spans="1:24" ht="31.5" x14ac:dyDescent="0.25">
      <c r="A3828" s="4" t="s">
        <v>221</v>
      </c>
      <c r="B3828" s="4" t="s">
        <v>1318</v>
      </c>
      <c r="C3828" s="4" t="s">
        <v>168</v>
      </c>
      <c r="D3828" s="4"/>
      <c r="E3828" s="14" t="s">
        <v>1417</v>
      </c>
      <c r="F3828" s="5">
        <v>531.4</v>
      </c>
      <c r="G3828" s="5">
        <v>531.4</v>
      </c>
      <c r="H3828" s="5">
        <v>531.4</v>
      </c>
      <c r="I3828" s="5"/>
      <c r="J3828" s="5"/>
      <c r="K3828" s="5"/>
      <c r="L3828" s="5"/>
      <c r="M3828" s="5">
        <f t="shared" si="3192"/>
        <v>531.4</v>
      </c>
      <c r="N3828" s="5">
        <v>2193.6999999999998</v>
      </c>
      <c r="O3828" s="5">
        <v>343.077</v>
      </c>
      <c r="P3828" s="5">
        <f>N3828</f>
        <v>2193.6999999999998</v>
      </c>
      <c r="Q3828" s="5">
        <f>O3828</f>
        <v>343.077</v>
      </c>
      <c r="R3828" s="5">
        <v>0</v>
      </c>
      <c r="S3828" s="5">
        <v>0</v>
      </c>
      <c r="T3828" s="5">
        <v>2155.7972200000004</v>
      </c>
      <c r="U3828" s="5">
        <f>T3828</f>
        <v>2155.7972200000004</v>
      </c>
      <c r="V3828" s="36">
        <v>0</v>
      </c>
      <c r="W3828" s="5">
        <f t="shared" si="3197"/>
        <v>98.272198568628369</v>
      </c>
      <c r="X3828" s="26"/>
    </row>
    <row r="3829" spans="1:24" ht="63" x14ac:dyDescent="0.25">
      <c r="A3829" s="4" t="s">
        <v>221</v>
      </c>
      <c r="B3829" s="4" t="s">
        <v>1318</v>
      </c>
      <c r="C3829" s="4" t="s">
        <v>169</v>
      </c>
      <c r="D3829" s="4"/>
      <c r="E3829" s="14" t="s">
        <v>1418</v>
      </c>
      <c r="F3829" s="5">
        <f t="shared" ref="F3829:L3829" si="3226">F3830</f>
        <v>49.9</v>
      </c>
      <c r="G3829" s="5">
        <f t="shared" si="3226"/>
        <v>49.9</v>
      </c>
      <c r="H3829" s="5">
        <f t="shared" si="3226"/>
        <v>49.9</v>
      </c>
      <c r="I3829" s="5">
        <f t="shared" si="3226"/>
        <v>0</v>
      </c>
      <c r="J3829" s="5">
        <f t="shared" si="3226"/>
        <v>0</v>
      </c>
      <c r="K3829" s="5">
        <f t="shared" si="3226"/>
        <v>0</v>
      </c>
      <c r="L3829" s="5">
        <f t="shared" si="3226"/>
        <v>0</v>
      </c>
      <c r="M3829" s="5">
        <f t="shared" si="3192"/>
        <v>49.9</v>
      </c>
      <c r="N3829" s="5">
        <v>231.2</v>
      </c>
      <c r="O3829" s="5">
        <f>O3830</f>
        <v>40.049999999999997</v>
      </c>
      <c r="P3829" s="5">
        <f t="shared" ref="P3829:V3829" si="3227">P3830</f>
        <v>0</v>
      </c>
      <c r="Q3829" s="5">
        <f t="shared" si="3227"/>
        <v>40.049999999999997</v>
      </c>
      <c r="R3829" s="5">
        <f t="shared" si="3227"/>
        <v>0</v>
      </c>
      <c r="S3829" s="5">
        <f t="shared" si="3227"/>
        <v>0</v>
      </c>
      <c r="T3829" s="5">
        <v>231.2</v>
      </c>
      <c r="U3829" s="5">
        <f t="shared" si="3227"/>
        <v>0</v>
      </c>
      <c r="V3829" s="36">
        <f t="shared" si="3227"/>
        <v>0</v>
      </c>
      <c r="W3829" s="5">
        <f t="shared" si="3197"/>
        <v>100</v>
      </c>
      <c r="X3829" s="26"/>
    </row>
    <row r="3830" spans="1:24" ht="31.5" hidden="1" x14ac:dyDescent="0.25">
      <c r="A3830" s="4" t="s">
        <v>221</v>
      </c>
      <c r="B3830" s="4" t="s">
        <v>1318</v>
      </c>
      <c r="C3830" s="4" t="s">
        <v>1106</v>
      </c>
      <c r="D3830" s="4"/>
      <c r="E3830" s="14" t="s">
        <v>1107</v>
      </c>
      <c r="F3830" s="5">
        <v>49.9</v>
      </c>
      <c r="G3830" s="5">
        <v>49.9</v>
      </c>
      <c r="H3830" s="5">
        <v>49.9</v>
      </c>
      <c r="I3830" s="5"/>
      <c r="J3830" s="5"/>
      <c r="K3830" s="5"/>
      <c r="L3830" s="5"/>
      <c r="M3830" s="5">
        <f t="shared" si="3192"/>
        <v>49.9</v>
      </c>
      <c r="N3830" s="5">
        <v>0</v>
      </c>
      <c r="O3830" s="5">
        <v>40.049999999999997</v>
      </c>
      <c r="P3830" s="5">
        <f>N3830</f>
        <v>0</v>
      </c>
      <c r="Q3830" s="5">
        <f>O3830</f>
        <v>40.049999999999997</v>
      </c>
      <c r="R3830" s="5">
        <v>0</v>
      </c>
      <c r="S3830" s="5">
        <v>0</v>
      </c>
      <c r="T3830" s="5">
        <v>0</v>
      </c>
      <c r="U3830" s="5">
        <f>T3830</f>
        <v>0</v>
      </c>
      <c r="V3830" s="36">
        <v>0</v>
      </c>
      <c r="W3830" s="5" t="e">
        <f t="shared" si="3197"/>
        <v>#DIV/0!</v>
      </c>
      <c r="X3830" s="24" t="s">
        <v>1214</v>
      </c>
    </row>
    <row r="3831" spans="1:24" ht="31.5" hidden="1" x14ac:dyDescent="0.25">
      <c r="A3831" s="4" t="s">
        <v>221</v>
      </c>
      <c r="B3831" s="4" t="s">
        <v>1318</v>
      </c>
      <c r="C3831" s="4" t="s">
        <v>1106</v>
      </c>
      <c r="D3831" s="4" t="s">
        <v>11</v>
      </c>
      <c r="E3831" s="14" t="s">
        <v>465</v>
      </c>
      <c r="F3831" s="5">
        <f t="shared" ref="F3831:L3831" si="3228">F3832</f>
        <v>14368.6</v>
      </c>
      <c r="G3831" s="5">
        <f t="shared" si="3228"/>
        <v>14368.6</v>
      </c>
      <c r="H3831" s="5">
        <f t="shared" si="3228"/>
        <v>14368.6</v>
      </c>
      <c r="I3831" s="5">
        <f t="shared" si="3228"/>
        <v>0</v>
      </c>
      <c r="J3831" s="5">
        <f t="shared" si="3228"/>
        <v>0</v>
      </c>
      <c r="K3831" s="5">
        <f t="shared" si="3228"/>
        <v>0</v>
      </c>
      <c r="L3831" s="5">
        <f t="shared" si="3228"/>
        <v>131.4</v>
      </c>
      <c r="M3831" s="5">
        <f t="shared" si="3192"/>
        <v>14500</v>
      </c>
      <c r="N3831" s="5">
        <v>0</v>
      </c>
      <c r="O3831" s="5">
        <f>O3832</f>
        <v>8613.945029999999</v>
      </c>
      <c r="P3831" s="5">
        <f t="shared" ref="P3831:V3831" si="3229">P3832</f>
        <v>0</v>
      </c>
      <c r="Q3831" s="5">
        <f t="shared" si="3229"/>
        <v>0</v>
      </c>
      <c r="R3831" s="5">
        <f t="shared" si="3229"/>
        <v>0</v>
      </c>
      <c r="S3831" s="5">
        <f t="shared" si="3229"/>
        <v>0</v>
      </c>
      <c r="T3831" s="5">
        <v>0</v>
      </c>
      <c r="U3831" s="5">
        <f t="shared" si="3229"/>
        <v>0</v>
      </c>
      <c r="V3831" s="36">
        <f t="shared" si="3229"/>
        <v>0</v>
      </c>
      <c r="W3831" s="5" t="e">
        <f t="shared" si="3197"/>
        <v>#DIV/0!</v>
      </c>
      <c r="X3831" s="24" t="s">
        <v>1214</v>
      </c>
    </row>
    <row r="3832" spans="1:24" ht="31.5" hidden="1" x14ac:dyDescent="0.25">
      <c r="A3832" s="4" t="s">
        <v>221</v>
      </c>
      <c r="B3832" s="4" t="s">
        <v>1318</v>
      </c>
      <c r="C3832" s="4" t="s">
        <v>1106</v>
      </c>
      <c r="D3832" s="4" t="s">
        <v>12</v>
      </c>
      <c r="E3832" s="14" t="s">
        <v>466</v>
      </c>
      <c r="F3832" s="5">
        <f t="shared" ref="F3832:L3832" si="3230">F3833+F3836</f>
        <v>14368.6</v>
      </c>
      <c r="G3832" s="5">
        <f t="shared" si="3230"/>
        <v>14368.6</v>
      </c>
      <c r="H3832" s="5">
        <f t="shared" si="3230"/>
        <v>14368.6</v>
      </c>
      <c r="I3832" s="5">
        <f t="shared" si="3230"/>
        <v>0</v>
      </c>
      <c r="J3832" s="5">
        <f t="shared" si="3230"/>
        <v>0</v>
      </c>
      <c r="K3832" s="5">
        <f t="shared" si="3230"/>
        <v>0</v>
      </c>
      <c r="L3832" s="5">
        <f t="shared" si="3230"/>
        <v>131.4</v>
      </c>
      <c r="M3832" s="5">
        <f t="shared" si="3192"/>
        <v>14500</v>
      </c>
      <c r="N3832" s="5">
        <v>0</v>
      </c>
      <c r="O3832" s="5">
        <f>O3833+O3836</f>
        <v>8613.945029999999</v>
      </c>
      <c r="P3832" s="5">
        <f t="shared" ref="P3832:V3832" si="3231">P3833+P3836</f>
        <v>0</v>
      </c>
      <c r="Q3832" s="5">
        <f t="shared" si="3231"/>
        <v>0</v>
      </c>
      <c r="R3832" s="5">
        <f t="shared" si="3231"/>
        <v>0</v>
      </c>
      <c r="S3832" s="5">
        <f t="shared" si="3231"/>
        <v>0</v>
      </c>
      <c r="T3832" s="5">
        <v>0</v>
      </c>
      <c r="U3832" s="5">
        <f t="shared" si="3231"/>
        <v>0</v>
      </c>
      <c r="V3832" s="36">
        <f t="shared" si="3231"/>
        <v>0</v>
      </c>
      <c r="W3832" s="5" t="e">
        <f t="shared" si="3197"/>
        <v>#DIV/0!</v>
      </c>
      <c r="X3832" s="24" t="s">
        <v>1214</v>
      </c>
    </row>
    <row r="3833" spans="1:24" ht="47.25" x14ac:dyDescent="0.25">
      <c r="A3833" s="4" t="s">
        <v>221</v>
      </c>
      <c r="B3833" s="4" t="s">
        <v>1318</v>
      </c>
      <c r="C3833" s="4" t="s">
        <v>163</v>
      </c>
      <c r="D3833" s="4"/>
      <c r="E3833" s="14" t="s">
        <v>487</v>
      </c>
      <c r="F3833" s="5">
        <f t="shared" ref="F3833:L3834" si="3232">F3834</f>
        <v>12530.6</v>
      </c>
      <c r="G3833" s="5">
        <f t="shared" si="3232"/>
        <v>12530.6</v>
      </c>
      <c r="H3833" s="5">
        <f t="shared" si="3232"/>
        <v>12530.6</v>
      </c>
      <c r="I3833" s="5">
        <f t="shared" si="3232"/>
        <v>0</v>
      </c>
      <c r="J3833" s="5">
        <f t="shared" si="3232"/>
        <v>0</v>
      </c>
      <c r="K3833" s="5">
        <f t="shared" si="3232"/>
        <v>0</v>
      </c>
      <c r="L3833" s="5">
        <f t="shared" si="3232"/>
        <v>131.4</v>
      </c>
      <c r="M3833" s="5">
        <f t="shared" si="3192"/>
        <v>12662</v>
      </c>
      <c r="N3833" s="5">
        <v>199.2</v>
      </c>
      <c r="O3833" s="5">
        <f>O3834</f>
        <v>7730.58</v>
      </c>
      <c r="P3833" s="5">
        <f t="shared" ref="P3833:V3834" si="3233">P3834</f>
        <v>0</v>
      </c>
      <c r="Q3833" s="5">
        <f t="shared" si="3233"/>
        <v>0</v>
      </c>
      <c r="R3833" s="5">
        <f t="shared" si="3233"/>
        <v>0</v>
      </c>
      <c r="S3833" s="5">
        <f t="shared" si="3233"/>
        <v>0</v>
      </c>
      <c r="T3833" s="5">
        <v>199.2</v>
      </c>
      <c r="U3833" s="5">
        <f t="shared" si="3233"/>
        <v>0</v>
      </c>
      <c r="V3833" s="36">
        <f t="shared" si="3233"/>
        <v>0</v>
      </c>
      <c r="W3833" s="5">
        <f t="shared" si="3197"/>
        <v>100</v>
      </c>
      <c r="X3833" s="26"/>
    </row>
    <row r="3834" spans="1:24" ht="31.5" x14ac:dyDescent="0.25">
      <c r="A3834" s="4" t="s">
        <v>221</v>
      </c>
      <c r="B3834" s="4" t="s">
        <v>1318</v>
      </c>
      <c r="C3834" s="4" t="s">
        <v>163</v>
      </c>
      <c r="D3834" s="4" t="s">
        <v>73</v>
      </c>
      <c r="E3834" s="14" t="s">
        <v>475</v>
      </c>
      <c r="F3834" s="5">
        <f t="shared" si="3232"/>
        <v>12530.6</v>
      </c>
      <c r="G3834" s="5">
        <f t="shared" si="3232"/>
        <v>12530.6</v>
      </c>
      <c r="H3834" s="5">
        <f t="shared" si="3232"/>
        <v>12530.6</v>
      </c>
      <c r="I3834" s="5">
        <f t="shared" si="3232"/>
        <v>0</v>
      </c>
      <c r="J3834" s="5">
        <f t="shared" si="3232"/>
        <v>0</v>
      </c>
      <c r="K3834" s="5">
        <f t="shared" si="3232"/>
        <v>0</v>
      </c>
      <c r="L3834" s="5">
        <f t="shared" si="3232"/>
        <v>131.4</v>
      </c>
      <c r="M3834" s="5">
        <f t="shared" si="3192"/>
        <v>12662</v>
      </c>
      <c r="N3834" s="5">
        <v>199.2</v>
      </c>
      <c r="O3834" s="5">
        <f>O3835</f>
        <v>7730.58</v>
      </c>
      <c r="P3834" s="5">
        <f t="shared" si="3233"/>
        <v>0</v>
      </c>
      <c r="Q3834" s="5">
        <f t="shared" si="3233"/>
        <v>0</v>
      </c>
      <c r="R3834" s="5">
        <f t="shared" si="3233"/>
        <v>0</v>
      </c>
      <c r="S3834" s="5">
        <f t="shared" si="3233"/>
        <v>0</v>
      </c>
      <c r="T3834" s="5">
        <v>199.2</v>
      </c>
      <c r="U3834" s="5">
        <f t="shared" si="3233"/>
        <v>0</v>
      </c>
      <c r="V3834" s="36">
        <f t="shared" si="3233"/>
        <v>0</v>
      </c>
      <c r="W3834" s="5">
        <f t="shared" si="3197"/>
        <v>100</v>
      </c>
      <c r="X3834" s="26"/>
    </row>
    <row r="3835" spans="1:24" ht="63" x14ac:dyDescent="0.25">
      <c r="A3835" s="4" t="s">
        <v>221</v>
      </c>
      <c r="B3835" s="4" t="s">
        <v>1318</v>
      </c>
      <c r="C3835" s="4" t="s">
        <v>163</v>
      </c>
      <c r="D3835" s="4" t="s">
        <v>72</v>
      </c>
      <c r="E3835" s="14" t="s">
        <v>1187</v>
      </c>
      <c r="F3835" s="5">
        <v>12530.6</v>
      </c>
      <c r="G3835" s="5">
        <v>12530.6</v>
      </c>
      <c r="H3835" s="5">
        <v>12530.6</v>
      </c>
      <c r="I3835" s="5"/>
      <c r="J3835" s="5"/>
      <c r="K3835" s="5"/>
      <c r="L3835" s="5">
        <v>131.4</v>
      </c>
      <c r="M3835" s="5">
        <f t="shared" si="3192"/>
        <v>12662</v>
      </c>
      <c r="N3835" s="5">
        <v>199.2</v>
      </c>
      <c r="O3835" s="5">
        <v>7730.58</v>
      </c>
      <c r="P3835" s="5">
        <v>0</v>
      </c>
      <c r="Q3835" s="5">
        <v>0</v>
      </c>
      <c r="R3835" s="5">
        <v>0</v>
      </c>
      <c r="S3835" s="5">
        <v>0</v>
      </c>
      <c r="T3835" s="5">
        <v>199.2</v>
      </c>
      <c r="U3835" s="5">
        <v>0</v>
      </c>
      <c r="V3835" s="36">
        <v>0</v>
      </c>
      <c r="W3835" s="5">
        <f t="shared" si="3197"/>
        <v>100</v>
      </c>
      <c r="X3835" s="26"/>
    </row>
    <row r="3836" spans="1:24" ht="63" x14ac:dyDescent="0.25">
      <c r="A3836" s="4" t="s">
        <v>221</v>
      </c>
      <c r="B3836" s="4" t="s">
        <v>1318</v>
      </c>
      <c r="C3836" s="4" t="s">
        <v>164</v>
      </c>
      <c r="D3836" s="4"/>
      <c r="E3836" s="14" t="s">
        <v>488</v>
      </c>
      <c r="F3836" s="5">
        <f t="shared" ref="F3836:L3836" si="3234">F3839+F3837</f>
        <v>1838</v>
      </c>
      <c r="G3836" s="5">
        <f t="shared" si="3234"/>
        <v>1838</v>
      </c>
      <c r="H3836" s="5">
        <f t="shared" si="3234"/>
        <v>1838</v>
      </c>
      <c r="I3836" s="5">
        <f t="shared" si="3234"/>
        <v>0</v>
      </c>
      <c r="J3836" s="5">
        <f t="shared" si="3234"/>
        <v>0</v>
      </c>
      <c r="K3836" s="5">
        <f t="shared" si="3234"/>
        <v>0</v>
      </c>
      <c r="L3836" s="5">
        <f t="shared" si="3234"/>
        <v>0</v>
      </c>
      <c r="M3836" s="5">
        <f t="shared" si="3192"/>
        <v>1838</v>
      </c>
      <c r="N3836" s="5">
        <v>32</v>
      </c>
      <c r="O3836" s="5">
        <f>O3839+O3837+O3841</f>
        <v>883.36502999999993</v>
      </c>
      <c r="P3836" s="5">
        <f t="shared" ref="P3836:V3836" si="3235">P3839+P3837+P3841</f>
        <v>0</v>
      </c>
      <c r="Q3836" s="5">
        <f t="shared" si="3235"/>
        <v>0</v>
      </c>
      <c r="R3836" s="5">
        <f t="shared" si="3235"/>
        <v>0</v>
      </c>
      <c r="S3836" s="5">
        <f t="shared" si="3235"/>
        <v>0</v>
      </c>
      <c r="T3836" s="5">
        <v>32</v>
      </c>
      <c r="U3836" s="5">
        <f t="shared" si="3235"/>
        <v>0</v>
      </c>
      <c r="V3836" s="36">
        <f t="shared" si="3235"/>
        <v>0</v>
      </c>
      <c r="W3836" s="5">
        <f t="shared" si="3197"/>
        <v>100</v>
      </c>
      <c r="X3836" s="26"/>
    </row>
    <row r="3837" spans="1:24" ht="31.5" x14ac:dyDescent="0.25">
      <c r="A3837" s="4" t="s">
        <v>221</v>
      </c>
      <c r="B3837" s="4" t="s">
        <v>1318</v>
      </c>
      <c r="C3837" s="4" t="s">
        <v>164</v>
      </c>
      <c r="D3837" s="4" t="s">
        <v>73</v>
      </c>
      <c r="E3837" s="14" t="s">
        <v>475</v>
      </c>
      <c r="F3837" s="5">
        <f t="shared" ref="F3837:L3837" si="3236">F3838</f>
        <v>3.3</v>
      </c>
      <c r="G3837" s="5">
        <f t="shared" si="3236"/>
        <v>0</v>
      </c>
      <c r="H3837" s="5">
        <f t="shared" si="3236"/>
        <v>0</v>
      </c>
      <c r="I3837" s="5">
        <f t="shared" si="3236"/>
        <v>0</v>
      </c>
      <c r="J3837" s="5">
        <f t="shared" si="3236"/>
        <v>0</v>
      </c>
      <c r="K3837" s="5">
        <f t="shared" si="3236"/>
        <v>0</v>
      </c>
      <c r="L3837" s="5">
        <f t="shared" si="3236"/>
        <v>0</v>
      </c>
      <c r="M3837" s="5">
        <f t="shared" si="3192"/>
        <v>3.3</v>
      </c>
      <c r="N3837" s="5">
        <v>32</v>
      </c>
      <c r="O3837" s="5">
        <f>O3838</f>
        <v>0.51749999999999996</v>
      </c>
      <c r="P3837" s="5">
        <f t="shared" ref="P3837:V3837" si="3237">P3838</f>
        <v>0</v>
      </c>
      <c r="Q3837" s="5">
        <f t="shared" si="3237"/>
        <v>0</v>
      </c>
      <c r="R3837" s="5">
        <f t="shared" si="3237"/>
        <v>0</v>
      </c>
      <c r="S3837" s="5">
        <f t="shared" si="3237"/>
        <v>0</v>
      </c>
      <c r="T3837" s="5">
        <v>32</v>
      </c>
      <c r="U3837" s="5">
        <f t="shared" si="3237"/>
        <v>0</v>
      </c>
      <c r="V3837" s="36">
        <f t="shared" si="3237"/>
        <v>0</v>
      </c>
      <c r="W3837" s="5">
        <f t="shared" si="3197"/>
        <v>100</v>
      </c>
      <c r="X3837" s="26"/>
    </row>
    <row r="3838" spans="1:24" ht="63" x14ac:dyDescent="0.25">
      <c r="A3838" s="4" t="s">
        <v>221</v>
      </c>
      <c r="B3838" s="4" t="s">
        <v>1318</v>
      </c>
      <c r="C3838" s="4" t="s">
        <v>164</v>
      </c>
      <c r="D3838" s="4" t="s">
        <v>72</v>
      </c>
      <c r="E3838" s="14" t="s">
        <v>1187</v>
      </c>
      <c r="F3838" s="5">
        <v>3.3</v>
      </c>
      <c r="G3838" s="5"/>
      <c r="H3838" s="5"/>
      <c r="I3838" s="5"/>
      <c r="J3838" s="5"/>
      <c r="K3838" s="5"/>
      <c r="L3838" s="5"/>
      <c r="M3838" s="5">
        <f t="shared" si="3192"/>
        <v>3.3</v>
      </c>
      <c r="N3838" s="5">
        <v>32</v>
      </c>
      <c r="O3838" s="5">
        <v>0.51749999999999996</v>
      </c>
      <c r="P3838" s="5">
        <v>0</v>
      </c>
      <c r="Q3838" s="5">
        <v>0</v>
      </c>
      <c r="R3838" s="5">
        <v>0</v>
      </c>
      <c r="S3838" s="5">
        <v>0</v>
      </c>
      <c r="T3838" s="5">
        <v>32</v>
      </c>
      <c r="U3838" s="5">
        <v>0</v>
      </c>
      <c r="V3838" s="36">
        <v>0</v>
      </c>
      <c r="W3838" s="5">
        <f t="shared" si="3197"/>
        <v>100</v>
      </c>
      <c r="X3838" s="26"/>
    </row>
    <row r="3839" spans="1:24" ht="63" x14ac:dyDescent="0.25">
      <c r="A3839" s="4" t="s">
        <v>221</v>
      </c>
      <c r="B3839" s="4" t="s">
        <v>1318</v>
      </c>
      <c r="C3839" s="4" t="s">
        <v>170</v>
      </c>
      <c r="D3839" s="4"/>
      <c r="E3839" s="14" t="s">
        <v>869</v>
      </c>
      <c r="F3839" s="5">
        <f t="shared" ref="F3839:L3839" si="3238">F3840</f>
        <v>1834.7</v>
      </c>
      <c r="G3839" s="5">
        <f t="shared" si="3238"/>
        <v>1838</v>
      </c>
      <c r="H3839" s="5">
        <f t="shared" si="3238"/>
        <v>1838</v>
      </c>
      <c r="I3839" s="5">
        <f t="shared" si="3238"/>
        <v>0</v>
      </c>
      <c r="J3839" s="5">
        <f t="shared" si="3238"/>
        <v>0</v>
      </c>
      <c r="K3839" s="5">
        <f t="shared" si="3238"/>
        <v>0</v>
      </c>
      <c r="L3839" s="5">
        <f t="shared" si="3238"/>
        <v>0</v>
      </c>
      <c r="M3839" s="5">
        <f t="shared" si="3192"/>
        <v>1834.7</v>
      </c>
      <c r="N3839" s="5">
        <v>651.6</v>
      </c>
      <c r="O3839" s="5">
        <f>O3840</f>
        <v>824.65752999999995</v>
      </c>
      <c r="P3839" s="5">
        <f t="shared" ref="P3839:V3839" si="3239">P3840</f>
        <v>0</v>
      </c>
      <c r="Q3839" s="5">
        <f t="shared" si="3239"/>
        <v>0</v>
      </c>
      <c r="R3839" s="5">
        <f t="shared" si="3239"/>
        <v>0</v>
      </c>
      <c r="S3839" s="5">
        <f t="shared" si="3239"/>
        <v>0</v>
      </c>
      <c r="T3839" s="5">
        <v>651.58600000000001</v>
      </c>
      <c r="U3839" s="5">
        <f t="shared" si="3239"/>
        <v>0</v>
      </c>
      <c r="V3839" s="36">
        <f t="shared" si="3239"/>
        <v>0</v>
      </c>
      <c r="W3839" s="5">
        <f t="shared" si="3197"/>
        <v>99.997851442602823</v>
      </c>
      <c r="X3839" s="26"/>
    </row>
    <row r="3840" spans="1:24" ht="31.5" x14ac:dyDescent="0.25">
      <c r="A3840" s="4" t="s">
        <v>221</v>
      </c>
      <c r="B3840" s="4" t="s">
        <v>1318</v>
      </c>
      <c r="C3840" s="4" t="s">
        <v>165</v>
      </c>
      <c r="D3840" s="4"/>
      <c r="E3840" s="14" t="s">
        <v>490</v>
      </c>
      <c r="F3840" s="5">
        <v>1834.7</v>
      </c>
      <c r="G3840" s="5">
        <v>1838</v>
      </c>
      <c r="H3840" s="5">
        <v>1838</v>
      </c>
      <c r="I3840" s="5"/>
      <c r="J3840" s="5"/>
      <c r="K3840" s="5"/>
      <c r="L3840" s="5"/>
      <c r="M3840" s="5">
        <f t="shared" si="3192"/>
        <v>1834.7</v>
      </c>
      <c r="N3840" s="5">
        <v>587.6</v>
      </c>
      <c r="O3840" s="5">
        <v>824.65752999999995</v>
      </c>
      <c r="P3840" s="5">
        <v>0</v>
      </c>
      <c r="Q3840" s="5">
        <v>0</v>
      </c>
      <c r="R3840" s="5">
        <v>0</v>
      </c>
      <c r="S3840" s="5">
        <v>0</v>
      </c>
      <c r="T3840" s="5">
        <v>587.58600000000001</v>
      </c>
      <c r="U3840" s="5">
        <v>0</v>
      </c>
      <c r="V3840" s="36">
        <v>0</v>
      </c>
      <c r="W3840" s="5">
        <f t="shared" si="3197"/>
        <v>99.997617426820966</v>
      </c>
      <c r="X3840" s="26"/>
    </row>
    <row r="3841" spans="1:24" ht="31.5" x14ac:dyDescent="0.25">
      <c r="A3841" s="4" t="s">
        <v>221</v>
      </c>
      <c r="B3841" s="4" t="s">
        <v>1318</v>
      </c>
      <c r="C3841" s="4" t="s">
        <v>165</v>
      </c>
      <c r="D3841" s="4" t="s">
        <v>73</v>
      </c>
      <c r="E3841" s="14" t="s">
        <v>475</v>
      </c>
      <c r="F3841" s="5"/>
      <c r="G3841" s="5"/>
      <c r="H3841" s="5"/>
      <c r="I3841" s="5"/>
      <c r="J3841" s="5"/>
      <c r="K3841" s="5"/>
      <c r="L3841" s="5"/>
      <c r="M3841" s="5">
        <f>M3842</f>
        <v>0</v>
      </c>
      <c r="N3841" s="5">
        <v>587.6</v>
      </c>
      <c r="O3841" s="5">
        <f>O3842</f>
        <v>58.19</v>
      </c>
      <c r="P3841" s="5">
        <f t="shared" ref="P3841:V3841" si="3240">P3842</f>
        <v>0</v>
      </c>
      <c r="Q3841" s="5">
        <f t="shared" si="3240"/>
        <v>0</v>
      </c>
      <c r="R3841" s="5">
        <f t="shared" si="3240"/>
        <v>0</v>
      </c>
      <c r="S3841" s="5">
        <f t="shared" si="3240"/>
        <v>0</v>
      </c>
      <c r="T3841" s="5">
        <v>587.58600000000001</v>
      </c>
      <c r="U3841" s="5">
        <f t="shared" si="3240"/>
        <v>0</v>
      </c>
      <c r="V3841" s="36">
        <f t="shared" si="3240"/>
        <v>0</v>
      </c>
      <c r="W3841" s="5">
        <f t="shared" si="3197"/>
        <v>99.997617426820966</v>
      </c>
      <c r="X3841" s="26"/>
    </row>
    <row r="3842" spans="1:24" ht="63" x14ac:dyDescent="0.25">
      <c r="A3842" s="4" t="s">
        <v>221</v>
      </c>
      <c r="B3842" s="4" t="s">
        <v>1318</v>
      </c>
      <c r="C3842" s="4" t="s">
        <v>165</v>
      </c>
      <c r="D3842" s="4" t="s">
        <v>72</v>
      </c>
      <c r="E3842" s="14" t="s">
        <v>1187</v>
      </c>
      <c r="F3842" s="5"/>
      <c r="G3842" s="5"/>
      <c r="H3842" s="5"/>
      <c r="I3842" s="5"/>
      <c r="J3842" s="5"/>
      <c r="K3842" s="5"/>
      <c r="L3842" s="5"/>
      <c r="M3842" s="5">
        <v>0</v>
      </c>
      <c r="N3842" s="5">
        <v>587.6</v>
      </c>
      <c r="O3842" s="5">
        <v>58.19</v>
      </c>
      <c r="P3842" s="5">
        <v>0</v>
      </c>
      <c r="Q3842" s="5">
        <v>0</v>
      </c>
      <c r="R3842" s="5">
        <v>0</v>
      </c>
      <c r="S3842" s="5">
        <v>0</v>
      </c>
      <c r="T3842" s="5">
        <v>587.58600000000001</v>
      </c>
      <c r="U3842" s="5">
        <v>0</v>
      </c>
      <c r="V3842" s="36">
        <v>0</v>
      </c>
      <c r="W3842" s="5">
        <f t="shared" si="3197"/>
        <v>99.997617426820966</v>
      </c>
      <c r="X3842" s="26"/>
    </row>
    <row r="3843" spans="1:24" s="10" customFormat="1" ht="31.5" x14ac:dyDescent="0.25">
      <c r="A3843" s="4" t="s">
        <v>221</v>
      </c>
      <c r="B3843" s="4" t="s">
        <v>1318</v>
      </c>
      <c r="C3843" s="4" t="s">
        <v>166</v>
      </c>
      <c r="D3843" s="4"/>
      <c r="E3843" s="14" t="s">
        <v>782</v>
      </c>
      <c r="F3843" s="11">
        <f t="shared" ref="F3843:L3843" si="3241">F3844</f>
        <v>3167.3</v>
      </c>
      <c r="G3843" s="11">
        <f t="shared" si="3241"/>
        <v>2211.3000000000002</v>
      </c>
      <c r="H3843" s="11">
        <f t="shared" si="3241"/>
        <v>1929.3000000000002</v>
      </c>
      <c r="I3843" s="11">
        <f t="shared" si="3241"/>
        <v>0</v>
      </c>
      <c r="J3843" s="11">
        <f t="shared" si="3241"/>
        <v>0</v>
      </c>
      <c r="K3843" s="11">
        <f t="shared" si="3241"/>
        <v>0</v>
      </c>
      <c r="L3843" s="11">
        <f t="shared" si="3241"/>
        <v>15</v>
      </c>
      <c r="M3843" s="11">
        <f t="shared" si="3192"/>
        <v>3182.3</v>
      </c>
      <c r="N3843" s="5">
        <v>64</v>
      </c>
      <c r="O3843" s="11">
        <f>O3844</f>
        <v>2093.8238299999998</v>
      </c>
      <c r="P3843" s="11">
        <f t="shared" ref="P3843:V3843" si="3242">P3844</f>
        <v>0</v>
      </c>
      <c r="Q3843" s="11">
        <f t="shared" si="3242"/>
        <v>0</v>
      </c>
      <c r="R3843" s="11">
        <f t="shared" si="3242"/>
        <v>0</v>
      </c>
      <c r="S3843" s="11">
        <f t="shared" si="3242"/>
        <v>0</v>
      </c>
      <c r="T3843" s="5">
        <v>64</v>
      </c>
      <c r="U3843" s="11">
        <f t="shared" si="3242"/>
        <v>0</v>
      </c>
      <c r="V3843" s="35">
        <f t="shared" si="3242"/>
        <v>0</v>
      </c>
      <c r="W3843" s="5">
        <f t="shared" si="3197"/>
        <v>100</v>
      </c>
      <c r="X3843" s="25"/>
    </row>
    <row r="3844" spans="1:24" ht="31.5" x14ac:dyDescent="0.25">
      <c r="A3844" s="4" t="s">
        <v>221</v>
      </c>
      <c r="B3844" s="4" t="s">
        <v>1318</v>
      </c>
      <c r="C3844" s="4" t="s">
        <v>166</v>
      </c>
      <c r="D3844" s="4" t="s">
        <v>73</v>
      </c>
      <c r="E3844" s="14" t="s">
        <v>475</v>
      </c>
      <c r="F3844" s="5">
        <f t="shared" ref="F3844:L3844" si="3243">F3845+F3867</f>
        <v>3167.3</v>
      </c>
      <c r="G3844" s="5">
        <f t="shared" si="3243"/>
        <v>2211.3000000000002</v>
      </c>
      <c r="H3844" s="5">
        <f t="shared" si="3243"/>
        <v>1929.3000000000002</v>
      </c>
      <c r="I3844" s="5">
        <f t="shared" si="3243"/>
        <v>0</v>
      </c>
      <c r="J3844" s="5">
        <f t="shared" si="3243"/>
        <v>0</v>
      </c>
      <c r="K3844" s="5">
        <f t="shared" si="3243"/>
        <v>0</v>
      </c>
      <c r="L3844" s="5">
        <f t="shared" si="3243"/>
        <v>15</v>
      </c>
      <c r="M3844" s="5">
        <f t="shared" si="3192"/>
        <v>3182.3</v>
      </c>
      <c r="N3844" s="5">
        <v>64</v>
      </c>
      <c r="O3844" s="5">
        <f>O3845+O3867</f>
        <v>2093.8238299999998</v>
      </c>
      <c r="P3844" s="5">
        <f t="shared" ref="P3844:V3844" si="3244">P3845+P3867</f>
        <v>0</v>
      </c>
      <c r="Q3844" s="5">
        <f t="shared" si="3244"/>
        <v>0</v>
      </c>
      <c r="R3844" s="5">
        <f t="shared" si="3244"/>
        <v>0</v>
      </c>
      <c r="S3844" s="5">
        <f t="shared" si="3244"/>
        <v>0</v>
      </c>
      <c r="T3844" s="5">
        <v>64</v>
      </c>
      <c r="U3844" s="5">
        <f t="shared" si="3244"/>
        <v>0</v>
      </c>
      <c r="V3844" s="36">
        <f t="shared" si="3244"/>
        <v>0</v>
      </c>
      <c r="W3844" s="5">
        <f t="shared" si="3197"/>
        <v>100</v>
      </c>
      <c r="X3844" s="26"/>
    </row>
    <row r="3845" spans="1:24" ht="63" x14ac:dyDescent="0.25">
      <c r="A3845" s="4" t="s">
        <v>221</v>
      </c>
      <c r="B3845" s="4" t="s">
        <v>1318</v>
      </c>
      <c r="C3845" s="4" t="s">
        <v>166</v>
      </c>
      <c r="D3845" s="4" t="s">
        <v>72</v>
      </c>
      <c r="E3845" s="14" t="s">
        <v>1187</v>
      </c>
      <c r="F3845" s="5">
        <f t="shared" ref="F3845:L3845" si="3245">F3846+F3856+F3863</f>
        <v>3047.3</v>
      </c>
      <c r="G3845" s="5">
        <f t="shared" si="3245"/>
        <v>2091.3000000000002</v>
      </c>
      <c r="H3845" s="5">
        <f t="shared" si="3245"/>
        <v>1809.3000000000002</v>
      </c>
      <c r="I3845" s="5">
        <f t="shared" si="3245"/>
        <v>0</v>
      </c>
      <c r="J3845" s="5">
        <f t="shared" si="3245"/>
        <v>0</v>
      </c>
      <c r="K3845" s="5">
        <f t="shared" si="3245"/>
        <v>0</v>
      </c>
      <c r="L3845" s="5">
        <f t="shared" si="3245"/>
        <v>15</v>
      </c>
      <c r="M3845" s="5">
        <f t="shared" si="3192"/>
        <v>3062.3</v>
      </c>
      <c r="N3845" s="5">
        <v>64</v>
      </c>
      <c r="O3845" s="5">
        <f>O3846+O3856+O3863</f>
        <v>2009.8238299999998</v>
      </c>
      <c r="P3845" s="5">
        <f t="shared" ref="P3845:V3845" si="3246">P3846+P3856+P3863</f>
        <v>0</v>
      </c>
      <c r="Q3845" s="5">
        <f t="shared" si="3246"/>
        <v>0</v>
      </c>
      <c r="R3845" s="5">
        <f t="shared" si="3246"/>
        <v>0</v>
      </c>
      <c r="S3845" s="5">
        <f t="shared" si="3246"/>
        <v>0</v>
      </c>
      <c r="T3845" s="5">
        <v>64</v>
      </c>
      <c r="U3845" s="5">
        <f t="shared" si="3246"/>
        <v>0</v>
      </c>
      <c r="V3845" s="36">
        <f t="shared" si="3246"/>
        <v>0</v>
      </c>
      <c r="W3845" s="5">
        <f t="shared" si="3197"/>
        <v>100</v>
      </c>
      <c r="X3845" s="26"/>
    </row>
    <row r="3846" spans="1:24" ht="47.25" x14ac:dyDescent="0.25">
      <c r="A3846" s="4" t="s">
        <v>221</v>
      </c>
      <c r="B3846" s="4" t="s">
        <v>1318</v>
      </c>
      <c r="C3846" s="4" t="s">
        <v>171</v>
      </c>
      <c r="D3846" s="4"/>
      <c r="E3846" s="14" t="s">
        <v>870</v>
      </c>
      <c r="F3846" s="5">
        <f t="shared" ref="F3846:L3846" si="3247">F3850+F3853+F3847</f>
        <v>662.8</v>
      </c>
      <c r="G3846" s="5">
        <f t="shared" si="3247"/>
        <v>162.80000000000001</v>
      </c>
      <c r="H3846" s="5">
        <f t="shared" si="3247"/>
        <v>162.80000000000001</v>
      </c>
      <c r="I3846" s="5">
        <f t="shared" si="3247"/>
        <v>0</v>
      </c>
      <c r="J3846" s="5">
        <f t="shared" si="3247"/>
        <v>0</v>
      </c>
      <c r="K3846" s="5">
        <f t="shared" si="3247"/>
        <v>0</v>
      </c>
      <c r="L3846" s="5">
        <f t="shared" si="3247"/>
        <v>15</v>
      </c>
      <c r="M3846" s="5">
        <f t="shared" si="3192"/>
        <v>677.8</v>
      </c>
      <c r="N3846" s="5">
        <v>1310.9</v>
      </c>
      <c r="O3846" s="5">
        <f>O3850+O3853+O3847</f>
        <v>130.1</v>
      </c>
      <c r="P3846" s="5">
        <f t="shared" ref="P3846:V3846" si="3248">P3850+P3853+P3847</f>
        <v>0</v>
      </c>
      <c r="Q3846" s="5">
        <f t="shared" si="3248"/>
        <v>0</v>
      </c>
      <c r="R3846" s="5">
        <f t="shared" si="3248"/>
        <v>0</v>
      </c>
      <c r="S3846" s="5">
        <f t="shared" si="3248"/>
        <v>0</v>
      </c>
      <c r="T3846" s="5">
        <v>1273.0112200000001</v>
      </c>
      <c r="U3846" s="5">
        <f t="shared" si="3248"/>
        <v>0</v>
      </c>
      <c r="V3846" s="36">
        <f t="shared" si="3248"/>
        <v>0</v>
      </c>
      <c r="W3846" s="5">
        <f t="shared" si="3197"/>
        <v>97.109712411320473</v>
      </c>
      <c r="X3846" s="26"/>
    </row>
    <row r="3847" spans="1:24" ht="31.5" x14ac:dyDescent="0.25">
      <c r="A3847" s="4" t="s">
        <v>221</v>
      </c>
      <c r="B3847" s="4" t="s">
        <v>1318</v>
      </c>
      <c r="C3847" s="4" t="s">
        <v>167</v>
      </c>
      <c r="D3847" s="4"/>
      <c r="E3847" s="14" t="s">
        <v>491</v>
      </c>
      <c r="F3847" s="5">
        <f>F3848</f>
        <v>500</v>
      </c>
      <c r="G3847" s="5">
        <f t="shared" ref="G3847:L3848" si="3249">G3848</f>
        <v>0</v>
      </c>
      <c r="H3847" s="5">
        <f t="shared" si="3249"/>
        <v>0</v>
      </c>
      <c r="I3847" s="5">
        <f t="shared" si="3249"/>
        <v>0</v>
      </c>
      <c r="J3847" s="5">
        <f t="shared" si="3249"/>
        <v>0</v>
      </c>
      <c r="K3847" s="5">
        <f t="shared" si="3249"/>
        <v>0</v>
      </c>
      <c r="L3847" s="5">
        <f t="shared" si="3249"/>
        <v>0</v>
      </c>
      <c r="M3847" s="5">
        <f t="shared" ref="M3847:M3933" si="3250">F3847+I3847+L3847</f>
        <v>500</v>
      </c>
      <c r="N3847" s="5">
        <v>1310.9</v>
      </c>
      <c r="O3847" s="5">
        <f>O3848</f>
        <v>0</v>
      </c>
      <c r="P3847" s="5">
        <f t="shared" ref="P3847:V3848" si="3251">P3848</f>
        <v>0</v>
      </c>
      <c r="Q3847" s="5">
        <f t="shared" si="3251"/>
        <v>0</v>
      </c>
      <c r="R3847" s="5">
        <f t="shared" si="3251"/>
        <v>0</v>
      </c>
      <c r="S3847" s="5">
        <f t="shared" si="3251"/>
        <v>0</v>
      </c>
      <c r="T3847" s="5">
        <v>1273.0112200000001</v>
      </c>
      <c r="U3847" s="5">
        <f t="shared" si="3251"/>
        <v>0</v>
      </c>
      <c r="V3847" s="36">
        <f t="shared" si="3251"/>
        <v>0</v>
      </c>
      <c r="W3847" s="5">
        <f t="shared" si="3197"/>
        <v>97.109712411320473</v>
      </c>
      <c r="X3847" s="24"/>
    </row>
    <row r="3848" spans="1:24" ht="31.5" x14ac:dyDescent="0.25">
      <c r="A3848" s="4" t="s">
        <v>221</v>
      </c>
      <c r="B3848" s="4" t="s">
        <v>1318</v>
      </c>
      <c r="C3848" s="4" t="s">
        <v>167</v>
      </c>
      <c r="D3848" s="4" t="s">
        <v>11</v>
      </c>
      <c r="E3848" s="14" t="s">
        <v>465</v>
      </c>
      <c r="F3848" s="5">
        <f>F3849</f>
        <v>500</v>
      </c>
      <c r="G3848" s="5">
        <f t="shared" si="3249"/>
        <v>0</v>
      </c>
      <c r="H3848" s="5">
        <f t="shared" si="3249"/>
        <v>0</v>
      </c>
      <c r="I3848" s="5">
        <f t="shared" si="3249"/>
        <v>0</v>
      </c>
      <c r="J3848" s="5">
        <f t="shared" si="3249"/>
        <v>0</v>
      </c>
      <c r="K3848" s="5">
        <f t="shared" si="3249"/>
        <v>0</v>
      </c>
      <c r="L3848" s="5">
        <f t="shared" si="3249"/>
        <v>0</v>
      </c>
      <c r="M3848" s="5">
        <f t="shared" si="3250"/>
        <v>500</v>
      </c>
      <c r="N3848" s="5">
        <v>1310.9</v>
      </c>
      <c r="O3848" s="5">
        <f>O3849</f>
        <v>0</v>
      </c>
      <c r="P3848" s="5">
        <f t="shared" si="3251"/>
        <v>0</v>
      </c>
      <c r="Q3848" s="5">
        <f t="shared" si="3251"/>
        <v>0</v>
      </c>
      <c r="R3848" s="5">
        <f t="shared" si="3251"/>
        <v>0</v>
      </c>
      <c r="S3848" s="5">
        <f t="shared" si="3251"/>
        <v>0</v>
      </c>
      <c r="T3848" s="5">
        <v>1273.0112200000001</v>
      </c>
      <c r="U3848" s="5">
        <f t="shared" si="3251"/>
        <v>0</v>
      </c>
      <c r="V3848" s="36">
        <f t="shared" si="3251"/>
        <v>0</v>
      </c>
      <c r="W3848" s="5">
        <f t="shared" si="3197"/>
        <v>97.109712411320473</v>
      </c>
      <c r="X3848" s="24"/>
    </row>
    <row r="3849" spans="1:24" ht="31.5" x14ac:dyDescent="0.25">
      <c r="A3849" s="4" t="s">
        <v>221</v>
      </c>
      <c r="B3849" s="4" t="s">
        <v>1318</v>
      </c>
      <c r="C3849" s="4" t="s">
        <v>167</v>
      </c>
      <c r="D3849" s="4" t="s">
        <v>12</v>
      </c>
      <c r="E3849" s="14" t="s">
        <v>466</v>
      </c>
      <c r="F3849" s="5">
        <v>500</v>
      </c>
      <c r="G3849" s="5"/>
      <c r="H3849" s="5"/>
      <c r="I3849" s="5"/>
      <c r="J3849" s="5"/>
      <c r="K3849" s="5"/>
      <c r="L3849" s="5"/>
      <c r="M3849" s="5">
        <f t="shared" si="3250"/>
        <v>500</v>
      </c>
      <c r="N3849" s="5">
        <v>1310.9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1273.0112200000001</v>
      </c>
      <c r="U3849" s="5">
        <v>0</v>
      </c>
      <c r="V3849" s="36">
        <v>0</v>
      </c>
      <c r="W3849" s="5">
        <f t="shared" si="3197"/>
        <v>97.109712411320473</v>
      </c>
      <c r="X3849" s="24"/>
    </row>
    <row r="3850" spans="1:24" ht="31.5" x14ac:dyDescent="0.25">
      <c r="A3850" s="4" t="s">
        <v>221</v>
      </c>
      <c r="B3850" s="4" t="s">
        <v>1318</v>
      </c>
      <c r="C3850" s="4" t="s">
        <v>109</v>
      </c>
      <c r="D3850" s="4"/>
      <c r="E3850" s="14" t="s">
        <v>871</v>
      </c>
      <c r="F3850" s="5">
        <f t="shared" ref="F3850:L3851" si="3252">F3851</f>
        <v>130.80000000000001</v>
      </c>
      <c r="G3850" s="5">
        <f t="shared" si="3252"/>
        <v>130.80000000000001</v>
      </c>
      <c r="H3850" s="5">
        <f t="shared" si="3252"/>
        <v>130.80000000000001</v>
      </c>
      <c r="I3850" s="5">
        <f t="shared" si="3252"/>
        <v>0</v>
      </c>
      <c r="J3850" s="5">
        <f t="shared" si="3252"/>
        <v>0</v>
      </c>
      <c r="K3850" s="5">
        <f t="shared" si="3252"/>
        <v>0</v>
      </c>
      <c r="L3850" s="5">
        <f t="shared" si="3252"/>
        <v>15</v>
      </c>
      <c r="M3850" s="5">
        <f t="shared" si="3250"/>
        <v>145.80000000000001</v>
      </c>
      <c r="N3850" s="5">
        <v>120</v>
      </c>
      <c r="O3850" s="5">
        <f>O3851</f>
        <v>98.1</v>
      </c>
      <c r="P3850" s="5">
        <f t="shared" ref="P3850:V3851" si="3253">P3851</f>
        <v>0</v>
      </c>
      <c r="Q3850" s="5">
        <f t="shared" si="3253"/>
        <v>0</v>
      </c>
      <c r="R3850" s="5">
        <f t="shared" si="3253"/>
        <v>0</v>
      </c>
      <c r="S3850" s="5">
        <f t="shared" si="3253"/>
        <v>0</v>
      </c>
      <c r="T3850" s="5">
        <v>120</v>
      </c>
      <c r="U3850" s="5">
        <f t="shared" si="3253"/>
        <v>0</v>
      </c>
      <c r="V3850" s="36">
        <f t="shared" si="3253"/>
        <v>0</v>
      </c>
      <c r="W3850" s="5">
        <f t="shared" si="3197"/>
        <v>100</v>
      </c>
      <c r="X3850" s="26"/>
    </row>
    <row r="3851" spans="1:24" ht="63" x14ac:dyDescent="0.25">
      <c r="A3851" s="4" t="s">
        <v>221</v>
      </c>
      <c r="B3851" s="4" t="s">
        <v>1318</v>
      </c>
      <c r="C3851" s="4" t="s">
        <v>110</v>
      </c>
      <c r="D3851" s="4"/>
      <c r="E3851" s="14" t="s">
        <v>1420</v>
      </c>
      <c r="F3851" s="5">
        <f t="shared" si="3252"/>
        <v>130.80000000000001</v>
      </c>
      <c r="G3851" s="5">
        <f t="shared" si="3252"/>
        <v>130.80000000000001</v>
      </c>
      <c r="H3851" s="5">
        <f t="shared" si="3252"/>
        <v>130.80000000000001</v>
      </c>
      <c r="I3851" s="5">
        <f t="shared" si="3252"/>
        <v>0</v>
      </c>
      <c r="J3851" s="5">
        <f t="shared" si="3252"/>
        <v>0</v>
      </c>
      <c r="K3851" s="5">
        <f t="shared" si="3252"/>
        <v>0</v>
      </c>
      <c r="L3851" s="5">
        <f t="shared" si="3252"/>
        <v>15</v>
      </c>
      <c r="M3851" s="5">
        <f t="shared" si="3250"/>
        <v>145.80000000000001</v>
      </c>
      <c r="N3851" s="5">
        <v>120</v>
      </c>
      <c r="O3851" s="5">
        <f>O3852</f>
        <v>98.1</v>
      </c>
      <c r="P3851" s="5">
        <f t="shared" si="3253"/>
        <v>0</v>
      </c>
      <c r="Q3851" s="5">
        <f t="shared" si="3253"/>
        <v>0</v>
      </c>
      <c r="R3851" s="5">
        <f t="shared" si="3253"/>
        <v>0</v>
      </c>
      <c r="S3851" s="5">
        <f t="shared" si="3253"/>
        <v>0</v>
      </c>
      <c r="T3851" s="5">
        <v>120</v>
      </c>
      <c r="U3851" s="5">
        <f t="shared" si="3253"/>
        <v>0</v>
      </c>
      <c r="V3851" s="36">
        <f t="shared" si="3253"/>
        <v>0</v>
      </c>
      <c r="W3851" s="5">
        <f t="shared" ref="W3851:W3914" si="3254">T3851/N3851*100</f>
        <v>100</v>
      </c>
      <c r="X3851" s="26"/>
    </row>
    <row r="3852" spans="1:24" ht="78.75" x14ac:dyDescent="0.25">
      <c r="A3852" s="4" t="s">
        <v>221</v>
      </c>
      <c r="B3852" s="4" t="s">
        <v>1318</v>
      </c>
      <c r="C3852" s="4" t="s">
        <v>125</v>
      </c>
      <c r="D3852" s="4"/>
      <c r="E3852" s="14" t="s">
        <v>492</v>
      </c>
      <c r="F3852" s="5">
        <v>130.80000000000001</v>
      </c>
      <c r="G3852" s="5">
        <v>130.80000000000001</v>
      </c>
      <c r="H3852" s="5">
        <v>130.80000000000001</v>
      </c>
      <c r="I3852" s="5"/>
      <c r="J3852" s="5"/>
      <c r="K3852" s="5"/>
      <c r="L3852" s="5">
        <v>15</v>
      </c>
      <c r="M3852" s="5">
        <f t="shared" si="3250"/>
        <v>145.80000000000001</v>
      </c>
      <c r="N3852" s="5">
        <v>25</v>
      </c>
      <c r="O3852" s="5">
        <v>98.1</v>
      </c>
      <c r="P3852" s="5">
        <v>0</v>
      </c>
      <c r="Q3852" s="5">
        <v>0</v>
      </c>
      <c r="R3852" s="5">
        <v>0</v>
      </c>
      <c r="S3852" s="5">
        <v>0</v>
      </c>
      <c r="T3852" s="5">
        <v>25</v>
      </c>
      <c r="U3852" s="5">
        <v>0</v>
      </c>
      <c r="V3852" s="36">
        <v>0</v>
      </c>
      <c r="W3852" s="5">
        <f t="shared" si="3254"/>
        <v>100</v>
      </c>
      <c r="X3852" s="26"/>
    </row>
    <row r="3853" spans="1:24" ht="31.5" x14ac:dyDescent="0.25">
      <c r="A3853" s="4" t="s">
        <v>221</v>
      </c>
      <c r="B3853" s="4" t="s">
        <v>1318</v>
      </c>
      <c r="C3853" s="4" t="s">
        <v>125</v>
      </c>
      <c r="D3853" s="4" t="s">
        <v>73</v>
      </c>
      <c r="E3853" s="14" t="s">
        <v>475</v>
      </c>
      <c r="F3853" s="5">
        <f t="shared" ref="F3853:L3854" si="3255">F3854</f>
        <v>32</v>
      </c>
      <c r="G3853" s="5">
        <f t="shared" si="3255"/>
        <v>32</v>
      </c>
      <c r="H3853" s="5">
        <f t="shared" si="3255"/>
        <v>32</v>
      </c>
      <c r="I3853" s="5">
        <f t="shared" si="3255"/>
        <v>0</v>
      </c>
      <c r="J3853" s="5">
        <f t="shared" si="3255"/>
        <v>0</v>
      </c>
      <c r="K3853" s="5">
        <f t="shared" si="3255"/>
        <v>0</v>
      </c>
      <c r="L3853" s="5">
        <f t="shared" si="3255"/>
        <v>0</v>
      </c>
      <c r="M3853" s="5">
        <f t="shared" si="3250"/>
        <v>32</v>
      </c>
      <c r="N3853" s="5">
        <v>25</v>
      </c>
      <c r="O3853" s="5">
        <f>O3854</f>
        <v>32</v>
      </c>
      <c r="P3853" s="5">
        <f t="shared" ref="P3853:V3854" si="3256">P3854</f>
        <v>0</v>
      </c>
      <c r="Q3853" s="5">
        <f t="shared" si="3256"/>
        <v>0</v>
      </c>
      <c r="R3853" s="5">
        <f t="shared" si="3256"/>
        <v>0</v>
      </c>
      <c r="S3853" s="5">
        <f t="shared" si="3256"/>
        <v>0</v>
      </c>
      <c r="T3853" s="5">
        <v>25</v>
      </c>
      <c r="U3853" s="5">
        <f t="shared" si="3256"/>
        <v>0</v>
      </c>
      <c r="V3853" s="36">
        <f t="shared" si="3256"/>
        <v>0</v>
      </c>
      <c r="W3853" s="5">
        <f t="shared" si="3254"/>
        <v>100</v>
      </c>
      <c r="X3853" s="26"/>
    </row>
    <row r="3854" spans="1:24" ht="63" x14ac:dyDescent="0.25">
      <c r="A3854" s="4" t="s">
        <v>221</v>
      </c>
      <c r="B3854" s="4" t="s">
        <v>1318</v>
      </c>
      <c r="C3854" s="4" t="s">
        <v>125</v>
      </c>
      <c r="D3854" s="4" t="s">
        <v>72</v>
      </c>
      <c r="E3854" s="14" t="s">
        <v>1187</v>
      </c>
      <c r="F3854" s="5">
        <f t="shared" si="3255"/>
        <v>32</v>
      </c>
      <c r="G3854" s="5">
        <f t="shared" si="3255"/>
        <v>32</v>
      </c>
      <c r="H3854" s="5">
        <f t="shared" si="3255"/>
        <v>32</v>
      </c>
      <c r="I3854" s="5">
        <f t="shared" si="3255"/>
        <v>0</v>
      </c>
      <c r="J3854" s="5">
        <f t="shared" si="3255"/>
        <v>0</v>
      </c>
      <c r="K3854" s="5">
        <f t="shared" si="3255"/>
        <v>0</v>
      </c>
      <c r="L3854" s="5">
        <f t="shared" si="3255"/>
        <v>0</v>
      </c>
      <c r="M3854" s="5">
        <f t="shared" si="3250"/>
        <v>32</v>
      </c>
      <c r="N3854" s="5">
        <v>25</v>
      </c>
      <c r="O3854" s="5">
        <f>O3855</f>
        <v>32</v>
      </c>
      <c r="P3854" s="5">
        <f t="shared" si="3256"/>
        <v>0</v>
      </c>
      <c r="Q3854" s="5">
        <f t="shared" si="3256"/>
        <v>0</v>
      </c>
      <c r="R3854" s="5">
        <f t="shared" si="3256"/>
        <v>0</v>
      </c>
      <c r="S3854" s="5">
        <f t="shared" si="3256"/>
        <v>0</v>
      </c>
      <c r="T3854" s="5">
        <v>25</v>
      </c>
      <c r="U3854" s="5">
        <f t="shared" si="3256"/>
        <v>0</v>
      </c>
      <c r="V3854" s="36">
        <f t="shared" si="3256"/>
        <v>0</v>
      </c>
      <c r="W3854" s="5">
        <f t="shared" si="3254"/>
        <v>100</v>
      </c>
      <c r="X3854" s="26"/>
    </row>
    <row r="3855" spans="1:24" ht="63" x14ac:dyDescent="0.25">
      <c r="A3855" s="4" t="s">
        <v>221</v>
      </c>
      <c r="B3855" s="4" t="s">
        <v>1318</v>
      </c>
      <c r="C3855" s="4" t="s">
        <v>99</v>
      </c>
      <c r="D3855" s="4"/>
      <c r="E3855" s="14" t="s">
        <v>493</v>
      </c>
      <c r="F3855" s="5">
        <v>32</v>
      </c>
      <c r="G3855" s="5">
        <v>32</v>
      </c>
      <c r="H3855" s="5">
        <v>32</v>
      </c>
      <c r="I3855" s="5"/>
      <c r="J3855" s="5"/>
      <c r="K3855" s="5"/>
      <c r="L3855" s="5"/>
      <c r="M3855" s="5">
        <f t="shared" si="3250"/>
        <v>32</v>
      </c>
      <c r="N3855" s="5">
        <v>95</v>
      </c>
      <c r="O3855" s="5">
        <v>32</v>
      </c>
      <c r="P3855" s="5">
        <v>0</v>
      </c>
      <c r="Q3855" s="5">
        <v>0</v>
      </c>
      <c r="R3855" s="5">
        <v>0</v>
      </c>
      <c r="S3855" s="5">
        <v>0</v>
      </c>
      <c r="T3855" s="5">
        <v>95</v>
      </c>
      <c r="U3855" s="5">
        <v>0</v>
      </c>
      <c r="V3855" s="36">
        <v>0</v>
      </c>
      <c r="W3855" s="5">
        <f t="shared" si="3254"/>
        <v>100</v>
      </c>
      <c r="X3855" s="26"/>
    </row>
    <row r="3856" spans="1:24" ht="31.5" x14ac:dyDescent="0.25">
      <c r="A3856" s="4" t="s">
        <v>221</v>
      </c>
      <c r="B3856" s="4" t="s">
        <v>1318</v>
      </c>
      <c r="C3856" s="4" t="s">
        <v>99</v>
      </c>
      <c r="D3856" s="4" t="s">
        <v>73</v>
      </c>
      <c r="E3856" s="14" t="s">
        <v>475</v>
      </c>
      <c r="F3856" s="5">
        <f t="shared" ref="F3856:L3856" si="3257">F3857+F3860</f>
        <v>587.6</v>
      </c>
      <c r="G3856" s="5">
        <f t="shared" si="3257"/>
        <v>617.6</v>
      </c>
      <c r="H3856" s="5">
        <f t="shared" si="3257"/>
        <v>617.6</v>
      </c>
      <c r="I3856" s="5">
        <f t="shared" si="3257"/>
        <v>0</v>
      </c>
      <c r="J3856" s="5">
        <f t="shared" si="3257"/>
        <v>0</v>
      </c>
      <c r="K3856" s="5">
        <f t="shared" si="3257"/>
        <v>0</v>
      </c>
      <c r="L3856" s="5">
        <f t="shared" si="3257"/>
        <v>0</v>
      </c>
      <c r="M3856" s="5">
        <f t="shared" si="3250"/>
        <v>587.6</v>
      </c>
      <c r="N3856" s="5">
        <v>95</v>
      </c>
      <c r="O3856" s="5">
        <f>O3857+O3860</f>
        <v>440.68950000000001</v>
      </c>
      <c r="P3856" s="5">
        <f t="shared" ref="P3856:V3856" si="3258">P3857+P3860</f>
        <v>0</v>
      </c>
      <c r="Q3856" s="5">
        <f t="shared" si="3258"/>
        <v>0</v>
      </c>
      <c r="R3856" s="5">
        <f t="shared" si="3258"/>
        <v>0</v>
      </c>
      <c r="S3856" s="5">
        <f t="shared" si="3258"/>
        <v>0</v>
      </c>
      <c r="T3856" s="5">
        <v>95</v>
      </c>
      <c r="U3856" s="5">
        <f t="shared" si="3258"/>
        <v>0</v>
      </c>
      <c r="V3856" s="36">
        <f t="shared" si="3258"/>
        <v>0</v>
      </c>
      <c r="W3856" s="5">
        <f t="shared" si="3254"/>
        <v>100</v>
      </c>
      <c r="X3856" s="26"/>
    </row>
    <row r="3857" spans="1:25" ht="63" x14ac:dyDescent="0.25">
      <c r="A3857" s="4" t="s">
        <v>221</v>
      </c>
      <c r="B3857" s="4" t="s">
        <v>1318</v>
      </c>
      <c r="C3857" s="4" t="s">
        <v>99</v>
      </c>
      <c r="D3857" s="4" t="s">
        <v>72</v>
      </c>
      <c r="E3857" s="14" t="s">
        <v>1187</v>
      </c>
      <c r="F3857" s="5">
        <f t="shared" ref="F3857:L3858" si="3259">F3858</f>
        <v>587.6</v>
      </c>
      <c r="G3857" s="5">
        <f t="shared" si="3259"/>
        <v>587.6</v>
      </c>
      <c r="H3857" s="5">
        <f t="shared" si="3259"/>
        <v>587.6</v>
      </c>
      <c r="I3857" s="5">
        <f t="shared" si="3259"/>
        <v>0</v>
      </c>
      <c r="J3857" s="5">
        <f t="shared" si="3259"/>
        <v>0</v>
      </c>
      <c r="K3857" s="5">
        <f t="shared" si="3259"/>
        <v>0</v>
      </c>
      <c r="L3857" s="5">
        <f t="shared" si="3259"/>
        <v>0</v>
      </c>
      <c r="M3857" s="5">
        <f t="shared" si="3250"/>
        <v>587.6</v>
      </c>
      <c r="N3857" s="5">
        <v>95</v>
      </c>
      <c r="O3857" s="5">
        <f>O3858</f>
        <v>440.68950000000001</v>
      </c>
      <c r="P3857" s="5">
        <f t="shared" ref="P3857:V3858" si="3260">P3858</f>
        <v>0</v>
      </c>
      <c r="Q3857" s="5">
        <f t="shared" si="3260"/>
        <v>0</v>
      </c>
      <c r="R3857" s="5">
        <f t="shared" si="3260"/>
        <v>0</v>
      </c>
      <c r="S3857" s="5">
        <f t="shared" si="3260"/>
        <v>0</v>
      </c>
      <c r="T3857" s="5">
        <v>95</v>
      </c>
      <c r="U3857" s="5">
        <f t="shared" si="3260"/>
        <v>0</v>
      </c>
      <c r="V3857" s="36">
        <f t="shared" si="3260"/>
        <v>0</v>
      </c>
      <c r="W3857" s="5">
        <f t="shared" si="3254"/>
        <v>100</v>
      </c>
      <c r="X3857" s="26"/>
    </row>
    <row r="3858" spans="1:25" ht="31.5" x14ac:dyDescent="0.25">
      <c r="A3858" s="7" t="s">
        <v>221</v>
      </c>
      <c r="B3858" s="7" t="s">
        <v>65</v>
      </c>
      <c r="C3858" s="7"/>
      <c r="D3858" s="7"/>
      <c r="E3858" s="18" t="s">
        <v>426</v>
      </c>
      <c r="F3858" s="5">
        <f t="shared" si="3259"/>
        <v>587.6</v>
      </c>
      <c r="G3858" s="5">
        <f t="shared" si="3259"/>
        <v>587.6</v>
      </c>
      <c r="H3858" s="5">
        <f t="shared" si="3259"/>
        <v>587.6</v>
      </c>
      <c r="I3858" s="5">
        <f t="shared" si="3259"/>
        <v>0</v>
      </c>
      <c r="J3858" s="5">
        <f t="shared" si="3259"/>
        <v>0</v>
      </c>
      <c r="K3858" s="5">
        <f t="shared" si="3259"/>
        <v>0</v>
      </c>
      <c r="L3858" s="5">
        <f t="shared" si="3259"/>
        <v>0</v>
      </c>
      <c r="M3858" s="5">
        <f t="shared" si="3250"/>
        <v>587.6</v>
      </c>
      <c r="N3858" s="8">
        <v>120.28099999999999</v>
      </c>
      <c r="O3858" s="5">
        <f>O3859</f>
        <v>440.68950000000001</v>
      </c>
      <c r="P3858" s="5">
        <f t="shared" si="3260"/>
        <v>0</v>
      </c>
      <c r="Q3858" s="5">
        <f t="shared" si="3260"/>
        <v>0</v>
      </c>
      <c r="R3858" s="5">
        <f t="shared" si="3260"/>
        <v>0</v>
      </c>
      <c r="S3858" s="5">
        <f t="shared" si="3260"/>
        <v>0</v>
      </c>
      <c r="T3858" s="8">
        <v>120.27799999999999</v>
      </c>
      <c r="U3858" s="5">
        <f t="shared" si="3260"/>
        <v>0</v>
      </c>
      <c r="V3858" s="36">
        <f t="shared" si="3260"/>
        <v>0</v>
      </c>
      <c r="W3858" s="8">
        <f t="shared" si="3254"/>
        <v>99.997505840490192</v>
      </c>
      <c r="X3858" s="26"/>
    </row>
    <row r="3859" spans="1:25" hidden="1" x14ac:dyDescent="0.25">
      <c r="A3859" s="9" t="s">
        <v>221</v>
      </c>
      <c r="B3859" s="9" t="s">
        <v>1319</v>
      </c>
      <c r="C3859" s="9"/>
      <c r="D3859" s="9"/>
      <c r="E3859" s="13" t="s">
        <v>1185</v>
      </c>
      <c r="F3859" s="5">
        <v>587.6</v>
      </c>
      <c r="G3859" s="5">
        <v>587.6</v>
      </c>
      <c r="H3859" s="5">
        <v>587.6</v>
      </c>
      <c r="I3859" s="5"/>
      <c r="J3859" s="5"/>
      <c r="K3859" s="5"/>
      <c r="L3859" s="5"/>
      <c r="M3859" s="5">
        <f t="shared" si="3250"/>
        <v>587.6</v>
      </c>
      <c r="N3859" s="11">
        <v>0</v>
      </c>
      <c r="O3859" s="5">
        <v>440.68950000000001</v>
      </c>
      <c r="P3859" s="5">
        <v>0</v>
      </c>
      <c r="Q3859" s="5">
        <v>0</v>
      </c>
      <c r="R3859" s="5">
        <v>0</v>
      </c>
      <c r="S3859" s="5">
        <v>0</v>
      </c>
      <c r="T3859" s="11">
        <v>0</v>
      </c>
      <c r="U3859" s="5">
        <v>0</v>
      </c>
      <c r="V3859" s="36">
        <v>0</v>
      </c>
      <c r="W3859" s="11" t="e">
        <f t="shared" si="3254"/>
        <v>#DIV/0!</v>
      </c>
      <c r="X3859" s="24" t="s">
        <v>1214</v>
      </c>
    </row>
    <row r="3860" spans="1:25" hidden="1" x14ac:dyDescent="0.25">
      <c r="A3860" s="4" t="s">
        <v>221</v>
      </c>
      <c r="B3860" s="4" t="s">
        <v>1319</v>
      </c>
      <c r="C3860" s="4" t="s">
        <v>111</v>
      </c>
      <c r="D3860" s="4"/>
      <c r="E3860" s="14" t="s">
        <v>872</v>
      </c>
      <c r="F3860" s="5">
        <f t="shared" ref="F3860:L3861" si="3261">F3861</f>
        <v>0</v>
      </c>
      <c r="G3860" s="5">
        <f t="shared" si="3261"/>
        <v>30</v>
      </c>
      <c r="H3860" s="5">
        <f t="shared" si="3261"/>
        <v>30</v>
      </c>
      <c r="I3860" s="5">
        <f t="shared" si="3261"/>
        <v>0</v>
      </c>
      <c r="J3860" s="5">
        <f t="shared" si="3261"/>
        <v>0</v>
      </c>
      <c r="K3860" s="5">
        <f t="shared" si="3261"/>
        <v>0</v>
      </c>
      <c r="L3860" s="5">
        <f t="shared" si="3261"/>
        <v>0</v>
      </c>
      <c r="M3860" s="5">
        <f t="shared" si="3250"/>
        <v>0</v>
      </c>
      <c r="N3860" s="5">
        <v>0</v>
      </c>
      <c r="O3860" s="5">
        <f>O3861</f>
        <v>0</v>
      </c>
      <c r="P3860" s="5">
        <f t="shared" ref="P3860:V3861" si="3262">P3861</f>
        <v>0</v>
      </c>
      <c r="Q3860" s="5">
        <f t="shared" si="3262"/>
        <v>0</v>
      </c>
      <c r="R3860" s="5">
        <f t="shared" si="3262"/>
        <v>0</v>
      </c>
      <c r="S3860" s="5">
        <f t="shared" si="3262"/>
        <v>0</v>
      </c>
      <c r="T3860" s="5">
        <v>0</v>
      </c>
      <c r="U3860" s="5">
        <f t="shared" si="3262"/>
        <v>0</v>
      </c>
      <c r="V3860" s="36">
        <f t="shared" si="3262"/>
        <v>0</v>
      </c>
      <c r="W3860" s="5" t="e">
        <f t="shared" si="3254"/>
        <v>#DIV/0!</v>
      </c>
      <c r="X3860" s="24" t="s">
        <v>1214</v>
      </c>
      <c r="Y3860" s="2" t="s">
        <v>1236</v>
      </c>
    </row>
    <row r="3861" spans="1:25" ht="63" hidden="1" x14ac:dyDescent="0.25">
      <c r="A3861" s="4" t="s">
        <v>221</v>
      </c>
      <c r="B3861" s="4" t="s">
        <v>1319</v>
      </c>
      <c r="C3861" s="4" t="s">
        <v>173</v>
      </c>
      <c r="D3861" s="4"/>
      <c r="E3861" s="14" t="s">
        <v>876</v>
      </c>
      <c r="F3861" s="5">
        <f t="shared" si="3261"/>
        <v>0</v>
      </c>
      <c r="G3861" s="5">
        <f t="shared" si="3261"/>
        <v>30</v>
      </c>
      <c r="H3861" s="5">
        <f t="shared" si="3261"/>
        <v>30</v>
      </c>
      <c r="I3861" s="5">
        <f t="shared" si="3261"/>
        <v>0</v>
      </c>
      <c r="J3861" s="5">
        <f t="shared" si="3261"/>
        <v>0</v>
      </c>
      <c r="K3861" s="5">
        <f t="shared" si="3261"/>
        <v>0</v>
      </c>
      <c r="L3861" s="5">
        <f t="shared" si="3261"/>
        <v>0</v>
      </c>
      <c r="M3861" s="5">
        <f t="shared" si="3250"/>
        <v>0</v>
      </c>
      <c r="N3861" s="5">
        <v>0</v>
      </c>
      <c r="O3861" s="5">
        <f>O3862</f>
        <v>0</v>
      </c>
      <c r="P3861" s="5">
        <f t="shared" si="3262"/>
        <v>0</v>
      </c>
      <c r="Q3861" s="5">
        <f t="shared" si="3262"/>
        <v>0</v>
      </c>
      <c r="R3861" s="5">
        <f t="shared" si="3262"/>
        <v>0</v>
      </c>
      <c r="S3861" s="5">
        <f t="shared" si="3262"/>
        <v>0</v>
      </c>
      <c r="T3861" s="5">
        <v>0</v>
      </c>
      <c r="U3861" s="5">
        <f t="shared" si="3262"/>
        <v>0</v>
      </c>
      <c r="V3861" s="36">
        <f t="shared" si="3262"/>
        <v>0</v>
      </c>
      <c r="W3861" s="5" t="e">
        <f t="shared" si="3254"/>
        <v>#DIV/0!</v>
      </c>
      <c r="X3861" s="24" t="s">
        <v>1214</v>
      </c>
      <c r="Y3861" s="2" t="s">
        <v>1236</v>
      </c>
    </row>
    <row r="3862" spans="1:25" ht="47.25" hidden="1" x14ac:dyDescent="0.25">
      <c r="A3862" s="4" t="s">
        <v>221</v>
      </c>
      <c r="B3862" s="4" t="s">
        <v>1319</v>
      </c>
      <c r="C3862" s="4" t="s">
        <v>174</v>
      </c>
      <c r="D3862" s="4"/>
      <c r="E3862" s="14" t="s">
        <v>879</v>
      </c>
      <c r="F3862" s="5"/>
      <c r="G3862" s="5">
        <v>30</v>
      </c>
      <c r="H3862" s="5">
        <v>30</v>
      </c>
      <c r="I3862" s="5"/>
      <c r="J3862" s="5"/>
      <c r="K3862" s="5"/>
      <c r="L3862" s="5"/>
      <c r="M3862" s="5">
        <f t="shared" si="3250"/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36">
        <v>0</v>
      </c>
      <c r="W3862" s="5" t="e">
        <f t="shared" si="3254"/>
        <v>#DIV/0!</v>
      </c>
      <c r="X3862" s="24" t="s">
        <v>1214</v>
      </c>
      <c r="Y3862" s="2" t="s">
        <v>1236</v>
      </c>
    </row>
    <row r="3863" spans="1:25" ht="31.5" hidden="1" x14ac:dyDescent="0.25">
      <c r="A3863" s="4" t="s">
        <v>221</v>
      </c>
      <c r="B3863" s="4" t="s">
        <v>1319</v>
      </c>
      <c r="C3863" s="4" t="s">
        <v>172</v>
      </c>
      <c r="D3863" s="4"/>
      <c r="E3863" s="14" t="s">
        <v>502</v>
      </c>
      <c r="F3863" s="5">
        <f t="shared" ref="F3863:L3865" si="3263">F3864</f>
        <v>1796.9</v>
      </c>
      <c r="G3863" s="5">
        <f t="shared" si="3263"/>
        <v>1310.9</v>
      </c>
      <c r="H3863" s="5">
        <f t="shared" si="3263"/>
        <v>1028.9000000000001</v>
      </c>
      <c r="I3863" s="5">
        <f t="shared" si="3263"/>
        <v>0</v>
      </c>
      <c r="J3863" s="5">
        <f t="shared" si="3263"/>
        <v>0</v>
      </c>
      <c r="K3863" s="5">
        <f t="shared" si="3263"/>
        <v>0</v>
      </c>
      <c r="L3863" s="5">
        <f t="shared" si="3263"/>
        <v>0</v>
      </c>
      <c r="M3863" s="5">
        <f t="shared" si="3250"/>
        <v>1796.9</v>
      </c>
      <c r="N3863" s="5">
        <v>0</v>
      </c>
      <c r="O3863" s="5">
        <f t="shared" ref="O3863:O3865" si="3264">O3864</f>
        <v>1439.03433</v>
      </c>
      <c r="P3863" s="5">
        <f t="shared" ref="P3863:V3865" si="3265">P3864</f>
        <v>0</v>
      </c>
      <c r="Q3863" s="5">
        <f t="shared" si="3265"/>
        <v>0</v>
      </c>
      <c r="R3863" s="5">
        <f t="shared" si="3265"/>
        <v>0</v>
      </c>
      <c r="S3863" s="5">
        <f t="shared" si="3265"/>
        <v>0</v>
      </c>
      <c r="T3863" s="5">
        <v>0</v>
      </c>
      <c r="U3863" s="5">
        <f t="shared" si="3265"/>
        <v>0</v>
      </c>
      <c r="V3863" s="36">
        <f t="shared" si="3265"/>
        <v>0</v>
      </c>
      <c r="W3863" s="5" t="e">
        <f t="shared" si="3254"/>
        <v>#DIV/0!</v>
      </c>
      <c r="X3863" s="24" t="s">
        <v>1214</v>
      </c>
    </row>
    <row r="3864" spans="1:25" ht="31.5" hidden="1" x14ac:dyDescent="0.25">
      <c r="A3864" s="4" t="s">
        <v>221</v>
      </c>
      <c r="B3864" s="4" t="s">
        <v>1319</v>
      </c>
      <c r="C3864" s="4" t="s">
        <v>172</v>
      </c>
      <c r="D3864" s="4" t="s">
        <v>11</v>
      </c>
      <c r="E3864" s="14" t="s">
        <v>465</v>
      </c>
      <c r="F3864" s="5">
        <f t="shared" si="3263"/>
        <v>1796.9</v>
      </c>
      <c r="G3864" s="5">
        <f t="shared" si="3263"/>
        <v>1310.9</v>
      </c>
      <c r="H3864" s="5">
        <f t="shared" si="3263"/>
        <v>1028.9000000000001</v>
      </c>
      <c r="I3864" s="5">
        <f t="shared" si="3263"/>
        <v>0</v>
      </c>
      <c r="J3864" s="5">
        <f t="shared" si="3263"/>
        <v>0</v>
      </c>
      <c r="K3864" s="5">
        <f t="shared" si="3263"/>
        <v>0</v>
      </c>
      <c r="L3864" s="5">
        <f t="shared" si="3263"/>
        <v>0</v>
      </c>
      <c r="M3864" s="5">
        <f t="shared" si="3250"/>
        <v>1796.9</v>
      </c>
      <c r="N3864" s="5">
        <v>0</v>
      </c>
      <c r="O3864" s="5">
        <f t="shared" si="3264"/>
        <v>1439.03433</v>
      </c>
      <c r="P3864" s="5">
        <f t="shared" si="3265"/>
        <v>0</v>
      </c>
      <c r="Q3864" s="5">
        <f t="shared" si="3265"/>
        <v>0</v>
      </c>
      <c r="R3864" s="5">
        <f t="shared" si="3265"/>
        <v>0</v>
      </c>
      <c r="S3864" s="5">
        <f t="shared" si="3265"/>
        <v>0</v>
      </c>
      <c r="T3864" s="5">
        <v>0</v>
      </c>
      <c r="U3864" s="5">
        <f t="shared" si="3265"/>
        <v>0</v>
      </c>
      <c r="V3864" s="36">
        <f t="shared" si="3265"/>
        <v>0</v>
      </c>
      <c r="W3864" s="5" t="e">
        <f t="shared" si="3254"/>
        <v>#DIV/0!</v>
      </c>
      <c r="X3864" s="24" t="s">
        <v>1214</v>
      </c>
    </row>
    <row r="3865" spans="1:25" ht="31.5" hidden="1" x14ac:dyDescent="0.25">
      <c r="A3865" s="4" t="s">
        <v>221</v>
      </c>
      <c r="B3865" s="4" t="s">
        <v>1319</v>
      </c>
      <c r="C3865" s="4" t="s">
        <v>172</v>
      </c>
      <c r="D3865" s="4" t="s">
        <v>12</v>
      </c>
      <c r="E3865" s="14" t="s">
        <v>466</v>
      </c>
      <c r="F3865" s="5">
        <f t="shared" si="3263"/>
        <v>1796.9</v>
      </c>
      <c r="G3865" s="5">
        <f t="shared" si="3263"/>
        <v>1310.9</v>
      </c>
      <c r="H3865" s="5">
        <f t="shared" si="3263"/>
        <v>1028.9000000000001</v>
      </c>
      <c r="I3865" s="5">
        <f t="shared" si="3263"/>
        <v>0</v>
      </c>
      <c r="J3865" s="5">
        <f t="shared" si="3263"/>
        <v>0</v>
      </c>
      <c r="K3865" s="5">
        <f t="shared" si="3263"/>
        <v>0</v>
      </c>
      <c r="L3865" s="5">
        <f t="shared" si="3263"/>
        <v>0</v>
      </c>
      <c r="M3865" s="5">
        <f t="shared" si="3250"/>
        <v>1796.9</v>
      </c>
      <c r="N3865" s="5">
        <v>0</v>
      </c>
      <c r="O3865" s="5">
        <f t="shared" si="3264"/>
        <v>1439.03433</v>
      </c>
      <c r="P3865" s="5">
        <f t="shared" si="3265"/>
        <v>0</v>
      </c>
      <c r="Q3865" s="5">
        <f t="shared" si="3265"/>
        <v>0</v>
      </c>
      <c r="R3865" s="5">
        <f t="shared" si="3265"/>
        <v>0</v>
      </c>
      <c r="S3865" s="5">
        <f t="shared" si="3265"/>
        <v>0</v>
      </c>
      <c r="T3865" s="5">
        <v>0</v>
      </c>
      <c r="U3865" s="5">
        <f t="shared" si="3265"/>
        <v>0</v>
      </c>
      <c r="V3865" s="36">
        <f t="shared" si="3265"/>
        <v>0</v>
      </c>
      <c r="W3865" s="5" t="e">
        <f t="shared" si="3254"/>
        <v>#DIV/0!</v>
      </c>
      <c r="X3865" s="24" t="s">
        <v>1214</v>
      </c>
    </row>
    <row r="3866" spans="1:25" ht="31.5" hidden="1" x14ac:dyDescent="0.25">
      <c r="A3866" s="4" t="s">
        <v>221</v>
      </c>
      <c r="B3866" s="4" t="s">
        <v>1319</v>
      </c>
      <c r="C3866" s="4" t="s">
        <v>22</v>
      </c>
      <c r="D3866" s="4"/>
      <c r="E3866" s="14" t="s">
        <v>699</v>
      </c>
      <c r="F3866" s="5">
        <v>1796.9</v>
      </c>
      <c r="G3866" s="5">
        <v>1310.9</v>
      </c>
      <c r="H3866" s="5">
        <v>1028.9000000000001</v>
      </c>
      <c r="I3866" s="5"/>
      <c r="J3866" s="5"/>
      <c r="K3866" s="5"/>
      <c r="L3866" s="5"/>
      <c r="M3866" s="5">
        <f t="shared" si="3250"/>
        <v>1796.9</v>
      </c>
      <c r="N3866" s="5">
        <v>0</v>
      </c>
      <c r="O3866" s="5">
        <v>1439.03433</v>
      </c>
      <c r="P3866" s="5">
        <v>0</v>
      </c>
      <c r="Q3866" s="5">
        <v>0</v>
      </c>
      <c r="R3866" s="5">
        <v>0</v>
      </c>
      <c r="S3866" s="5">
        <v>0</v>
      </c>
      <c r="T3866" s="5">
        <v>0</v>
      </c>
      <c r="U3866" s="5">
        <v>0</v>
      </c>
      <c r="V3866" s="36">
        <v>0</v>
      </c>
      <c r="W3866" s="5" t="e">
        <f t="shared" si="3254"/>
        <v>#DIV/0!</v>
      </c>
      <c r="X3866" s="24" t="s">
        <v>1214</v>
      </c>
    </row>
    <row r="3867" spans="1:25" hidden="1" x14ac:dyDescent="0.25">
      <c r="A3867" s="4" t="s">
        <v>221</v>
      </c>
      <c r="B3867" s="4" t="s">
        <v>1319</v>
      </c>
      <c r="C3867" s="4" t="s">
        <v>23</v>
      </c>
      <c r="D3867" s="4"/>
      <c r="E3867" s="14" t="s">
        <v>705</v>
      </c>
      <c r="F3867" s="5">
        <f t="shared" ref="F3867:L3867" si="3266">F3868</f>
        <v>120</v>
      </c>
      <c r="G3867" s="5">
        <f t="shared" si="3266"/>
        <v>120</v>
      </c>
      <c r="H3867" s="5">
        <f t="shared" si="3266"/>
        <v>120</v>
      </c>
      <c r="I3867" s="5">
        <f t="shared" si="3266"/>
        <v>0</v>
      </c>
      <c r="J3867" s="5">
        <f t="shared" si="3266"/>
        <v>0</v>
      </c>
      <c r="K3867" s="5">
        <f t="shared" si="3266"/>
        <v>0</v>
      </c>
      <c r="L3867" s="5">
        <f t="shared" si="3266"/>
        <v>0</v>
      </c>
      <c r="M3867" s="5">
        <f t="shared" si="3250"/>
        <v>120</v>
      </c>
      <c r="N3867" s="5">
        <v>0</v>
      </c>
      <c r="O3867" s="5">
        <f>O3868</f>
        <v>84</v>
      </c>
      <c r="P3867" s="5">
        <f t="shared" ref="P3867:V3867" si="3267">P3868</f>
        <v>0</v>
      </c>
      <c r="Q3867" s="5">
        <f t="shared" si="3267"/>
        <v>0</v>
      </c>
      <c r="R3867" s="5">
        <f t="shared" si="3267"/>
        <v>0</v>
      </c>
      <c r="S3867" s="5">
        <f t="shared" si="3267"/>
        <v>0</v>
      </c>
      <c r="T3867" s="5">
        <v>0</v>
      </c>
      <c r="U3867" s="5">
        <f t="shared" si="3267"/>
        <v>0</v>
      </c>
      <c r="V3867" s="36">
        <f t="shared" si="3267"/>
        <v>0</v>
      </c>
      <c r="W3867" s="5" t="e">
        <f t="shared" si="3254"/>
        <v>#DIV/0!</v>
      </c>
      <c r="X3867" s="24" t="s">
        <v>1214</v>
      </c>
    </row>
    <row r="3868" spans="1:25" ht="47.25" hidden="1" x14ac:dyDescent="0.25">
      <c r="A3868" s="4" t="s">
        <v>221</v>
      </c>
      <c r="B3868" s="4" t="s">
        <v>1319</v>
      </c>
      <c r="C3868" s="4" t="s">
        <v>217</v>
      </c>
      <c r="D3868" s="4"/>
      <c r="E3868" s="14" t="s">
        <v>708</v>
      </c>
      <c r="F3868" s="5">
        <f t="shared" ref="F3868:L3868" si="3268">F3869+F3872</f>
        <v>120</v>
      </c>
      <c r="G3868" s="5">
        <f t="shared" si="3268"/>
        <v>120</v>
      </c>
      <c r="H3868" s="5">
        <f t="shared" si="3268"/>
        <v>120</v>
      </c>
      <c r="I3868" s="5">
        <f t="shared" si="3268"/>
        <v>0</v>
      </c>
      <c r="J3868" s="5">
        <f t="shared" si="3268"/>
        <v>0</v>
      </c>
      <c r="K3868" s="5">
        <f t="shared" si="3268"/>
        <v>0</v>
      </c>
      <c r="L3868" s="5">
        <f t="shared" si="3268"/>
        <v>0</v>
      </c>
      <c r="M3868" s="5">
        <f t="shared" si="3250"/>
        <v>120</v>
      </c>
      <c r="N3868" s="5">
        <v>0</v>
      </c>
      <c r="O3868" s="5">
        <f>O3869+O3872</f>
        <v>84</v>
      </c>
      <c r="P3868" s="5">
        <f t="shared" ref="P3868:V3868" si="3269">P3869+P3872</f>
        <v>0</v>
      </c>
      <c r="Q3868" s="5">
        <f t="shared" si="3269"/>
        <v>0</v>
      </c>
      <c r="R3868" s="5">
        <f t="shared" si="3269"/>
        <v>0</v>
      </c>
      <c r="S3868" s="5">
        <f t="shared" si="3269"/>
        <v>0</v>
      </c>
      <c r="T3868" s="5">
        <v>0</v>
      </c>
      <c r="U3868" s="5">
        <f t="shared" si="3269"/>
        <v>0</v>
      </c>
      <c r="V3868" s="36">
        <f t="shared" si="3269"/>
        <v>0</v>
      </c>
      <c r="W3868" s="5" t="e">
        <f t="shared" si="3254"/>
        <v>#DIV/0!</v>
      </c>
      <c r="X3868" s="24" t="s">
        <v>1214</v>
      </c>
    </row>
    <row r="3869" spans="1:25" ht="31.5" hidden="1" x14ac:dyDescent="0.25">
      <c r="A3869" s="4" t="s">
        <v>221</v>
      </c>
      <c r="B3869" s="4" t="s">
        <v>1319</v>
      </c>
      <c r="C3869" s="4" t="s">
        <v>217</v>
      </c>
      <c r="D3869" s="4" t="s">
        <v>11</v>
      </c>
      <c r="E3869" s="14" t="s">
        <v>465</v>
      </c>
      <c r="F3869" s="5">
        <f t="shared" ref="F3869:L3870" si="3270">F3870</f>
        <v>25</v>
      </c>
      <c r="G3869" s="5">
        <f t="shared" si="3270"/>
        <v>25</v>
      </c>
      <c r="H3869" s="5">
        <f t="shared" si="3270"/>
        <v>25</v>
      </c>
      <c r="I3869" s="5">
        <f t="shared" si="3270"/>
        <v>0</v>
      </c>
      <c r="J3869" s="5">
        <f t="shared" si="3270"/>
        <v>0</v>
      </c>
      <c r="K3869" s="5">
        <f t="shared" si="3270"/>
        <v>0</v>
      </c>
      <c r="L3869" s="5">
        <f t="shared" si="3270"/>
        <v>0</v>
      </c>
      <c r="M3869" s="5">
        <f t="shared" si="3250"/>
        <v>25</v>
      </c>
      <c r="N3869" s="5">
        <v>0</v>
      </c>
      <c r="O3869" s="5">
        <f>O3870</f>
        <v>25</v>
      </c>
      <c r="P3869" s="5">
        <f t="shared" ref="P3869:V3870" si="3271">P3870</f>
        <v>0</v>
      </c>
      <c r="Q3869" s="5">
        <f t="shared" si="3271"/>
        <v>0</v>
      </c>
      <c r="R3869" s="5">
        <f t="shared" si="3271"/>
        <v>0</v>
      </c>
      <c r="S3869" s="5">
        <f t="shared" si="3271"/>
        <v>0</v>
      </c>
      <c r="T3869" s="5">
        <v>0</v>
      </c>
      <c r="U3869" s="5">
        <f t="shared" si="3271"/>
        <v>0</v>
      </c>
      <c r="V3869" s="36">
        <f t="shared" si="3271"/>
        <v>0</v>
      </c>
      <c r="W3869" s="5" t="e">
        <f t="shared" si="3254"/>
        <v>#DIV/0!</v>
      </c>
      <c r="X3869" s="24" t="s">
        <v>1214</v>
      </c>
    </row>
    <row r="3870" spans="1:25" ht="31.5" hidden="1" x14ac:dyDescent="0.25">
      <c r="A3870" s="4" t="s">
        <v>221</v>
      </c>
      <c r="B3870" s="4" t="s">
        <v>1319</v>
      </c>
      <c r="C3870" s="4" t="s">
        <v>217</v>
      </c>
      <c r="D3870" s="4" t="s">
        <v>12</v>
      </c>
      <c r="E3870" s="14" t="s">
        <v>466</v>
      </c>
      <c r="F3870" s="5">
        <f t="shared" si="3270"/>
        <v>25</v>
      </c>
      <c r="G3870" s="5">
        <f t="shared" si="3270"/>
        <v>25</v>
      </c>
      <c r="H3870" s="5">
        <f t="shared" si="3270"/>
        <v>25</v>
      </c>
      <c r="I3870" s="5">
        <f t="shared" si="3270"/>
        <v>0</v>
      </c>
      <c r="J3870" s="5">
        <f t="shared" si="3270"/>
        <v>0</v>
      </c>
      <c r="K3870" s="5">
        <f t="shared" si="3270"/>
        <v>0</v>
      </c>
      <c r="L3870" s="5">
        <f t="shared" si="3270"/>
        <v>0</v>
      </c>
      <c r="M3870" s="5">
        <f t="shared" si="3250"/>
        <v>25</v>
      </c>
      <c r="N3870" s="5">
        <v>0</v>
      </c>
      <c r="O3870" s="5">
        <f>O3871</f>
        <v>25</v>
      </c>
      <c r="P3870" s="5">
        <f t="shared" si="3271"/>
        <v>0</v>
      </c>
      <c r="Q3870" s="5">
        <f t="shared" si="3271"/>
        <v>0</v>
      </c>
      <c r="R3870" s="5">
        <f t="shared" si="3271"/>
        <v>0</v>
      </c>
      <c r="S3870" s="5">
        <f t="shared" si="3271"/>
        <v>0</v>
      </c>
      <c r="T3870" s="5">
        <v>0</v>
      </c>
      <c r="U3870" s="5">
        <f t="shared" si="3271"/>
        <v>0</v>
      </c>
      <c r="V3870" s="36">
        <f t="shared" si="3271"/>
        <v>0</v>
      </c>
      <c r="W3870" s="5" t="e">
        <f t="shared" si="3254"/>
        <v>#DIV/0!</v>
      </c>
      <c r="X3870" s="24" t="s">
        <v>1214</v>
      </c>
    </row>
    <row r="3871" spans="1:25" ht="47.25" x14ac:dyDescent="0.25">
      <c r="A3871" s="9" t="s">
        <v>221</v>
      </c>
      <c r="B3871" s="9" t="s">
        <v>1344</v>
      </c>
      <c r="C3871" s="9"/>
      <c r="D3871" s="9"/>
      <c r="E3871" s="13" t="s">
        <v>1186</v>
      </c>
      <c r="F3871" s="5">
        <v>25</v>
      </c>
      <c r="G3871" s="5">
        <v>25</v>
      </c>
      <c r="H3871" s="5">
        <v>25</v>
      </c>
      <c r="I3871" s="5"/>
      <c r="J3871" s="5"/>
      <c r="K3871" s="5"/>
      <c r="L3871" s="5"/>
      <c r="M3871" s="5">
        <f t="shared" si="3250"/>
        <v>25</v>
      </c>
      <c r="N3871" s="11">
        <v>117.98099999999999</v>
      </c>
      <c r="O3871" s="5">
        <v>25</v>
      </c>
      <c r="P3871" s="5">
        <v>0</v>
      </c>
      <c r="Q3871" s="5">
        <v>0</v>
      </c>
      <c r="R3871" s="5">
        <v>0</v>
      </c>
      <c r="S3871" s="5">
        <v>0</v>
      </c>
      <c r="T3871" s="11">
        <v>117.97799999999999</v>
      </c>
      <c r="U3871" s="5">
        <v>0</v>
      </c>
      <c r="V3871" s="36">
        <v>0</v>
      </c>
      <c r="W3871" s="11">
        <f t="shared" si="3254"/>
        <v>99.997457217687597</v>
      </c>
      <c r="X3871" s="26"/>
    </row>
    <row r="3872" spans="1:25" x14ac:dyDescent="0.25">
      <c r="A3872" s="4" t="s">
        <v>221</v>
      </c>
      <c r="B3872" s="4" t="s">
        <v>1344</v>
      </c>
      <c r="C3872" s="4" t="s">
        <v>111</v>
      </c>
      <c r="D3872" s="4"/>
      <c r="E3872" s="14" t="s">
        <v>872</v>
      </c>
      <c r="F3872" s="5">
        <f t="shared" ref="F3872:L3873" si="3272">F3873</f>
        <v>95</v>
      </c>
      <c r="G3872" s="5">
        <f t="shared" si="3272"/>
        <v>95</v>
      </c>
      <c r="H3872" s="5">
        <f t="shared" si="3272"/>
        <v>95</v>
      </c>
      <c r="I3872" s="5">
        <f t="shared" si="3272"/>
        <v>0</v>
      </c>
      <c r="J3872" s="5">
        <f t="shared" si="3272"/>
        <v>0</v>
      </c>
      <c r="K3872" s="5">
        <f t="shared" si="3272"/>
        <v>0</v>
      </c>
      <c r="L3872" s="5">
        <f t="shared" si="3272"/>
        <v>0</v>
      </c>
      <c r="M3872" s="5">
        <f t="shared" si="3250"/>
        <v>95</v>
      </c>
      <c r="N3872" s="5">
        <v>117.98099999999999</v>
      </c>
      <c r="O3872" s="5">
        <f>O3873</f>
        <v>59</v>
      </c>
      <c r="P3872" s="5">
        <f t="shared" ref="P3872:V3873" si="3273">P3873</f>
        <v>0</v>
      </c>
      <c r="Q3872" s="5">
        <f t="shared" si="3273"/>
        <v>0</v>
      </c>
      <c r="R3872" s="5">
        <f t="shared" si="3273"/>
        <v>0</v>
      </c>
      <c r="S3872" s="5">
        <f t="shared" si="3273"/>
        <v>0</v>
      </c>
      <c r="T3872" s="5">
        <v>117.97799999999999</v>
      </c>
      <c r="U3872" s="5">
        <f t="shared" si="3273"/>
        <v>0</v>
      </c>
      <c r="V3872" s="36">
        <f t="shared" si="3273"/>
        <v>0</v>
      </c>
      <c r="W3872" s="5">
        <f t="shared" si="3254"/>
        <v>99.997457217687597</v>
      </c>
      <c r="X3872" s="26"/>
    </row>
    <row r="3873" spans="1:24" ht="63" x14ac:dyDescent="0.25">
      <c r="A3873" s="4" t="s">
        <v>221</v>
      </c>
      <c r="B3873" s="4" t="s">
        <v>1344</v>
      </c>
      <c r="C3873" s="4" t="s">
        <v>173</v>
      </c>
      <c r="D3873" s="4"/>
      <c r="E3873" s="14" t="s">
        <v>876</v>
      </c>
      <c r="F3873" s="5">
        <f t="shared" si="3272"/>
        <v>95</v>
      </c>
      <c r="G3873" s="5">
        <f t="shared" si="3272"/>
        <v>95</v>
      </c>
      <c r="H3873" s="5">
        <f t="shared" si="3272"/>
        <v>95</v>
      </c>
      <c r="I3873" s="5">
        <f t="shared" si="3272"/>
        <v>0</v>
      </c>
      <c r="J3873" s="5">
        <f t="shared" si="3272"/>
        <v>0</v>
      </c>
      <c r="K3873" s="5">
        <f t="shared" si="3272"/>
        <v>0</v>
      </c>
      <c r="L3873" s="5">
        <f t="shared" si="3272"/>
        <v>0</v>
      </c>
      <c r="M3873" s="5">
        <f t="shared" si="3250"/>
        <v>95</v>
      </c>
      <c r="N3873" s="5">
        <v>4.5999999999999996</v>
      </c>
      <c r="O3873" s="5">
        <f>O3874</f>
        <v>59</v>
      </c>
      <c r="P3873" s="5">
        <f t="shared" si="3273"/>
        <v>0</v>
      </c>
      <c r="Q3873" s="5">
        <f t="shared" si="3273"/>
        <v>0</v>
      </c>
      <c r="R3873" s="5">
        <f t="shared" si="3273"/>
        <v>0</v>
      </c>
      <c r="S3873" s="5">
        <f t="shared" si="3273"/>
        <v>0</v>
      </c>
      <c r="T3873" s="5">
        <v>4.5999999999999996</v>
      </c>
      <c r="U3873" s="5">
        <f t="shared" si="3273"/>
        <v>0</v>
      </c>
      <c r="V3873" s="36">
        <f t="shared" si="3273"/>
        <v>0</v>
      </c>
      <c r="W3873" s="5">
        <f t="shared" si="3254"/>
        <v>100</v>
      </c>
      <c r="X3873" s="26"/>
    </row>
    <row r="3874" spans="1:24" ht="47.25" x14ac:dyDescent="0.25">
      <c r="A3874" s="4" t="s">
        <v>221</v>
      </c>
      <c r="B3874" s="4" t="s">
        <v>1344</v>
      </c>
      <c r="C3874" s="4" t="s">
        <v>174</v>
      </c>
      <c r="D3874" s="4"/>
      <c r="E3874" s="14" t="s">
        <v>879</v>
      </c>
      <c r="F3874" s="5">
        <v>95</v>
      </c>
      <c r="G3874" s="5">
        <v>95</v>
      </c>
      <c r="H3874" s="5">
        <v>95</v>
      </c>
      <c r="I3874" s="5"/>
      <c r="J3874" s="5"/>
      <c r="K3874" s="5"/>
      <c r="L3874" s="5"/>
      <c r="M3874" s="5">
        <f t="shared" si="3250"/>
        <v>95</v>
      </c>
      <c r="N3874" s="5">
        <v>4.5999999999999996</v>
      </c>
      <c r="O3874" s="5">
        <v>59</v>
      </c>
      <c r="P3874" s="5">
        <v>0</v>
      </c>
      <c r="Q3874" s="5">
        <v>0</v>
      </c>
      <c r="R3874" s="5">
        <v>0</v>
      </c>
      <c r="S3874" s="5">
        <v>0</v>
      </c>
      <c r="T3874" s="5">
        <v>4.5999999999999996</v>
      </c>
      <c r="U3874" s="5">
        <v>0</v>
      </c>
      <c r="V3874" s="36">
        <v>0</v>
      </c>
      <c r="W3874" s="5">
        <f t="shared" si="3254"/>
        <v>100</v>
      </c>
      <c r="X3874" s="26"/>
    </row>
    <row r="3875" spans="1:24" s="3" customFormat="1" ht="31.5" x14ac:dyDescent="0.25">
      <c r="A3875" s="4" t="s">
        <v>221</v>
      </c>
      <c r="B3875" s="4" t="s">
        <v>1344</v>
      </c>
      <c r="C3875" s="4" t="s">
        <v>172</v>
      </c>
      <c r="D3875" s="4"/>
      <c r="E3875" s="14" t="s">
        <v>502</v>
      </c>
      <c r="F3875" s="8">
        <f t="shared" ref="F3875:L3875" si="3274">F3876+F3897</f>
        <v>93.6</v>
      </c>
      <c r="G3875" s="8">
        <f t="shared" si="3274"/>
        <v>71.599999999999994</v>
      </c>
      <c r="H3875" s="8">
        <f t="shared" si="3274"/>
        <v>94</v>
      </c>
      <c r="I3875" s="8">
        <f t="shared" si="3274"/>
        <v>0</v>
      </c>
      <c r="J3875" s="8">
        <f t="shared" si="3274"/>
        <v>0</v>
      </c>
      <c r="K3875" s="8">
        <f t="shared" si="3274"/>
        <v>0</v>
      </c>
      <c r="L3875" s="8">
        <f t="shared" si="3274"/>
        <v>3.45</v>
      </c>
      <c r="M3875" s="8">
        <f t="shared" si="3250"/>
        <v>97.05</v>
      </c>
      <c r="N3875" s="5">
        <v>4.5999999999999996</v>
      </c>
      <c r="O3875" s="8">
        <f t="shared" ref="O3875:V3875" si="3275">O3876+O3897+O3883</f>
        <v>44.742069999999998</v>
      </c>
      <c r="P3875" s="8">
        <f t="shared" si="3275"/>
        <v>17880.014500000001</v>
      </c>
      <c r="Q3875" s="8">
        <f t="shared" si="3275"/>
        <v>2.214</v>
      </c>
      <c r="R3875" s="8">
        <f t="shared" si="3275"/>
        <v>0</v>
      </c>
      <c r="S3875" s="8">
        <f t="shared" si="3275"/>
        <v>0</v>
      </c>
      <c r="T3875" s="5">
        <v>4.5999999999999996</v>
      </c>
      <c r="U3875" s="8">
        <f t="shared" si="3275"/>
        <v>17880.014500000001</v>
      </c>
      <c r="V3875" s="8">
        <f t="shared" si="3275"/>
        <v>0</v>
      </c>
      <c r="W3875" s="5">
        <f t="shared" si="3254"/>
        <v>100</v>
      </c>
      <c r="X3875" s="21"/>
    </row>
    <row r="3876" spans="1:24" s="10" customFormat="1" ht="31.5" x14ac:dyDescent="0.25">
      <c r="A3876" s="4" t="s">
        <v>221</v>
      </c>
      <c r="B3876" s="4" t="s">
        <v>1344</v>
      </c>
      <c r="C3876" s="4" t="s">
        <v>172</v>
      </c>
      <c r="D3876" s="4" t="s">
        <v>11</v>
      </c>
      <c r="E3876" s="14" t="s">
        <v>465</v>
      </c>
      <c r="F3876" s="11">
        <f t="shared" ref="F3876:L3881" si="3276">F3877</f>
        <v>4.5999999999999996</v>
      </c>
      <c r="G3876" s="11">
        <f t="shared" si="3276"/>
        <v>4.5999999999999996</v>
      </c>
      <c r="H3876" s="11">
        <f t="shared" si="3276"/>
        <v>4.5999999999999996</v>
      </c>
      <c r="I3876" s="11">
        <f t="shared" si="3276"/>
        <v>0</v>
      </c>
      <c r="J3876" s="11">
        <f t="shared" si="3276"/>
        <v>0</v>
      </c>
      <c r="K3876" s="11">
        <f t="shared" si="3276"/>
        <v>0</v>
      </c>
      <c r="L3876" s="11">
        <f t="shared" si="3276"/>
        <v>0</v>
      </c>
      <c r="M3876" s="11">
        <f t="shared" si="3250"/>
        <v>4.5999999999999996</v>
      </c>
      <c r="N3876" s="5">
        <v>4.5999999999999996</v>
      </c>
      <c r="O3876" s="11">
        <f t="shared" ref="O3876:O3881" si="3277">O3877</f>
        <v>0</v>
      </c>
      <c r="P3876" s="11">
        <f t="shared" ref="P3876:V3881" si="3278">P3877</f>
        <v>0</v>
      </c>
      <c r="Q3876" s="11">
        <f t="shared" si="3278"/>
        <v>0</v>
      </c>
      <c r="R3876" s="11">
        <f t="shared" si="3278"/>
        <v>0</v>
      </c>
      <c r="S3876" s="11">
        <f t="shared" si="3278"/>
        <v>0</v>
      </c>
      <c r="T3876" s="5">
        <v>4.5999999999999996</v>
      </c>
      <c r="U3876" s="11">
        <f t="shared" si="3278"/>
        <v>0</v>
      </c>
      <c r="V3876" s="35">
        <f t="shared" si="3278"/>
        <v>0</v>
      </c>
      <c r="W3876" s="5">
        <f t="shared" si="3254"/>
        <v>100</v>
      </c>
      <c r="X3876" s="24"/>
    </row>
    <row r="3877" spans="1:24" ht="31.5" x14ac:dyDescent="0.25">
      <c r="A3877" s="4" t="s">
        <v>221</v>
      </c>
      <c r="B3877" s="4" t="s">
        <v>1344</v>
      </c>
      <c r="C3877" s="4" t="s">
        <v>172</v>
      </c>
      <c r="D3877" s="4" t="s">
        <v>12</v>
      </c>
      <c r="E3877" s="14" t="s">
        <v>466</v>
      </c>
      <c r="F3877" s="5">
        <f t="shared" si="3276"/>
        <v>4.5999999999999996</v>
      </c>
      <c r="G3877" s="5">
        <f t="shared" si="3276"/>
        <v>4.5999999999999996</v>
      </c>
      <c r="H3877" s="5">
        <f t="shared" si="3276"/>
        <v>4.5999999999999996</v>
      </c>
      <c r="I3877" s="5">
        <f t="shared" si="3276"/>
        <v>0</v>
      </c>
      <c r="J3877" s="5">
        <f t="shared" si="3276"/>
        <v>0</v>
      </c>
      <c r="K3877" s="5">
        <f t="shared" si="3276"/>
        <v>0</v>
      </c>
      <c r="L3877" s="5">
        <f t="shared" si="3276"/>
        <v>0</v>
      </c>
      <c r="M3877" s="5">
        <f t="shared" si="3250"/>
        <v>4.5999999999999996</v>
      </c>
      <c r="N3877" s="5">
        <v>4.5999999999999996</v>
      </c>
      <c r="O3877" s="5">
        <f t="shared" si="3277"/>
        <v>0</v>
      </c>
      <c r="P3877" s="5">
        <f t="shared" si="3278"/>
        <v>0</v>
      </c>
      <c r="Q3877" s="5">
        <f t="shared" si="3278"/>
        <v>0</v>
      </c>
      <c r="R3877" s="5">
        <f t="shared" si="3278"/>
        <v>0</v>
      </c>
      <c r="S3877" s="5">
        <f t="shared" si="3278"/>
        <v>0</v>
      </c>
      <c r="T3877" s="5">
        <v>4.5999999999999996</v>
      </c>
      <c r="U3877" s="5">
        <f t="shared" si="3278"/>
        <v>0</v>
      </c>
      <c r="V3877" s="36">
        <f t="shared" si="3278"/>
        <v>0</v>
      </c>
      <c r="W3877" s="5">
        <f t="shared" si="3254"/>
        <v>100</v>
      </c>
      <c r="X3877" s="24"/>
    </row>
    <row r="3878" spans="1:24" ht="47.25" x14ac:dyDescent="0.25">
      <c r="A3878" s="4" t="s">
        <v>221</v>
      </c>
      <c r="B3878" s="4" t="s">
        <v>1344</v>
      </c>
      <c r="C3878" s="4" t="s">
        <v>176</v>
      </c>
      <c r="D3878" s="4"/>
      <c r="E3878" s="14" t="s">
        <v>1476</v>
      </c>
      <c r="F3878" s="5">
        <f t="shared" si="3276"/>
        <v>4.5999999999999996</v>
      </c>
      <c r="G3878" s="5">
        <f t="shared" si="3276"/>
        <v>4.5999999999999996</v>
      </c>
      <c r="H3878" s="5">
        <f t="shared" si="3276"/>
        <v>4.5999999999999996</v>
      </c>
      <c r="I3878" s="5">
        <f t="shared" si="3276"/>
        <v>0</v>
      </c>
      <c r="J3878" s="5">
        <f t="shared" si="3276"/>
        <v>0</v>
      </c>
      <c r="K3878" s="5">
        <f t="shared" si="3276"/>
        <v>0</v>
      </c>
      <c r="L3878" s="5">
        <f t="shared" si="3276"/>
        <v>0</v>
      </c>
      <c r="M3878" s="5">
        <f t="shared" si="3250"/>
        <v>4.5999999999999996</v>
      </c>
      <c r="N3878" s="5">
        <v>113.381</v>
      </c>
      <c r="O3878" s="5">
        <f t="shared" si="3277"/>
        <v>0</v>
      </c>
      <c r="P3878" s="5">
        <f t="shared" si="3278"/>
        <v>0</v>
      </c>
      <c r="Q3878" s="5">
        <f t="shared" si="3278"/>
        <v>0</v>
      </c>
      <c r="R3878" s="5">
        <f t="shared" si="3278"/>
        <v>0</v>
      </c>
      <c r="S3878" s="5">
        <f t="shared" si="3278"/>
        <v>0</v>
      </c>
      <c r="T3878" s="5">
        <v>113.378</v>
      </c>
      <c r="U3878" s="5">
        <f t="shared" si="3278"/>
        <v>0</v>
      </c>
      <c r="V3878" s="36">
        <f t="shared" si="3278"/>
        <v>0</v>
      </c>
      <c r="W3878" s="5">
        <f t="shared" si="3254"/>
        <v>99.997354054030225</v>
      </c>
      <c r="X3878" s="24"/>
    </row>
    <row r="3879" spans="1:24" ht="31.5" x14ac:dyDescent="0.25">
      <c r="A3879" s="4" t="s">
        <v>221</v>
      </c>
      <c r="B3879" s="4" t="s">
        <v>1344</v>
      </c>
      <c r="C3879" s="4" t="s">
        <v>177</v>
      </c>
      <c r="D3879" s="4"/>
      <c r="E3879" s="14" t="s">
        <v>881</v>
      </c>
      <c r="F3879" s="5">
        <f t="shared" si="3276"/>
        <v>4.5999999999999996</v>
      </c>
      <c r="G3879" s="5">
        <f t="shared" si="3276"/>
        <v>4.5999999999999996</v>
      </c>
      <c r="H3879" s="5">
        <f t="shared" si="3276"/>
        <v>4.5999999999999996</v>
      </c>
      <c r="I3879" s="5">
        <f t="shared" si="3276"/>
        <v>0</v>
      </c>
      <c r="J3879" s="5">
        <f t="shared" si="3276"/>
        <v>0</v>
      </c>
      <c r="K3879" s="5">
        <f t="shared" si="3276"/>
        <v>0</v>
      </c>
      <c r="L3879" s="5">
        <f t="shared" si="3276"/>
        <v>0</v>
      </c>
      <c r="M3879" s="5">
        <f t="shared" si="3250"/>
        <v>4.5999999999999996</v>
      </c>
      <c r="N3879" s="5">
        <v>113.381</v>
      </c>
      <c r="O3879" s="5">
        <f t="shared" si="3277"/>
        <v>0</v>
      </c>
      <c r="P3879" s="5">
        <f t="shared" si="3278"/>
        <v>0</v>
      </c>
      <c r="Q3879" s="5">
        <f t="shared" si="3278"/>
        <v>0</v>
      </c>
      <c r="R3879" s="5">
        <f t="shared" si="3278"/>
        <v>0</v>
      </c>
      <c r="S3879" s="5">
        <f t="shared" si="3278"/>
        <v>0</v>
      </c>
      <c r="T3879" s="5">
        <v>113.378</v>
      </c>
      <c r="U3879" s="5">
        <f t="shared" si="3278"/>
        <v>0</v>
      </c>
      <c r="V3879" s="36">
        <f t="shared" si="3278"/>
        <v>0</v>
      </c>
      <c r="W3879" s="5">
        <f t="shared" si="3254"/>
        <v>99.997354054030225</v>
      </c>
      <c r="X3879" s="24"/>
    </row>
    <row r="3880" spans="1:24" ht="63" x14ac:dyDescent="0.25">
      <c r="A3880" s="4" t="s">
        <v>221</v>
      </c>
      <c r="B3880" s="4" t="s">
        <v>1344</v>
      </c>
      <c r="C3880" s="4" t="s">
        <v>175</v>
      </c>
      <c r="D3880" s="4"/>
      <c r="E3880" s="14" t="s">
        <v>1477</v>
      </c>
      <c r="F3880" s="5">
        <f t="shared" si="3276"/>
        <v>4.5999999999999996</v>
      </c>
      <c r="G3880" s="5">
        <f t="shared" si="3276"/>
        <v>4.5999999999999996</v>
      </c>
      <c r="H3880" s="5">
        <f t="shared" si="3276"/>
        <v>4.5999999999999996</v>
      </c>
      <c r="I3880" s="5">
        <f t="shared" si="3276"/>
        <v>0</v>
      </c>
      <c r="J3880" s="5">
        <f t="shared" si="3276"/>
        <v>0</v>
      </c>
      <c r="K3880" s="5">
        <f t="shared" si="3276"/>
        <v>0</v>
      </c>
      <c r="L3880" s="5">
        <f t="shared" si="3276"/>
        <v>0</v>
      </c>
      <c r="M3880" s="5">
        <f t="shared" si="3250"/>
        <v>4.5999999999999996</v>
      </c>
      <c r="N3880" s="5">
        <v>113.381</v>
      </c>
      <c r="O3880" s="5">
        <f t="shared" si="3277"/>
        <v>0</v>
      </c>
      <c r="P3880" s="5">
        <f t="shared" si="3278"/>
        <v>0</v>
      </c>
      <c r="Q3880" s="5">
        <f t="shared" si="3278"/>
        <v>0</v>
      </c>
      <c r="R3880" s="5">
        <f t="shared" si="3278"/>
        <v>0</v>
      </c>
      <c r="S3880" s="5">
        <f t="shared" si="3278"/>
        <v>0</v>
      </c>
      <c r="T3880" s="5">
        <v>113.378</v>
      </c>
      <c r="U3880" s="5">
        <f t="shared" si="3278"/>
        <v>0</v>
      </c>
      <c r="V3880" s="36">
        <f t="shared" si="3278"/>
        <v>0</v>
      </c>
      <c r="W3880" s="5">
        <f t="shared" si="3254"/>
        <v>99.997354054030225</v>
      </c>
      <c r="X3880" s="24"/>
    </row>
    <row r="3881" spans="1:24" ht="31.5" x14ac:dyDescent="0.25">
      <c r="A3881" s="4" t="s">
        <v>221</v>
      </c>
      <c r="B3881" s="4" t="s">
        <v>1344</v>
      </c>
      <c r="C3881" s="4" t="s">
        <v>175</v>
      </c>
      <c r="D3881" s="4" t="s">
        <v>11</v>
      </c>
      <c r="E3881" s="14" t="s">
        <v>465</v>
      </c>
      <c r="F3881" s="5">
        <f t="shared" si="3276"/>
        <v>4.5999999999999996</v>
      </c>
      <c r="G3881" s="5">
        <f t="shared" si="3276"/>
        <v>4.5999999999999996</v>
      </c>
      <c r="H3881" s="5">
        <f t="shared" si="3276"/>
        <v>4.5999999999999996</v>
      </c>
      <c r="I3881" s="5">
        <f t="shared" si="3276"/>
        <v>0</v>
      </c>
      <c r="J3881" s="5">
        <f t="shared" si="3276"/>
        <v>0</v>
      </c>
      <c r="K3881" s="5">
        <f t="shared" si="3276"/>
        <v>0</v>
      </c>
      <c r="L3881" s="5">
        <f t="shared" si="3276"/>
        <v>0</v>
      </c>
      <c r="M3881" s="5">
        <f t="shared" si="3250"/>
        <v>4.5999999999999996</v>
      </c>
      <c r="N3881" s="5">
        <v>58.8</v>
      </c>
      <c r="O3881" s="5">
        <f t="shared" si="3277"/>
        <v>0</v>
      </c>
      <c r="P3881" s="5">
        <f t="shared" si="3278"/>
        <v>0</v>
      </c>
      <c r="Q3881" s="5">
        <f t="shared" si="3278"/>
        <v>0</v>
      </c>
      <c r="R3881" s="5">
        <f t="shared" si="3278"/>
        <v>0</v>
      </c>
      <c r="S3881" s="5">
        <f t="shared" si="3278"/>
        <v>0</v>
      </c>
      <c r="T3881" s="5">
        <v>58.8</v>
      </c>
      <c r="U3881" s="5">
        <f t="shared" si="3278"/>
        <v>0</v>
      </c>
      <c r="V3881" s="36">
        <f t="shared" si="3278"/>
        <v>0</v>
      </c>
      <c r="W3881" s="5">
        <f t="shared" si="3254"/>
        <v>100</v>
      </c>
      <c r="X3881" s="24"/>
    </row>
    <row r="3882" spans="1:24" ht="31.5" x14ac:dyDescent="0.25">
      <c r="A3882" s="4" t="s">
        <v>221</v>
      </c>
      <c r="B3882" s="4" t="s">
        <v>1344</v>
      </c>
      <c r="C3882" s="4" t="s">
        <v>175</v>
      </c>
      <c r="D3882" s="4" t="s">
        <v>12</v>
      </c>
      <c r="E3882" s="14" t="s">
        <v>466</v>
      </c>
      <c r="F3882" s="5">
        <v>4.5999999999999996</v>
      </c>
      <c r="G3882" s="5">
        <v>4.5999999999999996</v>
      </c>
      <c r="H3882" s="5">
        <v>4.5999999999999996</v>
      </c>
      <c r="I3882" s="5"/>
      <c r="J3882" s="5"/>
      <c r="K3882" s="5"/>
      <c r="L3882" s="5"/>
      <c r="M3882" s="5">
        <f t="shared" si="3250"/>
        <v>4.5999999999999996</v>
      </c>
      <c r="N3882" s="5">
        <v>58.8</v>
      </c>
      <c r="O3882" s="5">
        <v>0</v>
      </c>
      <c r="P3882" s="5">
        <v>0</v>
      </c>
      <c r="Q3882" s="5">
        <v>0</v>
      </c>
      <c r="R3882" s="5">
        <v>0</v>
      </c>
      <c r="S3882" s="5">
        <v>0</v>
      </c>
      <c r="T3882" s="5">
        <v>58.8</v>
      </c>
      <c r="U3882" s="5">
        <v>0</v>
      </c>
      <c r="V3882" s="36">
        <v>0</v>
      </c>
      <c r="W3882" s="5">
        <f t="shared" si="3254"/>
        <v>100</v>
      </c>
      <c r="X3882" s="24"/>
    </row>
    <row r="3883" spans="1:24" s="10" customFormat="1" x14ac:dyDescent="0.25">
      <c r="A3883" s="4" t="s">
        <v>221</v>
      </c>
      <c r="B3883" s="4" t="s">
        <v>1344</v>
      </c>
      <c r="C3883" s="4" t="s">
        <v>175</v>
      </c>
      <c r="D3883" s="4" t="s">
        <v>13</v>
      </c>
      <c r="E3883" s="14" t="s">
        <v>480</v>
      </c>
      <c r="F3883" s="5"/>
      <c r="G3883" s="5"/>
      <c r="H3883" s="5"/>
      <c r="I3883" s="5"/>
      <c r="J3883" s="5"/>
      <c r="K3883" s="5"/>
      <c r="L3883" s="5"/>
      <c r="M3883" s="11">
        <f>M3884</f>
        <v>0</v>
      </c>
      <c r="N3883" s="5">
        <v>54.581000000000003</v>
      </c>
      <c r="O3883" s="11">
        <f t="shared" ref="O3883:V3883" si="3279">O3884</f>
        <v>0</v>
      </c>
      <c r="P3883" s="11">
        <f t="shared" si="3279"/>
        <v>0</v>
      </c>
      <c r="Q3883" s="11">
        <f t="shared" si="3279"/>
        <v>0</v>
      </c>
      <c r="R3883" s="11">
        <f t="shared" si="3279"/>
        <v>0</v>
      </c>
      <c r="S3883" s="11">
        <f t="shared" si="3279"/>
        <v>0</v>
      </c>
      <c r="T3883" s="5">
        <v>54.578000000000003</v>
      </c>
      <c r="U3883" s="11">
        <f t="shared" si="3279"/>
        <v>0</v>
      </c>
      <c r="V3883" s="11">
        <f t="shared" si="3279"/>
        <v>0</v>
      </c>
      <c r="W3883" s="5">
        <f t="shared" si="3254"/>
        <v>99.994503581832504</v>
      </c>
      <c r="X3883" s="25"/>
    </row>
    <row r="3884" spans="1:24" x14ac:dyDescent="0.25">
      <c r="A3884" s="4" t="s">
        <v>221</v>
      </c>
      <c r="B3884" s="4" t="s">
        <v>1344</v>
      </c>
      <c r="C3884" s="4" t="s">
        <v>175</v>
      </c>
      <c r="D3884" s="4" t="s">
        <v>20</v>
      </c>
      <c r="E3884" s="14" t="s">
        <v>483</v>
      </c>
      <c r="F3884" s="5"/>
      <c r="G3884" s="5"/>
      <c r="H3884" s="5"/>
      <c r="I3884" s="5"/>
      <c r="J3884" s="5"/>
      <c r="K3884" s="5"/>
      <c r="L3884" s="5"/>
      <c r="M3884" s="5">
        <f>M3885+M3890</f>
        <v>0</v>
      </c>
      <c r="N3884" s="5">
        <v>54.581000000000003</v>
      </c>
      <c r="O3884" s="5">
        <f t="shared" ref="O3884:V3884" si="3280">O3885+O3890</f>
        <v>0</v>
      </c>
      <c r="P3884" s="5">
        <f t="shared" si="3280"/>
        <v>0</v>
      </c>
      <c r="Q3884" s="5">
        <f t="shared" si="3280"/>
        <v>0</v>
      </c>
      <c r="R3884" s="5">
        <f t="shared" si="3280"/>
        <v>0</v>
      </c>
      <c r="S3884" s="5">
        <f t="shared" si="3280"/>
        <v>0</v>
      </c>
      <c r="T3884" s="5">
        <v>54.578000000000003</v>
      </c>
      <c r="U3884" s="5">
        <f t="shared" si="3280"/>
        <v>0</v>
      </c>
      <c r="V3884" s="5">
        <f t="shared" si="3280"/>
        <v>0</v>
      </c>
      <c r="W3884" s="5">
        <f t="shared" si="3254"/>
        <v>99.994503581832504</v>
      </c>
      <c r="X3884" s="26"/>
    </row>
    <row r="3885" spans="1:24" ht="31.5" x14ac:dyDescent="0.25">
      <c r="A3885" s="9" t="s">
        <v>221</v>
      </c>
      <c r="B3885" s="9" t="s">
        <v>1320</v>
      </c>
      <c r="C3885" s="9"/>
      <c r="D3885" s="9"/>
      <c r="E3885" s="13" t="s">
        <v>441</v>
      </c>
      <c r="F3885" s="5"/>
      <c r="G3885" s="5"/>
      <c r="H3885" s="5"/>
      <c r="I3885" s="5"/>
      <c r="J3885" s="5"/>
      <c r="K3885" s="5"/>
      <c r="L3885" s="5"/>
      <c r="M3885" s="5">
        <f>M3886</f>
        <v>0</v>
      </c>
      <c r="N3885" s="11">
        <v>2.2999999999999998</v>
      </c>
      <c r="O3885" s="5">
        <f t="shared" ref="O3885:V3888" si="3281">O3886</f>
        <v>0</v>
      </c>
      <c r="P3885" s="5">
        <f t="shared" si="3281"/>
        <v>0</v>
      </c>
      <c r="Q3885" s="5">
        <f t="shared" si="3281"/>
        <v>0</v>
      </c>
      <c r="R3885" s="5">
        <f t="shared" si="3281"/>
        <v>0</v>
      </c>
      <c r="S3885" s="5">
        <f t="shared" si="3281"/>
        <v>0</v>
      </c>
      <c r="T3885" s="11">
        <v>2.2999999999999998</v>
      </c>
      <c r="U3885" s="5">
        <f t="shared" si="3281"/>
        <v>0</v>
      </c>
      <c r="V3885" s="5">
        <f t="shared" si="3281"/>
        <v>0</v>
      </c>
      <c r="W3885" s="11">
        <f t="shared" si="3254"/>
        <v>100</v>
      </c>
      <c r="X3885" s="26"/>
    </row>
    <row r="3886" spans="1:24" ht="31.5" x14ac:dyDescent="0.25">
      <c r="A3886" s="4" t="s">
        <v>221</v>
      </c>
      <c r="B3886" s="4" t="s">
        <v>1320</v>
      </c>
      <c r="C3886" s="4" t="s">
        <v>22</v>
      </c>
      <c r="D3886" s="4"/>
      <c r="E3886" s="14" t="s">
        <v>699</v>
      </c>
      <c r="F3886" s="5"/>
      <c r="G3886" s="5"/>
      <c r="H3886" s="5"/>
      <c r="I3886" s="5"/>
      <c r="J3886" s="5"/>
      <c r="K3886" s="5"/>
      <c r="L3886" s="5"/>
      <c r="M3886" s="5">
        <f>M3887</f>
        <v>0</v>
      </c>
      <c r="N3886" s="5">
        <v>2.2999999999999998</v>
      </c>
      <c r="O3886" s="5">
        <f t="shared" si="3281"/>
        <v>0</v>
      </c>
      <c r="P3886" s="5">
        <f t="shared" si="3281"/>
        <v>0</v>
      </c>
      <c r="Q3886" s="5">
        <f t="shared" si="3281"/>
        <v>0</v>
      </c>
      <c r="R3886" s="5">
        <f t="shared" si="3281"/>
        <v>0</v>
      </c>
      <c r="S3886" s="5">
        <f t="shared" si="3281"/>
        <v>0</v>
      </c>
      <c r="T3886" s="5">
        <v>2.2999999999999998</v>
      </c>
      <c r="U3886" s="5">
        <f t="shared" si="3281"/>
        <v>0</v>
      </c>
      <c r="V3886" s="5">
        <f t="shared" si="3281"/>
        <v>0</v>
      </c>
      <c r="W3886" s="5">
        <f t="shared" si="3254"/>
        <v>100</v>
      </c>
      <c r="X3886" s="26"/>
    </row>
    <row r="3887" spans="1:24" x14ac:dyDescent="0.25">
      <c r="A3887" s="4" t="s">
        <v>221</v>
      </c>
      <c r="B3887" s="4" t="s">
        <v>1320</v>
      </c>
      <c r="C3887" s="4" t="s">
        <v>23</v>
      </c>
      <c r="D3887" s="4"/>
      <c r="E3887" s="14" t="s">
        <v>705</v>
      </c>
      <c r="F3887" s="5"/>
      <c r="G3887" s="5"/>
      <c r="H3887" s="5"/>
      <c r="I3887" s="5"/>
      <c r="J3887" s="5"/>
      <c r="K3887" s="5"/>
      <c r="L3887" s="5"/>
      <c r="M3887" s="5">
        <f>M3888</f>
        <v>0</v>
      </c>
      <c r="N3887" s="5">
        <v>2.2999999999999998</v>
      </c>
      <c r="O3887" s="5">
        <f t="shared" si="3281"/>
        <v>0</v>
      </c>
      <c r="P3887" s="5">
        <f t="shared" si="3281"/>
        <v>0</v>
      </c>
      <c r="Q3887" s="5">
        <f t="shared" si="3281"/>
        <v>0</v>
      </c>
      <c r="R3887" s="5">
        <f t="shared" si="3281"/>
        <v>0</v>
      </c>
      <c r="S3887" s="5">
        <f t="shared" si="3281"/>
        <v>0</v>
      </c>
      <c r="T3887" s="5">
        <v>2.2999999999999998</v>
      </c>
      <c r="U3887" s="5">
        <f t="shared" si="3281"/>
        <v>0</v>
      </c>
      <c r="V3887" s="5">
        <f t="shared" si="3281"/>
        <v>0</v>
      </c>
      <c r="W3887" s="5">
        <f t="shared" si="3254"/>
        <v>100</v>
      </c>
      <c r="X3887" s="26"/>
    </row>
    <row r="3888" spans="1:24" ht="31.5" x14ac:dyDescent="0.25">
      <c r="A3888" s="4" t="s">
        <v>221</v>
      </c>
      <c r="B3888" s="4" t="s">
        <v>1320</v>
      </c>
      <c r="C3888" s="4" t="s">
        <v>264</v>
      </c>
      <c r="D3888" s="4"/>
      <c r="E3888" s="14" t="s">
        <v>714</v>
      </c>
      <c r="F3888" s="5"/>
      <c r="G3888" s="5"/>
      <c r="H3888" s="5"/>
      <c r="I3888" s="5"/>
      <c r="J3888" s="5"/>
      <c r="K3888" s="5"/>
      <c r="L3888" s="5"/>
      <c r="M3888" s="5">
        <f>M3889</f>
        <v>0</v>
      </c>
      <c r="N3888" s="5">
        <v>2.2999999999999998</v>
      </c>
      <c r="O3888" s="5">
        <f t="shared" si="3281"/>
        <v>0</v>
      </c>
      <c r="P3888" s="5">
        <f t="shared" si="3281"/>
        <v>0</v>
      </c>
      <c r="Q3888" s="5">
        <f t="shared" si="3281"/>
        <v>0</v>
      </c>
      <c r="R3888" s="5">
        <f t="shared" si="3281"/>
        <v>0</v>
      </c>
      <c r="S3888" s="5">
        <f t="shared" si="3281"/>
        <v>0</v>
      </c>
      <c r="T3888" s="5">
        <v>2.2999999999999998</v>
      </c>
      <c r="U3888" s="5">
        <f t="shared" si="3281"/>
        <v>0</v>
      </c>
      <c r="V3888" s="5">
        <f t="shared" si="3281"/>
        <v>0</v>
      </c>
      <c r="W3888" s="5">
        <f t="shared" si="3254"/>
        <v>100</v>
      </c>
      <c r="X3888" s="26"/>
    </row>
    <row r="3889" spans="1:24" ht="31.5" x14ac:dyDescent="0.25">
      <c r="A3889" s="4" t="s">
        <v>221</v>
      </c>
      <c r="B3889" s="4" t="s">
        <v>1320</v>
      </c>
      <c r="C3889" s="4" t="s">
        <v>264</v>
      </c>
      <c r="D3889" s="4" t="s">
        <v>11</v>
      </c>
      <c r="E3889" s="14" t="s">
        <v>465</v>
      </c>
      <c r="F3889" s="5"/>
      <c r="G3889" s="5"/>
      <c r="H3889" s="5"/>
      <c r="I3889" s="5"/>
      <c r="J3889" s="5"/>
      <c r="K3889" s="5"/>
      <c r="L3889" s="5"/>
      <c r="M3889" s="5">
        <v>0</v>
      </c>
      <c r="N3889" s="5">
        <v>2.2999999999999998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2.2999999999999998</v>
      </c>
      <c r="U3889" s="5">
        <v>0</v>
      </c>
      <c r="V3889" s="5">
        <v>0</v>
      </c>
      <c r="W3889" s="5">
        <f t="shared" si="3254"/>
        <v>100</v>
      </c>
      <c r="X3889" s="26"/>
    </row>
    <row r="3890" spans="1:24" ht="31.5" x14ac:dyDescent="0.25">
      <c r="A3890" s="4" t="s">
        <v>221</v>
      </c>
      <c r="B3890" s="4" t="s">
        <v>1320</v>
      </c>
      <c r="C3890" s="4" t="s">
        <v>264</v>
      </c>
      <c r="D3890" s="4" t="s">
        <v>12</v>
      </c>
      <c r="E3890" s="14" t="s">
        <v>466</v>
      </c>
      <c r="F3890" s="5"/>
      <c r="G3890" s="5"/>
      <c r="H3890" s="5"/>
      <c r="I3890" s="5"/>
      <c r="J3890" s="5"/>
      <c r="K3890" s="5"/>
      <c r="L3890" s="5"/>
      <c r="M3890" s="5">
        <f>M3891</f>
        <v>0</v>
      </c>
      <c r="N3890" s="5">
        <v>2.2999999999999998</v>
      </c>
      <c r="O3890" s="5">
        <f t="shared" ref="O3890:V3891" si="3282">O3891</f>
        <v>0</v>
      </c>
      <c r="P3890" s="5">
        <f t="shared" si="3282"/>
        <v>0</v>
      </c>
      <c r="Q3890" s="5">
        <f t="shared" si="3282"/>
        <v>0</v>
      </c>
      <c r="R3890" s="5">
        <f t="shared" si="3282"/>
        <v>0</v>
      </c>
      <c r="S3890" s="5">
        <f t="shared" si="3282"/>
        <v>0</v>
      </c>
      <c r="T3890" s="5">
        <v>2.2999999999999998</v>
      </c>
      <c r="U3890" s="5">
        <f t="shared" si="3282"/>
        <v>0</v>
      </c>
      <c r="V3890" s="5">
        <f t="shared" si="3282"/>
        <v>0</v>
      </c>
      <c r="W3890" s="5">
        <f t="shared" si="3254"/>
        <v>100</v>
      </c>
      <c r="X3890" s="26"/>
    </row>
    <row r="3891" spans="1:24" x14ac:dyDescent="0.25">
      <c r="A3891" s="7" t="s">
        <v>221</v>
      </c>
      <c r="B3891" s="7" t="s">
        <v>30</v>
      </c>
      <c r="C3891" s="7"/>
      <c r="D3891" s="7"/>
      <c r="E3891" s="18" t="s">
        <v>427</v>
      </c>
      <c r="F3891" s="5"/>
      <c r="G3891" s="5"/>
      <c r="H3891" s="5"/>
      <c r="I3891" s="5"/>
      <c r="J3891" s="5"/>
      <c r="K3891" s="5"/>
      <c r="L3891" s="5"/>
      <c r="M3891" s="5">
        <f>M3892</f>
        <v>0</v>
      </c>
      <c r="N3891" s="8">
        <v>58025.789820000005</v>
      </c>
      <c r="O3891" s="5">
        <f t="shared" si="3282"/>
        <v>0</v>
      </c>
      <c r="P3891" s="5">
        <f t="shared" si="3282"/>
        <v>0</v>
      </c>
      <c r="Q3891" s="5">
        <f t="shared" si="3282"/>
        <v>0</v>
      </c>
      <c r="R3891" s="5">
        <f t="shared" si="3282"/>
        <v>0</v>
      </c>
      <c r="S3891" s="5">
        <f t="shared" si="3282"/>
        <v>0</v>
      </c>
      <c r="T3891" s="8">
        <v>58025.704669999999</v>
      </c>
      <c r="U3891" s="5">
        <f t="shared" si="3282"/>
        <v>0</v>
      </c>
      <c r="V3891" s="5">
        <f t="shared" si="3282"/>
        <v>0</v>
      </c>
      <c r="W3891" s="8">
        <f t="shared" si="3254"/>
        <v>99.999853254905673</v>
      </c>
      <c r="X3891" s="26"/>
    </row>
    <row r="3892" spans="1:24" x14ac:dyDescent="0.25">
      <c r="A3892" s="9" t="s">
        <v>221</v>
      </c>
      <c r="B3892" s="9" t="s">
        <v>1325</v>
      </c>
      <c r="C3892" s="9"/>
      <c r="D3892" s="9"/>
      <c r="E3892" s="13" t="s">
        <v>1181</v>
      </c>
      <c r="F3892" s="5"/>
      <c r="G3892" s="5"/>
      <c r="H3892" s="5"/>
      <c r="I3892" s="5"/>
      <c r="J3892" s="5"/>
      <c r="K3892" s="5"/>
      <c r="L3892" s="5"/>
      <c r="M3892" s="5">
        <f>M3893+M3895</f>
        <v>0</v>
      </c>
      <c r="N3892" s="11">
        <v>60.5</v>
      </c>
      <c r="O3892" s="5">
        <f t="shared" ref="O3892:V3892" si="3283">O3893+O3895</f>
        <v>0</v>
      </c>
      <c r="P3892" s="5">
        <f t="shared" si="3283"/>
        <v>0</v>
      </c>
      <c r="Q3892" s="5">
        <f t="shared" si="3283"/>
        <v>0</v>
      </c>
      <c r="R3892" s="5">
        <f t="shared" si="3283"/>
        <v>0</v>
      </c>
      <c r="S3892" s="5">
        <f t="shared" si="3283"/>
        <v>0</v>
      </c>
      <c r="T3892" s="11">
        <v>60.5</v>
      </c>
      <c r="U3892" s="5">
        <f t="shared" si="3283"/>
        <v>0</v>
      </c>
      <c r="V3892" s="5">
        <f t="shared" si="3283"/>
        <v>0</v>
      </c>
      <c r="W3892" s="11">
        <f t="shared" si="3254"/>
        <v>100</v>
      </c>
      <c r="X3892" s="26"/>
    </row>
    <row r="3893" spans="1:24" ht="31.5" x14ac:dyDescent="0.25">
      <c r="A3893" s="4" t="s">
        <v>221</v>
      </c>
      <c r="B3893" s="4" t="s">
        <v>1325</v>
      </c>
      <c r="C3893" s="4" t="s">
        <v>59</v>
      </c>
      <c r="D3893" s="4"/>
      <c r="E3893" s="14" t="s">
        <v>974</v>
      </c>
      <c r="F3893" s="5"/>
      <c r="G3893" s="5"/>
      <c r="H3893" s="5"/>
      <c r="I3893" s="5"/>
      <c r="J3893" s="5"/>
      <c r="K3893" s="5"/>
      <c r="L3893" s="5"/>
      <c r="M3893" s="5">
        <f>M3894</f>
        <v>0</v>
      </c>
      <c r="N3893" s="5">
        <v>60.5</v>
      </c>
      <c r="O3893" s="5">
        <f t="shared" ref="O3893:V3893" si="3284">O3894</f>
        <v>0</v>
      </c>
      <c r="P3893" s="5">
        <f t="shared" si="3284"/>
        <v>0</v>
      </c>
      <c r="Q3893" s="5">
        <f t="shared" si="3284"/>
        <v>0</v>
      </c>
      <c r="R3893" s="5">
        <f t="shared" si="3284"/>
        <v>0</v>
      </c>
      <c r="S3893" s="5">
        <f t="shared" si="3284"/>
        <v>0</v>
      </c>
      <c r="T3893" s="5">
        <v>60.5</v>
      </c>
      <c r="U3893" s="5">
        <f t="shared" si="3284"/>
        <v>0</v>
      </c>
      <c r="V3893" s="5">
        <f t="shared" si="3284"/>
        <v>0</v>
      </c>
      <c r="W3893" s="5">
        <f t="shared" si="3254"/>
        <v>100</v>
      </c>
      <c r="X3893" s="26"/>
    </row>
    <row r="3894" spans="1:24" ht="31.5" x14ac:dyDescent="0.25">
      <c r="A3894" s="4" t="s">
        <v>221</v>
      </c>
      <c r="B3894" s="4" t="s">
        <v>1325</v>
      </c>
      <c r="C3894" s="4" t="s">
        <v>66</v>
      </c>
      <c r="D3894" s="4"/>
      <c r="E3894" s="14" t="s">
        <v>975</v>
      </c>
      <c r="F3894" s="5"/>
      <c r="G3894" s="5"/>
      <c r="H3894" s="5"/>
      <c r="I3894" s="5"/>
      <c r="J3894" s="5"/>
      <c r="K3894" s="5"/>
      <c r="L3894" s="5"/>
      <c r="M3894" s="5">
        <v>0</v>
      </c>
      <c r="N3894" s="5">
        <v>60.5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60.5</v>
      </c>
      <c r="U3894" s="5">
        <v>0</v>
      </c>
      <c r="V3894" s="5">
        <v>0</v>
      </c>
      <c r="W3894" s="5">
        <f t="shared" si="3254"/>
        <v>100</v>
      </c>
      <c r="X3894" s="26"/>
    </row>
    <row r="3895" spans="1:24" ht="31.5" x14ac:dyDescent="0.25">
      <c r="A3895" s="4" t="s">
        <v>221</v>
      </c>
      <c r="B3895" s="4" t="s">
        <v>1325</v>
      </c>
      <c r="C3895" s="4" t="s">
        <v>1398</v>
      </c>
      <c r="D3895" s="4"/>
      <c r="E3895" s="14" t="s">
        <v>840</v>
      </c>
      <c r="F3895" s="5"/>
      <c r="G3895" s="5"/>
      <c r="H3895" s="5"/>
      <c r="I3895" s="5"/>
      <c r="J3895" s="5"/>
      <c r="K3895" s="5"/>
      <c r="L3895" s="5"/>
      <c r="M3895" s="5">
        <f>M3896</f>
        <v>0</v>
      </c>
      <c r="N3895" s="5">
        <v>60.5</v>
      </c>
      <c r="O3895" s="5">
        <f t="shared" ref="O3895:V3895" si="3285">O3896</f>
        <v>0</v>
      </c>
      <c r="P3895" s="5">
        <f t="shared" si="3285"/>
        <v>0</v>
      </c>
      <c r="Q3895" s="5">
        <f t="shared" si="3285"/>
        <v>0</v>
      </c>
      <c r="R3895" s="5">
        <f t="shared" si="3285"/>
        <v>0</v>
      </c>
      <c r="S3895" s="5">
        <f t="shared" si="3285"/>
        <v>0</v>
      </c>
      <c r="T3895" s="5">
        <v>60.5</v>
      </c>
      <c r="U3895" s="5">
        <f t="shared" si="3285"/>
        <v>0</v>
      </c>
      <c r="V3895" s="5">
        <f t="shared" si="3285"/>
        <v>0</v>
      </c>
      <c r="W3895" s="5">
        <f t="shared" si="3254"/>
        <v>100</v>
      </c>
      <c r="X3895" s="26"/>
    </row>
    <row r="3896" spans="1:24" ht="63" x14ac:dyDescent="0.25">
      <c r="A3896" s="4" t="s">
        <v>221</v>
      </c>
      <c r="B3896" s="4" t="s">
        <v>1325</v>
      </c>
      <c r="C3896" s="4" t="s">
        <v>1478</v>
      </c>
      <c r="D3896" s="4"/>
      <c r="E3896" s="14" t="s">
        <v>1178</v>
      </c>
      <c r="F3896" s="5"/>
      <c r="G3896" s="5"/>
      <c r="H3896" s="5"/>
      <c r="I3896" s="5"/>
      <c r="J3896" s="5"/>
      <c r="K3896" s="5"/>
      <c r="L3896" s="5"/>
      <c r="M3896" s="5">
        <v>0</v>
      </c>
      <c r="N3896" s="5">
        <v>60.5</v>
      </c>
      <c r="O3896" s="5">
        <v>0</v>
      </c>
      <c r="P3896" s="5">
        <v>0</v>
      </c>
      <c r="Q3896" s="5">
        <v>0</v>
      </c>
      <c r="R3896" s="5">
        <v>0</v>
      </c>
      <c r="S3896" s="5">
        <v>0</v>
      </c>
      <c r="T3896" s="5">
        <v>60.5</v>
      </c>
      <c r="U3896" s="5">
        <v>0</v>
      </c>
      <c r="V3896" s="5">
        <v>0</v>
      </c>
      <c r="W3896" s="5">
        <f t="shared" si="3254"/>
        <v>100</v>
      </c>
      <c r="X3896" s="26"/>
    </row>
    <row r="3897" spans="1:24" s="10" customFormat="1" ht="31.5" x14ac:dyDescent="0.25">
      <c r="A3897" s="4" t="s">
        <v>221</v>
      </c>
      <c r="B3897" s="4" t="s">
        <v>1325</v>
      </c>
      <c r="C3897" s="4" t="s">
        <v>1478</v>
      </c>
      <c r="D3897" s="4" t="s">
        <v>11</v>
      </c>
      <c r="E3897" s="14" t="s">
        <v>465</v>
      </c>
      <c r="F3897" s="11">
        <f t="shared" ref="F3897:L3897" si="3286">F3898+F3906</f>
        <v>89</v>
      </c>
      <c r="G3897" s="11">
        <f t="shared" si="3286"/>
        <v>67</v>
      </c>
      <c r="H3897" s="11">
        <f t="shared" si="3286"/>
        <v>89.4</v>
      </c>
      <c r="I3897" s="11">
        <f t="shared" si="3286"/>
        <v>0</v>
      </c>
      <c r="J3897" s="11">
        <f t="shared" si="3286"/>
        <v>0</v>
      </c>
      <c r="K3897" s="11">
        <f t="shared" si="3286"/>
        <v>0</v>
      </c>
      <c r="L3897" s="11">
        <f t="shared" si="3286"/>
        <v>3.45</v>
      </c>
      <c r="M3897" s="11">
        <f t="shared" si="3250"/>
        <v>92.45</v>
      </c>
      <c r="N3897" s="5">
        <v>60.5</v>
      </c>
      <c r="O3897" s="11">
        <f>O3898+O3906</f>
        <v>44.742069999999998</v>
      </c>
      <c r="P3897" s="11">
        <f t="shared" ref="P3897:V3897" si="3287">P3898+P3906</f>
        <v>17880.014500000001</v>
      </c>
      <c r="Q3897" s="11">
        <f t="shared" si="3287"/>
        <v>2.214</v>
      </c>
      <c r="R3897" s="11">
        <f t="shared" si="3287"/>
        <v>0</v>
      </c>
      <c r="S3897" s="11">
        <f t="shared" si="3287"/>
        <v>0</v>
      </c>
      <c r="T3897" s="5">
        <v>60.5</v>
      </c>
      <c r="U3897" s="11">
        <f t="shared" si="3287"/>
        <v>17880.014500000001</v>
      </c>
      <c r="V3897" s="35">
        <f t="shared" si="3287"/>
        <v>0</v>
      </c>
      <c r="W3897" s="5">
        <f t="shared" si="3254"/>
        <v>100</v>
      </c>
      <c r="X3897" s="25"/>
    </row>
    <row r="3898" spans="1:24" ht="31.5" x14ac:dyDescent="0.25">
      <c r="A3898" s="4" t="s">
        <v>221</v>
      </c>
      <c r="B3898" s="4" t="s">
        <v>1325</v>
      </c>
      <c r="C3898" s="4" t="s">
        <v>1478</v>
      </c>
      <c r="D3898" s="4" t="s">
        <v>12</v>
      </c>
      <c r="E3898" s="14" t="s">
        <v>466</v>
      </c>
      <c r="F3898" s="5">
        <f t="shared" ref="F3898:L3900" si="3288">F3899</f>
        <v>86</v>
      </c>
      <c r="G3898" s="5">
        <f t="shared" si="3288"/>
        <v>64</v>
      </c>
      <c r="H3898" s="5">
        <f t="shared" si="3288"/>
        <v>86.4</v>
      </c>
      <c r="I3898" s="5">
        <f t="shared" si="3288"/>
        <v>0</v>
      </c>
      <c r="J3898" s="5">
        <f t="shared" si="3288"/>
        <v>0</v>
      </c>
      <c r="K3898" s="5">
        <f t="shared" si="3288"/>
        <v>0</v>
      </c>
      <c r="L3898" s="5">
        <f t="shared" si="3288"/>
        <v>3.45</v>
      </c>
      <c r="M3898" s="5">
        <f t="shared" si="3250"/>
        <v>89.45</v>
      </c>
      <c r="N3898" s="5">
        <v>60.5</v>
      </c>
      <c r="O3898" s="5">
        <f t="shared" ref="O3898:O3900" si="3289">O3899</f>
        <v>42.52807</v>
      </c>
      <c r="P3898" s="5">
        <f t="shared" ref="P3898:V3900" si="3290">P3899</f>
        <v>0</v>
      </c>
      <c r="Q3898" s="5">
        <f t="shared" si="3290"/>
        <v>0</v>
      </c>
      <c r="R3898" s="5">
        <f t="shared" si="3290"/>
        <v>0</v>
      </c>
      <c r="S3898" s="5">
        <f t="shared" si="3290"/>
        <v>0</v>
      </c>
      <c r="T3898" s="5">
        <v>60.5</v>
      </c>
      <c r="U3898" s="5">
        <f t="shared" si="3290"/>
        <v>0</v>
      </c>
      <c r="V3898" s="36">
        <f t="shared" si="3290"/>
        <v>0</v>
      </c>
      <c r="W3898" s="5">
        <f t="shared" si="3254"/>
        <v>100</v>
      </c>
      <c r="X3898" s="24"/>
    </row>
    <row r="3899" spans="1:24" x14ac:dyDescent="0.25">
      <c r="A3899" s="9" t="s">
        <v>221</v>
      </c>
      <c r="B3899" s="9" t="s">
        <v>1345</v>
      </c>
      <c r="C3899" s="9"/>
      <c r="D3899" s="9"/>
      <c r="E3899" s="13" t="s">
        <v>444</v>
      </c>
      <c r="F3899" s="5">
        <f t="shared" si="3288"/>
        <v>86</v>
      </c>
      <c r="G3899" s="5">
        <f t="shared" si="3288"/>
        <v>64</v>
      </c>
      <c r="H3899" s="5">
        <f t="shared" si="3288"/>
        <v>86.4</v>
      </c>
      <c r="I3899" s="5">
        <f t="shared" si="3288"/>
        <v>0</v>
      </c>
      <c r="J3899" s="5">
        <f t="shared" si="3288"/>
        <v>0</v>
      </c>
      <c r="K3899" s="5">
        <f t="shared" si="3288"/>
        <v>0</v>
      </c>
      <c r="L3899" s="5">
        <f t="shared" si="3288"/>
        <v>3.45</v>
      </c>
      <c r="M3899" s="5">
        <f t="shared" si="3250"/>
        <v>89.45</v>
      </c>
      <c r="N3899" s="11">
        <v>57904.289820000005</v>
      </c>
      <c r="O3899" s="5">
        <f t="shared" si="3289"/>
        <v>42.52807</v>
      </c>
      <c r="P3899" s="5">
        <f t="shared" si="3290"/>
        <v>0</v>
      </c>
      <c r="Q3899" s="5">
        <f t="shared" si="3290"/>
        <v>0</v>
      </c>
      <c r="R3899" s="5">
        <f t="shared" si="3290"/>
        <v>0</v>
      </c>
      <c r="S3899" s="5">
        <f t="shared" si="3290"/>
        <v>0</v>
      </c>
      <c r="T3899" s="11">
        <v>57904.204819999999</v>
      </c>
      <c r="U3899" s="5">
        <f t="shared" si="3290"/>
        <v>0</v>
      </c>
      <c r="V3899" s="36">
        <f t="shared" si="3290"/>
        <v>0</v>
      </c>
      <c r="W3899" s="11">
        <f t="shared" si="3254"/>
        <v>99.999853206040058</v>
      </c>
      <c r="X3899" s="24"/>
    </row>
    <row r="3900" spans="1:24" ht="31.5" x14ac:dyDescent="0.25">
      <c r="A3900" s="4" t="s">
        <v>221</v>
      </c>
      <c r="B3900" s="4" t="s">
        <v>1345</v>
      </c>
      <c r="C3900" s="4" t="s">
        <v>183</v>
      </c>
      <c r="D3900" s="4"/>
      <c r="E3900" s="14" t="s">
        <v>831</v>
      </c>
      <c r="F3900" s="5">
        <f t="shared" si="3288"/>
        <v>86</v>
      </c>
      <c r="G3900" s="5">
        <f t="shared" si="3288"/>
        <v>64</v>
      </c>
      <c r="H3900" s="5">
        <f t="shared" si="3288"/>
        <v>86.4</v>
      </c>
      <c r="I3900" s="5">
        <f t="shared" si="3288"/>
        <v>0</v>
      </c>
      <c r="J3900" s="5">
        <f t="shared" si="3288"/>
        <v>0</v>
      </c>
      <c r="K3900" s="5">
        <f t="shared" si="3288"/>
        <v>0</v>
      </c>
      <c r="L3900" s="5">
        <f t="shared" si="3288"/>
        <v>3.45</v>
      </c>
      <c r="M3900" s="5">
        <f t="shared" si="3250"/>
        <v>89.45</v>
      </c>
      <c r="N3900" s="5">
        <v>53107.093820000009</v>
      </c>
      <c r="O3900" s="5">
        <f t="shared" si="3289"/>
        <v>42.52807</v>
      </c>
      <c r="P3900" s="5">
        <f t="shared" si="3290"/>
        <v>0</v>
      </c>
      <c r="Q3900" s="5">
        <f t="shared" si="3290"/>
        <v>0</v>
      </c>
      <c r="R3900" s="5">
        <f t="shared" si="3290"/>
        <v>0</v>
      </c>
      <c r="S3900" s="5">
        <f t="shared" si="3290"/>
        <v>0</v>
      </c>
      <c r="T3900" s="5">
        <v>53107.009720000002</v>
      </c>
      <c r="U3900" s="5">
        <f t="shared" si="3290"/>
        <v>0</v>
      </c>
      <c r="V3900" s="36">
        <f t="shared" si="3290"/>
        <v>0</v>
      </c>
      <c r="W3900" s="5">
        <f t="shared" si="3254"/>
        <v>99.999841640741465</v>
      </c>
      <c r="X3900" s="24"/>
    </row>
    <row r="3901" spans="1:24" ht="47.25" x14ac:dyDescent="0.25">
      <c r="A3901" s="4" t="s">
        <v>221</v>
      </c>
      <c r="B3901" s="4" t="s">
        <v>1345</v>
      </c>
      <c r="C3901" s="4" t="s">
        <v>184</v>
      </c>
      <c r="D3901" s="4"/>
      <c r="E3901" s="14" t="s">
        <v>1479</v>
      </c>
      <c r="F3901" s="5">
        <f t="shared" ref="F3901:L3901" si="3291">F3902+F3904</f>
        <v>86</v>
      </c>
      <c r="G3901" s="5">
        <f t="shared" si="3291"/>
        <v>64</v>
      </c>
      <c r="H3901" s="5">
        <f t="shared" si="3291"/>
        <v>86.4</v>
      </c>
      <c r="I3901" s="5">
        <f t="shared" si="3291"/>
        <v>0</v>
      </c>
      <c r="J3901" s="5">
        <f t="shared" si="3291"/>
        <v>0</v>
      </c>
      <c r="K3901" s="5">
        <f t="shared" si="3291"/>
        <v>0</v>
      </c>
      <c r="L3901" s="5">
        <f t="shared" si="3291"/>
        <v>3.45</v>
      </c>
      <c r="M3901" s="5">
        <f t="shared" si="3250"/>
        <v>89.45</v>
      </c>
      <c r="N3901" s="5">
        <v>51197.44746000001</v>
      </c>
      <c r="O3901" s="5">
        <f>O3902+O3904</f>
        <v>42.52807</v>
      </c>
      <c r="P3901" s="5">
        <f t="shared" ref="P3901:V3901" si="3292">P3902+P3904</f>
        <v>0</v>
      </c>
      <c r="Q3901" s="5">
        <f t="shared" si="3292"/>
        <v>0</v>
      </c>
      <c r="R3901" s="5">
        <f t="shared" si="3292"/>
        <v>0</v>
      </c>
      <c r="S3901" s="5">
        <f t="shared" si="3292"/>
        <v>0</v>
      </c>
      <c r="T3901" s="5">
        <v>51197.363360000003</v>
      </c>
      <c r="U3901" s="5">
        <f t="shared" si="3292"/>
        <v>0</v>
      </c>
      <c r="V3901" s="36">
        <f t="shared" si="3292"/>
        <v>0</v>
      </c>
      <c r="W3901" s="5">
        <f t="shared" si="3254"/>
        <v>99.999835733998125</v>
      </c>
      <c r="X3901" s="24"/>
    </row>
    <row r="3902" spans="1:24" ht="47.25" x14ac:dyDescent="0.25">
      <c r="A3902" s="4" t="s">
        <v>221</v>
      </c>
      <c r="B3902" s="4" t="s">
        <v>1345</v>
      </c>
      <c r="C3902" s="4" t="s">
        <v>185</v>
      </c>
      <c r="D3902" s="4"/>
      <c r="E3902" s="14" t="s">
        <v>954</v>
      </c>
      <c r="F3902" s="5">
        <f t="shared" ref="F3902:L3902" si="3293">F3903</f>
        <v>80.8</v>
      </c>
      <c r="G3902" s="5">
        <f t="shared" si="3293"/>
        <v>58.8</v>
      </c>
      <c r="H3902" s="5">
        <f t="shared" si="3293"/>
        <v>81.2</v>
      </c>
      <c r="I3902" s="5">
        <f t="shared" si="3293"/>
        <v>0</v>
      </c>
      <c r="J3902" s="5">
        <f t="shared" si="3293"/>
        <v>0</v>
      </c>
      <c r="K3902" s="5">
        <f t="shared" si="3293"/>
        <v>0</v>
      </c>
      <c r="L3902" s="5">
        <f t="shared" si="3293"/>
        <v>0</v>
      </c>
      <c r="M3902" s="5">
        <f t="shared" si="3250"/>
        <v>80.8</v>
      </c>
      <c r="N3902" s="5">
        <v>30743.013000000003</v>
      </c>
      <c r="O3902" s="5">
        <f>O3903</f>
        <v>36.327069999999999</v>
      </c>
      <c r="P3902" s="5">
        <f t="shared" ref="P3902:V3902" si="3294">P3903</f>
        <v>0</v>
      </c>
      <c r="Q3902" s="5">
        <f t="shared" si="3294"/>
        <v>0</v>
      </c>
      <c r="R3902" s="5">
        <f t="shared" si="3294"/>
        <v>0</v>
      </c>
      <c r="S3902" s="5">
        <f t="shared" si="3294"/>
        <v>0</v>
      </c>
      <c r="T3902" s="5">
        <v>30742.928900000003</v>
      </c>
      <c r="U3902" s="5">
        <f t="shared" si="3294"/>
        <v>0</v>
      </c>
      <c r="V3902" s="36">
        <f t="shared" si="3294"/>
        <v>0</v>
      </c>
      <c r="W3902" s="5">
        <f t="shared" si="3254"/>
        <v>99.999726441907299</v>
      </c>
      <c r="X3902" s="24"/>
    </row>
    <row r="3903" spans="1:24" x14ac:dyDescent="0.25">
      <c r="A3903" s="4" t="s">
        <v>221</v>
      </c>
      <c r="B3903" s="4" t="s">
        <v>1345</v>
      </c>
      <c r="C3903" s="4" t="s">
        <v>178</v>
      </c>
      <c r="D3903" s="4"/>
      <c r="E3903" s="14" t="s">
        <v>532</v>
      </c>
      <c r="F3903" s="5">
        <v>80.8</v>
      </c>
      <c r="G3903" s="5">
        <v>58.8</v>
      </c>
      <c r="H3903" s="5">
        <v>81.2</v>
      </c>
      <c r="I3903" s="5"/>
      <c r="J3903" s="5"/>
      <c r="K3903" s="5"/>
      <c r="L3903" s="5"/>
      <c r="M3903" s="5">
        <f t="shared" si="3250"/>
        <v>80.8</v>
      </c>
      <c r="N3903" s="5">
        <v>30041.525000000001</v>
      </c>
      <c r="O3903" s="5">
        <v>36.327069999999999</v>
      </c>
      <c r="P3903" s="5">
        <v>0</v>
      </c>
      <c r="Q3903" s="5">
        <v>0</v>
      </c>
      <c r="R3903" s="5">
        <v>0</v>
      </c>
      <c r="S3903" s="5">
        <v>0</v>
      </c>
      <c r="T3903" s="5">
        <v>30041.440900000001</v>
      </c>
      <c r="U3903" s="5">
        <v>0</v>
      </c>
      <c r="V3903" s="36">
        <v>0</v>
      </c>
      <c r="W3903" s="5">
        <f t="shared" si="3254"/>
        <v>99.999720054158374</v>
      </c>
      <c r="X3903" s="24"/>
    </row>
    <row r="3904" spans="1:24" ht="31.5" x14ac:dyDescent="0.25">
      <c r="A3904" s="4" t="s">
        <v>221</v>
      </c>
      <c r="B3904" s="4" t="s">
        <v>1345</v>
      </c>
      <c r="C3904" s="4" t="s">
        <v>178</v>
      </c>
      <c r="D3904" s="4" t="s">
        <v>11</v>
      </c>
      <c r="E3904" s="14" t="s">
        <v>465</v>
      </c>
      <c r="F3904" s="5">
        <f t="shared" ref="F3904:L3904" si="3295">F3905</f>
        <v>5.2</v>
      </c>
      <c r="G3904" s="5">
        <f t="shared" si="3295"/>
        <v>5.2</v>
      </c>
      <c r="H3904" s="5">
        <f t="shared" si="3295"/>
        <v>5.2</v>
      </c>
      <c r="I3904" s="5">
        <f t="shared" si="3295"/>
        <v>0</v>
      </c>
      <c r="J3904" s="5">
        <f t="shared" si="3295"/>
        <v>0</v>
      </c>
      <c r="K3904" s="5">
        <f t="shared" si="3295"/>
        <v>0</v>
      </c>
      <c r="L3904" s="5">
        <f t="shared" si="3295"/>
        <v>3.45</v>
      </c>
      <c r="M3904" s="5">
        <f t="shared" si="3250"/>
        <v>8.65</v>
      </c>
      <c r="N3904" s="5">
        <v>30041.525000000001</v>
      </c>
      <c r="O3904" s="5">
        <f>O3905</f>
        <v>6.2009999999999996</v>
      </c>
      <c r="P3904" s="5">
        <f t="shared" ref="P3904:V3904" si="3296">P3905</f>
        <v>0</v>
      </c>
      <c r="Q3904" s="5">
        <f t="shared" si="3296"/>
        <v>0</v>
      </c>
      <c r="R3904" s="5">
        <f t="shared" si="3296"/>
        <v>0</v>
      </c>
      <c r="S3904" s="5">
        <f t="shared" si="3296"/>
        <v>0</v>
      </c>
      <c r="T3904" s="5">
        <v>30041.440900000001</v>
      </c>
      <c r="U3904" s="5">
        <f t="shared" si="3296"/>
        <v>0</v>
      </c>
      <c r="V3904" s="36">
        <f t="shared" si="3296"/>
        <v>0</v>
      </c>
      <c r="W3904" s="5">
        <f t="shared" si="3254"/>
        <v>99.999720054158374</v>
      </c>
      <c r="X3904" s="24"/>
    </row>
    <row r="3905" spans="1:24" ht="31.5" x14ac:dyDescent="0.25">
      <c r="A3905" s="4" t="s">
        <v>221</v>
      </c>
      <c r="B3905" s="4" t="s">
        <v>1345</v>
      </c>
      <c r="C3905" s="4" t="s">
        <v>178</v>
      </c>
      <c r="D3905" s="4" t="s">
        <v>12</v>
      </c>
      <c r="E3905" s="14" t="s">
        <v>466</v>
      </c>
      <c r="F3905" s="5">
        <v>5.2</v>
      </c>
      <c r="G3905" s="5">
        <v>5.2</v>
      </c>
      <c r="H3905" s="5">
        <v>5.2</v>
      </c>
      <c r="I3905" s="5"/>
      <c r="J3905" s="5"/>
      <c r="K3905" s="5"/>
      <c r="L3905" s="5">
        <v>3.45</v>
      </c>
      <c r="M3905" s="5">
        <f t="shared" si="3250"/>
        <v>8.65</v>
      </c>
      <c r="N3905" s="5">
        <v>30041.525000000001</v>
      </c>
      <c r="O3905" s="5">
        <v>6.2009999999999996</v>
      </c>
      <c r="P3905" s="5">
        <v>0</v>
      </c>
      <c r="Q3905" s="5">
        <v>0</v>
      </c>
      <c r="R3905" s="5">
        <v>0</v>
      </c>
      <c r="S3905" s="5">
        <v>0</v>
      </c>
      <c r="T3905" s="5">
        <v>30041.440900000001</v>
      </c>
      <c r="U3905" s="5">
        <v>0</v>
      </c>
      <c r="V3905" s="36">
        <v>0</v>
      </c>
      <c r="W3905" s="5">
        <f t="shared" si="3254"/>
        <v>99.999720054158374</v>
      </c>
      <c r="X3905" s="24"/>
    </row>
    <row r="3906" spans="1:24" ht="31.5" x14ac:dyDescent="0.25">
      <c r="A3906" s="4" t="s">
        <v>221</v>
      </c>
      <c r="B3906" s="4" t="s">
        <v>1345</v>
      </c>
      <c r="C3906" s="4" t="s">
        <v>179</v>
      </c>
      <c r="D3906" s="4"/>
      <c r="E3906" s="14" t="s">
        <v>533</v>
      </c>
      <c r="F3906" s="5">
        <f t="shared" ref="F3906:L3909" si="3297">F3907</f>
        <v>3</v>
      </c>
      <c r="G3906" s="5">
        <f t="shared" si="3297"/>
        <v>3</v>
      </c>
      <c r="H3906" s="5">
        <f t="shared" si="3297"/>
        <v>3</v>
      </c>
      <c r="I3906" s="5">
        <f t="shared" si="3297"/>
        <v>0</v>
      </c>
      <c r="J3906" s="5">
        <f t="shared" si="3297"/>
        <v>0</v>
      </c>
      <c r="K3906" s="5">
        <f t="shared" si="3297"/>
        <v>0</v>
      </c>
      <c r="L3906" s="5">
        <f t="shared" si="3297"/>
        <v>0</v>
      </c>
      <c r="M3906" s="5">
        <f t="shared" si="3250"/>
        <v>3</v>
      </c>
      <c r="N3906" s="5">
        <v>701.48800000000006</v>
      </c>
      <c r="O3906" s="5">
        <f t="shared" ref="O3906:O3909" si="3298">O3907</f>
        <v>2.214</v>
      </c>
      <c r="P3906" s="5">
        <f t="shared" ref="P3906:V3909" si="3299">P3907</f>
        <v>17880.014500000001</v>
      </c>
      <c r="Q3906" s="5">
        <f t="shared" si="3299"/>
        <v>2.214</v>
      </c>
      <c r="R3906" s="5">
        <f t="shared" si="3299"/>
        <v>0</v>
      </c>
      <c r="S3906" s="5">
        <f t="shared" si="3299"/>
        <v>0</v>
      </c>
      <c r="T3906" s="5">
        <v>701.48800000000006</v>
      </c>
      <c r="U3906" s="5">
        <f t="shared" si="3299"/>
        <v>17880.014500000001</v>
      </c>
      <c r="V3906" s="36">
        <f t="shared" si="3299"/>
        <v>0</v>
      </c>
      <c r="W3906" s="5">
        <f t="shared" si="3254"/>
        <v>100</v>
      </c>
      <c r="X3906" s="26"/>
    </row>
    <row r="3907" spans="1:24" ht="31.5" x14ac:dyDescent="0.25">
      <c r="A3907" s="4" t="s">
        <v>221</v>
      </c>
      <c r="B3907" s="4" t="s">
        <v>1345</v>
      </c>
      <c r="C3907" s="4" t="s">
        <v>179</v>
      </c>
      <c r="D3907" s="4" t="s">
        <v>11</v>
      </c>
      <c r="E3907" s="14" t="s">
        <v>465</v>
      </c>
      <c r="F3907" s="5">
        <f t="shared" si="3297"/>
        <v>3</v>
      </c>
      <c r="G3907" s="5">
        <f t="shared" si="3297"/>
        <v>3</v>
      </c>
      <c r="H3907" s="5">
        <f t="shared" si="3297"/>
        <v>3</v>
      </c>
      <c r="I3907" s="5">
        <f t="shared" si="3297"/>
        <v>0</v>
      </c>
      <c r="J3907" s="5">
        <f t="shared" si="3297"/>
        <v>0</v>
      </c>
      <c r="K3907" s="5">
        <f t="shared" si="3297"/>
        <v>0</v>
      </c>
      <c r="L3907" s="5">
        <f t="shared" si="3297"/>
        <v>0</v>
      </c>
      <c r="M3907" s="5">
        <f t="shared" si="3250"/>
        <v>3</v>
      </c>
      <c r="N3907" s="5">
        <v>701.48800000000006</v>
      </c>
      <c r="O3907" s="5">
        <f t="shared" si="3298"/>
        <v>2.214</v>
      </c>
      <c r="P3907" s="5">
        <f t="shared" si="3299"/>
        <v>17880.014500000001</v>
      </c>
      <c r="Q3907" s="5">
        <f t="shared" si="3299"/>
        <v>2.214</v>
      </c>
      <c r="R3907" s="5">
        <f t="shared" si="3299"/>
        <v>0</v>
      </c>
      <c r="S3907" s="5">
        <f t="shared" si="3299"/>
        <v>0</v>
      </c>
      <c r="T3907" s="5">
        <v>701.48800000000006</v>
      </c>
      <c r="U3907" s="5">
        <f t="shared" si="3299"/>
        <v>17880.014500000001</v>
      </c>
      <c r="V3907" s="36">
        <f t="shared" si="3299"/>
        <v>0</v>
      </c>
      <c r="W3907" s="5">
        <f t="shared" si="3254"/>
        <v>100</v>
      </c>
      <c r="X3907" s="26"/>
    </row>
    <row r="3908" spans="1:24" ht="31.5" x14ac:dyDescent="0.25">
      <c r="A3908" s="4" t="s">
        <v>221</v>
      </c>
      <c r="B3908" s="4" t="s">
        <v>1345</v>
      </c>
      <c r="C3908" s="4" t="s">
        <v>179</v>
      </c>
      <c r="D3908" s="4" t="s">
        <v>12</v>
      </c>
      <c r="E3908" s="14" t="s">
        <v>466</v>
      </c>
      <c r="F3908" s="5">
        <f t="shared" si="3297"/>
        <v>3</v>
      </c>
      <c r="G3908" s="5">
        <f t="shared" si="3297"/>
        <v>3</v>
      </c>
      <c r="H3908" s="5">
        <f t="shared" si="3297"/>
        <v>3</v>
      </c>
      <c r="I3908" s="5">
        <f t="shared" si="3297"/>
        <v>0</v>
      </c>
      <c r="J3908" s="5">
        <f t="shared" si="3297"/>
        <v>0</v>
      </c>
      <c r="K3908" s="5">
        <f t="shared" si="3297"/>
        <v>0</v>
      </c>
      <c r="L3908" s="5">
        <f t="shared" si="3297"/>
        <v>0</v>
      </c>
      <c r="M3908" s="5">
        <f t="shared" si="3250"/>
        <v>3</v>
      </c>
      <c r="N3908" s="5">
        <v>701.48800000000006</v>
      </c>
      <c r="O3908" s="5">
        <f t="shared" si="3298"/>
        <v>2.214</v>
      </c>
      <c r="P3908" s="5">
        <f t="shared" si="3299"/>
        <v>17880.014500000001</v>
      </c>
      <c r="Q3908" s="5">
        <f t="shared" si="3299"/>
        <v>2.214</v>
      </c>
      <c r="R3908" s="5">
        <f t="shared" si="3299"/>
        <v>0</v>
      </c>
      <c r="S3908" s="5">
        <f t="shared" si="3299"/>
        <v>0</v>
      </c>
      <c r="T3908" s="5">
        <v>701.48800000000006</v>
      </c>
      <c r="U3908" s="5">
        <f t="shared" si="3299"/>
        <v>17880.014500000001</v>
      </c>
      <c r="V3908" s="36">
        <f t="shared" si="3299"/>
        <v>0</v>
      </c>
      <c r="W3908" s="5">
        <f t="shared" si="3254"/>
        <v>100</v>
      </c>
      <c r="X3908" s="26"/>
    </row>
    <row r="3909" spans="1:24" ht="63" x14ac:dyDescent="0.25">
      <c r="A3909" s="4" t="s">
        <v>221</v>
      </c>
      <c r="B3909" s="4" t="s">
        <v>1345</v>
      </c>
      <c r="C3909" s="4" t="s">
        <v>281</v>
      </c>
      <c r="D3909" s="4"/>
      <c r="E3909" s="14" t="s">
        <v>957</v>
      </c>
      <c r="F3909" s="5">
        <f t="shared" si="3297"/>
        <v>3</v>
      </c>
      <c r="G3909" s="5">
        <f t="shared" si="3297"/>
        <v>3</v>
      </c>
      <c r="H3909" s="5">
        <f t="shared" si="3297"/>
        <v>3</v>
      </c>
      <c r="I3909" s="5">
        <f t="shared" si="3297"/>
        <v>0</v>
      </c>
      <c r="J3909" s="5">
        <f t="shared" si="3297"/>
        <v>0</v>
      </c>
      <c r="K3909" s="5">
        <f t="shared" si="3297"/>
        <v>0</v>
      </c>
      <c r="L3909" s="5">
        <f t="shared" si="3297"/>
        <v>0</v>
      </c>
      <c r="M3909" s="5">
        <f t="shared" si="3250"/>
        <v>3</v>
      </c>
      <c r="N3909" s="5">
        <v>17880.014500000001</v>
      </c>
      <c r="O3909" s="5">
        <f t="shared" si="3298"/>
        <v>2.214</v>
      </c>
      <c r="P3909" s="5">
        <f t="shared" si="3299"/>
        <v>17880.014500000001</v>
      </c>
      <c r="Q3909" s="5">
        <f t="shared" si="3299"/>
        <v>2.214</v>
      </c>
      <c r="R3909" s="5">
        <f t="shared" si="3299"/>
        <v>0</v>
      </c>
      <c r="S3909" s="5">
        <f t="shared" si="3299"/>
        <v>0</v>
      </c>
      <c r="T3909" s="5">
        <v>17880.014500000001</v>
      </c>
      <c r="U3909" s="5">
        <f t="shared" si="3299"/>
        <v>17880.014500000001</v>
      </c>
      <c r="V3909" s="36">
        <f t="shared" si="3299"/>
        <v>0</v>
      </c>
      <c r="W3909" s="5">
        <f t="shared" si="3254"/>
        <v>100</v>
      </c>
      <c r="X3909" s="26"/>
    </row>
    <row r="3910" spans="1:24" ht="63" x14ac:dyDescent="0.25">
      <c r="A3910" s="4" t="s">
        <v>221</v>
      </c>
      <c r="B3910" s="4" t="s">
        <v>1345</v>
      </c>
      <c r="C3910" s="4" t="s">
        <v>1480</v>
      </c>
      <c r="D3910" s="4"/>
      <c r="E3910" s="14" t="s">
        <v>535</v>
      </c>
      <c r="F3910" s="5">
        <v>3</v>
      </c>
      <c r="G3910" s="5">
        <v>3</v>
      </c>
      <c r="H3910" s="5">
        <v>3</v>
      </c>
      <c r="I3910" s="5"/>
      <c r="J3910" s="5"/>
      <c r="K3910" s="5"/>
      <c r="L3910" s="5"/>
      <c r="M3910" s="5">
        <f t="shared" si="3250"/>
        <v>3</v>
      </c>
      <c r="N3910" s="5">
        <v>17880.014500000001</v>
      </c>
      <c r="O3910" s="5">
        <v>2.214</v>
      </c>
      <c r="P3910" s="5">
        <f>N3910</f>
        <v>17880.014500000001</v>
      </c>
      <c r="Q3910" s="5">
        <f>O3910</f>
        <v>2.214</v>
      </c>
      <c r="R3910" s="5">
        <v>0</v>
      </c>
      <c r="S3910" s="5">
        <v>0</v>
      </c>
      <c r="T3910" s="5">
        <v>17880.014500000001</v>
      </c>
      <c r="U3910" s="5">
        <f>T3910</f>
        <v>17880.014500000001</v>
      </c>
      <c r="V3910" s="36">
        <v>0</v>
      </c>
      <c r="W3910" s="5">
        <f t="shared" si="3254"/>
        <v>100</v>
      </c>
      <c r="X3910" s="26"/>
    </row>
    <row r="3911" spans="1:24" s="3" customFormat="1" ht="31.5" x14ac:dyDescent="0.25">
      <c r="A3911" s="4" t="s">
        <v>221</v>
      </c>
      <c r="B3911" s="4" t="s">
        <v>1345</v>
      </c>
      <c r="C3911" s="4" t="s">
        <v>1480</v>
      </c>
      <c r="D3911" s="4" t="s">
        <v>11</v>
      </c>
      <c r="E3911" s="14" t="s">
        <v>465</v>
      </c>
      <c r="F3911" s="8">
        <f t="shared" ref="F3911:L3911" si="3300">F3919+F3971</f>
        <v>55582.299999999996</v>
      </c>
      <c r="G3911" s="8">
        <f t="shared" si="3300"/>
        <v>35559.299999999996</v>
      </c>
      <c r="H3911" s="8">
        <f t="shared" si="3300"/>
        <v>35592.5</v>
      </c>
      <c r="I3911" s="8">
        <f t="shared" si="3300"/>
        <v>-3645.7</v>
      </c>
      <c r="J3911" s="8">
        <f t="shared" si="3300"/>
        <v>-3550.1</v>
      </c>
      <c r="K3911" s="8">
        <f t="shared" si="3300"/>
        <v>-3448.2</v>
      </c>
      <c r="L3911" s="8">
        <f t="shared" si="3300"/>
        <v>20.569000000000006</v>
      </c>
      <c r="M3911" s="8">
        <f t="shared" si="3250"/>
        <v>51957.169000000002</v>
      </c>
      <c r="N3911" s="5">
        <v>17880.014500000001</v>
      </c>
      <c r="O3911" s="8">
        <f>O3919+O3971+O3912</f>
        <v>45696.572789999998</v>
      </c>
      <c r="P3911" s="8">
        <f t="shared" ref="P3911:V3911" si="3301">P3919+P3971+P3912</f>
        <v>1001.327</v>
      </c>
      <c r="Q3911" s="8">
        <f t="shared" si="3301"/>
        <v>17160.430369999998</v>
      </c>
      <c r="R3911" s="8">
        <f t="shared" si="3301"/>
        <v>0</v>
      </c>
      <c r="S3911" s="8">
        <f t="shared" si="3301"/>
        <v>0</v>
      </c>
      <c r="T3911" s="5">
        <v>17880.014500000001</v>
      </c>
      <c r="U3911" s="8">
        <f t="shared" si="3301"/>
        <v>1001.327</v>
      </c>
      <c r="V3911" s="34">
        <f t="shared" si="3301"/>
        <v>0</v>
      </c>
      <c r="W3911" s="5">
        <f t="shared" si="3254"/>
        <v>100</v>
      </c>
      <c r="X3911" s="21"/>
    </row>
    <row r="3912" spans="1:24" s="10" customFormat="1" ht="31.5" x14ac:dyDescent="0.25">
      <c r="A3912" s="4" t="s">
        <v>221</v>
      </c>
      <c r="B3912" s="4" t="s">
        <v>1345</v>
      </c>
      <c r="C3912" s="4" t="s">
        <v>1480</v>
      </c>
      <c r="D3912" s="4" t="s">
        <v>12</v>
      </c>
      <c r="E3912" s="14" t="s">
        <v>466</v>
      </c>
      <c r="F3912" s="8"/>
      <c r="G3912" s="8"/>
      <c r="H3912" s="8"/>
      <c r="I3912" s="8"/>
      <c r="J3912" s="8"/>
      <c r="K3912" s="8"/>
      <c r="L3912" s="8"/>
      <c r="M3912" s="11">
        <f t="shared" ref="M3912:O3917" si="3302">M3913</f>
        <v>0</v>
      </c>
      <c r="N3912" s="5">
        <v>17880.014500000001</v>
      </c>
      <c r="O3912" s="11">
        <f t="shared" si="3302"/>
        <v>83.5</v>
      </c>
      <c r="P3912" s="11">
        <f t="shared" ref="P3912:P3917" si="3303">P3913</f>
        <v>66</v>
      </c>
      <c r="Q3912" s="11">
        <f t="shared" ref="Q3912:Q3917" si="3304">Q3913</f>
        <v>66</v>
      </c>
      <c r="R3912" s="11">
        <f t="shared" ref="R3912:R3917" si="3305">R3913</f>
        <v>0</v>
      </c>
      <c r="S3912" s="11">
        <f t="shared" ref="S3912:S3917" si="3306">S3913</f>
        <v>0</v>
      </c>
      <c r="T3912" s="5">
        <v>17880.014500000001</v>
      </c>
      <c r="U3912" s="11">
        <f t="shared" ref="U3912:U3917" si="3307">U3913</f>
        <v>66</v>
      </c>
      <c r="V3912" s="35">
        <f t="shared" ref="V3912:V3917" si="3308">V3913</f>
        <v>0</v>
      </c>
      <c r="W3912" s="5">
        <f t="shared" si="3254"/>
        <v>100</v>
      </c>
      <c r="X3912" s="25"/>
    </row>
    <row r="3913" spans="1:24" ht="94.5" x14ac:dyDescent="0.25">
      <c r="A3913" s="4" t="s">
        <v>221</v>
      </c>
      <c r="B3913" s="4" t="s">
        <v>1345</v>
      </c>
      <c r="C3913" s="4" t="s">
        <v>807</v>
      </c>
      <c r="D3913" s="4"/>
      <c r="E3913" s="14" t="s">
        <v>1481</v>
      </c>
      <c r="F3913" s="8"/>
      <c r="G3913" s="8"/>
      <c r="H3913" s="8"/>
      <c r="I3913" s="8"/>
      <c r="J3913" s="8"/>
      <c r="K3913" s="8"/>
      <c r="L3913" s="8"/>
      <c r="M3913" s="5">
        <f t="shared" si="3302"/>
        <v>0</v>
      </c>
      <c r="N3913" s="5">
        <v>2574.4199600000002</v>
      </c>
      <c r="O3913" s="5">
        <f t="shared" si="3302"/>
        <v>83.5</v>
      </c>
      <c r="P3913" s="5">
        <f t="shared" si="3303"/>
        <v>66</v>
      </c>
      <c r="Q3913" s="5">
        <f t="shared" si="3304"/>
        <v>66</v>
      </c>
      <c r="R3913" s="5">
        <f t="shared" si="3305"/>
        <v>0</v>
      </c>
      <c r="S3913" s="5">
        <f t="shared" si="3306"/>
        <v>0</v>
      </c>
      <c r="T3913" s="5">
        <v>2574.4199600000002</v>
      </c>
      <c r="U3913" s="5">
        <f t="shared" si="3307"/>
        <v>66</v>
      </c>
      <c r="V3913" s="36">
        <f t="shared" si="3308"/>
        <v>0</v>
      </c>
      <c r="W3913" s="5">
        <f t="shared" si="3254"/>
        <v>100</v>
      </c>
      <c r="X3913" s="26"/>
    </row>
    <row r="3914" spans="1:24" ht="126" x14ac:dyDescent="0.25">
      <c r="A3914" s="4" t="s">
        <v>221</v>
      </c>
      <c r="B3914" s="4" t="s">
        <v>1345</v>
      </c>
      <c r="C3914" s="4" t="s">
        <v>1222</v>
      </c>
      <c r="D3914" s="4"/>
      <c r="E3914" s="14" t="s">
        <v>1128</v>
      </c>
      <c r="F3914" s="8"/>
      <c r="G3914" s="8"/>
      <c r="H3914" s="8"/>
      <c r="I3914" s="8"/>
      <c r="J3914" s="8"/>
      <c r="K3914" s="8"/>
      <c r="L3914" s="8"/>
      <c r="M3914" s="5">
        <f t="shared" si="3302"/>
        <v>0</v>
      </c>
      <c r="N3914" s="5">
        <v>2574.4199600000002</v>
      </c>
      <c r="O3914" s="5">
        <f t="shared" si="3302"/>
        <v>83.5</v>
      </c>
      <c r="P3914" s="5">
        <f t="shared" si="3303"/>
        <v>66</v>
      </c>
      <c r="Q3914" s="5">
        <f t="shared" si="3304"/>
        <v>66</v>
      </c>
      <c r="R3914" s="5">
        <f t="shared" si="3305"/>
        <v>0</v>
      </c>
      <c r="S3914" s="5">
        <f t="shared" si="3306"/>
        <v>0</v>
      </c>
      <c r="T3914" s="5">
        <v>2574.4199600000002</v>
      </c>
      <c r="U3914" s="5">
        <f t="shared" si="3307"/>
        <v>66</v>
      </c>
      <c r="V3914" s="36">
        <f t="shared" si="3308"/>
        <v>0</v>
      </c>
      <c r="W3914" s="5">
        <f t="shared" si="3254"/>
        <v>100</v>
      </c>
      <c r="X3914" s="26"/>
    </row>
    <row r="3915" spans="1:24" ht="31.5" x14ac:dyDescent="0.25">
      <c r="A3915" s="4" t="s">
        <v>221</v>
      </c>
      <c r="B3915" s="4" t="s">
        <v>1345</v>
      </c>
      <c r="C3915" s="4" t="s">
        <v>1222</v>
      </c>
      <c r="D3915" s="4" t="s">
        <v>11</v>
      </c>
      <c r="E3915" s="14" t="s">
        <v>465</v>
      </c>
      <c r="F3915" s="8"/>
      <c r="G3915" s="8"/>
      <c r="H3915" s="8"/>
      <c r="I3915" s="8"/>
      <c r="J3915" s="8"/>
      <c r="K3915" s="8"/>
      <c r="L3915" s="8"/>
      <c r="M3915" s="5">
        <f t="shared" si="3302"/>
        <v>0</v>
      </c>
      <c r="N3915" s="5">
        <v>2574.4199600000002</v>
      </c>
      <c r="O3915" s="5">
        <f t="shared" si="3302"/>
        <v>83.5</v>
      </c>
      <c r="P3915" s="5">
        <f t="shared" si="3303"/>
        <v>66</v>
      </c>
      <c r="Q3915" s="5">
        <f t="shared" si="3304"/>
        <v>66</v>
      </c>
      <c r="R3915" s="5">
        <f t="shared" si="3305"/>
        <v>0</v>
      </c>
      <c r="S3915" s="5">
        <f t="shared" si="3306"/>
        <v>0</v>
      </c>
      <c r="T3915" s="5">
        <v>2574.4199600000002</v>
      </c>
      <c r="U3915" s="5">
        <f t="shared" si="3307"/>
        <v>66</v>
      </c>
      <c r="V3915" s="36">
        <f t="shared" si="3308"/>
        <v>0</v>
      </c>
      <c r="W3915" s="5">
        <f t="shared" ref="W3915:W3978" si="3309">T3915/N3915*100</f>
        <v>100</v>
      </c>
      <c r="X3915" s="26"/>
    </row>
    <row r="3916" spans="1:24" ht="31.5" x14ac:dyDescent="0.25">
      <c r="A3916" s="4" t="s">
        <v>221</v>
      </c>
      <c r="B3916" s="4" t="s">
        <v>1345</v>
      </c>
      <c r="C3916" s="4" t="s">
        <v>1222</v>
      </c>
      <c r="D3916" s="4" t="s">
        <v>12</v>
      </c>
      <c r="E3916" s="14" t="s">
        <v>466</v>
      </c>
      <c r="F3916" s="8"/>
      <c r="G3916" s="8"/>
      <c r="H3916" s="8"/>
      <c r="I3916" s="8"/>
      <c r="J3916" s="8"/>
      <c r="K3916" s="8"/>
      <c r="L3916" s="8"/>
      <c r="M3916" s="5">
        <f t="shared" si="3302"/>
        <v>0</v>
      </c>
      <c r="N3916" s="5">
        <v>2574.4199600000002</v>
      </c>
      <c r="O3916" s="5">
        <f t="shared" si="3302"/>
        <v>83.5</v>
      </c>
      <c r="P3916" s="5">
        <f t="shared" si="3303"/>
        <v>66</v>
      </c>
      <c r="Q3916" s="5">
        <f t="shared" si="3304"/>
        <v>66</v>
      </c>
      <c r="R3916" s="5">
        <f t="shared" si="3305"/>
        <v>0</v>
      </c>
      <c r="S3916" s="5">
        <f t="shared" si="3306"/>
        <v>0</v>
      </c>
      <c r="T3916" s="5">
        <v>2574.4199600000002</v>
      </c>
      <c r="U3916" s="5">
        <f t="shared" si="3307"/>
        <v>66</v>
      </c>
      <c r="V3916" s="36">
        <f t="shared" si="3308"/>
        <v>0</v>
      </c>
      <c r="W3916" s="5">
        <f t="shared" si="3309"/>
        <v>100</v>
      </c>
      <c r="X3916" s="26"/>
    </row>
    <row r="3917" spans="1:24" ht="47.25" x14ac:dyDescent="0.25">
      <c r="A3917" s="4" t="s">
        <v>221</v>
      </c>
      <c r="B3917" s="4" t="s">
        <v>1345</v>
      </c>
      <c r="C3917" s="4" t="s">
        <v>208</v>
      </c>
      <c r="D3917" s="4"/>
      <c r="E3917" s="14" t="s">
        <v>861</v>
      </c>
      <c r="F3917" s="8"/>
      <c r="G3917" s="8"/>
      <c r="H3917" s="8"/>
      <c r="I3917" s="8"/>
      <c r="J3917" s="8"/>
      <c r="K3917" s="8"/>
      <c r="L3917" s="8"/>
      <c r="M3917" s="5">
        <f t="shared" si="3302"/>
        <v>0</v>
      </c>
      <c r="N3917" s="5">
        <v>1909.64636</v>
      </c>
      <c r="O3917" s="5">
        <f t="shared" si="3302"/>
        <v>83.5</v>
      </c>
      <c r="P3917" s="5">
        <f t="shared" si="3303"/>
        <v>66</v>
      </c>
      <c r="Q3917" s="5">
        <f t="shared" si="3304"/>
        <v>66</v>
      </c>
      <c r="R3917" s="5">
        <f t="shared" si="3305"/>
        <v>0</v>
      </c>
      <c r="S3917" s="5">
        <f t="shared" si="3306"/>
        <v>0</v>
      </c>
      <c r="T3917" s="5">
        <v>1909.64636</v>
      </c>
      <c r="U3917" s="5">
        <f t="shared" si="3307"/>
        <v>66</v>
      </c>
      <c r="V3917" s="36">
        <f t="shared" si="3308"/>
        <v>0</v>
      </c>
      <c r="W3917" s="5">
        <f t="shared" si="3309"/>
        <v>100</v>
      </c>
      <c r="X3917" s="26"/>
    </row>
    <row r="3918" spans="1:24" ht="63" x14ac:dyDescent="0.25">
      <c r="A3918" s="4" t="s">
        <v>221</v>
      </c>
      <c r="B3918" s="4" t="s">
        <v>1345</v>
      </c>
      <c r="C3918" s="4" t="s">
        <v>209</v>
      </c>
      <c r="D3918" s="4"/>
      <c r="E3918" s="14" t="s">
        <v>862</v>
      </c>
      <c r="F3918" s="8"/>
      <c r="G3918" s="8"/>
      <c r="H3918" s="8"/>
      <c r="I3918" s="8"/>
      <c r="J3918" s="8"/>
      <c r="K3918" s="8"/>
      <c r="L3918" s="8"/>
      <c r="M3918" s="5">
        <v>0</v>
      </c>
      <c r="N3918" s="5">
        <v>1909.64636</v>
      </c>
      <c r="O3918" s="5">
        <f>17.5+66</f>
        <v>83.5</v>
      </c>
      <c r="P3918" s="5">
        <v>66</v>
      </c>
      <c r="Q3918" s="5">
        <v>66</v>
      </c>
      <c r="R3918" s="5">
        <v>0</v>
      </c>
      <c r="S3918" s="5">
        <v>0</v>
      </c>
      <c r="T3918" s="5">
        <v>1909.64636</v>
      </c>
      <c r="U3918" s="5">
        <v>66</v>
      </c>
      <c r="V3918" s="36">
        <v>0</v>
      </c>
      <c r="W3918" s="5">
        <f t="shared" si="3309"/>
        <v>100</v>
      </c>
      <c r="X3918" s="26"/>
    </row>
    <row r="3919" spans="1:24" s="10" customFormat="1" ht="47.25" x14ac:dyDescent="0.25">
      <c r="A3919" s="4" t="s">
        <v>221</v>
      </c>
      <c r="B3919" s="4" t="s">
        <v>1345</v>
      </c>
      <c r="C3919" s="4" t="s">
        <v>1482</v>
      </c>
      <c r="D3919" s="4"/>
      <c r="E3919" s="14" t="s">
        <v>863</v>
      </c>
      <c r="F3919" s="11">
        <f t="shared" ref="F3919:L3919" si="3310">F3920+F3942+F3948+F3954</f>
        <v>55544.499999999993</v>
      </c>
      <c r="G3919" s="11">
        <f t="shared" si="3310"/>
        <v>35520.799999999996</v>
      </c>
      <c r="H3919" s="11">
        <f t="shared" si="3310"/>
        <v>35554</v>
      </c>
      <c r="I3919" s="11">
        <f t="shared" si="3310"/>
        <v>-3645.7</v>
      </c>
      <c r="J3919" s="11">
        <f t="shared" si="3310"/>
        <v>-3550.1</v>
      </c>
      <c r="K3919" s="11">
        <f t="shared" si="3310"/>
        <v>-3448.2</v>
      </c>
      <c r="L3919" s="11">
        <f t="shared" si="3310"/>
        <v>41.558000000000007</v>
      </c>
      <c r="M3919" s="11">
        <f t="shared" si="3250"/>
        <v>51940.357999999993</v>
      </c>
      <c r="N3919" s="5">
        <v>1909.64636</v>
      </c>
      <c r="O3919" s="11">
        <f>O3920+O3942+O3948+O3954+O3967</f>
        <v>45596.261789999997</v>
      </c>
      <c r="P3919" s="11">
        <f t="shared" ref="P3919:V3919" si="3311">P3920+P3942+P3948+P3954</f>
        <v>935.327</v>
      </c>
      <c r="Q3919" s="11">
        <f t="shared" si="3311"/>
        <v>17094.430369999998</v>
      </c>
      <c r="R3919" s="11">
        <f t="shared" si="3311"/>
        <v>0</v>
      </c>
      <c r="S3919" s="11">
        <f t="shared" si="3311"/>
        <v>0</v>
      </c>
      <c r="T3919" s="5">
        <v>1909.64636</v>
      </c>
      <c r="U3919" s="11">
        <f t="shared" si="3311"/>
        <v>935.327</v>
      </c>
      <c r="V3919" s="35">
        <f t="shared" si="3311"/>
        <v>0</v>
      </c>
      <c r="W3919" s="5">
        <f t="shared" si="3309"/>
        <v>100</v>
      </c>
      <c r="X3919" s="25"/>
    </row>
    <row r="3920" spans="1:24" ht="31.5" x14ac:dyDescent="0.25">
      <c r="A3920" s="4" t="s">
        <v>221</v>
      </c>
      <c r="B3920" s="4" t="s">
        <v>1345</v>
      </c>
      <c r="C3920" s="4" t="s">
        <v>1482</v>
      </c>
      <c r="D3920" s="4" t="s">
        <v>11</v>
      </c>
      <c r="E3920" s="14" t="s">
        <v>465</v>
      </c>
      <c r="F3920" s="5">
        <f t="shared" ref="F3920:L3920" si="3312">F3921+F3937</f>
        <v>53730.6</v>
      </c>
      <c r="G3920" s="5">
        <f t="shared" si="3312"/>
        <v>33706.9</v>
      </c>
      <c r="H3920" s="5">
        <f t="shared" si="3312"/>
        <v>33706.9</v>
      </c>
      <c r="I3920" s="5">
        <f t="shared" si="3312"/>
        <v>-3645.7</v>
      </c>
      <c r="J3920" s="5">
        <f t="shared" si="3312"/>
        <v>-3550.1</v>
      </c>
      <c r="K3920" s="5">
        <f t="shared" si="3312"/>
        <v>-3448.2</v>
      </c>
      <c r="L3920" s="5">
        <f t="shared" si="3312"/>
        <v>-118.21599999999999</v>
      </c>
      <c r="M3920" s="5">
        <f t="shared" si="3250"/>
        <v>49966.684000000001</v>
      </c>
      <c r="N3920" s="5">
        <v>1909.64636</v>
      </c>
      <c r="O3920" s="5">
        <f>O3921+O3937</f>
        <v>41441.119909999994</v>
      </c>
      <c r="P3920" s="5">
        <f t="shared" ref="P3920:V3920" si="3313">P3921+P3937</f>
        <v>935.327</v>
      </c>
      <c r="Q3920" s="5">
        <f t="shared" si="3313"/>
        <v>17094.430369999998</v>
      </c>
      <c r="R3920" s="5">
        <f t="shared" si="3313"/>
        <v>0</v>
      </c>
      <c r="S3920" s="5">
        <f t="shared" si="3313"/>
        <v>0</v>
      </c>
      <c r="T3920" s="5">
        <v>1909.64636</v>
      </c>
      <c r="U3920" s="5">
        <f t="shared" si="3313"/>
        <v>935.327</v>
      </c>
      <c r="V3920" s="36">
        <f t="shared" si="3313"/>
        <v>0</v>
      </c>
      <c r="W3920" s="5">
        <f t="shared" si="3309"/>
        <v>100</v>
      </c>
      <c r="X3920" s="26"/>
    </row>
    <row r="3921" spans="1:25" ht="31.5" x14ac:dyDescent="0.25">
      <c r="A3921" s="4" t="s">
        <v>221</v>
      </c>
      <c r="B3921" s="4" t="s">
        <v>1345</v>
      </c>
      <c r="C3921" s="4" t="s">
        <v>1482</v>
      </c>
      <c r="D3921" s="4" t="s">
        <v>12</v>
      </c>
      <c r="E3921" s="14" t="s">
        <v>466</v>
      </c>
      <c r="F3921" s="5">
        <f t="shared" ref="F3921:L3921" si="3314">F3922+F3933+F3929</f>
        <v>52996.5</v>
      </c>
      <c r="G3921" s="5">
        <f t="shared" si="3314"/>
        <v>32962.6</v>
      </c>
      <c r="H3921" s="5">
        <f t="shared" si="3314"/>
        <v>32962.6</v>
      </c>
      <c r="I3921" s="5">
        <f t="shared" si="3314"/>
        <v>-3645.7</v>
      </c>
      <c r="J3921" s="5">
        <f t="shared" si="3314"/>
        <v>-3550.1</v>
      </c>
      <c r="K3921" s="5">
        <f t="shared" si="3314"/>
        <v>-3448.2</v>
      </c>
      <c r="L3921" s="5">
        <f t="shared" si="3314"/>
        <v>-118.21599999999999</v>
      </c>
      <c r="M3921" s="5">
        <f t="shared" si="3250"/>
        <v>49232.584000000003</v>
      </c>
      <c r="N3921" s="5">
        <v>1909.64636</v>
      </c>
      <c r="O3921" s="5">
        <f>O3922+O3933+O3929</f>
        <v>40525.025349999996</v>
      </c>
      <c r="P3921" s="5">
        <f t="shared" ref="P3921:V3921" si="3315">P3922+P3933+P3929</f>
        <v>935.327</v>
      </c>
      <c r="Q3921" s="5">
        <f t="shared" si="3315"/>
        <v>17094.430369999998</v>
      </c>
      <c r="R3921" s="5">
        <f t="shared" si="3315"/>
        <v>0</v>
      </c>
      <c r="S3921" s="5">
        <f t="shared" si="3315"/>
        <v>0</v>
      </c>
      <c r="T3921" s="5">
        <v>1909.64636</v>
      </c>
      <c r="U3921" s="5">
        <f t="shared" si="3315"/>
        <v>935.327</v>
      </c>
      <c r="V3921" s="36">
        <f t="shared" si="3315"/>
        <v>0</v>
      </c>
      <c r="W3921" s="5">
        <f t="shared" si="3309"/>
        <v>100</v>
      </c>
      <c r="X3921" s="26"/>
    </row>
    <row r="3922" spans="1:25" ht="31.5" x14ac:dyDescent="0.25">
      <c r="A3922" s="4" t="s">
        <v>221</v>
      </c>
      <c r="B3922" s="4" t="s">
        <v>1345</v>
      </c>
      <c r="C3922" s="4" t="s">
        <v>186</v>
      </c>
      <c r="D3922" s="4"/>
      <c r="E3922" s="14" t="s">
        <v>959</v>
      </c>
      <c r="F3922" s="5">
        <f t="shared" ref="F3922:L3922" si="3316">F3923+F3926</f>
        <v>32962.6</v>
      </c>
      <c r="G3922" s="5">
        <f t="shared" si="3316"/>
        <v>32962.6</v>
      </c>
      <c r="H3922" s="5">
        <f t="shared" si="3316"/>
        <v>32962.6</v>
      </c>
      <c r="I3922" s="5">
        <f t="shared" si="3316"/>
        <v>-3645.7</v>
      </c>
      <c r="J3922" s="5">
        <f t="shared" si="3316"/>
        <v>-3550.1</v>
      </c>
      <c r="K3922" s="5">
        <f t="shared" si="3316"/>
        <v>-3448.2</v>
      </c>
      <c r="L3922" s="5">
        <f t="shared" si="3316"/>
        <v>-118.21599999999999</v>
      </c>
      <c r="M3922" s="5">
        <f t="shared" si="3250"/>
        <v>29198.683999999997</v>
      </c>
      <c r="N3922" s="5">
        <v>2661.8690000000001</v>
      </c>
      <c r="O3922" s="5">
        <f>O3923+O3926</f>
        <v>23430.594980000002</v>
      </c>
      <c r="P3922" s="5">
        <f t="shared" ref="P3922:V3922" si="3317">P3923+P3926</f>
        <v>0</v>
      </c>
      <c r="Q3922" s="5">
        <f t="shared" si="3317"/>
        <v>0</v>
      </c>
      <c r="R3922" s="5">
        <f t="shared" si="3317"/>
        <v>0</v>
      </c>
      <c r="S3922" s="5">
        <f t="shared" si="3317"/>
        <v>0</v>
      </c>
      <c r="T3922" s="5">
        <v>2661.8681000000001</v>
      </c>
      <c r="U3922" s="5">
        <f t="shared" si="3317"/>
        <v>0</v>
      </c>
      <c r="V3922" s="36">
        <f t="shared" si="3317"/>
        <v>0</v>
      </c>
      <c r="W3922" s="5">
        <f t="shared" si="3309"/>
        <v>99.999966189170081</v>
      </c>
      <c r="X3922" s="26"/>
    </row>
    <row r="3923" spans="1:25" ht="47.25" hidden="1" x14ac:dyDescent="0.25">
      <c r="A3923" s="4" t="s">
        <v>221</v>
      </c>
      <c r="B3923" s="4" t="s">
        <v>1345</v>
      </c>
      <c r="C3923" s="4" t="s">
        <v>187</v>
      </c>
      <c r="D3923" s="4"/>
      <c r="E3923" s="14" t="s">
        <v>1487</v>
      </c>
      <c r="F3923" s="5">
        <f t="shared" ref="F3923:L3924" si="3318">F3924</f>
        <v>31931</v>
      </c>
      <c r="G3923" s="5">
        <f t="shared" si="3318"/>
        <v>31931</v>
      </c>
      <c r="H3923" s="5">
        <f t="shared" si="3318"/>
        <v>31931</v>
      </c>
      <c r="I3923" s="5">
        <f t="shared" si="3318"/>
        <v>-3645.7</v>
      </c>
      <c r="J3923" s="5">
        <f t="shared" si="3318"/>
        <v>-3550.1</v>
      </c>
      <c r="K3923" s="5">
        <f t="shared" si="3318"/>
        <v>-3448.2</v>
      </c>
      <c r="L3923" s="5">
        <f t="shared" si="3318"/>
        <v>0</v>
      </c>
      <c r="M3923" s="5">
        <f t="shared" si="3250"/>
        <v>28285.3</v>
      </c>
      <c r="N3923" s="5">
        <v>0</v>
      </c>
      <c r="O3923" s="5">
        <f>O3924</f>
        <v>22667.21098</v>
      </c>
      <c r="P3923" s="5">
        <f t="shared" ref="P3923:V3924" si="3319">P3924</f>
        <v>0</v>
      </c>
      <c r="Q3923" s="5">
        <f t="shared" si="3319"/>
        <v>0</v>
      </c>
      <c r="R3923" s="5">
        <f t="shared" si="3319"/>
        <v>0</v>
      </c>
      <c r="S3923" s="5">
        <f t="shared" si="3319"/>
        <v>0</v>
      </c>
      <c r="T3923" s="5">
        <v>0</v>
      </c>
      <c r="U3923" s="5">
        <f t="shared" si="3319"/>
        <v>0</v>
      </c>
      <c r="V3923" s="36">
        <f t="shared" si="3319"/>
        <v>0</v>
      </c>
      <c r="W3923" s="5" t="e">
        <f t="shared" si="3309"/>
        <v>#DIV/0!</v>
      </c>
      <c r="X3923" s="24" t="s">
        <v>1214</v>
      </c>
    </row>
    <row r="3924" spans="1:25" ht="47.25" hidden="1" x14ac:dyDescent="0.25">
      <c r="A3924" s="4" t="s">
        <v>221</v>
      </c>
      <c r="B3924" s="4" t="s">
        <v>1345</v>
      </c>
      <c r="C3924" s="4" t="s">
        <v>180</v>
      </c>
      <c r="D3924" s="4"/>
      <c r="E3924" s="14" t="s">
        <v>965</v>
      </c>
      <c r="F3924" s="5">
        <f t="shared" si="3318"/>
        <v>31931</v>
      </c>
      <c r="G3924" s="5">
        <f t="shared" si="3318"/>
        <v>31931</v>
      </c>
      <c r="H3924" s="5">
        <f t="shared" si="3318"/>
        <v>31931</v>
      </c>
      <c r="I3924" s="5">
        <f t="shared" si="3318"/>
        <v>-3645.7</v>
      </c>
      <c r="J3924" s="5">
        <f t="shared" si="3318"/>
        <v>-3550.1</v>
      </c>
      <c r="K3924" s="5">
        <f t="shared" si="3318"/>
        <v>-3448.2</v>
      </c>
      <c r="L3924" s="5">
        <f t="shared" si="3318"/>
        <v>0</v>
      </c>
      <c r="M3924" s="5">
        <f t="shared" si="3250"/>
        <v>28285.3</v>
      </c>
      <c r="N3924" s="5">
        <v>0</v>
      </c>
      <c r="O3924" s="5">
        <f>O3925</f>
        <v>22667.21098</v>
      </c>
      <c r="P3924" s="5">
        <f t="shared" si="3319"/>
        <v>0</v>
      </c>
      <c r="Q3924" s="5">
        <f t="shared" si="3319"/>
        <v>0</v>
      </c>
      <c r="R3924" s="5">
        <f t="shared" si="3319"/>
        <v>0</v>
      </c>
      <c r="S3924" s="5">
        <f t="shared" si="3319"/>
        <v>0</v>
      </c>
      <c r="T3924" s="5">
        <v>0</v>
      </c>
      <c r="U3924" s="5">
        <f t="shared" si="3319"/>
        <v>0</v>
      </c>
      <c r="V3924" s="36">
        <f t="shared" si="3319"/>
        <v>0</v>
      </c>
      <c r="W3924" s="5" t="e">
        <f t="shared" si="3309"/>
        <v>#DIV/0!</v>
      </c>
      <c r="X3924" s="24" t="s">
        <v>1214</v>
      </c>
    </row>
    <row r="3925" spans="1:25" ht="47.25" hidden="1" x14ac:dyDescent="0.25">
      <c r="A3925" s="4" t="s">
        <v>221</v>
      </c>
      <c r="B3925" s="4" t="s">
        <v>1345</v>
      </c>
      <c r="C3925" s="4" t="s">
        <v>1139</v>
      </c>
      <c r="D3925" s="4"/>
      <c r="E3925" s="14" t="s">
        <v>1140</v>
      </c>
      <c r="F3925" s="5">
        <v>31931</v>
      </c>
      <c r="G3925" s="5">
        <v>31931</v>
      </c>
      <c r="H3925" s="5">
        <v>31931</v>
      </c>
      <c r="I3925" s="5">
        <v>-3645.7</v>
      </c>
      <c r="J3925" s="5">
        <v>-3550.1</v>
      </c>
      <c r="K3925" s="5">
        <v>-3448.2</v>
      </c>
      <c r="L3925" s="5"/>
      <c r="M3925" s="5">
        <f t="shared" si="3250"/>
        <v>28285.3</v>
      </c>
      <c r="N3925" s="5">
        <v>0</v>
      </c>
      <c r="O3925" s="5">
        <v>22667.21098</v>
      </c>
      <c r="P3925" s="5">
        <v>0</v>
      </c>
      <c r="Q3925" s="5">
        <v>0</v>
      </c>
      <c r="R3925" s="5">
        <v>0</v>
      </c>
      <c r="S3925" s="5">
        <v>0</v>
      </c>
      <c r="T3925" s="5">
        <v>0</v>
      </c>
      <c r="U3925" s="5">
        <v>0</v>
      </c>
      <c r="V3925" s="36">
        <v>0</v>
      </c>
      <c r="W3925" s="5" t="e">
        <f t="shared" si="3309"/>
        <v>#DIV/0!</v>
      </c>
      <c r="X3925" s="24" t="s">
        <v>1214</v>
      </c>
    </row>
    <row r="3926" spans="1:25" ht="31.5" hidden="1" x14ac:dyDescent="0.25">
      <c r="A3926" s="4" t="s">
        <v>221</v>
      </c>
      <c r="B3926" s="4" t="s">
        <v>1345</v>
      </c>
      <c r="C3926" s="4" t="s">
        <v>1139</v>
      </c>
      <c r="D3926" s="4" t="s">
        <v>11</v>
      </c>
      <c r="E3926" s="14" t="s">
        <v>465</v>
      </c>
      <c r="F3926" s="5">
        <f t="shared" ref="F3926:L3927" si="3320">F3927</f>
        <v>1031.5999999999999</v>
      </c>
      <c r="G3926" s="5">
        <f t="shared" si="3320"/>
        <v>1031.5999999999999</v>
      </c>
      <c r="H3926" s="5">
        <f t="shared" si="3320"/>
        <v>1031.5999999999999</v>
      </c>
      <c r="I3926" s="5">
        <f t="shared" si="3320"/>
        <v>0</v>
      </c>
      <c r="J3926" s="5">
        <f t="shared" si="3320"/>
        <v>0</v>
      </c>
      <c r="K3926" s="5">
        <f t="shared" si="3320"/>
        <v>0</v>
      </c>
      <c r="L3926" s="5">
        <f t="shared" si="3320"/>
        <v>-118.21599999999999</v>
      </c>
      <c r="M3926" s="5">
        <f t="shared" si="3250"/>
        <v>913.3839999999999</v>
      </c>
      <c r="N3926" s="5">
        <v>0</v>
      </c>
      <c r="O3926" s="5">
        <f>O3927</f>
        <v>763.38400000000001</v>
      </c>
      <c r="P3926" s="5">
        <f t="shared" ref="P3926:V3927" si="3321">P3927</f>
        <v>0</v>
      </c>
      <c r="Q3926" s="5">
        <f t="shared" si="3321"/>
        <v>0</v>
      </c>
      <c r="R3926" s="5">
        <f t="shared" si="3321"/>
        <v>0</v>
      </c>
      <c r="S3926" s="5">
        <f t="shared" si="3321"/>
        <v>0</v>
      </c>
      <c r="T3926" s="5">
        <v>0</v>
      </c>
      <c r="U3926" s="5">
        <f t="shared" si="3321"/>
        <v>0</v>
      </c>
      <c r="V3926" s="36">
        <f t="shared" si="3321"/>
        <v>0</v>
      </c>
      <c r="W3926" s="5" t="e">
        <f t="shared" si="3309"/>
        <v>#DIV/0!</v>
      </c>
      <c r="X3926" s="24" t="s">
        <v>1214</v>
      </c>
    </row>
    <row r="3927" spans="1:25" ht="31.5" hidden="1" x14ac:dyDescent="0.25">
      <c r="A3927" s="4" t="s">
        <v>221</v>
      </c>
      <c r="B3927" s="4" t="s">
        <v>1345</v>
      </c>
      <c r="C3927" s="4" t="s">
        <v>1139</v>
      </c>
      <c r="D3927" s="4" t="s">
        <v>12</v>
      </c>
      <c r="E3927" s="14" t="s">
        <v>466</v>
      </c>
      <c r="F3927" s="5">
        <f t="shared" si="3320"/>
        <v>1031.5999999999999</v>
      </c>
      <c r="G3927" s="5">
        <f t="shared" si="3320"/>
        <v>1031.5999999999999</v>
      </c>
      <c r="H3927" s="5">
        <f t="shared" si="3320"/>
        <v>1031.5999999999999</v>
      </c>
      <c r="I3927" s="5">
        <f t="shared" si="3320"/>
        <v>0</v>
      </c>
      <c r="J3927" s="5">
        <f t="shared" si="3320"/>
        <v>0</v>
      </c>
      <c r="K3927" s="5">
        <f t="shared" si="3320"/>
        <v>0</v>
      </c>
      <c r="L3927" s="5">
        <f t="shared" si="3320"/>
        <v>-118.21599999999999</v>
      </c>
      <c r="M3927" s="5">
        <f t="shared" si="3250"/>
        <v>913.3839999999999</v>
      </c>
      <c r="N3927" s="5">
        <v>0</v>
      </c>
      <c r="O3927" s="5">
        <f>O3928</f>
        <v>763.38400000000001</v>
      </c>
      <c r="P3927" s="5">
        <f t="shared" si="3321"/>
        <v>0</v>
      </c>
      <c r="Q3927" s="5">
        <f t="shared" si="3321"/>
        <v>0</v>
      </c>
      <c r="R3927" s="5">
        <f t="shared" si="3321"/>
        <v>0</v>
      </c>
      <c r="S3927" s="5">
        <f t="shared" si="3321"/>
        <v>0</v>
      </c>
      <c r="T3927" s="5">
        <v>0</v>
      </c>
      <c r="U3927" s="5">
        <f t="shared" si="3321"/>
        <v>0</v>
      </c>
      <c r="V3927" s="36">
        <f t="shared" si="3321"/>
        <v>0</v>
      </c>
      <c r="W3927" s="5" t="e">
        <f t="shared" si="3309"/>
        <v>#DIV/0!</v>
      </c>
      <c r="X3927" s="24" t="s">
        <v>1214</v>
      </c>
    </row>
    <row r="3928" spans="1:25" ht="47.25" x14ac:dyDescent="0.25">
      <c r="A3928" s="4" t="s">
        <v>221</v>
      </c>
      <c r="B3928" s="4" t="s">
        <v>1345</v>
      </c>
      <c r="C3928" s="4" t="s">
        <v>1488</v>
      </c>
      <c r="D3928" s="4"/>
      <c r="E3928" s="14" t="s">
        <v>1014</v>
      </c>
      <c r="F3928" s="5">
        <v>1031.5999999999999</v>
      </c>
      <c r="G3928" s="5">
        <v>1031.5999999999999</v>
      </c>
      <c r="H3928" s="5">
        <v>1031.5999999999999</v>
      </c>
      <c r="I3928" s="5"/>
      <c r="J3928" s="5"/>
      <c r="K3928" s="5"/>
      <c r="L3928" s="5">
        <v>-118.21599999999999</v>
      </c>
      <c r="M3928" s="5">
        <f t="shared" si="3250"/>
        <v>913.3839999999999</v>
      </c>
      <c r="N3928" s="5">
        <v>2661.8690000000001</v>
      </c>
      <c r="O3928" s="5">
        <v>763.38400000000001</v>
      </c>
      <c r="P3928" s="5">
        <v>0</v>
      </c>
      <c r="Q3928" s="5">
        <v>0</v>
      </c>
      <c r="R3928" s="5">
        <v>0</v>
      </c>
      <c r="S3928" s="5">
        <v>0</v>
      </c>
      <c r="T3928" s="5">
        <v>2661.8681000000001</v>
      </c>
      <c r="U3928" s="5">
        <v>0</v>
      </c>
      <c r="V3928" s="36">
        <v>0</v>
      </c>
      <c r="W3928" s="5">
        <f t="shared" si="3309"/>
        <v>99.999966189170081</v>
      </c>
      <c r="X3928" s="26"/>
    </row>
    <row r="3929" spans="1:25" ht="63" x14ac:dyDescent="0.25">
      <c r="A3929" s="4" t="s">
        <v>221</v>
      </c>
      <c r="B3929" s="4" t="s">
        <v>1345</v>
      </c>
      <c r="C3929" s="4" t="s">
        <v>1489</v>
      </c>
      <c r="D3929" s="4"/>
      <c r="E3929" s="14" t="s">
        <v>1015</v>
      </c>
      <c r="F3929" s="5">
        <f t="shared" ref="F3929:L3931" si="3322">F3930</f>
        <v>0</v>
      </c>
      <c r="G3929" s="5">
        <f t="shared" si="3322"/>
        <v>0</v>
      </c>
      <c r="H3929" s="5">
        <f t="shared" si="3322"/>
        <v>0</v>
      </c>
      <c r="I3929" s="5">
        <f t="shared" si="3322"/>
        <v>0</v>
      </c>
      <c r="J3929" s="5">
        <f t="shared" si="3322"/>
        <v>0</v>
      </c>
      <c r="K3929" s="5">
        <f t="shared" si="3322"/>
        <v>0</v>
      </c>
      <c r="L3929" s="5">
        <f t="shared" si="3322"/>
        <v>0</v>
      </c>
      <c r="M3929" s="5">
        <f t="shared" si="3250"/>
        <v>0</v>
      </c>
      <c r="N3929" s="5">
        <v>2661.8690000000001</v>
      </c>
      <c r="O3929" s="5">
        <f t="shared" ref="O3929:O3931" si="3323">O3930</f>
        <v>0</v>
      </c>
      <c r="P3929" s="5">
        <f t="shared" ref="P3929:V3931" si="3324">P3930</f>
        <v>0</v>
      </c>
      <c r="Q3929" s="5">
        <f t="shared" si="3324"/>
        <v>0</v>
      </c>
      <c r="R3929" s="5">
        <f t="shared" si="3324"/>
        <v>0</v>
      </c>
      <c r="S3929" s="5">
        <f t="shared" si="3324"/>
        <v>0</v>
      </c>
      <c r="T3929" s="5">
        <v>2661.8681000000001</v>
      </c>
      <c r="U3929" s="5">
        <f t="shared" si="3324"/>
        <v>0</v>
      </c>
      <c r="V3929" s="36">
        <f t="shared" si="3324"/>
        <v>0</v>
      </c>
      <c r="W3929" s="5">
        <f t="shared" si="3309"/>
        <v>99.999966189170081</v>
      </c>
      <c r="X3929" s="26"/>
      <c r="Y3929" s="2" t="s">
        <v>1236</v>
      </c>
    </row>
    <row r="3930" spans="1:25" ht="31.5" x14ac:dyDescent="0.25">
      <c r="A3930" s="4" t="s">
        <v>221</v>
      </c>
      <c r="B3930" s="4" t="s">
        <v>1345</v>
      </c>
      <c r="C3930" s="4" t="s">
        <v>1490</v>
      </c>
      <c r="D3930" s="4"/>
      <c r="E3930" s="14" t="s">
        <v>751</v>
      </c>
      <c r="F3930" s="5">
        <f t="shared" si="3322"/>
        <v>0</v>
      </c>
      <c r="G3930" s="5">
        <f t="shared" si="3322"/>
        <v>0</v>
      </c>
      <c r="H3930" s="5">
        <f t="shared" si="3322"/>
        <v>0</v>
      </c>
      <c r="I3930" s="5">
        <f t="shared" si="3322"/>
        <v>0</v>
      </c>
      <c r="J3930" s="5">
        <f t="shared" si="3322"/>
        <v>0</v>
      </c>
      <c r="K3930" s="5">
        <f t="shared" si="3322"/>
        <v>0</v>
      </c>
      <c r="L3930" s="5">
        <f t="shared" si="3322"/>
        <v>0</v>
      </c>
      <c r="M3930" s="5">
        <f t="shared" si="3250"/>
        <v>0</v>
      </c>
      <c r="N3930" s="5">
        <v>2661.8690000000001</v>
      </c>
      <c r="O3930" s="5">
        <f t="shared" si="3323"/>
        <v>0</v>
      </c>
      <c r="P3930" s="5">
        <f t="shared" si="3324"/>
        <v>0</v>
      </c>
      <c r="Q3930" s="5">
        <f t="shared" si="3324"/>
        <v>0</v>
      </c>
      <c r="R3930" s="5">
        <f t="shared" si="3324"/>
        <v>0</v>
      </c>
      <c r="S3930" s="5">
        <f t="shared" si="3324"/>
        <v>0</v>
      </c>
      <c r="T3930" s="5">
        <v>2661.8681000000001</v>
      </c>
      <c r="U3930" s="5">
        <f t="shared" si="3324"/>
        <v>0</v>
      </c>
      <c r="V3930" s="36">
        <f t="shared" si="3324"/>
        <v>0</v>
      </c>
      <c r="W3930" s="5">
        <f t="shared" si="3309"/>
        <v>99.999966189170081</v>
      </c>
      <c r="X3930" s="26"/>
      <c r="Y3930" s="2" t="s">
        <v>1236</v>
      </c>
    </row>
    <row r="3931" spans="1:25" ht="31.5" x14ac:dyDescent="0.25">
      <c r="A3931" s="4" t="s">
        <v>221</v>
      </c>
      <c r="B3931" s="4" t="s">
        <v>1345</v>
      </c>
      <c r="C3931" s="4" t="s">
        <v>1490</v>
      </c>
      <c r="D3931" s="4" t="s">
        <v>11</v>
      </c>
      <c r="E3931" s="14" t="s">
        <v>465</v>
      </c>
      <c r="F3931" s="5">
        <f t="shared" si="3322"/>
        <v>0</v>
      </c>
      <c r="G3931" s="5">
        <f t="shared" si="3322"/>
        <v>0</v>
      </c>
      <c r="H3931" s="5">
        <f t="shared" si="3322"/>
        <v>0</v>
      </c>
      <c r="I3931" s="5">
        <f t="shared" si="3322"/>
        <v>0</v>
      </c>
      <c r="J3931" s="5">
        <f t="shared" si="3322"/>
        <v>0</v>
      </c>
      <c r="K3931" s="5">
        <f t="shared" si="3322"/>
        <v>0</v>
      </c>
      <c r="L3931" s="5">
        <f t="shared" si="3322"/>
        <v>0</v>
      </c>
      <c r="M3931" s="5">
        <f t="shared" si="3250"/>
        <v>0</v>
      </c>
      <c r="N3931" s="5">
        <v>2661.8690000000001</v>
      </c>
      <c r="O3931" s="5">
        <f t="shared" si="3323"/>
        <v>0</v>
      </c>
      <c r="P3931" s="5">
        <f t="shared" si="3324"/>
        <v>0</v>
      </c>
      <c r="Q3931" s="5">
        <f t="shared" si="3324"/>
        <v>0</v>
      </c>
      <c r="R3931" s="5">
        <f t="shared" si="3324"/>
        <v>0</v>
      </c>
      <c r="S3931" s="5">
        <f t="shared" si="3324"/>
        <v>0</v>
      </c>
      <c r="T3931" s="5">
        <v>2661.8681000000001</v>
      </c>
      <c r="U3931" s="5">
        <f t="shared" si="3324"/>
        <v>0</v>
      </c>
      <c r="V3931" s="36">
        <f t="shared" si="3324"/>
        <v>0</v>
      </c>
      <c r="W3931" s="5">
        <f t="shared" si="3309"/>
        <v>99.999966189170081</v>
      </c>
      <c r="X3931" s="26"/>
      <c r="Y3931" s="2" t="s">
        <v>1236</v>
      </c>
    </row>
    <row r="3932" spans="1:25" ht="31.5" x14ac:dyDescent="0.25">
      <c r="A3932" s="4" t="s">
        <v>221</v>
      </c>
      <c r="B3932" s="4" t="s">
        <v>1345</v>
      </c>
      <c r="C3932" s="4" t="s">
        <v>1490</v>
      </c>
      <c r="D3932" s="4" t="s">
        <v>12</v>
      </c>
      <c r="E3932" s="14" t="s">
        <v>466</v>
      </c>
      <c r="F3932" s="5"/>
      <c r="G3932" s="5"/>
      <c r="H3932" s="5"/>
      <c r="I3932" s="5"/>
      <c r="J3932" s="5"/>
      <c r="K3932" s="5"/>
      <c r="L3932" s="5"/>
      <c r="M3932" s="5">
        <f t="shared" si="3250"/>
        <v>0</v>
      </c>
      <c r="N3932" s="5">
        <v>2661.8690000000001</v>
      </c>
      <c r="O3932" s="5">
        <v>0</v>
      </c>
      <c r="P3932" s="5">
        <v>0</v>
      </c>
      <c r="Q3932" s="5">
        <v>0</v>
      </c>
      <c r="R3932" s="5">
        <v>0</v>
      </c>
      <c r="S3932" s="5">
        <v>0</v>
      </c>
      <c r="T3932" s="5">
        <v>2661.8681000000001</v>
      </c>
      <c r="U3932" s="5">
        <v>0</v>
      </c>
      <c r="V3932" s="36">
        <v>0</v>
      </c>
      <c r="W3932" s="5">
        <f t="shared" si="3309"/>
        <v>99.999966189170081</v>
      </c>
      <c r="X3932" s="26"/>
      <c r="Y3932" s="2" t="s">
        <v>1236</v>
      </c>
    </row>
    <row r="3933" spans="1:25" ht="47.25" x14ac:dyDescent="0.25">
      <c r="A3933" s="4" t="s">
        <v>221</v>
      </c>
      <c r="B3933" s="4" t="s">
        <v>1345</v>
      </c>
      <c r="C3933" s="4" t="s">
        <v>32</v>
      </c>
      <c r="D3933" s="4"/>
      <c r="E3933" s="14" t="s">
        <v>969</v>
      </c>
      <c r="F3933" s="5">
        <f t="shared" ref="F3933:L3935" si="3325">F3934</f>
        <v>20033.900000000001</v>
      </c>
      <c r="G3933" s="5">
        <f t="shared" si="3325"/>
        <v>0</v>
      </c>
      <c r="H3933" s="5">
        <f t="shared" si="3325"/>
        <v>0</v>
      </c>
      <c r="I3933" s="5">
        <f t="shared" si="3325"/>
        <v>0</v>
      </c>
      <c r="J3933" s="5">
        <f t="shared" si="3325"/>
        <v>0</v>
      </c>
      <c r="K3933" s="5">
        <f t="shared" si="3325"/>
        <v>0</v>
      </c>
      <c r="L3933" s="5">
        <f t="shared" si="3325"/>
        <v>0</v>
      </c>
      <c r="M3933" s="5">
        <f t="shared" si="3250"/>
        <v>20033.900000000001</v>
      </c>
      <c r="N3933" s="5">
        <v>935.327</v>
      </c>
      <c r="O3933" s="5">
        <f t="shared" ref="O3933:O3935" si="3326">O3934</f>
        <v>17094.430369999998</v>
      </c>
      <c r="P3933" s="5">
        <f t="shared" ref="P3933:V3935" si="3327">P3934</f>
        <v>935.327</v>
      </c>
      <c r="Q3933" s="5">
        <f t="shared" si="3327"/>
        <v>17094.430369999998</v>
      </c>
      <c r="R3933" s="5">
        <f t="shared" si="3327"/>
        <v>0</v>
      </c>
      <c r="S3933" s="5">
        <f t="shared" si="3327"/>
        <v>0</v>
      </c>
      <c r="T3933" s="5">
        <v>935.327</v>
      </c>
      <c r="U3933" s="5">
        <f t="shared" si="3327"/>
        <v>935.327</v>
      </c>
      <c r="V3933" s="36">
        <f t="shared" si="3327"/>
        <v>0</v>
      </c>
      <c r="W3933" s="5">
        <f t="shared" si="3309"/>
        <v>100</v>
      </c>
      <c r="X3933" s="26"/>
    </row>
    <row r="3934" spans="1:25" ht="31.5" x14ac:dyDescent="0.25">
      <c r="A3934" s="4" t="s">
        <v>221</v>
      </c>
      <c r="B3934" s="4" t="s">
        <v>1345</v>
      </c>
      <c r="C3934" s="4" t="s">
        <v>1491</v>
      </c>
      <c r="D3934" s="4"/>
      <c r="E3934" s="14" t="s">
        <v>1492</v>
      </c>
      <c r="F3934" s="5">
        <f t="shared" si="3325"/>
        <v>20033.900000000001</v>
      </c>
      <c r="G3934" s="5">
        <f t="shared" si="3325"/>
        <v>0</v>
      </c>
      <c r="H3934" s="5">
        <f t="shared" si="3325"/>
        <v>0</v>
      </c>
      <c r="I3934" s="5">
        <f t="shared" si="3325"/>
        <v>0</v>
      </c>
      <c r="J3934" s="5">
        <f t="shared" si="3325"/>
        <v>0</v>
      </c>
      <c r="K3934" s="5">
        <f t="shared" si="3325"/>
        <v>0</v>
      </c>
      <c r="L3934" s="5">
        <f t="shared" si="3325"/>
        <v>0</v>
      </c>
      <c r="M3934" s="5">
        <f t="shared" ref="M3934:M4010" si="3328">F3934+I3934+L3934</f>
        <v>20033.900000000001</v>
      </c>
      <c r="N3934" s="5">
        <v>935.327</v>
      </c>
      <c r="O3934" s="5">
        <f t="shared" si="3326"/>
        <v>17094.430369999998</v>
      </c>
      <c r="P3934" s="5">
        <f t="shared" si="3327"/>
        <v>935.327</v>
      </c>
      <c r="Q3934" s="5">
        <f t="shared" si="3327"/>
        <v>17094.430369999998</v>
      </c>
      <c r="R3934" s="5">
        <f t="shared" si="3327"/>
        <v>0</v>
      </c>
      <c r="S3934" s="5">
        <f t="shared" si="3327"/>
        <v>0</v>
      </c>
      <c r="T3934" s="5">
        <v>935.327</v>
      </c>
      <c r="U3934" s="5">
        <f t="shared" si="3327"/>
        <v>935.327</v>
      </c>
      <c r="V3934" s="36">
        <f t="shared" si="3327"/>
        <v>0</v>
      </c>
      <c r="W3934" s="5">
        <f t="shared" si="3309"/>
        <v>100</v>
      </c>
      <c r="X3934" s="26"/>
    </row>
    <row r="3935" spans="1:25" ht="31.5" x14ac:dyDescent="0.25">
      <c r="A3935" s="4" t="s">
        <v>221</v>
      </c>
      <c r="B3935" s="4" t="s">
        <v>1345</v>
      </c>
      <c r="C3935" s="4" t="s">
        <v>1493</v>
      </c>
      <c r="D3935" s="4"/>
      <c r="E3935" s="14" t="s">
        <v>1494</v>
      </c>
      <c r="F3935" s="5">
        <f t="shared" si="3325"/>
        <v>20033.900000000001</v>
      </c>
      <c r="G3935" s="5">
        <f t="shared" si="3325"/>
        <v>0</v>
      </c>
      <c r="H3935" s="5">
        <f t="shared" si="3325"/>
        <v>0</v>
      </c>
      <c r="I3935" s="5">
        <f t="shared" si="3325"/>
        <v>0</v>
      </c>
      <c r="J3935" s="5">
        <f t="shared" si="3325"/>
        <v>0</v>
      </c>
      <c r="K3935" s="5">
        <f t="shared" si="3325"/>
        <v>0</v>
      </c>
      <c r="L3935" s="5">
        <f t="shared" si="3325"/>
        <v>0</v>
      </c>
      <c r="M3935" s="5">
        <f t="shared" si="3328"/>
        <v>20033.900000000001</v>
      </c>
      <c r="N3935" s="5">
        <v>935.327</v>
      </c>
      <c r="O3935" s="5">
        <f t="shared" si="3326"/>
        <v>17094.430369999998</v>
      </c>
      <c r="P3935" s="5">
        <f t="shared" si="3327"/>
        <v>935.327</v>
      </c>
      <c r="Q3935" s="5">
        <f t="shared" si="3327"/>
        <v>17094.430369999998</v>
      </c>
      <c r="R3935" s="5">
        <f t="shared" si="3327"/>
        <v>0</v>
      </c>
      <c r="S3935" s="5">
        <f t="shared" si="3327"/>
        <v>0</v>
      </c>
      <c r="T3935" s="5">
        <v>935.327</v>
      </c>
      <c r="U3935" s="5">
        <f t="shared" si="3327"/>
        <v>935.327</v>
      </c>
      <c r="V3935" s="36">
        <f t="shared" si="3327"/>
        <v>0</v>
      </c>
      <c r="W3935" s="5">
        <f t="shared" si="3309"/>
        <v>100</v>
      </c>
      <c r="X3935" s="26"/>
    </row>
    <row r="3936" spans="1:25" x14ac:dyDescent="0.25">
      <c r="A3936" s="4" t="s">
        <v>221</v>
      </c>
      <c r="B3936" s="4" t="s">
        <v>1345</v>
      </c>
      <c r="C3936" s="4" t="s">
        <v>1495</v>
      </c>
      <c r="D3936" s="4"/>
      <c r="E3936" s="14" t="s">
        <v>543</v>
      </c>
      <c r="F3936" s="5">
        <v>20033.900000000001</v>
      </c>
      <c r="G3936" s="5"/>
      <c r="H3936" s="5"/>
      <c r="I3936" s="5"/>
      <c r="J3936" s="5"/>
      <c r="K3936" s="5"/>
      <c r="L3936" s="5"/>
      <c r="M3936" s="5">
        <f t="shared" si="3328"/>
        <v>20033.900000000001</v>
      </c>
      <c r="N3936" s="5">
        <v>935.327</v>
      </c>
      <c r="O3936" s="5">
        <v>17094.430369999998</v>
      </c>
      <c r="P3936" s="5">
        <f>N3936</f>
        <v>935.327</v>
      </c>
      <c r="Q3936" s="5">
        <f>O3936</f>
        <v>17094.430369999998</v>
      </c>
      <c r="R3936" s="5">
        <v>0</v>
      </c>
      <c r="S3936" s="5">
        <v>0</v>
      </c>
      <c r="T3936" s="5">
        <v>935.327</v>
      </c>
      <c r="U3936" s="5">
        <f>T3936</f>
        <v>935.327</v>
      </c>
      <c r="V3936" s="36">
        <v>0</v>
      </c>
      <c r="W3936" s="5">
        <f t="shared" si="3309"/>
        <v>100</v>
      </c>
      <c r="X3936" s="26"/>
    </row>
    <row r="3937" spans="1:24" ht="31.5" x14ac:dyDescent="0.25">
      <c r="A3937" s="4" t="s">
        <v>221</v>
      </c>
      <c r="B3937" s="4" t="s">
        <v>1345</v>
      </c>
      <c r="C3937" s="4" t="s">
        <v>1495</v>
      </c>
      <c r="D3937" s="4" t="s">
        <v>11</v>
      </c>
      <c r="E3937" s="14" t="s">
        <v>465</v>
      </c>
      <c r="F3937" s="5">
        <f>F3938</f>
        <v>734.1</v>
      </c>
      <c r="G3937" s="5">
        <f t="shared" ref="G3937:L3940" si="3329">G3938</f>
        <v>744.3</v>
      </c>
      <c r="H3937" s="5">
        <f t="shared" si="3329"/>
        <v>744.3</v>
      </c>
      <c r="I3937" s="5">
        <f t="shared" si="3329"/>
        <v>0</v>
      </c>
      <c r="J3937" s="5">
        <f t="shared" si="3329"/>
        <v>0</v>
      </c>
      <c r="K3937" s="5">
        <f t="shared" si="3329"/>
        <v>0</v>
      </c>
      <c r="L3937" s="5">
        <f t="shared" si="3329"/>
        <v>0</v>
      </c>
      <c r="M3937" s="5">
        <f t="shared" si="3328"/>
        <v>734.1</v>
      </c>
      <c r="N3937" s="5">
        <v>935.327</v>
      </c>
      <c r="O3937" s="5">
        <f t="shared" ref="O3937:O3940" si="3330">O3938</f>
        <v>916.09456</v>
      </c>
      <c r="P3937" s="5">
        <f t="shared" ref="P3937:V3940" si="3331">P3938</f>
        <v>0</v>
      </c>
      <c r="Q3937" s="5">
        <f t="shared" si="3331"/>
        <v>0</v>
      </c>
      <c r="R3937" s="5">
        <f t="shared" si="3331"/>
        <v>0</v>
      </c>
      <c r="S3937" s="5">
        <f t="shared" si="3331"/>
        <v>0</v>
      </c>
      <c r="T3937" s="5">
        <v>935.327</v>
      </c>
      <c r="U3937" s="5">
        <f t="shared" si="3331"/>
        <v>0</v>
      </c>
      <c r="V3937" s="36">
        <f t="shared" si="3331"/>
        <v>0</v>
      </c>
      <c r="W3937" s="5">
        <f t="shared" si="3309"/>
        <v>100</v>
      </c>
      <c r="X3937" s="26"/>
    </row>
    <row r="3938" spans="1:24" ht="31.5" x14ac:dyDescent="0.25">
      <c r="A3938" s="4" t="s">
        <v>221</v>
      </c>
      <c r="B3938" s="4" t="s">
        <v>1345</v>
      </c>
      <c r="C3938" s="4" t="s">
        <v>1495</v>
      </c>
      <c r="D3938" s="4" t="s">
        <v>12</v>
      </c>
      <c r="E3938" s="14" t="s">
        <v>466</v>
      </c>
      <c r="F3938" s="5">
        <f>F3939</f>
        <v>734.1</v>
      </c>
      <c r="G3938" s="5">
        <f t="shared" si="3329"/>
        <v>744.3</v>
      </c>
      <c r="H3938" s="5">
        <f t="shared" si="3329"/>
        <v>744.3</v>
      </c>
      <c r="I3938" s="5">
        <f t="shared" si="3329"/>
        <v>0</v>
      </c>
      <c r="J3938" s="5">
        <f t="shared" si="3329"/>
        <v>0</v>
      </c>
      <c r="K3938" s="5">
        <f t="shared" si="3329"/>
        <v>0</v>
      </c>
      <c r="L3938" s="5">
        <f t="shared" si="3329"/>
        <v>0</v>
      </c>
      <c r="M3938" s="5">
        <f t="shared" si="3328"/>
        <v>734.1</v>
      </c>
      <c r="N3938" s="5">
        <v>935.327</v>
      </c>
      <c r="O3938" s="5">
        <f t="shared" si="3330"/>
        <v>916.09456</v>
      </c>
      <c r="P3938" s="5">
        <f t="shared" si="3331"/>
        <v>0</v>
      </c>
      <c r="Q3938" s="5">
        <f t="shared" si="3331"/>
        <v>0</v>
      </c>
      <c r="R3938" s="5">
        <f t="shared" si="3331"/>
        <v>0</v>
      </c>
      <c r="S3938" s="5">
        <f t="shared" si="3331"/>
        <v>0</v>
      </c>
      <c r="T3938" s="5">
        <v>935.327</v>
      </c>
      <c r="U3938" s="5">
        <f t="shared" si="3331"/>
        <v>0</v>
      </c>
      <c r="V3938" s="36">
        <f t="shared" si="3331"/>
        <v>0</v>
      </c>
      <c r="W3938" s="5">
        <f t="shared" si="3309"/>
        <v>100</v>
      </c>
      <c r="X3938" s="26"/>
    </row>
    <row r="3939" spans="1:24" ht="31.5" x14ac:dyDescent="0.25">
      <c r="A3939" s="4" t="s">
        <v>221</v>
      </c>
      <c r="B3939" s="4" t="s">
        <v>1345</v>
      </c>
      <c r="C3939" s="4" t="s">
        <v>188</v>
      </c>
      <c r="D3939" s="4"/>
      <c r="E3939" s="14" t="s">
        <v>994</v>
      </c>
      <c r="F3939" s="5">
        <f>F3940</f>
        <v>734.1</v>
      </c>
      <c r="G3939" s="5">
        <f t="shared" si="3329"/>
        <v>744.3</v>
      </c>
      <c r="H3939" s="5">
        <f t="shared" si="3329"/>
        <v>744.3</v>
      </c>
      <c r="I3939" s="5">
        <f t="shared" si="3329"/>
        <v>0</v>
      </c>
      <c r="J3939" s="5">
        <f t="shared" si="3329"/>
        <v>0</v>
      </c>
      <c r="K3939" s="5">
        <f t="shared" si="3329"/>
        <v>0</v>
      </c>
      <c r="L3939" s="5">
        <f t="shared" si="3329"/>
        <v>0</v>
      </c>
      <c r="M3939" s="5">
        <f t="shared" si="3328"/>
        <v>734.1</v>
      </c>
      <c r="N3939" s="5">
        <v>1200</v>
      </c>
      <c r="O3939" s="5">
        <f t="shared" si="3330"/>
        <v>916.09456</v>
      </c>
      <c r="P3939" s="5">
        <f t="shared" si="3331"/>
        <v>0</v>
      </c>
      <c r="Q3939" s="5">
        <f t="shared" si="3331"/>
        <v>0</v>
      </c>
      <c r="R3939" s="5">
        <f t="shared" si="3331"/>
        <v>0</v>
      </c>
      <c r="S3939" s="5">
        <f t="shared" si="3331"/>
        <v>0</v>
      </c>
      <c r="T3939" s="5">
        <v>1200</v>
      </c>
      <c r="U3939" s="5">
        <f t="shared" si="3331"/>
        <v>0</v>
      </c>
      <c r="V3939" s="36">
        <f t="shared" si="3331"/>
        <v>0</v>
      </c>
      <c r="W3939" s="5">
        <f t="shared" si="3309"/>
        <v>100</v>
      </c>
      <c r="X3939" s="26"/>
    </row>
    <row r="3940" spans="1:24" ht="47.25" x14ac:dyDescent="0.25">
      <c r="A3940" s="4" t="s">
        <v>221</v>
      </c>
      <c r="B3940" s="4" t="s">
        <v>1345</v>
      </c>
      <c r="C3940" s="4" t="s">
        <v>189</v>
      </c>
      <c r="D3940" s="4"/>
      <c r="E3940" s="14" t="s">
        <v>1005</v>
      </c>
      <c r="F3940" s="5">
        <f>F3941</f>
        <v>734.1</v>
      </c>
      <c r="G3940" s="5">
        <f t="shared" si="3329"/>
        <v>744.3</v>
      </c>
      <c r="H3940" s="5">
        <f t="shared" si="3329"/>
        <v>744.3</v>
      </c>
      <c r="I3940" s="5">
        <f t="shared" si="3329"/>
        <v>0</v>
      </c>
      <c r="J3940" s="5">
        <f t="shared" si="3329"/>
        <v>0</v>
      </c>
      <c r="K3940" s="5">
        <f t="shared" si="3329"/>
        <v>0</v>
      </c>
      <c r="L3940" s="5">
        <f t="shared" si="3329"/>
        <v>0</v>
      </c>
      <c r="M3940" s="5">
        <f t="shared" si="3328"/>
        <v>734.1</v>
      </c>
      <c r="N3940" s="5">
        <v>1200</v>
      </c>
      <c r="O3940" s="5">
        <f t="shared" si="3330"/>
        <v>916.09456</v>
      </c>
      <c r="P3940" s="5">
        <f t="shared" si="3331"/>
        <v>0</v>
      </c>
      <c r="Q3940" s="5">
        <f t="shared" si="3331"/>
        <v>0</v>
      </c>
      <c r="R3940" s="5">
        <f t="shared" si="3331"/>
        <v>0</v>
      </c>
      <c r="S3940" s="5">
        <f t="shared" si="3331"/>
        <v>0</v>
      </c>
      <c r="T3940" s="5">
        <v>1200</v>
      </c>
      <c r="U3940" s="5">
        <f t="shared" si="3331"/>
        <v>0</v>
      </c>
      <c r="V3940" s="36">
        <f t="shared" si="3331"/>
        <v>0</v>
      </c>
      <c r="W3940" s="5">
        <f t="shared" si="3309"/>
        <v>100</v>
      </c>
      <c r="X3940" s="26"/>
    </row>
    <row r="3941" spans="1:24" ht="47.25" x14ac:dyDescent="0.25">
      <c r="A3941" s="4" t="s">
        <v>221</v>
      </c>
      <c r="B3941" s="4" t="s">
        <v>1345</v>
      </c>
      <c r="C3941" s="4" t="s">
        <v>190</v>
      </c>
      <c r="D3941" s="4"/>
      <c r="E3941" s="14" t="s">
        <v>1008</v>
      </c>
      <c r="F3941" s="5">
        <v>734.1</v>
      </c>
      <c r="G3941" s="5">
        <v>744.3</v>
      </c>
      <c r="H3941" s="5">
        <v>744.3</v>
      </c>
      <c r="I3941" s="5"/>
      <c r="J3941" s="5"/>
      <c r="K3941" s="5"/>
      <c r="L3941" s="5"/>
      <c r="M3941" s="5">
        <f t="shared" si="3328"/>
        <v>734.1</v>
      </c>
      <c r="N3941" s="5">
        <v>1200</v>
      </c>
      <c r="O3941" s="5">
        <v>916.09456</v>
      </c>
      <c r="P3941" s="5">
        <v>0</v>
      </c>
      <c r="Q3941" s="5">
        <v>0</v>
      </c>
      <c r="R3941" s="5">
        <v>0</v>
      </c>
      <c r="S3941" s="5">
        <v>0</v>
      </c>
      <c r="T3941" s="5">
        <v>1200</v>
      </c>
      <c r="U3941" s="5">
        <v>0</v>
      </c>
      <c r="V3941" s="36">
        <v>0</v>
      </c>
      <c r="W3941" s="5">
        <f t="shared" si="3309"/>
        <v>100</v>
      </c>
      <c r="X3941" s="26"/>
    </row>
    <row r="3942" spans="1:24" ht="31.5" x14ac:dyDescent="0.25">
      <c r="A3942" s="4" t="s">
        <v>221</v>
      </c>
      <c r="B3942" s="4" t="s">
        <v>1345</v>
      </c>
      <c r="C3942" s="4" t="s">
        <v>181</v>
      </c>
      <c r="D3942" s="4"/>
      <c r="E3942" s="14" t="s">
        <v>789</v>
      </c>
      <c r="F3942" s="5">
        <f t="shared" ref="F3942:L3946" si="3332">F3943</f>
        <v>519.20000000000005</v>
      </c>
      <c r="G3942" s="5">
        <f t="shared" si="3332"/>
        <v>519.20000000000005</v>
      </c>
      <c r="H3942" s="5">
        <f t="shared" si="3332"/>
        <v>519.20000000000005</v>
      </c>
      <c r="I3942" s="5">
        <f t="shared" si="3332"/>
        <v>0</v>
      </c>
      <c r="J3942" s="5">
        <f t="shared" si="3332"/>
        <v>0</v>
      </c>
      <c r="K3942" s="5">
        <f t="shared" si="3332"/>
        <v>0</v>
      </c>
      <c r="L3942" s="5">
        <f t="shared" si="3332"/>
        <v>0</v>
      </c>
      <c r="M3942" s="5">
        <f t="shared" si="3328"/>
        <v>519.20000000000005</v>
      </c>
      <c r="N3942" s="5">
        <v>1200</v>
      </c>
      <c r="O3942" s="5">
        <f t="shared" ref="O3942:O3946" si="3333">O3943</f>
        <v>427.88709</v>
      </c>
      <c r="P3942" s="5">
        <f t="shared" ref="P3942:V3946" si="3334">P3943</f>
        <v>0</v>
      </c>
      <c r="Q3942" s="5">
        <f t="shared" si="3334"/>
        <v>0</v>
      </c>
      <c r="R3942" s="5">
        <f t="shared" si="3334"/>
        <v>0</v>
      </c>
      <c r="S3942" s="5">
        <f t="shared" si="3334"/>
        <v>0</v>
      </c>
      <c r="T3942" s="5">
        <v>1200</v>
      </c>
      <c r="U3942" s="5">
        <f t="shared" si="3334"/>
        <v>0</v>
      </c>
      <c r="V3942" s="36">
        <f t="shared" si="3334"/>
        <v>0</v>
      </c>
      <c r="W3942" s="5">
        <f t="shared" si="3309"/>
        <v>100</v>
      </c>
      <c r="X3942" s="26"/>
    </row>
    <row r="3943" spans="1:24" ht="31.5" x14ac:dyDescent="0.25">
      <c r="A3943" s="4" t="s">
        <v>221</v>
      </c>
      <c r="B3943" s="4" t="s">
        <v>1345</v>
      </c>
      <c r="C3943" s="4" t="s">
        <v>181</v>
      </c>
      <c r="D3943" s="4" t="s">
        <v>73</v>
      </c>
      <c r="E3943" s="14" t="s">
        <v>475</v>
      </c>
      <c r="F3943" s="5">
        <f t="shared" si="3332"/>
        <v>519.20000000000005</v>
      </c>
      <c r="G3943" s="5">
        <f t="shared" si="3332"/>
        <v>519.20000000000005</v>
      </c>
      <c r="H3943" s="5">
        <f t="shared" si="3332"/>
        <v>519.20000000000005</v>
      </c>
      <c r="I3943" s="5">
        <f t="shared" si="3332"/>
        <v>0</v>
      </c>
      <c r="J3943" s="5">
        <f t="shared" si="3332"/>
        <v>0</v>
      </c>
      <c r="K3943" s="5">
        <f t="shared" si="3332"/>
        <v>0</v>
      </c>
      <c r="L3943" s="5">
        <f t="shared" si="3332"/>
        <v>0</v>
      </c>
      <c r="M3943" s="5">
        <f t="shared" si="3328"/>
        <v>519.20000000000005</v>
      </c>
      <c r="N3943" s="5">
        <v>1200</v>
      </c>
      <c r="O3943" s="5">
        <f t="shared" si="3333"/>
        <v>427.88709</v>
      </c>
      <c r="P3943" s="5">
        <f t="shared" si="3334"/>
        <v>0</v>
      </c>
      <c r="Q3943" s="5">
        <f t="shared" si="3334"/>
        <v>0</v>
      </c>
      <c r="R3943" s="5">
        <f t="shared" si="3334"/>
        <v>0</v>
      </c>
      <c r="S3943" s="5">
        <f t="shared" si="3334"/>
        <v>0</v>
      </c>
      <c r="T3943" s="5">
        <v>1200</v>
      </c>
      <c r="U3943" s="5">
        <f t="shared" si="3334"/>
        <v>0</v>
      </c>
      <c r="V3943" s="36">
        <f t="shared" si="3334"/>
        <v>0</v>
      </c>
      <c r="W3943" s="5">
        <f t="shared" si="3309"/>
        <v>100</v>
      </c>
      <c r="X3943" s="26"/>
    </row>
    <row r="3944" spans="1:24" ht="63" x14ac:dyDescent="0.25">
      <c r="A3944" s="4" t="s">
        <v>221</v>
      </c>
      <c r="B3944" s="4" t="s">
        <v>1345</v>
      </c>
      <c r="C3944" s="4" t="s">
        <v>181</v>
      </c>
      <c r="D3944" s="4" t="s">
        <v>72</v>
      </c>
      <c r="E3944" s="14" t="s">
        <v>1187</v>
      </c>
      <c r="F3944" s="5">
        <f>F3945</f>
        <v>519.20000000000005</v>
      </c>
      <c r="G3944" s="5">
        <f t="shared" si="3332"/>
        <v>519.20000000000005</v>
      </c>
      <c r="H3944" s="5">
        <f t="shared" si="3332"/>
        <v>519.20000000000005</v>
      </c>
      <c r="I3944" s="5">
        <f t="shared" si="3332"/>
        <v>0</v>
      </c>
      <c r="J3944" s="5">
        <f t="shared" si="3332"/>
        <v>0</v>
      </c>
      <c r="K3944" s="5">
        <f t="shared" si="3332"/>
        <v>0</v>
      </c>
      <c r="L3944" s="5">
        <f t="shared" si="3332"/>
        <v>0</v>
      </c>
      <c r="M3944" s="5">
        <f t="shared" si="3328"/>
        <v>519.20000000000005</v>
      </c>
      <c r="N3944" s="5">
        <v>1200</v>
      </c>
      <c r="O3944" s="5">
        <f t="shared" si="3333"/>
        <v>427.88709</v>
      </c>
      <c r="P3944" s="5">
        <f t="shared" si="3334"/>
        <v>0</v>
      </c>
      <c r="Q3944" s="5">
        <f t="shared" si="3334"/>
        <v>0</v>
      </c>
      <c r="R3944" s="5">
        <f t="shared" si="3334"/>
        <v>0</v>
      </c>
      <c r="S3944" s="5">
        <f t="shared" si="3334"/>
        <v>0</v>
      </c>
      <c r="T3944" s="5">
        <v>1200</v>
      </c>
      <c r="U3944" s="5">
        <f t="shared" si="3334"/>
        <v>0</v>
      </c>
      <c r="V3944" s="36">
        <f t="shared" si="3334"/>
        <v>0</v>
      </c>
      <c r="W3944" s="5">
        <f t="shared" si="3309"/>
        <v>100</v>
      </c>
      <c r="X3944" s="26"/>
    </row>
    <row r="3945" spans="1:24" hidden="1" x14ac:dyDescent="0.25">
      <c r="A3945" s="4" t="s">
        <v>221</v>
      </c>
      <c r="B3945" s="4" t="s">
        <v>1345</v>
      </c>
      <c r="C3945" s="4" t="s">
        <v>181</v>
      </c>
      <c r="D3945" s="4" t="s">
        <v>13</v>
      </c>
      <c r="E3945" s="14" t="s">
        <v>480</v>
      </c>
      <c r="F3945" s="5">
        <f>F3946</f>
        <v>519.20000000000005</v>
      </c>
      <c r="G3945" s="5">
        <f t="shared" si="3332"/>
        <v>519.20000000000005</v>
      </c>
      <c r="H3945" s="5">
        <f t="shared" si="3332"/>
        <v>519.20000000000005</v>
      </c>
      <c r="I3945" s="5">
        <f t="shared" si="3332"/>
        <v>0</v>
      </c>
      <c r="J3945" s="5">
        <f t="shared" si="3332"/>
        <v>0</v>
      </c>
      <c r="K3945" s="5">
        <f t="shared" si="3332"/>
        <v>0</v>
      </c>
      <c r="L3945" s="5">
        <f t="shared" si="3332"/>
        <v>0</v>
      </c>
      <c r="M3945" s="5">
        <f t="shared" si="3328"/>
        <v>519.20000000000005</v>
      </c>
      <c r="N3945" s="5">
        <v>0</v>
      </c>
      <c r="O3945" s="5">
        <f t="shared" si="3333"/>
        <v>427.88709</v>
      </c>
      <c r="P3945" s="5">
        <f t="shared" si="3334"/>
        <v>0</v>
      </c>
      <c r="Q3945" s="5">
        <f t="shared" si="3334"/>
        <v>0</v>
      </c>
      <c r="R3945" s="5">
        <f t="shared" si="3334"/>
        <v>0</v>
      </c>
      <c r="S3945" s="5">
        <f t="shared" si="3334"/>
        <v>0</v>
      </c>
      <c r="T3945" s="5">
        <v>0</v>
      </c>
      <c r="U3945" s="5">
        <f t="shared" si="3334"/>
        <v>0</v>
      </c>
      <c r="V3945" s="36">
        <f t="shared" si="3334"/>
        <v>0</v>
      </c>
      <c r="W3945" s="5" t="e">
        <f t="shared" si="3309"/>
        <v>#DIV/0!</v>
      </c>
      <c r="X3945" s="24" t="s">
        <v>1214</v>
      </c>
    </row>
    <row r="3946" spans="1:24" ht="63" hidden="1" x14ac:dyDescent="0.25">
      <c r="A3946" s="4" t="s">
        <v>221</v>
      </c>
      <c r="B3946" s="4" t="s">
        <v>1345</v>
      </c>
      <c r="C3946" s="4" t="s">
        <v>181</v>
      </c>
      <c r="D3946" s="4" t="s">
        <v>182</v>
      </c>
      <c r="E3946" s="14" t="s">
        <v>481</v>
      </c>
      <c r="F3946" s="5">
        <f t="shared" si="3332"/>
        <v>519.20000000000005</v>
      </c>
      <c r="G3946" s="5">
        <f t="shared" si="3332"/>
        <v>519.20000000000005</v>
      </c>
      <c r="H3946" s="5">
        <f t="shared" si="3332"/>
        <v>519.20000000000005</v>
      </c>
      <c r="I3946" s="5">
        <f t="shared" si="3332"/>
        <v>0</v>
      </c>
      <c r="J3946" s="5">
        <f t="shared" si="3332"/>
        <v>0</v>
      </c>
      <c r="K3946" s="5">
        <f t="shared" si="3332"/>
        <v>0</v>
      </c>
      <c r="L3946" s="5">
        <f t="shared" si="3332"/>
        <v>0</v>
      </c>
      <c r="M3946" s="5">
        <f t="shared" si="3328"/>
        <v>519.20000000000005</v>
      </c>
      <c r="N3946" s="5">
        <v>0</v>
      </c>
      <c r="O3946" s="5">
        <f t="shared" si="3333"/>
        <v>427.88709</v>
      </c>
      <c r="P3946" s="5">
        <f t="shared" si="3334"/>
        <v>0</v>
      </c>
      <c r="Q3946" s="5">
        <f t="shared" si="3334"/>
        <v>0</v>
      </c>
      <c r="R3946" s="5">
        <f t="shared" si="3334"/>
        <v>0</v>
      </c>
      <c r="S3946" s="5">
        <f t="shared" si="3334"/>
        <v>0</v>
      </c>
      <c r="T3946" s="5">
        <v>0</v>
      </c>
      <c r="U3946" s="5">
        <f t="shared" si="3334"/>
        <v>0</v>
      </c>
      <c r="V3946" s="36">
        <f t="shared" si="3334"/>
        <v>0</v>
      </c>
      <c r="W3946" s="5" t="e">
        <f t="shared" si="3309"/>
        <v>#DIV/0!</v>
      </c>
      <c r="X3946" s="24" t="s">
        <v>1214</v>
      </c>
    </row>
    <row r="3947" spans="1:24" x14ac:dyDescent="0.25">
      <c r="A3947" s="9" t="s">
        <v>221</v>
      </c>
      <c r="B3947" s="9" t="s">
        <v>1324</v>
      </c>
      <c r="C3947" s="9"/>
      <c r="D3947" s="9"/>
      <c r="E3947" s="13" t="s">
        <v>445</v>
      </c>
      <c r="F3947" s="5">
        <v>519.20000000000005</v>
      </c>
      <c r="G3947" s="5">
        <v>519.20000000000005</v>
      </c>
      <c r="H3947" s="5">
        <v>519.20000000000005</v>
      </c>
      <c r="I3947" s="5"/>
      <c r="J3947" s="5"/>
      <c r="K3947" s="5"/>
      <c r="L3947" s="5"/>
      <c r="M3947" s="5">
        <f t="shared" si="3328"/>
        <v>519.20000000000005</v>
      </c>
      <c r="N3947" s="11">
        <v>61</v>
      </c>
      <c r="O3947" s="5">
        <v>427.88709</v>
      </c>
      <c r="P3947" s="5">
        <v>0</v>
      </c>
      <c r="Q3947" s="5">
        <v>0</v>
      </c>
      <c r="R3947" s="5">
        <v>0</v>
      </c>
      <c r="S3947" s="5">
        <v>0</v>
      </c>
      <c r="T3947" s="11">
        <v>60.999850000000002</v>
      </c>
      <c r="U3947" s="5">
        <v>0</v>
      </c>
      <c r="V3947" s="36">
        <v>0</v>
      </c>
      <c r="W3947" s="11">
        <f t="shared" si="3309"/>
        <v>99.999754098360654</v>
      </c>
      <c r="X3947" s="26"/>
    </row>
    <row r="3948" spans="1:24" ht="31.5" x14ac:dyDescent="0.25">
      <c r="A3948" s="4" t="s">
        <v>221</v>
      </c>
      <c r="B3948" s="4" t="s">
        <v>1324</v>
      </c>
      <c r="C3948" s="4" t="s">
        <v>186</v>
      </c>
      <c r="D3948" s="4"/>
      <c r="E3948" s="14" t="s">
        <v>959</v>
      </c>
      <c r="F3948" s="5">
        <f t="shared" ref="F3948:L3952" si="3335">F3949</f>
        <v>94.7</v>
      </c>
      <c r="G3948" s="5">
        <f t="shared" si="3335"/>
        <v>94.7</v>
      </c>
      <c r="H3948" s="5">
        <f t="shared" si="3335"/>
        <v>127.9</v>
      </c>
      <c r="I3948" s="5">
        <f t="shared" si="3335"/>
        <v>0</v>
      </c>
      <c r="J3948" s="5">
        <f t="shared" si="3335"/>
        <v>0</v>
      </c>
      <c r="K3948" s="5">
        <f t="shared" si="3335"/>
        <v>0</v>
      </c>
      <c r="L3948" s="5">
        <f t="shared" si="3335"/>
        <v>159.774</v>
      </c>
      <c r="M3948" s="5">
        <f t="shared" si="3328"/>
        <v>254.47399999999999</v>
      </c>
      <c r="N3948" s="5">
        <v>61</v>
      </c>
      <c r="O3948" s="5">
        <f t="shared" ref="O3948:O3952" si="3336">O3949</f>
        <v>56.851260000000003</v>
      </c>
      <c r="P3948" s="5">
        <f t="shared" ref="P3948:V3952" si="3337">P3949</f>
        <v>0</v>
      </c>
      <c r="Q3948" s="5">
        <f t="shared" si="3337"/>
        <v>0</v>
      </c>
      <c r="R3948" s="5">
        <f t="shared" si="3337"/>
        <v>0</v>
      </c>
      <c r="S3948" s="5">
        <f t="shared" si="3337"/>
        <v>0</v>
      </c>
      <c r="T3948" s="5">
        <v>60.999850000000002</v>
      </c>
      <c r="U3948" s="5">
        <f t="shared" si="3337"/>
        <v>0</v>
      </c>
      <c r="V3948" s="36">
        <f t="shared" si="3337"/>
        <v>0</v>
      </c>
      <c r="W3948" s="5">
        <f t="shared" si="3309"/>
        <v>99.999754098360654</v>
      </c>
      <c r="X3948" s="26"/>
    </row>
    <row r="3949" spans="1:24" ht="47.25" x14ac:dyDescent="0.25">
      <c r="A3949" s="4" t="s">
        <v>221</v>
      </c>
      <c r="B3949" s="4" t="s">
        <v>1324</v>
      </c>
      <c r="C3949" s="4" t="s">
        <v>187</v>
      </c>
      <c r="D3949" s="4"/>
      <c r="E3949" s="14" t="s">
        <v>1487</v>
      </c>
      <c r="F3949" s="5">
        <f t="shared" si="3335"/>
        <v>94.7</v>
      </c>
      <c r="G3949" s="5">
        <f t="shared" si="3335"/>
        <v>94.7</v>
      </c>
      <c r="H3949" s="5">
        <f t="shared" si="3335"/>
        <v>127.9</v>
      </c>
      <c r="I3949" s="5">
        <f t="shared" si="3335"/>
        <v>0</v>
      </c>
      <c r="J3949" s="5">
        <f t="shared" si="3335"/>
        <v>0</v>
      </c>
      <c r="K3949" s="5">
        <f t="shared" si="3335"/>
        <v>0</v>
      </c>
      <c r="L3949" s="5">
        <f t="shared" si="3335"/>
        <v>159.774</v>
      </c>
      <c r="M3949" s="5">
        <f t="shared" si="3328"/>
        <v>254.47399999999999</v>
      </c>
      <c r="N3949" s="5">
        <v>61</v>
      </c>
      <c r="O3949" s="5">
        <f t="shared" si="3336"/>
        <v>56.851260000000003</v>
      </c>
      <c r="P3949" s="5">
        <f t="shared" si="3337"/>
        <v>0</v>
      </c>
      <c r="Q3949" s="5">
        <f t="shared" si="3337"/>
        <v>0</v>
      </c>
      <c r="R3949" s="5">
        <f t="shared" si="3337"/>
        <v>0</v>
      </c>
      <c r="S3949" s="5">
        <f t="shared" si="3337"/>
        <v>0</v>
      </c>
      <c r="T3949" s="5">
        <v>60.999850000000002</v>
      </c>
      <c r="U3949" s="5">
        <f t="shared" si="3337"/>
        <v>0</v>
      </c>
      <c r="V3949" s="36">
        <f t="shared" si="3337"/>
        <v>0</v>
      </c>
      <c r="W3949" s="5">
        <f t="shared" si="3309"/>
        <v>99.999754098360654</v>
      </c>
      <c r="X3949" s="26"/>
    </row>
    <row r="3950" spans="1:24" ht="47.25" x14ac:dyDescent="0.25">
      <c r="A3950" s="4" t="s">
        <v>221</v>
      </c>
      <c r="B3950" s="4" t="s">
        <v>1324</v>
      </c>
      <c r="C3950" s="4" t="s">
        <v>1497</v>
      </c>
      <c r="D3950" s="4"/>
      <c r="E3950" s="14" t="s">
        <v>966</v>
      </c>
      <c r="F3950" s="5">
        <f t="shared" si="3335"/>
        <v>94.7</v>
      </c>
      <c r="G3950" s="5">
        <f t="shared" si="3335"/>
        <v>94.7</v>
      </c>
      <c r="H3950" s="5">
        <f t="shared" si="3335"/>
        <v>127.9</v>
      </c>
      <c r="I3950" s="5">
        <f t="shared" si="3335"/>
        <v>0</v>
      </c>
      <c r="J3950" s="5">
        <f t="shared" si="3335"/>
        <v>0</v>
      </c>
      <c r="K3950" s="5">
        <f t="shared" si="3335"/>
        <v>0</v>
      </c>
      <c r="L3950" s="5">
        <f t="shared" si="3335"/>
        <v>159.774</v>
      </c>
      <c r="M3950" s="5">
        <f t="shared" si="3328"/>
        <v>254.47399999999999</v>
      </c>
      <c r="N3950" s="5">
        <v>61</v>
      </c>
      <c r="O3950" s="5">
        <f t="shared" si="3336"/>
        <v>56.851260000000003</v>
      </c>
      <c r="P3950" s="5">
        <f t="shared" si="3337"/>
        <v>0</v>
      </c>
      <c r="Q3950" s="5">
        <f t="shared" si="3337"/>
        <v>0</v>
      </c>
      <c r="R3950" s="5">
        <f t="shared" si="3337"/>
        <v>0</v>
      </c>
      <c r="S3950" s="5">
        <f t="shared" si="3337"/>
        <v>0</v>
      </c>
      <c r="T3950" s="5">
        <v>60.999850000000002</v>
      </c>
      <c r="U3950" s="5">
        <f t="shared" si="3337"/>
        <v>0</v>
      </c>
      <c r="V3950" s="36">
        <f t="shared" si="3337"/>
        <v>0</v>
      </c>
      <c r="W3950" s="5">
        <f t="shared" si="3309"/>
        <v>99.999754098360654</v>
      </c>
      <c r="X3950" s="26"/>
    </row>
    <row r="3951" spans="1:24" ht="63" x14ac:dyDescent="0.25">
      <c r="A3951" s="4" t="s">
        <v>221</v>
      </c>
      <c r="B3951" s="4" t="s">
        <v>1324</v>
      </c>
      <c r="C3951" s="4" t="s">
        <v>1498</v>
      </c>
      <c r="D3951" s="4"/>
      <c r="E3951" s="14" t="s">
        <v>1141</v>
      </c>
      <c r="F3951" s="5">
        <f t="shared" si="3335"/>
        <v>94.7</v>
      </c>
      <c r="G3951" s="5">
        <f t="shared" si="3335"/>
        <v>94.7</v>
      </c>
      <c r="H3951" s="5">
        <f t="shared" si="3335"/>
        <v>127.9</v>
      </c>
      <c r="I3951" s="5">
        <f t="shared" si="3335"/>
        <v>0</v>
      </c>
      <c r="J3951" s="5">
        <f t="shared" si="3335"/>
        <v>0</v>
      </c>
      <c r="K3951" s="5">
        <f t="shared" si="3335"/>
        <v>0</v>
      </c>
      <c r="L3951" s="5">
        <f t="shared" si="3335"/>
        <v>159.774</v>
      </c>
      <c r="M3951" s="5">
        <f t="shared" si="3328"/>
        <v>254.47399999999999</v>
      </c>
      <c r="N3951" s="5">
        <v>61</v>
      </c>
      <c r="O3951" s="5">
        <f t="shared" si="3336"/>
        <v>56.851260000000003</v>
      </c>
      <c r="P3951" s="5">
        <f t="shared" si="3337"/>
        <v>0</v>
      </c>
      <c r="Q3951" s="5">
        <f t="shared" si="3337"/>
        <v>0</v>
      </c>
      <c r="R3951" s="5">
        <f t="shared" si="3337"/>
        <v>0</v>
      </c>
      <c r="S3951" s="5">
        <f t="shared" si="3337"/>
        <v>0</v>
      </c>
      <c r="T3951" s="5">
        <v>60.999850000000002</v>
      </c>
      <c r="U3951" s="5">
        <f t="shared" si="3337"/>
        <v>0</v>
      </c>
      <c r="V3951" s="36">
        <f t="shared" si="3337"/>
        <v>0</v>
      </c>
      <c r="W3951" s="5">
        <f t="shared" si="3309"/>
        <v>99.999754098360654</v>
      </c>
      <c r="X3951" s="26"/>
    </row>
    <row r="3952" spans="1:24" ht="31.5" x14ac:dyDescent="0.25">
      <c r="A3952" s="4" t="s">
        <v>221</v>
      </c>
      <c r="B3952" s="4" t="s">
        <v>1324</v>
      </c>
      <c r="C3952" s="4" t="s">
        <v>1498</v>
      </c>
      <c r="D3952" s="4" t="s">
        <v>11</v>
      </c>
      <c r="E3952" s="14" t="s">
        <v>465</v>
      </c>
      <c r="F3952" s="5">
        <f t="shared" si="3335"/>
        <v>94.7</v>
      </c>
      <c r="G3952" s="5">
        <f t="shared" si="3335"/>
        <v>94.7</v>
      </c>
      <c r="H3952" s="5">
        <f t="shared" si="3335"/>
        <v>127.9</v>
      </c>
      <c r="I3952" s="5">
        <f t="shared" si="3335"/>
        <v>0</v>
      </c>
      <c r="J3952" s="5">
        <f t="shared" si="3335"/>
        <v>0</v>
      </c>
      <c r="K3952" s="5">
        <f t="shared" si="3335"/>
        <v>0</v>
      </c>
      <c r="L3952" s="5">
        <f t="shared" si="3335"/>
        <v>159.774</v>
      </c>
      <c r="M3952" s="5">
        <f t="shared" si="3328"/>
        <v>254.47399999999999</v>
      </c>
      <c r="N3952" s="5">
        <v>61</v>
      </c>
      <c r="O3952" s="5">
        <f t="shared" si="3336"/>
        <v>56.851260000000003</v>
      </c>
      <c r="P3952" s="5">
        <f t="shared" si="3337"/>
        <v>0</v>
      </c>
      <c r="Q3952" s="5">
        <f t="shared" si="3337"/>
        <v>0</v>
      </c>
      <c r="R3952" s="5">
        <f t="shared" si="3337"/>
        <v>0</v>
      </c>
      <c r="S3952" s="5">
        <f t="shared" si="3337"/>
        <v>0</v>
      </c>
      <c r="T3952" s="5">
        <v>60.999850000000002</v>
      </c>
      <c r="U3952" s="5">
        <f t="shared" si="3337"/>
        <v>0</v>
      </c>
      <c r="V3952" s="36">
        <f t="shared" si="3337"/>
        <v>0</v>
      </c>
      <c r="W3952" s="5">
        <f t="shared" si="3309"/>
        <v>99.999754098360654</v>
      </c>
      <c r="X3952" s="26"/>
    </row>
    <row r="3953" spans="1:24" ht="31.5" x14ac:dyDescent="0.25">
      <c r="A3953" s="4" t="s">
        <v>221</v>
      </c>
      <c r="B3953" s="4" t="s">
        <v>1324</v>
      </c>
      <c r="C3953" s="4" t="s">
        <v>1498</v>
      </c>
      <c r="D3953" s="4" t="s">
        <v>12</v>
      </c>
      <c r="E3953" s="14" t="s">
        <v>466</v>
      </c>
      <c r="F3953" s="5">
        <v>94.7</v>
      </c>
      <c r="G3953" s="5">
        <v>94.7</v>
      </c>
      <c r="H3953" s="5">
        <v>127.9</v>
      </c>
      <c r="I3953" s="5"/>
      <c r="J3953" s="5"/>
      <c r="K3953" s="5"/>
      <c r="L3953" s="5">
        <v>159.774</v>
      </c>
      <c r="M3953" s="5">
        <f t="shared" si="3328"/>
        <v>254.47399999999999</v>
      </c>
      <c r="N3953" s="5">
        <v>61</v>
      </c>
      <c r="O3953" s="5">
        <v>56.851260000000003</v>
      </c>
      <c r="P3953" s="5">
        <v>0</v>
      </c>
      <c r="Q3953" s="5">
        <v>0</v>
      </c>
      <c r="R3953" s="5">
        <v>0</v>
      </c>
      <c r="S3953" s="5">
        <v>0</v>
      </c>
      <c r="T3953" s="5">
        <v>60.999850000000002</v>
      </c>
      <c r="U3953" s="5">
        <v>0</v>
      </c>
      <c r="V3953" s="36">
        <v>0</v>
      </c>
      <c r="W3953" s="5">
        <f t="shared" si="3309"/>
        <v>99.999754098360654</v>
      </c>
      <c r="X3953" s="26"/>
    </row>
    <row r="3954" spans="1:24" x14ac:dyDescent="0.25">
      <c r="A3954" s="7" t="s">
        <v>221</v>
      </c>
      <c r="B3954" s="7" t="s">
        <v>77</v>
      </c>
      <c r="C3954" s="7"/>
      <c r="D3954" s="7"/>
      <c r="E3954" s="18" t="s">
        <v>428</v>
      </c>
      <c r="F3954" s="5">
        <f>F3955</f>
        <v>1200</v>
      </c>
      <c r="G3954" s="5">
        <f t="shared" ref="G3954:L3960" si="3338">G3955</f>
        <v>1200</v>
      </c>
      <c r="H3954" s="5">
        <f t="shared" si="3338"/>
        <v>1200</v>
      </c>
      <c r="I3954" s="5">
        <f t="shared" si="3338"/>
        <v>0</v>
      </c>
      <c r="J3954" s="5">
        <f t="shared" si="3338"/>
        <v>0</v>
      </c>
      <c r="K3954" s="5">
        <f t="shared" si="3338"/>
        <v>0</v>
      </c>
      <c r="L3954" s="5">
        <f t="shared" si="3338"/>
        <v>0</v>
      </c>
      <c r="M3954" s="5">
        <f t="shared" si="3328"/>
        <v>1200</v>
      </c>
      <c r="N3954" s="8">
        <v>16954.41</v>
      </c>
      <c r="O3954" s="5">
        <f>O3955+O3962</f>
        <v>3670.40353</v>
      </c>
      <c r="P3954" s="5">
        <f t="shared" ref="P3954:V3954" si="3339">P3955+P3962</f>
        <v>0</v>
      </c>
      <c r="Q3954" s="5">
        <f t="shared" si="3339"/>
        <v>0</v>
      </c>
      <c r="R3954" s="5">
        <f t="shared" si="3339"/>
        <v>0</v>
      </c>
      <c r="S3954" s="5">
        <f t="shared" si="3339"/>
        <v>0</v>
      </c>
      <c r="T3954" s="8">
        <v>16897.29952</v>
      </c>
      <c r="U3954" s="5">
        <f t="shared" si="3339"/>
        <v>0</v>
      </c>
      <c r="V3954" s="36">
        <f t="shared" si="3339"/>
        <v>0</v>
      </c>
      <c r="W3954" s="8">
        <f t="shared" si="3309"/>
        <v>99.663152654678044</v>
      </c>
      <c r="X3954" s="26"/>
    </row>
    <row r="3955" spans="1:24" x14ac:dyDescent="0.25">
      <c r="A3955" s="9" t="s">
        <v>221</v>
      </c>
      <c r="B3955" s="9" t="s">
        <v>1346</v>
      </c>
      <c r="C3955" s="9"/>
      <c r="D3955" s="9"/>
      <c r="E3955" s="13" t="s">
        <v>447</v>
      </c>
      <c r="F3955" s="5">
        <f>F3956</f>
        <v>1200</v>
      </c>
      <c r="G3955" s="5">
        <f t="shared" si="3338"/>
        <v>1200</v>
      </c>
      <c r="H3955" s="5">
        <f t="shared" si="3338"/>
        <v>1200</v>
      </c>
      <c r="I3955" s="5">
        <f t="shared" si="3338"/>
        <v>0</v>
      </c>
      <c r="J3955" s="5">
        <f t="shared" si="3338"/>
        <v>0</v>
      </c>
      <c r="K3955" s="5">
        <f t="shared" si="3338"/>
        <v>0</v>
      </c>
      <c r="L3955" s="5">
        <f t="shared" si="3338"/>
        <v>0</v>
      </c>
      <c r="M3955" s="5">
        <f t="shared" si="3328"/>
        <v>1200</v>
      </c>
      <c r="N3955" s="11">
        <v>1031.5409999999999</v>
      </c>
      <c r="O3955" s="5">
        <f t="shared" ref="O3955:O3960" si="3340">O3956</f>
        <v>1120.6289999999999</v>
      </c>
      <c r="P3955" s="5">
        <f t="shared" ref="P3955:V3960" si="3341">P3956</f>
        <v>0</v>
      </c>
      <c r="Q3955" s="5">
        <f t="shared" si="3341"/>
        <v>0</v>
      </c>
      <c r="R3955" s="5">
        <f t="shared" si="3341"/>
        <v>0</v>
      </c>
      <c r="S3955" s="5">
        <f t="shared" si="3341"/>
        <v>0</v>
      </c>
      <c r="T3955" s="11">
        <v>1031.5409999999999</v>
      </c>
      <c r="U3955" s="5">
        <f t="shared" si="3341"/>
        <v>0</v>
      </c>
      <c r="V3955" s="36">
        <f t="shared" si="3341"/>
        <v>0</v>
      </c>
      <c r="W3955" s="11">
        <f t="shared" si="3309"/>
        <v>100</v>
      </c>
      <c r="X3955" s="26"/>
    </row>
    <row r="3956" spans="1:24" ht="31.5" x14ac:dyDescent="0.25">
      <c r="A3956" s="4" t="s">
        <v>221</v>
      </c>
      <c r="B3956" s="4" t="s">
        <v>1346</v>
      </c>
      <c r="C3956" s="4" t="s">
        <v>188</v>
      </c>
      <c r="D3956" s="4"/>
      <c r="E3956" s="14" t="s">
        <v>994</v>
      </c>
      <c r="F3956" s="5">
        <f>F3957</f>
        <v>1200</v>
      </c>
      <c r="G3956" s="5">
        <f t="shared" si="3338"/>
        <v>1200</v>
      </c>
      <c r="H3956" s="5">
        <f t="shared" si="3338"/>
        <v>1200</v>
      </c>
      <c r="I3956" s="5">
        <f t="shared" si="3338"/>
        <v>0</v>
      </c>
      <c r="J3956" s="5">
        <f t="shared" si="3338"/>
        <v>0</v>
      </c>
      <c r="K3956" s="5">
        <f t="shared" si="3338"/>
        <v>0</v>
      </c>
      <c r="L3956" s="5">
        <f t="shared" si="3338"/>
        <v>0</v>
      </c>
      <c r="M3956" s="5">
        <f t="shared" si="3328"/>
        <v>1200</v>
      </c>
      <c r="N3956" s="5">
        <v>71.540999999999997</v>
      </c>
      <c r="O3956" s="5">
        <f t="shared" si="3340"/>
        <v>1120.6289999999999</v>
      </c>
      <c r="P3956" s="5">
        <f t="shared" si="3341"/>
        <v>0</v>
      </c>
      <c r="Q3956" s="5">
        <f t="shared" si="3341"/>
        <v>0</v>
      </c>
      <c r="R3956" s="5">
        <f t="shared" si="3341"/>
        <v>0</v>
      </c>
      <c r="S3956" s="5">
        <f t="shared" si="3341"/>
        <v>0</v>
      </c>
      <c r="T3956" s="5">
        <v>71.540999999999997</v>
      </c>
      <c r="U3956" s="5">
        <f t="shared" si="3341"/>
        <v>0</v>
      </c>
      <c r="V3956" s="36">
        <f t="shared" si="3341"/>
        <v>0</v>
      </c>
      <c r="W3956" s="5">
        <f t="shared" si="3309"/>
        <v>100</v>
      </c>
      <c r="X3956" s="26"/>
    </row>
    <row r="3957" spans="1:24" ht="31.5" x14ac:dyDescent="0.25">
      <c r="A3957" s="4" t="s">
        <v>221</v>
      </c>
      <c r="B3957" s="4" t="s">
        <v>1346</v>
      </c>
      <c r="C3957" s="4" t="s">
        <v>232</v>
      </c>
      <c r="D3957" s="4"/>
      <c r="E3957" s="14" t="s">
        <v>1009</v>
      </c>
      <c r="F3957" s="5">
        <f t="shared" ref="F3957:L3957" si="3342">F3960</f>
        <v>1200</v>
      </c>
      <c r="G3957" s="5">
        <f t="shared" si="3342"/>
        <v>1200</v>
      </c>
      <c r="H3957" s="5">
        <f t="shared" si="3342"/>
        <v>1200</v>
      </c>
      <c r="I3957" s="5">
        <f t="shared" si="3342"/>
        <v>0</v>
      </c>
      <c r="J3957" s="5">
        <f t="shared" si="3342"/>
        <v>0</v>
      </c>
      <c r="K3957" s="5">
        <f t="shared" si="3342"/>
        <v>0</v>
      </c>
      <c r="L3957" s="5">
        <f t="shared" si="3342"/>
        <v>0</v>
      </c>
      <c r="M3957" s="5">
        <f t="shared" si="3328"/>
        <v>1200</v>
      </c>
      <c r="N3957" s="5">
        <v>71.540999999999997</v>
      </c>
      <c r="O3957" s="5">
        <f t="shared" ref="O3957:V3957" si="3343">O3960+O3958</f>
        <v>1120.6289999999999</v>
      </c>
      <c r="P3957" s="5">
        <f t="shared" si="3343"/>
        <v>0</v>
      </c>
      <c r="Q3957" s="5">
        <f t="shared" si="3343"/>
        <v>0</v>
      </c>
      <c r="R3957" s="5">
        <f t="shared" si="3343"/>
        <v>0</v>
      </c>
      <c r="S3957" s="5">
        <f t="shared" si="3343"/>
        <v>0</v>
      </c>
      <c r="T3957" s="5">
        <v>71.540999999999997</v>
      </c>
      <c r="U3957" s="5">
        <f t="shared" si="3343"/>
        <v>0</v>
      </c>
      <c r="V3957" s="36">
        <f t="shared" si="3343"/>
        <v>0</v>
      </c>
      <c r="W3957" s="5">
        <f t="shared" si="3309"/>
        <v>100</v>
      </c>
      <c r="X3957" s="26"/>
    </row>
    <row r="3958" spans="1:24" ht="63" x14ac:dyDescent="0.25">
      <c r="A3958" s="4" t="s">
        <v>221</v>
      </c>
      <c r="B3958" s="4" t="s">
        <v>1346</v>
      </c>
      <c r="C3958" s="4" t="s">
        <v>233</v>
      </c>
      <c r="D3958" s="4"/>
      <c r="E3958" s="14" t="s">
        <v>1010</v>
      </c>
      <c r="F3958" s="5"/>
      <c r="G3958" s="5"/>
      <c r="H3958" s="5"/>
      <c r="I3958" s="5"/>
      <c r="J3958" s="5"/>
      <c r="K3958" s="5"/>
      <c r="L3958" s="5"/>
      <c r="M3958" s="5">
        <f>M3959</f>
        <v>0</v>
      </c>
      <c r="N3958" s="5">
        <v>71.540999999999997</v>
      </c>
      <c r="O3958" s="5">
        <f t="shared" ref="O3958:V3958" si="3344">O3959</f>
        <v>1120.6289999999999</v>
      </c>
      <c r="P3958" s="5">
        <f t="shared" si="3344"/>
        <v>0</v>
      </c>
      <c r="Q3958" s="5">
        <f t="shared" si="3344"/>
        <v>0</v>
      </c>
      <c r="R3958" s="5">
        <f t="shared" si="3344"/>
        <v>0</v>
      </c>
      <c r="S3958" s="5">
        <f t="shared" si="3344"/>
        <v>0</v>
      </c>
      <c r="T3958" s="5">
        <v>71.540999999999997</v>
      </c>
      <c r="U3958" s="5">
        <f t="shared" si="3344"/>
        <v>0</v>
      </c>
      <c r="V3958" s="36">
        <f t="shared" si="3344"/>
        <v>0</v>
      </c>
      <c r="W3958" s="5">
        <f t="shared" si="3309"/>
        <v>100</v>
      </c>
      <c r="X3958" s="26"/>
    </row>
    <row r="3959" spans="1:24" ht="31.5" x14ac:dyDescent="0.25">
      <c r="A3959" s="4" t="s">
        <v>221</v>
      </c>
      <c r="B3959" s="4" t="s">
        <v>1346</v>
      </c>
      <c r="C3959" s="4" t="s">
        <v>1057</v>
      </c>
      <c r="D3959" s="4"/>
      <c r="E3959" s="14" t="s">
        <v>1058</v>
      </c>
      <c r="F3959" s="5"/>
      <c r="G3959" s="5"/>
      <c r="H3959" s="5"/>
      <c r="I3959" s="5"/>
      <c r="J3959" s="5"/>
      <c r="K3959" s="5"/>
      <c r="L3959" s="5"/>
      <c r="M3959" s="5">
        <v>0</v>
      </c>
      <c r="N3959" s="5">
        <v>71.540999999999997</v>
      </c>
      <c r="O3959" s="5">
        <v>1120.6289999999999</v>
      </c>
      <c r="P3959" s="5">
        <v>0</v>
      </c>
      <c r="Q3959" s="5">
        <v>0</v>
      </c>
      <c r="R3959" s="5">
        <v>0</v>
      </c>
      <c r="S3959" s="5">
        <v>0</v>
      </c>
      <c r="T3959" s="5">
        <v>71.540999999999997</v>
      </c>
      <c r="U3959" s="5">
        <v>0</v>
      </c>
      <c r="V3959" s="36">
        <v>0</v>
      </c>
      <c r="W3959" s="5">
        <f t="shared" si="3309"/>
        <v>100</v>
      </c>
      <c r="X3959" s="26"/>
    </row>
    <row r="3960" spans="1:24" ht="31.5" x14ac:dyDescent="0.25">
      <c r="A3960" s="4" t="s">
        <v>221</v>
      </c>
      <c r="B3960" s="4" t="s">
        <v>1346</v>
      </c>
      <c r="C3960" s="4" t="s">
        <v>1057</v>
      </c>
      <c r="D3960" s="4" t="s">
        <v>11</v>
      </c>
      <c r="E3960" s="14" t="s">
        <v>465</v>
      </c>
      <c r="F3960" s="5">
        <f>F3961</f>
        <v>1200</v>
      </c>
      <c r="G3960" s="5">
        <f t="shared" si="3338"/>
        <v>1200</v>
      </c>
      <c r="H3960" s="5">
        <f t="shared" si="3338"/>
        <v>1200</v>
      </c>
      <c r="I3960" s="5">
        <f t="shared" si="3338"/>
        <v>0</v>
      </c>
      <c r="J3960" s="5">
        <f t="shared" si="3338"/>
        <v>0</v>
      </c>
      <c r="K3960" s="5">
        <f t="shared" si="3338"/>
        <v>0</v>
      </c>
      <c r="L3960" s="5">
        <f t="shared" si="3338"/>
        <v>0</v>
      </c>
      <c r="M3960" s="5">
        <f t="shared" si="3328"/>
        <v>1200</v>
      </c>
      <c r="N3960" s="5">
        <v>71.540999999999997</v>
      </c>
      <c r="O3960" s="5">
        <f t="shared" si="3340"/>
        <v>0</v>
      </c>
      <c r="P3960" s="5">
        <f t="shared" si="3341"/>
        <v>0</v>
      </c>
      <c r="Q3960" s="5">
        <f t="shared" si="3341"/>
        <v>0</v>
      </c>
      <c r="R3960" s="5">
        <f t="shared" si="3341"/>
        <v>0</v>
      </c>
      <c r="S3960" s="5">
        <f t="shared" si="3341"/>
        <v>0</v>
      </c>
      <c r="T3960" s="5">
        <v>71.540999999999997</v>
      </c>
      <c r="U3960" s="5">
        <f t="shared" si="3341"/>
        <v>0</v>
      </c>
      <c r="V3960" s="36">
        <f t="shared" si="3341"/>
        <v>0</v>
      </c>
      <c r="W3960" s="5">
        <f t="shared" si="3309"/>
        <v>100</v>
      </c>
      <c r="X3960" s="24"/>
    </row>
    <row r="3961" spans="1:24" ht="31.5" x14ac:dyDescent="0.25">
      <c r="A3961" s="4" t="s">
        <v>221</v>
      </c>
      <c r="B3961" s="4" t="s">
        <v>1346</v>
      </c>
      <c r="C3961" s="4" t="s">
        <v>1057</v>
      </c>
      <c r="D3961" s="4" t="s">
        <v>12</v>
      </c>
      <c r="E3961" s="14" t="s">
        <v>466</v>
      </c>
      <c r="F3961" s="5">
        <v>1200</v>
      </c>
      <c r="G3961" s="5">
        <v>1200</v>
      </c>
      <c r="H3961" s="5">
        <v>1200</v>
      </c>
      <c r="I3961" s="5"/>
      <c r="J3961" s="5"/>
      <c r="K3961" s="5"/>
      <c r="L3961" s="5"/>
      <c r="M3961" s="5">
        <f t="shared" si="3328"/>
        <v>1200</v>
      </c>
      <c r="N3961" s="5">
        <v>71.540999999999997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71.540999999999997</v>
      </c>
      <c r="U3961" s="5">
        <v>0</v>
      </c>
      <c r="V3961" s="36">
        <v>0</v>
      </c>
      <c r="W3961" s="5">
        <f t="shared" si="3309"/>
        <v>100</v>
      </c>
      <c r="X3961" s="24"/>
    </row>
    <row r="3962" spans="1:24" ht="47.25" x14ac:dyDescent="0.25">
      <c r="A3962" s="4" t="s">
        <v>221</v>
      </c>
      <c r="B3962" s="4" t="s">
        <v>1346</v>
      </c>
      <c r="C3962" s="4" t="s">
        <v>36</v>
      </c>
      <c r="D3962" s="4"/>
      <c r="E3962" s="14" t="s">
        <v>732</v>
      </c>
      <c r="F3962" s="5"/>
      <c r="G3962" s="5"/>
      <c r="H3962" s="5"/>
      <c r="I3962" s="5"/>
      <c r="J3962" s="5"/>
      <c r="K3962" s="5"/>
      <c r="L3962" s="5"/>
      <c r="M3962" s="5">
        <f>M3963</f>
        <v>0</v>
      </c>
      <c r="N3962" s="5">
        <v>960</v>
      </c>
      <c r="O3962" s="5">
        <f t="shared" ref="O3962:V3965" si="3345">O3963</f>
        <v>2549.7745300000001</v>
      </c>
      <c r="P3962" s="5">
        <f t="shared" si="3345"/>
        <v>0</v>
      </c>
      <c r="Q3962" s="5">
        <f t="shared" si="3345"/>
        <v>0</v>
      </c>
      <c r="R3962" s="5">
        <f t="shared" si="3345"/>
        <v>0</v>
      </c>
      <c r="S3962" s="5">
        <f t="shared" si="3345"/>
        <v>0</v>
      </c>
      <c r="T3962" s="5">
        <v>960</v>
      </c>
      <c r="U3962" s="5">
        <f t="shared" si="3345"/>
        <v>0</v>
      </c>
      <c r="V3962" s="36">
        <f t="shared" si="3345"/>
        <v>0</v>
      </c>
      <c r="W3962" s="5">
        <f t="shared" si="3309"/>
        <v>100</v>
      </c>
      <c r="X3962" s="26"/>
    </row>
    <row r="3963" spans="1:24" x14ac:dyDescent="0.25">
      <c r="A3963" s="4" t="s">
        <v>221</v>
      </c>
      <c r="B3963" s="4" t="s">
        <v>1346</v>
      </c>
      <c r="C3963" s="4" t="s">
        <v>37</v>
      </c>
      <c r="D3963" s="4"/>
      <c r="E3963" s="14" t="s">
        <v>735</v>
      </c>
      <c r="F3963" s="5"/>
      <c r="G3963" s="5"/>
      <c r="H3963" s="5"/>
      <c r="I3963" s="5"/>
      <c r="J3963" s="5"/>
      <c r="K3963" s="5"/>
      <c r="L3963" s="5"/>
      <c r="M3963" s="5">
        <f>M3964</f>
        <v>0</v>
      </c>
      <c r="N3963" s="5">
        <v>960</v>
      </c>
      <c r="O3963" s="5">
        <f t="shared" si="3345"/>
        <v>2549.7745300000001</v>
      </c>
      <c r="P3963" s="5">
        <f t="shared" si="3345"/>
        <v>0</v>
      </c>
      <c r="Q3963" s="5">
        <f t="shared" si="3345"/>
        <v>0</v>
      </c>
      <c r="R3963" s="5">
        <f t="shared" si="3345"/>
        <v>0</v>
      </c>
      <c r="S3963" s="5">
        <f t="shared" si="3345"/>
        <v>0</v>
      </c>
      <c r="T3963" s="5">
        <v>960</v>
      </c>
      <c r="U3963" s="5">
        <f t="shared" si="3345"/>
        <v>0</v>
      </c>
      <c r="V3963" s="36">
        <f t="shared" si="3345"/>
        <v>0</v>
      </c>
      <c r="W3963" s="5">
        <f t="shared" si="3309"/>
        <v>100</v>
      </c>
      <c r="X3963" s="26"/>
    </row>
    <row r="3964" spans="1:24" x14ac:dyDescent="0.25">
      <c r="A3964" s="4" t="s">
        <v>221</v>
      </c>
      <c r="B3964" s="4" t="s">
        <v>1346</v>
      </c>
      <c r="C3964" s="4" t="s">
        <v>38</v>
      </c>
      <c r="D3964" s="4"/>
      <c r="E3964" s="14" t="s">
        <v>736</v>
      </c>
      <c r="F3964" s="5"/>
      <c r="G3964" s="5"/>
      <c r="H3964" s="5"/>
      <c r="I3964" s="5"/>
      <c r="J3964" s="5"/>
      <c r="K3964" s="5"/>
      <c r="L3964" s="5"/>
      <c r="M3964" s="5">
        <f>M3965</f>
        <v>0</v>
      </c>
      <c r="N3964" s="5">
        <v>960</v>
      </c>
      <c r="O3964" s="5">
        <f t="shared" si="3345"/>
        <v>2549.7745300000001</v>
      </c>
      <c r="P3964" s="5">
        <f t="shared" si="3345"/>
        <v>0</v>
      </c>
      <c r="Q3964" s="5">
        <f t="shared" si="3345"/>
        <v>0</v>
      </c>
      <c r="R3964" s="5">
        <f t="shared" si="3345"/>
        <v>0</v>
      </c>
      <c r="S3964" s="5">
        <f t="shared" si="3345"/>
        <v>0</v>
      </c>
      <c r="T3964" s="5">
        <v>960</v>
      </c>
      <c r="U3964" s="5">
        <f t="shared" si="3345"/>
        <v>0</v>
      </c>
      <c r="V3964" s="36">
        <f t="shared" si="3345"/>
        <v>0</v>
      </c>
      <c r="W3964" s="5">
        <f t="shared" si="3309"/>
        <v>100</v>
      </c>
      <c r="X3964" s="26"/>
    </row>
    <row r="3965" spans="1:24" ht="31.5" x14ac:dyDescent="0.25">
      <c r="A3965" s="4" t="s">
        <v>221</v>
      </c>
      <c r="B3965" s="4" t="s">
        <v>1346</v>
      </c>
      <c r="C3965" s="4" t="s">
        <v>38</v>
      </c>
      <c r="D3965" s="4" t="s">
        <v>11</v>
      </c>
      <c r="E3965" s="14" t="s">
        <v>465</v>
      </c>
      <c r="F3965" s="5"/>
      <c r="G3965" s="5"/>
      <c r="H3965" s="5"/>
      <c r="I3965" s="5"/>
      <c r="J3965" s="5"/>
      <c r="K3965" s="5"/>
      <c r="L3965" s="5"/>
      <c r="M3965" s="5">
        <f>M3966</f>
        <v>0</v>
      </c>
      <c r="N3965" s="5">
        <v>960</v>
      </c>
      <c r="O3965" s="5">
        <f t="shared" si="3345"/>
        <v>2549.7745300000001</v>
      </c>
      <c r="P3965" s="5">
        <f t="shared" si="3345"/>
        <v>0</v>
      </c>
      <c r="Q3965" s="5">
        <f t="shared" si="3345"/>
        <v>0</v>
      </c>
      <c r="R3965" s="5">
        <f t="shared" si="3345"/>
        <v>0</v>
      </c>
      <c r="S3965" s="5">
        <f t="shared" si="3345"/>
        <v>0</v>
      </c>
      <c r="T3965" s="5">
        <v>960</v>
      </c>
      <c r="U3965" s="5">
        <f t="shared" si="3345"/>
        <v>0</v>
      </c>
      <c r="V3965" s="36">
        <f t="shared" si="3345"/>
        <v>0</v>
      </c>
      <c r="W3965" s="5">
        <f t="shared" si="3309"/>
        <v>100</v>
      </c>
      <c r="X3965" s="26"/>
    </row>
    <row r="3966" spans="1:24" ht="31.5" x14ac:dyDescent="0.25">
      <c r="A3966" s="4" t="s">
        <v>221</v>
      </c>
      <c r="B3966" s="4" t="s">
        <v>1346</v>
      </c>
      <c r="C3966" s="4" t="s">
        <v>38</v>
      </c>
      <c r="D3966" s="4" t="s">
        <v>12</v>
      </c>
      <c r="E3966" s="14" t="s">
        <v>466</v>
      </c>
      <c r="F3966" s="5"/>
      <c r="G3966" s="5"/>
      <c r="H3966" s="5"/>
      <c r="I3966" s="5"/>
      <c r="J3966" s="5"/>
      <c r="K3966" s="5"/>
      <c r="L3966" s="5"/>
      <c r="M3966" s="5">
        <v>0</v>
      </c>
      <c r="N3966" s="5">
        <v>960</v>
      </c>
      <c r="O3966" s="5">
        <v>2549.7745300000001</v>
      </c>
      <c r="P3966" s="5">
        <v>0</v>
      </c>
      <c r="Q3966" s="5">
        <v>0</v>
      </c>
      <c r="R3966" s="5">
        <v>0</v>
      </c>
      <c r="S3966" s="5">
        <v>0</v>
      </c>
      <c r="T3966" s="5">
        <v>960</v>
      </c>
      <c r="U3966" s="5">
        <v>0</v>
      </c>
      <c r="V3966" s="36">
        <v>0</v>
      </c>
      <c r="W3966" s="5">
        <f t="shared" si="3309"/>
        <v>100</v>
      </c>
      <c r="X3966" s="26"/>
    </row>
    <row r="3967" spans="1:24" x14ac:dyDescent="0.25">
      <c r="A3967" s="9" t="s">
        <v>221</v>
      </c>
      <c r="B3967" s="9" t="s">
        <v>1347</v>
      </c>
      <c r="C3967" s="9"/>
      <c r="D3967" s="9"/>
      <c r="E3967" s="13" t="s">
        <v>448</v>
      </c>
      <c r="F3967" s="5"/>
      <c r="G3967" s="5"/>
      <c r="H3967" s="5"/>
      <c r="I3967" s="5"/>
      <c r="J3967" s="5"/>
      <c r="K3967" s="5"/>
      <c r="L3967" s="5"/>
      <c r="M3967" s="5">
        <f t="shared" si="3328"/>
        <v>0</v>
      </c>
      <c r="N3967" s="11">
        <v>9699.7690000000002</v>
      </c>
      <c r="O3967" s="5">
        <f t="shared" ref="O3967:O3969" si="3346">O3968</f>
        <v>0</v>
      </c>
      <c r="P3967" s="5">
        <f t="shared" ref="P3967:V3969" si="3347">P3968</f>
        <v>0</v>
      </c>
      <c r="Q3967" s="5">
        <f t="shared" si="3347"/>
        <v>0</v>
      </c>
      <c r="R3967" s="5">
        <f t="shared" si="3347"/>
        <v>0</v>
      </c>
      <c r="S3967" s="5">
        <f t="shared" si="3347"/>
        <v>0</v>
      </c>
      <c r="T3967" s="11">
        <v>9643.0113299999994</v>
      </c>
      <c r="U3967" s="5">
        <f t="shared" si="3347"/>
        <v>0</v>
      </c>
      <c r="V3967" s="36">
        <f t="shared" si="3347"/>
        <v>0</v>
      </c>
      <c r="W3967" s="11">
        <f t="shared" si="3309"/>
        <v>99.414855446557539</v>
      </c>
      <c r="X3967" s="26"/>
    </row>
    <row r="3968" spans="1:24" x14ac:dyDescent="0.25">
      <c r="A3968" s="4" t="s">
        <v>221</v>
      </c>
      <c r="B3968" s="4" t="s">
        <v>1347</v>
      </c>
      <c r="C3968" s="4" t="s">
        <v>108</v>
      </c>
      <c r="D3968" s="4"/>
      <c r="E3968" s="14" t="s">
        <v>868</v>
      </c>
      <c r="F3968" s="5"/>
      <c r="G3968" s="5"/>
      <c r="H3968" s="5"/>
      <c r="I3968" s="5"/>
      <c r="J3968" s="5"/>
      <c r="K3968" s="5"/>
      <c r="L3968" s="5"/>
      <c r="M3968" s="5">
        <f t="shared" si="3328"/>
        <v>0</v>
      </c>
      <c r="N3968" s="5">
        <v>166.63200000000001</v>
      </c>
      <c r="O3968" s="5">
        <f t="shared" si="3346"/>
        <v>0</v>
      </c>
      <c r="P3968" s="5">
        <f t="shared" si="3347"/>
        <v>0</v>
      </c>
      <c r="Q3968" s="5">
        <f t="shared" si="3347"/>
        <v>0</v>
      </c>
      <c r="R3968" s="5">
        <f t="shared" si="3347"/>
        <v>0</v>
      </c>
      <c r="S3968" s="5">
        <f t="shared" si="3347"/>
        <v>0</v>
      </c>
      <c r="T3968" s="5">
        <v>120</v>
      </c>
      <c r="U3968" s="5">
        <f t="shared" si="3347"/>
        <v>0</v>
      </c>
      <c r="V3968" s="36">
        <f t="shared" si="3347"/>
        <v>0</v>
      </c>
      <c r="W3968" s="5">
        <f t="shared" si="3309"/>
        <v>72.014979115656047</v>
      </c>
      <c r="X3968" s="26"/>
    </row>
    <row r="3969" spans="1:24" ht="31.5" x14ac:dyDescent="0.25">
      <c r="A3969" s="4" t="s">
        <v>221</v>
      </c>
      <c r="B3969" s="4" t="s">
        <v>1347</v>
      </c>
      <c r="C3969" s="4" t="s">
        <v>168</v>
      </c>
      <c r="D3969" s="4"/>
      <c r="E3969" s="14" t="s">
        <v>1417</v>
      </c>
      <c r="F3969" s="5"/>
      <c r="G3969" s="5"/>
      <c r="H3969" s="5"/>
      <c r="I3969" s="5"/>
      <c r="J3969" s="5"/>
      <c r="K3969" s="5"/>
      <c r="L3969" s="5"/>
      <c r="M3969" s="5">
        <f t="shared" si="3328"/>
        <v>0</v>
      </c>
      <c r="N3969" s="5">
        <v>166.63200000000001</v>
      </c>
      <c r="O3969" s="5">
        <f t="shared" si="3346"/>
        <v>0</v>
      </c>
      <c r="P3969" s="5">
        <f t="shared" si="3347"/>
        <v>0</v>
      </c>
      <c r="Q3969" s="5">
        <f t="shared" si="3347"/>
        <v>0</v>
      </c>
      <c r="R3969" s="5">
        <f t="shared" si="3347"/>
        <v>0</v>
      </c>
      <c r="S3969" s="5">
        <f t="shared" si="3347"/>
        <v>0</v>
      </c>
      <c r="T3969" s="5">
        <v>120</v>
      </c>
      <c r="U3969" s="5">
        <f t="shared" si="3347"/>
        <v>0</v>
      </c>
      <c r="V3969" s="36">
        <f t="shared" si="3347"/>
        <v>0</v>
      </c>
      <c r="W3969" s="5">
        <f t="shared" si="3309"/>
        <v>72.014979115656047</v>
      </c>
      <c r="X3969" s="26"/>
    </row>
    <row r="3970" spans="1:24" ht="63" x14ac:dyDescent="0.25">
      <c r="A3970" s="4" t="s">
        <v>221</v>
      </c>
      <c r="B3970" s="4" t="s">
        <v>1347</v>
      </c>
      <c r="C3970" s="4" t="s">
        <v>169</v>
      </c>
      <c r="D3970" s="4"/>
      <c r="E3970" s="14" t="s">
        <v>1418</v>
      </c>
      <c r="F3970" s="5"/>
      <c r="G3970" s="5"/>
      <c r="H3970" s="5"/>
      <c r="I3970" s="5"/>
      <c r="J3970" s="5"/>
      <c r="K3970" s="5"/>
      <c r="L3970" s="5"/>
      <c r="M3970" s="5">
        <f t="shared" si="3328"/>
        <v>0</v>
      </c>
      <c r="N3970" s="5">
        <v>166.63200000000001</v>
      </c>
      <c r="O3970" s="5">
        <v>0</v>
      </c>
      <c r="P3970" s="5">
        <v>0</v>
      </c>
      <c r="Q3970" s="5">
        <v>0</v>
      </c>
      <c r="R3970" s="5">
        <v>0</v>
      </c>
      <c r="S3970" s="5">
        <v>0</v>
      </c>
      <c r="T3970" s="5">
        <v>120</v>
      </c>
      <c r="U3970" s="5">
        <v>0</v>
      </c>
      <c r="V3970" s="36">
        <v>0</v>
      </c>
      <c r="W3970" s="5">
        <f t="shared" si="3309"/>
        <v>72.014979115656047</v>
      </c>
      <c r="X3970" s="26"/>
    </row>
    <row r="3971" spans="1:24" s="10" customFormat="1" ht="31.5" x14ac:dyDescent="0.25">
      <c r="A3971" s="4" t="s">
        <v>221</v>
      </c>
      <c r="B3971" s="4" t="s">
        <v>1347</v>
      </c>
      <c r="C3971" s="4" t="s">
        <v>1106</v>
      </c>
      <c r="D3971" s="4"/>
      <c r="E3971" s="14" t="s">
        <v>1107</v>
      </c>
      <c r="F3971" s="11">
        <f t="shared" ref="F3971:L3976" si="3348">F3972</f>
        <v>37.799999999999997</v>
      </c>
      <c r="G3971" s="11">
        <f t="shared" si="3348"/>
        <v>38.5</v>
      </c>
      <c r="H3971" s="11">
        <f t="shared" si="3348"/>
        <v>38.5</v>
      </c>
      <c r="I3971" s="11">
        <f t="shared" si="3348"/>
        <v>0</v>
      </c>
      <c r="J3971" s="11">
        <f t="shared" si="3348"/>
        <v>0</v>
      </c>
      <c r="K3971" s="11">
        <f t="shared" si="3348"/>
        <v>0</v>
      </c>
      <c r="L3971" s="11">
        <f t="shared" si="3348"/>
        <v>-20.989000000000001</v>
      </c>
      <c r="M3971" s="11">
        <f t="shared" si="3328"/>
        <v>16.810999999999996</v>
      </c>
      <c r="N3971" s="5">
        <v>166.63200000000001</v>
      </c>
      <c r="O3971" s="11">
        <f t="shared" ref="O3971:O3976" si="3349">O3972</f>
        <v>16.811</v>
      </c>
      <c r="P3971" s="11">
        <f t="shared" ref="P3971:V3976" si="3350">P3972</f>
        <v>0</v>
      </c>
      <c r="Q3971" s="11">
        <f t="shared" si="3350"/>
        <v>0</v>
      </c>
      <c r="R3971" s="11">
        <f t="shared" si="3350"/>
        <v>0</v>
      </c>
      <c r="S3971" s="11">
        <f t="shared" si="3350"/>
        <v>0</v>
      </c>
      <c r="T3971" s="5">
        <v>120</v>
      </c>
      <c r="U3971" s="11">
        <f t="shared" si="3350"/>
        <v>0</v>
      </c>
      <c r="V3971" s="35">
        <f t="shared" si="3350"/>
        <v>0</v>
      </c>
      <c r="W3971" s="5">
        <f t="shared" si="3309"/>
        <v>72.014979115656047</v>
      </c>
      <c r="X3971" s="25"/>
    </row>
    <row r="3972" spans="1:24" ht="31.5" x14ac:dyDescent="0.25">
      <c r="A3972" s="4" t="s">
        <v>221</v>
      </c>
      <c r="B3972" s="4" t="s">
        <v>1347</v>
      </c>
      <c r="C3972" s="4" t="s">
        <v>1106</v>
      </c>
      <c r="D3972" s="4" t="s">
        <v>11</v>
      </c>
      <c r="E3972" s="14" t="s">
        <v>465</v>
      </c>
      <c r="F3972" s="5">
        <f t="shared" si="3348"/>
        <v>37.799999999999997</v>
      </c>
      <c r="G3972" s="5">
        <f t="shared" si="3348"/>
        <v>38.5</v>
      </c>
      <c r="H3972" s="5">
        <f t="shared" si="3348"/>
        <v>38.5</v>
      </c>
      <c r="I3972" s="5">
        <f t="shared" si="3348"/>
        <v>0</v>
      </c>
      <c r="J3972" s="5">
        <f t="shared" si="3348"/>
        <v>0</v>
      </c>
      <c r="K3972" s="5">
        <f t="shared" si="3348"/>
        <v>0</v>
      </c>
      <c r="L3972" s="5">
        <f t="shared" si="3348"/>
        <v>-20.989000000000001</v>
      </c>
      <c r="M3972" s="5">
        <f t="shared" si="3328"/>
        <v>16.810999999999996</v>
      </c>
      <c r="N3972" s="5">
        <v>166.63200000000001</v>
      </c>
      <c r="O3972" s="5">
        <f t="shared" si="3349"/>
        <v>16.811</v>
      </c>
      <c r="P3972" s="5">
        <f t="shared" si="3350"/>
        <v>0</v>
      </c>
      <c r="Q3972" s="5">
        <f t="shared" si="3350"/>
        <v>0</v>
      </c>
      <c r="R3972" s="5">
        <f t="shared" si="3350"/>
        <v>0</v>
      </c>
      <c r="S3972" s="5">
        <f t="shared" si="3350"/>
        <v>0</v>
      </c>
      <c r="T3972" s="5">
        <v>120</v>
      </c>
      <c r="U3972" s="5">
        <f t="shared" si="3350"/>
        <v>0</v>
      </c>
      <c r="V3972" s="36">
        <f t="shared" si="3350"/>
        <v>0</v>
      </c>
      <c r="W3972" s="5">
        <f t="shared" si="3309"/>
        <v>72.014979115656047</v>
      </c>
      <c r="X3972" s="26"/>
    </row>
    <row r="3973" spans="1:24" ht="31.5" x14ac:dyDescent="0.25">
      <c r="A3973" s="4" t="s">
        <v>221</v>
      </c>
      <c r="B3973" s="4" t="s">
        <v>1347</v>
      </c>
      <c r="C3973" s="4" t="s">
        <v>1106</v>
      </c>
      <c r="D3973" s="4" t="s">
        <v>12</v>
      </c>
      <c r="E3973" s="14" t="s">
        <v>466</v>
      </c>
      <c r="F3973" s="5">
        <f t="shared" si="3348"/>
        <v>37.799999999999997</v>
      </c>
      <c r="G3973" s="5">
        <f t="shared" si="3348"/>
        <v>38.5</v>
      </c>
      <c r="H3973" s="5">
        <f t="shared" si="3348"/>
        <v>38.5</v>
      </c>
      <c r="I3973" s="5">
        <f t="shared" si="3348"/>
        <v>0</v>
      </c>
      <c r="J3973" s="5">
        <f t="shared" si="3348"/>
        <v>0</v>
      </c>
      <c r="K3973" s="5">
        <f t="shared" si="3348"/>
        <v>0</v>
      </c>
      <c r="L3973" s="5">
        <f t="shared" si="3348"/>
        <v>-20.989000000000001</v>
      </c>
      <c r="M3973" s="5">
        <f t="shared" si="3328"/>
        <v>16.810999999999996</v>
      </c>
      <c r="N3973" s="5">
        <v>166.63200000000001</v>
      </c>
      <c r="O3973" s="5">
        <f t="shared" si="3349"/>
        <v>16.811</v>
      </c>
      <c r="P3973" s="5">
        <f t="shared" si="3350"/>
        <v>0</v>
      </c>
      <c r="Q3973" s="5">
        <f t="shared" si="3350"/>
        <v>0</v>
      </c>
      <c r="R3973" s="5">
        <f t="shared" si="3350"/>
        <v>0</v>
      </c>
      <c r="S3973" s="5">
        <f t="shared" si="3350"/>
        <v>0</v>
      </c>
      <c r="T3973" s="5">
        <v>120</v>
      </c>
      <c r="U3973" s="5">
        <f t="shared" si="3350"/>
        <v>0</v>
      </c>
      <c r="V3973" s="36">
        <f t="shared" si="3350"/>
        <v>0</v>
      </c>
      <c r="W3973" s="5">
        <f t="shared" si="3309"/>
        <v>72.014979115656047</v>
      </c>
      <c r="X3973" s="26"/>
    </row>
    <row r="3974" spans="1:24" ht="31.5" x14ac:dyDescent="0.25">
      <c r="A3974" s="4" t="s">
        <v>221</v>
      </c>
      <c r="B3974" s="4" t="s">
        <v>1347</v>
      </c>
      <c r="C3974" s="4" t="s">
        <v>194</v>
      </c>
      <c r="D3974" s="4"/>
      <c r="E3974" s="14" t="s">
        <v>948</v>
      </c>
      <c r="F3974" s="5">
        <f>F3975</f>
        <v>37.799999999999997</v>
      </c>
      <c r="G3974" s="5">
        <f t="shared" si="3348"/>
        <v>38.5</v>
      </c>
      <c r="H3974" s="5">
        <f t="shared" si="3348"/>
        <v>38.5</v>
      </c>
      <c r="I3974" s="5">
        <f t="shared" si="3348"/>
        <v>0</v>
      </c>
      <c r="J3974" s="5">
        <f t="shared" si="3348"/>
        <v>0</v>
      </c>
      <c r="K3974" s="5">
        <f t="shared" si="3348"/>
        <v>0</v>
      </c>
      <c r="L3974" s="5">
        <f t="shared" si="3348"/>
        <v>-20.989000000000001</v>
      </c>
      <c r="M3974" s="5">
        <f t="shared" si="3328"/>
        <v>16.810999999999996</v>
      </c>
      <c r="N3974" s="5">
        <v>1477.9090000000001</v>
      </c>
      <c r="O3974" s="5">
        <f t="shared" si="3349"/>
        <v>16.811</v>
      </c>
      <c r="P3974" s="5">
        <f t="shared" si="3350"/>
        <v>0</v>
      </c>
      <c r="Q3974" s="5">
        <f t="shared" si="3350"/>
        <v>0</v>
      </c>
      <c r="R3974" s="5">
        <f t="shared" si="3350"/>
        <v>0</v>
      </c>
      <c r="S3974" s="5">
        <f t="shared" si="3350"/>
        <v>0</v>
      </c>
      <c r="T3974" s="5">
        <v>1477.90805</v>
      </c>
      <c r="U3974" s="5">
        <f t="shared" si="3350"/>
        <v>0</v>
      </c>
      <c r="V3974" s="36">
        <f t="shared" si="3350"/>
        <v>0</v>
      </c>
      <c r="W3974" s="5">
        <f t="shared" si="3309"/>
        <v>99.999935719993587</v>
      </c>
      <c r="X3974" s="26"/>
    </row>
    <row r="3975" spans="1:24" x14ac:dyDescent="0.25">
      <c r="A3975" s="4" t="s">
        <v>221</v>
      </c>
      <c r="B3975" s="4" t="s">
        <v>1347</v>
      </c>
      <c r="C3975" s="4" t="s">
        <v>1499</v>
      </c>
      <c r="D3975" s="4"/>
      <c r="E3975" s="14" t="s">
        <v>951</v>
      </c>
      <c r="F3975" s="5">
        <f>F3976</f>
        <v>37.799999999999997</v>
      </c>
      <c r="G3975" s="5">
        <f t="shared" si="3348"/>
        <v>38.5</v>
      </c>
      <c r="H3975" s="5">
        <f t="shared" si="3348"/>
        <v>38.5</v>
      </c>
      <c r="I3975" s="5">
        <f t="shared" si="3348"/>
        <v>0</v>
      </c>
      <c r="J3975" s="5">
        <f t="shared" si="3348"/>
        <v>0</v>
      </c>
      <c r="K3975" s="5">
        <f t="shared" si="3348"/>
        <v>0</v>
      </c>
      <c r="L3975" s="5">
        <f t="shared" si="3348"/>
        <v>-20.989000000000001</v>
      </c>
      <c r="M3975" s="5">
        <f t="shared" si="3328"/>
        <v>16.810999999999996</v>
      </c>
      <c r="N3975" s="5">
        <v>1477.9090000000001</v>
      </c>
      <c r="O3975" s="5">
        <f t="shared" si="3349"/>
        <v>16.811</v>
      </c>
      <c r="P3975" s="5">
        <f t="shared" si="3350"/>
        <v>0</v>
      </c>
      <c r="Q3975" s="5">
        <f t="shared" si="3350"/>
        <v>0</v>
      </c>
      <c r="R3975" s="5">
        <f t="shared" si="3350"/>
        <v>0</v>
      </c>
      <c r="S3975" s="5">
        <f t="shared" si="3350"/>
        <v>0</v>
      </c>
      <c r="T3975" s="5">
        <v>1477.90805</v>
      </c>
      <c r="U3975" s="5">
        <f t="shared" si="3350"/>
        <v>0</v>
      </c>
      <c r="V3975" s="36">
        <f t="shared" si="3350"/>
        <v>0</v>
      </c>
      <c r="W3975" s="5">
        <f t="shared" si="3309"/>
        <v>99.999935719993587</v>
      </c>
      <c r="X3975" s="26"/>
    </row>
    <row r="3976" spans="1:24" ht="31.5" x14ac:dyDescent="0.25">
      <c r="A3976" s="4" t="s">
        <v>221</v>
      </c>
      <c r="B3976" s="4" t="s">
        <v>1347</v>
      </c>
      <c r="C3976" s="4" t="s">
        <v>1500</v>
      </c>
      <c r="D3976" s="4"/>
      <c r="E3976" s="14" t="s">
        <v>952</v>
      </c>
      <c r="F3976" s="5">
        <f t="shared" si="3348"/>
        <v>37.799999999999997</v>
      </c>
      <c r="G3976" s="5">
        <f t="shared" si="3348"/>
        <v>38.5</v>
      </c>
      <c r="H3976" s="5">
        <f t="shared" si="3348"/>
        <v>38.5</v>
      </c>
      <c r="I3976" s="5">
        <f t="shared" si="3348"/>
        <v>0</v>
      </c>
      <c r="J3976" s="5">
        <f t="shared" si="3348"/>
        <v>0</v>
      </c>
      <c r="K3976" s="5">
        <f t="shared" si="3348"/>
        <v>0</v>
      </c>
      <c r="L3976" s="5">
        <f t="shared" si="3348"/>
        <v>-20.989000000000001</v>
      </c>
      <c r="M3976" s="5">
        <f t="shared" si="3328"/>
        <v>16.810999999999996</v>
      </c>
      <c r="N3976" s="5">
        <v>1477.9090000000001</v>
      </c>
      <c r="O3976" s="5">
        <f t="shared" si="3349"/>
        <v>16.811</v>
      </c>
      <c r="P3976" s="5">
        <f t="shared" si="3350"/>
        <v>0</v>
      </c>
      <c r="Q3976" s="5">
        <f t="shared" si="3350"/>
        <v>0</v>
      </c>
      <c r="R3976" s="5">
        <f t="shared" si="3350"/>
        <v>0</v>
      </c>
      <c r="S3976" s="5">
        <f t="shared" si="3350"/>
        <v>0</v>
      </c>
      <c r="T3976" s="5">
        <v>1477.90805</v>
      </c>
      <c r="U3976" s="5">
        <f t="shared" si="3350"/>
        <v>0</v>
      </c>
      <c r="V3976" s="36">
        <f t="shared" si="3350"/>
        <v>0</v>
      </c>
      <c r="W3976" s="5">
        <f t="shared" si="3309"/>
        <v>99.999935719993587</v>
      </c>
      <c r="X3976" s="26"/>
    </row>
    <row r="3977" spans="1:24" ht="31.5" x14ac:dyDescent="0.25">
      <c r="A3977" s="4" t="s">
        <v>221</v>
      </c>
      <c r="B3977" s="4" t="s">
        <v>1347</v>
      </c>
      <c r="C3977" s="4" t="s">
        <v>1501</v>
      </c>
      <c r="D3977" s="4"/>
      <c r="E3977" s="14" t="s">
        <v>1502</v>
      </c>
      <c r="F3977" s="5">
        <v>37.799999999999997</v>
      </c>
      <c r="G3977" s="5">
        <v>38.5</v>
      </c>
      <c r="H3977" s="5">
        <v>38.5</v>
      </c>
      <c r="I3977" s="5"/>
      <c r="J3977" s="5"/>
      <c r="K3977" s="5"/>
      <c r="L3977" s="5">
        <v>-20.989000000000001</v>
      </c>
      <c r="M3977" s="5">
        <f t="shared" si="3328"/>
        <v>16.810999999999996</v>
      </c>
      <c r="N3977" s="5">
        <v>1477.9090000000001</v>
      </c>
      <c r="O3977" s="5">
        <v>16.811</v>
      </c>
      <c r="P3977" s="5">
        <v>0</v>
      </c>
      <c r="Q3977" s="5">
        <v>0</v>
      </c>
      <c r="R3977" s="5">
        <v>0</v>
      </c>
      <c r="S3977" s="5">
        <v>0</v>
      </c>
      <c r="T3977" s="5">
        <v>1477.90805</v>
      </c>
      <c r="U3977" s="5">
        <v>0</v>
      </c>
      <c r="V3977" s="36">
        <v>0</v>
      </c>
      <c r="W3977" s="5">
        <f t="shared" si="3309"/>
        <v>99.999935719993587</v>
      </c>
      <c r="X3977" s="26"/>
    </row>
    <row r="3978" spans="1:24" s="3" customFormat="1" ht="31.5" x14ac:dyDescent="0.25">
      <c r="A3978" s="4" t="s">
        <v>221</v>
      </c>
      <c r="B3978" s="4" t="s">
        <v>1347</v>
      </c>
      <c r="C3978" s="4" t="s">
        <v>1501</v>
      </c>
      <c r="D3978" s="4" t="s">
        <v>11</v>
      </c>
      <c r="E3978" s="14" t="s">
        <v>465</v>
      </c>
      <c r="F3978" s="8">
        <f t="shared" ref="F3978:L3978" si="3351">F3986+F4035+F3979</f>
        <v>18521.5</v>
      </c>
      <c r="G3978" s="8">
        <f t="shared" si="3351"/>
        <v>9390.2000000000007</v>
      </c>
      <c r="H3978" s="8">
        <f t="shared" si="3351"/>
        <v>10725.7</v>
      </c>
      <c r="I3978" s="8">
        <f t="shared" si="3351"/>
        <v>0</v>
      </c>
      <c r="J3978" s="8">
        <f t="shared" si="3351"/>
        <v>0</v>
      </c>
      <c r="K3978" s="8">
        <f t="shared" si="3351"/>
        <v>0</v>
      </c>
      <c r="L3978" s="8">
        <f t="shared" si="3351"/>
        <v>-1777.91</v>
      </c>
      <c r="M3978" s="8">
        <f t="shared" si="3328"/>
        <v>16743.59</v>
      </c>
      <c r="N3978" s="5">
        <v>1477.9090000000001</v>
      </c>
      <c r="O3978" s="8">
        <f>O3986+O4035+O3979</f>
        <v>11957.399520000001</v>
      </c>
      <c r="P3978" s="8">
        <f t="shared" ref="P3978:V3978" si="3352">P3986+P4035+P3979</f>
        <v>0</v>
      </c>
      <c r="Q3978" s="8">
        <f t="shared" si="3352"/>
        <v>0</v>
      </c>
      <c r="R3978" s="8">
        <f t="shared" si="3352"/>
        <v>0</v>
      </c>
      <c r="S3978" s="8">
        <f t="shared" si="3352"/>
        <v>0</v>
      </c>
      <c r="T3978" s="5">
        <v>1477.90805</v>
      </c>
      <c r="U3978" s="8">
        <f t="shared" si="3352"/>
        <v>0</v>
      </c>
      <c r="V3978" s="34">
        <f t="shared" si="3352"/>
        <v>0</v>
      </c>
      <c r="W3978" s="5">
        <f t="shared" si="3309"/>
        <v>99.999935719993587</v>
      </c>
      <c r="X3978" s="21"/>
    </row>
    <row r="3979" spans="1:24" s="10" customFormat="1" ht="31.5" x14ac:dyDescent="0.25">
      <c r="A3979" s="4" t="s">
        <v>221</v>
      </c>
      <c r="B3979" s="4" t="s">
        <v>1347</v>
      </c>
      <c r="C3979" s="4" t="s">
        <v>1501</v>
      </c>
      <c r="D3979" s="4" t="s">
        <v>12</v>
      </c>
      <c r="E3979" s="14" t="s">
        <v>466</v>
      </c>
      <c r="F3979" s="11">
        <f t="shared" ref="F3979:L3984" si="3353">F3980</f>
        <v>0</v>
      </c>
      <c r="G3979" s="11">
        <f t="shared" si="3353"/>
        <v>0</v>
      </c>
      <c r="H3979" s="11">
        <f t="shared" si="3353"/>
        <v>0</v>
      </c>
      <c r="I3979" s="11">
        <f t="shared" si="3353"/>
        <v>0</v>
      </c>
      <c r="J3979" s="11">
        <f t="shared" si="3353"/>
        <v>0</v>
      </c>
      <c r="K3979" s="11">
        <f t="shared" si="3353"/>
        <v>0</v>
      </c>
      <c r="L3979" s="11">
        <f t="shared" si="3353"/>
        <v>32.25</v>
      </c>
      <c r="M3979" s="11">
        <f t="shared" si="3328"/>
        <v>32.25</v>
      </c>
      <c r="N3979" s="5">
        <v>1477.9090000000001</v>
      </c>
      <c r="O3979" s="11">
        <f t="shared" ref="O3979:O3984" si="3354">O3980</f>
        <v>0</v>
      </c>
      <c r="P3979" s="11">
        <f t="shared" ref="P3979:V3984" si="3355">P3980</f>
        <v>0</v>
      </c>
      <c r="Q3979" s="11">
        <f t="shared" si="3355"/>
        <v>0</v>
      </c>
      <c r="R3979" s="11">
        <f t="shared" si="3355"/>
        <v>0</v>
      </c>
      <c r="S3979" s="11">
        <f t="shared" si="3355"/>
        <v>0</v>
      </c>
      <c r="T3979" s="5">
        <v>1477.90805</v>
      </c>
      <c r="U3979" s="11">
        <f t="shared" si="3355"/>
        <v>0</v>
      </c>
      <c r="V3979" s="35">
        <f t="shared" si="3355"/>
        <v>0</v>
      </c>
      <c r="W3979" s="5">
        <f t="shared" ref="W3979:W4042" si="3356">T3979/N3979*100</f>
        <v>99.999935719993587</v>
      </c>
      <c r="X3979" s="26"/>
    </row>
    <row r="3980" spans="1:24" ht="31.5" x14ac:dyDescent="0.25">
      <c r="A3980" s="4" t="s">
        <v>221</v>
      </c>
      <c r="B3980" s="4" t="s">
        <v>1347</v>
      </c>
      <c r="C3980" s="4" t="s">
        <v>186</v>
      </c>
      <c r="D3980" s="4"/>
      <c r="E3980" s="14" t="s">
        <v>959</v>
      </c>
      <c r="F3980" s="5">
        <f t="shared" si="3353"/>
        <v>0</v>
      </c>
      <c r="G3980" s="5">
        <f t="shared" si="3353"/>
        <v>0</v>
      </c>
      <c r="H3980" s="5">
        <f t="shared" si="3353"/>
        <v>0</v>
      </c>
      <c r="I3980" s="5">
        <f t="shared" si="3353"/>
        <v>0</v>
      </c>
      <c r="J3980" s="5">
        <f t="shared" si="3353"/>
        <v>0</v>
      </c>
      <c r="K3980" s="5">
        <f t="shared" si="3353"/>
        <v>0</v>
      </c>
      <c r="L3980" s="5">
        <f t="shared" si="3353"/>
        <v>32.25</v>
      </c>
      <c r="M3980" s="5">
        <f t="shared" si="3328"/>
        <v>32.25</v>
      </c>
      <c r="N3980" s="5">
        <v>6183.5169999999998</v>
      </c>
      <c r="O3980" s="5">
        <f t="shared" si="3354"/>
        <v>0</v>
      </c>
      <c r="P3980" s="5">
        <f t="shared" si="3355"/>
        <v>0</v>
      </c>
      <c r="Q3980" s="5">
        <f t="shared" si="3355"/>
        <v>0</v>
      </c>
      <c r="R3980" s="5">
        <f t="shared" si="3355"/>
        <v>0</v>
      </c>
      <c r="S3980" s="5">
        <f t="shared" si="3355"/>
        <v>0</v>
      </c>
      <c r="T3980" s="5">
        <v>6178.976279999999</v>
      </c>
      <c r="U3980" s="5">
        <f t="shared" si="3355"/>
        <v>0</v>
      </c>
      <c r="V3980" s="36">
        <f t="shared" si="3355"/>
        <v>0</v>
      </c>
      <c r="W3980" s="5">
        <f t="shared" si="3356"/>
        <v>99.926567356408967</v>
      </c>
      <c r="X3980" s="26"/>
    </row>
    <row r="3981" spans="1:24" ht="47.25" x14ac:dyDescent="0.25">
      <c r="A3981" s="4" t="s">
        <v>221</v>
      </c>
      <c r="B3981" s="4" t="s">
        <v>1347</v>
      </c>
      <c r="C3981" s="4" t="s">
        <v>187</v>
      </c>
      <c r="D3981" s="4"/>
      <c r="E3981" s="14" t="s">
        <v>1487</v>
      </c>
      <c r="F3981" s="5">
        <f t="shared" si="3353"/>
        <v>0</v>
      </c>
      <c r="G3981" s="5">
        <f t="shared" si="3353"/>
        <v>0</v>
      </c>
      <c r="H3981" s="5">
        <f t="shared" si="3353"/>
        <v>0</v>
      </c>
      <c r="I3981" s="5">
        <f t="shared" si="3353"/>
        <v>0</v>
      </c>
      <c r="J3981" s="5">
        <f t="shared" si="3353"/>
        <v>0</v>
      </c>
      <c r="K3981" s="5">
        <f t="shared" si="3353"/>
        <v>0</v>
      </c>
      <c r="L3981" s="5">
        <f t="shared" si="3353"/>
        <v>32.25</v>
      </c>
      <c r="M3981" s="5">
        <f t="shared" si="3328"/>
        <v>32.25</v>
      </c>
      <c r="N3981" s="5">
        <v>6183.5169999999998</v>
      </c>
      <c r="O3981" s="5">
        <f t="shared" si="3354"/>
        <v>0</v>
      </c>
      <c r="P3981" s="5">
        <f t="shared" si="3355"/>
        <v>0</v>
      </c>
      <c r="Q3981" s="5">
        <f t="shared" si="3355"/>
        <v>0</v>
      </c>
      <c r="R3981" s="5">
        <f t="shared" si="3355"/>
        <v>0</v>
      </c>
      <c r="S3981" s="5">
        <f t="shared" si="3355"/>
        <v>0</v>
      </c>
      <c r="T3981" s="5">
        <v>6178.976279999999</v>
      </c>
      <c r="U3981" s="5">
        <f t="shared" si="3355"/>
        <v>0</v>
      </c>
      <c r="V3981" s="36">
        <f t="shared" si="3355"/>
        <v>0</v>
      </c>
      <c r="W3981" s="5">
        <f t="shared" si="3356"/>
        <v>99.926567356408967</v>
      </c>
      <c r="X3981" s="26"/>
    </row>
    <row r="3982" spans="1:24" ht="31.5" x14ac:dyDescent="0.25">
      <c r="A3982" s="4" t="s">
        <v>221</v>
      </c>
      <c r="B3982" s="4" t="s">
        <v>1347</v>
      </c>
      <c r="C3982" s="4" t="s">
        <v>200</v>
      </c>
      <c r="D3982" s="4"/>
      <c r="E3982" s="14" t="s">
        <v>960</v>
      </c>
      <c r="F3982" s="5">
        <f t="shared" si="3353"/>
        <v>0</v>
      </c>
      <c r="G3982" s="5">
        <f t="shared" si="3353"/>
        <v>0</v>
      </c>
      <c r="H3982" s="5">
        <f t="shared" si="3353"/>
        <v>0</v>
      </c>
      <c r="I3982" s="5">
        <f t="shared" si="3353"/>
        <v>0</v>
      </c>
      <c r="J3982" s="5">
        <f t="shared" si="3353"/>
        <v>0</v>
      </c>
      <c r="K3982" s="5">
        <f t="shared" si="3353"/>
        <v>0</v>
      </c>
      <c r="L3982" s="5">
        <f t="shared" si="3353"/>
        <v>32.25</v>
      </c>
      <c r="M3982" s="5">
        <f t="shared" si="3328"/>
        <v>32.25</v>
      </c>
      <c r="N3982" s="5">
        <v>4140.7730000000001</v>
      </c>
      <c r="O3982" s="5">
        <f t="shared" si="3354"/>
        <v>0</v>
      </c>
      <c r="P3982" s="5">
        <f t="shared" si="3355"/>
        <v>0</v>
      </c>
      <c r="Q3982" s="5">
        <f t="shared" si="3355"/>
        <v>0</v>
      </c>
      <c r="R3982" s="5">
        <f t="shared" si="3355"/>
        <v>0</v>
      </c>
      <c r="S3982" s="5">
        <f t="shared" si="3355"/>
        <v>0</v>
      </c>
      <c r="T3982" s="5">
        <v>4136.2322799999993</v>
      </c>
      <c r="U3982" s="5">
        <f t="shared" si="3355"/>
        <v>0</v>
      </c>
      <c r="V3982" s="36">
        <f t="shared" si="3355"/>
        <v>0</v>
      </c>
      <c r="W3982" s="5">
        <f t="shared" si="3356"/>
        <v>99.890341247878084</v>
      </c>
      <c r="X3982" s="26"/>
    </row>
    <row r="3983" spans="1:24" ht="31.5" x14ac:dyDescent="0.25">
      <c r="A3983" s="4" t="s">
        <v>221</v>
      </c>
      <c r="B3983" s="4" t="s">
        <v>1347</v>
      </c>
      <c r="C3983" s="4" t="s">
        <v>1130</v>
      </c>
      <c r="D3983" s="4"/>
      <c r="E3983" s="14" t="s">
        <v>1131</v>
      </c>
      <c r="F3983" s="5">
        <f t="shared" si="3353"/>
        <v>0</v>
      </c>
      <c r="G3983" s="5">
        <f t="shared" si="3353"/>
        <v>0</v>
      </c>
      <c r="H3983" s="5">
        <f t="shared" si="3353"/>
        <v>0</v>
      </c>
      <c r="I3983" s="5">
        <f t="shared" si="3353"/>
        <v>0</v>
      </c>
      <c r="J3983" s="5">
        <f t="shared" si="3353"/>
        <v>0</v>
      </c>
      <c r="K3983" s="5">
        <f t="shared" si="3353"/>
        <v>0</v>
      </c>
      <c r="L3983" s="5">
        <f t="shared" si="3353"/>
        <v>32.25</v>
      </c>
      <c r="M3983" s="5">
        <f t="shared" si="3328"/>
        <v>32.25</v>
      </c>
      <c r="N3983" s="5">
        <v>4140.7730000000001</v>
      </c>
      <c r="O3983" s="5">
        <f t="shared" si="3354"/>
        <v>0</v>
      </c>
      <c r="P3983" s="5">
        <f t="shared" si="3355"/>
        <v>0</v>
      </c>
      <c r="Q3983" s="5">
        <f t="shared" si="3355"/>
        <v>0</v>
      </c>
      <c r="R3983" s="5">
        <f t="shared" si="3355"/>
        <v>0</v>
      </c>
      <c r="S3983" s="5">
        <f t="shared" si="3355"/>
        <v>0</v>
      </c>
      <c r="T3983" s="5">
        <v>4136.2322799999993</v>
      </c>
      <c r="U3983" s="5">
        <f t="shared" si="3355"/>
        <v>0</v>
      </c>
      <c r="V3983" s="36">
        <f t="shared" si="3355"/>
        <v>0</v>
      </c>
      <c r="W3983" s="5">
        <f t="shared" si="3356"/>
        <v>99.890341247878084</v>
      </c>
      <c r="X3983" s="26"/>
    </row>
    <row r="3984" spans="1:24" ht="31.5" x14ac:dyDescent="0.25">
      <c r="A3984" s="4" t="s">
        <v>221</v>
      </c>
      <c r="B3984" s="4" t="s">
        <v>1347</v>
      </c>
      <c r="C3984" s="4" t="s">
        <v>1130</v>
      </c>
      <c r="D3984" s="4" t="s">
        <v>11</v>
      </c>
      <c r="E3984" s="14" t="s">
        <v>465</v>
      </c>
      <c r="F3984" s="5">
        <f t="shared" si="3353"/>
        <v>0</v>
      </c>
      <c r="G3984" s="5">
        <f t="shared" si="3353"/>
        <v>0</v>
      </c>
      <c r="H3984" s="5">
        <f t="shared" si="3353"/>
        <v>0</v>
      </c>
      <c r="I3984" s="5">
        <f t="shared" si="3353"/>
        <v>0</v>
      </c>
      <c r="J3984" s="5">
        <f t="shared" si="3353"/>
        <v>0</v>
      </c>
      <c r="K3984" s="5">
        <f t="shared" si="3353"/>
        <v>0</v>
      </c>
      <c r="L3984" s="5">
        <f t="shared" si="3353"/>
        <v>32.25</v>
      </c>
      <c r="M3984" s="5">
        <f t="shared" si="3328"/>
        <v>32.25</v>
      </c>
      <c r="N3984" s="5">
        <v>4139.6729999999998</v>
      </c>
      <c r="O3984" s="5">
        <f t="shared" si="3354"/>
        <v>0</v>
      </c>
      <c r="P3984" s="5">
        <f t="shared" si="3355"/>
        <v>0</v>
      </c>
      <c r="Q3984" s="5">
        <f t="shared" si="3355"/>
        <v>0</v>
      </c>
      <c r="R3984" s="5">
        <f t="shared" si="3355"/>
        <v>0</v>
      </c>
      <c r="S3984" s="5">
        <f t="shared" si="3355"/>
        <v>0</v>
      </c>
      <c r="T3984" s="5">
        <v>4135.4702799999995</v>
      </c>
      <c r="U3984" s="5">
        <f t="shared" si="3355"/>
        <v>0</v>
      </c>
      <c r="V3984" s="36">
        <f t="shared" si="3355"/>
        <v>0</v>
      </c>
      <c r="W3984" s="5">
        <f t="shared" si="3356"/>
        <v>99.898477005309346</v>
      </c>
      <c r="X3984" s="26"/>
    </row>
    <row r="3985" spans="1:24" ht="31.5" x14ac:dyDescent="0.25">
      <c r="A3985" s="4" t="s">
        <v>221</v>
      </c>
      <c r="B3985" s="4" t="s">
        <v>1347</v>
      </c>
      <c r="C3985" s="4" t="s">
        <v>1130</v>
      </c>
      <c r="D3985" s="4" t="s">
        <v>12</v>
      </c>
      <c r="E3985" s="14" t="s">
        <v>466</v>
      </c>
      <c r="F3985" s="5"/>
      <c r="G3985" s="5"/>
      <c r="H3985" s="5"/>
      <c r="I3985" s="5"/>
      <c r="J3985" s="5"/>
      <c r="K3985" s="5"/>
      <c r="L3985" s="5">
        <v>32.25</v>
      </c>
      <c r="M3985" s="5">
        <f t="shared" si="3328"/>
        <v>32.25</v>
      </c>
      <c r="N3985" s="5">
        <v>4139.6729999999998</v>
      </c>
      <c r="O3985" s="5">
        <v>0</v>
      </c>
      <c r="P3985" s="5">
        <v>0</v>
      </c>
      <c r="Q3985" s="5">
        <v>0</v>
      </c>
      <c r="R3985" s="5">
        <v>0</v>
      </c>
      <c r="S3985" s="5">
        <v>0</v>
      </c>
      <c r="T3985" s="5">
        <v>4135.4702799999995</v>
      </c>
      <c r="U3985" s="5">
        <v>0</v>
      </c>
      <c r="V3985" s="36">
        <v>0</v>
      </c>
      <c r="W3985" s="5">
        <f t="shared" si="3356"/>
        <v>99.898477005309346</v>
      </c>
      <c r="X3985" s="26"/>
    </row>
    <row r="3986" spans="1:24" s="10" customFormat="1" x14ac:dyDescent="0.25">
      <c r="A3986" s="4" t="s">
        <v>221</v>
      </c>
      <c r="B3986" s="4" t="s">
        <v>1347</v>
      </c>
      <c r="C3986" s="4" t="s">
        <v>1130</v>
      </c>
      <c r="D3986" s="4" t="s">
        <v>13</v>
      </c>
      <c r="E3986" s="14" t="s">
        <v>480</v>
      </c>
      <c r="F3986" s="11">
        <f t="shared" ref="F3986:L3986" si="3357">F3993+F3999+F4011+F4031</f>
        <v>12736.3</v>
      </c>
      <c r="G3986" s="11">
        <f t="shared" si="3357"/>
        <v>3605</v>
      </c>
      <c r="H3986" s="11">
        <f t="shared" si="3357"/>
        <v>4940.5000000000009</v>
      </c>
      <c r="I3986" s="11">
        <f t="shared" si="3357"/>
        <v>0</v>
      </c>
      <c r="J3986" s="11">
        <f t="shared" si="3357"/>
        <v>0</v>
      </c>
      <c r="K3986" s="11">
        <f t="shared" si="3357"/>
        <v>0</v>
      </c>
      <c r="L3986" s="11">
        <f t="shared" si="3357"/>
        <v>-1858.96</v>
      </c>
      <c r="M3986" s="11">
        <f t="shared" si="3328"/>
        <v>10877.34</v>
      </c>
      <c r="N3986" s="5">
        <v>1.1000000000000001</v>
      </c>
      <c r="O3986" s="11">
        <f t="shared" ref="O3986:V3986" si="3358">O3993+O3999+O4011+O4031+O3987</f>
        <v>8050.6855200000009</v>
      </c>
      <c r="P3986" s="11">
        <f t="shared" si="3358"/>
        <v>0</v>
      </c>
      <c r="Q3986" s="11">
        <f t="shared" si="3358"/>
        <v>0</v>
      </c>
      <c r="R3986" s="11">
        <f t="shared" si="3358"/>
        <v>0</v>
      </c>
      <c r="S3986" s="11">
        <f t="shared" si="3358"/>
        <v>0</v>
      </c>
      <c r="T3986" s="5">
        <v>0.76200000000000001</v>
      </c>
      <c r="U3986" s="11">
        <f t="shared" si="3358"/>
        <v>0</v>
      </c>
      <c r="V3986" s="35">
        <f t="shared" si="3358"/>
        <v>0</v>
      </c>
      <c r="W3986" s="5">
        <f t="shared" si="3356"/>
        <v>69.272727272727266</v>
      </c>
      <c r="X3986" s="25"/>
    </row>
    <row r="3987" spans="1:24" x14ac:dyDescent="0.25">
      <c r="A3987" s="4" t="s">
        <v>221</v>
      </c>
      <c r="B3987" s="4" t="s">
        <v>1347</v>
      </c>
      <c r="C3987" s="4" t="s">
        <v>1130</v>
      </c>
      <c r="D3987" s="4" t="s">
        <v>20</v>
      </c>
      <c r="E3987" s="14" t="s">
        <v>483</v>
      </c>
      <c r="F3987" s="11"/>
      <c r="G3987" s="11"/>
      <c r="H3987" s="11"/>
      <c r="I3987" s="11"/>
      <c r="J3987" s="11"/>
      <c r="K3987" s="11"/>
      <c r="L3987" s="11"/>
      <c r="M3987" s="5">
        <v>0</v>
      </c>
      <c r="N3987" s="5">
        <v>1.1000000000000001</v>
      </c>
      <c r="O3987" s="5">
        <f t="shared" ref="O3987:V3991" si="3359">O3988</f>
        <v>303.63157999999999</v>
      </c>
      <c r="P3987" s="5">
        <f t="shared" si="3359"/>
        <v>0</v>
      </c>
      <c r="Q3987" s="5">
        <f t="shared" si="3359"/>
        <v>0</v>
      </c>
      <c r="R3987" s="5">
        <f t="shared" si="3359"/>
        <v>0</v>
      </c>
      <c r="S3987" s="5">
        <f t="shared" si="3359"/>
        <v>0</v>
      </c>
      <c r="T3987" s="5">
        <v>0.76200000000000001</v>
      </c>
      <c r="U3987" s="5">
        <f t="shared" si="3359"/>
        <v>0</v>
      </c>
      <c r="V3987" s="36">
        <f t="shared" si="3359"/>
        <v>0</v>
      </c>
      <c r="W3987" s="5">
        <f t="shared" si="3356"/>
        <v>69.272727272727266</v>
      </c>
      <c r="X3987" s="26"/>
    </row>
    <row r="3988" spans="1:24" ht="31.5" x14ac:dyDescent="0.25">
      <c r="A3988" s="4" t="s">
        <v>221</v>
      </c>
      <c r="B3988" s="4" t="s">
        <v>1347</v>
      </c>
      <c r="C3988" s="4" t="s">
        <v>201</v>
      </c>
      <c r="D3988" s="4"/>
      <c r="E3988" s="14" t="s">
        <v>961</v>
      </c>
      <c r="F3988" s="11"/>
      <c r="G3988" s="11"/>
      <c r="H3988" s="11"/>
      <c r="I3988" s="11"/>
      <c r="J3988" s="11"/>
      <c r="K3988" s="11"/>
      <c r="L3988" s="11"/>
      <c r="M3988" s="5">
        <v>0</v>
      </c>
      <c r="N3988" s="5">
        <v>1523.5440000000001</v>
      </c>
      <c r="O3988" s="5">
        <f t="shared" si="3359"/>
        <v>303.63157999999999</v>
      </c>
      <c r="P3988" s="5">
        <f t="shared" si="3359"/>
        <v>0</v>
      </c>
      <c r="Q3988" s="5">
        <f t="shared" si="3359"/>
        <v>0</v>
      </c>
      <c r="R3988" s="5">
        <f t="shared" si="3359"/>
        <v>0</v>
      </c>
      <c r="S3988" s="5">
        <f t="shared" si="3359"/>
        <v>0</v>
      </c>
      <c r="T3988" s="5">
        <v>1523.5440000000001</v>
      </c>
      <c r="U3988" s="5">
        <f t="shared" si="3359"/>
        <v>0</v>
      </c>
      <c r="V3988" s="36">
        <f t="shared" si="3359"/>
        <v>0</v>
      </c>
      <c r="W3988" s="5">
        <f t="shared" si="3356"/>
        <v>100</v>
      </c>
      <c r="X3988" s="26"/>
    </row>
    <row r="3989" spans="1:24" x14ac:dyDescent="0.25">
      <c r="A3989" s="4" t="s">
        <v>221</v>
      </c>
      <c r="B3989" s="4" t="s">
        <v>1347</v>
      </c>
      <c r="C3989" s="4" t="s">
        <v>1132</v>
      </c>
      <c r="D3989" s="4"/>
      <c r="E3989" s="14" t="s">
        <v>1133</v>
      </c>
      <c r="F3989" s="11"/>
      <c r="G3989" s="11"/>
      <c r="H3989" s="11"/>
      <c r="I3989" s="11"/>
      <c r="J3989" s="11"/>
      <c r="K3989" s="11"/>
      <c r="L3989" s="11"/>
      <c r="M3989" s="5">
        <v>0</v>
      </c>
      <c r="N3989" s="5">
        <v>1523.5440000000001</v>
      </c>
      <c r="O3989" s="5">
        <f t="shared" si="3359"/>
        <v>303.63157999999999</v>
      </c>
      <c r="P3989" s="5">
        <f t="shared" si="3359"/>
        <v>0</v>
      </c>
      <c r="Q3989" s="5">
        <f t="shared" si="3359"/>
        <v>0</v>
      </c>
      <c r="R3989" s="5">
        <f t="shared" si="3359"/>
        <v>0</v>
      </c>
      <c r="S3989" s="5">
        <f t="shared" si="3359"/>
        <v>0</v>
      </c>
      <c r="T3989" s="5">
        <v>1523.5440000000001</v>
      </c>
      <c r="U3989" s="5">
        <f t="shared" si="3359"/>
        <v>0</v>
      </c>
      <c r="V3989" s="36">
        <f t="shared" si="3359"/>
        <v>0</v>
      </c>
      <c r="W3989" s="5">
        <f t="shared" si="3356"/>
        <v>100</v>
      </c>
      <c r="X3989" s="26"/>
    </row>
    <row r="3990" spans="1:24" ht="31.5" x14ac:dyDescent="0.25">
      <c r="A3990" s="4" t="s">
        <v>221</v>
      </c>
      <c r="B3990" s="4" t="s">
        <v>1347</v>
      </c>
      <c r="C3990" s="4" t="s">
        <v>1132</v>
      </c>
      <c r="D3990" s="4" t="s">
        <v>11</v>
      </c>
      <c r="E3990" s="14" t="s">
        <v>465</v>
      </c>
      <c r="F3990" s="11"/>
      <c r="G3990" s="11"/>
      <c r="H3990" s="11"/>
      <c r="I3990" s="11"/>
      <c r="J3990" s="11"/>
      <c r="K3990" s="11"/>
      <c r="L3990" s="11"/>
      <c r="M3990" s="5">
        <v>0</v>
      </c>
      <c r="N3990" s="5">
        <v>1523.5440000000001</v>
      </c>
      <c r="O3990" s="5">
        <f t="shared" si="3359"/>
        <v>303.63157999999999</v>
      </c>
      <c r="P3990" s="5">
        <f t="shared" si="3359"/>
        <v>0</v>
      </c>
      <c r="Q3990" s="5">
        <f t="shared" si="3359"/>
        <v>0</v>
      </c>
      <c r="R3990" s="5">
        <f t="shared" si="3359"/>
        <v>0</v>
      </c>
      <c r="S3990" s="5">
        <f t="shared" si="3359"/>
        <v>0</v>
      </c>
      <c r="T3990" s="5">
        <v>1523.5440000000001</v>
      </c>
      <c r="U3990" s="5">
        <f t="shared" si="3359"/>
        <v>0</v>
      </c>
      <c r="V3990" s="36">
        <f t="shared" si="3359"/>
        <v>0</v>
      </c>
      <c r="W3990" s="5">
        <f t="shared" si="3356"/>
        <v>100</v>
      </c>
      <c r="X3990" s="26"/>
    </row>
    <row r="3991" spans="1:24" ht="31.5" x14ac:dyDescent="0.25">
      <c r="A3991" s="4" t="s">
        <v>221</v>
      </c>
      <c r="B3991" s="4" t="s">
        <v>1347</v>
      </c>
      <c r="C3991" s="4" t="s">
        <v>1132</v>
      </c>
      <c r="D3991" s="4" t="s">
        <v>12</v>
      </c>
      <c r="E3991" s="14" t="s">
        <v>466</v>
      </c>
      <c r="F3991" s="11"/>
      <c r="G3991" s="11"/>
      <c r="H3991" s="11"/>
      <c r="I3991" s="11"/>
      <c r="J3991" s="11"/>
      <c r="K3991" s="11"/>
      <c r="L3991" s="11"/>
      <c r="M3991" s="5">
        <v>0</v>
      </c>
      <c r="N3991" s="5">
        <v>1523.5440000000001</v>
      </c>
      <c r="O3991" s="5">
        <f t="shared" si="3359"/>
        <v>303.63157999999999</v>
      </c>
      <c r="P3991" s="5">
        <f t="shared" si="3359"/>
        <v>0</v>
      </c>
      <c r="Q3991" s="5">
        <f t="shared" si="3359"/>
        <v>0</v>
      </c>
      <c r="R3991" s="5">
        <f t="shared" si="3359"/>
        <v>0</v>
      </c>
      <c r="S3991" s="5">
        <f t="shared" si="3359"/>
        <v>0</v>
      </c>
      <c r="T3991" s="5">
        <v>1523.5440000000001</v>
      </c>
      <c r="U3991" s="5">
        <f t="shared" si="3359"/>
        <v>0</v>
      </c>
      <c r="V3991" s="36">
        <f t="shared" si="3359"/>
        <v>0</v>
      </c>
      <c r="W3991" s="5">
        <f t="shared" si="3356"/>
        <v>100</v>
      </c>
      <c r="X3991" s="26"/>
    </row>
    <row r="3992" spans="1:24" ht="47.25" x14ac:dyDescent="0.25">
      <c r="A3992" s="4" t="s">
        <v>221</v>
      </c>
      <c r="B3992" s="4" t="s">
        <v>1347</v>
      </c>
      <c r="C3992" s="4" t="s">
        <v>180</v>
      </c>
      <c r="D3992" s="4"/>
      <c r="E3992" s="14" t="s">
        <v>965</v>
      </c>
      <c r="F3992" s="11"/>
      <c r="G3992" s="11"/>
      <c r="H3992" s="11"/>
      <c r="I3992" s="11"/>
      <c r="J3992" s="11"/>
      <c r="K3992" s="11"/>
      <c r="L3992" s="11"/>
      <c r="M3992" s="5">
        <v>0</v>
      </c>
      <c r="N3992" s="5">
        <v>519.20000000000005</v>
      </c>
      <c r="O3992" s="5">
        <v>303.63157999999999</v>
      </c>
      <c r="P3992" s="5">
        <v>0</v>
      </c>
      <c r="Q3992" s="5">
        <v>0</v>
      </c>
      <c r="R3992" s="5">
        <v>0</v>
      </c>
      <c r="S3992" s="5">
        <v>0</v>
      </c>
      <c r="T3992" s="5">
        <v>519.20000000000005</v>
      </c>
      <c r="U3992" s="5">
        <v>0</v>
      </c>
      <c r="V3992" s="36">
        <v>0</v>
      </c>
      <c r="W3992" s="5">
        <f t="shared" si="3356"/>
        <v>100</v>
      </c>
      <c r="X3992" s="26"/>
    </row>
    <row r="3993" spans="1:24" ht="47.25" x14ac:dyDescent="0.25">
      <c r="A3993" s="4" t="s">
        <v>221</v>
      </c>
      <c r="B3993" s="4" t="s">
        <v>1347</v>
      </c>
      <c r="C3993" s="4" t="s">
        <v>1139</v>
      </c>
      <c r="D3993" s="4"/>
      <c r="E3993" s="14" t="s">
        <v>1140</v>
      </c>
      <c r="F3993" s="5">
        <f t="shared" ref="F3993:L3997" si="3360">F3994</f>
        <v>765.1</v>
      </c>
      <c r="G3993" s="5">
        <f t="shared" si="3360"/>
        <v>765.1</v>
      </c>
      <c r="H3993" s="5">
        <f t="shared" si="3360"/>
        <v>765.1</v>
      </c>
      <c r="I3993" s="5">
        <f t="shared" si="3360"/>
        <v>0</v>
      </c>
      <c r="J3993" s="5">
        <f t="shared" si="3360"/>
        <v>0</v>
      </c>
      <c r="K3993" s="5">
        <f t="shared" si="3360"/>
        <v>0</v>
      </c>
      <c r="L3993" s="5">
        <f t="shared" si="3360"/>
        <v>34.567999999999998</v>
      </c>
      <c r="M3993" s="5">
        <f t="shared" si="3328"/>
        <v>799.66800000000001</v>
      </c>
      <c r="N3993" s="5">
        <v>519.20000000000005</v>
      </c>
      <c r="O3993" s="5">
        <f t="shared" ref="O3993:O3997" si="3361">O3994</f>
        <v>780.88053000000002</v>
      </c>
      <c r="P3993" s="5">
        <f t="shared" ref="P3993:V3997" si="3362">P3994</f>
        <v>0</v>
      </c>
      <c r="Q3993" s="5">
        <f t="shared" si="3362"/>
        <v>0</v>
      </c>
      <c r="R3993" s="5">
        <f t="shared" si="3362"/>
        <v>0</v>
      </c>
      <c r="S3993" s="5">
        <f t="shared" si="3362"/>
        <v>0</v>
      </c>
      <c r="T3993" s="5">
        <v>519.20000000000005</v>
      </c>
      <c r="U3993" s="5">
        <f t="shared" si="3362"/>
        <v>0</v>
      </c>
      <c r="V3993" s="36">
        <f t="shared" si="3362"/>
        <v>0</v>
      </c>
      <c r="W3993" s="5">
        <f t="shared" si="3356"/>
        <v>100</v>
      </c>
      <c r="X3993" s="26"/>
    </row>
    <row r="3994" spans="1:24" ht="31.5" x14ac:dyDescent="0.25">
      <c r="A3994" s="4" t="s">
        <v>221</v>
      </c>
      <c r="B3994" s="4" t="s">
        <v>1347</v>
      </c>
      <c r="C3994" s="4" t="s">
        <v>1139</v>
      </c>
      <c r="D3994" s="4" t="s">
        <v>11</v>
      </c>
      <c r="E3994" s="14" t="s">
        <v>465</v>
      </c>
      <c r="F3994" s="5">
        <f t="shared" si="3360"/>
        <v>765.1</v>
      </c>
      <c r="G3994" s="5">
        <f t="shared" si="3360"/>
        <v>765.1</v>
      </c>
      <c r="H3994" s="5">
        <f t="shared" si="3360"/>
        <v>765.1</v>
      </c>
      <c r="I3994" s="5">
        <f t="shared" si="3360"/>
        <v>0</v>
      </c>
      <c r="J3994" s="5">
        <f t="shared" si="3360"/>
        <v>0</v>
      </c>
      <c r="K3994" s="5">
        <f t="shared" si="3360"/>
        <v>0</v>
      </c>
      <c r="L3994" s="5">
        <f t="shared" si="3360"/>
        <v>34.567999999999998</v>
      </c>
      <c r="M3994" s="5">
        <f t="shared" si="3328"/>
        <v>799.66800000000001</v>
      </c>
      <c r="N3994" s="5">
        <v>519.20000000000005</v>
      </c>
      <c r="O3994" s="5">
        <f t="shared" si="3361"/>
        <v>780.88053000000002</v>
      </c>
      <c r="P3994" s="5">
        <f t="shared" si="3362"/>
        <v>0</v>
      </c>
      <c r="Q3994" s="5">
        <f t="shared" si="3362"/>
        <v>0</v>
      </c>
      <c r="R3994" s="5">
        <f t="shared" si="3362"/>
        <v>0</v>
      </c>
      <c r="S3994" s="5">
        <f t="shared" si="3362"/>
        <v>0</v>
      </c>
      <c r="T3994" s="5">
        <v>519.20000000000005</v>
      </c>
      <c r="U3994" s="5">
        <f t="shared" si="3362"/>
        <v>0</v>
      </c>
      <c r="V3994" s="36">
        <f t="shared" si="3362"/>
        <v>0</v>
      </c>
      <c r="W3994" s="5">
        <f t="shared" si="3356"/>
        <v>100</v>
      </c>
      <c r="X3994" s="26"/>
    </row>
    <row r="3995" spans="1:24" ht="31.5" x14ac:dyDescent="0.25">
      <c r="A3995" s="4" t="s">
        <v>221</v>
      </c>
      <c r="B3995" s="4" t="s">
        <v>1347</v>
      </c>
      <c r="C3995" s="4" t="s">
        <v>1139</v>
      </c>
      <c r="D3995" s="4" t="s">
        <v>12</v>
      </c>
      <c r="E3995" s="14" t="s">
        <v>466</v>
      </c>
      <c r="F3995" s="5">
        <f t="shared" si="3360"/>
        <v>765.1</v>
      </c>
      <c r="G3995" s="5">
        <f t="shared" si="3360"/>
        <v>765.1</v>
      </c>
      <c r="H3995" s="5">
        <f t="shared" si="3360"/>
        <v>765.1</v>
      </c>
      <c r="I3995" s="5">
        <f t="shared" si="3360"/>
        <v>0</v>
      </c>
      <c r="J3995" s="5">
        <f t="shared" si="3360"/>
        <v>0</v>
      </c>
      <c r="K3995" s="5">
        <f t="shared" si="3360"/>
        <v>0</v>
      </c>
      <c r="L3995" s="5">
        <f t="shared" si="3360"/>
        <v>34.567999999999998</v>
      </c>
      <c r="M3995" s="5">
        <f t="shared" si="3328"/>
        <v>799.66800000000001</v>
      </c>
      <c r="N3995" s="5">
        <v>519.20000000000005</v>
      </c>
      <c r="O3995" s="5">
        <f t="shared" si="3361"/>
        <v>780.88053000000002</v>
      </c>
      <c r="P3995" s="5">
        <f t="shared" si="3362"/>
        <v>0</v>
      </c>
      <c r="Q3995" s="5">
        <f t="shared" si="3362"/>
        <v>0</v>
      </c>
      <c r="R3995" s="5">
        <f t="shared" si="3362"/>
        <v>0</v>
      </c>
      <c r="S3995" s="5">
        <f t="shared" si="3362"/>
        <v>0</v>
      </c>
      <c r="T3995" s="5">
        <v>519.20000000000005</v>
      </c>
      <c r="U3995" s="5">
        <f t="shared" si="3362"/>
        <v>0</v>
      </c>
      <c r="V3995" s="36">
        <f t="shared" si="3362"/>
        <v>0</v>
      </c>
      <c r="W3995" s="5">
        <f t="shared" si="3356"/>
        <v>100</v>
      </c>
      <c r="X3995" s="26"/>
    </row>
    <row r="3996" spans="1:24" ht="31.5" x14ac:dyDescent="0.25">
      <c r="A3996" s="4" t="s">
        <v>221</v>
      </c>
      <c r="B3996" s="4" t="s">
        <v>1347</v>
      </c>
      <c r="C3996" s="4" t="s">
        <v>188</v>
      </c>
      <c r="D3996" s="4"/>
      <c r="E3996" s="14" t="s">
        <v>994</v>
      </c>
      <c r="F3996" s="5">
        <f t="shared" si="3360"/>
        <v>765.1</v>
      </c>
      <c r="G3996" s="5">
        <f t="shared" si="3360"/>
        <v>765.1</v>
      </c>
      <c r="H3996" s="5">
        <f t="shared" si="3360"/>
        <v>765.1</v>
      </c>
      <c r="I3996" s="5">
        <f t="shared" si="3360"/>
        <v>0</v>
      </c>
      <c r="J3996" s="5">
        <f t="shared" si="3360"/>
        <v>0</v>
      </c>
      <c r="K3996" s="5">
        <f t="shared" si="3360"/>
        <v>0</v>
      </c>
      <c r="L3996" s="5">
        <f t="shared" si="3360"/>
        <v>34.567999999999998</v>
      </c>
      <c r="M3996" s="5">
        <f t="shared" si="3328"/>
        <v>799.66800000000001</v>
      </c>
      <c r="N3996" s="5">
        <v>1371.711</v>
      </c>
      <c r="O3996" s="5">
        <f t="shared" si="3361"/>
        <v>780.88053000000002</v>
      </c>
      <c r="P3996" s="5">
        <f t="shared" si="3362"/>
        <v>0</v>
      </c>
      <c r="Q3996" s="5">
        <f t="shared" si="3362"/>
        <v>0</v>
      </c>
      <c r="R3996" s="5">
        <f t="shared" si="3362"/>
        <v>0</v>
      </c>
      <c r="S3996" s="5">
        <f t="shared" si="3362"/>
        <v>0</v>
      </c>
      <c r="T3996" s="5">
        <v>1366.127</v>
      </c>
      <c r="U3996" s="5">
        <f t="shared" si="3362"/>
        <v>0</v>
      </c>
      <c r="V3996" s="36">
        <f t="shared" si="3362"/>
        <v>0</v>
      </c>
      <c r="W3996" s="5">
        <f t="shared" si="3356"/>
        <v>99.592917166954265</v>
      </c>
      <c r="X3996" s="26"/>
    </row>
    <row r="3997" spans="1:24" ht="31.5" x14ac:dyDescent="0.25">
      <c r="A3997" s="4" t="s">
        <v>221</v>
      </c>
      <c r="B3997" s="4" t="s">
        <v>1347</v>
      </c>
      <c r="C3997" s="4" t="s">
        <v>206</v>
      </c>
      <c r="D3997" s="4"/>
      <c r="E3997" s="14" t="s">
        <v>1003</v>
      </c>
      <c r="F3997" s="5">
        <f t="shared" si="3360"/>
        <v>765.1</v>
      </c>
      <c r="G3997" s="5">
        <f t="shared" si="3360"/>
        <v>765.1</v>
      </c>
      <c r="H3997" s="5">
        <f t="shared" si="3360"/>
        <v>765.1</v>
      </c>
      <c r="I3997" s="5">
        <f t="shared" si="3360"/>
        <v>0</v>
      </c>
      <c r="J3997" s="5">
        <f t="shared" si="3360"/>
        <v>0</v>
      </c>
      <c r="K3997" s="5">
        <f t="shared" si="3360"/>
        <v>0</v>
      </c>
      <c r="L3997" s="5">
        <f t="shared" si="3360"/>
        <v>34.567999999999998</v>
      </c>
      <c r="M3997" s="5">
        <f t="shared" si="3328"/>
        <v>799.66800000000001</v>
      </c>
      <c r="N3997" s="5">
        <v>1371.711</v>
      </c>
      <c r="O3997" s="5">
        <f t="shared" si="3361"/>
        <v>780.88053000000002</v>
      </c>
      <c r="P3997" s="5">
        <f t="shared" si="3362"/>
        <v>0</v>
      </c>
      <c r="Q3997" s="5">
        <f t="shared" si="3362"/>
        <v>0</v>
      </c>
      <c r="R3997" s="5">
        <f t="shared" si="3362"/>
        <v>0</v>
      </c>
      <c r="S3997" s="5">
        <f t="shared" si="3362"/>
        <v>0</v>
      </c>
      <c r="T3997" s="5">
        <v>1366.127</v>
      </c>
      <c r="U3997" s="5">
        <f t="shared" si="3362"/>
        <v>0</v>
      </c>
      <c r="V3997" s="36">
        <f t="shared" si="3362"/>
        <v>0</v>
      </c>
      <c r="W3997" s="5">
        <f t="shared" si="3356"/>
        <v>99.592917166954265</v>
      </c>
      <c r="X3997" s="26"/>
    </row>
    <row r="3998" spans="1:24" ht="47.25" x14ac:dyDescent="0.25">
      <c r="A3998" s="4" t="s">
        <v>221</v>
      </c>
      <c r="B3998" s="4" t="s">
        <v>1347</v>
      </c>
      <c r="C3998" s="4" t="s">
        <v>207</v>
      </c>
      <c r="D3998" s="4"/>
      <c r="E3998" s="14" t="s">
        <v>1004</v>
      </c>
      <c r="F3998" s="5">
        <v>765.1</v>
      </c>
      <c r="G3998" s="5">
        <v>765.1</v>
      </c>
      <c r="H3998" s="5">
        <v>765.1</v>
      </c>
      <c r="I3998" s="5"/>
      <c r="J3998" s="5"/>
      <c r="K3998" s="5"/>
      <c r="L3998" s="5">
        <f>54.993-20.425</f>
        <v>34.567999999999998</v>
      </c>
      <c r="M3998" s="5">
        <f t="shared" si="3328"/>
        <v>799.66800000000001</v>
      </c>
      <c r="N3998" s="5">
        <v>174.3</v>
      </c>
      <c r="O3998" s="5">
        <v>780.88053000000002</v>
      </c>
      <c r="P3998" s="5">
        <v>0</v>
      </c>
      <c r="Q3998" s="5">
        <v>0</v>
      </c>
      <c r="R3998" s="5">
        <v>0</v>
      </c>
      <c r="S3998" s="5">
        <v>0</v>
      </c>
      <c r="T3998" s="5">
        <v>174.3</v>
      </c>
      <c r="U3998" s="5">
        <v>0</v>
      </c>
      <c r="V3998" s="36">
        <v>0</v>
      </c>
      <c r="W3998" s="5">
        <f t="shared" si="3356"/>
        <v>100</v>
      </c>
      <c r="X3998" s="26"/>
    </row>
    <row r="3999" spans="1:24" ht="31.5" x14ac:dyDescent="0.25">
      <c r="A3999" s="4" t="s">
        <v>221</v>
      </c>
      <c r="B3999" s="4" t="s">
        <v>1347</v>
      </c>
      <c r="C3999" s="4" t="s">
        <v>202</v>
      </c>
      <c r="D3999" s="4"/>
      <c r="E3999" s="14" t="s">
        <v>689</v>
      </c>
      <c r="F3999" s="5">
        <f t="shared" ref="F3999:L3999" si="3363">F4000</f>
        <v>7618.9</v>
      </c>
      <c r="G3999" s="5">
        <f t="shared" si="3363"/>
        <v>2387.6</v>
      </c>
      <c r="H3999" s="5">
        <f t="shared" si="3363"/>
        <v>3723.1000000000004</v>
      </c>
      <c r="I3999" s="5">
        <f t="shared" si="3363"/>
        <v>0</v>
      </c>
      <c r="J3999" s="5">
        <f t="shared" si="3363"/>
        <v>0</v>
      </c>
      <c r="K3999" s="5">
        <f t="shared" si="3363"/>
        <v>0</v>
      </c>
      <c r="L3999" s="5">
        <f t="shared" si="3363"/>
        <v>-868.15800000000002</v>
      </c>
      <c r="M3999" s="5">
        <f t="shared" si="3328"/>
        <v>6750.7419999999993</v>
      </c>
      <c r="N3999" s="5">
        <v>174.3</v>
      </c>
      <c r="O3999" s="5">
        <f>O4000</f>
        <v>6067.2797800000008</v>
      </c>
      <c r="P3999" s="5">
        <f t="shared" ref="P3999:V3999" si="3364">P4000</f>
        <v>0</v>
      </c>
      <c r="Q3999" s="5">
        <f t="shared" si="3364"/>
        <v>0</v>
      </c>
      <c r="R3999" s="5">
        <f t="shared" si="3364"/>
        <v>0</v>
      </c>
      <c r="S3999" s="5">
        <f t="shared" si="3364"/>
        <v>0</v>
      </c>
      <c r="T3999" s="5">
        <v>174.3</v>
      </c>
      <c r="U3999" s="5">
        <f t="shared" si="3364"/>
        <v>0</v>
      </c>
      <c r="V3999" s="36">
        <f t="shared" si="3364"/>
        <v>0</v>
      </c>
      <c r="W3999" s="5">
        <f t="shared" si="3356"/>
        <v>100</v>
      </c>
      <c r="X3999" s="26"/>
    </row>
    <row r="4000" spans="1:24" ht="31.5" x14ac:dyDescent="0.25">
      <c r="A4000" s="4" t="s">
        <v>221</v>
      </c>
      <c r="B4000" s="4" t="s">
        <v>1347</v>
      </c>
      <c r="C4000" s="4" t="s">
        <v>202</v>
      </c>
      <c r="D4000" s="4" t="s">
        <v>11</v>
      </c>
      <c r="E4000" s="14" t="s">
        <v>465</v>
      </c>
      <c r="F4000" s="5">
        <f t="shared" ref="F4000:L4000" si="3365">F4001+F4007</f>
        <v>7618.9</v>
      </c>
      <c r="G4000" s="5">
        <f t="shared" si="3365"/>
        <v>2387.6</v>
      </c>
      <c r="H4000" s="5">
        <f t="shared" si="3365"/>
        <v>3723.1000000000004</v>
      </c>
      <c r="I4000" s="5">
        <f t="shared" si="3365"/>
        <v>0</v>
      </c>
      <c r="J4000" s="5">
        <f t="shared" si="3365"/>
        <v>0</v>
      </c>
      <c r="K4000" s="5">
        <f t="shared" si="3365"/>
        <v>0</v>
      </c>
      <c r="L4000" s="5">
        <f t="shared" si="3365"/>
        <v>-868.15800000000002</v>
      </c>
      <c r="M4000" s="5">
        <f t="shared" si="3328"/>
        <v>6750.7419999999993</v>
      </c>
      <c r="N4000" s="5">
        <v>174.3</v>
      </c>
      <c r="O4000" s="5">
        <f>O4001+O4007</f>
        <v>6067.2797800000008</v>
      </c>
      <c r="P4000" s="5">
        <f t="shared" ref="P4000:V4000" si="3366">P4001+P4007</f>
        <v>0</v>
      </c>
      <c r="Q4000" s="5">
        <f t="shared" si="3366"/>
        <v>0</v>
      </c>
      <c r="R4000" s="5">
        <f t="shared" si="3366"/>
        <v>0</v>
      </c>
      <c r="S4000" s="5">
        <f t="shared" si="3366"/>
        <v>0</v>
      </c>
      <c r="T4000" s="5">
        <v>174.3</v>
      </c>
      <c r="U4000" s="5">
        <f t="shared" si="3366"/>
        <v>0</v>
      </c>
      <c r="V4000" s="36">
        <f t="shared" si="3366"/>
        <v>0</v>
      </c>
      <c r="W4000" s="5">
        <f t="shared" si="3356"/>
        <v>100</v>
      </c>
      <c r="X4000" s="26"/>
    </row>
    <row r="4001" spans="1:24" ht="31.5" x14ac:dyDescent="0.25">
      <c r="A4001" s="4" t="s">
        <v>221</v>
      </c>
      <c r="B4001" s="4" t="s">
        <v>1347</v>
      </c>
      <c r="C4001" s="4" t="s">
        <v>202</v>
      </c>
      <c r="D4001" s="4" t="s">
        <v>12</v>
      </c>
      <c r="E4001" s="14" t="s">
        <v>466</v>
      </c>
      <c r="F4001" s="5">
        <f t="shared" ref="F4001:L4001" si="3367">F4002</f>
        <v>6087.7</v>
      </c>
      <c r="G4001" s="5">
        <f t="shared" si="3367"/>
        <v>856.4</v>
      </c>
      <c r="H4001" s="5">
        <f t="shared" si="3367"/>
        <v>2191.9</v>
      </c>
      <c r="I4001" s="5">
        <f t="shared" si="3367"/>
        <v>0</v>
      </c>
      <c r="J4001" s="5">
        <f t="shared" si="3367"/>
        <v>0</v>
      </c>
      <c r="K4001" s="5">
        <f t="shared" si="3367"/>
        <v>0</v>
      </c>
      <c r="L4001" s="5">
        <f t="shared" si="3367"/>
        <v>-868.15800000000002</v>
      </c>
      <c r="M4001" s="5">
        <f t="shared" si="3328"/>
        <v>5219.5419999999995</v>
      </c>
      <c r="N4001" s="5">
        <v>174.3</v>
      </c>
      <c r="O4001" s="5">
        <f>O4002</f>
        <v>4779.9382800000003</v>
      </c>
      <c r="P4001" s="5">
        <f t="shared" ref="P4001:V4001" si="3368">P4002</f>
        <v>0</v>
      </c>
      <c r="Q4001" s="5">
        <f t="shared" si="3368"/>
        <v>0</v>
      </c>
      <c r="R4001" s="5">
        <f t="shared" si="3368"/>
        <v>0</v>
      </c>
      <c r="S4001" s="5">
        <f t="shared" si="3368"/>
        <v>0</v>
      </c>
      <c r="T4001" s="5">
        <v>174.3</v>
      </c>
      <c r="U4001" s="5">
        <f t="shared" si="3368"/>
        <v>0</v>
      </c>
      <c r="V4001" s="36">
        <f t="shared" si="3368"/>
        <v>0</v>
      </c>
      <c r="W4001" s="5">
        <f t="shared" si="3356"/>
        <v>100</v>
      </c>
      <c r="X4001" s="26"/>
    </row>
    <row r="4002" spans="1:24" ht="47.25" x14ac:dyDescent="0.25">
      <c r="A4002" s="4" t="s">
        <v>221</v>
      </c>
      <c r="B4002" s="4" t="s">
        <v>1347</v>
      </c>
      <c r="C4002" s="4" t="s">
        <v>777</v>
      </c>
      <c r="D4002" s="4"/>
      <c r="E4002" s="14" t="s">
        <v>815</v>
      </c>
      <c r="F4002" s="5">
        <f t="shared" ref="F4002:L4002" si="3369">F4003+F4005</f>
        <v>6087.7</v>
      </c>
      <c r="G4002" s="5">
        <f t="shared" si="3369"/>
        <v>856.4</v>
      </c>
      <c r="H4002" s="5">
        <f t="shared" si="3369"/>
        <v>2191.9</v>
      </c>
      <c r="I4002" s="5">
        <f t="shared" si="3369"/>
        <v>0</v>
      </c>
      <c r="J4002" s="5">
        <f t="shared" si="3369"/>
        <v>0</v>
      </c>
      <c r="K4002" s="5">
        <f t="shared" si="3369"/>
        <v>0</v>
      </c>
      <c r="L4002" s="5">
        <f t="shared" si="3369"/>
        <v>-868.15800000000002</v>
      </c>
      <c r="M4002" s="5">
        <f t="shared" si="3328"/>
        <v>5219.5419999999995</v>
      </c>
      <c r="N4002" s="5">
        <v>1197.4110000000001</v>
      </c>
      <c r="O4002" s="5">
        <f>O4003+O4005</f>
        <v>4779.9382800000003</v>
      </c>
      <c r="P4002" s="5">
        <f t="shared" ref="P4002:V4002" si="3370">P4003+P4005</f>
        <v>0</v>
      </c>
      <c r="Q4002" s="5">
        <f t="shared" si="3370"/>
        <v>0</v>
      </c>
      <c r="R4002" s="5">
        <f t="shared" si="3370"/>
        <v>0</v>
      </c>
      <c r="S4002" s="5">
        <f t="shared" si="3370"/>
        <v>0</v>
      </c>
      <c r="T4002" s="5">
        <v>1191.827</v>
      </c>
      <c r="U4002" s="5">
        <f t="shared" si="3370"/>
        <v>0</v>
      </c>
      <c r="V4002" s="36">
        <f t="shared" si="3370"/>
        <v>0</v>
      </c>
      <c r="W4002" s="5">
        <f t="shared" si="3356"/>
        <v>99.533660539280149</v>
      </c>
      <c r="X4002" s="26"/>
    </row>
    <row r="4003" spans="1:24" ht="31.5" x14ac:dyDescent="0.25">
      <c r="A4003" s="4" t="s">
        <v>221</v>
      </c>
      <c r="B4003" s="4" t="s">
        <v>1347</v>
      </c>
      <c r="C4003" s="4" t="s">
        <v>1263</v>
      </c>
      <c r="D4003" s="4"/>
      <c r="E4003" s="14" t="s">
        <v>1264</v>
      </c>
      <c r="F4003" s="5">
        <f t="shared" ref="F4003:L4003" si="3371">F4004</f>
        <v>6087.7</v>
      </c>
      <c r="G4003" s="5">
        <f t="shared" si="3371"/>
        <v>856.4</v>
      </c>
      <c r="H4003" s="5">
        <f t="shared" si="3371"/>
        <v>2191.9</v>
      </c>
      <c r="I4003" s="5">
        <f t="shared" si="3371"/>
        <v>0</v>
      </c>
      <c r="J4003" s="5">
        <f t="shared" si="3371"/>
        <v>0</v>
      </c>
      <c r="K4003" s="5">
        <f t="shared" si="3371"/>
        <v>0</v>
      </c>
      <c r="L4003" s="5">
        <f t="shared" si="3371"/>
        <v>-868.15800000000002</v>
      </c>
      <c r="M4003" s="5">
        <f t="shared" si="3328"/>
        <v>5219.5419999999995</v>
      </c>
      <c r="N4003" s="5">
        <v>777.72799999999995</v>
      </c>
      <c r="O4003" s="5">
        <f>O4004</f>
        <v>4778.9242800000002</v>
      </c>
      <c r="P4003" s="5">
        <f t="shared" ref="P4003:V4003" si="3372">P4004</f>
        <v>0</v>
      </c>
      <c r="Q4003" s="5">
        <f t="shared" si="3372"/>
        <v>0</v>
      </c>
      <c r="R4003" s="5">
        <f t="shared" si="3372"/>
        <v>0</v>
      </c>
      <c r="S4003" s="5">
        <f t="shared" si="3372"/>
        <v>0</v>
      </c>
      <c r="T4003" s="5">
        <v>777.72799999999995</v>
      </c>
      <c r="U4003" s="5">
        <f t="shared" si="3372"/>
        <v>0</v>
      </c>
      <c r="V4003" s="36">
        <f t="shared" si="3372"/>
        <v>0</v>
      </c>
      <c r="W4003" s="5">
        <f t="shared" si="3356"/>
        <v>100</v>
      </c>
      <c r="X4003" s="26"/>
    </row>
    <row r="4004" spans="1:24" ht="31.5" x14ac:dyDescent="0.25">
      <c r="A4004" s="4" t="s">
        <v>221</v>
      </c>
      <c r="B4004" s="4" t="s">
        <v>1347</v>
      </c>
      <c r="C4004" s="4" t="s">
        <v>1263</v>
      </c>
      <c r="D4004" s="4" t="s">
        <v>11</v>
      </c>
      <c r="E4004" s="14" t="s">
        <v>465</v>
      </c>
      <c r="F4004" s="5">
        <v>6087.7</v>
      </c>
      <c r="G4004" s="5">
        <v>856.4</v>
      </c>
      <c r="H4004" s="5">
        <v>2191.9</v>
      </c>
      <c r="I4004" s="5"/>
      <c r="J4004" s="5"/>
      <c r="K4004" s="5"/>
      <c r="L4004" s="5">
        <v>-868.15800000000002</v>
      </c>
      <c r="M4004" s="5">
        <f t="shared" si="3328"/>
        <v>5219.5419999999995</v>
      </c>
      <c r="N4004" s="5">
        <v>777.72799999999995</v>
      </c>
      <c r="O4004" s="5">
        <v>4778.9242800000002</v>
      </c>
      <c r="P4004" s="5">
        <v>0</v>
      </c>
      <c r="Q4004" s="5">
        <v>0</v>
      </c>
      <c r="R4004" s="5">
        <v>0</v>
      </c>
      <c r="S4004" s="5">
        <v>0</v>
      </c>
      <c r="T4004" s="5">
        <v>777.72799999999995</v>
      </c>
      <c r="U4004" s="5">
        <v>0</v>
      </c>
      <c r="V4004" s="36">
        <v>0</v>
      </c>
      <c r="W4004" s="5">
        <f t="shared" si="3356"/>
        <v>100</v>
      </c>
      <c r="X4004" s="26"/>
    </row>
    <row r="4005" spans="1:24" ht="31.5" x14ac:dyDescent="0.25">
      <c r="A4005" s="4" t="s">
        <v>221</v>
      </c>
      <c r="B4005" s="4" t="s">
        <v>1347</v>
      </c>
      <c r="C4005" s="4" t="s">
        <v>1263</v>
      </c>
      <c r="D4005" s="4" t="s">
        <v>12</v>
      </c>
      <c r="E4005" s="14" t="s">
        <v>466</v>
      </c>
      <c r="F4005" s="5">
        <f t="shared" ref="F4005:L4005" si="3373">F4006</f>
        <v>0</v>
      </c>
      <c r="G4005" s="5">
        <f t="shared" si="3373"/>
        <v>0</v>
      </c>
      <c r="H4005" s="5">
        <f t="shared" si="3373"/>
        <v>0</v>
      </c>
      <c r="I4005" s="5">
        <f t="shared" si="3373"/>
        <v>0</v>
      </c>
      <c r="J4005" s="5">
        <f t="shared" si="3373"/>
        <v>0</v>
      </c>
      <c r="K4005" s="5">
        <f t="shared" si="3373"/>
        <v>0</v>
      </c>
      <c r="L4005" s="5">
        <f t="shared" si="3373"/>
        <v>0</v>
      </c>
      <c r="M4005" s="5">
        <f t="shared" si="3328"/>
        <v>0</v>
      </c>
      <c r="N4005" s="5">
        <v>777.72799999999995</v>
      </c>
      <c r="O4005" s="5">
        <f>O4006</f>
        <v>1.014</v>
      </c>
      <c r="P4005" s="5">
        <f t="shared" ref="P4005:V4005" si="3374">P4006</f>
        <v>0</v>
      </c>
      <c r="Q4005" s="5">
        <f t="shared" si="3374"/>
        <v>0</v>
      </c>
      <c r="R4005" s="5">
        <f t="shared" si="3374"/>
        <v>0</v>
      </c>
      <c r="S4005" s="5">
        <f t="shared" si="3374"/>
        <v>0</v>
      </c>
      <c r="T4005" s="5">
        <v>777.72799999999995</v>
      </c>
      <c r="U4005" s="5">
        <f t="shared" si="3374"/>
        <v>0</v>
      </c>
      <c r="V4005" s="36">
        <f t="shared" si="3374"/>
        <v>0</v>
      </c>
      <c r="W4005" s="5">
        <f t="shared" si="3356"/>
        <v>100</v>
      </c>
      <c r="X4005" s="26"/>
    </row>
    <row r="4006" spans="1:24" ht="31.5" x14ac:dyDescent="0.25">
      <c r="A4006" s="4" t="s">
        <v>221</v>
      </c>
      <c r="B4006" s="4" t="s">
        <v>1347</v>
      </c>
      <c r="C4006" s="4" t="s">
        <v>778</v>
      </c>
      <c r="D4006" s="4"/>
      <c r="E4006" s="14" t="s">
        <v>1254</v>
      </c>
      <c r="F4006" s="5"/>
      <c r="G4006" s="5"/>
      <c r="H4006" s="5"/>
      <c r="I4006" s="5"/>
      <c r="J4006" s="5"/>
      <c r="K4006" s="5"/>
      <c r="L4006" s="5"/>
      <c r="M4006" s="5">
        <f t="shared" si="3328"/>
        <v>0</v>
      </c>
      <c r="N4006" s="5">
        <v>419.68299999999999</v>
      </c>
      <c r="O4006" s="5">
        <v>1.014</v>
      </c>
      <c r="P4006" s="5">
        <v>0</v>
      </c>
      <c r="Q4006" s="5">
        <v>0</v>
      </c>
      <c r="R4006" s="5">
        <v>0</v>
      </c>
      <c r="S4006" s="5">
        <v>0</v>
      </c>
      <c r="T4006" s="5">
        <v>414.09899999999999</v>
      </c>
      <c r="U4006" s="5">
        <v>0</v>
      </c>
      <c r="V4006" s="36">
        <v>0</v>
      </c>
      <c r="W4006" s="5">
        <f t="shared" si="3356"/>
        <v>98.669471958597327</v>
      </c>
      <c r="X4006" s="26"/>
    </row>
    <row r="4007" spans="1:24" ht="31.5" x14ac:dyDescent="0.25">
      <c r="A4007" s="4" t="s">
        <v>221</v>
      </c>
      <c r="B4007" s="4" t="s">
        <v>1347</v>
      </c>
      <c r="C4007" s="4" t="s">
        <v>778</v>
      </c>
      <c r="D4007" s="4" t="s">
        <v>11</v>
      </c>
      <c r="E4007" s="14" t="s">
        <v>465</v>
      </c>
      <c r="F4007" s="5">
        <f>F4008</f>
        <v>1531.2</v>
      </c>
      <c r="G4007" s="5">
        <f t="shared" ref="G4007:L4008" si="3375">G4008</f>
        <v>1531.2</v>
      </c>
      <c r="H4007" s="5">
        <f t="shared" si="3375"/>
        <v>1531.2</v>
      </c>
      <c r="I4007" s="5">
        <f t="shared" si="3375"/>
        <v>0</v>
      </c>
      <c r="J4007" s="5">
        <f t="shared" si="3375"/>
        <v>0</v>
      </c>
      <c r="K4007" s="5">
        <f t="shared" si="3375"/>
        <v>0</v>
      </c>
      <c r="L4007" s="5">
        <f t="shared" si="3375"/>
        <v>0</v>
      </c>
      <c r="M4007" s="5">
        <f t="shared" si="3328"/>
        <v>1531.2</v>
      </c>
      <c r="N4007" s="5">
        <v>419.68299999999999</v>
      </c>
      <c r="O4007" s="5">
        <f t="shared" ref="O4007:O4009" si="3376">O4008</f>
        <v>1287.3415</v>
      </c>
      <c r="P4007" s="5">
        <f t="shared" ref="P4007:V4009" si="3377">P4008</f>
        <v>0</v>
      </c>
      <c r="Q4007" s="5">
        <f t="shared" si="3377"/>
        <v>0</v>
      </c>
      <c r="R4007" s="5">
        <f t="shared" si="3377"/>
        <v>0</v>
      </c>
      <c r="S4007" s="5">
        <f t="shared" si="3377"/>
        <v>0</v>
      </c>
      <c r="T4007" s="5">
        <v>414.09899999999999</v>
      </c>
      <c r="U4007" s="5">
        <f t="shared" si="3377"/>
        <v>0</v>
      </c>
      <c r="V4007" s="36">
        <f t="shared" si="3377"/>
        <v>0</v>
      </c>
      <c r="W4007" s="5">
        <f t="shared" si="3356"/>
        <v>98.669471958597327</v>
      </c>
      <c r="X4007" s="26"/>
    </row>
    <row r="4008" spans="1:24" ht="31.5" x14ac:dyDescent="0.25">
      <c r="A4008" s="4" t="s">
        <v>221</v>
      </c>
      <c r="B4008" s="4" t="s">
        <v>1347</v>
      </c>
      <c r="C4008" s="4" t="s">
        <v>778</v>
      </c>
      <c r="D4008" s="4" t="s">
        <v>12</v>
      </c>
      <c r="E4008" s="14" t="s">
        <v>466</v>
      </c>
      <c r="F4008" s="5">
        <f>F4009</f>
        <v>1531.2</v>
      </c>
      <c r="G4008" s="5">
        <f t="shared" si="3375"/>
        <v>1531.2</v>
      </c>
      <c r="H4008" s="5">
        <f t="shared" si="3375"/>
        <v>1531.2</v>
      </c>
      <c r="I4008" s="5">
        <f t="shared" si="3375"/>
        <v>0</v>
      </c>
      <c r="J4008" s="5">
        <f t="shared" si="3375"/>
        <v>0</v>
      </c>
      <c r="K4008" s="5">
        <f t="shared" si="3375"/>
        <v>0</v>
      </c>
      <c r="L4008" s="5">
        <f t="shared" si="3375"/>
        <v>0</v>
      </c>
      <c r="M4008" s="5">
        <f t="shared" si="3328"/>
        <v>1531.2</v>
      </c>
      <c r="N4008" s="5">
        <v>419.68299999999999</v>
      </c>
      <c r="O4008" s="5">
        <f t="shared" si="3376"/>
        <v>1287.3415</v>
      </c>
      <c r="P4008" s="5">
        <f t="shared" si="3377"/>
        <v>0</v>
      </c>
      <c r="Q4008" s="5">
        <f t="shared" si="3377"/>
        <v>0</v>
      </c>
      <c r="R4008" s="5">
        <f t="shared" si="3377"/>
        <v>0</v>
      </c>
      <c r="S4008" s="5">
        <f t="shared" si="3377"/>
        <v>0</v>
      </c>
      <c r="T4008" s="5">
        <v>414.09899999999999</v>
      </c>
      <c r="U4008" s="5">
        <f t="shared" si="3377"/>
        <v>0</v>
      </c>
      <c r="V4008" s="36">
        <f t="shared" si="3377"/>
        <v>0</v>
      </c>
      <c r="W4008" s="5">
        <f t="shared" si="3356"/>
        <v>98.669471958597327</v>
      </c>
      <c r="X4008" s="26"/>
    </row>
    <row r="4009" spans="1:24" ht="31.5" x14ac:dyDescent="0.25">
      <c r="A4009" s="4" t="s">
        <v>221</v>
      </c>
      <c r="B4009" s="4" t="s">
        <v>1347</v>
      </c>
      <c r="C4009" s="4" t="s">
        <v>22</v>
      </c>
      <c r="D4009" s="4"/>
      <c r="E4009" s="14" t="s">
        <v>699</v>
      </c>
      <c r="F4009" s="5">
        <f t="shared" ref="F4009:L4009" si="3378">F4010</f>
        <v>1531.2</v>
      </c>
      <c r="G4009" s="5">
        <f t="shared" si="3378"/>
        <v>1531.2</v>
      </c>
      <c r="H4009" s="5">
        <f t="shared" si="3378"/>
        <v>1531.2</v>
      </c>
      <c r="I4009" s="5">
        <f t="shared" si="3378"/>
        <v>0</v>
      </c>
      <c r="J4009" s="5">
        <f t="shared" si="3378"/>
        <v>0</v>
      </c>
      <c r="K4009" s="5">
        <f t="shared" si="3378"/>
        <v>0</v>
      </c>
      <c r="L4009" s="5">
        <f t="shared" si="3378"/>
        <v>0</v>
      </c>
      <c r="M4009" s="5">
        <f t="shared" si="3328"/>
        <v>1531.2</v>
      </c>
      <c r="N4009" s="5">
        <v>500</v>
      </c>
      <c r="O4009" s="5">
        <f t="shared" si="3376"/>
        <v>1287.3415</v>
      </c>
      <c r="P4009" s="5">
        <f t="shared" si="3377"/>
        <v>0</v>
      </c>
      <c r="Q4009" s="5">
        <f t="shared" si="3377"/>
        <v>0</v>
      </c>
      <c r="R4009" s="5">
        <f t="shared" si="3377"/>
        <v>0</v>
      </c>
      <c r="S4009" s="5">
        <f t="shared" si="3377"/>
        <v>0</v>
      </c>
      <c r="T4009" s="5">
        <v>500</v>
      </c>
      <c r="U4009" s="5">
        <f t="shared" si="3377"/>
        <v>0</v>
      </c>
      <c r="V4009" s="36">
        <f t="shared" si="3377"/>
        <v>0</v>
      </c>
      <c r="W4009" s="5">
        <f t="shared" si="3356"/>
        <v>100</v>
      </c>
      <c r="X4009" s="26"/>
    </row>
    <row r="4010" spans="1:24" ht="47.25" x14ac:dyDescent="0.25">
      <c r="A4010" s="4" t="s">
        <v>221</v>
      </c>
      <c r="B4010" s="4" t="s">
        <v>1347</v>
      </c>
      <c r="C4010" s="4" t="s">
        <v>345</v>
      </c>
      <c r="D4010" s="4"/>
      <c r="E4010" s="14" t="s">
        <v>704</v>
      </c>
      <c r="F4010" s="5">
        <v>1531.2</v>
      </c>
      <c r="G4010" s="5">
        <v>1531.2</v>
      </c>
      <c r="H4010" s="5">
        <v>1531.2</v>
      </c>
      <c r="I4010" s="5"/>
      <c r="J4010" s="5"/>
      <c r="K4010" s="5"/>
      <c r="L4010" s="5"/>
      <c r="M4010" s="5">
        <f t="shared" si="3328"/>
        <v>1531.2</v>
      </c>
      <c r="N4010" s="5">
        <v>500</v>
      </c>
      <c r="O4010" s="5">
        <v>1287.3415</v>
      </c>
      <c r="P4010" s="5">
        <v>0</v>
      </c>
      <c r="Q4010" s="5">
        <v>0</v>
      </c>
      <c r="R4010" s="5">
        <v>0</v>
      </c>
      <c r="S4010" s="5">
        <v>0</v>
      </c>
      <c r="T4010" s="5">
        <v>500</v>
      </c>
      <c r="U4010" s="5">
        <v>0</v>
      </c>
      <c r="V4010" s="36">
        <v>0</v>
      </c>
      <c r="W4010" s="5">
        <f t="shared" si="3356"/>
        <v>100</v>
      </c>
      <c r="X4010" s="26"/>
    </row>
    <row r="4011" spans="1:24" ht="31.5" x14ac:dyDescent="0.25">
      <c r="A4011" s="4" t="s">
        <v>221</v>
      </c>
      <c r="B4011" s="4" t="s">
        <v>1347</v>
      </c>
      <c r="C4011" s="4" t="s">
        <v>345</v>
      </c>
      <c r="D4011" s="4" t="s">
        <v>11</v>
      </c>
      <c r="E4011" s="14" t="s">
        <v>465</v>
      </c>
      <c r="F4011" s="5">
        <f t="shared" ref="F4011:L4011" si="3379">F4012+F4026</f>
        <v>4352.3</v>
      </c>
      <c r="G4011" s="5">
        <f t="shared" si="3379"/>
        <v>452.29999999999995</v>
      </c>
      <c r="H4011" s="5">
        <f t="shared" si="3379"/>
        <v>452.29999999999995</v>
      </c>
      <c r="I4011" s="5">
        <f t="shared" si="3379"/>
        <v>0</v>
      </c>
      <c r="J4011" s="5">
        <f t="shared" si="3379"/>
        <v>0</v>
      </c>
      <c r="K4011" s="5">
        <f t="shared" si="3379"/>
        <v>0</v>
      </c>
      <c r="L4011" s="5">
        <f t="shared" si="3379"/>
        <v>-1025.3699999999999</v>
      </c>
      <c r="M4011" s="5">
        <f t="shared" ref="M4011:M4079" si="3380">F4011+I4011+L4011</f>
        <v>3326.9300000000003</v>
      </c>
      <c r="N4011" s="5">
        <v>500</v>
      </c>
      <c r="O4011" s="5">
        <f t="shared" ref="O4011:V4011" si="3381">O4012+O4026+O4021</f>
        <v>398.89362999999997</v>
      </c>
      <c r="P4011" s="5">
        <f t="shared" si="3381"/>
        <v>0</v>
      </c>
      <c r="Q4011" s="5">
        <f t="shared" si="3381"/>
        <v>0</v>
      </c>
      <c r="R4011" s="5">
        <f t="shared" si="3381"/>
        <v>0</v>
      </c>
      <c r="S4011" s="5">
        <f t="shared" si="3381"/>
        <v>0</v>
      </c>
      <c r="T4011" s="5">
        <v>500</v>
      </c>
      <c r="U4011" s="5">
        <f t="shared" si="3381"/>
        <v>0</v>
      </c>
      <c r="V4011" s="36">
        <f t="shared" si="3381"/>
        <v>0</v>
      </c>
      <c r="W4011" s="5">
        <f t="shared" si="3356"/>
        <v>100</v>
      </c>
      <c r="X4011" s="26"/>
    </row>
    <row r="4012" spans="1:24" ht="31.5" x14ac:dyDescent="0.25">
      <c r="A4012" s="4" t="s">
        <v>221</v>
      </c>
      <c r="B4012" s="4" t="s">
        <v>1347</v>
      </c>
      <c r="C4012" s="4" t="s">
        <v>345</v>
      </c>
      <c r="D4012" s="4" t="s">
        <v>12</v>
      </c>
      <c r="E4012" s="14" t="s">
        <v>466</v>
      </c>
      <c r="F4012" s="5">
        <f t="shared" ref="F4012:L4012" si="3382">F4013+F4017</f>
        <v>452.29999999999995</v>
      </c>
      <c r="G4012" s="5">
        <f t="shared" si="3382"/>
        <v>452.29999999999995</v>
      </c>
      <c r="H4012" s="5">
        <f t="shared" si="3382"/>
        <v>452.29999999999995</v>
      </c>
      <c r="I4012" s="5">
        <f t="shared" si="3382"/>
        <v>0</v>
      </c>
      <c r="J4012" s="5">
        <f t="shared" si="3382"/>
        <v>0</v>
      </c>
      <c r="K4012" s="5">
        <f t="shared" si="3382"/>
        <v>0</v>
      </c>
      <c r="L4012" s="5">
        <f t="shared" si="3382"/>
        <v>41.13</v>
      </c>
      <c r="M4012" s="5">
        <f t="shared" si="3380"/>
        <v>493.42999999999995</v>
      </c>
      <c r="N4012" s="5">
        <v>500</v>
      </c>
      <c r="O4012" s="5">
        <f>O4013+O4017</f>
        <v>319.52262999999999</v>
      </c>
      <c r="P4012" s="5">
        <f t="shared" ref="P4012:V4012" si="3383">P4013+P4017</f>
        <v>0</v>
      </c>
      <c r="Q4012" s="5">
        <f t="shared" si="3383"/>
        <v>0</v>
      </c>
      <c r="R4012" s="5">
        <f t="shared" si="3383"/>
        <v>0</v>
      </c>
      <c r="S4012" s="5">
        <f t="shared" si="3383"/>
        <v>0</v>
      </c>
      <c r="T4012" s="5">
        <v>500</v>
      </c>
      <c r="U4012" s="5">
        <f t="shared" si="3383"/>
        <v>0</v>
      </c>
      <c r="V4012" s="36">
        <f t="shared" si="3383"/>
        <v>0</v>
      </c>
      <c r="W4012" s="5">
        <f t="shared" si="3356"/>
        <v>100</v>
      </c>
      <c r="X4012" s="26"/>
    </row>
    <row r="4013" spans="1:24" ht="31.5" x14ac:dyDescent="0.25">
      <c r="A4013" s="9" t="s">
        <v>221</v>
      </c>
      <c r="B4013" s="9" t="s">
        <v>1348</v>
      </c>
      <c r="C4013" s="9"/>
      <c r="D4013" s="9"/>
      <c r="E4013" s="13" t="s">
        <v>449</v>
      </c>
      <c r="F4013" s="5">
        <f t="shared" ref="F4013:L4015" si="3384">F4014</f>
        <v>178.1</v>
      </c>
      <c r="G4013" s="5">
        <f t="shared" si="3384"/>
        <v>178.1</v>
      </c>
      <c r="H4013" s="5">
        <f t="shared" si="3384"/>
        <v>178.1</v>
      </c>
      <c r="I4013" s="5">
        <f t="shared" si="3384"/>
        <v>0</v>
      </c>
      <c r="J4013" s="5">
        <f t="shared" si="3384"/>
        <v>0</v>
      </c>
      <c r="K4013" s="5">
        <f t="shared" si="3384"/>
        <v>0</v>
      </c>
      <c r="L4013" s="5">
        <f t="shared" si="3384"/>
        <v>0</v>
      </c>
      <c r="M4013" s="5">
        <f t="shared" si="3380"/>
        <v>178.1</v>
      </c>
      <c r="N4013" s="11">
        <v>6223.0999999999995</v>
      </c>
      <c r="O4013" s="5">
        <f t="shared" ref="O4013:O4015" si="3385">O4014</f>
        <v>89.05</v>
      </c>
      <c r="P4013" s="5">
        <f t="shared" ref="P4013:V4015" si="3386">P4014</f>
        <v>0</v>
      </c>
      <c r="Q4013" s="5">
        <f t="shared" si="3386"/>
        <v>0</v>
      </c>
      <c r="R4013" s="5">
        <f t="shared" si="3386"/>
        <v>0</v>
      </c>
      <c r="S4013" s="5">
        <f t="shared" si="3386"/>
        <v>0</v>
      </c>
      <c r="T4013" s="11">
        <v>6222.74719</v>
      </c>
      <c r="U4013" s="5">
        <f t="shared" si="3386"/>
        <v>0</v>
      </c>
      <c r="V4013" s="36">
        <f t="shared" si="3386"/>
        <v>0</v>
      </c>
      <c r="W4013" s="11">
        <f t="shared" si="3356"/>
        <v>99.994330639070569</v>
      </c>
      <c r="X4013" s="26"/>
    </row>
    <row r="4014" spans="1:24" ht="31.5" x14ac:dyDescent="0.25">
      <c r="A4014" s="4" t="s">
        <v>221</v>
      </c>
      <c r="B4014" s="4" t="s">
        <v>1348</v>
      </c>
      <c r="C4014" s="4" t="s">
        <v>183</v>
      </c>
      <c r="D4014" s="4"/>
      <c r="E4014" s="14" t="s">
        <v>831</v>
      </c>
      <c r="F4014" s="5">
        <f t="shared" si="3384"/>
        <v>178.1</v>
      </c>
      <c r="G4014" s="5">
        <f t="shared" si="3384"/>
        <v>178.1</v>
      </c>
      <c r="H4014" s="5">
        <f t="shared" si="3384"/>
        <v>178.1</v>
      </c>
      <c r="I4014" s="5">
        <f t="shared" si="3384"/>
        <v>0</v>
      </c>
      <c r="J4014" s="5">
        <f t="shared" si="3384"/>
        <v>0</v>
      </c>
      <c r="K4014" s="5">
        <f t="shared" si="3384"/>
        <v>0</v>
      </c>
      <c r="L4014" s="5">
        <f t="shared" si="3384"/>
        <v>0</v>
      </c>
      <c r="M4014" s="5">
        <f t="shared" si="3380"/>
        <v>178.1</v>
      </c>
      <c r="N4014" s="5">
        <v>6223.0999999999995</v>
      </c>
      <c r="O4014" s="5">
        <f t="shared" si="3385"/>
        <v>89.05</v>
      </c>
      <c r="P4014" s="5">
        <f t="shared" si="3386"/>
        <v>0</v>
      </c>
      <c r="Q4014" s="5">
        <f t="shared" si="3386"/>
        <v>0</v>
      </c>
      <c r="R4014" s="5">
        <f t="shared" si="3386"/>
        <v>0</v>
      </c>
      <c r="S4014" s="5">
        <f t="shared" si="3386"/>
        <v>0</v>
      </c>
      <c r="T4014" s="5">
        <v>6222.74719</v>
      </c>
      <c r="U4014" s="5">
        <f t="shared" si="3386"/>
        <v>0</v>
      </c>
      <c r="V4014" s="36">
        <f t="shared" si="3386"/>
        <v>0</v>
      </c>
      <c r="W4014" s="5">
        <f t="shared" si="3356"/>
        <v>99.994330639070569</v>
      </c>
      <c r="X4014" s="26"/>
    </row>
    <row r="4015" spans="1:24" ht="31.5" x14ac:dyDescent="0.25">
      <c r="A4015" s="4" t="s">
        <v>221</v>
      </c>
      <c r="B4015" s="4" t="s">
        <v>1348</v>
      </c>
      <c r="C4015" s="4" t="s">
        <v>269</v>
      </c>
      <c r="D4015" s="4"/>
      <c r="E4015" s="14" t="s">
        <v>1028</v>
      </c>
      <c r="F4015" s="5">
        <f t="shared" si="3384"/>
        <v>178.1</v>
      </c>
      <c r="G4015" s="5">
        <f t="shared" si="3384"/>
        <v>178.1</v>
      </c>
      <c r="H4015" s="5">
        <f t="shared" si="3384"/>
        <v>178.1</v>
      </c>
      <c r="I4015" s="5">
        <f t="shared" si="3384"/>
        <v>0</v>
      </c>
      <c r="J4015" s="5">
        <f t="shared" si="3384"/>
        <v>0</v>
      </c>
      <c r="K4015" s="5">
        <f t="shared" si="3384"/>
        <v>0</v>
      </c>
      <c r="L4015" s="5">
        <f t="shared" si="3384"/>
        <v>0</v>
      </c>
      <c r="M4015" s="5">
        <f t="shared" si="3380"/>
        <v>178.1</v>
      </c>
      <c r="N4015" s="5">
        <v>6223.0999999999995</v>
      </c>
      <c r="O4015" s="5">
        <f t="shared" si="3385"/>
        <v>89.05</v>
      </c>
      <c r="P4015" s="5">
        <f t="shared" si="3386"/>
        <v>0</v>
      </c>
      <c r="Q4015" s="5">
        <f t="shared" si="3386"/>
        <v>0</v>
      </c>
      <c r="R4015" s="5">
        <f t="shared" si="3386"/>
        <v>0</v>
      </c>
      <c r="S4015" s="5">
        <f t="shared" si="3386"/>
        <v>0</v>
      </c>
      <c r="T4015" s="5">
        <v>6222.74719</v>
      </c>
      <c r="U4015" s="5">
        <f t="shared" si="3386"/>
        <v>0</v>
      </c>
      <c r="V4015" s="36">
        <f t="shared" si="3386"/>
        <v>0</v>
      </c>
      <c r="W4015" s="5">
        <f t="shared" si="3356"/>
        <v>99.994330639070569</v>
      </c>
      <c r="X4015" s="26"/>
    </row>
    <row r="4016" spans="1:24" ht="31.5" x14ac:dyDescent="0.25">
      <c r="A4016" s="4" t="s">
        <v>221</v>
      </c>
      <c r="B4016" s="4" t="s">
        <v>1348</v>
      </c>
      <c r="C4016" s="4" t="s">
        <v>268</v>
      </c>
      <c r="D4016" s="4"/>
      <c r="E4016" s="14" t="s">
        <v>1029</v>
      </c>
      <c r="F4016" s="5">
        <v>178.1</v>
      </c>
      <c r="G4016" s="5">
        <v>178.1</v>
      </c>
      <c r="H4016" s="5">
        <v>178.1</v>
      </c>
      <c r="I4016" s="5"/>
      <c r="J4016" s="5"/>
      <c r="K4016" s="5"/>
      <c r="L4016" s="5"/>
      <c r="M4016" s="5">
        <f t="shared" si="3380"/>
        <v>178.1</v>
      </c>
      <c r="N4016" s="5">
        <v>6223.0999999999995</v>
      </c>
      <c r="O4016" s="5">
        <v>89.05</v>
      </c>
      <c r="P4016" s="5">
        <v>0</v>
      </c>
      <c r="Q4016" s="5">
        <v>0</v>
      </c>
      <c r="R4016" s="5">
        <v>0</v>
      </c>
      <c r="S4016" s="5">
        <v>0</v>
      </c>
      <c r="T4016" s="5">
        <v>6222.74719</v>
      </c>
      <c r="U4016" s="5">
        <v>0</v>
      </c>
      <c r="V4016" s="36">
        <v>0</v>
      </c>
      <c r="W4016" s="5">
        <f t="shared" si="3356"/>
        <v>99.994330639070569</v>
      </c>
      <c r="X4016" s="26"/>
    </row>
    <row r="4017" spans="1:24" ht="47.25" x14ac:dyDescent="0.25">
      <c r="A4017" s="4" t="s">
        <v>221</v>
      </c>
      <c r="B4017" s="4" t="s">
        <v>1348</v>
      </c>
      <c r="C4017" s="4" t="s">
        <v>1505</v>
      </c>
      <c r="D4017" s="4"/>
      <c r="E4017" s="14" t="s">
        <v>497</v>
      </c>
      <c r="F4017" s="5">
        <f t="shared" ref="F4017:L4019" si="3387">F4018</f>
        <v>274.2</v>
      </c>
      <c r="G4017" s="5">
        <f t="shared" si="3387"/>
        <v>274.2</v>
      </c>
      <c r="H4017" s="5">
        <f t="shared" si="3387"/>
        <v>274.2</v>
      </c>
      <c r="I4017" s="5">
        <f t="shared" si="3387"/>
        <v>0</v>
      </c>
      <c r="J4017" s="5">
        <f t="shared" si="3387"/>
        <v>0</v>
      </c>
      <c r="K4017" s="5">
        <f t="shared" si="3387"/>
        <v>0</v>
      </c>
      <c r="L4017" s="5">
        <f t="shared" si="3387"/>
        <v>41.13</v>
      </c>
      <c r="M4017" s="5">
        <f t="shared" si="3380"/>
        <v>315.33</v>
      </c>
      <c r="N4017" s="5">
        <v>6223.0999999999995</v>
      </c>
      <c r="O4017" s="5">
        <f t="shared" ref="O4017:O4019" si="3388">O4018</f>
        <v>230.47263000000001</v>
      </c>
      <c r="P4017" s="5">
        <f t="shared" ref="P4017:V4019" si="3389">P4018</f>
        <v>0</v>
      </c>
      <c r="Q4017" s="5">
        <f t="shared" si="3389"/>
        <v>0</v>
      </c>
      <c r="R4017" s="5">
        <f t="shared" si="3389"/>
        <v>0</v>
      </c>
      <c r="S4017" s="5">
        <f t="shared" si="3389"/>
        <v>0</v>
      </c>
      <c r="T4017" s="5">
        <v>6222.74719</v>
      </c>
      <c r="U4017" s="5">
        <f t="shared" si="3389"/>
        <v>0</v>
      </c>
      <c r="V4017" s="36">
        <f t="shared" si="3389"/>
        <v>0</v>
      </c>
      <c r="W4017" s="5">
        <f t="shared" si="3356"/>
        <v>99.994330639070569</v>
      </c>
      <c r="X4017" s="26"/>
    </row>
    <row r="4018" spans="1:24" ht="78.75" x14ac:dyDescent="0.25">
      <c r="A4018" s="4" t="s">
        <v>221</v>
      </c>
      <c r="B4018" s="4" t="s">
        <v>1348</v>
      </c>
      <c r="C4018" s="4" t="s">
        <v>1505</v>
      </c>
      <c r="D4018" s="4" t="s">
        <v>18</v>
      </c>
      <c r="E4018" s="14" t="s">
        <v>462</v>
      </c>
      <c r="F4018" s="5">
        <f t="shared" si="3387"/>
        <v>274.2</v>
      </c>
      <c r="G4018" s="5">
        <f t="shared" si="3387"/>
        <v>274.2</v>
      </c>
      <c r="H4018" s="5">
        <f t="shared" si="3387"/>
        <v>274.2</v>
      </c>
      <c r="I4018" s="5">
        <f t="shared" si="3387"/>
        <v>0</v>
      </c>
      <c r="J4018" s="5">
        <f t="shared" si="3387"/>
        <v>0</v>
      </c>
      <c r="K4018" s="5">
        <f t="shared" si="3387"/>
        <v>0</v>
      </c>
      <c r="L4018" s="5">
        <f t="shared" si="3387"/>
        <v>41.13</v>
      </c>
      <c r="M4018" s="5">
        <f t="shared" si="3380"/>
        <v>315.33</v>
      </c>
      <c r="N4018" s="5">
        <v>5204.5710799999997</v>
      </c>
      <c r="O4018" s="5">
        <f t="shared" si="3388"/>
        <v>230.47263000000001</v>
      </c>
      <c r="P4018" s="5">
        <f t="shared" si="3389"/>
        <v>0</v>
      </c>
      <c r="Q4018" s="5">
        <f t="shared" si="3389"/>
        <v>0</v>
      </c>
      <c r="R4018" s="5">
        <f t="shared" si="3389"/>
        <v>0</v>
      </c>
      <c r="S4018" s="5">
        <f t="shared" si="3389"/>
        <v>0</v>
      </c>
      <c r="T4018" s="5">
        <v>5204.4930899999999</v>
      </c>
      <c r="U4018" s="5">
        <f t="shared" si="3389"/>
        <v>0</v>
      </c>
      <c r="V4018" s="36">
        <f t="shared" si="3389"/>
        <v>0</v>
      </c>
      <c r="W4018" s="5">
        <f t="shared" si="3356"/>
        <v>99.998501509561478</v>
      </c>
      <c r="X4018" s="26"/>
    </row>
    <row r="4019" spans="1:24" x14ac:dyDescent="0.25">
      <c r="A4019" s="4" t="s">
        <v>221</v>
      </c>
      <c r="B4019" s="4" t="s">
        <v>1348</v>
      </c>
      <c r="C4019" s="4" t="s">
        <v>1505</v>
      </c>
      <c r="D4019" s="4" t="s">
        <v>19</v>
      </c>
      <c r="E4019" s="14" t="s">
        <v>463</v>
      </c>
      <c r="F4019" s="5">
        <f t="shared" si="3387"/>
        <v>274.2</v>
      </c>
      <c r="G4019" s="5">
        <f t="shared" si="3387"/>
        <v>274.2</v>
      </c>
      <c r="H4019" s="5">
        <f t="shared" si="3387"/>
        <v>274.2</v>
      </c>
      <c r="I4019" s="5">
        <f t="shared" si="3387"/>
        <v>0</v>
      </c>
      <c r="J4019" s="5">
        <f t="shared" si="3387"/>
        <v>0</v>
      </c>
      <c r="K4019" s="5">
        <f t="shared" si="3387"/>
        <v>0</v>
      </c>
      <c r="L4019" s="5">
        <f t="shared" si="3387"/>
        <v>41.13</v>
      </c>
      <c r="M4019" s="5">
        <f t="shared" si="3380"/>
        <v>315.33</v>
      </c>
      <c r="N4019" s="5">
        <v>5204.5710799999997</v>
      </c>
      <c r="O4019" s="5">
        <f t="shared" si="3388"/>
        <v>230.47263000000001</v>
      </c>
      <c r="P4019" s="5">
        <f t="shared" si="3389"/>
        <v>0</v>
      </c>
      <c r="Q4019" s="5">
        <f t="shared" si="3389"/>
        <v>0</v>
      </c>
      <c r="R4019" s="5">
        <f t="shared" si="3389"/>
        <v>0</v>
      </c>
      <c r="S4019" s="5">
        <f t="shared" si="3389"/>
        <v>0</v>
      </c>
      <c r="T4019" s="5">
        <v>5204.4930899999999</v>
      </c>
      <c r="U4019" s="5">
        <f t="shared" si="3389"/>
        <v>0</v>
      </c>
      <c r="V4019" s="36">
        <f t="shared" si="3389"/>
        <v>0</v>
      </c>
      <c r="W4019" s="5">
        <f t="shared" si="3356"/>
        <v>99.998501509561478</v>
      </c>
      <c r="X4019" s="26"/>
    </row>
    <row r="4020" spans="1:24" ht="31.5" x14ac:dyDescent="0.25">
      <c r="A4020" s="4" t="s">
        <v>221</v>
      </c>
      <c r="B4020" s="4" t="s">
        <v>1348</v>
      </c>
      <c r="C4020" s="4" t="s">
        <v>1505</v>
      </c>
      <c r="D4020" s="4" t="s">
        <v>11</v>
      </c>
      <c r="E4020" s="14" t="s">
        <v>465</v>
      </c>
      <c r="F4020" s="5">
        <v>274.2</v>
      </c>
      <c r="G4020" s="5">
        <v>274.2</v>
      </c>
      <c r="H4020" s="5">
        <v>274.2</v>
      </c>
      <c r="I4020" s="5"/>
      <c r="J4020" s="5"/>
      <c r="K4020" s="5"/>
      <c r="L4020" s="5">
        <v>41.13</v>
      </c>
      <c r="M4020" s="5">
        <f t="shared" si="3380"/>
        <v>315.33</v>
      </c>
      <c r="N4020" s="5">
        <v>1018.48592</v>
      </c>
      <c r="O4020" s="5">
        <v>230.47263000000001</v>
      </c>
      <c r="P4020" s="5">
        <v>0</v>
      </c>
      <c r="Q4020" s="5">
        <v>0</v>
      </c>
      <c r="R4020" s="5">
        <v>0</v>
      </c>
      <c r="S4020" s="5">
        <v>0</v>
      </c>
      <c r="T4020" s="5">
        <v>1018.2111</v>
      </c>
      <c r="U4020" s="5">
        <v>0</v>
      </c>
      <c r="V4020" s="36">
        <v>0</v>
      </c>
      <c r="W4020" s="5">
        <f t="shared" si="3356"/>
        <v>99.973016809108174</v>
      </c>
      <c r="X4020" s="26"/>
    </row>
    <row r="4021" spans="1:24" ht="31.5" x14ac:dyDescent="0.25">
      <c r="A4021" s="4" t="s">
        <v>221</v>
      </c>
      <c r="B4021" s="4" t="s">
        <v>1348</v>
      </c>
      <c r="C4021" s="4" t="s">
        <v>1505</v>
      </c>
      <c r="D4021" s="4" t="s">
        <v>12</v>
      </c>
      <c r="E4021" s="14" t="s">
        <v>466</v>
      </c>
      <c r="F4021" s="5"/>
      <c r="G4021" s="5"/>
      <c r="H4021" s="5"/>
      <c r="I4021" s="5"/>
      <c r="J4021" s="5"/>
      <c r="K4021" s="5"/>
      <c r="L4021" s="5"/>
      <c r="M4021" s="5">
        <f>M4022</f>
        <v>0</v>
      </c>
      <c r="N4021" s="5">
        <v>1018.48592</v>
      </c>
      <c r="O4021" s="5">
        <f t="shared" ref="O4021:V4024" si="3390">O4022</f>
        <v>79.370999999999995</v>
      </c>
      <c r="P4021" s="5">
        <f t="shared" si="3390"/>
        <v>0</v>
      </c>
      <c r="Q4021" s="5">
        <f t="shared" si="3390"/>
        <v>0</v>
      </c>
      <c r="R4021" s="5">
        <f t="shared" si="3390"/>
        <v>0</v>
      </c>
      <c r="S4021" s="5">
        <f t="shared" si="3390"/>
        <v>0</v>
      </c>
      <c r="T4021" s="5">
        <v>1018.2111</v>
      </c>
      <c r="U4021" s="5">
        <f t="shared" si="3390"/>
        <v>0</v>
      </c>
      <c r="V4021" s="36">
        <f t="shared" si="3390"/>
        <v>0</v>
      </c>
      <c r="W4021" s="5">
        <f t="shared" si="3356"/>
        <v>99.973016809108174</v>
      </c>
      <c r="X4021" s="26"/>
    </row>
    <row r="4022" spans="1:24" x14ac:dyDescent="0.25">
      <c r="A4022" s="4" t="s">
        <v>221</v>
      </c>
      <c r="B4022" s="4" t="s">
        <v>1348</v>
      </c>
      <c r="C4022" s="4" t="s">
        <v>1505</v>
      </c>
      <c r="D4022" s="4" t="s">
        <v>13</v>
      </c>
      <c r="E4022" s="14" t="s">
        <v>480</v>
      </c>
      <c r="F4022" s="5"/>
      <c r="G4022" s="5"/>
      <c r="H4022" s="5"/>
      <c r="I4022" s="5"/>
      <c r="J4022" s="5"/>
      <c r="K4022" s="5"/>
      <c r="L4022" s="5"/>
      <c r="M4022" s="5">
        <f>M4023</f>
        <v>0</v>
      </c>
      <c r="N4022" s="5">
        <v>4.2999999999999997E-2</v>
      </c>
      <c r="O4022" s="5">
        <f t="shared" si="3390"/>
        <v>79.370999999999995</v>
      </c>
      <c r="P4022" s="5">
        <f t="shared" si="3390"/>
        <v>0</v>
      </c>
      <c r="Q4022" s="5">
        <f t="shared" si="3390"/>
        <v>0</v>
      </c>
      <c r="R4022" s="5">
        <f t="shared" si="3390"/>
        <v>0</v>
      </c>
      <c r="S4022" s="5">
        <f t="shared" si="3390"/>
        <v>0</v>
      </c>
      <c r="T4022" s="5">
        <v>4.2999999999999997E-2</v>
      </c>
      <c r="U4022" s="5">
        <f t="shared" si="3390"/>
        <v>0</v>
      </c>
      <c r="V4022" s="36">
        <f t="shared" si="3390"/>
        <v>0</v>
      </c>
      <c r="W4022" s="5">
        <f t="shared" si="3356"/>
        <v>100</v>
      </c>
      <c r="X4022" s="26"/>
    </row>
    <row r="4023" spans="1:24" x14ac:dyDescent="0.25">
      <c r="A4023" s="4" t="s">
        <v>221</v>
      </c>
      <c r="B4023" s="4" t="s">
        <v>1348</v>
      </c>
      <c r="C4023" s="4" t="s">
        <v>1505</v>
      </c>
      <c r="D4023" s="4" t="s">
        <v>20</v>
      </c>
      <c r="E4023" s="14" t="s">
        <v>483</v>
      </c>
      <c r="F4023" s="5"/>
      <c r="G4023" s="5"/>
      <c r="H4023" s="5"/>
      <c r="I4023" s="5"/>
      <c r="J4023" s="5"/>
      <c r="K4023" s="5"/>
      <c r="L4023" s="5"/>
      <c r="M4023" s="5">
        <f>M4024</f>
        <v>0</v>
      </c>
      <c r="N4023" s="5">
        <v>4.2999999999999997E-2</v>
      </c>
      <c r="O4023" s="5">
        <f t="shared" si="3390"/>
        <v>79.370999999999995</v>
      </c>
      <c r="P4023" s="5">
        <f t="shared" si="3390"/>
        <v>0</v>
      </c>
      <c r="Q4023" s="5">
        <f t="shared" si="3390"/>
        <v>0</v>
      </c>
      <c r="R4023" s="5">
        <f t="shared" si="3390"/>
        <v>0</v>
      </c>
      <c r="S4023" s="5">
        <f t="shared" si="3390"/>
        <v>0</v>
      </c>
      <c r="T4023" s="5">
        <v>4.2999999999999997E-2</v>
      </c>
      <c r="U4023" s="5">
        <f t="shared" si="3390"/>
        <v>0</v>
      </c>
      <c r="V4023" s="36">
        <f t="shared" si="3390"/>
        <v>0</v>
      </c>
      <c r="W4023" s="5">
        <f t="shared" si="3356"/>
        <v>100</v>
      </c>
      <c r="X4023" s="26"/>
    </row>
    <row r="4024" spans="1:24" hidden="1" x14ac:dyDescent="0.25">
      <c r="A4024" s="7" t="s">
        <v>221</v>
      </c>
      <c r="B4024" s="7" t="s">
        <v>34</v>
      </c>
      <c r="C4024" s="7"/>
      <c r="D4024" s="7"/>
      <c r="E4024" s="18" t="s">
        <v>429</v>
      </c>
      <c r="F4024" s="5"/>
      <c r="G4024" s="5"/>
      <c r="H4024" s="5"/>
      <c r="I4024" s="5"/>
      <c r="J4024" s="5"/>
      <c r="K4024" s="5"/>
      <c r="L4024" s="5"/>
      <c r="M4024" s="5">
        <f>M4025</f>
        <v>0</v>
      </c>
      <c r="N4024" s="8">
        <v>0</v>
      </c>
      <c r="O4024" s="5">
        <f t="shared" si="3390"/>
        <v>79.370999999999995</v>
      </c>
      <c r="P4024" s="5">
        <f t="shared" si="3390"/>
        <v>0</v>
      </c>
      <c r="Q4024" s="5">
        <f t="shared" si="3390"/>
        <v>0</v>
      </c>
      <c r="R4024" s="5">
        <f t="shared" si="3390"/>
        <v>0</v>
      </c>
      <c r="S4024" s="5">
        <f t="shared" si="3390"/>
        <v>0</v>
      </c>
      <c r="T4024" s="8">
        <v>0</v>
      </c>
      <c r="U4024" s="5">
        <f t="shared" si="3390"/>
        <v>0</v>
      </c>
      <c r="V4024" s="36">
        <f t="shared" si="3390"/>
        <v>0</v>
      </c>
      <c r="W4024" s="8" t="e">
        <f t="shared" si="3356"/>
        <v>#DIV/0!</v>
      </c>
      <c r="X4024" s="24" t="s">
        <v>1214</v>
      </c>
    </row>
    <row r="4025" spans="1:24" ht="31.5" hidden="1" x14ac:dyDescent="0.25">
      <c r="A4025" s="9" t="s">
        <v>221</v>
      </c>
      <c r="B4025" s="9" t="s">
        <v>1327</v>
      </c>
      <c r="C4025" s="9"/>
      <c r="D4025" s="9"/>
      <c r="E4025" s="13" t="s">
        <v>450</v>
      </c>
      <c r="F4025" s="5"/>
      <c r="G4025" s="5"/>
      <c r="H4025" s="5"/>
      <c r="I4025" s="5"/>
      <c r="J4025" s="5"/>
      <c r="K4025" s="5"/>
      <c r="L4025" s="5"/>
      <c r="M4025" s="5">
        <v>0</v>
      </c>
      <c r="N4025" s="11">
        <v>0</v>
      </c>
      <c r="O4025" s="5">
        <v>79.370999999999995</v>
      </c>
      <c r="P4025" s="5">
        <v>0</v>
      </c>
      <c r="Q4025" s="5">
        <v>0</v>
      </c>
      <c r="R4025" s="5">
        <v>0</v>
      </c>
      <c r="S4025" s="5">
        <v>0</v>
      </c>
      <c r="T4025" s="11">
        <v>0</v>
      </c>
      <c r="U4025" s="5">
        <v>0</v>
      </c>
      <c r="V4025" s="36">
        <v>0</v>
      </c>
      <c r="W4025" s="11" t="e">
        <f t="shared" si="3356"/>
        <v>#DIV/0!</v>
      </c>
      <c r="X4025" s="24" t="s">
        <v>1214</v>
      </c>
    </row>
    <row r="4026" spans="1:24" ht="31.5" hidden="1" x14ac:dyDescent="0.25">
      <c r="A4026" s="4" t="s">
        <v>221</v>
      </c>
      <c r="B4026" s="4" t="s">
        <v>1327</v>
      </c>
      <c r="C4026" s="4" t="s">
        <v>59</v>
      </c>
      <c r="D4026" s="4"/>
      <c r="E4026" s="14" t="s">
        <v>974</v>
      </c>
      <c r="F4026" s="5">
        <f>F4027</f>
        <v>3900</v>
      </c>
      <c r="G4026" s="5">
        <f t="shared" ref="G4026:L4029" si="3391">G4027</f>
        <v>0</v>
      </c>
      <c r="H4026" s="5">
        <f t="shared" si="3391"/>
        <v>0</v>
      </c>
      <c r="I4026" s="5">
        <f t="shared" si="3391"/>
        <v>0</v>
      </c>
      <c r="J4026" s="5">
        <f t="shared" si="3391"/>
        <v>0</v>
      </c>
      <c r="K4026" s="5">
        <f t="shared" si="3391"/>
        <v>0</v>
      </c>
      <c r="L4026" s="5">
        <f t="shared" si="3391"/>
        <v>-1066.5</v>
      </c>
      <c r="M4026" s="5">
        <f t="shared" si="3380"/>
        <v>2833.5</v>
      </c>
      <c r="N4026" s="5">
        <v>0</v>
      </c>
      <c r="O4026" s="5">
        <f t="shared" ref="O4026:O4029" si="3392">O4027</f>
        <v>0</v>
      </c>
      <c r="P4026" s="5">
        <f t="shared" ref="P4026:V4029" si="3393">P4027</f>
        <v>0</v>
      </c>
      <c r="Q4026" s="5">
        <f t="shared" si="3393"/>
        <v>0</v>
      </c>
      <c r="R4026" s="5">
        <f t="shared" si="3393"/>
        <v>0</v>
      </c>
      <c r="S4026" s="5">
        <f t="shared" si="3393"/>
        <v>0</v>
      </c>
      <c r="T4026" s="5">
        <v>0</v>
      </c>
      <c r="U4026" s="5">
        <f t="shared" si="3393"/>
        <v>0</v>
      </c>
      <c r="V4026" s="36">
        <f t="shared" si="3393"/>
        <v>0</v>
      </c>
      <c r="W4026" s="5" t="e">
        <f t="shared" si="3356"/>
        <v>#DIV/0!</v>
      </c>
      <c r="X4026" s="24" t="s">
        <v>1214</v>
      </c>
    </row>
    <row r="4027" spans="1:24" ht="31.5" hidden="1" x14ac:dyDescent="0.25">
      <c r="A4027" s="4" t="s">
        <v>221</v>
      </c>
      <c r="B4027" s="4" t="s">
        <v>1327</v>
      </c>
      <c r="C4027" s="4" t="s">
        <v>66</v>
      </c>
      <c r="D4027" s="4"/>
      <c r="E4027" s="14" t="s">
        <v>975</v>
      </c>
      <c r="F4027" s="5">
        <f>F4028</f>
        <v>3900</v>
      </c>
      <c r="G4027" s="5">
        <f t="shared" si="3391"/>
        <v>0</v>
      </c>
      <c r="H4027" s="5">
        <f t="shared" si="3391"/>
        <v>0</v>
      </c>
      <c r="I4027" s="5">
        <f t="shared" si="3391"/>
        <v>0</v>
      </c>
      <c r="J4027" s="5">
        <f t="shared" si="3391"/>
        <v>0</v>
      </c>
      <c r="K4027" s="5">
        <f t="shared" si="3391"/>
        <v>0</v>
      </c>
      <c r="L4027" s="5">
        <f t="shared" si="3391"/>
        <v>-1066.5</v>
      </c>
      <c r="M4027" s="5">
        <f t="shared" si="3380"/>
        <v>2833.5</v>
      </c>
      <c r="N4027" s="5">
        <v>0</v>
      </c>
      <c r="O4027" s="5">
        <f t="shared" si="3392"/>
        <v>0</v>
      </c>
      <c r="P4027" s="5">
        <f t="shared" si="3393"/>
        <v>0</v>
      </c>
      <c r="Q4027" s="5">
        <f t="shared" si="3393"/>
        <v>0</v>
      </c>
      <c r="R4027" s="5">
        <f t="shared" si="3393"/>
        <v>0</v>
      </c>
      <c r="S4027" s="5">
        <f t="shared" si="3393"/>
        <v>0</v>
      </c>
      <c r="T4027" s="5">
        <v>0</v>
      </c>
      <c r="U4027" s="5">
        <f t="shared" si="3393"/>
        <v>0</v>
      </c>
      <c r="V4027" s="36">
        <f t="shared" si="3393"/>
        <v>0</v>
      </c>
      <c r="W4027" s="5" t="e">
        <f t="shared" si="3356"/>
        <v>#DIV/0!</v>
      </c>
      <c r="X4027" s="24" t="s">
        <v>1214</v>
      </c>
    </row>
    <row r="4028" spans="1:24" ht="31.5" hidden="1" x14ac:dyDescent="0.25">
      <c r="A4028" s="4" t="s">
        <v>221</v>
      </c>
      <c r="B4028" s="4" t="s">
        <v>1327</v>
      </c>
      <c r="C4028" s="4" t="s">
        <v>74</v>
      </c>
      <c r="D4028" s="4"/>
      <c r="E4028" s="14" t="s">
        <v>978</v>
      </c>
      <c r="F4028" s="5">
        <f>F4029</f>
        <v>3900</v>
      </c>
      <c r="G4028" s="5">
        <f t="shared" si="3391"/>
        <v>0</v>
      </c>
      <c r="H4028" s="5">
        <f t="shared" si="3391"/>
        <v>0</v>
      </c>
      <c r="I4028" s="5">
        <f t="shared" si="3391"/>
        <v>0</v>
      </c>
      <c r="J4028" s="5">
        <f t="shared" si="3391"/>
        <v>0</v>
      </c>
      <c r="K4028" s="5">
        <f t="shared" si="3391"/>
        <v>0</v>
      </c>
      <c r="L4028" s="5">
        <f t="shared" si="3391"/>
        <v>-1066.5</v>
      </c>
      <c r="M4028" s="5">
        <f t="shared" si="3380"/>
        <v>2833.5</v>
      </c>
      <c r="N4028" s="5">
        <v>0</v>
      </c>
      <c r="O4028" s="5">
        <f t="shared" si="3392"/>
        <v>0</v>
      </c>
      <c r="P4028" s="5">
        <f t="shared" si="3393"/>
        <v>0</v>
      </c>
      <c r="Q4028" s="5">
        <f t="shared" si="3393"/>
        <v>0</v>
      </c>
      <c r="R4028" s="5">
        <f t="shared" si="3393"/>
        <v>0</v>
      </c>
      <c r="S4028" s="5">
        <f t="shared" si="3393"/>
        <v>0</v>
      </c>
      <c r="T4028" s="5">
        <v>0</v>
      </c>
      <c r="U4028" s="5">
        <f t="shared" si="3393"/>
        <v>0</v>
      </c>
      <c r="V4028" s="36">
        <f t="shared" si="3393"/>
        <v>0</v>
      </c>
      <c r="W4028" s="5" t="e">
        <f t="shared" si="3356"/>
        <v>#DIV/0!</v>
      </c>
      <c r="X4028" s="24" t="s">
        <v>1214</v>
      </c>
    </row>
    <row r="4029" spans="1:24" hidden="1" x14ac:dyDescent="0.25">
      <c r="A4029" s="4" t="s">
        <v>221</v>
      </c>
      <c r="B4029" s="4" t="s">
        <v>1327</v>
      </c>
      <c r="C4029" s="4" t="s">
        <v>1508</v>
      </c>
      <c r="D4029" s="4"/>
      <c r="E4029" s="14" t="s">
        <v>549</v>
      </c>
      <c r="F4029" s="5">
        <f>F4030</f>
        <v>3900</v>
      </c>
      <c r="G4029" s="5">
        <f t="shared" si="3391"/>
        <v>0</v>
      </c>
      <c r="H4029" s="5">
        <f t="shared" si="3391"/>
        <v>0</v>
      </c>
      <c r="I4029" s="5">
        <f t="shared" si="3391"/>
        <v>0</v>
      </c>
      <c r="J4029" s="5">
        <f t="shared" si="3391"/>
        <v>0</v>
      </c>
      <c r="K4029" s="5">
        <f t="shared" si="3391"/>
        <v>0</v>
      </c>
      <c r="L4029" s="5">
        <f t="shared" si="3391"/>
        <v>-1066.5</v>
      </c>
      <c r="M4029" s="5">
        <f t="shared" si="3380"/>
        <v>2833.5</v>
      </c>
      <c r="N4029" s="5">
        <v>0</v>
      </c>
      <c r="O4029" s="5">
        <f t="shared" si="3392"/>
        <v>0</v>
      </c>
      <c r="P4029" s="5">
        <f t="shared" si="3393"/>
        <v>0</v>
      </c>
      <c r="Q4029" s="5">
        <f t="shared" si="3393"/>
        <v>0</v>
      </c>
      <c r="R4029" s="5">
        <f t="shared" si="3393"/>
        <v>0</v>
      </c>
      <c r="S4029" s="5">
        <f t="shared" si="3393"/>
        <v>0</v>
      </c>
      <c r="T4029" s="5">
        <v>0</v>
      </c>
      <c r="U4029" s="5">
        <f t="shared" si="3393"/>
        <v>0</v>
      </c>
      <c r="V4029" s="36">
        <f t="shared" si="3393"/>
        <v>0</v>
      </c>
      <c r="W4029" s="5" t="e">
        <f t="shared" si="3356"/>
        <v>#DIV/0!</v>
      </c>
      <c r="X4029" s="24" t="s">
        <v>1214</v>
      </c>
    </row>
    <row r="4030" spans="1:24" ht="31.5" hidden="1" x14ac:dyDescent="0.25">
      <c r="A4030" s="4" t="s">
        <v>221</v>
      </c>
      <c r="B4030" s="4" t="s">
        <v>1327</v>
      </c>
      <c r="C4030" s="4" t="s">
        <v>1508</v>
      </c>
      <c r="D4030" s="4" t="s">
        <v>11</v>
      </c>
      <c r="E4030" s="14" t="s">
        <v>465</v>
      </c>
      <c r="F4030" s="5">
        <v>3900</v>
      </c>
      <c r="G4030" s="5"/>
      <c r="H4030" s="5"/>
      <c r="I4030" s="5"/>
      <c r="J4030" s="5"/>
      <c r="K4030" s="5"/>
      <c r="L4030" s="5">
        <v>-1066.5</v>
      </c>
      <c r="M4030" s="5">
        <f t="shared" si="3380"/>
        <v>2833.5</v>
      </c>
      <c r="N4030" s="5">
        <v>0</v>
      </c>
      <c r="O4030" s="5">
        <v>0</v>
      </c>
      <c r="P4030" s="5">
        <v>0</v>
      </c>
      <c r="Q4030" s="5">
        <v>0</v>
      </c>
      <c r="R4030" s="5">
        <v>0</v>
      </c>
      <c r="S4030" s="5">
        <v>0</v>
      </c>
      <c r="T4030" s="5">
        <v>0</v>
      </c>
      <c r="U4030" s="5">
        <v>0</v>
      </c>
      <c r="V4030" s="36">
        <v>0</v>
      </c>
      <c r="W4030" s="5" t="e">
        <f t="shared" si="3356"/>
        <v>#DIV/0!</v>
      </c>
      <c r="X4030" s="24" t="s">
        <v>1214</v>
      </c>
    </row>
    <row r="4031" spans="1:24" ht="31.5" hidden="1" x14ac:dyDescent="0.25">
      <c r="A4031" s="4" t="s">
        <v>221</v>
      </c>
      <c r="B4031" s="4" t="s">
        <v>1327</v>
      </c>
      <c r="C4031" s="4" t="s">
        <v>1508</v>
      </c>
      <c r="D4031" s="4" t="s">
        <v>12</v>
      </c>
      <c r="E4031" s="14" t="s">
        <v>466</v>
      </c>
      <c r="F4031" s="5">
        <f t="shared" ref="F4031:L4033" si="3394">F4032</f>
        <v>0</v>
      </c>
      <c r="G4031" s="5">
        <f t="shared" si="3394"/>
        <v>0</v>
      </c>
      <c r="H4031" s="5">
        <f t="shared" si="3394"/>
        <v>0</v>
      </c>
      <c r="I4031" s="5">
        <f t="shared" si="3394"/>
        <v>0</v>
      </c>
      <c r="J4031" s="5">
        <f t="shared" si="3394"/>
        <v>0</v>
      </c>
      <c r="K4031" s="5">
        <f t="shared" si="3394"/>
        <v>0</v>
      </c>
      <c r="L4031" s="5">
        <f t="shared" si="3394"/>
        <v>0</v>
      </c>
      <c r="M4031" s="5">
        <f t="shared" si="3380"/>
        <v>0</v>
      </c>
      <c r="N4031" s="5">
        <v>0</v>
      </c>
      <c r="O4031" s="5">
        <f t="shared" ref="O4031:O4033" si="3395">O4032</f>
        <v>500</v>
      </c>
      <c r="P4031" s="5">
        <f t="shared" ref="P4031:V4033" si="3396">P4032</f>
        <v>0</v>
      </c>
      <c r="Q4031" s="5">
        <f t="shared" si="3396"/>
        <v>0</v>
      </c>
      <c r="R4031" s="5">
        <f t="shared" si="3396"/>
        <v>0</v>
      </c>
      <c r="S4031" s="5">
        <f t="shared" si="3396"/>
        <v>0</v>
      </c>
      <c r="T4031" s="5">
        <v>0</v>
      </c>
      <c r="U4031" s="5">
        <f t="shared" si="3396"/>
        <v>0</v>
      </c>
      <c r="V4031" s="36">
        <f t="shared" si="3396"/>
        <v>0</v>
      </c>
      <c r="W4031" s="5" t="e">
        <f t="shared" si="3356"/>
        <v>#DIV/0!</v>
      </c>
      <c r="X4031" s="24" t="s">
        <v>1214</v>
      </c>
    </row>
    <row r="4032" spans="1:24" x14ac:dyDescent="0.25">
      <c r="A4032" s="7" t="s">
        <v>221</v>
      </c>
      <c r="B4032" s="7" t="s">
        <v>58</v>
      </c>
      <c r="C4032" s="7"/>
      <c r="D4032" s="7"/>
      <c r="E4032" s="18" t="s">
        <v>430</v>
      </c>
      <c r="F4032" s="5">
        <f t="shared" si="3394"/>
        <v>0</v>
      </c>
      <c r="G4032" s="5">
        <f t="shared" si="3394"/>
        <v>0</v>
      </c>
      <c r="H4032" s="5">
        <f t="shared" si="3394"/>
        <v>0</v>
      </c>
      <c r="I4032" s="5">
        <f t="shared" si="3394"/>
        <v>0</v>
      </c>
      <c r="J4032" s="5">
        <f t="shared" si="3394"/>
        <v>0</v>
      </c>
      <c r="K4032" s="5">
        <f t="shared" si="3394"/>
        <v>0</v>
      </c>
      <c r="L4032" s="5">
        <f t="shared" si="3394"/>
        <v>0</v>
      </c>
      <c r="M4032" s="5">
        <f t="shared" si="3380"/>
        <v>0</v>
      </c>
      <c r="N4032" s="8">
        <v>209.17599999999999</v>
      </c>
      <c r="O4032" s="5">
        <f t="shared" si="3395"/>
        <v>500</v>
      </c>
      <c r="P4032" s="5">
        <f t="shared" si="3396"/>
        <v>0</v>
      </c>
      <c r="Q4032" s="5">
        <f t="shared" si="3396"/>
        <v>0</v>
      </c>
      <c r="R4032" s="5">
        <f t="shared" si="3396"/>
        <v>0</v>
      </c>
      <c r="S4032" s="5">
        <f t="shared" si="3396"/>
        <v>0</v>
      </c>
      <c r="T4032" s="8">
        <v>209.17599999999999</v>
      </c>
      <c r="U4032" s="5">
        <f t="shared" si="3396"/>
        <v>0</v>
      </c>
      <c r="V4032" s="36">
        <f t="shared" si="3396"/>
        <v>0</v>
      </c>
      <c r="W4032" s="8">
        <f t="shared" si="3356"/>
        <v>100</v>
      </c>
      <c r="X4032" s="26"/>
    </row>
    <row r="4033" spans="1:25" x14ac:dyDescent="0.25">
      <c r="A4033" s="9" t="s">
        <v>221</v>
      </c>
      <c r="B4033" s="9" t="s">
        <v>1331</v>
      </c>
      <c r="C4033" s="9"/>
      <c r="D4033" s="9"/>
      <c r="E4033" s="13" t="s">
        <v>453</v>
      </c>
      <c r="F4033" s="5">
        <f t="shared" si="3394"/>
        <v>0</v>
      </c>
      <c r="G4033" s="5">
        <f t="shared" si="3394"/>
        <v>0</v>
      </c>
      <c r="H4033" s="5">
        <f t="shared" si="3394"/>
        <v>0</v>
      </c>
      <c r="I4033" s="5">
        <f t="shared" si="3394"/>
        <v>0</v>
      </c>
      <c r="J4033" s="5">
        <f t="shared" si="3394"/>
        <v>0</v>
      </c>
      <c r="K4033" s="5">
        <f t="shared" si="3394"/>
        <v>0</v>
      </c>
      <c r="L4033" s="5">
        <f t="shared" si="3394"/>
        <v>0</v>
      </c>
      <c r="M4033" s="5">
        <f t="shared" si="3380"/>
        <v>0</v>
      </c>
      <c r="N4033" s="11">
        <v>209.17599999999999</v>
      </c>
      <c r="O4033" s="5">
        <f t="shared" si="3395"/>
        <v>500</v>
      </c>
      <c r="P4033" s="5">
        <f t="shared" si="3396"/>
        <v>0</v>
      </c>
      <c r="Q4033" s="5">
        <f t="shared" si="3396"/>
        <v>0</v>
      </c>
      <c r="R4033" s="5">
        <f t="shared" si="3396"/>
        <v>0</v>
      </c>
      <c r="S4033" s="5">
        <f t="shared" si="3396"/>
        <v>0</v>
      </c>
      <c r="T4033" s="11">
        <v>209.17599999999999</v>
      </c>
      <c r="U4033" s="5">
        <f t="shared" si="3396"/>
        <v>0</v>
      </c>
      <c r="V4033" s="36">
        <f t="shared" si="3396"/>
        <v>0</v>
      </c>
      <c r="W4033" s="11">
        <f t="shared" si="3356"/>
        <v>100</v>
      </c>
      <c r="X4033" s="26"/>
    </row>
    <row r="4034" spans="1:25" x14ac:dyDescent="0.25">
      <c r="A4034" s="4" t="s">
        <v>221</v>
      </c>
      <c r="B4034" s="4" t="s">
        <v>1331</v>
      </c>
      <c r="C4034" s="4" t="s">
        <v>114</v>
      </c>
      <c r="D4034" s="4"/>
      <c r="E4034" s="14" t="s">
        <v>892</v>
      </c>
      <c r="F4034" s="5"/>
      <c r="G4034" s="5"/>
      <c r="H4034" s="5"/>
      <c r="I4034" s="5"/>
      <c r="J4034" s="5"/>
      <c r="K4034" s="5"/>
      <c r="L4034" s="5"/>
      <c r="M4034" s="5">
        <f t="shared" si="3380"/>
        <v>0</v>
      </c>
      <c r="N4034" s="5">
        <v>209.17599999999999</v>
      </c>
      <c r="O4034" s="5">
        <v>500</v>
      </c>
      <c r="P4034" s="5">
        <v>0</v>
      </c>
      <c r="Q4034" s="5">
        <v>0</v>
      </c>
      <c r="R4034" s="5">
        <v>0</v>
      </c>
      <c r="S4034" s="5">
        <v>0</v>
      </c>
      <c r="T4034" s="5">
        <v>209.17599999999999</v>
      </c>
      <c r="U4034" s="5">
        <v>0</v>
      </c>
      <c r="V4034" s="36">
        <v>0</v>
      </c>
      <c r="W4034" s="5">
        <f t="shared" si="3356"/>
        <v>100</v>
      </c>
      <c r="X4034" s="26"/>
    </row>
    <row r="4035" spans="1:25" s="10" customFormat="1" ht="47.25" x14ac:dyDescent="0.25">
      <c r="A4035" s="4" t="s">
        <v>221</v>
      </c>
      <c r="B4035" s="4" t="s">
        <v>1331</v>
      </c>
      <c r="C4035" s="4" t="s">
        <v>118</v>
      </c>
      <c r="D4035" s="4"/>
      <c r="E4035" s="14" t="s">
        <v>1111</v>
      </c>
      <c r="F4035" s="11">
        <f t="shared" ref="F4035:L4038" si="3397">F4036</f>
        <v>5785.2</v>
      </c>
      <c r="G4035" s="11">
        <f t="shared" si="3397"/>
        <v>5785.2</v>
      </c>
      <c r="H4035" s="11">
        <f t="shared" si="3397"/>
        <v>5785.2</v>
      </c>
      <c r="I4035" s="11">
        <f t="shared" si="3397"/>
        <v>0</v>
      </c>
      <c r="J4035" s="11">
        <f t="shared" si="3397"/>
        <v>0</v>
      </c>
      <c r="K4035" s="11">
        <f t="shared" si="3397"/>
        <v>0</v>
      </c>
      <c r="L4035" s="11">
        <f t="shared" si="3397"/>
        <v>48.8</v>
      </c>
      <c r="M4035" s="11">
        <f t="shared" si="3380"/>
        <v>5834</v>
      </c>
      <c r="N4035" s="5">
        <v>209.17599999999999</v>
      </c>
      <c r="O4035" s="11">
        <f t="shared" ref="O4035:O4038" si="3398">O4036</f>
        <v>3906.7139999999999</v>
      </c>
      <c r="P4035" s="11">
        <f t="shared" ref="P4035:V4038" si="3399">P4036</f>
        <v>0</v>
      </c>
      <c r="Q4035" s="11">
        <f t="shared" si="3399"/>
        <v>0</v>
      </c>
      <c r="R4035" s="11">
        <f t="shared" si="3399"/>
        <v>0</v>
      </c>
      <c r="S4035" s="11">
        <f t="shared" si="3399"/>
        <v>0</v>
      </c>
      <c r="T4035" s="5">
        <v>209.17599999999999</v>
      </c>
      <c r="U4035" s="11">
        <f t="shared" si="3399"/>
        <v>0</v>
      </c>
      <c r="V4035" s="35">
        <f t="shared" si="3399"/>
        <v>0</v>
      </c>
      <c r="W4035" s="5">
        <f t="shared" si="3356"/>
        <v>100</v>
      </c>
      <c r="X4035" s="25"/>
    </row>
    <row r="4036" spans="1:25" ht="31.5" x14ac:dyDescent="0.25">
      <c r="A4036" s="4" t="s">
        <v>221</v>
      </c>
      <c r="B4036" s="4" t="s">
        <v>1331</v>
      </c>
      <c r="C4036" s="4" t="s">
        <v>119</v>
      </c>
      <c r="D4036" s="4"/>
      <c r="E4036" s="14" t="s">
        <v>897</v>
      </c>
      <c r="F4036" s="5">
        <f t="shared" si="3397"/>
        <v>5785.2</v>
      </c>
      <c r="G4036" s="5">
        <f t="shared" si="3397"/>
        <v>5785.2</v>
      </c>
      <c r="H4036" s="5">
        <f t="shared" si="3397"/>
        <v>5785.2</v>
      </c>
      <c r="I4036" s="5">
        <f t="shared" si="3397"/>
        <v>0</v>
      </c>
      <c r="J4036" s="5">
        <f t="shared" si="3397"/>
        <v>0</v>
      </c>
      <c r="K4036" s="5">
        <f t="shared" si="3397"/>
        <v>0</v>
      </c>
      <c r="L4036" s="5">
        <f t="shared" si="3397"/>
        <v>48.8</v>
      </c>
      <c r="M4036" s="5">
        <f t="shared" si="3380"/>
        <v>5834</v>
      </c>
      <c r="N4036" s="5">
        <v>209.17599999999999</v>
      </c>
      <c r="O4036" s="5">
        <f t="shared" si="3398"/>
        <v>3906.7139999999999</v>
      </c>
      <c r="P4036" s="5">
        <f t="shared" si="3399"/>
        <v>0</v>
      </c>
      <c r="Q4036" s="5">
        <f t="shared" si="3399"/>
        <v>0</v>
      </c>
      <c r="R4036" s="5">
        <f t="shared" si="3399"/>
        <v>0</v>
      </c>
      <c r="S4036" s="5">
        <f t="shared" si="3399"/>
        <v>0</v>
      </c>
      <c r="T4036" s="5">
        <v>209.17599999999999</v>
      </c>
      <c r="U4036" s="5">
        <f t="shared" si="3399"/>
        <v>0</v>
      </c>
      <c r="V4036" s="36">
        <f t="shared" si="3399"/>
        <v>0</v>
      </c>
      <c r="W4036" s="5">
        <f t="shared" si="3356"/>
        <v>100</v>
      </c>
      <c r="X4036" s="26"/>
    </row>
    <row r="4037" spans="1:25" ht="63" x14ac:dyDescent="0.25">
      <c r="A4037" s="4" t="s">
        <v>221</v>
      </c>
      <c r="B4037" s="4" t="s">
        <v>1331</v>
      </c>
      <c r="C4037" s="4" t="s">
        <v>211</v>
      </c>
      <c r="D4037" s="4"/>
      <c r="E4037" s="14" t="s">
        <v>518</v>
      </c>
      <c r="F4037" s="5">
        <f t="shared" si="3397"/>
        <v>5785.2</v>
      </c>
      <c r="G4037" s="5">
        <f t="shared" si="3397"/>
        <v>5785.2</v>
      </c>
      <c r="H4037" s="5">
        <f t="shared" si="3397"/>
        <v>5785.2</v>
      </c>
      <c r="I4037" s="5">
        <f t="shared" si="3397"/>
        <v>0</v>
      </c>
      <c r="J4037" s="5">
        <f t="shared" si="3397"/>
        <v>0</v>
      </c>
      <c r="K4037" s="5">
        <f t="shared" si="3397"/>
        <v>0</v>
      </c>
      <c r="L4037" s="5">
        <f t="shared" si="3397"/>
        <v>48.8</v>
      </c>
      <c r="M4037" s="5">
        <f t="shared" si="3380"/>
        <v>5834</v>
      </c>
      <c r="N4037" s="5">
        <v>209.17599999999999</v>
      </c>
      <c r="O4037" s="5">
        <f t="shared" si="3398"/>
        <v>3906.7139999999999</v>
      </c>
      <c r="P4037" s="5">
        <f t="shared" si="3399"/>
        <v>0</v>
      </c>
      <c r="Q4037" s="5">
        <f t="shared" si="3399"/>
        <v>0</v>
      </c>
      <c r="R4037" s="5">
        <f t="shared" si="3399"/>
        <v>0</v>
      </c>
      <c r="S4037" s="5">
        <f t="shared" si="3399"/>
        <v>0</v>
      </c>
      <c r="T4037" s="5">
        <v>209.17599999999999</v>
      </c>
      <c r="U4037" s="5">
        <f t="shared" si="3399"/>
        <v>0</v>
      </c>
      <c r="V4037" s="36">
        <f t="shared" si="3399"/>
        <v>0</v>
      </c>
      <c r="W4037" s="5">
        <f t="shared" si="3356"/>
        <v>100</v>
      </c>
      <c r="X4037" s="26"/>
    </row>
    <row r="4038" spans="1:25" ht="31.5" x14ac:dyDescent="0.25">
      <c r="A4038" s="4" t="s">
        <v>221</v>
      </c>
      <c r="B4038" s="4" t="s">
        <v>1331</v>
      </c>
      <c r="C4038" s="4" t="s">
        <v>211</v>
      </c>
      <c r="D4038" s="4" t="s">
        <v>73</v>
      </c>
      <c r="E4038" s="14" t="s">
        <v>475</v>
      </c>
      <c r="F4038" s="5">
        <f t="shared" si="3397"/>
        <v>5785.2</v>
      </c>
      <c r="G4038" s="5">
        <f t="shared" si="3397"/>
        <v>5785.2</v>
      </c>
      <c r="H4038" s="5">
        <f t="shared" si="3397"/>
        <v>5785.2</v>
      </c>
      <c r="I4038" s="5">
        <f t="shared" si="3397"/>
        <v>0</v>
      </c>
      <c r="J4038" s="5">
        <f t="shared" si="3397"/>
        <v>0</v>
      </c>
      <c r="K4038" s="5">
        <f t="shared" si="3397"/>
        <v>0</v>
      </c>
      <c r="L4038" s="5">
        <f t="shared" si="3397"/>
        <v>48.8</v>
      </c>
      <c r="M4038" s="5">
        <f t="shared" si="3380"/>
        <v>5834</v>
      </c>
      <c r="N4038" s="5">
        <v>209.17599999999999</v>
      </c>
      <c r="O4038" s="5">
        <f t="shared" si="3398"/>
        <v>3906.7139999999999</v>
      </c>
      <c r="P4038" s="5">
        <f t="shared" si="3399"/>
        <v>0</v>
      </c>
      <c r="Q4038" s="5">
        <f t="shared" si="3399"/>
        <v>0</v>
      </c>
      <c r="R4038" s="5">
        <f t="shared" si="3399"/>
        <v>0</v>
      </c>
      <c r="S4038" s="5">
        <f t="shared" si="3399"/>
        <v>0</v>
      </c>
      <c r="T4038" s="5">
        <v>209.17599999999999</v>
      </c>
      <c r="U4038" s="5">
        <f t="shared" si="3399"/>
        <v>0</v>
      </c>
      <c r="V4038" s="36">
        <f t="shared" si="3399"/>
        <v>0</v>
      </c>
      <c r="W4038" s="5">
        <f t="shared" si="3356"/>
        <v>100</v>
      </c>
      <c r="X4038" s="26"/>
    </row>
    <row r="4039" spans="1:25" ht="63" x14ac:dyDescent="0.25">
      <c r="A4039" s="4" t="s">
        <v>221</v>
      </c>
      <c r="B4039" s="4" t="s">
        <v>1331</v>
      </c>
      <c r="C4039" s="4" t="s">
        <v>211</v>
      </c>
      <c r="D4039" s="4" t="s">
        <v>72</v>
      </c>
      <c r="E4039" s="14" t="s">
        <v>1187</v>
      </c>
      <c r="F4039" s="5">
        <f t="shared" ref="F4039:L4039" si="3400">F4040+F4042+F4044</f>
        <v>5785.2</v>
      </c>
      <c r="G4039" s="5">
        <f t="shared" si="3400"/>
        <v>5785.2</v>
      </c>
      <c r="H4039" s="5">
        <f t="shared" si="3400"/>
        <v>5785.2</v>
      </c>
      <c r="I4039" s="5">
        <f t="shared" si="3400"/>
        <v>0</v>
      </c>
      <c r="J4039" s="5">
        <f t="shared" si="3400"/>
        <v>0</v>
      </c>
      <c r="K4039" s="5">
        <f t="shared" si="3400"/>
        <v>0</v>
      </c>
      <c r="L4039" s="5">
        <f t="shared" si="3400"/>
        <v>48.8</v>
      </c>
      <c r="M4039" s="5">
        <f t="shared" si="3380"/>
        <v>5834</v>
      </c>
      <c r="N4039" s="5">
        <v>209.17599999999999</v>
      </c>
      <c r="O4039" s="5">
        <f>O4040+O4042+O4044</f>
        <v>3906.7139999999999</v>
      </c>
      <c r="P4039" s="5">
        <f t="shared" ref="P4039:V4039" si="3401">P4040+P4042+P4044</f>
        <v>0</v>
      </c>
      <c r="Q4039" s="5">
        <f t="shared" si="3401"/>
        <v>0</v>
      </c>
      <c r="R4039" s="5">
        <f t="shared" si="3401"/>
        <v>0</v>
      </c>
      <c r="S4039" s="5">
        <f t="shared" si="3401"/>
        <v>0</v>
      </c>
      <c r="T4039" s="5">
        <v>209.17599999999999</v>
      </c>
      <c r="U4039" s="5">
        <f t="shared" si="3401"/>
        <v>0</v>
      </c>
      <c r="V4039" s="36">
        <f t="shared" si="3401"/>
        <v>0</v>
      </c>
      <c r="W4039" s="5">
        <f t="shared" si="3356"/>
        <v>100</v>
      </c>
      <c r="X4039" s="26"/>
    </row>
    <row r="4040" spans="1:25" x14ac:dyDescent="0.25">
      <c r="A4040" s="7" t="s">
        <v>221</v>
      </c>
      <c r="B4040" s="7" t="s">
        <v>31</v>
      </c>
      <c r="C4040" s="7"/>
      <c r="D4040" s="7"/>
      <c r="E4040" s="18" t="s">
        <v>431</v>
      </c>
      <c r="F4040" s="5">
        <f t="shared" ref="F4040:L4040" si="3402">F4041</f>
        <v>4653.2</v>
      </c>
      <c r="G4040" s="5">
        <f t="shared" si="3402"/>
        <v>4653.2</v>
      </c>
      <c r="H4040" s="5">
        <f t="shared" si="3402"/>
        <v>4653.2</v>
      </c>
      <c r="I4040" s="5">
        <f t="shared" si="3402"/>
        <v>0</v>
      </c>
      <c r="J4040" s="5">
        <f t="shared" si="3402"/>
        <v>0</v>
      </c>
      <c r="K4040" s="5">
        <f t="shared" si="3402"/>
        <v>0</v>
      </c>
      <c r="L4040" s="5">
        <f t="shared" si="3402"/>
        <v>48.8</v>
      </c>
      <c r="M4040" s="5">
        <f t="shared" si="3380"/>
        <v>4702</v>
      </c>
      <c r="N4040" s="8">
        <v>2127.8000000000002</v>
      </c>
      <c r="O4040" s="5">
        <f>O4041</f>
        <v>3270.56891</v>
      </c>
      <c r="P4040" s="5">
        <f t="shared" ref="P4040:V4040" si="3403">P4041</f>
        <v>0</v>
      </c>
      <c r="Q4040" s="5">
        <f t="shared" si="3403"/>
        <v>0</v>
      </c>
      <c r="R4040" s="5">
        <f t="shared" si="3403"/>
        <v>0</v>
      </c>
      <c r="S4040" s="5">
        <f t="shared" si="3403"/>
        <v>0</v>
      </c>
      <c r="T4040" s="8">
        <v>2127.8000000000002</v>
      </c>
      <c r="U4040" s="5">
        <f t="shared" si="3403"/>
        <v>0</v>
      </c>
      <c r="V4040" s="36">
        <f t="shared" si="3403"/>
        <v>0</v>
      </c>
      <c r="W4040" s="8">
        <f t="shared" si="3356"/>
        <v>100</v>
      </c>
      <c r="X4040" s="26"/>
    </row>
    <row r="4041" spans="1:25" x14ac:dyDescent="0.25">
      <c r="A4041" s="9" t="s">
        <v>221</v>
      </c>
      <c r="B4041" s="9" t="s">
        <v>1333</v>
      </c>
      <c r="C4041" s="9"/>
      <c r="D4041" s="9"/>
      <c r="E4041" s="13" t="s">
        <v>455</v>
      </c>
      <c r="F4041" s="5">
        <v>4653.2</v>
      </c>
      <c r="G4041" s="5">
        <v>4653.2</v>
      </c>
      <c r="H4041" s="5">
        <v>4653.2</v>
      </c>
      <c r="I4041" s="5"/>
      <c r="J4041" s="5"/>
      <c r="K4041" s="5"/>
      <c r="L4041" s="5">
        <v>48.8</v>
      </c>
      <c r="M4041" s="5">
        <f t="shared" si="3380"/>
        <v>4702</v>
      </c>
      <c r="N4041" s="11">
        <v>2127.8000000000002</v>
      </c>
      <c r="O4041" s="5">
        <v>3270.56891</v>
      </c>
      <c r="P4041" s="5">
        <v>0</v>
      </c>
      <c r="Q4041" s="5">
        <v>0</v>
      </c>
      <c r="R4041" s="5">
        <v>0</v>
      </c>
      <c r="S4041" s="5">
        <v>0</v>
      </c>
      <c r="T4041" s="11">
        <v>2127.8000000000002</v>
      </c>
      <c r="U4041" s="5">
        <v>0</v>
      </c>
      <c r="V4041" s="36">
        <v>0</v>
      </c>
      <c r="W4041" s="11">
        <f t="shared" si="3356"/>
        <v>100</v>
      </c>
      <c r="X4041" s="26"/>
    </row>
    <row r="4042" spans="1:25" x14ac:dyDescent="0.25">
      <c r="A4042" s="4" t="s">
        <v>221</v>
      </c>
      <c r="B4042" s="4" t="s">
        <v>1333</v>
      </c>
      <c r="C4042" s="4" t="s">
        <v>91</v>
      </c>
      <c r="D4042" s="4"/>
      <c r="E4042" s="14" t="s">
        <v>883</v>
      </c>
      <c r="F4042" s="5">
        <f t="shared" ref="F4042:L4042" si="3404">F4043</f>
        <v>1132</v>
      </c>
      <c r="G4042" s="5">
        <f t="shared" si="3404"/>
        <v>1132</v>
      </c>
      <c r="H4042" s="5">
        <f t="shared" si="3404"/>
        <v>1132</v>
      </c>
      <c r="I4042" s="5">
        <f t="shared" si="3404"/>
        <v>0</v>
      </c>
      <c r="J4042" s="5">
        <f t="shared" si="3404"/>
        <v>0</v>
      </c>
      <c r="K4042" s="5">
        <f t="shared" si="3404"/>
        <v>0</v>
      </c>
      <c r="L4042" s="5">
        <f t="shared" si="3404"/>
        <v>0</v>
      </c>
      <c r="M4042" s="5">
        <f t="shared" si="3380"/>
        <v>1132</v>
      </c>
      <c r="N4042" s="5">
        <v>1767.8</v>
      </c>
      <c r="O4042" s="5">
        <f>O4043</f>
        <v>636.14508999999998</v>
      </c>
      <c r="P4042" s="5">
        <f t="shared" ref="P4042:V4042" si="3405">P4043</f>
        <v>0</v>
      </c>
      <c r="Q4042" s="5">
        <f t="shared" si="3405"/>
        <v>0</v>
      </c>
      <c r="R4042" s="5">
        <f t="shared" si="3405"/>
        <v>0</v>
      </c>
      <c r="S4042" s="5">
        <f t="shared" si="3405"/>
        <v>0</v>
      </c>
      <c r="T4042" s="5">
        <v>1767.8</v>
      </c>
      <c r="U4042" s="5">
        <f t="shared" si="3405"/>
        <v>0</v>
      </c>
      <c r="V4042" s="36">
        <f t="shared" si="3405"/>
        <v>0</v>
      </c>
      <c r="W4042" s="5">
        <f t="shared" si="3356"/>
        <v>100</v>
      </c>
      <c r="X4042" s="26"/>
    </row>
    <row r="4043" spans="1:25" ht="31.5" x14ac:dyDescent="0.25">
      <c r="A4043" s="4" t="s">
        <v>221</v>
      </c>
      <c r="B4043" s="4" t="s">
        <v>1333</v>
      </c>
      <c r="C4043" s="4" t="s">
        <v>136</v>
      </c>
      <c r="D4043" s="4"/>
      <c r="E4043" s="14" t="s">
        <v>884</v>
      </c>
      <c r="F4043" s="5">
        <v>1132</v>
      </c>
      <c r="G4043" s="5">
        <v>1132</v>
      </c>
      <c r="H4043" s="5">
        <v>1132</v>
      </c>
      <c r="I4043" s="5"/>
      <c r="J4043" s="5"/>
      <c r="K4043" s="5"/>
      <c r="L4043" s="5"/>
      <c r="M4043" s="5">
        <f t="shared" si="3380"/>
        <v>1132</v>
      </c>
      <c r="N4043" s="5">
        <v>1767.8</v>
      </c>
      <c r="O4043" s="5">
        <v>636.14508999999998</v>
      </c>
      <c r="P4043" s="5">
        <v>0</v>
      </c>
      <c r="Q4043" s="5">
        <v>0</v>
      </c>
      <c r="R4043" s="5">
        <v>0</v>
      </c>
      <c r="S4043" s="5">
        <v>0</v>
      </c>
      <c r="T4043" s="5">
        <v>1767.8</v>
      </c>
      <c r="U4043" s="5">
        <v>0</v>
      </c>
      <c r="V4043" s="36">
        <v>0</v>
      </c>
      <c r="W4043" s="5">
        <f t="shared" ref="W4043:W4106" si="3406">T4043/N4043*100</f>
        <v>100</v>
      </c>
      <c r="X4043" s="26"/>
    </row>
    <row r="4044" spans="1:25" ht="31.5" x14ac:dyDescent="0.25">
      <c r="A4044" s="4" t="s">
        <v>221</v>
      </c>
      <c r="B4044" s="4" t="s">
        <v>1333</v>
      </c>
      <c r="C4044" s="4" t="s">
        <v>137</v>
      </c>
      <c r="D4044" s="4"/>
      <c r="E4044" s="14" t="s">
        <v>885</v>
      </c>
      <c r="F4044" s="5">
        <f t="shared" ref="F4044:L4044" si="3407">F4045</f>
        <v>0</v>
      </c>
      <c r="G4044" s="5">
        <f t="shared" si="3407"/>
        <v>0</v>
      </c>
      <c r="H4044" s="5">
        <f t="shared" si="3407"/>
        <v>0</v>
      </c>
      <c r="I4044" s="5">
        <f t="shared" si="3407"/>
        <v>0</v>
      </c>
      <c r="J4044" s="5">
        <f t="shared" si="3407"/>
        <v>0</v>
      </c>
      <c r="K4044" s="5">
        <f t="shared" si="3407"/>
        <v>0</v>
      </c>
      <c r="L4044" s="5">
        <f t="shared" si="3407"/>
        <v>0</v>
      </c>
      <c r="M4044" s="5">
        <f t="shared" si="3380"/>
        <v>0</v>
      </c>
      <c r="N4044" s="5">
        <v>1767.8</v>
      </c>
      <c r="O4044" s="5">
        <f>O4045</f>
        <v>0</v>
      </c>
      <c r="P4044" s="5">
        <f t="shared" ref="P4044:V4044" si="3408">P4045</f>
        <v>0</v>
      </c>
      <c r="Q4044" s="5">
        <f t="shared" si="3408"/>
        <v>0</v>
      </c>
      <c r="R4044" s="5">
        <f t="shared" si="3408"/>
        <v>0</v>
      </c>
      <c r="S4044" s="5">
        <f t="shared" si="3408"/>
        <v>0</v>
      </c>
      <c r="T4044" s="5">
        <v>1767.8</v>
      </c>
      <c r="U4044" s="5">
        <f t="shared" si="3408"/>
        <v>0</v>
      </c>
      <c r="V4044" s="36">
        <f t="shared" si="3408"/>
        <v>0</v>
      </c>
      <c r="W4044" s="5">
        <f t="shared" si="3406"/>
        <v>100</v>
      </c>
      <c r="X4044" s="26"/>
      <c r="Y4044" s="2" t="s">
        <v>1236</v>
      </c>
    </row>
    <row r="4045" spans="1:25" ht="47.25" x14ac:dyDescent="0.25">
      <c r="A4045" s="4" t="s">
        <v>221</v>
      </c>
      <c r="B4045" s="4" t="s">
        <v>1333</v>
      </c>
      <c r="C4045" s="4" t="s">
        <v>128</v>
      </c>
      <c r="D4045" s="4"/>
      <c r="E4045" s="14" t="s">
        <v>506</v>
      </c>
      <c r="F4045" s="5"/>
      <c r="G4045" s="5"/>
      <c r="H4045" s="5"/>
      <c r="I4045" s="5"/>
      <c r="J4045" s="5"/>
      <c r="K4045" s="5"/>
      <c r="L4045" s="5"/>
      <c r="M4045" s="5">
        <f t="shared" si="3380"/>
        <v>0</v>
      </c>
      <c r="N4045" s="5">
        <v>1767.8</v>
      </c>
      <c r="O4045" s="5">
        <v>0</v>
      </c>
      <c r="P4045" s="5">
        <v>0</v>
      </c>
      <c r="Q4045" s="5">
        <v>0</v>
      </c>
      <c r="R4045" s="5">
        <v>0</v>
      </c>
      <c r="S4045" s="5">
        <v>0</v>
      </c>
      <c r="T4045" s="5">
        <v>1767.8</v>
      </c>
      <c r="U4045" s="5">
        <v>0</v>
      </c>
      <c r="V4045" s="36">
        <v>0</v>
      </c>
      <c r="W4045" s="5">
        <f t="shared" si="3406"/>
        <v>100</v>
      </c>
      <c r="X4045" s="26"/>
      <c r="Y4045" s="2" t="s">
        <v>1236</v>
      </c>
    </row>
    <row r="4046" spans="1:25" s="3" customFormat="1" ht="31.5" x14ac:dyDescent="0.25">
      <c r="A4046" s="4" t="s">
        <v>221</v>
      </c>
      <c r="B4046" s="4" t="s">
        <v>1333</v>
      </c>
      <c r="C4046" s="4" t="s">
        <v>128</v>
      </c>
      <c r="D4046" s="4" t="s">
        <v>11</v>
      </c>
      <c r="E4046" s="14" t="s">
        <v>465</v>
      </c>
      <c r="F4046" s="8">
        <f t="shared" ref="F4046:L4056" si="3409">F4047</f>
        <v>1390</v>
      </c>
      <c r="G4046" s="8">
        <f t="shared" si="3409"/>
        <v>1227</v>
      </c>
      <c r="H4046" s="8">
        <f t="shared" si="3409"/>
        <v>1227</v>
      </c>
      <c r="I4046" s="8">
        <f t="shared" si="3409"/>
        <v>0</v>
      </c>
      <c r="J4046" s="8">
        <f t="shared" si="3409"/>
        <v>0</v>
      </c>
      <c r="K4046" s="8">
        <f t="shared" si="3409"/>
        <v>0</v>
      </c>
      <c r="L4046" s="8">
        <f t="shared" si="3409"/>
        <v>-686.25</v>
      </c>
      <c r="M4046" s="8">
        <f t="shared" si="3380"/>
        <v>703.75</v>
      </c>
      <c r="N4046" s="5">
        <v>1767.8</v>
      </c>
      <c r="O4046" s="8">
        <f t="shared" ref="O4046:O4056" si="3410">O4047</f>
        <v>0</v>
      </c>
      <c r="P4046" s="8">
        <f t="shared" ref="P4046:V4056" si="3411">P4047</f>
        <v>0</v>
      </c>
      <c r="Q4046" s="8">
        <f t="shared" si="3411"/>
        <v>0</v>
      </c>
      <c r="R4046" s="8">
        <f t="shared" si="3411"/>
        <v>0</v>
      </c>
      <c r="S4046" s="8">
        <f t="shared" si="3411"/>
        <v>0</v>
      </c>
      <c r="T4046" s="5">
        <v>1767.8</v>
      </c>
      <c r="U4046" s="8">
        <f t="shared" si="3411"/>
        <v>0</v>
      </c>
      <c r="V4046" s="34">
        <f t="shared" si="3411"/>
        <v>0</v>
      </c>
      <c r="W4046" s="5">
        <f t="shared" si="3406"/>
        <v>100</v>
      </c>
      <c r="X4046" s="21"/>
    </row>
    <row r="4047" spans="1:25" s="10" customFormat="1" ht="31.5" x14ac:dyDescent="0.25">
      <c r="A4047" s="4" t="s">
        <v>221</v>
      </c>
      <c r="B4047" s="4" t="s">
        <v>1333</v>
      </c>
      <c r="C4047" s="4" t="s">
        <v>128</v>
      </c>
      <c r="D4047" s="4" t="s">
        <v>12</v>
      </c>
      <c r="E4047" s="14" t="s">
        <v>466</v>
      </c>
      <c r="F4047" s="11">
        <f t="shared" si="3409"/>
        <v>1390</v>
      </c>
      <c r="G4047" s="11">
        <f t="shared" si="3409"/>
        <v>1227</v>
      </c>
      <c r="H4047" s="11">
        <f t="shared" si="3409"/>
        <v>1227</v>
      </c>
      <c r="I4047" s="11">
        <f t="shared" si="3409"/>
        <v>0</v>
      </c>
      <c r="J4047" s="11">
        <f t="shared" si="3409"/>
        <v>0</v>
      </c>
      <c r="K4047" s="11">
        <f t="shared" si="3409"/>
        <v>0</v>
      </c>
      <c r="L4047" s="11">
        <f t="shared" si="3409"/>
        <v>-686.25</v>
      </c>
      <c r="M4047" s="11">
        <f t="shared" si="3380"/>
        <v>703.75</v>
      </c>
      <c r="N4047" s="5">
        <v>1767.8</v>
      </c>
      <c r="O4047" s="11">
        <f t="shared" si="3410"/>
        <v>0</v>
      </c>
      <c r="P4047" s="11">
        <f t="shared" si="3411"/>
        <v>0</v>
      </c>
      <c r="Q4047" s="11">
        <f t="shared" si="3411"/>
        <v>0</v>
      </c>
      <c r="R4047" s="11">
        <f t="shared" si="3411"/>
        <v>0</v>
      </c>
      <c r="S4047" s="11">
        <f t="shared" si="3411"/>
        <v>0</v>
      </c>
      <c r="T4047" s="5">
        <v>1767.8</v>
      </c>
      <c r="U4047" s="11">
        <f t="shared" si="3411"/>
        <v>0</v>
      </c>
      <c r="V4047" s="35">
        <f t="shared" si="3411"/>
        <v>0</v>
      </c>
      <c r="W4047" s="5">
        <f t="shared" si="3406"/>
        <v>100</v>
      </c>
      <c r="X4047" s="25"/>
    </row>
    <row r="4048" spans="1:25" ht="31.5" x14ac:dyDescent="0.25">
      <c r="A4048" s="4" t="s">
        <v>221</v>
      </c>
      <c r="B4048" s="4" t="s">
        <v>1333</v>
      </c>
      <c r="C4048" s="4" t="s">
        <v>22</v>
      </c>
      <c r="D4048" s="4"/>
      <c r="E4048" s="14" t="s">
        <v>699</v>
      </c>
      <c r="F4048" s="5">
        <f t="shared" si="3409"/>
        <v>1390</v>
      </c>
      <c r="G4048" s="5">
        <f t="shared" si="3409"/>
        <v>1227</v>
      </c>
      <c r="H4048" s="5">
        <f t="shared" si="3409"/>
        <v>1227</v>
      </c>
      <c r="I4048" s="5">
        <f t="shared" si="3409"/>
        <v>0</v>
      </c>
      <c r="J4048" s="5">
        <f t="shared" si="3409"/>
        <v>0</v>
      </c>
      <c r="K4048" s="5">
        <f t="shared" si="3409"/>
        <v>0</v>
      </c>
      <c r="L4048" s="5">
        <f t="shared" si="3409"/>
        <v>-686.25</v>
      </c>
      <c r="M4048" s="5">
        <f t="shared" si="3380"/>
        <v>703.75</v>
      </c>
      <c r="N4048" s="5">
        <v>360</v>
      </c>
      <c r="O4048" s="5">
        <f t="shared" si="3410"/>
        <v>0</v>
      </c>
      <c r="P4048" s="5">
        <f t="shared" si="3411"/>
        <v>0</v>
      </c>
      <c r="Q4048" s="5">
        <f t="shared" si="3411"/>
        <v>0</v>
      </c>
      <c r="R4048" s="5">
        <f t="shared" si="3411"/>
        <v>0</v>
      </c>
      <c r="S4048" s="5">
        <f t="shared" si="3411"/>
        <v>0</v>
      </c>
      <c r="T4048" s="5">
        <v>360</v>
      </c>
      <c r="U4048" s="5">
        <f t="shared" si="3411"/>
        <v>0</v>
      </c>
      <c r="V4048" s="36">
        <f t="shared" si="3411"/>
        <v>0</v>
      </c>
      <c r="W4048" s="5">
        <f t="shared" si="3406"/>
        <v>100</v>
      </c>
      <c r="X4048" s="26"/>
    </row>
    <row r="4049" spans="1:24" ht="47.25" x14ac:dyDescent="0.25">
      <c r="A4049" s="4" t="s">
        <v>221</v>
      </c>
      <c r="B4049" s="4" t="s">
        <v>1333</v>
      </c>
      <c r="C4049" s="4" t="s">
        <v>345</v>
      </c>
      <c r="D4049" s="4"/>
      <c r="E4049" s="14" t="s">
        <v>704</v>
      </c>
      <c r="F4049" s="5">
        <f t="shared" ref="F4049:L4049" si="3412">F4054+F4050</f>
        <v>1390</v>
      </c>
      <c r="G4049" s="5">
        <f t="shared" si="3412"/>
        <v>1227</v>
      </c>
      <c r="H4049" s="5">
        <f t="shared" si="3412"/>
        <v>1227</v>
      </c>
      <c r="I4049" s="5">
        <f t="shared" si="3412"/>
        <v>0</v>
      </c>
      <c r="J4049" s="5">
        <f t="shared" si="3412"/>
        <v>0</v>
      </c>
      <c r="K4049" s="5">
        <f t="shared" si="3412"/>
        <v>0</v>
      </c>
      <c r="L4049" s="5">
        <f t="shared" si="3412"/>
        <v>-686.25</v>
      </c>
      <c r="M4049" s="5">
        <f t="shared" si="3380"/>
        <v>703.75</v>
      </c>
      <c r="N4049" s="5">
        <v>360</v>
      </c>
      <c r="O4049" s="5">
        <f>O4054+O4050</f>
        <v>0</v>
      </c>
      <c r="P4049" s="5">
        <f t="shared" ref="P4049:V4049" si="3413">P4054+P4050</f>
        <v>0</v>
      </c>
      <c r="Q4049" s="5">
        <f t="shared" si="3413"/>
        <v>0</v>
      </c>
      <c r="R4049" s="5">
        <f t="shared" si="3413"/>
        <v>0</v>
      </c>
      <c r="S4049" s="5">
        <f t="shared" si="3413"/>
        <v>0</v>
      </c>
      <c r="T4049" s="5">
        <v>360</v>
      </c>
      <c r="U4049" s="5">
        <f t="shared" si="3413"/>
        <v>0</v>
      </c>
      <c r="V4049" s="36">
        <f t="shared" si="3413"/>
        <v>0</v>
      </c>
      <c r="W4049" s="5">
        <f t="shared" si="3406"/>
        <v>100</v>
      </c>
      <c r="X4049" s="26"/>
    </row>
    <row r="4050" spans="1:24" ht="31.5" x14ac:dyDescent="0.25">
      <c r="A4050" s="4" t="s">
        <v>221</v>
      </c>
      <c r="B4050" s="4" t="s">
        <v>1333</v>
      </c>
      <c r="C4050" s="4" t="s">
        <v>345</v>
      </c>
      <c r="D4050" s="4" t="s">
        <v>11</v>
      </c>
      <c r="E4050" s="14" t="s">
        <v>465</v>
      </c>
      <c r="F4050" s="5">
        <f t="shared" ref="F4050:L4052" si="3414">F4051</f>
        <v>17.5</v>
      </c>
      <c r="G4050" s="5">
        <f t="shared" si="3414"/>
        <v>30</v>
      </c>
      <c r="H4050" s="5">
        <f t="shared" si="3414"/>
        <v>30</v>
      </c>
      <c r="I4050" s="5">
        <f t="shared" si="3414"/>
        <v>0</v>
      </c>
      <c r="J4050" s="5">
        <f t="shared" si="3414"/>
        <v>0</v>
      </c>
      <c r="K4050" s="5">
        <f t="shared" si="3414"/>
        <v>0</v>
      </c>
      <c r="L4050" s="5">
        <f t="shared" si="3414"/>
        <v>0</v>
      </c>
      <c r="M4050" s="5">
        <f t="shared" si="3380"/>
        <v>17.5</v>
      </c>
      <c r="N4050" s="5">
        <v>360</v>
      </c>
      <c r="O4050" s="5">
        <f t="shared" ref="O4050:O4052" si="3415">O4051</f>
        <v>0</v>
      </c>
      <c r="P4050" s="5">
        <f t="shared" ref="P4050:V4052" si="3416">P4051</f>
        <v>0</v>
      </c>
      <c r="Q4050" s="5">
        <f t="shared" si="3416"/>
        <v>0</v>
      </c>
      <c r="R4050" s="5">
        <f t="shared" si="3416"/>
        <v>0</v>
      </c>
      <c r="S4050" s="5">
        <f t="shared" si="3416"/>
        <v>0</v>
      </c>
      <c r="T4050" s="5">
        <v>360</v>
      </c>
      <c r="U4050" s="5">
        <f t="shared" si="3416"/>
        <v>0</v>
      </c>
      <c r="V4050" s="36">
        <f t="shared" si="3416"/>
        <v>0</v>
      </c>
      <c r="W4050" s="5">
        <f t="shared" si="3406"/>
        <v>100</v>
      </c>
      <c r="X4050" s="24"/>
    </row>
    <row r="4051" spans="1:24" ht="31.5" x14ac:dyDescent="0.25">
      <c r="A4051" s="4" t="s">
        <v>221</v>
      </c>
      <c r="B4051" s="4" t="s">
        <v>1333</v>
      </c>
      <c r="C4051" s="4" t="s">
        <v>345</v>
      </c>
      <c r="D4051" s="4" t="s">
        <v>12</v>
      </c>
      <c r="E4051" s="14" t="s">
        <v>466</v>
      </c>
      <c r="F4051" s="5">
        <f t="shared" si="3414"/>
        <v>17.5</v>
      </c>
      <c r="G4051" s="5">
        <f t="shared" si="3414"/>
        <v>30</v>
      </c>
      <c r="H4051" s="5">
        <f t="shared" si="3414"/>
        <v>30</v>
      </c>
      <c r="I4051" s="5">
        <f t="shared" si="3414"/>
        <v>0</v>
      </c>
      <c r="J4051" s="5">
        <f t="shared" si="3414"/>
        <v>0</v>
      </c>
      <c r="K4051" s="5">
        <f t="shared" si="3414"/>
        <v>0</v>
      </c>
      <c r="L4051" s="5">
        <f t="shared" si="3414"/>
        <v>0</v>
      </c>
      <c r="M4051" s="5">
        <f t="shared" si="3380"/>
        <v>17.5</v>
      </c>
      <c r="N4051" s="5">
        <v>360</v>
      </c>
      <c r="O4051" s="5">
        <f t="shared" si="3415"/>
        <v>0</v>
      </c>
      <c r="P4051" s="5">
        <f t="shared" si="3416"/>
        <v>0</v>
      </c>
      <c r="Q4051" s="5">
        <f t="shared" si="3416"/>
        <v>0</v>
      </c>
      <c r="R4051" s="5">
        <f t="shared" si="3416"/>
        <v>0</v>
      </c>
      <c r="S4051" s="5">
        <f t="shared" si="3416"/>
        <v>0</v>
      </c>
      <c r="T4051" s="5">
        <v>360</v>
      </c>
      <c r="U4051" s="5">
        <f t="shared" si="3416"/>
        <v>0</v>
      </c>
      <c r="V4051" s="36">
        <f t="shared" si="3416"/>
        <v>0</v>
      </c>
      <c r="W4051" s="5">
        <f t="shared" si="3406"/>
        <v>100</v>
      </c>
      <c r="X4051" s="24"/>
    </row>
    <row r="4052" spans="1:24" hidden="1" x14ac:dyDescent="0.25">
      <c r="A4052" s="7" t="s">
        <v>221</v>
      </c>
      <c r="B4052" s="7" t="s">
        <v>78</v>
      </c>
      <c r="C4052" s="7"/>
      <c r="D4052" s="7"/>
      <c r="E4052" s="18" t="s">
        <v>432</v>
      </c>
      <c r="F4052" s="5">
        <f t="shared" si="3414"/>
        <v>17.5</v>
      </c>
      <c r="G4052" s="5">
        <f t="shared" si="3414"/>
        <v>30</v>
      </c>
      <c r="H4052" s="5">
        <f t="shared" si="3414"/>
        <v>30</v>
      </c>
      <c r="I4052" s="5">
        <f t="shared" si="3414"/>
        <v>0</v>
      </c>
      <c r="J4052" s="5">
        <f t="shared" si="3414"/>
        <v>0</v>
      </c>
      <c r="K4052" s="5">
        <f t="shared" si="3414"/>
        <v>0</v>
      </c>
      <c r="L4052" s="5">
        <f t="shared" si="3414"/>
        <v>0</v>
      </c>
      <c r="M4052" s="5">
        <f t="shared" si="3380"/>
        <v>17.5</v>
      </c>
      <c r="N4052" s="8">
        <v>0</v>
      </c>
      <c r="O4052" s="5">
        <f t="shared" si="3415"/>
        <v>0</v>
      </c>
      <c r="P4052" s="5">
        <f t="shared" si="3416"/>
        <v>0</v>
      </c>
      <c r="Q4052" s="5">
        <f t="shared" si="3416"/>
        <v>0</v>
      </c>
      <c r="R4052" s="5">
        <f t="shared" si="3416"/>
        <v>0</v>
      </c>
      <c r="S4052" s="5">
        <f t="shared" si="3416"/>
        <v>0</v>
      </c>
      <c r="T4052" s="8">
        <v>0</v>
      </c>
      <c r="U4052" s="5">
        <f t="shared" si="3416"/>
        <v>0</v>
      </c>
      <c r="V4052" s="36">
        <f t="shared" si="3416"/>
        <v>0</v>
      </c>
      <c r="W4052" s="8" t="e">
        <f t="shared" si="3406"/>
        <v>#DIV/0!</v>
      </c>
      <c r="X4052" s="24" t="s">
        <v>1214</v>
      </c>
    </row>
    <row r="4053" spans="1:24" hidden="1" x14ac:dyDescent="0.25">
      <c r="A4053" s="9" t="s">
        <v>221</v>
      </c>
      <c r="B4053" s="9" t="s">
        <v>1349</v>
      </c>
      <c r="C4053" s="9"/>
      <c r="D4053" s="9"/>
      <c r="E4053" s="13" t="s">
        <v>457</v>
      </c>
      <c r="F4053" s="5">
        <v>17.5</v>
      </c>
      <c r="G4053" s="5">
        <v>30</v>
      </c>
      <c r="H4053" s="5">
        <v>30</v>
      </c>
      <c r="I4053" s="5"/>
      <c r="J4053" s="5"/>
      <c r="K4053" s="5"/>
      <c r="L4053" s="5"/>
      <c r="M4053" s="5">
        <f t="shared" si="3380"/>
        <v>17.5</v>
      </c>
      <c r="N4053" s="11">
        <v>0</v>
      </c>
      <c r="O4053" s="5">
        <v>0</v>
      </c>
      <c r="P4053" s="5">
        <v>0</v>
      </c>
      <c r="Q4053" s="5">
        <v>0</v>
      </c>
      <c r="R4053" s="5">
        <v>0</v>
      </c>
      <c r="S4053" s="5">
        <v>0</v>
      </c>
      <c r="T4053" s="11">
        <v>0</v>
      </c>
      <c r="U4053" s="5">
        <v>0</v>
      </c>
      <c r="V4053" s="36">
        <v>0</v>
      </c>
      <c r="W4053" s="11" t="e">
        <f t="shared" si="3406"/>
        <v>#DIV/0!</v>
      </c>
      <c r="X4053" s="24" t="s">
        <v>1214</v>
      </c>
    </row>
    <row r="4054" spans="1:24" ht="31.5" hidden="1" x14ac:dyDescent="0.25">
      <c r="A4054" s="4" t="s">
        <v>221</v>
      </c>
      <c r="B4054" s="4" t="s">
        <v>1349</v>
      </c>
      <c r="C4054" s="4" t="s">
        <v>22</v>
      </c>
      <c r="D4054" s="4"/>
      <c r="E4054" s="14" t="s">
        <v>699</v>
      </c>
      <c r="F4054" s="5">
        <f t="shared" si="3409"/>
        <v>1372.5</v>
      </c>
      <c r="G4054" s="5">
        <f t="shared" si="3409"/>
        <v>1197</v>
      </c>
      <c r="H4054" s="5">
        <f t="shared" si="3409"/>
        <v>1197</v>
      </c>
      <c r="I4054" s="5">
        <f t="shared" si="3409"/>
        <v>0</v>
      </c>
      <c r="J4054" s="5">
        <f t="shared" si="3409"/>
        <v>0</v>
      </c>
      <c r="K4054" s="5">
        <f t="shared" si="3409"/>
        <v>0</v>
      </c>
      <c r="L4054" s="5">
        <f t="shared" si="3409"/>
        <v>-686.25</v>
      </c>
      <c r="M4054" s="5">
        <f t="shared" si="3380"/>
        <v>686.25</v>
      </c>
      <c r="N4054" s="5">
        <v>0</v>
      </c>
      <c r="O4054" s="5">
        <f t="shared" si="3410"/>
        <v>0</v>
      </c>
      <c r="P4054" s="5">
        <f t="shared" si="3411"/>
        <v>0</v>
      </c>
      <c r="Q4054" s="5">
        <f t="shared" si="3411"/>
        <v>0</v>
      </c>
      <c r="R4054" s="5">
        <f t="shared" si="3411"/>
        <v>0</v>
      </c>
      <c r="S4054" s="5">
        <f t="shared" si="3411"/>
        <v>0</v>
      </c>
      <c r="T4054" s="5">
        <v>0</v>
      </c>
      <c r="U4054" s="5">
        <f t="shared" si="3411"/>
        <v>0</v>
      </c>
      <c r="V4054" s="36">
        <f t="shared" si="3411"/>
        <v>0</v>
      </c>
      <c r="W4054" s="5" t="e">
        <f t="shared" si="3406"/>
        <v>#DIV/0!</v>
      </c>
      <c r="X4054" s="24" t="s">
        <v>1214</v>
      </c>
    </row>
    <row r="4055" spans="1:24" ht="47.25" hidden="1" x14ac:dyDescent="0.25">
      <c r="A4055" s="4" t="s">
        <v>221</v>
      </c>
      <c r="B4055" s="4" t="s">
        <v>1349</v>
      </c>
      <c r="C4055" s="4" t="s">
        <v>82</v>
      </c>
      <c r="D4055" s="4"/>
      <c r="E4055" s="14" t="s">
        <v>867</v>
      </c>
      <c r="F4055" s="5">
        <f t="shared" si="3409"/>
        <v>1372.5</v>
      </c>
      <c r="G4055" s="5">
        <f t="shared" si="3409"/>
        <v>1197</v>
      </c>
      <c r="H4055" s="5">
        <f t="shared" si="3409"/>
        <v>1197</v>
      </c>
      <c r="I4055" s="5">
        <f t="shared" si="3409"/>
        <v>0</v>
      </c>
      <c r="J4055" s="5">
        <f t="shared" si="3409"/>
        <v>0</v>
      </c>
      <c r="K4055" s="5">
        <f t="shared" si="3409"/>
        <v>0</v>
      </c>
      <c r="L4055" s="5">
        <f t="shared" si="3409"/>
        <v>-686.25</v>
      </c>
      <c r="M4055" s="5">
        <f t="shared" si="3380"/>
        <v>686.25</v>
      </c>
      <c r="N4055" s="5">
        <v>0</v>
      </c>
      <c r="O4055" s="5">
        <f t="shared" si="3410"/>
        <v>0</v>
      </c>
      <c r="P4055" s="5">
        <f t="shared" si="3411"/>
        <v>0</v>
      </c>
      <c r="Q4055" s="5">
        <f t="shared" si="3411"/>
        <v>0</v>
      </c>
      <c r="R4055" s="5">
        <f t="shared" si="3411"/>
        <v>0</v>
      </c>
      <c r="S4055" s="5">
        <f t="shared" si="3411"/>
        <v>0</v>
      </c>
      <c r="T4055" s="5">
        <v>0</v>
      </c>
      <c r="U4055" s="5">
        <f t="shared" si="3411"/>
        <v>0</v>
      </c>
      <c r="V4055" s="36">
        <f t="shared" si="3411"/>
        <v>0</v>
      </c>
      <c r="W4055" s="5" t="e">
        <f t="shared" si="3406"/>
        <v>#DIV/0!</v>
      </c>
      <c r="X4055" s="24" t="s">
        <v>1214</v>
      </c>
    </row>
    <row r="4056" spans="1:24" ht="47.25" hidden="1" x14ac:dyDescent="0.25">
      <c r="A4056" s="4" t="s">
        <v>221</v>
      </c>
      <c r="B4056" s="4" t="s">
        <v>1349</v>
      </c>
      <c r="C4056" s="4" t="s">
        <v>79</v>
      </c>
      <c r="D4056" s="4"/>
      <c r="E4056" s="14" t="s">
        <v>497</v>
      </c>
      <c r="F4056" s="5">
        <f t="shared" si="3409"/>
        <v>1372.5</v>
      </c>
      <c r="G4056" s="5">
        <f t="shared" si="3409"/>
        <v>1197</v>
      </c>
      <c r="H4056" s="5">
        <f t="shared" si="3409"/>
        <v>1197</v>
      </c>
      <c r="I4056" s="5">
        <f t="shared" si="3409"/>
        <v>0</v>
      </c>
      <c r="J4056" s="5">
        <f t="shared" si="3409"/>
        <v>0</v>
      </c>
      <c r="K4056" s="5">
        <f t="shared" si="3409"/>
        <v>0</v>
      </c>
      <c r="L4056" s="5">
        <f t="shared" si="3409"/>
        <v>-686.25</v>
      </c>
      <c r="M4056" s="5">
        <f t="shared" si="3380"/>
        <v>686.25</v>
      </c>
      <c r="N4056" s="5">
        <v>0</v>
      </c>
      <c r="O4056" s="5">
        <f t="shared" si="3410"/>
        <v>0</v>
      </c>
      <c r="P4056" s="5">
        <f t="shared" si="3411"/>
        <v>0</v>
      </c>
      <c r="Q4056" s="5">
        <f t="shared" si="3411"/>
        <v>0</v>
      </c>
      <c r="R4056" s="5">
        <f t="shared" si="3411"/>
        <v>0</v>
      </c>
      <c r="S4056" s="5">
        <f t="shared" si="3411"/>
        <v>0</v>
      </c>
      <c r="T4056" s="5">
        <v>0</v>
      </c>
      <c r="U4056" s="5">
        <f t="shared" si="3411"/>
        <v>0</v>
      </c>
      <c r="V4056" s="36">
        <f t="shared" si="3411"/>
        <v>0</v>
      </c>
      <c r="W4056" s="5" t="e">
        <f t="shared" si="3406"/>
        <v>#DIV/0!</v>
      </c>
      <c r="X4056" s="24" t="s">
        <v>1214</v>
      </c>
    </row>
    <row r="4057" spans="1:24" ht="31.5" hidden="1" x14ac:dyDescent="0.25">
      <c r="A4057" s="4" t="s">
        <v>221</v>
      </c>
      <c r="B4057" s="4" t="s">
        <v>1349</v>
      </c>
      <c r="C4057" s="4" t="s">
        <v>79</v>
      </c>
      <c r="D4057" s="4" t="s">
        <v>11</v>
      </c>
      <c r="E4057" s="14" t="s">
        <v>465</v>
      </c>
      <c r="F4057" s="5">
        <v>1372.5</v>
      </c>
      <c r="G4057" s="5">
        <v>1197</v>
      </c>
      <c r="H4057" s="5">
        <v>1197</v>
      </c>
      <c r="I4057" s="5"/>
      <c r="J4057" s="5"/>
      <c r="K4057" s="5"/>
      <c r="L4057" s="5">
        <v>-686.25</v>
      </c>
      <c r="M4057" s="5">
        <f t="shared" si="3380"/>
        <v>686.25</v>
      </c>
      <c r="N4057" s="5">
        <v>0</v>
      </c>
      <c r="O4057" s="5">
        <v>0</v>
      </c>
      <c r="P4057" s="5">
        <v>0</v>
      </c>
      <c r="Q4057" s="5">
        <v>0</v>
      </c>
      <c r="R4057" s="5">
        <v>0</v>
      </c>
      <c r="S4057" s="5">
        <v>0</v>
      </c>
      <c r="T4057" s="5">
        <v>0</v>
      </c>
      <c r="U4057" s="5">
        <v>0</v>
      </c>
      <c r="V4057" s="36">
        <v>0</v>
      </c>
      <c r="W4057" s="5" t="e">
        <f t="shared" si="3406"/>
        <v>#DIV/0!</v>
      </c>
      <c r="X4057" s="24" t="s">
        <v>1214</v>
      </c>
    </row>
    <row r="4058" spans="1:24" s="3" customFormat="1" ht="31.5" hidden="1" x14ac:dyDescent="0.25">
      <c r="A4058" s="4" t="s">
        <v>221</v>
      </c>
      <c r="B4058" s="4" t="s">
        <v>1349</v>
      </c>
      <c r="C4058" s="4" t="s">
        <v>79</v>
      </c>
      <c r="D4058" s="4" t="s">
        <v>12</v>
      </c>
      <c r="E4058" s="14" t="s">
        <v>466</v>
      </c>
      <c r="F4058" s="8">
        <f t="shared" ref="F4058:L4064" si="3417">F4059</f>
        <v>209.2</v>
      </c>
      <c r="G4058" s="8">
        <f t="shared" si="3417"/>
        <v>209.2</v>
      </c>
      <c r="H4058" s="8">
        <f t="shared" si="3417"/>
        <v>209.2</v>
      </c>
      <c r="I4058" s="8">
        <f t="shared" si="3417"/>
        <v>0</v>
      </c>
      <c r="J4058" s="8">
        <f t="shared" si="3417"/>
        <v>0</v>
      </c>
      <c r="K4058" s="8">
        <f t="shared" si="3417"/>
        <v>0</v>
      </c>
      <c r="L4058" s="8">
        <f t="shared" si="3417"/>
        <v>0</v>
      </c>
      <c r="M4058" s="8">
        <f t="shared" si="3380"/>
        <v>209.2</v>
      </c>
      <c r="N4058" s="5">
        <v>0</v>
      </c>
      <c r="O4058" s="8">
        <f t="shared" ref="O4058:O4064" si="3418">O4059</f>
        <v>209.2</v>
      </c>
      <c r="P4058" s="8">
        <f t="shared" ref="P4058:V4064" si="3419">P4059</f>
        <v>0</v>
      </c>
      <c r="Q4058" s="8">
        <f t="shared" si="3419"/>
        <v>0</v>
      </c>
      <c r="R4058" s="8">
        <f t="shared" si="3419"/>
        <v>0</v>
      </c>
      <c r="S4058" s="8">
        <f t="shared" si="3419"/>
        <v>0</v>
      </c>
      <c r="T4058" s="5">
        <v>0</v>
      </c>
      <c r="U4058" s="8">
        <f t="shared" si="3419"/>
        <v>0</v>
      </c>
      <c r="V4058" s="34">
        <f t="shared" si="3419"/>
        <v>0</v>
      </c>
      <c r="W4058" s="5" t="e">
        <f t="shared" si="3406"/>
        <v>#DIV/0!</v>
      </c>
      <c r="X4058" s="24" t="s">
        <v>1214</v>
      </c>
    </row>
    <row r="4059" spans="1:24" s="10" customFormat="1" x14ac:dyDescent="0.25">
      <c r="A4059" s="7" t="s">
        <v>221</v>
      </c>
      <c r="B4059" s="7" t="s">
        <v>35</v>
      </c>
      <c r="C4059" s="7"/>
      <c r="D4059" s="7"/>
      <c r="E4059" s="18" t="s">
        <v>770</v>
      </c>
      <c r="F4059" s="11">
        <f t="shared" si="3417"/>
        <v>209.2</v>
      </c>
      <c r="G4059" s="11">
        <f t="shared" si="3417"/>
        <v>209.2</v>
      </c>
      <c r="H4059" s="11">
        <f t="shared" si="3417"/>
        <v>209.2</v>
      </c>
      <c r="I4059" s="11">
        <f t="shared" si="3417"/>
        <v>0</v>
      </c>
      <c r="J4059" s="11">
        <f t="shared" si="3417"/>
        <v>0</v>
      </c>
      <c r="K4059" s="11">
        <f t="shared" si="3417"/>
        <v>0</v>
      </c>
      <c r="L4059" s="11">
        <f t="shared" si="3417"/>
        <v>0</v>
      </c>
      <c r="M4059" s="11">
        <f t="shared" si="3380"/>
        <v>209.2</v>
      </c>
      <c r="N4059" s="8">
        <v>184.4</v>
      </c>
      <c r="O4059" s="11">
        <f t="shared" si="3418"/>
        <v>209.2</v>
      </c>
      <c r="P4059" s="11">
        <f t="shared" si="3419"/>
        <v>0</v>
      </c>
      <c r="Q4059" s="11">
        <f t="shared" si="3419"/>
        <v>0</v>
      </c>
      <c r="R4059" s="11">
        <f t="shared" si="3419"/>
        <v>0</v>
      </c>
      <c r="S4059" s="11">
        <f t="shared" si="3419"/>
        <v>0</v>
      </c>
      <c r="T4059" s="8">
        <v>184.4</v>
      </c>
      <c r="U4059" s="11">
        <f t="shared" si="3419"/>
        <v>0</v>
      </c>
      <c r="V4059" s="35">
        <f t="shared" si="3419"/>
        <v>0</v>
      </c>
      <c r="W4059" s="8">
        <f t="shared" si="3406"/>
        <v>100</v>
      </c>
      <c r="X4059" s="25"/>
    </row>
    <row r="4060" spans="1:24" x14ac:dyDescent="0.25">
      <c r="A4060" s="9" t="s">
        <v>221</v>
      </c>
      <c r="B4060" s="9" t="s">
        <v>1341</v>
      </c>
      <c r="C4060" s="9"/>
      <c r="D4060" s="9"/>
      <c r="E4060" s="13" t="s">
        <v>650</v>
      </c>
      <c r="F4060" s="5">
        <f t="shared" si="3417"/>
        <v>209.2</v>
      </c>
      <c r="G4060" s="5">
        <f t="shared" si="3417"/>
        <v>209.2</v>
      </c>
      <c r="H4060" s="5">
        <f t="shared" si="3417"/>
        <v>209.2</v>
      </c>
      <c r="I4060" s="5">
        <f t="shared" si="3417"/>
        <v>0</v>
      </c>
      <c r="J4060" s="5">
        <f t="shared" si="3417"/>
        <v>0</v>
      </c>
      <c r="K4060" s="5">
        <f t="shared" si="3417"/>
        <v>0</v>
      </c>
      <c r="L4060" s="5">
        <f t="shared" si="3417"/>
        <v>0</v>
      </c>
      <c r="M4060" s="5">
        <f t="shared" si="3380"/>
        <v>209.2</v>
      </c>
      <c r="N4060" s="11">
        <v>184.4</v>
      </c>
      <c r="O4060" s="5">
        <f t="shared" si="3418"/>
        <v>209.2</v>
      </c>
      <c r="P4060" s="5">
        <f t="shared" si="3419"/>
        <v>0</v>
      </c>
      <c r="Q4060" s="5">
        <f t="shared" si="3419"/>
        <v>0</v>
      </c>
      <c r="R4060" s="5">
        <f t="shared" si="3419"/>
        <v>0</v>
      </c>
      <c r="S4060" s="5">
        <f t="shared" si="3419"/>
        <v>0</v>
      </c>
      <c r="T4060" s="11">
        <v>184.4</v>
      </c>
      <c r="U4060" s="5">
        <f t="shared" si="3419"/>
        <v>0</v>
      </c>
      <c r="V4060" s="36">
        <f t="shared" si="3419"/>
        <v>0</v>
      </c>
      <c r="W4060" s="11">
        <f t="shared" si="3406"/>
        <v>100</v>
      </c>
      <c r="X4060" s="26"/>
    </row>
    <row r="4061" spans="1:24" ht="31.5" x14ac:dyDescent="0.25">
      <c r="A4061" s="4" t="s">
        <v>221</v>
      </c>
      <c r="B4061" s="4" t="s">
        <v>1341</v>
      </c>
      <c r="C4061" s="4" t="s">
        <v>553</v>
      </c>
      <c r="D4061" s="4"/>
      <c r="E4061" s="14" t="s">
        <v>898</v>
      </c>
      <c r="F4061" s="5">
        <f t="shared" si="3417"/>
        <v>209.2</v>
      </c>
      <c r="G4061" s="5">
        <f t="shared" si="3417"/>
        <v>209.2</v>
      </c>
      <c r="H4061" s="5">
        <f t="shared" si="3417"/>
        <v>209.2</v>
      </c>
      <c r="I4061" s="5">
        <f t="shared" si="3417"/>
        <v>0</v>
      </c>
      <c r="J4061" s="5">
        <f t="shared" si="3417"/>
        <v>0</v>
      </c>
      <c r="K4061" s="5">
        <f t="shared" si="3417"/>
        <v>0</v>
      </c>
      <c r="L4061" s="5">
        <f t="shared" si="3417"/>
        <v>0</v>
      </c>
      <c r="M4061" s="5">
        <f t="shared" si="3380"/>
        <v>209.2</v>
      </c>
      <c r="N4061" s="5">
        <v>89.4</v>
      </c>
      <c r="O4061" s="5">
        <f t="shared" si="3418"/>
        <v>209.2</v>
      </c>
      <c r="P4061" s="5">
        <f t="shared" si="3419"/>
        <v>0</v>
      </c>
      <c r="Q4061" s="5">
        <f t="shared" si="3419"/>
        <v>0</v>
      </c>
      <c r="R4061" s="5">
        <f t="shared" si="3419"/>
        <v>0</v>
      </c>
      <c r="S4061" s="5">
        <f t="shared" si="3419"/>
        <v>0</v>
      </c>
      <c r="T4061" s="5">
        <v>89.4</v>
      </c>
      <c r="U4061" s="5">
        <f t="shared" si="3419"/>
        <v>0</v>
      </c>
      <c r="V4061" s="36">
        <f t="shared" si="3419"/>
        <v>0</v>
      </c>
      <c r="W4061" s="5">
        <f t="shared" si="3406"/>
        <v>100</v>
      </c>
      <c r="X4061" s="26"/>
    </row>
    <row r="4062" spans="1:24" ht="31.5" x14ac:dyDescent="0.25">
      <c r="A4062" s="4" t="s">
        <v>221</v>
      </c>
      <c r="B4062" s="4" t="s">
        <v>1341</v>
      </c>
      <c r="C4062" s="4" t="s">
        <v>557</v>
      </c>
      <c r="D4062" s="4"/>
      <c r="E4062" s="14" t="s">
        <v>904</v>
      </c>
      <c r="F4062" s="5">
        <f t="shared" si="3417"/>
        <v>209.2</v>
      </c>
      <c r="G4062" s="5">
        <f t="shared" si="3417"/>
        <v>209.2</v>
      </c>
      <c r="H4062" s="5">
        <f t="shared" si="3417"/>
        <v>209.2</v>
      </c>
      <c r="I4062" s="5">
        <f t="shared" si="3417"/>
        <v>0</v>
      </c>
      <c r="J4062" s="5">
        <f t="shared" si="3417"/>
        <v>0</v>
      </c>
      <c r="K4062" s="5">
        <f t="shared" si="3417"/>
        <v>0</v>
      </c>
      <c r="L4062" s="5">
        <f t="shared" si="3417"/>
        <v>0</v>
      </c>
      <c r="M4062" s="5">
        <f t="shared" si="3380"/>
        <v>209.2</v>
      </c>
      <c r="N4062" s="5">
        <v>89.4</v>
      </c>
      <c r="O4062" s="5">
        <f t="shared" si="3418"/>
        <v>209.2</v>
      </c>
      <c r="P4062" s="5">
        <f t="shared" si="3419"/>
        <v>0</v>
      </c>
      <c r="Q4062" s="5">
        <f t="shared" si="3419"/>
        <v>0</v>
      </c>
      <c r="R4062" s="5">
        <f t="shared" si="3419"/>
        <v>0</v>
      </c>
      <c r="S4062" s="5">
        <f t="shared" si="3419"/>
        <v>0</v>
      </c>
      <c r="T4062" s="5">
        <v>89.4</v>
      </c>
      <c r="U4062" s="5">
        <f t="shared" si="3419"/>
        <v>0</v>
      </c>
      <c r="V4062" s="36">
        <f t="shared" si="3419"/>
        <v>0</v>
      </c>
      <c r="W4062" s="5">
        <f t="shared" si="3406"/>
        <v>100</v>
      </c>
      <c r="X4062" s="26"/>
    </row>
    <row r="4063" spans="1:24" ht="63" x14ac:dyDescent="0.25">
      <c r="A4063" s="4" t="s">
        <v>221</v>
      </c>
      <c r="B4063" s="4" t="s">
        <v>1341</v>
      </c>
      <c r="C4063" s="4" t="s">
        <v>558</v>
      </c>
      <c r="D4063" s="4"/>
      <c r="E4063" s="14" t="s">
        <v>905</v>
      </c>
      <c r="F4063" s="5">
        <f t="shared" si="3417"/>
        <v>209.2</v>
      </c>
      <c r="G4063" s="5">
        <f t="shared" si="3417"/>
        <v>209.2</v>
      </c>
      <c r="H4063" s="5">
        <f t="shared" si="3417"/>
        <v>209.2</v>
      </c>
      <c r="I4063" s="5">
        <f t="shared" si="3417"/>
        <v>0</v>
      </c>
      <c r="J4063" s="5">
        <f t="shared" si="3417"/>
        <v>0</v>
      </c>
      <c r="K4063" s="5">
        <f t="shared" si="3417"/>
        <v>0</v>
      </c>
      <c r="L4063" s="5">
        <f t="shared" si="3417"/>
        <v>0</v>
      </c>
      <c r="M4063" s="5">
        <f t="shared" si="3380"/>
        <v>209.2</v>
      </c>
      <c r="N4063" s="5">
        <v>89.4</v>
      </c>
      <c r="O4063" s="5">
        <f t="shared" si="3418"/>
        <v>209.2</v>
      </c>
      <c r="P4063" s="5">
        <f t="shared" si="3419"/>
        <v>0</v>
      </c>
      <c r="Q4063" s="5">
        <f t="shared" si="3419"/>
        <v>0</v>
      </c>
      <c r="R4063" s="5">
        <f t="shared" si="3419"/>
        <v>0</v>
      </c>
      <c r="S4063" s="5">
        <f t="shared" si="3419"/>
        <v>0</v>
      </c>
      <c r="T4063" s="5">
        <v>89.4</v>
      </c>
      <c r="U4063" s="5">
        <f t="shared" si="3419"/>
        <v>0</v>
      </c>
      <c r="V4063" s="36">
        <f t="shared" si="3419"/>
        <v>0</v>
      </c>
      <c r="W4063" s="5">
        <f t="shared" si="3406"/>
        <v>100</v>
      </c>
      <c r="X4063" s="26"/>
    </row>
    <row r="4064" spans="1:24" ht="31.5" x14ac:dyDescent="0.25">
      <c r="A4064" s="4" t="s">
        <v>221</v>
      </c>
      <c r="B4064" s="4" t="s">
        <v>1341</v>
      </c>
      <c r="C4064" s="4" t="s">
        <v>556</v>
      </c>
      <c r="D4064" s="4"/>
      <c r="E4064" s="14" t="s">
        <v>658</v>
      </c>
      <c r="F4064" s="5">
        <f t="shared" si="3417"/>
        <v>209.2</v>
      </c>
      <c r="G4064" s="5">
        <f t="shared" si="3417"/>
        <v>209.2</v>
      </c>
      <c r="H4064" s="5">
        <f t="shared" si="3417"/>
        <v>209.2</v>
      </c>
      <c r="I4064" s="5">
        <f t="shared" si="3417"/>
        <v>0</v>
      </c>
      <c r="J4064" s="5">
        <f t="shared" si="3417"/>
        <v>0</v>
      </c>
      <c r="K4064" s="5">
        <f t="shared" si="3417"/>
        <v>0</v>
      </c>
      <c r="L4064" s="5">
        <f t="shared" si="3417"/>
        <v>0</v>
      </c>
      <c r="M4064" s="5">
        <f t="shared" si="3380"/>
        <v>209.2</v>
      </c>
      <c r="N4064" s="5">
        <v>89.4</v>
      </c>
      <c r="O4064" s="5">
        <f t="shared" si="3418"/>
        <v>209.2</v>
      </c>
      <c r="P4064" s="5">
        <f t="shared" si="3419"/>
        <v>0</v>
      </c>
      <c r="Q4064" s="5">
        <f t="shared" si="3419"/>
        <v>0</v>
      </c>
      <c r="R4064" s="5">
        <f t="shared" si="3419"/>
        <v>0</v>
      </c>
      <c r="S4064" s="5">
        <f t="shared" si="3419"/>
        <v>0</v>
      </c>
      <c r="T4064" s="5">
        <v>89.4</v>
      </c>
      <c r="U4064" s="5">
        <f t="shared" si="3419"/>
        <v>0</v>
      </c>
      <c r="V4064" s="36">
        <f t="shared" si="3419"/>
        <v>0</v>
      </c>
      <c r="W4064" s="5">
        <f t="shared" si="3406"/>
        <v>100</v>
      </c>
      <c r="X4064" s="26"/>
    </row>
    <row r="4065" spans="1:25" ht="31.5" x14ac:dyDescent="0.25">
      <c r="A4065" s="4" t="s">
        <v>221</v>
      </c>
      <c r="B4065" s="4" t="s">
        <v>1341</v>
      </c>
      <c r="C4065" s="4" t="s">
        <v>556</v>
      </c>
      <c r="D4065" s="4" t="s">
        <v>11</v>
      </c>
      <c r="E4065" s="14" t="s">
        <v>465</v>
      </c>
      <c r="F4065" s="5">
        <v>209.2</v>
      </c>
      <c r="G4065" s="5">
        <v>209.2</v>
      </c>
      <c r="H4065" s="5">
        <v>209.2</v>
      </c>
      <c r="I4065" s="5"/>
      <c r="J4065" s="5"/>
      <c r="K4065" s="5"/>
      <c r="L4065" s="5"/>
      <c r="M4065" s="5">
        <f t="shared" si="3380"/>
        <v>209.2</v>
      </c>
      <c r="N4065" s="5">
        <v>89.4</v>
      </c>
      <c r="O4065" s="5">
        <v>209.2</v>
      </c>
      <c r="P4065" s="5">
        <v>0</v>
      </c>
      <c r="Q4065" s="5">
        <v>0</v>
      </c>
      <c r="R4065" s="5">
        <v>0</v>
      </c>
      <c r="S4065" s="5">
        <v>0</v>
      </c>
      <c r="T4065" s="5">
        <v>89.4</v>
      </c>
      <c r="U4065" s="5">
        <v>0</v>
      </c>
      <c r="V4065" s="36">
        <v>0</v>
      </c>
      <c r="W4065" s="5">
        <f t="shared" si="3406"/>
        <v>100</v>
      </c>
      <c r="X4065" s="26"/>
    </row>
    <row r="4066" spans="1:25" s="3" customFormat="1" ht="31.5" x14ac:dyDescent="0.25">
      <c r="A4066" s="4" t="s">
        <v>221</v>
      </c>
      <c r="B4066" s="4" t="s">
        <v>1341</v>
      </c>
      <c r="C4066" s="4" t="s">
        <v>556</v>
      </c>
      <c r="D4066" s="4" t="s">
        <v>12</v>
      </c>
      <c r="E4066" s="14" t="s">
        <v>466</v>
      </c>
      <c r="F4066" s="8">
        <f t="shared" ref="F4066:L4072" si="3420">F4067</f>
        <v>1071.5</v>
      </c>
      <c r="G4066" s="8">
        <f t="shared" si="3420"/>
        <v>1071.5</v>
      </c>
      <c r="H4066" s="8">
        <f t="shared" si="3420"/>
        <v>1071.5</v>
      </c>
      <c r="I4066" s="8">
        <f t="shared" si="3420"/>
        <v>0</v>
      </c>
      <c r="J4066" s="8">
        <f t="shared" si="3420"/>
        <v>0</v>
      </c>
      <c r="K4066" s="8">
        <f t="shared" si="3420"/>
        <v>0</v>
      </c>
      <c r="L4066" s="8">
        <f t="shared" si="3420"/>
        <v>996.71799999999996</v>
      </c>
      <c r="M4066" s="8">
        <f t="shared" si="3380"/>
        <v>2068.2179999999998</v>
      </c>
      <c r="N4066" s="5">
        <v>89.4</v>
      </c>
      <c r="O4066" s="8">
        <f t="shared" ref="O4066:O4072" si="3421">O4067</f>
        <v>447</v>
      </c>
      <c r="P4066" s="8">
        <f t="shared" ref="P4066:V4072" si="3422">P4067</f>
        <v>0</v>
      </c>
      <c r="Q4066" s="8">
        <f t="shared" si="3422"/>
        <v>0</v>
      </c>
      <c r="R4066" s="8">
        <f t="shared" si="3422"/>
        <v>0</v>
      </c>
      <c r="S4066" s="8">
        <f t="shared" si="3422"/>
        <v>0</v>
      </c>
      <c r="T4066" s="5">
        <v>89.4</v>
      </c>
      <c r="U4066" s="8">
        <f t="shared" si="3422"/>
        <v>0</v>
      </c>
      <c r="V4066" s="34">
        <f t="shared" si="3422"/>
        <v>0</v>
      </c>
      <c r="W4066" s="5">
        <f t="shared" si="3406"/>
        <v>100</v>
      </c>
      <c r="X4066" s="21"/>
    </row>
    <row r="4067" spans="1:25" s="10" customFormat="1" ht="31.5" x14ac:dyDescent="0.25">
      <c r="A4067" s="4" t="s">
        <v>221</v>
      </c>
      <c r="B4067" s="4" t="s">
        <v>1341</v>
      </c>
      <c r="C4067" s="4" t="s">
        <v>22</v>
      </c>
      <c r="D4067" s="4"/>
      <c r="E4067" s="14" t="s">
        <v>699</v>
      </c>
      <c r="F4067" s="11">
        <f t="shared" si="3420"/>
        <v>1071.5</v>
      </c>
      <c r="G4067" s="11">
        <f t="shared" si="3420"/>
        <v>1071.5</v>
      </c>
      <c r="H4067" s="11">
        <f t="shared" si="3420"/>
        <v>1071.5</v>
      </c>
      <c r="I4067" s="11">
        <f t="shared" si="3420"/>
        <v>0</v>
      </c>
      <c r="J4067" s="11">
        <f t="shared" si="3420"/>
        <v>0</v>
      </c>
      <c r="K4067" s="11">
        <f t="shared" si="3420"/>
        <v>0</v>
      </c>
      <c r="L4067" s="11">
        <f t="shared" si="3420"/>
        <v>996.71799999999996</v>
      </c>
      <c r="M4067" s="11">
        <f t="shared" si="3380"/>
        <v>2068.2179999999998</v>
      </c>
      <c r="N4067" s="5">
        <v>95</v>
      </c>
      <c r="O4067" s="11">
        <f>O4068+O4074</f>
        <v>447</v>
      </c>
      <c r="P4067" s="11">
        <f t="shared" si="3422"/>
        <v>0</v>
      </c>
      <c r="Q4067" s="11">
        <f t="shared" si="3422"/>
        <v>0</v>
      </c>
      <c r="R4067" s="11">
        <f t="shared" si="3422"/>
        <v>0</v>
      </c>
      <c r="S4067" s="11">
        <f t="shared" si="3422"/>
        <v>0</v>
      </c>
      <c r="T4067" s="5">
        <v>95</v>
      </c>
      <c r="U4067" s="11">
        <f t="shared" si="3422"/>
        <v>0</v>
      </c>
      <c r="V4067" s="35">
        <f t="shared" si="3422"/>
        <v>0</v>
      </c>
      <c r="W4067" s="5">
        <f t="shared" si="3406"/>
        <v>100</v>
      </c>
      <c r="X4067" s="25"/>
    </row>
    <row r="4068" spans="1:25" ht="47.25" x14ac:dyDescent="0.25">
      <c r="A4068" s="4" t="s">
        <v>221</v>
      </c>
      <c r="B4068" s="4" t="s">
        <v>1341</v>
      </c>
      <c r="C4068" s="4" t="s">
        <v>345</v>
      </c>
      <c r="D4068" s="4"/>
      <c r="E4068" s="14" t="s">
        <v>704</v>
      </c>
      <c r="F4068" s="5">
        <f t="shared" si="3420"/>
        <v>1071.5</v>
      </c>
      <c r="G4068" s="5">
        <f t="shared" si="3420"/>
        <v>1071.5</v>
      </c>
      <c r="H4068" s="5">
        <f t="shared" si="3420"/>
        <v>1071.5</v>
      </c>
      <c r="I4068" s="5">
        <f t="shared" si="3420"/>
        <v>0</v>
      </c>
      <c r="J4068" s="5">
        <f t="shared" si="3420"/>
        <v>0</v>
      </c>
      <c r="K4068" s="5">
        <f t="shared" si="3420"/>
        <v>0</v>
      </c>
      <c r="L4068" s="5">
        <f t="shared" si="3420"/>
        <v>996.71799999999996</v>
      </c>
      <c r="M4068" s="5">
        <f t="shared" si="3380"/>
        <v>2068.2179999999998</v>
      </c>
      <c r="N4068" s="5">
        <v>95</v>
      </c>
      <c r="O4068" s="5">
        <f t="shared" si="3421"/>
        <v>297</v>
      </c>
      <c r="P4068" s="5">
        <f t="shared" si="3422"/>
        <v>0</v>
      </c>
      <c r="Q4068" s="5">
        <f t="shared" si="3422"/>
        <v>0</v>
      </c>
      <c r="R4068" s="5">
        <f t="shared" si="3422"/>
        <v>0</v>
      </c>
      <c r="S4068" s="5">
        <f t="shared" si="3422"/>
        <v>0</v>
      </c>
      <c r="T4068" s="5">
        <v>95</v>
      </c>
      <c r="U4068" s="5">
        <f t="shared" si="3422"/>
        <v>0</v>
      </c>
      <c r="V4068" s="36">
        <f t="shared" si="3422"/>
        <v>0</v>
      </c>
      <c r="W4068" s="5">
        <f t="shared" si="3406"/>
        <v>100</v>
      </c>
      <c r="X4068" s="26"/>
    </row>
    <row r="4069" spans="1:25" ht="31.5" x14ac:dyDescent="0.25">
      <c r="A4069" s="4" t="s">
        <v>221</v>
      </c>
      <c r="B4069" s="4" t="s">
        <v>1341</v>
      </c>
      <c r="C4069" s="4" t="s">
        <v>345</v>
      </c>
      <c r="D4069" s="4" t="s">
        <v>11</v>
      </c>
      <c r="E4069" s="14" t="s">
        <v>465</v>
      </c>
      <c r="F4069" s="5">
        <f t="shared" si="3420"/>
        <v>1071.5</v>
      </c>
      <c r="G4069" s="5">
        <f t="shared" si="3420"/>
        <v>1071.5</v>
      </c>
      <c r="H4069" s="5">
        <f t="shared" si="3420"/>
        <v>1071.5</v>
      </c>
      <c r="I4069" s="5">
        <f t="shared" si="3420"/>
        <v>0</v>
      </c>
      <c r="J4069" s="5">
        <f t="shared" si="3420"/>
        <v>0</v>
      </c>
      <c r="K4069" s="5">
        <f t="shared" si="3420"/>
        <v>0</v>
      </c>
      <c r="L4069" s="5">
        <f t="shared" si="3420"/>
        <v>996.71799999999996</v>
      </c>
      <c r="M4069" s="5">
        <f t="shared" si="3380"/>
        <v>2068.2179999999998</v>
      </c>
      <c r="N4069" s="5">
        <v>95</v>
      </c>
      <c r="O4069" s="5">
        <f t="shared" si="3421"/>
        <v>297</v>
      </c>
      <c r="P4069" s="5">
        <f t="shared" si="3422"/>
        <v>0</v>
      </c>
      <c r="Q4069" s="5">
        <f t="shared" si="3422"/>
        <v>0</v>
      </c>
      <c r="R4069" s="5">
        <f t="shared" si="3422"/>
        <v>0</v>
      </c>
      <c r="S4069" s="5">
        <f t="shared" si="3422"/>
        <v>0</v>
      </c>
      <c r="T4069" s="5">
        <v>95</v>
      </c>
      <c r="U4069" s="5">
        <f t="shared" si="3422"/>
        <v>0</v>
      </c>
      <c r="V4069" s="36">
        <f t="shared" si="3422"/>
        <v>0</v>
      </c>
      <c r="W4069" s="5">
        <f t="shared" si="3406"/>
        <v>100</v>
      </c>
      <c r="X4069" s="26"/>
    </row>
    <row r="4070" spans="1:25" ht="31.5" x14ac:dyDescent="0.25">
      <c r="A4070" s="4" t="s">
        <v>221</v>
      </c>
      <c r="B4070" s="4" t="s">
        <v>1341</v>
      </c>
      <c r="C4070" s="4" t="s">
        <v>345</v>
      </c>
      <c r="D4070" s="4" t="s">
        <v>12</v>
      </c>
      <c r="E4070" s="14" t="s">
        <v>466</v>
      </c>
      <c r="F4070" s="5">
        <f t="shared" si="3420"/>
        <v>1071.5</v>
      </c>
      <c r="G4070" s="5">
        <f t="shared" si="3420"/>
        <v>1071.5</v>
      </c>
      <c r="H4070" s="5">
        <f t="shared" si="3420"/>
        <v>1071.5</v>
      </c>
      <c r="I4070" s="5">
        <f t="shared" si="3420"/>
        <v>0</v>
      </c>
      <c r="J4070" s="5">
        <f t="shared" si="3420"/>
        <v>0</v>
      </c>
      <c r="K4070" s="5">
        <f t="shared" si="3420"/>
        <v>0</v>
      </c>
      <c r="L4070" s="5">
        <f t="shared" si="3420"/>
        <v>996.71799999999996</v>
      </c>
      <c r="M4070" s="5">
        <f t="shared" si="3380"/>
        <v>2068.2179999999998</v>
      </c>
      <c r="N4070" s="5">
        <v>95</v>
      </c>
      <c r="O4070" s="5">
        <f t="shared" si="3421"/>
        <v>297</v>
      </c>
      <c r="P4070" s="5">
        <f t="shared" si="3422"/>
        <v>0</v>
      </c>
      <c r="Q4070" s="5">
        <f t="shared" si="3422"/>
        <v>0</v>
      </c>
      <c r="R4070" s="5">
        <f t="shared" si="3422"/>
        <v>0</v>
      </c>
      <c r="S4070" s="5">
        <f t="shared" si="3422"/>
        <v>0</v>
      </c>
      <c r="T4070" s="5">
        <v>95</v>
      </c>
      <c r="U4070" s="5">
        <f t="shared" si="3422"/>
        <v>0</v>
      </c>
      <c r="V4070" s="36">
        <f t="shared" si="3422"/>
        <v>0</v>
      </c>
      <c r="W4070" s="5">
        <f t="shared" si="3406"/>
        <v>100</v>
      </c>
      <c r="X4070" s="26"/>
    </row>
    <row r="4071" spans="1:25" ht="31.5" x14ac:dyDescent="0.25">
      <c r="A4071" s="7" t="s">
        <v>222</v>
      </c>
      <c r="B4071" s="7" t="s">
        <v>1317</v>
      </c>
      <c r="C4071" s="7"/>
      <c r="D4071" s="7"/>
      <c r="E4071" s="18" t="s">
        <v>415</v>
      </c>
      <c r="F4071" s="5">
        <f t="shared" si="3420"/>
        <v>1071.5</v>
      </c>
      <c r="G4071" s="5">
        <f t="shared" si="3420"/>
        <v>1071.5</v>
      </c>
      <c r="H4071" s="5">
        <f t="shared" si="3420"/>
        <v>1071.5</v>
      </c>
      <c r="I4071" s="5">
        <f t="shared" si="3420"/>
        <v>0</v>
      </c>
      <c r="J4071" s="5">
        <f t="shared" si="3420"/>
        <v>0</v>
      </c>
      <c r="K4071" s="5">
        <f t="shared" si="3420"/>
        <v>0</v>
      </c>
      <c r="L4071" s="5">
        <f t="shared" si="3420"/>
        <v>996.71799999999996</v>
      </c>
      <c r="M4071" s="5">
        <f t="shared" si="3380"/>
        <v>2068.2179999999998</v>
      </c>
      <c r="N4071" s="8">
        <v>1840837.5023699999</v>
      </c>
      <c r="O4071" s="5">
        <f t="shared" si="3421"/>
        <v>297</v>
      </c>
      <c r="P4071" s="5">
        <f t="shared" si="3422"/>
        <v>0</v>
      </c>
      <c r="Q4071" s="5">
        <f t="shared" si="3422"/>
        <v>0</v>
      </c>
      <c r="R4071" s="5">
        <f t="shared" si="3422"/>
        <v>0</v>
      </c>
      <c r="S4071" s="5">
        <f t="shared" si="3422"/>
        <v>0</v>
      </c>
      <c r="T4071" s="8">
        <v>1359075.0965000002</v>
      </c>
      <c r="U4071" s="5">
        <f t="shared" si="3422"/>
        <v>0</v>
      </c>
      <c r="V4071" s="36">
        <f t="shared" si="3422"/>
        <v>0</v>
      </c>
      <c r="W4071" s="8">
        <f t="shared" si="3406"/>
        <v>73.829172577712527</v>
      </c>
      <c r="X4071" s="26"/>
    </row>
    <row r="4072" spans="1:25" hidden="1" x14ac:dyDescent="0.25">
      <c r="A4072" s="7" t="s">
        <v>222</v>
      </c>
      <c r="B4072" s="7" t="s">
        <v>30</v>
      </c>
      <c r="C4072" s="7"/>
      <c r="D4072" s="7"/>
      <c r="E4072" s="18" t="s">
        <v>427</v>
      </c>
      <c r="F4072" s="5">
        <f t="shared" si="3420"/>
        <v>1071.5</v>
      </c>
      <c r="G4072" s="5">
        <f t="shared" si="3420"/>
        <v>1071.5</v>
      </c>
      <c r="H4072" s="5">
        <f t="shared" si="3420"/>
        <v>1071.5</v>
      </c>
      <c r="I4072" s="5">
        <f t="shared" si="3420"/>
        <v>0</v>
      </c>
      <c r="J4072" s="5">
        <f t="shared" si="3420"/>
        <v>0</v>
      </c>
      <c r="K4072" s="5">
        <f t="shared" si="3420"/>
        <v>0</v>
      </c>
      <c r="L4072" s="5">
        <f t="shared" si="3420"/>
        <v>996.71799999999996</v>
      </c>
      <c r="M4072" s="5">
        <f t="shared" si="3380"/>
        <v>2068.2179999999998</v>
      </c>
      <c r="N4072" s="8">
        <v>0</v>
      </c>
      <c r="O4072" s="5">
        <f t="shared" si="3421"/>
        <v>297</v>
      </c>
      <c r="P4072" s="5">
        <f t="shared" si="3422"/>
        <v>0</v>
      </c>
      <c r="Q4072" s="5">
        <f t="shared" si="3422"/>
        <v>0</v>
      </c>
      <c r="R4072" s="5">
        <f t="shared" si="3422"/>
        <v>0</v>
      </c>
      <c r="S4072" s="5">
        <f t="shared" si="3422"/>
        <v>0</v>
      </c>
      <c r="T4072" s="8">
        <v>0</v>
      </c>
      <c r="U4072" s="5">
        <f t="shared" si="3422"/>
        <v>0</v>
      </c>
      <c r="V4072" s="36">
        <f t="shared" si="3422"/>
        <v>0</v>
      </c>
      <c r="W4072" s="8" t="e">
        <f t="shared" si="3406"/>
        <v>#DIV/0!</v>
      </c>
      <c r="X4072" s="24" t="s">
        <v>1214</v>
      </c>
    </row>
    <row r="4073" spans="1:25" hidden="1" x14ac:dyDescent="0.25">
      <c r="A4073" s="9" t="s">
        <v>222</v>
      </c>
      <c r="B4073" s="9" t="s">
        <v>1345</v>
      </c>
      <c r="C4073" s="9"/>
      <c r="D4073" s="9"/>
      <c r="E4073" s="13" t="s">
        <v>444</v>
      </c>
      <c r="F4073" s="5">
        <v>1071.5</v>
      </c>
      <c r="G4073" s="5">
        <v>1071.5</v>
      </c>
      <c r="H4073" s="5">
        <v>1071.5</v>
      </c>
      <c r="I4073" s="5"/>
      <c r="J4073" s="5"/>
      <c r="K4073" s="5"/>
      <c r="L4073" s="5">
        <f>-3.282+1000</f>
        <v>996.71799999999996</v>
      </c>
      <c r="M4073" s="5">
        <f t="shared" si="3380"/>
        <v>2068.2179999999998</v>
      </c>
      <c r="N4073" s="11">
        <v>0</v>
      </c>
      <c r="O4073" s="5">
        <v>297</v>
      </c>
      <c r="P4073" s="5">
        <v>0</v>
      </c>
      <c r="Q4073" s="5">
        <v>0</v>
      </c>
      <c r="R4073" s="5">
        <v>0</v>
      </c>
      <c r="S4073" s="5">
        <v>0</v>
      </c>
      <c r="T4073" s="11">
        <v>0</v>
      </c>
      <c r="U4073" s="5">
        <v>0</v>
      </c>
      <c r="V4073" s="36">
        <v>0</v>
      </c>
      <c r="W4073" s="11" t="e">
        <f t="shared" si="3406"/>
        <v>#DIV/0!</v>
      </c>
      <c r="X4073" s="24" t="s">
        <v>1214</v>
      </c>
    </row>
    <row r="4074" spans="1:25" ht="31.5" hidden="1" x14ac:dyDescent="0.25">
      <c r="A4074" s="4" t="s">
        <v>222</v>
      </c>
      <c r="B4074" s="4" t="s">
        <v>1345</v>
      </c>
      <c r="C4074" s="4" t="s">
        <v>188</v>
      </c>
      <c r="D4074" s="4"/>
      <c r="E4074" s="14" t="s">
        <v>994</v>
      </c>
      <c r="F4074" s="5"/>
      <c r="G4074" s="5"/>
      <c r="H4074" s="5"/>
      <c r="I4074" s="5"/>
      <c r="J4074" s="5"/>
      <c r="K4074" s="5"/>
      <c r="L4074" s="5"/>
      <c r="M4074" s="5">
        <f t="shared" si="3380"/>
        <v>0</v>
      </c>
      <c r="N4074" s="5">
        <v>0</v>
      </c>
      <c r="O4074" s="5">
        <f t="shared" ref="O4074:O4076" si="3423">O4075</f>
        <v>150</v>
      </c>
      <c r="P4074" s="5">
        <f t="shared" ref="P4074:V4076" si="3424">P4075</f>
        <v>0</v>
      </c>
      <c r="Q4074" s="5">
        <f t="shared" si="3424"/>
        <v>0</v>
      </c>
      <c r="R4074" s="5">
        <f t="shared" si="3424"/>
        <v>0</v>
      </c>
      <c r="S4074" s="5">
        <f t="shared" si="3424"/>
        <v>0</v>
      </c>
      <c r="T4074" s="5">
        <v>0</v>
      </c>
      <c r="U4074" s="5">
        <f t="shared" si="3424"/>
        <v>0</v>
      </c>
      <c r="V4074" s="36">
        <f t="shared" si="3424"/>
        <v>0</v>
      </c>
      <c r="W4074" s="5" t="e">
        <f t="shared" si="3406"/>
        <v>#DIV/0!</v>
      </c>
      <c r="X4074" s="24" t="s">
        <v>1214</v>
      </c>
    </row>
    <row r="4075" spans="1:25" ht="47.25" hidden="1" x14ac:dyDescent="0.25">
      <c r="A4075" s="4" t="s">
        <v>222</v>
      </c>
      <c r="B4075" s="4" t="s">
        <v>1345</v>
      </c>
      <c r="C4075" s="4" t="s">
        <v>189</v>
      </c>
      <c r="D4075" s="4"/>
      <c r="E4075" s="14" t="s">
        <v>1005</v>
      </c>
      <c r="F4075" s="5"/>
      <c r="G4075" s="5"/>
      <c r="H4075" s="5"/>
      <c r="I4075" s="5"/>
      <c r="J4075" s="5"/>
      <c r="K4075" s="5"/>
      <c r="L4075" s="5"/>
      <c r="M4075" s="5">
        <f t="shared" si="3380"/>
        <v>0</v>
      </c>
      <c r="N4075" s="5">
        <v>0</v>
      </c>
      <c r="O4075" s="5">
        <f t="shared" si="3423"/>
        <v>150</v>
      </c>
      <c r="P4075" s="5">
        <f t="shared" si="3424"/>
        <v>0</v>
      </c>
      <c r="Q4075" s="5">
        <f t="shared" si="3424"/>
        <v>0</v>
      </c>
      <c r="R4075" s="5">
        <f t="shared" si="3424"/>
        <v>0</v>
      </c>
      <c r="S4075" s="5">
        <f t="shared" si="3424"/>
        <v>0</v>
      </c>
      <c r="T4075" s="5">
        <v>0</v>
      </c>
      <c r="U4075" s="5">
        <f t="shared" si="3424"/>
        <v>0</v>
      </c>
      <c r="V4075" s="36">
        <f t="shared" si="3424"/>
        <v>0</v>
      </c>
      <c r="W4075" s="5" t="e">
        <f t="shared" si="3406"/>
        <v>#DIV/0!</v>
      </c>
      <c r="X4075" s="24" t="s">
        <v>1214</v>
      </c>
    </row>
    <row r="4076" spans="1:25" ht="47.25" hidden="1" x14ac:dyDescent="0.25">
      <c r="A4076" s="4" t="s">
        <v>222</v>
      </c>
      <c r="B4076" s="4" t="s">
        <v>1345</v>
      </c>
      <c r="C4076" s="4" t="s">
        <v>190</v>
      </c>
      <c r="D4076" s="4"/>
      <c r="E4076" s="14" t="s">
        <v>1008</v>
      </c>
      <c r="F4076" s="5"/>
      <c r="G4076" s="5"/>
      <c r="H4076" s="5"/>
      <c r="I4076" s="5"/>
      <c r="J4076" s="5"/>
      <c r="K4076" s="5"/>
      <c r="L4076" s="5"/>
      <c r="M4076" s="5">
        <f t="shared" si="3380"/>
        <v>0</v>
      </c>
      <c r="N4076" s="5">
        <v>0</v>
      </c>
      <c r="O4076" s="5">
        <f t="shared" si="3423"/>
        <v>150</v>
      </c>
      <c r="P4076" s="5">
        <f t="shared" si="3424"/>
        <v>0</v>
      </c>
      <c r="Q4076" s="5">
        <f t="shared" si="3424"/>
        <v>0</v>
      </c>
      <c r="R4076" s="5">
        <f t="shared" si="3424"/>
        <v>0</v>
      </c>
      <c r="S4076" s="5">
        <f t="shared" si="3424"/>
        <v>0</v>
      </c>
      <c r="T4076" s="5">
        <v>0</v>
      </c>
      <c r="U4076" s="5">
        <f t="shared" si="3424"/>
        <v>0</v>
      </c>
      <c r="V4076" s="36">
        <f t="shared" si="3424"/>
        <v>0</v>
      </c>
      <c r="W4076" s="5" t="e">
        <f t="shared" si="3406"/>
        <v>#DIV/0!</v>
      </c>
      <c r="X4076" s="24" t="s">
        <v>1214</v>
      </c>
    </row>
    <row r="4077" spans="1:25" ht="31.5" hidden="1" x14ac:dyDescent="0.25">
      <c r="A4077" s="4" t="s">
        <v>222</v>
      </c>
      <c r="B4077" s="4" t="s">
        <v>1345</v>
      </c>
      <c r="C4077" s="4" t="s">
        <v>181</v>
      </c>
      <c r="D4077" s="4"/>
      <c r="E4077" s="14" t="s">
        <v>789</v>
      </c>
      <c r="F4077" s="5"/>
      <c r="G4077" s="5"/>
      <c r="H4077" s="5"/>
      <c r="I4077" s="5"/>
      <c r="J4077" s="5"/>
      <c r="K4077" s="5"/>
      <c r="L4077" s="5"/>
      <c r="M4077" s="5">
        <f t="shared" si="3380"/>
        <v>0</v>
      </c>
      <c r="N4077" s="5">
        <v>0</v>
      </c>
      <c r="O4077" s="5">
        <v>150</v>
      </c>
      <c r="P4077" s="5">
        <v>0</v>
      </c>
      <c r="Q4077" s="5">
        <v>0</v>
      </c>
      <c r="R4077" s="5">
        <v>0</v>
      </c>
      <c r="S4077" s="5">
        <v>0</v>
      </c>
      <c r="T4077" s="5">
        <v>0</v>
      </c>
      <c r="U4077" s="5">
        <v>0</v>
      </c>
      <c r="V4077" s="36">
        <v>0</v>
      </c>
      <c r="W4077" s="5" t="e">
        <f t="shared" si="3406"/>
        <v>#DIV/0!</v>
      </c>
      <c r="X4077" s="24" t="s">
        <v>1214</v>
      </c>
    </row>
    <row r="4078" spans="1:25" s="3" customFormat="1" hidden="1" x14ac:dyDescent="0.25">
      <c r="A4078" s="4" t="s">
        <v>222</v>
      </c>
      <c r="B4078" s="4" t="s">
        <v>1345</v>
      </c>
      <c r="C4078" s="4" t="s">
        <v>181</v>
      </c>
      <c r="D4078" s="4" t="s">
        <v>13</v>
      </c>
      <c r="E4078" s="46" t="s">
        <v>480</v>
      </c>
      <c r="F4078" s="8">
        <f t="shared" ref="F4078:L4083" si="3425">F4079</f>
        <v>0</v>
      </c>
      <c r="G4078" s="8">
        <f t="shared" si="3425"/>
        <v>0</v>
      </c>
      <c r="H4078" s="8">
        <f t="shared" si="3425"/>
        <v>0</v>
      </c>
      <c r="I4078" s="8">
        <f t="shared" si="3425"/>
        <v>0</v>
      </c>
      <c r="J4078" s="8">
        <f t="shared" si="3425"/>
        <v>0</v>
      </c>
      <c r="K4078" s="8">
        <f t="shared" si="3425"/>
        <v>0</v>
      </c>
      <c r="L4078" s="8">
        <f t="shared" si="3425"/>
        <v>0</v>
      </c>
      <c r="M4078" s="8">
        <f t="shared" si="3380"/>
        <v>0</v>
      </c>
      <c r="N4078" s="5">
        <v>0</v>
      </c>
      <c r="O4078" s="8">
        <f t="shared" ref="O4078:O4083" si="3426">O4079</f>
        <v>0</v>
      </c>
      <c r="P4078" s="8">
        <f t="shared" ref="P4078:V4083" si="3427">P4079</f>
        <v>0</v>
      </c>
      <c r="Q4078" s="8">
        <f t="shared" si="3427"/>
        <v>0</v>
      </c>
      <c r="R4078" s="8">
        <f t="shared" si="3427"/>
        <v>0</v>
      </c>
      <c r="S4078" s="8">
        <f t="shared" si="3427"/>
        <v>0</v>
      </c>
      <c r="T4078" s="5">
        <v>0</v>
      </c>
      <c r="U4078" s="8">
        <f t="shared" si="3427"/>
        <v>0</v>
      </c>
      <c r="V4078" s="34">
        <f t="shared" si="3427"/>
        <v>0</v>
      </c>
      <c r="W4078" s="5" t="e">
        <f t="shared" si="3406"/>
        <v>#DIV/0!</v>
      </c>
      <c r="X4078" s="24" t="s">
        <v>1214</v>
      </c>
      <c r="Y4078" s="3" t="s">
        <v>1236</v>
      </c>
    </row>
    <row r="4079" spans="1:25" s="10" customFormat="1" ht="63" hidden="1" x14ac:dyDescent="0.25">
      <c r="A4079" s="4" t="s">
        <v>222</v>
      </c>
      <c r="B4079" s="4" t="s">
        <v>1345</v>
      </c>
      <c r="C4079" s="4" t="s">
        <v>181</v>
      </c>
      <c r="D4079" s="4" t="s">
        <v>182</v>
      </c>
      <c r="E4079" s="14" t="s">
        <v>481</v>
      </c>
      <c r="F4079" s="11">
        <f t="shared" si="3425"/>
        <v>0</v>
      </c>
      <c r="G4079" s="11">
        <f t="shared" si="3425"/>
        <v>0</v>
      </c>
      <c r="H4079" s="11">
        <f t="shared" si="3425"/>
        <v>0</v>
      </c>
      <c r="I4079" s="11">
        <f t="shared" si="3425"/>
        <v>0</v>
      </c>
      <c r="J4079" s="11">
        <f t="shared" si="3425"/>
        <v>0</v>
      </c>
      <c r="K4079" s="11">
        <f t="shared" si="3425"/>
        <v>0</v>
      </c>
      <c r="L4079" s="11">
        <f t="shared" si="3425"/>
        <v>0</v>
      </c>
      <c r="M4079" s="11">
        <f t="shared" si="3380"/>
        <v>0</v>
      </c>
      <c r="N4079" s="5">
        <v>0</v>
      </c>
      <c r="O4079" s="11">
        <f t="shared" si="3426"/>
        <v>0</v>
      </c>
      <c r="P4079" s="11">
        <f t="shared" si="3427"/>
        <v>0</v>
      </c>
      <c r="Q4079" s="11">
        <f t="shared" si="3427"/>
        <v>0</v>
      </c>
      <c r="R4079" s="11">
        <f t="shared" si="3427"/>
        <v>0</v>
      </c>
      <c r="S4079" s="11">
        <f t="shared" si="3427"/>
        <v>0</v>
      </c>
      <c r="T4079" s="5">
        <v>0</v>
      </c>
      <c r="U4079" s="11">
        <f t="shared" si="3427"/>
        <v>0</v>
      </c>
      <c r="V4079" s="35">
        <f t="shared" si="3427"/>
        <v>0</v>
      </c>
      <c r="W4079" s="5" t="e">
        <f t="shared" si="3406"/>
        <v>#DIV/0!</v>
      </c>
      <c r="X4079" s="24" t="s">
        <v>1214</v>
      </c>
      <c r="Y4079" s="3" t="s">
        <v>1236</v>
      </c>
    </row>
    <row r="4080" spans="1:25" x14ac:dyDescent="0.25">
      <c r="A4080" s="7" t="s">
        <v>222</v>
      </c>
      <c r="B4080" s="7" t="s">
        <v>77</v>
      </c>
      <c r="C4080" s="7"/>
      <c r="D4080" s="7"/>
      <c r="E4080" s="18" t="s">
        <v>428</v>
      </c>
      <c r="F4080" s="5">
        <f t="shared" si="3425"/>
        <v>0</v>
      </c>
      <c r="G4080" s="5">
        <f t="shared" si="3425"/>
        <v>0</v>
      </c>
      <c r="H4080" s="5">
        <f t="shared" si="3425"/>
        <v>0</v>
      </c>
      <c r="I4080" s="5">
        <f t="shared" si="3425"/>
        <v>0</v>
      </c>
      <c r="J4080" s="5">
        <f t="shared" si="3425"/>
        <v>0</v>
      </c>
      <c r="K4080" s="5">
        <f t="shared" si="3425"/>
        <v>0</v>
      </c>
      <c r="L4080" s="5">
        <f t="shared" si="3425"/>
        <v>0</v>
      </c>
      <c r="M4080" s="5">
        <f t="shared" ref="M4080:M4147" si="3428">F4080+I4080+L4080</f>
        <v>0</v>
      </c>
      <c r="N4080" s="8">
        <v>1839774.0693299999</v>
      </c>
      <c r="O4080" s="5">
        <f t="shared" si="3426"/>
        <v>0</v>
      </c>
      <c r="P4080" s="5">
        <f t="shared" si="3427"/>
        <v>0</v>
      </c>
      <c r="Q4080" s="5">
        <f t="shared" si="3427"/>
        <v>0</v>
      </c>
      <c r="R4080" s="5">
        <f t="shared" si="3427"/>
        <v>0</v>
      </c>
      <c r="S4080" s="5">
        <f t="shared" si="3427"/>
        <v>0</v>
      </c>
      <c r="T4080" s="8">
        <v>1358406.1263900001</v>
      </c>
      <c r="U4080" s="5">
        <f t="shared" si="3427"/>
        <v>0</v>
      </c>
      <c r="V4080" s="36">
        <f t="shared" si="3427"/>
        <v>0</v>
      </c>
      <c r="W4080" s="8">
        <f t="shared" si="3406"/>
        <v>73.835486054257629</v>
      </c>
      <c r="X4080" s="26"/>
      <c r="Y4080" s="3" t="s">
        <v>1236</v>
      </c>
    </row>
    <row r="4081" spans="1:25" x14ac:dyDescent="0.25">
      <c r="A4081" s="9" t="s">
        <v>222</v>
      </c>
      <c r="B4081" s="9" t="s">
        <v>1350</v>
      </c>
      <c r="C4081" s="9"/>
      <c r="D4081" s="9"/>
      <c r="E4081" s="13" t="s">
        <v>446</v>
      </c>
      <c r="F4081" s="5">
        <f t="shared" ref="F4081:L4081" si="3429">F4082+F4085</f>
        <v>0</v>
      </c>
      <c r="G4081" s="5">
        <f t="shared" si="3429"/>
        <v>0</v>
      </c>
      <c r="H4081" s="5">
        <f t="shared" si="3429"/>
        <v>0</v>
      </c>
      <c r="I4081" s="5">
        <f t="shared" si="3429"/>
        <v>0</v>
      </c>
      <c r="J4081" s="5">
        <f t="shared" si="3429"/>
        <v>0</v>
      </c>
      <c r="K4081" s="5">
        <f t="shared" si="3429"/>
        <v>0</v>
      </c>
      <c r="L4081" s="5">
        <f t="shared" si="3429"/>
        <v>0</v>
      </c>
      <c r="M4081" s="5">
        <f t="shared" si="3428"/>
        <v>0</v>
      </c>
      <c r="N4081" s="11">
        <v>1604130.91533</v>
      </c>
      <c r="O4081" s="5">
        <f>O4082+O4085</f>
        <v>0</v>
      </c>
      <c r="P4081" s="5">
        <f t="shared" ref="P4081:V4081" si="3430">P4082+P4085</f>
        <v>0</v>
      </c>
      <c r="Q4081" s="5">
        <f t="shared" si="3430"/>
        <v>0</v>
      </c>
      <c r="R4081" s="5">
        <f t="shared" si="3430"/>
        <v>0</v>
      </c>
      <c r="S4081" s="5">
        <f t="shared" si="3430"/>
        <v>0</v>
      </c>
      <c r="T4081" s="11">
        <v>1148218.44789</v>
      </c>
      <c r="U4081" s="5">
        <f t="shared" si="3430"/>
        <v>0</v>
      </c>
      <c r="V4081" s="36">
        <f t="shared" si="3430"/>
        <v>0</v>
      </c>
      <c r="W4081" s="11">
        <f t="shared" si="3406"/>
        <v>71.578849139865227</v>
      </c>
      <c r="X4081" s="26"/>
      <c r="Y4081" s="3" t="s">
        <v>1236</v>
      </c>
    </row>
    <row r="4082" spans="1:25" ht="31.5" x14ac:dyDescent="0.25">
      <c r="A4082" s="4" t="s">
        <v>222</v>
      </c>
      <c r="B4082" s="4" t="s">
        <v>1350</v>
      </c>
      <c r="C4082" s="4" t="s">
        <v>188</v>
      </c>
      <c r="D4082" s="4"/>
      <c r="E4082" s="14" t="s">
        <v>994</v>
      </c>
      <c r="F4082" s="5">
        <f t="shared" si="3425"/>
        <v>0</v>
      </c>
      <c r="G4082" s="5">
        <f t="shared" si="3425"/>
        <v>0</v>
      </c>
      <c r="H4082" s="5">
        <f t="shared" si="3425"/>
        <v>0</v>
      </c>
      <c r="I4082" s="5">
        <f t="shared" si="3425"/>
        <v>0</v>
      </c>
      <c r="J4082" s="5">
        <f t="shared" si="3425"/>
        <v>0</v>
      </c>
      <c r="K4082" s="5">
        <f t="shared" si="3425"/>
        <v>0</v>
      </c>
      <c r="L4082" s="5">
        <f t="shared" si="3425"/>
        <v>0</v>
      </c>
      <c r="M4082" s="5">
        <f t="shared" si="3428"/>
        <v>0</v>
      </c>
      <c r="N4082" s="5">
        <v>1604130.91533</v>
      </c>
      <c r="O4082" s="5">
        <f t="shared" si="3426"/>
        <v>0</v>
      </c>
      <c r="P4082" s="5">
        <f t="shared" si="3427"/>
        <v>0</v>
      </c>
      <c r="Q4082" s="5">
        <f t="shared" si="3427"/>
        <v>0</v>
      </c>
      <c r="R4082" s="5">
        <f t="shared" si="3427"/>
        <v>0</v>
      </c>
      <c r="S4082" s="5">
        <f t="shared" si="3427"/>
        <v>0</v>
      </c>
      <c r="T4082" s="5">
        <v>1148218.44789</v>
      </c>
      <c r="U4082" s="5">
        <f t="shared" si="3427"/>
        <v>0</v>
      </c>
      <c r="V4082" s="36">
        <f t="shared" si="3427"/>
        <v>0</v>
      </c>
      <c r="W4082" s="5">
        <f t="shared" si="3406"/>
        <v>71.578849139865227</v>
      </c>
      <c r="X4082" s="26"/>
      <c r="Y4082" s="3" t="s">
        <v>1236</v>
      </c>
    </row>
    <row r="4083" spans="1:25" ht="63" x14ac:dyDescent="0.25">
      <c r="A4083" s="4" t="s">
        <v>222</v>
      </c>
      <c r="B4083" s="4" t="s">
        <v>1350</v>
      </c>
      <c r="C4083" s="4" t="s">
        <v>225</v>
      </c>
      <c r="D4083" s="4"/>
      <c r="E4083" s="14" t="s">
        <v>1011</v>
      </c>
      <c r="F4083" s="5">
        <f t="shared" si="3425"/>
        <v>0</v>
      </c>
      <c r="G4083" s="5">
        <f t="shared" si="3425"/>
        <v>0</v>
      </c>
      <c r="H4083" s="5">
        <f t="shared" si="3425"/>
        <v>0</v>
      </c>
      <c r="I4083" s="5">
        <f t="shared" si="3425"/>
        <v>0</v>
      </c>
      <c r="J4083" s="5">
        <f t="shared" si="3425"/>
        <v>0</v>
      </c>
      <c r="K4083" s="5">
        <f t="shared" si="3425"/>
        <v>0</v>
      </c>
      <c r="L4083" s="5">
        <f t="shared" si="3425"/>
        <v>0</v>
      </c>
      <c r="M4083" s="5">
        <f t="shared" si="3428"/>
        <v>0</v>
      </c>
      <c r="N4083" s="5">
        <v>1604130.91533</v>
      </c>
      <c r="O4083" s="5">
        <f t="shared" si="3426"/>
        <v>0</v>
      </c>
      <c r="P4083" s="5">
        <f t="shared" si="3427"/>
        <v>0</v>
      </c>
      <c r="Q4083" s="5">
        <f t="shared" si="3427"/>
        <v>0</v>
      </c>
      <c r="R4083" s="5">
        <f t="shared" si="3427"/>
        <v>0</v>
      </c>
      <c r="S4083" s="5">
        <f t="shared" si="3427"/>
        <v>0</v>
      </c>
      <c r="T4083" s="5">
        <v>1148218.44789</v>
      </c>
      <c r="U4083" s="5">
        <f t="shared" si="3427"/>
        <v>0</v>
      </c>
      <c r="V4083" s="36">
        <f t="shared" si="3427"/>
        <v>0</v>
      </c>
      <c r="W4083" s="5">
        <f t="shared" si="3406"/>
        <v>71.578849139865227</v>
      </c>
      <c r="X4083" s="26"/>
      <c r="Y4083" s="3" t="s">
        <v>1236</v>
      </c>
    </row>
    <row r="4084" spans="1:25" ht="78.75" x14ac:dyDescent="0.25">
      <c r="A4084" s="4" t="s">
        <v>222</v>
      </c>
      <c r="B4084" s="4" t="s">
        <v>1350</v>
      </c>
      <c r="C4084" s="4" t="s">
        <v>226</v>
      </c>
      <c r="D4084" s="4"/>
      <c r="E4084" s="14" t="s">
        <v>1012</v>
      </c>
      <c r="F4084" s="5"/>
      <c r="G4084" s="5"/>
      <c r="H4084" s="5"/>
      <c r="I4084" s="5"/>
      <c r="J4084" s="5"/>
      <c r="K4084" s="5"/>
      <c r="L4084" s="5"/>
      <c r="M4084" s="5">
        <f t="shared" si="3428"/>
        <v>0</v>
      </c>
      <c r="N4084" s="5">
        <v>56106.1</v>
      </c>
      <c r="O4084" s="5">
        <v>0</v>
      </c>
      <c r="P4084" s="5">
        <v>0</v>
      </c>
      <c r="Q4084" s="5">
        <v>0</v>
      </c>
      <c r="R4084" s="5">
        <v>0</v>
      </c>
      <c r="S4084" s="5">
        <v>0</v>
      </c>
      <c r="T4084" s="5">
        <v>56096.039199999999</v>
      </c>
      <c r="U4084" s="5">
        <v>0</v>
      </c>
      <c r="V4084" s="36">
        <v>0</v>
      </c>
      <c r="W4084" s="5">
        <f t="shared" si="3406"/>
        <v>99.982068259957487</v>
      </c>
      <c r="X4084" s="26"/>
      <c r="Y4084" s="3" t="s">
        <v>1236</v>
      </c>
    </row>
    <row r="4085" spans="1:25" ht="47.25" x14ac:dyDescent="0.25">
      <c r="A4085" s="4" t="s">
        <v>222</v>
      </c>
      <c r="B4085" s="4" t="s">
        <v>1350</v>
      </c>
      <c r="C4085" s="4" t="s">
        <v>223</v>
      </c>
      <c r="D4085" s="4"/>
      <c r="E4085" s="14" t="s">
        <v>693</v>
      </c>
      <c r="F4085" s="5">
        <f t="shared" ref="F4085:L4086" si="3431">F4086</f>
        <v>0</v>
      </c>
      <c r="G4085" s="5">
        <f t="shared" si="3431"/>
        <v>0</v>
      </c>
      <c r="H4085" s="5">
        <f t="shared" si="3431"/>
        <v>0</v>
      </c>
      <c r="I4085" s="5">
        <f t="shared" si="3431"/>
        <v>0</v>
      </c>
      <c r="J4085" s="5">
        <f t="shared" si="3431"/>
        <v>0</v>
      </c>
      <c r="K4085" s="5">
        <f t="shared" si="3431"/>
        <v>0</v>
      </c>
      <c r="L4085" s="5">
        <f t="shared" si="3431"/>
        <v>0</v>
      </c>
      <c r="M4085" s="5">
        <f t="shared" si="3428"/>
        <v>0</v>
      </c>
      <c r="N4085" s="5">
        <v>56106.1</v>
      </c>
      <c r="O4085" s="5">
        <f>O4086</f>
        <v>0</v>
      </c>
      <c r="P4085" s="5">
        <f t="shared" ref="P4085:V4086" si="3432">P4086</f>
        <v>0</v>
      </c>
      <c r="Q4085" s="5">
        <f t="shared" si="3432"/>
        <v>0</v>
      </c>
      <c r="R4085" s="5">
        <f t="shared" si="3432"/>
        <v>0</v>
      </c>
      <c r="S4085" s="5">
        <f t="shared" si="3432"/>
        <v>0</v>
      </c>
      <c r="T4085" s="5">
        <v>56096.039199999999</v>
      </c>
      <c r="U4085" s="5">
        <f t="shared" si="3432"/>
        <v>0</v>
      </c>
      <c r="V4085" s="36">
        <f t="shared" si="3432"/>
        <v>0</v>
      </c>
      <c r="W4085" s="5">
        <f t="shared" si="3406"/>
        <v>99.982068259957487</v>
      </c>
      <c r="X4085" s="26"/>
      <c r="Y4085" s="3" t="s">
        <v>1236</v>
      </c>
    </row>
    <row r="4086" spans="1:25" ht="31.5" x14ac:dyDescent="0.25">
      <c r="A4086" s="4" t="s">
        <v>222</v>
      </c>
      <c r="B4086" s="4" t="s">
        <v>1350</v>
      </c>
      <c r="C4086" s="4" t="s">
        <v>223</v>
      </c>
      <c r="D4086" s="4" t="s">
        <v>11</v>
      </c>
      <c r="E4086" s="14" t="s">
        <v>465</v>
      </c>
      <c r="F4086" s="5">
        <f t="shared" si="3431"/>
        <v>0</v>
      </c>
      <c r="G4086" s="5">
        <f t="shared" si="3431"/>
        <v>0</v>
      </c>
      <c r="H4086" s="5">
        <f t="shared" si="3431"/>
        <v>0</v>
      </c>
      <c r="I4086" s="5">
        <f t="shared" si="3431"/>
        <v>0</v>
      </c>
      <c r="J4086" s="5">
        <f t="shared" si="3431"/>
        <v>0</v>
      </c>
      <c r="K4086" s="5">
        <f t="shared" si="3431"/>
        <v>0</v>
      </c>
      <c r="L4086" s="5">
        <f t="shared" si="3431"/>
        <v>0</v>
      </c>
      <c r="M4086" s="5">
        <f t="shared" si="3428"/>
        <v>0</v>
      </c>
      <c r="N4086" s="5">
        <v>56106.1</v>
      </c>
      <c r="O4086" s="5">
        <f>O4087</f>
        <v>0</v>
      </c>
      <c r="P4086" s="5">
        <f t="shared" si="3432"/>
        <v>0</v>
      </c>
      <c r="Q4086" s="5">
        <f t="shared" si="3432"/>
        <v>0</v>
      </c>
      <c r="R4086" s="5">
        <f t="shared" si="3432"/>
        <v>0</v>
      </c>
      <c r="S4086" s="5">
        <f t="shared" si="3432"/>
        <v>0</v>
      </c>
      <c r="T4086" s="5">
        <v>56096.039199999999</v>
      </c>
      <c r="U4086" s="5">
        <f t="shared" si="3432"/>
        <v>0</v>
      </c>
      <c r="V4086" s="36">
        <f t="shared" si="3432"/>
        <v>0</v>
      </c>
      <c r="W4086" s="5">
        <f t="shared" si="3406"/>
        <v>99.982068259957487</v>
      </c>
      <c r="X4086" s="26"/>
      <c r="Y4086" s="3" t="s">
        <v>1236</v>
      </c>
    </row>
    <row r="4087" spans="1:25" ht="31.5" x14ac:dyDescent="0.25">
      <c r="A4087" s="4" t="s">
        <v>222</v>
      </c>
      <c r="B4087" s="4" t="s">
        <v>1350</v>
      </c>
      <c r="C4087" s="4" t="s">
        <v>223</v>
      </c>
      <c r="D4087" s="4" t="s">
        <v>12</v>
      </c>
      <c r="E4087" s="14" t="s">
        <v>466</v>
      </c>
      <c r="F4087" s="5"/>
      <c r="G4087" s="5"/>
      <c r="H4087" s="5"/>
      <c r="I4087" s="5"/>
      <c r="J4087" s="5"/>
      <c r="K4087" s="5"/>
      <c r="L4087" s="5"/>
      <c r="M4087" s="5">
        <f t="shared" si="3428"/>
        <v>0</v>
      </c>
      <c r="N4087" s="5">
        <v>56106.1</v>
      </c>
      <c r="O4087" s="5">
        <v>0</v>
      </c>
      <c r="P4087" s="5">
        <v>0</v>
      </c>
      <c r="Q4087" s="5">
        <v>0</v>
      </c>
      <c r="R4087" s="5">
        <v>0</v>
      </c>
      <c r="S4087" s="5">
        <v>0</v>
      </c>
      <c r="T4087" s="5">
        <v>56096.039199999999</v>
      </c>
      <c r="U4087" s="5">
        <v>0</v>
      </c>
      <c r="V4087" s="36">
        <v>0</v>
      </c>
      <c r="W4087" s="5">
        <f t="shared" si="3406"/>
        <v>99.982068259957487</v>
      </c>
      <c r="X4087" s="26"/>
      <c r="Y4087" s="3" t="s">
        <v>1236</v>
      </c>
    </row>
    <row r="4088" spans="1:25" s="3" customFormat="1" ht="47.25" x14ac:dyDescent="0.25">
      <c r="A4088" s="4" t="s">
        <v>222</v>
      </c>
      <c r="B4088" s="4" t="s">
        <v>1350</v>
      </c>
      <c r="C4088" s="4" t="s">
        <v>227</v>
      </c>
      <c r="D4088" s="4"/>
      <c r="E4088" s="14" t="s">
        <v>1013</v>
      </c>
      <c r="F4088" s="8">
        <f t="shared" ref="F4088:L4094" si="3433">F4089</f>
        <v>89.4</v>
      </c>
      <c r="G4088" s="8">
        <f t="shared" si="3433"/>
        <v>89.4</v>
      </c>
      <c r="H4088" s="8">
        <f t="shared" si="3433"/>
        <v>89.4</v>
      </c>
      <c r="I4088" s="8">
        <f t="shared" si="3433"/>
        <v>0</v>
      </c>
      <c r="J4088" s="8">
        <f t="shared" si="3433"/>
        <v>0</v>
      </c>
      <c r="K4088" s="8">
        <f t="shared" si="3433"/>
        <v>0</v>
      </c>
      <c r="L4088" s="8">
        <f t="shared" si="3433"/>
        <v>0</v>
      </c>
      <c r="M4088" s="8">
        <f t="shared" si="3428"/>
        <v>89.4</v>
      </c>
      <c r="N4088" s="5">
        <v>1240552.8051499999</v>
      </c>
      <c r="O4088" s="8">
        <f t="shared" ref="O4088:O4094" si="3434">O4089</f>
        <v>134.25</v>
      </c>
      <c r="P4088" s="8">
        <f t="shared" ref="P4088:V4094" si="3435">P4089</f>
        <v>0</v>
      </c>
      <c r="Q4088" s="8">
        <f t="shared" si="3435"/>
        <v>0</v>
      </c>
      <c r="R4088" s="8">
        <f t="shared" si="3435"/>
        <v>0</v>
      </c>
      <c r="S4088" s="8">
        <f t="shared" si="3435"/>
        <v>0</v>
      </c>
      <c r="T4088" s="5">
        <v>787021.02191000001</v>
      </c>
      <c r="U4088" s="8">
        <f t="shared" si="3435"/>
        <v>0</v>
      </c>
      <c r="V4088" s="34">
        <f t="shared" si="3435"/>
        <v>0</v>
      </c>
      <c r="W4088" s="5">
        <f t="shared" si="3406"/>
        <v>63.441154511342091</v>
      </c>
      <c r="X4088" s="21"/>
    </row>
    <row r="4089" spans="1:25" s="10" customFormat="1" ht="47.25" hidden="1" x14ac:dyDescent="0.25">
      <c r="A4089" s="4" t="s">
        <v>222</v>
      </c>
      <c r="B4089" s="4" t="s">
        <v>1350</v>
      </c>
      <c r="C4089" s="4" t="s">
        <v>224</v>
      </c>
      <c r="D4089" s="4"/>
      <c r="E4089" s="14" t="s">
        <v>1256</v>
      </c>
      <c r="F4089" s="11">
        <f t="shared" si="3433"/>
        <v>89.4</v>
      </c>
      <c r="G4089" s="11">
        <f t="shared" si="3433"/>
        <v>89.4</v>
      </c>
      <c r="H4089" s="11">
        <f t="shared" si="3433"/>
        <v>89.4</v>
      </c>
      <c r="I4089" s="11">
        <f t="shared" si="3433"/>
        <v>0</v>
      </c>
      <c r="J4089" s="11">
        <f t="shared" si="3433"/>
        <v>0</v>
      </c>
      <c r="K4089" s="11">
        <f t="shared" si="3433"/>
        <v>0</v>
      </c>
      <c r="L4089" s="11">
        <f t="shared" si="3433"/>
        <v>0</v>
      </c>
      <c r="M4089" s="11">
        <f t="shared" si="3428"/>
        <v>89.4</v>
      </c>
      <c r="N4089" s="5">
        <v>0</v>
      </c>
      <c r="O4089" s="11">
        <f>O4090+O4096</f>
        <v>134.25</v>
      </c>
      <c r="P4089" s="11">
        <f t="shared" si="3435"/>
        <v>0</v>
      </c>
      <c r="Q4089" s="11">
        <f t="shared" si="3435"/>
        <v>0</v>
      </c>
      <c r="R4089" s="11">
        <f t="shared" si="3435"/>
        <v>0</v>
      </c>
      <c r="S4089" s="11">
        <f t="shared" si="3435"/>
        <v>0</v>
      </c>
      <c r="T4089" s="5">
        <v>0</v>
      </c>
      <c r="U4089" s="11">
        <f t="shared" si="3435"/>
        <v>0</v>
      </c>
      <c r="V4089" s="35">
        <f t="shared" si="3435"/>
        <v>0</v>
      </c>
      <c r="W4089" s="5" t="e">
        <f t="shared" si="3406"/>
        <v>#DIV/0!</v>
      </c>
      <c r="X4089" s="24" t="s">
        <v>1214</v>
      </c>
    </row>
    <row r="4090" spans="1:25" ht="31.5" hidden="1" x14ac:dyDescent="0.25">
      <c r="A4090" s="4" t="s">
        <v>222</v>
      </c>
      <c r="B4090" s="4" t="s">
        <v>1350</v>
      </c>
      <c r="C4090" s="4" t="s">
        <v>224</v>
      </c>
      <c r="D4090" s="4" t="s">
        <v>73</v>
      </c>
      <c r="E4090" s="14" t="s">
        <v>475</v>
      </c>
      <c r="F4090" s="5">
        <f t="shared" si="3433"/>
        <v>89.4</v>
      </c>
      <c r="G4090" s="5">
        <f t="shared" si="3433"/>
        <v>89.4</v>
      </c>
      <c r="H4090" s="5">
        <f t="shared" si="3433"/>
        <v>89.4</v>
      </c>
      <c r="I4090" s="5">
        <f t="shared" si="3433"/>
        <v>0</v>
      </c>
      <c r="J4090" s="5">
        <f t="shared" si="3433"/>
        <v>0</v>
      </c>
      <c r="K4090" s="5">
        <f t="shared" si="3433"/>
        <v>0</v>
      </c>
      <c r="L4090" s="5">
        <f t="shared" si="3433"/>
        <v>0</v>
      </c>
      <c r="M4090" s="5">
        <f t="shared" si="3428"/>
        <v>89.4</v>
      </c>
      <c r="N4090" s="5">
        <v>0</v>
      </c>
      <c r="O4090" s="5">
        <f t="shared" si="3434"/>
        <v>69.25</v>
      </c>
      <c r="P4090" s="5">
        <f t="shared" si="3435"/>
        <v>0</v>
      </c>
      <c r="Q4090" s="5">
        <f t="shared" si="3435"/>
        <v>0</v>
      </c>
      <c r="R4090" s="5">
        <f t="shared" si="3435"/>
        <v>0</v>
      </c>
      <c r="S4090" s="5">
        <f t="shared" si="3435"/>
        <v>0</v>
      </c>
      <c r="T4090" s="5">
        <v>0</v>
      </c>
      <c r="U4090" s="5">
        <f t="shared" si="3435"/>
        <v>0</v>
      </c>
      <c r="V4090" s="36">
        <f t="shared" si="3435"/>
        <v>0</v>
      </c>
      <c r="W4090" s="5" t="e">
        <f t="shared" si="3406"/>
        <v>#DIV/0!</v>
      </c>
      <c r="X4090" s="24" t="s">
        <v>1214</v>
      </c>
    </row>
    <row r="4091" spans="1:25" ht="63" hidden="1" x14ac:dyDescent="0.25">
      <c r="A4091" s="4" t="s">
        <v>222</v>
      </c>
      <c r="B4091" s="4" t="s">
        <v>1350</v>
      </c>
      <c r="C4091" s="4" t="s">
        <v>224</v>
      </c>
      <c r="D4091" s="4" t="s">
        <v>72</v>
      </c>
      <c r="E4091" s="14" t="s">
        <v>1187</v>
      </c>
      <c r="F4091" s="5">
        <f t="shared" si="3433"/>
        <v>89.4</v>
      </c>
      <c r="G4091" s="5">
        <f t="shared" si="3433"/>
        <v>89.4</v>
      </c>
      <c r="H4091" s="5">
        <f t="shared" si="3433"/>
        <v>89.4</v>
      </c>
      <c r="I4091" s="5">
        <f t="shared" si="3433"/>
        <v>0</v>
      </c>
      <c r="J4091" s="5">
        <f t="shared" si="3433"/>
        <v>0</v>
      </c>
      <c r="K4091" s="5">
        <f t="shared" si="3433"/>
        <v>0</v>
      </c>
      <c r="L4091" s="5">
        <f t="shared" si="3433"/>
        <v>0</v>
      </c>
      <c r="M4091" s="5">
        <f t="shared" si="3428"/>
        <v>89.4</v>
      </c>
      <c r="N4091" s="5">
        <v>0</v>
      </c>
      <c r="O4091" s="5">
        <f t="shared" si="3434"/>
        <v>69.25</v>
      </c>
      <c r="P4091" s="5">
        <f t="shared" si="3435"/>
        <v>0</v>
      </c>
      <c r="Q4091" s="5">
        <f t="shared" si="3435"/>
        <v>0</v>
      </c>
      <c r="R4091" s="5">
        <f t="shared" si="3435"/>
        <v>0</v>
      </c>
      <c r="S4091" s="5">
        <f t="shared" si="3435"/>
        <v>0</v>
      </c>
      <c r="T4091" s="5">
        <v>0</v>
      </c>
      <c r="U4091" s="5">
        <f t="shared" si="3435"/>
        <v>0</v>
      </c>
      <c r="V4091" s="36">
        <f t="shared" si="3435"/>
        <v>0</v>
      </c>
      <c r="W4091" s="5" t="e">
        <f t="shared" si="3406"/>
        <v>#DIV/0!</v>
      </c>
      <c r="X4091" s="24" t="s">
        <v>1214</v>
      </c>
    </row>
    <row r="4092" spans="1:25" hidden="1" x14ac:dyDescent="0.25">
      <c r="A4092" s="4" t="s">
        <v>222</v>
      </c>
      <c r="B4092" s="4" t="s">
        <v>1350</v>
      </c>
      <c r="C4092" s="4" t="s">
        <v>224</v>
      </c>
      <c r="D4092" s="4" t="s">
        <v>13</v>
      </c>
      <c r="E4092" s="14" t="s">
        <v>480</v>
      </c>
      <c r="F4092" s="5">
        <f t="shared" si="3433"/>
        <v>89.4</v>
      </c>
      <c r="G4092" s="5">
        <f t="shared" si="3433"/>
        <v>89.4</v>
      </c>
      <c r="H4092" s="5">
        <f t="shared" si="3433"/>
        <v>89.4</v>
      </c>
      <c r="I4092" s="5">
        <f t="shared" si="3433"/>
        <v>0</v>
      </c>
      <c r="J4092" s="5">
        <f t="shared" si="3433"/>
        <v>0</v>
      </c>
      <c r="K4092" s="5">
        <f t="shared" si="3433"/>
        <v>0</v>
      </c>
      <c r="L4092" s="5">
        <f t="shared" si="3433"/>
        <v>0</v>
      </c>
      <c r="M4092" s="5">
        <f t="shared" si="3428"/>
        <v>89.4</v>
      </c>
      <c r="N4092" s="5">
        <v>0</v>
      </c>
      <c r="O4092" s="5">
        <f t="shared" si="3434"/>
        <v>69.25</v>
      </c>
      <c r="P4092" s="5">
        <f t="shared" si="3435"/>
        <v>0</v>
      </c>
      <c r="Q4092" s="5">
        <f t="shared" si="3435"/>
        <v>0</v>
      </c>
      <c r="R4092" s="5">
        <f t="shared" si="3435"/>
        <v>0</v>
      </c>
      <c r="S4092" s="5">
        <f t="shared" si="3435"/>
        <v>0</v>
      </c>
      <c r="T4092" s="5">
        <v>0</v>
      </c>
      <c r="U4092" s="5">
        <f t="shared" si="3435"/>
        <v>0</v>
      </c>
      <c r="V4092" s="36">
        <f t="shared" si="3435"/>
        <v>0</v>
      </c>
      <c r="W4092" s="5" t="e">
        <f t="shared" si="3406"/>
        <v>#DIV/0!</v>
      </c>
      <c r="X4092" s="24" t="s">
        <v>1214</v>
      </c>
    </row>
    <row r="4093" spans="1:25" ht="63" hidden="1" x14ac:dyDescent="0.25">
      <c r="A4093" s="4" t="s">
        <v>222</v>
      </c>
      <c r="B4093" s="4" t="s">
        <v>1350</v>
      </c>
      <c r="C4093" s="4" t="s">
        <v>224</v>
      </c>
      <c r="D4093" s="4" t="s">
        <v>182</v>
      </c>
      <c r="E4093" s="14" t="s">
        <v>481</v>
      </c>
      <c r="F4093" s="5">
        <f t="shared" si="3433"/>
        <v>89.4</v>
      </c>
      <c r="G4093" s="5">
        <f t="shared" si="3433"/>
        <v>89.4</v>
      </c>
      <c r="H4093" s="5">
        <f t="shared" si="3433"/>
        <v>89.4</v>
      </c>
      <c r="I4093" s="5">
        <f t="shared" si="3433"/>
        <v>0</v>
      </c>
      <c r="J4093" s="5">
        <f t="shared" si="3433"/>
        <v>0</v>
      </c>
      <c r="K4093" s="5">
        <f t="shared" si="3433"/>
        <v>0</v>
      </c>
      <c r="L4093" s="5">
        <f t="shared" si="3433"/>
        <v>0</v>
      </c>
      <c r="M4093" s="5">
        <f t="shared" si="3428"/>
        <v>89.4</v>
      </c>
      <c r="N4093" s="5">
        <v>0</v>
      </c>
      <c r="O4093" s="5">
        <f t="shared" si="3434"/>
        <v>69.25</v>
      </c>
      <c r="P4093" s="5">
        <f t="shared" si="3435"/>
        <v>0</v>
      </c>
      <c r="Q4093" s="5">
        <f t="shared" si="3435"/>
        <v>0</v>
      </c>
      <c r="R4093" s="5">
        <f t="shared" si="3435"/>
        <v>0</v>
      </c>
      <c r="S4093" s="5">
        <f t="shared" si="3435"/>
        <v>0</v>
      </c>
      <c r="T4093" s="5">
        <v>0</v>
      </c>
      <c r="U4093" s="5">
        <f t="shared" si="3435"/>
        <v>0</v>
      </c>
      <c r="V4093" s="36">
        <f t="shared" si="3435"/>
        <v>0</v>
      </c>
      <c r="W4093" s="5" t="e">
        <f t="shared" si="3406"/>
        <v>#DIV/0!</v>
      </c>
      <c r="X4093" s="24" t="s">
        <v>1214</v>
      </c>
    </row>
    <row r="4094" spans="1:25" ht="31.5" hidden="1" x14ac:dyDescent="0.25">
      <c r="A4094" s="4" t="s">
        <v>222</v>
      </c>
      <c r="B4094" s="4" t="s">
        <v>1350</v>
      </c>
      <c r="C4094" s="4" t="s">
        <v>785</v>
      </c>
      <c r="D4094" s="4"/>
      <c r="E4094" s="14" t="s">
        <v>787</v>
      </c>
      <c r="F4094" s="5">
        <f t="shared" si="3433"/>
        <v>89.4</v>
      </c>
      <c r="G4094" s="5">
        <f t="shared" si="3433"/>
        <v>89.4</v>
      </c>
      <c r="H4094" s="5">
        <f t="shared" si="3433"/>
        <v>89.4</v>
      </c>
      <c r="I4094" s="5">
        <f t="shared" si="3433"/>
        <v>0</v>
      </c>
      <c r="J4094" s="5">
        <f t="shared" si="3433"/>
        <v>0</v>
      </c>
      <c r="K4094" s="5">
        <f t="shared" si="3433"/>
        <v>0</v>
      </c>
      <c r="L4094" s="5">
        <f t="shared" si="3433"/>
        <v>0</v>
      </c>
      <c r="M4094" s="5">
        <f t="shared" si="3428"/>
        <v>89.4</v>
      </c>
      <c r="N4094" s="5">
        <v>0</v>
      </c>
      <c r="O4094" s="5">
        <f t="shared" si="3434"/>
        <v>69.25</v>
      </c>
      <c r="P4094" s="5">
        <f t="shared" si="3435"/>
        <v>0</v>
      </c>
      <c r="Q4094" s="5">
        <f t="shared" si="3435"/>
        <v>0</v>
      </c>
      <c r="R4094" s="5">
        <f t="shared" si="3435"/>
        <v>0</v>
      </c>
      <c r="S4094" s="5">
        <f t="shared" si="3435"/>
        <v>0</v>
      </c>
      <c r="T4094" s="5">
        <v>0</v>
      </c>
      <c r="U4094" s="5">
        <f t="shared" si="3435"/>
        <v>0</v>
      </c>
      <c r="V4094" s="36">
        <f t="shared" si="3435"/>
        <v>0</v>
      </c>
      <c r="W4094" s="5" t="e">
        <f t="shared" si="3406"/>
        <v>#DIV/0!</v>
      </c>
      <c r="X4094" s="24" t="s">
        <v>1214</v>
      </c>
    </row>
    <row r="4095" spans="1:25" ht="31.5" hidden="1" x14ac:dyDescent="0.25">
      <c r="A4095" s="4" t="s">
        <v>222</v>
      </c>
      <c r="B4095" s="4" t="s">
        <v>1350</v>
      </c>
      <c r="C4095" s="4" t="s">
        <v>785</v>
      </c>
      <c r="D4095" s="4" t="s">
        <v>73</v>
      </c>
      <c r="E4095" s="14" t="s">
        <v>475</v>
      </c>
      <c r="F4095" s="5">
        <v>89.4</v>
      </c>
      <c r="G4095" s="5">
        <v>89.4</v>
      </c>
      <c r="H4095" s="5">
        <v>89.4</v>
      </c>
      <c r="I4095" s="5"/>
      <c r="J4095" s="5"/>
      <c r="K4095" s="5"/>
      <c r="L4095" s="5"/>
      <c r="M4095" s="5">
        <f t="shared" si="3428"/>
        <v>89.4</v>
      </c>
      <c r="N4095" s="5">
        <v>0</v>
      </c>
      <c r="O4095" s="5">
        <v>69.25</v>
      </c>
      <c r="P4095" s="5">
        <v>0</v>
      </c>
      <c r="Q4095" s="5">
        <v>0</v>
      </c>
      <c r="R4095" s="5">
        <v>0</v>
      </c>
      <c r="S4095" s="5">
        <v>0</v>
      </c>
      <c r="T4095" s="5">
        <v>0</v>
      </c>
      <c r="U4095" s="5">
        <v>0</v>
      </c>
      <c r="V4095" s="36">
        <v>0</v>
      </c>
      <c r="W4095" s="5" t="e">
        <f t="shared" si="3406"/>
        <v>#DIV/0!</v>
      </c>
      <c r="X4095" s="24" t="s">
        <v>1214</v>
      </c>
    </row>
    <row r="4096" spans="1:25" ht="63" hidden="1" x14ac:dyDescent="0.25">
      <c r="A4096" s="4" t="s">
        <v>222</v>
      </c>
      <c r="B4096" s="4" t="s">
        <v>1350</v>
      </c>
      <c r="C4096" s="4" t="s">
        <v>785</v>
      </c>
      <c r="D4096" s="4" t="s">
        <v>72</v>
      </c>
      <c r="E4096" s="14" t="s">
        <v>1187</v>
      </c>
      <c r="F4096" s="5"/>
      <c r="G4096" s="5"/>
      <c r="H4096" s="5"/>
      <c r="I4096" s="5"/>
      <c r="J4096" s="5"/>
      <c r="K4096" s="5"/>
      <c r="L4096" s="5"/>
      <c r="M4096" s="5">
        <f t="shared" si="3428"/>
        <v>0</v>
      </c>
      <c r="N4096" s="5">
        <v>0</v>
      </c>
      <c r="O4096" s="5">
        <f t="shared" ref="O4096:O4098" si="3436">O4097</f>
        <v>65</v>
      </c>
      <c r="P4096" s="5">
        <f t="shared" ref="P4096:V4098" si="3437">P4097</f>
        <v>0</v>
      </c>
      <c r="Q4096" s="5">
        <f t="shared" si="3437"/>
        <v>0</v>
      </c>
      <c r="R4096" s="5">
        <f t="shared" si="3437"/>
        <v>0</v>
      </c>
      <c r="S4096" s="5">
        <f t="shared" si="3437"/>
        <v>0</v>
      </c>
      <c r="T4096" s="5">
        <v>0</v>
      </c>
      <c r="U4096" s="5">
        <f t="shared" si="3437"/>
        <v>0</v>
      </c>
      <c r="V4096" s="36">
        <f t="shared" si="3437"/>
        <v>0</v>
      </c>
      <c r="W4096" s="5" t="e">
        <f t="shared" si="3406"/>
        <v>#DIV/0!</v>
      </c>
      <c r="X4096" s="24" t="s">
        <v>1214</v>
      </c>
    </row>
    <row r="4097" spans="1:25" x14ac:dyDescent="0.25">
      <c r="A4097" s="4" t="s">
        <v>222</v>
      </c>
      <c r="B4097" s="4" t="s">
        <v>1350</v>
      </c>
      <c r="C4097" s="4" t="s">
        <v>1146</v>
      </c>
      <c r="D4097" s="4"/>
      <c r="E4097" s="14" t="s">
        <v>857</v>
      </c>
      <c r="F4097" s="5"/>
      <c r="G4097" s="5"/>
      <c r="H4097" s="5"/>
      <c r="I4097" s="5"/>
      <c r="J4097" s="5"/>
      <c r="K4097" s="5"/>
      <c r="L4097" s="5"/>
      <c r="M4097" s="5">
        <f t="shared" si="3428"/>
        <v>0</v>
      </c>
      <c r="N4097" s="5">
        <v>1240552.8051499999</v>
      </c>
      <c r="O4097" s="5">
        <f t="shared" si="3436"/>
        <v>65</v>
      </c>
      <c r="P4097" s="5">
        <f t="shared" si="3437"/>
        <v>0</v>
      </c>
      <c r="Q4097" s="5">
        <f t="shared" si="3437"/>
        <v>0</v>
      </c>
      <c r="R4097" s="5">
        <f t="shared" si="3437"/>
        <v>0</v>
      </c>
      <c r="S4097" s="5">
        <f t="shared" si="3437"/>
        <v>0</v>
      </c>
      <c r="T4097" s="5">
        <v>787021.02191000001</v>
      </c>
      <c r="U4097" s="5">
        <f t="shared" si="3437"/>
        <v>0</v>
      </c>
      <c r="V4097" s="36">
        <f t="shared" si="3437"/>
        <v>0</v>
      </c>
      <c r="W4097" s="5">
        <f t="shared" si="3406"/>
        <v>63.441154511342091</v>
      </c>
      <c r="X4097" s="26"/>
    </row>
    <row r="4098" spans="1:25" ht="31.5" x14ac:dyDescent="0.25">
      <c r="A4098" s="4" t="s">
        <v>222</v>
      </c>
      <c r="B4098" s="4" t="s">
        <v>1350</v>
      </c>
      <c r="C4098" s="4" t="s">
        <v>1146</v>
      </c>
      <c r="D4098" s="4" t="s">
        <v>73</v>
      </c>
      <c r="E4098" s="14" t="s">
        <v>475</v>
      </c>
      <c r="F4098" s="5"/>
      <c r="G4098" s="5"/>
      <c r="H4098" s="5"/>
      <c r="I4098" s="5"/>
      <c r="J4098" s="5"/>
      <c r="K4098" s="5"/>
      <c r="L4098" s="5"/>
      <c r="M4098" s="5">
        <f t="shared" si="3428"/>
        <v>0</v>
      </c>
      <c r="N4098" s="5">
        <v>939737.81111000001</v>
      </c>
      <c r="O4098" s="5">
        <f t="shared" si="3436"/>
        <v>65</v>
      </c>
      <c r="P4098" s="5">
        <f t="shared" si="3437"/>
        <v>0</v>
      </c>
      <c r="Q4098" s="5">
        <f t="shared" si="3437"/>
        <v>0</v>
      </c>
      <c r="R4098" s="5">
        <f t="shared" si="3437"/>
        <v>0</v>
      </c>
      <c r="S4098" s="5">
        <f t="shared" si="3437"/>
        <v>0</v>
      </c>
      <c r="T4098" s="5">
        <v>544204.45183999999</v>
      </c>
      <c r="U4098" s="5">
        <f t="shared" si="3437"/>
        <v>0</v>
      </c>
      <c r="V4098" s="36">
        <f t="shared" si="3437"/>
        <v>0</v>
      </c>
      <c r="W4098" s="5">
        <f t="shared" si="3406"/>
        <v>57.910243198280618</v>
      </c>
      <c r="X4098" s="26"/>
    </row>
    <row r="4099" spans="1:25" ht="63" x14ac:dyDescent="0.25">
      <c r="A4099" s="4" t="s">
        <v>222</v>
      </c>
      <c r="B4099" s="4" t="s">
        <v>1350</v>
      </c>
      <c r="C4099" s="4" t="s">
        <v>1146</v>
      </c>
      <c r="D4099" s="4" t="s">
        <v>72</v>
      </c>
      <c r="E4099" s="14" t="s">
        <v>1187</v>
      </c>
      <c r="F4099" s="5"/>
      <c r="G4099" s="5"/>
      <c r="H4099" s="5"/>
      <c r="I4099" s="5"/>
      <c r="J4099" s="5"/>
      <c r="K4099" s="5"/>
      <c r="L4099" s="5"/>
      <c r="M4099" s="5">
        <f t="shared" si="3428"/>
        <v>0</v>
      </c>
      <c r="N4099" s="5">
        <v>939737.81111000001</v>
      </c>
      <c r="O4099" s="5">
        <v>65</v>
      </c>
      <c r="P4099" s="5">
        <v>0</v>
      </c>
      <c r="Q4099" s="5">
        <v>0</v>
      </c>
      <c r="R4099" s="5">
        <v>0</v>
      </c>
      <c r="S4099" s="5">
        <v>0</v>
      </c>
      <c r="T4099" s="5">
        <v>544204.45183999999</v>
      </c>
      <c r="U4099" s="5">
        <v>0</v>
      </c>
      <c r="V4099" s="36">
        <v>0</v>
      </c>
      <c r="W4099" s="5">
        <f t="shared" si="3406"/>
        <v>57.910243198280618</v>
      </c>
      <c r="X4099" s="26"/>
    </row>
    <row r="4100" spans="1:25" s="3" customFormat="1" x14ac:dyDescent="0.25">
      <c r="A4100" s="4" t="s">
        <v>222</v>
      </c>
      <c r="B4100" s="4" t="s">
        <v>1350</v>
      </c>
      <c r="C4100" s="4" t="s">
        <v>1146</v>
      </c>
      <c r="D4100" s="4" t="s">
        <v>13</v>
      </c>
      <c r="E4100" s="14" t="s">
        <v>480</v>
      </c>
      <c r="F4100" s="8">
        <f t="shared" ref="F4100:L4100" si="3438">F4109+F4279+F4101</f>
        <v>976282.29999999993</v>
      </c>
      <c r="G4100" s="8">
        <f t="shared" si="3438"/>
        <v>1008259.3999999999</v>
      </c>
      <c r="H4100" s="8">
        <f t="shared" si="3438"/>
        <v>488532.8</v>
      </c>
      <c r="I4100" s="8">
        <f t="shared" si="3438"/>
        <v>-3681.6000000000004</v>
      </c>
      <c r="J4100" s="8">
        <f t="shared" si="3438"/>
        <v>-16538.7</v>
      </c>
      <c r="K4100" s="8">
        <f t="shared" si="3438"/>
        <v>-22831.7</v>
      </c>
      <c r="L4100" s="8">
        <f t="shared" si="3438"/>
        <v>77751.051999999996</v>
      </c>
      <c r="M4100" s="8">
        <f t="shared" si="3428"/>
        <v>1050351.7519999999</v>
      </c>
      <c r="N4100" s="5">
        <v>300814.99404000002</v>
      </c>
      <c r="O4100" s="8">
        <f>O4109+O4279+O4101</f>
        <v>425991.29236000008</v>
      </c>
      <c r="P4100" s="8">
        <f t="shared" ref="P4100:V4100" si="3439">P4109+P4279+P4101</f>
        <v>18109.620320000002</v>
      </c>
      <c r="Q4100" s="8">
        <f t="shared" si="3439"/>
        <v>117665.13700999999</v>
      </c>
      <c r="R4100" s="8">
        <f t="shared" si="3439"/>
        <v>0</v>
      </c>
      <c r="S4100" s="8">
        <f t="shared" si="3439"/>
        <v>0</v>
      </c>
      <c r="T4100" s="5">
        <v>242816.57006999999</v>
      </c>
      <c r="U4100" s="8">
        <f t="shared" si="3439"/>
        <v>11616.58884</v>
      </c>
      <c r="V4100" s="34">
        <f t="shared" si="3439"/>
        <v>0</v>
      </c>
      <c r="W4100" s="5">
        <f t="shared" si="3406"/>
        <v>80.719570128114071</v>
      </c>
      <c r="X4100" s="21"/>
    </row>
    <row r="4101" spans="1:25" s="3" customFormat="1" ht="63" x14ac:dyDescent="0.25">
      <c r="A4101" s="4" t="s">
        <v>222</v>
      </c>
      <c r="B4101" s="4" t="s">
        <v>1350</v>
      </c>
      <c r="C4101" s="4" t="s">
        <v>1146</v>
      </c>
      <c r="D4101" s="4" t="s">
        <v>182</v>
      </c>
      <c r="E4101" s="14" t="s">
        <v>481</v>
      </c>
      <c r="F4101" s="8">
        <f t="shared" ref="F4101:L4107" si="3440">F4102</f>
        <v>0</v>
      </c>
      <c r="G4101" s="8">
        <f t="shared" si="3440"/>
        <v>0</v>
      </c>
      <c r="H4101" s="8">
        <f t="shared" si="3440"/>
        <v>0</v>
      </c>
      <c r="I4101" s="8">
        <f t="shared" si="3440"/>
        <v>0</v>
      </c>
      <c r="J4101" s="8">
        <f t="shared" si="3440"/>
        <v>0</v>
      </c>
      <c r="K4101" s="8">
        <f t="shared" si="3440"/>
        <v>0</v>
      </c>
      <c r="L4101" s="8">
        <f t="shared" si="3440"/>
        <v>0</v>
      </c>
      <c r="M4101" s="8">
        <f t="shared" si="3428"/>
        <v>0</v>
      </c>
      <c r="N4101" s="5">
        <v>300814.99404000002</v>
      </c>
      <c r="O4101" s="8">
        <f t="shared" ref="O4101:O4107" si="3441">O4102</f>
        <v>0</v>
      </c>
      <c r="P4101" s="8">
        <f t="shared" ref="P4101:V4107" si="3442">P4102</f>
        <v>0</v>
      </c>
      <c r="Q4101" s="8">
        <f t="shared" si="3442"/>
        <v>0</v>
      </c>
      <c r="R4101" s="8">
        <f t="shared" si="3442"/>
        <v>0</v>
      </c>
      <c r="S4101" s="8">
        <f t="shared" si="3442"/>
        <v>0</v>
      </c>
      <c r="T4101" s="5">
        <v>242816.57006999999</v>
      </c>
      <c r="U4101" s="8">
        <f t="shared" si="3442"/>
        <v>0</v>
      </c>
      <c r="V4101" s="34">
        <f t="shared" si="3442"/>
        <v>0</v>
      </c>
      <c r="W4101" s="5">
        <f t="shared" si="3406"/>
        <v>80.719570128114071</v>
      </c>
      <c r="X4101" s="26"/>
      <c r="Y4101" s="3" t="s">
        <v>1236</v>
      </c>
    </row>
    <row r="4102" spans="1:25" s="10" customFormat="1" ht="47.25" x14ac:dyDescent="0.25">
      <c r="A4102" s="4" t="s">
        <v>222</v>
      </c>
      <c r="B4102" s="4" t="s">
        <v>1350</v>
      </c>
      <c r="C4102" s="4" t="s">
        <v>1094</v>
      </c>
      <c r="D4102" s="4"/>
      <c r="E4102" s="14" t="s">
        <v>1096</v>
      </c>
      <c r="F4102" s="11">
        <f t="shared" si="3440"/>
        <v>0</v>
      </c>
      <c r="G4102" s="11">
        <f t="shared" si="3440"/>
        <v>0</v>
      </c>
      <c r="H4102" s="11">
        <f t="shared" si="3440"/>
        <v>0</v>
      </c>
      <c r="I4102" s="11">
        <f t="shared" si="3440"/>
        <v>0</v>
      </c>
      <c r="J4102" s="11">
        <f t="shared" si="3440"/>
        <v>0</v>
      </c>
      <c r="K4102" s="11">
        <f t="shared" si="3440"/>
        <v>0</v>
      </c>
      <c r="L4102" s="11">
        <f t="shared" si="3440"/>
        <v>0</v>
      </c>
      <c r="M4102" s="11">
        <f t="shared" si="3428"/>
        <v>0</v>
      </c>
      <c r="N4102" s="5">
        <v>307472.01018000004</v>
      </c>
      <c r="O4102" s="11">
        <f t="shared" si="3441"/>
        <v>0</v>
      </c>
      <c r="P4102" s="11">
        <f t="shared" si="3442"/>
        <v>0</v>
      </c>
      <c r="Q4102" s="11">
        <f t="shared" si="3442"/>
        <v>0</v>
      </c>
      <c r="R4102" s="11">
        <f t="shared" si="3442"/>
        <v>0</v>
      </c>
      <c r="S4102" s="11">
        <f t="shared" si="3442"/>
        <v>0</v>
      </c>
      <c r="T4102" s="5">
        <v>305101.38678</v>
      </c>
      <c r="U4102" s="11">
        <f t="shared" si="3442"/>
        <v>0</v>
      </c>
      <c r="V4102" s="35">
        <f t="shared" si="3442"/>
        <v>0</v>
      </c>
      <c r="W4102" s="5">
        <f t="shared" si="3406"/>
        <v>99.228995381201614</v>
      </c>
      <c r="X4102" s="26"/>
      <c r="Y4102" s="3" t="s">
        <v>1236</v>
      </c>
    </row>
    <row r="4103" spans="1:25" ht="47.25" x14ac:dyDescent="0.25">
      <c r="A4103" s="4" t="s">
        <v>222</v>
      </c>
      <c r="B4103" s="4" t="s">
        <v>1350</v>
      </c>
      <c r="C4103" s="4" t="s">
        <v>1095</v>
      </c>
      <c r="D4103" s="4"/>
      <c r="E4103" s="14" t="s">
        <v>1097</v>
      </c>
      <c r="F4103" s="5">
        <f t="shared" si="3440"/>
        <v>0</v>
      </c>
      <c r="G4103" s="5">
        <f t="shared" si="3440"/>
        <v>0</v>
      </c>
      <c r="H4103" s="5">
        <f t="shared" si="3440"/>
        <v>0</v>
      </c>
      <c r="I4103" s="5">
        <f t="shared" si="3440"/>
        <v>0</v>
      </c>
      <c r="J4103" s="5">
        <f t="shared" si="3440"/>
        <v>0</v>
      </c>
      <c r="K4103" s="5">
        <f t="shared" si="3440"/>
        <v>0</v>
      </c>
      <c r="L4103" s="5">
        <f t="shared" si="3440"/>
        <v>0</v>
      </c>
      <c r="M4103" s="5">
        <f t="shared" si="3428"/>
        <v>0</v>
      </c>
      <c r="N4103" s="5">
        <v>307472.01018000004</v>
      </c>
      <c r="O4103" s="5">
        <f t="shared" si="3441"/>
        <v>0</v>
      </c>
      <c r="P4103" s="5">
        <f t="shared" si="3442"/>
        <v>0</v>
      </c>
      <c r="Q4103" s="5">
        <f t="shared" si="3442"/>
        <v>0</v>
      </c>
      <c r="R4103" s="5">
        <f t="shared" si="3442"/>
        <v>0</v>
      </c>
      <c r="S4103" s="5">
        <f t="shared" si="3442"/>
        <v>0</v>
      </c>
      <c r="T4103" s="5">
        <v>305101.38678</v>
      </c>
      <c r="U4103" s="5">
        <f t="shared" si="3442"/>
        <v>0</v>
      </c>
      <c r="V4103" s="36">
        <f t="shared" si="3442"/>
        <v>0</v>
      </c>
      <c r="W4103" s="5">
        <f t="shared" si="3406"/>
        <v>99.228995381201614</v>
      </c>
      <c r="X4103" s="26"/>
      <c r="Y4103" s="3" t="s">
        <v>1236</v>
      </c>
    </row>
    <row r="4104" spans="1:25" ht="31.5" x14ac:dyDescent="0.25">
      <c r="A4104" s="4" t="s">
        <v>222</v>
      </c>
      <c r="B4104" s="4" t="s">
        <v>1350</v>
      </c>
      <c r="C4104" s="4" t="s">
        <v>1095</v>
      </c>
      <c r="D4104" s="4" t="s">
        <v>11</v>
      </c>
      <c r="E4104" s="14" t="s">
        <v>465</v>
      </c>
      <c r="F4104" s="5">
        <f t="shared" si="3440"/>
        <v>0</v>
      </c>
      <c r="G4104" s="5">
        <f t="shared" si="3440"/>
        <v>0</v>
      </c>
      <c r="H4104" s="5">
        <f t="shared" si="3440"/>
        <v>0</v>
      </c>
      <c r="I4104" s="5">
        <f t="shared" si="3440"/>
        <v>0</v>
      </c>
      <c r="J4104" s="5">
        <f t="shared" si="3440"/>
        <v>0</v>
      </c>
      <c r="K4104" s="5">
        <f t="shared" si="3440"/>
        <v>0</v>
      </c>
      <c r="L4104" s="5">
        <f t="shared" si="3440"/>
        <v>0</v>
      </c>
      <c r="M4104" s="5">
        <f t="shared" si="3428"/>
        <v>0</v>
      </c>
      <c r="N4104" s="5">
        <v>15364.028050000001</v>
      </c>
      <c r="O4104" s="5">
        <f t="shared" si="3441"/>
        <v>0</v>
      </c>
      <c r="P4104" s="5">
        <f t="shared" si="3442"/>
        <v>0</v>
      </c>
      <c r="Q4104" s="5">
        <f t="shared" si="3442"/>
        <v>0</v>
      </c>
      <c r="R4104" s="5">
        <f t="shared" si="3442"/>
        <v>0</v>
      </c>
      <c r="S4104" s="5">
        <f t="shared" si="3442"/>
        <v>0</v>
      </c>
      <c r="T4104" s="5">
        <v>14240.668900000001</v>
      </c>
      <c r="U4104" s="5">
        <f t="shared" si="3442"/>
        <v>0</v>
      </c>
      <c r="V4104" s="36">
        <f t="shared" si="3442"/>
        <v>0</v>
      </c>
      <c r="W4104" s="5">
        <f t="shared" si="3406"/>
        <v>92.688381286833177</v>
      </c>
      <c r="X4104" s="26"/>
      <c r="Y4104" s="3" t="s">
        <v>1236</v>
      </c>
    </row>
    <row r="4105" spans="1:25" ht="31.5" x14ac:dyDescent="0.25">
      <c r="A4105" s="4" t="s">
        <v>222</v>
      </c>
      <c r="B4105" s="4" t="s">
        <v>1350</v>
      </c>
      <c r="C4105" s="4" t="s">
        <v>1095</v>
      </c>
      <c r="D4105" s="4" t="s">
        <v>12</v>
      </c>
      <c r="E4105" s="14" t="s">
        <v>466</v>
      </c>
      <c r="F4105" s="5">
        <f t="shared" si="3440"/>
        <v>0</v>
      </c>
      <c r="G4105" s="5">
        <f t="shared" si="3440"/>
        <v>0</v>
      </c>
      <c r="H4105" s="5">
        <f t="shared" si="3440"/>
        <v>0</v>
      </c>
      <c r="I4105" s="5">
        <f t="shared" si="3440"/>
        <v>0</v>
      </c>
      <c r="J4105" s="5">
        <f t="shared" si="3440"/>
        <v>0</v>
      </c>
      <c r="K4105" s="5">
        <f t="shared" si="3440"/>
        <v>0</v>
      </c>
      <c r="L4105" s="5">
        <f t="shared" si="3440"/>
        <v>0</v>
      </c>
      <c r="M4105" s="5">
        <f t="shared" si="3428"/>
        <v>0</v>
      </c>
      <c r="N4105" s="5">
        <v>15364.028050000001</v>
      </c>
      <c r="O4105" s="5">
        <f t="shared" si="3441"/>
        <v>0</v>
      </c>
      <c r="P4105" s="5">
        <f t="shared" si="3442"/>
        <v>0</v>
      </c>
      <c r="Q4105" s="5">
        <f t="shared" si="3442"/>
        <v>0</v>
      </c>
      <c r="R4105" s="5">
        <f t="shared" si="3442"/>
        <v>0</v>
      </c>
      <c r="S4105" s="5">
        <f t="shared" si="3442"/>
        <v>0</v>
      </c>
      <c r="T4105" s="5">
        <v>14240.668900000001</v>
      </c>
      <c r="U4105" s="5">
        <f t="shared" si="3442"/>
        <v>0</v>
      </c>
      <c r="V4105" s="36">
        <f t="shared" si="3442"/>
        <v>0</v>
      </c>
      <c r="W4105" s="5">
        <f t="shared" si="3406"/>
        <v>92.688381286833177</v>
      </c>
      <c r="X4105" s="26"/>
      <c r="Y4105" s="3" t="s">
        <v>1236</v>
      </c>
    </row>
    <row r="4106" spans="1:25" x14ac:dyDescent="0.25">
      <c r="A4106" s="4" t="s">
        <v>222</v>
      </c>
      <c r="B4106" s="4" t="s">
        <v>1350</v>
      </c>
      <c r="C4106" s="4" t="s">
        <v>1095</v>
      </c>
      <c r="D4106" s="4" t="s">
        <v>13</v>
      </c>
      <c r="E4106" s="14" t="s">
        <v>480</v>
      </c>
      <c r="F4106" s="5">
        <f t="shared" si="3440"/>
        <v>0</v>
      </c>
      <c r="G4106" s="5">
        <f t="shared" si="3440"/>
        <v>0</v>
      </c>
      <c r="H4106" s="5">
        <f t="shared" si="3440"/>
        <v>0</v>
      </c>
      <c r="I4106" s="5">
        <f t="shared" si="3440"/>
        <v>0</v>
      </c>
      <c r="J4106" s="5">
        <f t="shared" si="3440"/>
        <v>0</v>
      </c>
      <c r="K4106" s="5">
        <f t="shared" si="3440"/>
        <v>0</v>
      </c>
      <c r="L4106" s="5">
        <f t="shared" si="3440"/>
        <v>0</v>
      </c>
      <c r="M4106" s="5">
        <f t="shared" si="3428"/>
        <v>0</v>
      </c>
      <c r="N4106" s="5">
        <v>292107.98213000002</v>
      </c>
      <c r="O4106" s="5">
        <f t="shared" si="3441"/>
        <v>0</v>
      </c>
      <c r="P4106" s="5">
        <f t="shared" si="3442"/>
        <v>0</v>
      </c>
      <c r="Q4106" s="5">
        <f t="shared" si="3442"/>
        <v>0</v>
      </c>
      <c r="R4106" s="5">
        <f t="shared" si="3442"/>
        <v>0</v>
      </c>
      <c r="S4106" s="5">
        <f t="shared" si="3442"/>
        <v>0</v>
      </c>
      <c r="T4106" s="5">
        <v>290860.71788000001</v>
      </c>
      <c r="U4106" s="5">
        <f t="shared" si="3442"/>
        <v>0</v>
      </c>
      <c r="V4106" s="36">
        <f t="shared" si="3442"/>
        <v>0</v>
      </c>
      <c r="W4106" s="5">
        <f t="shared" si="3406"/>
        <v>99.573012609616086</v>
      </c>
      <c r="X4106" s="26"/>
      <c r="Y4106" s="3" t="s">
        <v>1236</v>
      </c>
    </row>
    <row r="4107" spans="1:25" x14ac:dyDescent="0.25">
      <c r="A4107" s="4" t="s">
        <v>222</v>
      </c>
      <c r="B4107" s="4" t="s">
        <v>1350</v>
      </c>
      <c r="C4107" s="4" t="s">
        <v>1095</v>
      </c>
      <c r="D4107" s="4" t="s">
        <v>14</v>
      </c>
      <c r="E4107" s="14" t="s">
        <v>482</v>
      </c>
      <c r="F4107" s="5">
        <f t="shared" si="3440"/>
        <v>0</v>
      </c>
      <c r="G4107" s="5">
        <f t="shared" si="3440"/>
        <v>0</v>
      </c>
      <c r="H4107" s="5">
        <f t="shared" si="3440"/>
        <v>0</v>
      </c>
      <c r="I4107" s="5">
        <f t="shared" si="3440"/>
        <v>0</v>
      </c>
      <c r="J4107" s="5">
        <f t="shared" si="3440"/>
        <v>0</v>
      </c>
      <c r="K4107" s="5">
        <f t="shared" si="3440"/>
        <v>0</v>
      </c>
      <c r="L4107" s="5">
        <f t="shared" si="3440"/>
        <v>0</v>
      </c>
      <c r="M4107" s="5">
        <f t="shared" si="3428"/>
        <v>0</v>
      </c>
      <c r="N4107" s="5">
        <v>292107.98213000002</v>
      </c>
      <c r="O4107" s="5">
        <f t="shared" si="3441"/>
        <v>0</v>
      </c>
      <c r="P4107" s="5">
        <f t="shared" si="3442"/>
        <v>0</v>
      </c>
      <c r="Q4107" s="5">
        <f t="shared" si="3442"/>
        <v>0</v>
      </c>
      <c r="R4107" s="5">
        <f t="shared" si="3442"/>
        <v>0</v>
      </c>
      <c r="S4107" s="5">
        <f t="shared" si="3442"/>
        <v>0</v>
      </c>
      <c r="T4107" s="5">
        <v>290860.71788000001</v>
      </c>
      <c r="U4107" s="5">
        <f t="shared" si="3442"/>
        <v>0</v>
      </c>
      <c r="V4107" s="36">
        <f t="shared" si="3442"/>
        <v>0</v>
      </c>
      <c r="W4107" s="5">
        <f t="shared" ref="W4107:W4170" si="3443">T4107/N4107*100</f>
        <v>99.573012609616086</v>
      </c>
      <c r="X4107" s="26"/>
      <c r="Y4107" s="3" t="s">
        <v>1236</v>
      </c>
    </row>
    <row r="4108" spans="1:25" x14ac:dyDescent="0.25">
      <c r="A4108" s="9" t="s">
        <v>222</v>
      </c>
      <c r="B4108" s="9" t="s">
        <v>1346</v>
      </c>
      <c r="C4108" s="9"/>
      <c r="D4108" s="9"/>
      <c r="E4108" s="13" t="s">
        <v>447</v>
      </c>
      <c r="F4108" s="5"/>
      <c r="G4108" s="5"/>
      <c r="H4108" s="5"/>
      <c r="I4108" s="5"/>
      <c r="J4108" s="5"/>
      <c r="K4108" s="5"/>
      <c r="L4108" s="5"/>
      <c r="M4108" s="5">
        <f t="shared" si="3428"/>
        <v>0</v>
      </c>
      <c r="N4108" s="11">
        <v>110225.299</v>
      </c>
      <c r="O4108" s="5">
        <v>0</v>
      </c>
      <c r="P4108" s="5">
        <v>0</v>
      </c>
      <c r="Q4108" s="5">
        <v>0</v>
      </c>
      <c r="R4108" s="5">
        <v>0</v>
      </c>
      <c r="S4108" s="5">
        <v>0</v>
      </c>
      <c r="T4108" s="11">
        <v>87121.119449999998</v>
      </c>
      <c r="U4108" s="5">
        <v>0</v>
      </c>
      <c r="V4108" s="36">
        <v>0</v>
      </c>
      <c r="W4108" s="11">
        <f t="shared" si="3443"/>
        <v>79.039131887498897</v>
      </c>
      <c r="X4108" s="26"/>
      <c r="Y4108" s="3" t="s">
        <v>1236</v>
      </c>
    </row>
    <row r="4109" spans="1:25" s="3" customFormat="1" ht="31.5" x14ac:dyDescent="0.25">
      <c r="A4109" s="4" t="s">
        <v>222</v>
      </c>
      <c r="B4109" s="4" t="s">
        <v>1346</v>
      </c>
      <c r="C4109" s="4" t="s">
        <v>188</v>
      </c>
      <c r="D4109" s="4"/>
      <c r="E4109" s="14" t="s">
        <v>994</v>
      </c>
      <c r="F4109" s="8">
        <f t="shared" ref="F4109:L4109" si="3444">F4110+F4142+F4206+F4239</f>
        <v>971917.7</v>
      </c>
      <c r="G4109" s="8">
        <f t="shared" si="3444"/>
        <v>1005163.8999999999</v>
      </c>
      <c r="H4109" s="8">
        <f t="shared" si="3444"/>
        <v>485381.2</v>
      </c>
      <c r="I4109" s="8">
        <f t="shared" si="3444"/>
        <v>-3681.6000000000004</v>
      </c>
      <c r="J4109" s="8">
        <f t="shared" si="3444"/>
        <v>-16538.7</v>
      </c>
      <c r="K4109" s="8">
        <f t="shared" si="3444"/>
        <v>-22831.7</v>
      </c>
      <c r="L4109" s="8">
        <f t="shared" si="3444"/>
        <v>77751.051999999996</v>
      </c>
      <c r="M4109" s="8">
        <f t="shared" si="3428"/>
        <v>1045987.152</v>
      </c>
      <c r="N4109" s="5">
        <v>110225.299</v>
      </c>
      <c r="O4109" s="8">
        <f>O4110+O4142+O4206+O4239</f>
        <v>425671.32750000007</v>
      </c>
      <c r="P4109" s="8">
        <f t="shared" ref="P4109:V4109" si="3445">P4110+P4142+P4206+P4239</f>
        <v>1232</v>
      </c>
      <c r="Q4109" s="8">
        <f t="shared" si="3445"/>
        <v>117345.17215</v>
      </c>
      <c r="R4109" s="8">
        <f t="shared" si="3445"/>
        <v>0</v>
      </c>
      <c r="S4109" s="8">
        <f t="shared" si="3445"/>
        <v>0</v>
      </c>
      <c r="T4109" s="5">
        <v>87121.119449999998</v>
      </c>
      <c r="U4109" s="8">
        <f t="shared" si="3445"/>
        <v>1232</v>
      </c>
      <c r="V4109" s="34">
        <f t="shared" si="3445"/>
        <v>0</v>
      </c>
      <c r="W4109" s="5">
        <f t="shared" si="3443"/>
        <v>79.039131887498897</v>
      </c>
      <c r="X4109" s="21"/>
    </row>
    <row r="4110" spans="1:25" s="10" customFormat="1" ht="31.5" x14ac:dyDescent="0.25">
      <c r="A4110" s="4" t="s">
        <v>222</v>
      </c>
      <c r="B4110" s="4" t="s">
        <v>1346</v>
      </c>
      <c r="C4110" s="4" t="s">
        <v>230</v>
      </c>
      <c r="D4110" s="4"/>
      <c r="E4110" s="14" t="s">
        <v>995</v>
      </c>
      <c r="F4110" s="11">
        <f t="shared" ref="F4110:L4110" si="3446">F4111+F4137</f>
        <v>866173.5</v>
      </c>
      <c r="G4110" s="11">
        <f t="shared" si="3446"/>
        <v>819782.7</v>
      </c>
      <c r="H4110" s="11">
        <f t="shared" si="3446"/>
        <v>300000</v>
      </c>
      <c r="I4110" s="11">
        <f t="shared" si="3446"/>
        <v>-2220.5</v>
      </c>
      <c r="J4110" s="11">
        <f t="shared" si="3446"/>
        <v>0</v>
      </c>
      <c r="K4110" s="11">
        <f t="shared" si="3446"/>
        <v>0</v>
      </c>
      <c r="L4110" s="11">
        <f t="shared" si="3446"/>
        <v>62173.660999999993</v>
      </c>
      <c r="M4110" s="11">
        <f t="shared" si="3428"/>
        <v>926126.66099999996</v>
      </c>
      <c r="N4110" s="5">
        <v>77899.90400000001</v>
      </c>
      <c r="O4110" s="11">
        <f>O4111+O4137</f>
        <v>325206.23840000003</v>
      </c>
      <c r="P4110" s="11">
        <f t="shared" ref="P4110:V4110" si="3447">P4111+P4137</f>
        <v>1232</v>
      </c>
      <c r="Q4110" s="11">
        <f t="shared" si="3447"/>
        <v>117345.17215</v>
      </c>
      <c r="R4110" s="11">
        <f t="shared" si="3447"/>
        <v>0</v>
      </c>
      <c r="S4110" s="11">
        <f t="shared" si="3447"/>
        <v>0</v>
      </c>
      <c r="T4110" s="5">
        <v>55192.725469999998</v>
      </c>
      <c r="U4110" s="11">
        <f t="shared" si="3447"/>
        <v>1232</v>
      </c>
      <c r="V4110" s="35">
        <f t="shared" si="3447"/>
        <v>0</v>
      </c>
      <c r="W4110" s="5">
        <f t="shared" si="3443"/>
        <v>70.850826042096273</v>
      </c>
      <c r="X4110" s="25"/>
    </row>
    <row r="4111" spans="1:25" ht="47.25" x14ac:dyDescent="0.25">
      <c r="A4111" s="4" t="s">
        <v>222</v>
      </c>
      <c r="B4111" s="4" t="s">
        <v>1346</v>
      </c>
      <c r="C4111" s="4" t="s">
        <v>258</v>
      </c>
      <c r="D4111" s="4"/>
      <c r="E4111" s="14" t="s">
        <v>996</v>
      </c>
      <c r="F4111" s="5">
        <f t="shared" ref="F4111:L4111" si="3448">F4112</f>
        <v>866173.5</v>
      </c>
      <c r="G4111" s="5">
        <f t="shared" si="3448"/>
        <v>819782.7</v>
      </c>
      <c r="H4111" s="5">
        <f t="shared" si="3448"/>
        <v>300000</v>
      </c>
      <c r="I4111" s="5">
        <f t="shared" si="3448"/>
        <v>-2220.5</v>
      </c>
      <c r="J4111" s="5">
        <f t="shared" si="3448"/>
        <v>0</v>
      </c>
      <c r="K4111" s="5">
        <f t="shared" si="3448"/>
        <v>0</v>
      </c>
      <c r="L4111" s="5">
        <f t="shared" si="3448"/>
        <v>62173.660999999993</v>
      </c>
      <c r="M4111" s="5">
        <f t="shared" si="3428"/>
        <v>926126.66099999996</v>
      </c>
      <c r="N4111" s="5">
        <v>72939.008000000002</v>
      </c>
      <c r="O4111" s="5">
        <f>O4112</f>
        <v>320000.51237000001</v>
      </c>
      <c r="P4111" s="5">
        <f t="shared" ref="P4111:V4111" si="3449">P4112</f>
        <v>1232</v>
      </c>
      <c r="Q4111" s="5">
        <f t="shared" si="3449"/>
        <v>117345.17215</v>
      </c>
      <c r="R4111" s="5">
        <f t="shared" si="3449"/>
        <v>0</v>
      </c>
      <c r="S4111" s="5">
        <f t="shared" si="3449"/>
        <v>0</v>
      </c>
      <c r="T4111" s="5">
        <v>51293</v>
      </c>
      <c r="U4111" s="5">
        <f t="shared" si="3449"/>
        <v>1232</v>
      </c>
      <c r="V4111" s="36">
        <f t="shared" si="3449"/>
        <v>0</v>
      </c>
      <c r="W4111" s="5">
        <f t="shared" si="3443"/>
        <v>70.323139025965361</v>
      </c>
      <c r="X4111" s="26"/>
    </row>
    <row r="4112" spans="1:25" ht="31.5" x14ac:dyDescent="0.25">
      <c r="A4112" s="4" t="s">
        <v>222</v>
      </c>
      <c r="B4112" s="4" t="s">
        <v>1346</v>
      </c>
      <c r="C4112" s="4" t="s">
        <v>251</v>
      </c>
      <c r="D4112" s="4"/>
      <c r="E4112" s="14" t="s">
        <v>998</v>
      </c>
      <c r="F4112" s="5">
        <f t="shared" ref="F4112:L4112" si="3450">F4113+F4117+F4131</f>
        <v>866173.5</v>
      </c>
      <c r="G4112" s="5">
        <f t="shared" si="3450"/>
        <v>819782.7</v>
      </c>
      <c r="H4112" s="5">
        <f t="shared" si="3450"/>
        <v>300000</v>
      </c>
      <c r="I4112" s="5">
        <f t="shared" si="3450"/>
        <v>-2220.5</v>
      </c>
      <c r="J4112" s="5">
        <f t="shared" si="3450"/>
        <v>0</v>
      </c>
      <c r="K4112" s="5">
        <f t="shared" si="3450"/>
        <v>0</v>
      </c>
      <c r="L4112" s="5">
        <f t="shared" si="3450"/>
        <v>62173.660999999993</v>
      </c>
      <c r="M4112" s="5">
        <f t="shared" si="3428"/>
        <v>926126.66099999996</v>
      </c>
      <c r="N4112" s="5">
        <v>48.59</v>
      </c>
      <c r="O4112" s="5">
        <f>O4113+O4117+O4131</f>
        <v>320000.51237000001</v>
      </c>
      <c r="P4112" s="5">
        <f t="shared" ref="P4112:V4112" si="3451">P4113+P4117+P4131</f>
        <v>1232</v>
      </c>
      <c r="Q4112" s="5">
        <f t="shared" si="3451"/>
        <v>117345.17215</v>
      </c>
      <c r="R4112" s="5">
        <f t="shared" si="3451"/>
        <v>0</v>
      </c>
      <c r="S4112" s="5">
        <f t="shared" si="3451"/>
        <v>0</v>
      </c>
      <c r="T4112" s="5">
        <v>0</v>
      </c>
      <c r="U4112" s="5">
        <f t="shared" si="3451"/>
        <v>1232</v>
      </c>
      <c r="V4112" s="36">
        <f t="shared" si="3451"/>
        <v>0</v>
      </c>
      <c r="W4112" s="5">
        <f t="shared" si="3443"/>
        <v>0</v>
      </c>
      <c r="X4112" s="26"/>
    </row>
    <row r="4113" spans="1:25" ht="31.5" x14ac:dyDescent="0.25">
      <c r="A4113" s="4" t="s">
        <v>222</v>
      </c>
      <c r="B4113" s="4" t="s">
        <v>1346</v>
      </c>
      <c r="C4113" s="4" t="s">
        <v>251</v>
      </c>
      <c r="D4113" s="4" t="s">
        <v>246</v>
      </c>
      <c r="E4113" s="14" t="s">
        <v>473</v>
      </c>
      <c r="F4113" s="5">
        <f t="shared" ref="F4113:L4115" si="3452">F4114</f>
        <v>53584.6</v>
      </c>
      <c r="G4113" s="5">
        <f t="shared" si="3452"/>
        <v>0</v>
      </c>
      <c r="H4113" s="5">
        <f t="shared" si="3452"/>
        <v>0</v>
      </c>
      <c r="I4113" s="5">
        <f t="shared" si="3452"/>
        <v>0</v>
      </c>
      <c r="J4113" s="5">
        <f t="shared" si="3452"/>
        <v>0</v>
      </c>
      <c r="K4113" s="5">
        <f t="shared" si="3452"/>
        <v>0</v>
      </c>
      <c r="L4113" s="5">
        <f t="shared" si="3452"/>
        <v>6356</v>
      </c>
      <c r="M4113" s="5">
        <f t="shared" si="3428"/>
        <v>59940.6</v>
      </c>
      <c r="N4113" s="5">
        <v>48.59</v>
      </c>
      <c r="O4113" s="5">
        <f t="shared" ref="O4113:O4115" si="3453">O4114</f>
        <v>43748.112580000001</v>
      </c>
      <c r="P4113" s="5">
        <f t="shared" ref="P4113:V4115" si="3454">P4114</f>
        <v>0</v>
      </c>
      <c r="Q4113" s="5">
        <f t="shared" si="3454"/>
        <v>0</v>
      </c>
      <c r="R4113" s="5">
        <f t="shared" si="3454"/>
        <v>0</v>
      </c>
      <c r="S4113" s="5">
        <f t="shared" si="3454"/>
        <v>0</v>
      </c>
      <c r="T4113" s="5">
        <v>0</v>
      </c>
      <c r="U4113" s="5">
        <f t="shared" si="3454"/>
        <v>0</v>
      </c>
      <c r="V4113" s="36">
        <f t="shared" si="3454"/>
        <v>0</v>
      </c>
      <c r="W4113" s="5">
        <f t="shared" si="3443"/>
        <v>0</v>
      </c>
      <c r="X4113" s="26"/>
    </row>
    <row r="4114" spans="1:25" hidden="1" x14ac:dyDescent="0.25">
      <c r="A4114" s="4" t="s">
        <v>222</v>
      </c>
      <c r="B4114" s="4" t="s">
        <v>1346</v>
      </c>
      <c r="C4114" s="4" t="s">
        <v>251</v>
      </c>
      <c r="D4114" s="4" t="s">
        <v>245</v>
      </c>
      <c r="E4114" s="14" t="s">
        <v>474</v>
      </c>
      <c r="F4114" s="5">
        <f t="shared" si="3452"/>
        <v>53584.6</v>
      </c>
      <c r="G4114" s="5">
        <f t="shared" si="3452"/>
        <v>0</v>
      </c>
      <c r="H4114" s="5">
        <f t="shared" si="3452"/>
        <v>0</v>
      </c>
      <c r="I4114" s="5">
        <f t="shared" si="3452"/>
        <v>0</v>
      </c>
      <c r="J4114" s="5">
        <f t="shared" si="3452"/>
        <v>0</v>
      </c>
      <c r="K4114" s="5">
        <f t="shared" si="3452"/>
        <v>0</v>
      </c>
      <c r="L4114" s="5">
        <f t="shared" si="3452"/>
        <v>6356</v>
      </c>
      <c r="M4114" s="5">
        <f t="shared" si="3428"/>
        <v>59940.6</v>
      </c>
      <c r="N4114" s="5">
        <v>0</v>
      </c>
      <c r="O4114" s="5">
        <f t="shared" si="3453"/>
        <v>43748.112580000001</v>
      </c>
      <c r="P4114" s="5">
        <f t="shared" si="3454"/>
        <v>0</v>
      </c>
      <c r="Q4114" s="5">
        <f t="shared" si="3454"/>
        <v>0</v>
      </c>
      <c r="R4114" s="5">
        <f t="shared" si="3454"/>
        <v>0</v>
      </c>
      <c r="S4114" s="5">
        <f t="shared" si="3454"/>
        <v>0</v>
      </c>
      <c r="T4114" s="5">
        <v>0</v>
      </c>
      <c r="U4114" s="5">
        <f t="shared" si="3454"/>
        <v>0</v>
      </c>
      <c r="V4114" s="36">
        <f t="shared" si="3454"/>
        <v>0</v>
      </c>
      <c r="W4114" s="5" t="e">
        <f t="shared" si="3443"/>
        <v>#DIV/0!</v>
      </c>
      <c r="X4114" s="24" t="s">
        <v>1214</v>
      </c>
    </row>
    <row r="4115" spans="1:25" ht="110.25" x14ac:dyDescent="0.25">
      <c r="A4115" s="4" t="s">
        <v>222</v>
      </c>
      <c r="B4115" s="4" t="s">
        <v>1346</v>
      </c>
      <c r="C4115" s="4" t="s">
        <v>251</v>
      </c>
      <c r="D4115" s="4" t="s">
        <v>577</v>
      </c>
      <c r="E4115" s="14" t="s">
        <v>644</v>
      </c>
      <c r="F4115" s="5">
        <f t="shared" si="3452"/>
        <v>53584.6</v>
      </c>
      <c r="G4115" s="5">
        <f t="shared" si="3452"/>
        <v>0</v>
      </c>
      <c r="H4115" s="5">
        <f t="shared" si="3452"/>
        <v>0</v>
      </c>
      <c r="I4115" s="5">
        <f t="shared" si="3452"/>
        <v>0</v>
      </c>
      <c r="J4115" s="5">
        <f t="shared" si="3452"/>
        <v>0</v>
      </c>
      <c r="K4115" s="5">
        <f t="shared" si="3452"/>
        <v>0</v>
      </c>
      <c r="L4115" s="5">
        <f t="shared" si="3452"/>
        <v>6356</v>
      </c>
      <c r="M4115" s="5">
        <f t="shared" si="3428"/>
        <v>59940.6</v>
      </c>
      <c r="N4115" s="5">
        <v>48.59</v>
      </c>
      <c r="O4115" s="5">
        <f t="shared" si="3453"/>
        <v>43748.112580000001</v>
      </c>
      <c r="P4115" s="5">
        <f t="shared" si="3454"/>
        <v>0</v>
      </c>
      <c r="Q4115" s="5">
        <f t="shared" si="3454"/>
        <v>0</v>
      </c>
      <c r="R4115" s="5">
        <f t="shared" si="3454"/>
        <v>0</v>
      </c>
      <c r="S4115" s="5">
        <f t="shared" si="3454"/>
        <v>0</v>
      </c>
      <c r="T4115" s="5">
        <v>0</v>
      </c>
      <c r="U4115" s="5">
        <f t="shared" si="3454"/>
        <v>0</v>
      </c>
      <c r="V4115" s="36">
        <f t="shared" si="3454"/>
        <v>0</v>
      </c>
      <c r="W4115" s="5">
        <f t="shared" si="3443"/>
        <v>0</v>
      </c>
      <c r="X4115" s="26"/>
    </row>
    <row r="4116" spans="1:25" ht="47.25" x14ac:dyDescent="0.25">
      <c r="A4116" s="4" t="s">
        <v>222</v>
      </c>
      <c r="B4116" s="4" t="s">
        <v>1346</v>
      </c>
      <c r="C4116" s="4" t="s">
        <v>253</v>
      </c>
      <c r="D4116" s="4"/>
      <c r="E4116" s="14" t="s">
        <v>685</v>
      </c>
      <c r="F4116" s="5">
        <v>53584.6</v>
      </c>
      <c r="G4116" s="5"/>
      <c r="H4116" s="5"/>
      <c r="I4116" s="5"/>
      <c r="J4116" s="5"/>
      <c r="K4116" s="5"/>
      <c r="L4116" s="5">
        <f>2600+3756</f>
        <v>6356</v>
      </c>
      <c r="M4116" s="5">
        <f t="shared" si="3428"/>
        <v>59940.6</v>
      </c>
      <c r="N4116" s="5">
        <v>2697</v>
      </c>
      <c r="O4116" s="5">
        <v>43748.112580000001</v>
      </c>
      <c r="P4116" s="5">
        <v>0</v>
      </c>
      <c r="Q4116" s="5">
        <v>0</v>
      </c>
      <c r="R4116" s="5">
        <v>0</v>
      </c>
      <c r="S4116" s="5">
        <v>0</v>
      </c>
      <c r="T4116" s="5">
        <v>0</v>
      </c>
      <c r="U4116" s="5">
        <v>0</v>
      </c>
      <c r="V4116" s="36">
        <v>0</v>
      </c>
      <c r="W4116" s="5">
        <f t="shared" si="3443"/>
        <v>0</v>
      </c>
      <c r="X4116" s="26"/>
    </row>
    <row r="4117" spans="1:25" ht="31.5" x14ac:dyDescent="0.25">
      <c r="A4117" s="4" t="s">
        <v>222</v>
      </c>
      <c r="B4117" s="4" t="s">
        <v>1346</v>
      </c>
      <c r="C4117" s="4" t="s">
        <v>253</v>
      </c>
      <c r="D4117" s="4" t="s">
        <v>246</v>
      </c>
      <c r="E4117" s="14" t="s">
        <v>473</v>
      </c>
      <c r="F4117" s="5">
        <f t="shared" ref="F4117:L4117" si="3455">F4118+F4123+F4126</f>
        <v>716489</v>
      </c>
      <c r="G4117" s="5">
        <f t="shared" si="3455"/>
        <v>507614.7</v>
      </c>
      <c r="H4117" s="5">
        <f t="shared" si="3455"/>
        <v>50000</v>
      </c>
      <c r="I4117" s="5">
        <f t="shared" si="3455"/>
        <v>0</v>
      </c>
      <c r="J4117" s="5">
        <f t="shared" si="3455"/>
        <v>0</v>
      </c>
      <c r="K4117" s="5">
        <f t="shared" si="3455"/>
        <v>0</v>
      </c>
      <c r="L4117" s="5">
        <f t="shared" si="3455"/>
        <v>-176783.5</v>
      </c>
      <c r="M4117" s="5">
        <f t="shared" si="3428"/>
        <v>539705.5</v>
      </c>
      <c r="N4117" s="5">
        <v>2697</v>
      </c>
      <c r="O4117" s="5">
        <f>O4118+O4123+O4126</f>
        <v>117345.17215</v>
      </c>
      <c r="P4117" s="5">
        <f t="shared" ref="P4117:V4117" si="3456">P4118+P4123+P4126</f>
        <v>1232</v>
      </c>
      <c r="Q4117" s="5">
        <f t="shared" si="3456"/>
        <v>117345.17215</v>
      </c>
      <c r="R4117" s="5">
        <f t="shared" si="3456"/>
        <v>0</v>
      </c>
      <c r="S4117" s="5">
        <f t="shared" si="3456"/>
        <v>0</v>
      </c>
      <c r="T4117" s="5">
        <v>0</v>
      </c>
      <c r="U4117" s="5">
        <f t="shared" si="3456"/>
        <v>1232</v>
      </c>
      <c r="V4117" s="36">
        <f t="shared" si="3456"/>
        <v>0</v>
      </c>
      <c r="W4117" s="5">
        <f t="shared" si="3443"/>
        <v>0</v>
      </c>
      <c r="X4117" s="26"/>
    </row>
    <row r="4118" spans="1:25" x14ac:dyDescent="0.25">
      <c r="A4118" s="4" t="s">
        <v>222</v>
      </c>
      <c r="B4118" s="4" t="s">
        <v>1346</v>
      </c>
      <c r="C4118" s="4" t="s">
        <v>253</v>
      </c>
      <c r="D4118" s="4" t="s">
        <v>245</v>
      </c>
      <c r="E4118" s="14" t="s">
        <v>474</v>
      </c>
      <c r="F4118" s="5">
        <f t="shared" ref="F4118:L4118" si="3457">F4121+F4119</f>
        <v>216489</v>
      </c>
      <c r="G4118" s="5">
        <f t="shared" si="3457"/>
        <v>476075.7</v>
      </c>
      <c r="H4118" s="5">
        <f t="shared" si="3457"/>
        <v>50000</v>
      </c>
      <c r="I4118" s="5">
        <f t="shared" si="3457"/>
        <v>0</v>
      </c>
      <c r="J4118" s="5">
        <f t="shared" si="3457"/>
        <v>0</v>
      </c>
      <c r="K4118" s="5">
        <f t="shared" si="3457"/>
        <v>0</v>
      </c>
      <c r="L4118" s="5">
        <f t="shared" si="3457"/>
        <v>-216489</v>
      </c>
      <c r="M4118" s="5">
        <f t="shared" si="3428"/>
        <v>0</v>
      </c>
      <c r="N4118" s="5">
        <v>2697</v>
      </c>
      <c r="O4118" s="5">
        <f>O4121+O4119</f>
        <v>0</v>
      </c>
      <c r="P4118" s="5">
        <f t="shared" ref="P4118:V4118" si="3458">P4121+P4119</f>
        <v>0</v>
      </c>
      <c r="Q4118" s="5">
        <f t="shared" si="3458"/>
        <v>0</v>
      </c>
      <c r="R4118" s="5">
        <f t="shared" si="3458"/>
        <v>0</v>
      </c>
      <c r="S4118" s="5">
        <f t="shared" si="3458"/>
        <v>0</v>
      </c>
      <c r="T4118" s="5">
        <v>0</v>
      </c>
      <c r="U4118" s="5">
        <f t="shared" si="3458"/>
        <v>0</v>
      </c>
      <c r="V4118" s="36">
        <f t="shared" si="3458"/>
        <v>0</v>
      </c>
      <c r="W4118" s="5">
        <f t="shared" si="3443"/>
        <v>0</v>
      </c>
      <c r="X4118" s="26"/>
    </row>
    <row r="4119" spans="1:25" ht="47.25" x14ac:dyDescent="0.25">
      <c r="A4119" s="4" t="s">
        <v>222</v>
      </c>
      <c r="B4119" s="4" t="s">
        <v>1346</v>
      </c>
      <c r="C4119" s="4" t="s">
        <v>256</v>
      </c>
      <c r="D4119" s="4"/>
      <c r="E4119" s="14" t="s">
        <v>1000</v>
      </c>
      <c r="F4119" s="5">
        <f t="shared" ref="F4119:L4119" si="3459">F4120</f>
        <v>0</v>
      </c>
      <c r="G4119" s="5">
        <f t="shared" si="3459"/>
        <v>0</v>
      </c>
      <c r="H4119" s="5">
        <f t="shared" si="3459"/>
        <v>0</v>
      </c>
      <c r="I4119" s="5">
        <f t="shared" si="3459"/>
        <v>0</v>
      </c>
      <c r="J4119" s="5">
        <f t="shared" si="3459"/>
        <v>0</v>
      </c>
      <c r="K4119" s="5">
        <f t="shared" si="3459"/>
        <v>0</v>
      </c>
      <c r="L4119" s="5">
        <f t="shared" si="3459"/>
        <v>0</v>
      </c>
      <c r="M4119" s="5">
        <f t="shared" si="3428"/>
        <v>0</v>
      </c>
      <c r="N4119" s="5">
        <v>18842.655999999999</v>
      </c>
      <c r="O4119" s="5">
        <f>O4120</f>
        <v>0</v>
      </c>
      <c r="P4119" s="5">
        <f t="shared" ref="P4119:V4119" si="3460">P4120</f>
        <v>0</v>
      </c>
      <c r="Q4119" s="5">
        <f t="shared" si="3460"/>
        <v>0</v>
      </c>
      <c r="R4119" s="5">
        <f t="shared" si="3460"/>
        <v>0</v>
      </c>
      <c r="S4119" s="5">
        <f t="shared" si="3460"/>
        <v>0</v>
      </c>
      <c r="T4119" s="5">
        <v>0</v>
      </c>
      <c r="U4119" s="5">
        <f t="shared" si="3460"/>
        <v>0</v>
      </c>
      <c r="V4119" s="36">
        <f t="shared" si="3460"/>
        <v>0</v>
      </c>
      <c r="W4119" s="5">
        <f t="shared" si="3443"/>
        <v>0</v>
      </c>
      <c r="X4119" s="26"/>
    </row>
    <row r="4120" spans="1:25" ht="31.5" x14ac:dyDescent="0.25">
      <c r="A4120" s="4" t="s">
        <v>222</v>
      </c>
      <c r="B4120" s="4" t="s">
        <v>1346</v>
      </c>
      <c r="C4120" s="4" t="s">
        <v>256</v>
      </c>
      <c r="D4120" s="4" t="s">
        <v>246</v>
      </c>
      <c r="E4120" s="14" t="s">
        <v>473</v>
      </c>
      <c r="F4120" s="5"/>
      <c r="G4120" s="5"/>
      <c r="H4120" s="5"/>
      <c r="I4120" s="5"/>
      <c r="J4120" s="5"/>
      <c r="K4120" s="5"/>
      <c r="L4120" s="5">
        <f>14749.685-14749.685</f>
        <v>0</v>
      </c>
      <c r="M4120" s="5">
        <f t="shared" si="3428"/>
        <v>0</v>
      </c>
      <c r="N4120" s="5">
        <v>18842.655999999999</v>
      </c>
      <c r="O4120" s="5">
        <v>0</v>
      </c>
      <c r="P4120" s="5">
        <v>0</v>
      </c>
      <c r="Q4120" s="5">
        <v>0</v>
      </c>
      <c r="R4120" s="5">
        <v>0</v>
      </c>
      <c r="S4120" s="5">
        <v>0</v>
      </c>
      <c r="T4120" s="5">
        <v>0</v>
      </c>
      <c r="U4120" s="5">
        <v>0</v>
      </c>
      <c r="V4120" s="36">
        <v>0</v>
      </c>
      <c r="W4120" s="5">
        <f t="shared" si="3443"/>
        <v>0</v>
      </c>
      <c r="X4120" s="26"/>
    </row>
    <row r="4121" spans="1:25" ht="110.25" x14ac:dyDescent="0.25">
      <c r="A4121" s="4" t="s">
        <v>222</v>
      </c>
      <c r="B4121" s="4" t="s">
        <v>1346</v>
      </c>
      <c r="C4121" s="4" t="s">
        <v>256</v>
      </c>
      <c r="D4121" s="4" t="s">
        <v>577</v>
      </c>
      <c r="E4121" s="14" t="s">
        <v>644</v>
      </c>
      <c r="F4121" s="5">
        <f t="shared" ref="F4121:L4121" si="3461">F4122</f>
        <v>216489</v>
      </c>
      <c r="G4121" s="5">
        <f t="shared" si="3461"/>
        <v>476075.7</v>
      </c>
      <c r="H4121" s="5">
        <f t="shared" si="3461"/>
        <v>50000</v>
      </c>
      <c r="I4121" s="5">
        <f t="shared" si="3461"/>
        <v>0</v>
      </c>
      <c r="J4121" s="5">
        <f t="shared" si="3461"/>
        <v>0</v>
      </c>
      <c r="K4121" s="5">
        <f t="shared" si="3461"/>
        <v>0</v>
      </c>
      <c r="L4121" s="5">
        <f t="shared" si="3461"/>
        <v>-216489</v>
      </c>
      <c r="M4121" s="5">
        <f t="shared" si="3428"/>
        <v>0</v>
      </c>
      <c r="N4121" s="5">
        <v>18842.655999999999</v>
      </c>
      <c r="O4121" s="5">
        <f>O4122</f>
        <v>0</v>
      </c>
      <c r="P4121" s="5">
        <f t="shared" ref="P4121:V4121" si="3462">P4122</f>
        <v>0</v>
      </c>
      <c r="Q4121" s="5">
        <f t="shared" si="3462"/>
        <v>0</v>
      </c>
      <c r="R4121" s="5">
        <f t="shared" si="3462"/>
        <v>0</v>
      </c>
      <c r="S4121" s="5">
        <f t="shared" si="3462"/>
        <v>0</v>
      </c>
      <c r="T4121" s="5">
        <v>0</v>
      </c>
      <c r="U4121" s="5">
        <f t="shared" si="3462"/>
        <v>0</v>
      </c>
      <c r="V4121" s="36">
        <f t="shared" si="3462"/>
        <v>0</v>
      </c>
      <c r="W4121" s="5">
        <f t="shared" si="3443"/>
        <v>0</v>
      </c>
      <c r="X4121" s="26"/>
    </row>
    <row r="4122" spans="1:25" ht="47.25" x14ac:dyDescent="0.25">
      <c r="A4122" s="4" t="s">
        <v>222</v>
      </c>
      <c r="B4122" s="4" t="s">
        <v>1346</v>
      </c>
      <c r="C4122" s="4" t="s">
        <v>1512</v>
      </c>
      <c r="D4122" s="4"/>
      <c r="E4122" s="14" t="s">
        <v>1513</v>
      </c>
      <c r="F4122" s="5">
        <v>216489</v>
      </c>
      <c r="G4122" s="5">
        <v>476075.7</v>
      </c>
      <c r="H4122" s="5">
        <v>50000</v>
      </c>
      <c r="I4122" s="5"/>
      <c r="J4122" s="5"/>
      <c r="K4122" s="5"/>
      <c r="L4122" s="5">
        <f>-176028-40225.5-235.5</f>
        <v>-216489</v>
      </c>
      <c r="M4122" s="5">
        <f t="shared" si="3428"/>
        <v>0</v>
      </c>
      <c r="N4122" s="5">
        <v>57.762</v>
      </c>
      <c r="O4122" s="5">
        <v>0</v>
      </c>
      <c r="P4122" s="5">
        <v>0</v>
      </c>
      <c r="Q4122" s="5">
        <v>0</v>
      </c>
      <c r="R4122" s="5">
        <v>0</v>
      </c>
      <c r="S4122" s="5">
        <v>0</v>
      </c>
      <c r="T4122" s="5">
        <v>0</v>
      </c>
      <c r="U4122" s="5">
        <v>0</v>
      </c>
      <c r="V4122" s="36">
        <v>0</v>
      </c>
      <c r="W4122" s="5">
        <f t="shared" si="3443"/>
        <v>0</v>
      </c>
      <c r="X4122" s="26"/>
    </row>
    <row r="4123" spans="1:25" ht="31.5" x14ac:dyDescent="0.25">
      <c r="A4123" s="4" t="s">
        <v>222</v>
      </c>
      <c r="B4123" s="4" t="s">
        <v>1346</v>
      </c>
      <c r="C4123" s="4" t="s">
        <v>1512</v>
      </c>
      <c r="D4123" s="4" t="s">
        <v>246</v>
      </c>
      <c r="E4123" s="14" t="s">
        <v>473</v>
      </c>
      <c r="F4123" s="5">
        <f t="shared" ref="F4123:L4124" si="3463">F4124</f>
        <v>0</v>
      </c>
      <c r="G4123" s="5">
        <f t="shared" si="3463"/>
        <v>31539</v>
      </c>
      <c r="H4123" s="5">
        <f t="shared" si="3463"/>
        <v>0</v>
      </c>
      <c r="I4123" s="5">
        <f t="shared" si="3463"/>
        <v>0</v>
      </c>
      <c r="J4123" s="5">
        <f t="shared" si="3463"/>
        <v>0</v>
      </c>
      <c r="K4123" s="5">
        <f t="shared" si="3463"/>
        <v>0</v>
      </c>
      <c r="L4123" s="5">
        <f t="shared" si="3463"/>
        <v>0</v>
      </c>
      <c r="M4123" s="5">
        <f t="shared" si="3428"/>
        <v>0</v>
      </c>
      <c r="N4123" s="5">
        <v>57.762</v>
      </c>
      <c r="O4123" s="5">
        <f>O4124</f>
        <v>0</v>
      </c>
      <c r="P4123" s="5">
        <f t="shared" ref="P4123:V4124" si="3464">P4124</f>
        <v>0</v>
      </c>
      <c r="Q4123" s="5">
        <f t="shared" si="3464"/>
        <v>0</v>
      </c>
      <c r="R4123" s="5">
        <f t="shared" si="3464"/>
        <v>0</v>
      </c>
      <c r="S4123" s="5">
        <f t="shared" si="3464"/>
        <v>0</v>
      </c>
      <c r="T4123" s="5">
        <v>0</v>
      </c>
      <c r="U4123" s="5">
        <f t="shared" si="3464"/>
        <v>0</v>
      </c>
      <c r="V4123" s="36">
        <f t="shared" si="3464"/>
        <v>0</v>
      </c>
      <c r="W4123" s="5">
        <f t="shared" si="3443"/>
        <v>0</v>
      </c>
      <c r="X4123" s="24"/>
      <c r="Y4123" s="2" t="s">
        <v>1236</v>
      </c>
    </row>
    <row r="4124" spans="1:25" ht="110.25" x14ac:dyDescent="0.25">
      <c r="A4124" s="4" t="s">
        <v>222</v>
      </c>
      <c r="B4124" s="4" t="s">
        <v>1346</v>
      </c>
      <c r="C4124" s="4" t="s">
        <v>1512</v>
      </c>
      <c r="D4124" s="4" t="s">
        <v>577</v>
      </c>
      <c r="E4124" s="14" t="s">
        <v>644</v>
      </c>
      <c r="F4124" s="5">
        <f t="shared" si="3463"/>
        <v>0</v>
      </c>
      <c r="G4124" s="5">
        <f t="shared" si="3463"/>
        <v>31539</v>
      </c>
      <c r="H4124" s="5">
        <f t="shared" si="3463"/>
        <v>0</v>
      </c>
      <c r="I4124" s="5">
        <f t="shared" si="3463"/>
        <v>0</v>
      </c>
      <c r="J4124" s="5">
        <f t="shared" si="3463"/>
        <v>0</v>
      </c>
      <c r="K4124" s="5">
        <f t="shared" si="3463"/>
        <v>0</v>
      </c>
      <c r="L4124" s="5">
        <f t="shared" si="3463"/>
        <v>0</v>
      </c>
      <c r="M4124" s="5">
        <f t="shared" si="3428"/>
        <v>0</v>
      </c>
      <c r="N4124" s="5">
        <v>57.762</v>
      </c>
      <c r="O4124" s="5">
        <f>O4125</f>
        <v>0</v>
      </c>
      <c r="P4124" s="5">
        <f t="shared" si="3464"/>
        <v>0</v>
      </c>
      <c r="Q4124" s="5">
        <f t="shared" si="3464"/>
        <v>0</v>
      </c>
      <c r="R4124" s="5">
        <f t="shared" si="3464"/>
        <v>0</v>
      </c>
      <c r="S4124" s="5">
        <f t="shared" si="3464"/>
        <v>0</v>
      </c>
      <c r="T4124" s="5">
        <v>0</v>
      </c>
      <c r="U4124" s="5">
        <f t="shared" si="3464"/>
        <v>0</v>
      </c>
      <c r="V4124" s="36">
        <f t="shared" si="3464"/>
        <v>0</v>
      </c>
      <c r="W4124" s="5">
        <f t="shared" si="3443"/>
        <v>0</v>
      </c>
      <c r="X4124" s="24"/>
      <c r="Y4124" s="2" t="s">
        <v>1236</v>
      </c>
    </row>
    <row r="4125" spans="1:25" ht="31.5" x14ac:dyDescent="0.25">
      <c r="A4125" s="4" t="s">
        <v>222</v>
      </c>
      <c r="B4125" s="4" t="s">
        <v>1346</v>
      </c>
      <c r="C4125" s="4" t="s">
        <v>1514</v>
      </c>
      <c r="D4125" s="4"/>
      <c r="E4125" s="14" t="s">
        <v>1515</v>
      </c>
      <c r="F4125" s="5"/>
      <c r="G4125" s="5">
        <v>31539</v>
      </c>
      <c r="H4125" s="5"/>
      <c r="I4125" s="5"/>
      <c r="J4125" s="5"/>
      <c r="K4125" s="5"/>
      <c r="L4125" s="5"/>
      <c r="M4125" s="5">
        <f t="shared" si="3428"/>
        <v>0</v>
      </c>
      <c r="N4125" s="5">
        <v>51293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51293</v>
      </c>
      <c r="U4125" s="5">
        <v>0</v>
      </c>
      <c r="V4125" s="36">
        <v>0</v>
      </c>
      <c r="W4125" s="5">
        <f t="shared" si="3443"/>
        <v>100</v>
      </c>
      <c r="X4125" s="24"/>
      <c r="Y4125" s="2" t="s">
        <v>1236</v>
      </c>
    </row>
    <row r="4126" spans="1:25" ht="31.5" x14ac:dyDescent="0.25">
      <c r="A4126" s="4" t="s">
        <v>222</v>
      </c>
      <c r="B4126" s="4" t="s">
        <v>1346</v>
      </c>
      <c r="C4126" s="4" t="s">
        <v>1514</v>
      </c>
      <c r="D4126" s="4" t="s">
        <v>246</v>
      </c>
      <c r="E4126" s="14" t="s">
        <v>473</v>
      </c>
      <c r="F4126" s="5">
        <f t="shared" ref="F4126:L4126" si="3465">F4129</f>
        <v>500000</v>
      </c>
      <c r="G4126" s="5">
        <f t="shared" si="3465"/>
        <v>0</v>
      </c>
      <c r="H4126" s="5">
        <f t="shared" si="3465"/>
        <v>0</v>
      </c>
      <c r="I4126" s="5">
        <f t="shared" si="3465"/>
        <v>0</v>
      </c>
      <c r="J4126" s="5">
        <f t="shared" si="3465"/>
        <v>0</v>
      </c>
      <c r="K4126" s="5">
        <f t="shared" si="3465"/>
        <v>0</v>
      </c>
      <c r="L4126" s="5">
        <f t="shared" si="3465"/>
        <v>39705.5</v>
      </c>
      <c r="M4126" s="5">
        <f t="shared" si="3428"/>
        <v>539705.5</v>
      </c>
      <c r="N4126" s="5">
        <v>51293</v>
      </c>
      <c r="O4126" s="5">
        <f>O4129+O4127</f>
        <v>117345.17215</v>
      </c>
      <c r="P4126" s="5">
        <f t="shared" ref="P4126:V4126" si="3466">P4129+P4127</f>
        <v>1232</v>
      </c>
      <c r="Q4126" s="5">
        <f t="shared" si="3466"/>
        <v>117345.17215</v>
      </c>
      <c r="R4126" s="5">
        <f t="shared" si="3466"/>
        <v>0</v>
      </c>
      <c r="S4126" s="5">
        <f t="shared" si="3466"/>
        <v>0</v>
      </c>
      <c r="T4126" s="5">
        <v>51293</v>
      </c>
      <c r="U4126" s="5">
        <f t="shared" si="3466"/>
        <v>1232</v>
      </c>
      <c r="V4126" s="36">
        <f t="shared" si="3466"/>
        <v>0</v>
      </c>
      <c r="W4126" s="5">
        <f t="shared" si="3443"/>
        <v>100</v>
      </c>
      <c r="X4126" s="26"/>
    </row>
    <row r="4127" spans="1:25" x14ac:dyDescent="0.25">
      <c r="A4127" s="4" t="s">
        <v>222</v>
      </c>
      <c r="B4127" s="4" t="s">
        <v>1346</v>
      </c>
      <c r="C4127" s="4" t="s">
        <v>1514</v>
      </c>
      <c r="D4127" s="4" t="s">
        <v>245</v>
      </c>
      <c r="E4127" s="14" t="s">
        <v>474</v>
      </c>
      <c r="F4127" s="5"/>
      <c r="G4127" s="5"/>
      <c r="H4127" s="5"/>
      <c r="I4127" s="5"/>
      <c r="J4127" s="5"/>
      <c r="K4127" s="5"/>
      <c r="L4127" s="5"/>
      <c r="M4127" s="5">
        <f>M4128</f>
        <v>0</v>
      </c>
      <c r="N4127" s="5">
        <v>51293</v>
      </c>
      <c r="O4127" s="5">
        <f>O4128</f>
        <v>74367.026769999997</v>
      </c>
      <c r="P4127" s="5">
        <f t="shared" ref="P4127:V4127" si="3467">P4128</f>
        <v>616</v>
      </c>
      <c r="Q4127" s="5">
        <f t="shared" si="3467"/>
        <v>74367.026769999997</v>
      </c>
      <c r="R4127" s="5">
        <f t="shared" si="3467"/>
        <v>0</v>
      </c>
      <c r="S4127" s="5">
        <f t="shared" si="3467"/>
        <v>0</v>
      </c>
      <c r="T4127" s="5">
        <v>51293</v>
      </c>
      <c r="U4127" s="5">
        <f t="shared" si="3467"/>
        <v>616</v>
      </c>
      <c r="V4127" s="36">
        <f t="shared" si="3467"/>
        <v>0</v>
      </c>
      <c r="W4127" s="5">
        <f t="shared" si="3443"/>
        <v>100</v>
      </c>
      <c r="X4127" s="26"/>
    </row>
    <row r="4128" spans="1:25" ht="47.25" x14ac:dyDescent="0.25">
      <c r="A4128" s="4" t="s">
        <v>222</v>
      </c>
      <c r="B4128" s="4" t="s">
        <v>1346</v>
      </c>
      <c r="C4128" s="4" t="s">
        <v>259</v>
      </c>
      <c r="D4128" s="4"/>
      <c r="E4128" s="14" t="s">
        <v>1001</v>
      </c>
      <c r="F4128" s="5"/>
      <c r="G4128" s="5"/>
      <c r="H4128" s="5"/>
      <c r="I4128" s="5"/>
      <c r="J4128" s="5"/>
      <c r="K4128" s="5"/>
      <c r="L4128" s="5"/>
      <c r="M4128" s="5">
        <v>0</v>
      </c>
      <c r="N4128" s="5">
        <v>616</v>
      </c>
      <c r="O4128" s="5">
        <v>74367.026769999997</v>
      </c>
      <c r="P4128" s="5">
        <f>N4128</f>
        <v>616</v>
      </c>
      <c r="Q4128" s="5">
        <f>O4128</f>
        <v>74367.026769999997</v>
      </c>
      <c r="R4128" s="5">
        <v>0</v>
      </c>
      <c r="S4128" s="5">
        <v>0</v>
      </c>
      <c r="T4128" s="5">
        <v>616</v>
      </c>
      <c r="U4128" s="5">
        <f>T4128</f>
        <v>616</v>
      </c>
      <c r="V4128" s="36">
        <v>0</v>
      </c>
      <c r="W4128" s="5">
        <f t="shared" si="3443"/>
        <v>100</v>
      </c>
      <c r="X4128" s="26"/>
    </row>
    <row r="4129" spans="1:24" ht="31.5" x14ac:dyDescent="0.25">
      <c r="A4129" s="4" t="s">
        <v>222</v>
      </c>
      <c r="B4129" s="4" t="s">
        <v>1346</v>
      </c>
      <c r="C4129" s="4" t="s">
        <v>257</v>
      </c>
      <c r="D4129" s="4"/>
      <c r="E4129" s="14" t="s">
        <v>687</v>
      </c>
      <c r="F4129" s="5">
        <f>F4130</f>
        <v>500000</v>
      </c>
      <c r="G4129" s="5">
        <f t="shared" ref="G4129:L4129" si="3468">G4130</f>
        <v>0</v>
      </c>
      <c r="H4129" s="5">
        <f t="shared" si="3468"/>
        <v>0</v>
      </c>
      <c r="I4129" s="5">
        <f t="shared" si="3468"/>
        <v>0</v>
      </c>
      <c r="J4129" s="5">
        <f t="shared" si="3468"/>
        <v>0</v>
      </c>
      <c r="K4129" s="5">
        <f t="shared" si="3468"/>
        <v>0</v>
      </c>
      <c r="L4129" s="5">
        <f t="shared" si="3468"/>
        <v>39705.5</v>
      </c>
      <c r="M4129" s="5">
        <f t="shared" si="3428"/>
        <v>539705.5</v>
      </c>
      <c r="N4129" s="5">
        <v>616</v>
      </c>
      <c r="O4129" s="5">
        <f>O4130</f>
        <v>42978.145380000002</v>
      </c>
      <c r="P4129" s="5">
        <f t="shared" ref="P4129:V4129" si="3469">P4130</f>
        <v>616</v>
      </c>
      <c r="Q4129" s="5">
        <f t="shared" si="3469"/>
        <v>42978.145380000002</v>
      </c>
      <c r="R4129" s="5">
        <f t="shared" si="3469"/>
        <v>0</v>
      </c>
      <c r="S4129" s="5">
        <f t="shared" si="3469"/>
        <v>0</v>
      </c>
      <c r="T4129" s="5">
        <v>616</v>
      </c>
      <c r="U4129" s="5">
        <f t="shared" si="3469"/>
        <v>616</v>
      </c>
      <c r="V4129" s="36">
        <f t="shared" si="3469"/>
        <v>0</v>
      </c>
      <c r="W4129" s="5">
        <f t="shared" si="3443"/>
        <v>100</v>
      </c>
      <c r="X4129" s="26"/>
    </row>
    <row r="4130" spans="1:24" ht="31.5" x14ac:dyDescent="0.25">
      <c r="A4130" s="4" t="s">
        <v>222</v>
      </c>
      <c r="B4130" s="4" t="s">
        <v>1346</v>
      </c>
      <c r="C4130" s="4" t="s">
        <v>257</v>
      </c>
      <c r="D4130" s="4" t="s">
        <v>11</v>
      </c>
      <c r="E4130" s="14" t="s">
        <v>465</v>
      </c>
      <c r="F4130" s="5">
        <v>500000</v>
      </c>
      <c r="G4130" s="5"/>
      <c r="H4130" s="5"/>
      <c r="I4130" s="5"/>
      <c r="J4130" s="5"/>
      <c r="K4130" s="5"/>
      <c r="L4130" s="5">
        <f>176263.5-176263.5+39705.5</f>
        <v>39705.5</v>
      </c>
      <c r="M4130" s="5">
        <f t="shared" si="3428"/>
        <v>539705.5</v>
      </c>
      <c r="N4130" s="5">
        <v>616</v>
      </c>
      <c r="O4130" s="5">
        <v>42978.145380000002</v>
      </c>
      <c r="P4130" s="5">
        <f>N4130</f>
        <v>616</v>
      </c>
      <c r="Q4130" s="5">
        <f>O4130</f>
        <v>42978.145380000002</v>
      </c>
      <c r="R4130" s="5">
        <v>0</v>
      </c>
      <c r="S4130" s="5">
        <v>0</v>
      </c>
      <c r="T4130" s="5">
        <v>616</v>
      </c>
      <c r="U4130" s="5">
        <f>T4130</f>
        <v>616</v>
      </c>
      <c r="V4130" s="36">
        <v>0</v>
      </c>
      <c r="W4130" s="5">
        <f t="shared" si="3443"/>
        <v>100</v>
      </c>
      <c r="X4130" s="26"/>
    </row>
    <row r="4131" spans="1:24" ht="31.5" x14ac:dyDescent="0.25">
      <c r="A4131" s="4" t="s">
        <v>222</v>
      </c>
      <c r="B4131" s="4" t="s">
        <v>1346</v>
      </c>
      <c r="C4131" s="4" t="s">
        <v>257</v>
      </c>
      <c r="D4131" s="4" t="s">
        <v>12</v>
      </c>
      <c r="E4131" s="14" t="s">
        <v>466</v>
      </c>
      <c r="F4131" s="5">
        <f t="shared" ref="F4131:L4133" si="3470">F4132</f>
        <v>96099.9</v>
      </c>
      <c r="G4131" s="5">
        <f t="shared" si="3470"/>
        <v>312168</v>
      </c>
      <c r="H4131" s="5">
        <f t="shared" si="3470"/>
        <v>250000</v>
      </c>
      <c r="I4131" s="5">
        <f t="shared" si="3470"/>
        <v>-2220.5</v>
      </c>
      <c r="J4131" s="5">
        <f t="shared" si="3470"/>
        <v>0</v>
      </c>
      <c r="K4131" s="5">
        <f t="shared" si="3470"/>
        <v>0</v>
      </c>
      <c r="L4131" s="5">
        <f t="shared" si="3470"/>
        <v>232601.16099999999</v>
      </c>
      <c r="M4131" s="5">
        <f t="shared" si="3428"/>
        <v>326480.56099999999</v>
      </c>
      <c r="N4131" s="5">
        <v>616</v>
      </c>
      <c r="O4131" s="5">
        <f t="shared" ref="O4131:O4133" si="3471">O4132</f>
        <v>158907.22764</v>
      </c>
      <c r="P4131" s="5">
        <f t="shared" ref="P4131:V4133" si="3472">P4132</f>
        <v>0</v>
      </c>
      <c r="Q4131" s="5">
        <f t="shared" si="3472"/>
        <v>0</v>
      </c>
      <c r="R4131" s="5">
        <f t="shared" si="3472"/>
        <v>0</v>
      </c>
      <c r="S4131" s="5">
        <f t="shared" si="3472"/>
        <v>0</v>
      </c>
      <c r="T4131" s="5">
        <v>616</v>
      </c>
      <c r="U4131" s="5">
        <f t="shared" si="3472"/>
        <v>0</v>
      </c>
      <c r="V4131" s="36">
        <f t="shared" si="3472"/>
        <v>0</v>
      </c>
      <c r="W4131" s="5">
        <f t="shared" si="3443"/>
        <v>100</v>
      </c>
      <c r="X4131" s="26"/>
    </row>
    <row r="4132" spans="1:24" ht="31.5" hidden="1" x14ac:dyDescent="0.25">
      <c r="A4132" s="4" t="s">
        <v>222</v>
      </c>
      <c r="B4132" s="4" t="s">
        <v>1346</v>
      </c>
      <c r="C4132" s="4" t="s">
        <v>257</v>
      </c>
      <c r="D4132" s="4" t="s">
        <v>246</v>
      </c>
      <c r="E4132" s="14" t="s">
        <v>473</v>
      </c>
      <c r="F4132" s="5">
        <f t="shared" si="3470"/>
        <v>96099.9</v>
      </c>
      <c r="G4132" s="5">
        <f t="shared" si="3470"/>
        <v>312168</v>
      </c>
      <c r="H4132" s="5">
        <f t="shared" si="3470"/>
        <v>250000</v>
      </c>
      <c r="I4132" s="5">
        <f t="shared" si="3470"/>
        <v>-2220.5</v>
      </c>
      <c r="J4132" s="5">
        <f t="shared" si="3470"/>
        <v>0</v>
      </c>
      <c r="K4132" s="5">
        <f t="shared" si="3470"/>
        <v>0</v>
      </c>
      <c r="L4132" s="5">
        <f t="shared" si="3470"/>
        <v>232601.16099999999</v>
      </c>
      <c r="M4132" s="5">
        <f t="shared" si="3428"/>
        <v>326480.56099999999</v>
      </c>
      <c r="N4132" s="5">
        <v>0</v>
      </c>
      <c r="O4132" s="5">
        <f t="shared" ref="O4132:V4132" si="3473">O4133+O4135</f>
        <v>158907.22764</v>
      </c>
      <c r="P4132" s="5">
        <f t="shared" si="3473"/>
        <v>0</v>
      </c>
      <c r="Q4132" s="5">
        <f t="shared" si="3473"/>
        <v>0</v>
      </c>
      <c r="R4132" s="5">
        <f t="shared" si="3473"/>
        <v>0</v>
      </c>
      <c r="S4132" s="5">
        <f t="shared" si="3473"/>
        <v>0</v>
      </c>
      <c r="T4132" s="5">
        <v>0</v>
      </c>
      <c r="U4132" s="5">
        <f t="shared" si="3473"/>
        <v>0</v>
      </c>
      <c r="V4132" s="36">
        <f t="shared" si="3473"/>
        <v>0</v>
      </c>
      <c r="W4132" s="5" t="e">
        <f t="shared" si="3443"/>
        <v>#DIV/0!</v>
      </c>
      <c r="X4132" s="24" t="s">
        <v>1214</v>
      </c>
    </row>
    <row r="4133" spans="1:24" hidden="1" x14ac:dyDescent="0.25">
      <c r="A4133" s="4" t="s">
        <v>222</v>
      </c>
      <c r="B4133" s="4" t="s">
        <v>1346</v>
      </c>
      <c r="C4133" s="4" t="s">
        <v>257</v>
      </c>
      <c r="D4133" s="4" t="s">
        <v>245</v>
      </c>
      <c r="E4133" s="14" t="s">
        <v>474</v>
      </c>
      <c r="F4133" s="5">
        <f t="shared" si="3470"/>
        <v>96099.9</v>
      </c>
      <c r="G4133" s="5">
        <f t="shared" si="3470"/>
        <v>312168</v>
      </c>
      <c r="H4133" s="5">
        <f t="shared" si="3470"/>
        <v>250000</v>
      </c>
      <c r="I4133" s="5">
        <f t="shared" si="3470"/>
        <v>-2220.5</v>
      </c>
      <c r="J4133" s="5">
        <f t="shared" si="3470"/>
        <v>0</v>
      </c>
      <c r="K4133" s="5">
        <f t="shared" si="3470"/>
        <v>0</v>
      </c>
      <c r="L4133" s="5">
        <f t="shared" si="3470"/>
        <v>232601.16099999999</v>
      </c>
      <c r="M4133" s="5">
        <f t="shared" si="3428"/>
        <v>326480.56099999999</v>
      </c>
      <c r="N4133" s="5">
        <v>0</v>
      </c>
      <c r="O4133" s="5">
        <f t="shared" si="3471"/>
        <v>61688.029730000002</v>
      </c>
      <c r="P4133" s="5">
        <f t="shared" si="3472"/>
        <v>0</v>
      </c>
      <c r="Q4133" s="5">
        <f t="shared" si="3472"/>
        <v>0</v>
      </c>
      <c r="R4133" s="5">
        <f t="shared" si="3472"/>
        <v>0</v>
      </c>
      <c r="S4133" s="5">
        <f t="shared" si="3472"/>
        <v>0</v>
      </c>
      <c r="T4133" s="5">
        <v>0</v>
      </c>
      <c r="U4133" s="5">
        <f t="shared" si="3472"/>
        <v>0</v>
      </c>
      <c r="V4133" s="36">
        <f t="shared" si="3472"/>
        <v>0</v>
      </c>
      <c r="W4133" s="5" t="e">
        <f t="shared" si="3443"/>
        <v>#DIV/0!</v>
      </c>
      <c r="X4133" s="24" t="s">
        <v>1214</v>
      </c>
    </row>
    <row r="4134" spans="1:24" ht="78.75" x14ac:dyDescent="0.25">
      <c r="A4134" s="4" t="s">
        <v>222</v>
      </c>
      <c r="B4134" s="4" t="s">
        <v>1346</v>
      </c>
      <c r="C4134" s="4" t="s">
        <v>231</v>
      </c>
      <c r="D4134" s="4"/>
      <c r="E4134" s="14" t="s">
        <v>1002</v>
      </c>
      <c r="F4134" s="5">
        <v>96099.9</v>
      </c>
      <c r="G4134" s="5">
        <v>312168</v>
      </c>
      <c r="H4134" s="5">
        <v>250000</v>
      </c>
      <c r="I4134" s="22">
        <v>-2220.5</v>
      </c>
      <c r="J4134" s="5"/>
      <c r="K4134" s="5"/>
      <c r="L4134" s="5">
        <f>751.482+215890.4+13262.279+2697</f>
        <v>232601.16099999999</v>
      </c>
      <c r="M4134" s="5">
        <f t="shared" si="3428"/>
        <v>326480.56099999999</v>
      </c>
      <c r="N4134" s="5">
        <v>3176.8</v>
      </c>
      <c r="O4134" s="5">
        <v>61688.029730000002</v>
      </c>
      <c r="P4134" s="5">
        <v>0</v>
      </c>
      <c r="Q4134" s="5">
        <v>0</v>
      </c>
      <c r="R4134" s="5">
        <v>0</v>
      </c>
      <c r="S4134" s="5">
        <v>0</v>
      </c>
      <c r="T4134" s="5">
        <v>2116.837</v>
      </c>
      <c r="U4134" s="5">
        <v>0</v>
      </c>
      <c r="V4134" s="36">
        <v>0</v>
      </c>
      <c r="W4134" s="5">
        <f t="shared" si="3443"/>
        <v>66.634254595819684</v>
      </c>
      <c r="X4134" s="26"/>
    </row>
    <row r="4135" spans="1:24" ht="47.25" x14ac:dyDescent="0.25">
      <c r="A4135" s="4" t="s">
        <v>222</v>
      </c>
      <c r="B4135" s="4" t="s">
        <v>1346</v>
      </c>
      <c r="C4135" s="4" t="s">
        <v>228</v>
      </c>
      <c r="D4135" s="4"/>
      <c r="E4135" s="14" t="s">
        <v>688</v>
      </c>
      <c r="F4135" s="5"/>
      <c r="G4135" s="5"/>
      <c r="H4135" s="5"/>
      <c r="I4135" s="22"/>
      <c r="J4135" s="5"/>
      <c r="K4135" s="5"/>
      <c r="L4135" s="5"/>
      <c r="M4135" s="5">
        <v>0</v>
      </c>
      <c r="N4135" s="5">
        <v>3176.8</v>
      </c>
      <c r="O4135" s="5">
        <f t="shared" ref="O4135:V4135" si="3474">O4136</f>
        <v>97219.197910000003</v>
      </c>
      <c r="P4135" s="5">
        <f t="shared" si="3474"/>
        <v>0</v>
      </c>
      <c r="Q4135" s="5">
        <f t="shared" si="3474"/>
        <v>0</v>
      </c>
      <c r="R4135" s="5">
        <f t="shared" si="3474"/>
        <v>0</v>
      </c>
      <c r="S4135" s="5">
        <f t="shared" si="3474"/>
        <v>0</v>
      </c>
      <c r="T4135" s="5">
        <v>2116.837</v>
      </c>
      <c r="U4135" s="5">
        <f t="shared" si="3474"/>
        <v>0</v>
      </c>
      <c r="V4135" s="36">
        <f t="shared" si="3474"/>
        <v>0</v>
      </c>
      <c r="W4135" s="5">
        <f t="shared" si="3443"/>
        <v>66.634254595819684</v>
      </c>
      <c r="X4135" s="26"/>
    </row>
    <row r="4136" spans="1:24" x14ac:dyDescent="0.25">
      <c r="A4136" s="4" t="s">
        <v>222</v>
      </c>
      <c r="B4136" s="4" t="s">
        <v>1346</v>
      </c>
      <c r="C4136" s="4" t="s">
        <v>228</v>
      </c>
      <c r="D4136" s="4" t="s">
        <v>13</v>
      </c>
      <c r="E4136" s="14" t="s">
        <v>480</v>
      </c>
      <c r="F4136" s="5"/>
      <c r="G4136" s="5"/>
      <c r="H4136" s="5"/>
      <c r="I4136" s="22"/>
      <c r="J4136" s="5"/>
      <c r="K4136" s="5"/>
      <c r="L4136" s="5"/>
      <c r="M4136" s="5">
        <v>0</v>
      </c>
      <c r="N4136" s="5">
        <v>3176.8</v>
      </c>
      <c r="O4136" s="5">
        <v>97219.197910000003</v>
      </c>
      <c r="P4136" s="5">
        <v>0</v>
      </c>
      <c r="Q4136" s="5">
        <v>0</v>
      </c>
      <c r="R4136" s="5">
        <v>0</v>
      </c>
      <c r="S4136" s="5">
        <v>0</v>
      </c>
      <c r="T4136" s="5">
        <v>2116.837</v>
      </c>
      <c r="U4136" s="5">
        <v>0</v>
      </c>
      <c r="V4136" s="36">
        <v>0</v>
      </c>
      <c r="W4136" s="5">
        <f t="shared" si="3443"/>
        <v>66.634254595819684</v>
      </c>
      <c r="X4136" s="26"/>
    </row>
    <row r="4137" spans="1:24" x14ac:dyDescent="0.25">
      <c r="A4137" s="4" t="s">
        <v>222</v>
      </c>
      <c r="B4137" s="4" t="s">
        <v>1346</v>
      </c>
      <c r="C4137" s="4" t="s">
        <v>228</v>
      </c>
      <c r="D4137" s="4" t="s">
        <v>20</v>
      </c>
      <c r="E4137" s="14" t="s">
        <v>483</v>
      </c>
      <c r="F4137" s="5">
        <f t="shared" ref="F4137:L4140" si="3475">F4138</f>
        <v>0</v>
      </c>
      <c r="G4137" s="5">
        <f t="shared" si="3475"/>
        <v>0</v>
      </c>
      <c r="H4137" s="5">
        <f t="shared" si="3475"/>
        <v>0</v>
      </c>
      <c r="I4137" s="5">
        <f t="shared" si="3475"/>
        <v>0</v>
      </c>
      <c r="J4137" s="5">
        <f t="shared" si="3475"/>
        <v>0</v>
      </c>
      <c r="K4137" s="5">
        <f t="shared" si="3475"/>
        <v>0</v>
      </c>
      <c r="L4137" s="5">
        <f t="shared" si="3475"/>
        <v>0</v>
      </c>
      <c r="M4137" s="5">
        <f t="shared" si="3428"/>
        <v>0</v>
      </c>
      <c r="N4137" s="5">
        <v>3176.8</v>
      </c>
      <c r="O4137" s="5">
        <f t="shared" ref="O4137:O4140" si="3476">O4138</f>
        <v>5205.7260299999998</v>
      </c>
      <c r="P4137" s="5">
        <f t="shared" ref="P4137:V4140" si="3477">P4138</f>
        <v>0</v>
      </c>
      <c r="Q4137" s="5">
        <f t="shared" si="3477"/>
        <v>0</v>
      </c>
      <c r="R4137" s="5">
        <f t="shared" si="3477"/>
        <v>0</v>
      </c>
      <c r="S4137" s="5">
        <f t="shared" si="3477"/>
        <v>0</v>
      </c>
      <c r="T4137" s="5">
        <v>2116.837</v>
      </c>
      <c r="U4137" s="5">
        <f t="shared" si="3477"/>
        <v>0</v>
      </c>
      <c r="V4137" s="36">
        <f t="shared" si="3477"/>
        <v>0</v>
      </c>
      <c r="W4137" s="5">
        <f t="shared" si="3443"/>
        <v>66.634254595819684</v>
      </c>
      <c r="X4137" s="26"/>
    </row>
    <row r="4138" spans="1:24" ht="47.25" x14ac:dyDescent="0.25">
      <c r="A4138" s="4" t="s">
        <v>222</v>
      </c>
      <c r="B4138" s="4" t="s">
        <v>1346</v>
      </c>
      <c r="C4138" s="4" t="s">
        <v>260</v>
      </c>
      <c r="D4138" s="4"/>
      <c r="E4138" s="14" t="s">
        <v>1098</v>
      </c>
      <c r="F4138" s="5">
        <f t="shared" si="3475"/>
        <v>0</v>
      </c>
      <c r="G4138" s="5">
        <f t="shared" si="3475"/>
        <v>0</v>
      </c>
      <c r="H4138" s="5">
        <f t="shared" si="3475"/>
        <v>0</v>
      </c>
      <c r="I4138" s="5">
        <f t="shared" si="3475"/>
        <v>0</v>
      </c>
      <c r="J4138" s="5">
        <f t="shared" si="3475"/>
        <v>0</v>
      </c>
      <c r="K4138" s="5">
        <f t="shared" si="3475"/>
        <v>0</v>
      </c>
      <c r="L4138" s="5">
        <f t="shared" si="3475"/>
        <v>0</v>
      </c>
      <c r="M4138" s="5">
        <f t="shared" si="3428"/>
        <v>0</v>
      </c>
      <c r="N4138" s="5">
        <v>1168.096</v>
      </c>
      <c r="O4138" s="5">
        <f t="shared" si="3476"/>
        <v>5205.7260299999998</v>
      </c>
      <c r="P4138" s="5">
        <f t="shared" si="3477"/>
        <v>0</v>
      </c>
      <c r="Q4138" s="5">
        <f t="shared" si="3477"/>
        <v>0</v>
      </c>
      <c r="R4138" s="5">
        <f t="shared" si="3477"/>
        <v>0</v>
      </c>
      <c r="S4138" s="5">
        <f t="shared" si="3477"/>
        <v>0</v>
      </c>
      <c r="T4138" s="5">
        <v>1166.8884700000001</v>
      </c>
      <c r="U4138" s="5">
        <f t="shared" si="3477"/>
        <v>0</v>
      </c>
      <c r="V4138" s="36">
        <f t="shared" si="3477"/>
        <v>0</v>
      </c>
      <c r="W4138" s="5">
        <f t="shared" si="3443"/>
        <v>99.896624078842848</v>
      </c>
      <c r="X4138" s="26"/>
    </row>
    <row r="4139" spans="1:24" ht="47.25" x14ac:dyDescent="0.25">
      <c r="A4139" s="4" t="s">
        <v>222</v>
      </c>
      <c r="B4139" s="4" t="s">
        <v>1346</v>
      </c>
      <c r="C4139" s="4" t="s">
        <v>1516</v>
      </c>
      <c r="D4139" s="4"/>
      <c r="E4139" s="14" t="s">
        <v>1099</v>
      </c>
      <c r="F4139" s="5">
        <f t="shared" si="3475"/>
        <v>0</v>
      </c>
      <c r="G4139" s="5">
        <f t="shared" si="3475"/>
        <v>0</v>
      </c>
      <c r="H4139" s="5">
        <f t="shared" si="3475"/>
        <v>0</v>
      </c>
      <c r="I4139" s="5">
        <f t="shared" si="3475"/>
        <v>0</v>
      </c>
      <c r="J4139" s="5">
        <f t="shared" si="3475"/>
        <v>0</v>
      </c>
      <c r="K4139" s="5">
        <f t="shared" si="3475"/>
        <v>0</v>
      </c>
      <c r="L4139" s="5">
        <f t="shared" si="3475"/>
        <v>0</v>
      </c>
      <c r="M4139" s="5">
        <f t="shared" si="3428"/>
        <v>0</v>
      </c>
      <c r="N4139" s="5">
        <v>1168.096</v>
      </c>
      <c r="O4139" s="5">
        <f t="shared" si="3476"/>
        <v>5205.7260299999998</v>
      </c>
      <c r="P4139" s="5">
        <f t="shared" si="3477"/>
        <v>0</v>
      </c>
      <c r="Q4139" s="5">
        <f t="shared" si="3477"/>
        <v>0</v>
      </c>
      <c r="R4139" s="5">
        <f t="shared" si="3477"/>
        <v>0</v>
      </c>
      <c r="S4139" s="5">
        <f t="shared" si="3477"/>
        <v>0</v>
      </c>
      <c r="T4139" s="5">
        <v>1166.8884700000001</v>
      </c>
      <c r="U4139" s="5">
        <f t="shared" si="3477"/>
        <v>0</v>
      </c>
      <c r="V4139" s="36">
        <f t="shared" si="3477"/>
        <v>0</v>
      </c>
      <c r="W4139" s="5">
        <f t="shared" si="3443"/>
        <v>99.896624078842848</v>
      </c>
      <c r="X4139" s="26"/>
    </row>
    <row r="4140" spans="1:24" x14ac:dyDescent="0.25">
      <c r="A4140" s="4" t="s">
        <v>222</v>
      </c>
      <c r="B4140" s="4" t="s">
        <v>1346</v>
      </c>
      <c r="C4140" s="4" t="s">
        <v>1516</v>
      </c>
      <c r="D4140" s="4" t="s">
        <v>13</v>
      </c>
      <c r="E4140" s="14" t="s">
        <v>480</v>
      </c>
      <c r="F4140" s="5">
        <f t="shared" si="3475"/>
        <v>0</v>
      </c>
      <c r="G4140" s="5">
        <f t="shared" si="3475"/>
        <v>0</v>
      </c>
      <c r="H4140" s="5">
        <f t="shared" si="3475"/>
        <v>0</v>
      </c>
      <c r="I4140" s="5">
        <f t="shared" si="3475"/>
        <v>0</v>
      </c>
      <c r="J4140" s="5">
        <f t="shared" si="3475"/>
        <v>0</v>
      </c>
      <c r="K4140" s="5">
        <f t="shared" si="3475"/>
        <v>0</v>
      </c>
      <c r="L4140" s="5">
        <f t="shared" si="3475"/>
        <v>0</v>
      </c>
      <c r="M4140" s="5">
        <f t="shared" si="3428"/>
        <v>0</v>
      </c>
      <c r="N4140" s="5">
        <v>1168.096</v>
      </c>
      <c r="O4140" s="5">
        <f t="shared" si="3476"/>
        <v>5205.7260299999998</v>
      </c>
      <c r="P4140" s="5">
        <f t="shared" si="3477"/>
        <v>0</v>
      </c>
      <c r="Q4140" s="5">
        <f t="shared" si="3477"/>
        <v>0</v>
      </c>
      <c r="R4140" s="5">
        <f t="shared" si="3477"/>
        <v>0</v>
      </c>
      <c r="S4140" s="5">
        <f t="shared" si="3477"/>
        <v>0</v>
      </c>
      <c r="T4140" s="5">
        <v>1166.8884700000001</v>
      </c>
      <c r="U4140" s="5">
        <f t="shared" si="3477"/>
        <v>0</v>
      </c>
      <c r="V4140" s="36">
        <f t="shared" si="3477"/>
        <v>0</v>
      </c>
      <c r="W4140" s="5">
        <f t="shared" si="3443"/>
        <v>99.896624078842848</v>
      </c>
      <c r="X4140" s="26"/>
    </row>
    <row r="4141" spans="1:24" ht="63" x14ac:dyDescent="0.25">
      <c r="A4141" s="4" t="s">
        <v>222</v>
      </c>
      <c r="B4141" s="4" t="s">
        <v>1346</v>
      </c>
      <c r="C4141" s="4" t="s">
        <v>1516</v>
      </c>
      <c r="D4141" s="4" t="s">
        <v>182</v>
      </c>
      <c r="E4141" s="14" t="s">
        <v>481</v>
      </c>
      <c r="F4141" s="5"/>
      <c r="G4141" s="5"/>
      <c r="H4141" s="5"/>
      <c r="I4141" s="5"/>
      <c r="J4141" s="5"/>
      <c r="K4141" s="5"/>
      <c r="L4141" s="5"/>
      <c r="M4141" s="5">
        <f t="shared" si="3428"/>
        <v>0</v>
      </c>
      <c r="N4141" s="5">
        <v>1168.096</v>
      </c>
      <c r="O4141" s="5">
        <v>5205.7260299999998</v>
      </c>
      <c r="P4141" s="5">
        <v>0</v>
      </c>
      <c r="Q4141" s="5">
        <v>0</v>
      </c>
      <c r="R4141" s="5">
        <v>0</v>
      </c>
      <c r="S4141" s="5">
        <v>0</v>
      </c>
      <c r="T4141" s="5">
        <v>1166.8884700000001</v>
      </c>
      <c r="U4141" s="5">
        <v>0</v>
      </c>
      <c r="V4141" s="36">
        <v>0</v>
      </c>
      <c r="W4141" s="5">
        <f t="shared" si="3443"/>
        <v>99.896624078842848</v>
      </c>
      <c r="X4141" s="26"/>
    </row>
    <row r="4142" spans="1:24" s="10" customFormat="1" ht="31.5" x14ac:dyDescent="0.25">
      <c r="A4142" s="4" t="s">
        <v>222</v>
      </c>
      <c r="B4142" s="4" t="s">
        <v>1346</v>
      </c>
      <c r="C4142" s="4" t="s">
        <v>232</v>
      </c>
      <c r="D4142" s="4"/>
      <c r="E4142" s="14" t="s">
        <v>1009</v>
      </c>
      <c r="F4142" s="11">
        <f t="shared" ref="F4142:K4142" si="3478">F4143</f>
        <v>33713.4</v>
      </c>
      <c r="G4142" s="11">
        <f t="shared" si="3478"/>
        <v>33350.400000000001</v>
      </c>
      <c r="H4142" s="11">
        <f t="shared" si="3478"/>
        <v>33350.400000000001</v>
      </c>
      <c r="I4142" s="11">
        <f t="shared" si="3478"/>
        <v>945.59999999999991</v>
      </c>
      <c r="J4142" s="11">
        <f t="shared" si="3478"/>
        <v>-13707</v>
      </c>
      <c r="K4142" s="11">
        <f t="shared" si="3478"/>
        <v>-20000</v>
      </c>
      <c r="L4142" s="11">
        <f>L4143+L4199</f>
        <v>14931.258000000002</v>
      </c>
      <c r="M4142" s="11">
        <f t="shared" si="3428"/>
        <v>49590.258000000002</v>
      </c>
      <c r="N4142" s="5">
        <v>32325.394999999997</v>
      </c>
      <c r="O4142" s="11">
        <f>O4143+O4199</f>
        <v>32060.555269999997</v>
      </c>
      <c r="P4142" s="11">
        <f t="shared" ref="P4142:V4142" si="3479">P4143+P4199</f>
        <v>0</v>
      </c>
      <c r="Q4142" s="11">
        <f t="shared" si="3479"/>
        <v>0</v>
      </c>
      <c r="R4142" s="11">
        <f t="shared" si="3479"/>
        <v>0</v>
      </c>
      <c r="S4142" s="11">
        <f t="shared" si="3479"/>
        <v>0</v>
      </c>
      <c r="T4142" s="5">
        <v>31928.393980000001</v>
      </c>
      <c r="U4142" s="11">
        <f t="shared" si="3479"/>
        <v>0</v>
      </c>
      <c r="V4142" s="35">
        <f t="shared" si="3479"/>
        <v>0</v>
      </c>
      <c r="W4142" s="5">
        <f t="shared" si="3443"/>
        <v>98.771860266518019</v>
      </c>
      <c r="X4142" s="25"/>
    </row>
    <row r="4143" spans="1:24" ht="63" x14ac:dyDescent="0.25">
      <c r="A4143" s="4" t="s">
        <v>222</v>
      </c>
      <c r="B4143" s="4" t="s">
        <v>1346</v>
      </c>
      <c r="C4143" s="4" t="s">
        <v>233</v>
      </c>
      <c r="D4143" s="4"/>
      <c r="E4143" s="14" t="s">
        <v>1010</v>
      </c>
      <c r="F4143" s="5">
        <f t="shared" ref="F4143:L4143" si="3480">F4144+F4191</f>
        <v>33713.4</v>
      </c>
      <c r="G4143" s="5">
        <f t="shared" si="3480"/>
        <v>33350.400000000001</v>
      </c>
      <c r="H4143" s="5">
        <f t="shared" si="3480"/>
        <v>33350.400000000001</v>
      </c>
      <c r="I4143" s="5">
        <f t="shared" si="3480"/>
        <v>945.59999999999991</v>
      </c>
      <c r="J4143" s="5">
        <f t="shared" si="3480"/>
        <v>-13707</v>
      </c>
      <c r="K4143" s="5">
        <f t="shared" si="3480"/>
        <v>-20000</v>
      </c>
      <c r="L4143" s="5">
        <f t="shared" si="3480"/>
        <v>14931.258000000002</v>
      </c>
      <c r="M4143" s="5">
        <f t="shared" si="3428"/>
        <v>49590.258000000002</v>
      </c>
      <c r="N4143" s="5">
        <v>32041.937999999998</v>
      </c>
      <c r="O4143" s="5">
        <f>O4144+O4191</f>
        <v>31970.555269999997</v>
      </c>
      <c r="P4143" s="5">
        <f t="shared" ref="P4143:V4143" si="3481">P4144+P4191</f>
        <v>0</v>
      </c>
      <c r="Q4143" s="5">
        <f t="shared" si="3481"/>
        <v>0</v>
      </c>
      <c r="R4143" s="5">
        <f t="shared" si="3481"/>
        <v>0</v>
      </c>
      <c r="S4143" s="5">
        <f t="shared" si="3481"/>
        <v>0</v>
      </c>
      <c r="T4143" s="5">
        <v>31928.393980000001</v>
      </c>
      <c r="U4143" s="5">
        <f t="shared" si="3481"/>
        <v>0</v>
      </c>
      <c r="V4143" s="36">
        <f t="shared" si="3481"/>
        <v>0</v>
      </c>
      <c r="W4143" s="5">
        <f t="shared" si="3443"/>
        <v>99.645639349280316</v>
      </c>
      <c r="X4143" s="26"/>
    </row>
    <row r="4144" spans="1:24" ht="31.5" x14ac:dyDescent="0.25">
      <c r="A4144" s="4" t="s">
        <v>222</v>
      </c>
      <c r="B4144" s="4" t="s">
        <v>1346</v>
      </c>
      <c r="C4144" s="4" t="s">
        <v>229</v>
      </c>
      <c r="D4144" s="4"/>
      <c r="E4144" s="14" t="s">
        <v>692</v>
      </c>
      <c r="F4144" s="5">
        <f t="shared" ref="F4144:K4144" si="3482">F4165+F4145+F4161+F4174+F4181</f>
        <v>3539.8</v>
      </c>
      <c r="G4144" s="5">
        <f t="shared" si="3482"/>
        <v>3176.8</v>
      </c>
      <c r="H4144" s="5">
        <f t="shared" si="3482"/>
        <v>3176.8</v>
      </c>
      <c r="I4144" s="5">
        <f t="shared" si="3482"/>
        <v>2697</v>
      </c>
      <c r="J4144" s="5">
        <f t="shared" si="3482"/>
        <v>6293</v>
      </c>
      <c r="K4144" s="5">
        <f t="shared" si="3482"/>
        <v>0</v>
      </c>
      <c r="L4144" s="5">
        <f>L4165+L4145+L4161+L4174+L4181+L4185</f>
        <v>5439.402</v>
      </c>
      <c r="M4144" s="5">
        <f t="shared" si="3428"/>
        <v>11676.202000000001</v>
      </c>
      <c r="N4144" s="5">
        <v>32041.937999999998</v>
      </c>
      <c r="O4144" s="5">
        <f t="shared" ref="O4144:V4144" si="3483">O4165+O4145+O4161+O4174+O4181+O4185</f>
        <v>9070.3134300000002</v>
      </c>
      <c r="P4144" s="5">
        <f t="shared" si="3483"/>
        <v>0</v>
      </c>
      <c r="Q4144" s="5">
        <f t="shared" si="3483"/>
        <v>0</v>
      </c>
      <c r="R4144" s="5">
        <f t="shared" si="3483"/>
        <v>0</v>
      </c>
      <c r="S4144" s="5">
        <f t="shared" si="3483"/>
        <v>0</v>
      </c>
      <c r="T4144" s="5">
        <v>31928.393980000001</v>
      </c>
      <c r="U4144" s="5">
        <f t="shared" si="3483"/>
        <v>0</v>
      </c>
      <c r="V4144" s="36">
        <f t="shared" si="3483"/>
        <v>0</v>
      </c>
      <c r="W4144" s="5">
        <f t="shared" si="3443"/>
        <v>99.645639349280316</v>
      </c>
      <c r="X4144" s="26"/>
    </row>
    <row r="4145" spans="1:25" ht="31.5" x14ac:dyDescent="0.25">
      <c r="A4145" s="4" t="s">
        <v>222</v>
      </c>
      <c r="B4145" s="4" t="s">
        <v>1346</v>
      </c>
      <c r="C4145" s="4" t="s">
        <v>229</v>
      </c>
      <c r="D4145" s="4" t="s">
        <v>11</v>
      </c>
      <c r="E4145" s="14" t="s">
        <v>465</v>
      </c>
      <c r="F4145" s="5">
        <f t="shared" ref="F4145:L4145" si="3484">F4149+F4146+F4152+F4155+F4158</f>
        <v>0</v>
      </c>
      <c r="G4145" s="5">
        <f t="shared" si="3484"/>
        <v>0</v>
      </c>
      <c r="H4145" s="5">
        <f t="shared" si="3484"/>
        <v>0</v>
      </c>
      <c r="I4145" s="5">
        <f t="shared" si="3484"/>
        <v>2697</v>
      </c>
      <c r="J4145" s="5">
        <f t="shared" si="3484"/>
        <v>6293</v>
      </c>
      <c r="K4145" s="5">
        <f t="shared" si="3484"/>
        <v>0</v>
      </c>
      <c r="L4145" s="5">
        <f t="shared" si="3484"/>
        <v>-2697</v>
      </c>
      <c r="M4145" s="5">
        <f t="shared" si="3428"/>
        <v>0</v>
      </c>
      <c r="N4145" s="5">
        <v>32041.937999999998</v>
      </c>
      <c r="O4145" s="5">
        <f>O4149+O4146+O4152+O4155+O4158</f>
        <v>0</v>
      </c>
      <c r="P4145" s="5">
        <f t="shared" ref="P4145:V4145" si="3485">P4149+P4146+P4152+P4155+P4158</f>
        <v>0</v>
      </c>
      <c r="Q4145" s="5">
        <f t="shared" si="3485"/>
        <v>0</v>
      </c>
      <c r="R4145" s="5">
        <f t="shared" si="3485"/>
        <v>0</v>
      </c>
      <c r="S4145" s="5">
        <f t="shared" si="3485"/>
        <v>0</v>
      </c>
      <c r="T4145" s="5">
        <v>31928.393980000001</v>
      </c>
      <c r="U4145" s="5">
        <f t="shared" si="3485"/>
        <v>0</v>
      </c>
      <c r="V4145" s="36">
        <f t="shared" si="3485"/>
        <v>0</v>
      </c>
      <c r="W4145" s="5">
        <f t="shared" si="3443"/>
        <v>99.645639349280316</v>
      </c>
      <c r="X4145" s="24"/>
    </row>
    <row r="4146" spans="1:25" ht="31.5" x14ac:dyDescent="0.25">
      <c r="A4146" s="4" t="s">
        <v>222</v>
      </c>
      <c r="B4146" s="4" t="s">
        <v>1346</v>
      </c>
      <c r="C4146" s="4" t="s">
        <v>229</v>
      </c>
      <c r="D4146" s="4" t="s">
        <v>12</v>
      </c>
      <c r="E4146" s="14" t="s">
        <v>466</v>
      </c>
      <c r="F4146" s="5">
        <f t="shared" ref="F4146:L4147" si="3486">F4147</f>
        <v>0</v>
      </c>
      <c r="G4146" s="5">
        <f t="shared" si="3486"/>
        <v>0</v>
      </c>
      <c r="H4146" s="5">
        <f t="shared" si="3486"/>
        <v>0</v>
      </c>
      <c r="I4146" s="5">
        <f t="shared" si="3486"/>
        <v>0</v>
      </c>
      <c r="J4146" s="5">
        <f t="shared" si="3486"/>
        <v>0</v>
      </c>
      <c r="K4146" s="5">
        <f t="shared" si="3486"/>
        <v>0</v>
      </c>
      <c r="L4146" s="5">
        <f t="shared" si="3486"/>
        <v>0</v>
      </c>
      <c r="M4146" s="5">
        <f t="shared" si="3428"/>
        <v>0</v>
      </c>
      <c r="N4146" s="5">
        <v>32041.937999999998</v>
      </c>
      <c r="O4146" s="5">
        <f>O4147</f>
        <v>0</v>
      </c>
      <c r="P4146" s="5">
        <f t="shared" ref="P4146:V4147" si="3487">P4147</f>
        <v>0</v>
      </c>
      <c r="Q4146" s="5">
        <f t="shared" si="3487"/>
        <v>0</v>
      </c>
      <c r="R4146" s="5">
        <f t="shared" si="3487"/>
        <v>0</v>
      </c>
      <c r="S4146" s="5">
        <f t="shared" si="3487"/>
        <v>0</v>
      </c>
      <c r="T4146" s="5">
        <v>31928.393980000001</v>
      </c>
      <c r="U4146" s="5">
        <f t="shared" si="3487"/>
        <v>0</v>
      </c>
      <c r="V4146" s="36">
        <f t="shared" si="3487"/>
        <v>0</v>
      </c>
      <c r="W4146" s="5">
        <f t="shared" si="3443"/>
        <v>99.645639349280316</v>
      </c>
      <c r="X4146" s="26"/>
      <c r="Y4146" s="2" t="s">
        <v>1236</v>
      </c>
    </row>
    <row r="4147" spans="1:25" ht="31.5" x14ac:dyDescent="0.25">
      <c r="A4147" s="4" t="s">
        <v>222</v>
      </c>
      <c r="B4147" s="4" t="s">
        <v>1346</v>
      </c>
      <c r="C4147" s="4" t="s">
        <v>1517</v>
      </c>
      <c r="D4147" s="4"/>
      <c r="E4147" s="14" t="s">
        <v>1518</v>
      </c>
      <c r="F4147" s="5">
        <f t="shared" si="3486"/>
        <v>0</v>
      </c>
      <c r="G4147" s="5">
        <f t="shared" si="3486"/>
        <v>0</v>
      </c>
      <c r="H4147" s="5">
        <f t="shared" si="3486"/>
        <v>0</v>
      </c>
      <c r="I4147" s="5">
        <f t="shared" si="3486"/>
        <v>0</v>
      </c>
      <c r="J4147" s="5">
        <f t="shared" si="3486"/>
        <v>0</v>
      </c>
      <c r="K4147" s="5">
        <f t="shared" si="3486"/>
        <v>0</v>
      </c>
      <c r="L4147" s="5">
        <f t="shared" si="3486"/>
        <v>0</v>
      </c>
      <c r="M4147" s="5">
        <f t="shared" si="3428"/>
        <v>0</v>
      </c>
      <c r="N4147" s="5">
        <v>283.45699999999999</v>
      </c>
      <c r="O4147" s="5">
        <f>O4148</f>
        <v>0</v>
      </c>
      <c r="P4147" s="5">
        <f t="shared" si="3487"/>
        <v>0</v>
      </c>
      <c r="Q4147" s="5">
        <f t="shared" si="3487"/>
        <v>0</v>
      </c>
      <c r="R4147" s="5">
        <f t="shared" si="3487"/>
        <v>0</v>
      </c>
      <c r="S4147" s="5">
        <f t="shared" si="3487"/>
        <v>0</v>
      </c>
      <c r="T4147" s="5">
        <v>0</v>
      </c>
      <c r="U4147" s="5">
        <f t="shared" si="3487"/>
        <v>0</v>
      </c>
      <c r="V4147" s="36">
        <f t="shared" si="3487"/>
        <v>0</v>
      </c>
      <c r="W4147" s="5">
        <f t="shared" si="3443"/>
        <v>0</v>
      </c>
      <c r="X4147" s="26"/>
      <c r="Y4147" s="2" t="s">
        <v>1236</v>
      </c>
    </row>
    <row r="4148" spans="1:25" ht="47.25" x14ac:dyDescent="0.25">
      <c r="A4148" s="4" t="s">
        <v>222</v>
      </c>
      <c r="B4148" s="4" t="s">
        <v>1346</v>
      </c>
      <c r="C4148" s="4" t="s">
        <v>1519</v>
      </c>
      <c r="D4148" s="4"/>
      <c r="E4148" s="14" t="s">
        <v>1520</v>
      </c>
      <c r="F4148" s="5"/>
      <c r="G4148" s="5"/>
      <c r="H4148" s="5"/>
      <c r="I4148" s="5"/>
      <c r="J4148" s="5"/>
      <c r="K4148" s="5"/>
      <c r="L4148" s="5"/>
      <c r="M4148" s="5">
        <f t="shared" ref="M4148:M4222" si="3488">F4148+I4148+L4148</f>
        <v>0</v>
      </c>
      <c r="N4148" s="5">
        <v>283.45699999999999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36">
        <v>0</v>
      </c>
      <c r="W4148" s="5">
        <f t="shared" si="3443"/>
        <v>0</v>
      </c>
      <c r="X4148" s="26"/>
      <c r="Y4148" s="2" t="s">
        <v>1236</v>
      </c>
    </row>
    <row r="4149" spans="1:25" x14ac:dyDescent="0.25">
      <c r="A4149" s="4" t="s">
        <v>222</v>
      </c>
      <c r="B4149" s="4" t="s">
        <v>1346</v>
      </c>
      <c r="C4149" s="4" t="s">
        <v>1519</v>
      </c>
      <c r="D4149" s="4" t="s">
        <v>13</v>
      </c>
      <c r="E4149" s="14" t="s">
        <v>480</v>
      </c>
      <c r="F4149" s="5">
        <f t="shared" ref="F4149:L4150" si="3489">F4150</f>
        <v>0</v>
      </c>
      <c r="G4149" s="5">
        <f t="shared" si="3489"/>
        <v>0</v>
      </c>
      <c r="H4149" s="5">
        <f t="shared" si="3489"/>
        <v>0</v>
      </c>
      <c r="I4149" s="5">
        <f t="shared" si="3489"/>
        <v>2697</v>
      </c>
      <c r="J4149" s="5">
        <f t="shared" si="3489"/>
        <v>6293</v>
      </c>
      <c r="K4149" s="5">
        <f t="shared" si="3489"/>
        <v>0</v>
      </c>
      <c r="L4149" s="5">
        <f t="shared" si="3489"/>
        <v>-2697</v>
      </c>
      <c r="M4149" s="5">
        <f t="shared" si="3488"/>
        <v>0</v>
      </c>
      <c r="N4149" s="5">
        <v>283.45699999999999</v>
      </c>
      <c r="O4149" s="5">
        <f>O4150</f>
        <v>0</v>
      </c>
      <c r="P4149" s="5">
        <f t="shared" ref="P4149:V4150" si="3490">P4150</f>
        <v>0</v>
      </c>
      <c r="Q4149" s="5">
        <f t="shared" si="3490"/>
        <v>0</v>
      </c>
      <c r="R4149" s="5">
        <f t="shared" si="3490"/>
        <v>0</v>
      </c>
      <c r="S4149" s="5">
        <f t="shared" si="3490"/>
        <v>0</v>
      </c>
      <c r="T4149" s="5">
        <v>0</v>
      </c>
      <c r="U4149" s="5">
        <f t="shared" si="3490"/>
        <v>0</v>
      </c>
      <c r="V4149" s="36">
        <f t="shared" si="3490"/>
        <v>0</v>
      </c>
      <c r="W4149" s="5">
        <f t="shared" si="3443"/>
        <v>0</v>
      </c>
      <c r="X4149" s="24"/>
    </row>
    <row r="4150" spans="1:25" ht="63" x14ac:dyDescent="0.25">
      <c r="A4150" s="4" t="s">
        <v>222</v>
      </c>
      <c r="B4150" s="4" t="s">
        <v>1346</v>
      </c>
      <c r="C4150" s="4" t="s">
        <v>1519</v>
      </c>
      <c r="D4150" s="4" t="s">
        <v>182</v>
      </c>
      <c r="E4150" s="14" t="s">
        <v>481</v>
      </c>
      <c r="F4150" s="5">
        <f t="shared" si="3489"/>
        <v>0</v>
      </c>
      <c r="G4150" s="5">
        <f t="shared" si="3489"/>
        <v>0</v>
      </c>
      <c r="H4150" s="5">
        <f t="shared" si="3489"/>
        <v>0</v>
      </c>
      <c r="I4150" s="5">
        <f t="shared" si="3489"/>
        <v>2697</v>
      </c>
      <c r="J4150" s="5">
        <f t="shared" si="3489"/>
        <v>6293</v>
      </c>
      <c r="K4150" s="5">
        <f t="shared" si="3489"/>
        <v>0</v>
      </c>
      <c r="L4150" s="5">
        <f t="shared" si="3489"/>
        <v>-2697</v>
      </c>
      <c r="M4150" s="5">
        <f t="shared" si="3488"/>
        <v>0</v>
      </c>
      <c r="N4150" s="5">
        <v>283.45699999999999</v>
      </c>
      <c r="O4150" s="5">
        <f>O4151</f>
        <v>0</v>
      </c>
      <c r="P4150" s="5">
        <f t="shared" si="3490"/>
        <v>0</v>
      </c>
      <c r="Q4150" s="5">
        <f t="shared" si="3490"/>
        <v>0</v>
      </c>
      <c r="R4150" s="5">
        <f t="shared" si="3490"/>
        <v>0</v>
      </c>
      <c r="S4150" s="5">
        <f t="shared" si="3490"/>
        <v>0</v>
      </c>
      <c r="T4150" s="5">
        <v>0</v>
      </c>
      <c r="U4150" s="5">
        <f t="shared" si="3490"/>
        <v>0</v>
      </c>
      <c r="V4150" s="36">
        <f t="shared" si="3490"/>
        <v>0</v>
      </c>
      <c r="W4150" s="5">
        <f t="shared" si="3443"/>
        <v>0</v>
      </c>
      <c r="X4150" s="24"/>
    </row>
    <row r="4151" spans="1:25" ht="47.25" hidden="1" x14ac:dyDescent="0.25">
      <c r="A4151" s="4" t="s">
        <v>222</v>
      </c>
      <c r="B4151" s="4" t="s">
        <v>1346</v>
      </c>
      <c r="C4151" s="4" t="s">
        <v>36</v>
      </c>
      <c r="D4151" s="4"/>
      <c r="E4151" s="14" t="s">
        <v>732</v>
      </c>
      <c r="F4151" s="5"/>
      <c r="G4151" s="5"/>
      <c r="H4151" s="5"/>
      <c r="I4151" s="5">
        <v>2697</v>
      </c>
      <c r="J4151" s="5">
        <v>6293</v>
      </c>
      <c r="K4151" s="5"/>
      <c r="L4151" s="5">
        <v>-2697</v>
      </c>
      <c r="M4151" s="5">
        <f t="shared" si="3488"/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f>N4151</f>
        <v>0</v>
      </c>
      <c r="S4151" s="5">
        <f>O4151</f>
        <v>0</v>
      </c>
      <c r="T4151" s="5">
        <v>0</v>
      </c>
      <c r="U4151" s="5">
        <v>0</v>
      </c>
      <c r="V4151" s="36">
        <v>0</v>
      </c>
      <c r="W4151" s="5" t="e">
        <f t="shared" si="3443"/>
        <v>#DIV/0!</v>
      </c>
      <c r="X4151" s="24" t="s">
        <v>1214</v>
      </c>
    </row>
    <row r="4152" spans="1:25" ht="31.5" hidden="1" x14ac:dyDescent="0.25">
      <c r="A4152" s="4" t="s">
        <v>222</v>
      </c>
      <c r="B4152" s="4" t="s">
        <v>1346</v>
      </c>
      <c r="C4152" s="4" t="s">
        <v>43</v>
      </c>
      <c r="D4152" s="4"/>
      <c r="E4152" s="14" t="s">
        <v>733</v>
      </c>
      <c r="F4152" s="5">
        <f t="shared" ref="F4152:L4153" si="3491">F4153</f>
        <v>0</v>
      </c>
      <c r="G4152" s="5">
        <f t="shared" si="3491"/>
        <v>0</v>
      </c>
      <c r="H4152" s="5">
        <f t="shared" si="3491"/>
        <v>0</v>
      </c>
      <c r="I4152" s="5">
        <f t="shared" si="3491"/>
        <v>0</v>
      </c>
      <c r="J4152" s="5">
        <f t="shared" si="3491"/>
        <v>0</v>
      </c>
      <c r="K4152" s="5">
        <f t="shared" si="3491"/>
        <v>0</v>
      </c>
      <c r="L4152" s="5">
        <f t="shared" si="3491"/>
        <v>0</v>
      </c>
      <c r="M4152" s="5">
        <f t="shared" si="3488"/>
        <v>0</v>
      </c>
      <c r="N4152" s="5">
        <v>0</v>
      </c>
      <c r="O4152" s="5">
        <f>O4153</f>
        <v>0</v>
      </c>
      <c r="P4152" s="5">
        <f t="shared" ref="P4152:V4153" si="3492">P4153</f>
        <v>0</v>
      </c>
      <c r="Q4152" s="5">
        <f t="shared" si="3492"/>
        <v>0</v>
      </c>
      <c r="R4152" s="5">
        <f t="shared" si="3492"/>
        <v>0</v>
      </c>
      <c r="S4152" s="5">
        <f t="shared" si="3492"/>
        <v>0</v>
      </c>
      <c r="T4152" s="5">
        <v>0</v>
      </c>
      <c r="U4152" s="5">
        <f t="shared" si="3492"/>
        <v>0</v>
      </c>
      <c r="V4152" s="36">
        <f t="shared" si="3492"/>
        <v>0</v>
      </c>
      <c r="W4152" s="5" t="e">
        <f t="shared" si="3443"/>
        <v>#DIV/0!</v>
      </c>
      <c r="X4152" s="24" t="s">
        <v>1214</v>
      </c>
      <c r="Y4152" s="2" t="s">
        <v>1236</v>
      </c>
    </row>
    <row r="4153" spans="1:25" ht="31.5" hidden="1" x14ac:dyDescent="0.25">
      <c r="A4153" s="4" t="s">
        <v>222</v>
      </c>
      <c r="B4153" s="4" t="s">
        <v>1346</v>
      </c>
      <c r="C4153" s="4" t="s">
        <v>44</v>
      </c>
      <c r="D4153" s="4"/>
      <c r="E4153" s="14" t="s">
        <v>734</v>
      </c>
      <c r="F4153" s="5">
        <f t="shared" si="3491"/>
        <v>0</v>
      </c>
      <c r="G4153" s="5">
        <f t="shared" si="3491"/>
        <v>0</v>
      </c>
      <c r="H4153" s="5">
        <f t="shared" si="3491"/>
        <v>0</v>
      </c>
      <c r="I4153" s="5">
        <f t="shared" si="3491"/>
        <v>0</v>
      </c>
      <c r="J4153" s="5">
        <f t="shared" si="3491"/>
        <v>0</v>
      </c>
      <c r="K4153" s="5">
        <f t="shared" si="3491"/>
        <v>0</v>
      </c>
      <c r="L4153" s="5">
        <f t="shared" si="3491"/>
        <v>0</v>
      </c>
      <c r="M4153" s="5">
        <f t="shared" si="3488"/>
        <v>0</v>
      </c>
      <c r="N4153" s="5">
        <v>0</v>
      </c>
      <c r="O4153" s="5">
        <f>O4154</f>
        <v>0</v>
      </c>
      <c r="P4153" s="5">
        <f t="shared" si="3492"/>
        <v>0</v>
      </c>
      <c r="Q4153" s="5">
        <f t="shared" si="3492"/>
        <v>0</v>
      </c>
      <c r="R4153" s="5">
        <f t="shared" si="3492"/>
        <v>0</v>
      </c>
      <c r="S4153" s="5">
        <f t="shared" si="3492"/>
        <v>0</v>
      </c>
      <c r="T4153" s="5">
        <v>0</v>
      </c>
      <c r="U4153" s="5">
        <f t="shared" si="3492"/>
        <v>0</v>
      </c>
      <c r="V4153" s="36">
        <f t="shared" si="3492"/>
        <v>0</v>
      </c>
      <c r="W4153" s="5" t="e">
        <f t="shared" si="3443"/>
        <v>#DIV/0!</v>
      </c>
      <c r="X4153" s="24" t="s">
        <v>1214</v>
      </c>
      <c r="Y4153" s="2" t="s">
        <v>1236</v>
      </c>
    </row>
    <row r="4154" spans="1:25" ht="31.5" hidden="1" x14ac:dyDescent="0.25">
      <c r="A4154" s="4" t="s">
        <v>222</v>
      </c>
      <c r="B4154" s="4" t="s">
        <v>1346</v>
      </c>
      <c r="C4154" s="4" t="s">
        <v>44</v>
      </c>
      <c r="D4154" s="4" t="s">
        <v>11</v>
      </c>
      <c r="E4154" s="14" t="s">
        <v>465</v>
      </c>
      <c r="F4154" s="5"/>
      <c r="G4154" s="5"/>
      <c r="H4154" s="5"/>
      <c r="I4154" s="5"/>
      <c r="J4154" s="5"/>
      <c r="K4154" s="5"/>
      <c r="L4154" s="5"/>
      <c r="M4154" s="5">
        <f t="shared" si="3488"/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36">
        <v>0</v>
      </c>
      <c r="W4154" s="5" t="e">
        <f t="shared" si="3443"/>
        <v>#DIV/0!</v>
      </c>
      <c r="X4154" s="24" t="s">
        <v>1214</v>
      </c>
      <c r="Y4154" s="2" t="s">
        <v>1236</v>
      </c>
    </row>
    <row r="4155" spans="1:25" ht="31.5" hidden="1" x14ac:dyDescent="0.25">
      <c r="A4155" s="4" t="s">
        <v>222</v>
      </c>
      <c r="B4155" s="4" t="s">
        <v>1346</v>
      </c>
      <c r="C4155" s="4" t="s">
        <v>44</v>
      </c>
      <c r="D4155" s="4" t="s">
        <v>12</v>
      </c>
      <c r="E4155" s="14" t="s">
        <v>466</v>
      </c>
      <c r="F4155" s="5">
        <f t="shared" ref="F4155:L4156" si="3493">F4156</f>
        <v>0</v>
      </c>
      <c r="G4155" s="5">
        <f t="shared" si="3493"/>
        <v>0</v>
      </c>
      <c r="H4155" s="5">
        <f t="shared" si="3493"/>
        <v>0</v>
      </c>
      <c r="I4155" s="5">
        <f t="shared" si="3493"/>
        <v>0</v>
      </c>
      <c r="J4155" s="5">
        <f t="shared" si="3493"/>
        <v>0</v>
      </c>
      <c r="K4155" s="5">
        <f t="shared" si="3493"/>
        <v>0</v>
      </c>
      <c r="L4155" s="5">
        <f t="shared" si="3493"/>
        <v>0</v>
      </c>
      <c r="M4155" s="5">
        <f t="shared" si="3488"/>
        <v>0</v>
      </c>
      <c r="N4155" s="5">
        <v>0</v>
      </c>
      <c r="O4155" s="5">
        <f>O4156</f>
        <v>0</v>
      </c>
      <c r="P4155" s="5">
        <f t="shared" ref="P4155:V4156" si="3494">P4156</f>
        <v>0</v>
      </c>
      <c r="Q4155" s="5">
        <f t="shared" si="3494"/>
        <v>0</v>
      </c>
      <c r="R4155" s="5">
        <f t="shared" si="3494"/>
        <v>0</v>
      </c>
      <c r="S4155" s="5">
        <f t="shared" si="3494"/>
        <v>0</v>
      </c>
      <c r="T4155" s="5">
        <v>0</v>
      </c>
      <c r="U4155" s="5">
        <f t="shared" si="3494"/>
        <v>0</v>
      </c>
      <c r="V4155" s="36">
        <f t="shared" si="3494"/>
        <v>0</v>
      </c>
      <c r="W4155" s="5" t="e">
        <f t="shared" si="3443"/>
        <v>#DIV/0!</v>
      </c>
      <c r="X4155" s="24" t="s">
        <v>1214</v>
      </c>
      <c r="Y4155" s="2" t="s">
        <v>1236</v>
      </c>
    </row>
    <row r="4156" spans="1:25" hidden="1" x14ac:dyDescent="0.25">
      <c r="A4156" s="4" t="s">
        <v>222</v>
      </c>
      <c r="B4156" s="4" t="s">
        <v>1346</v>
      </c>
      <c r="C4156" s="4" t="s">
        <v>44</v>
      </c>
      <c r="D4156" s="4" t="s">
        <v>13</v>
      </c>
      <c r="E4156" s="14" t="s">
        <v>480</v>
      </c>
      <c r="F4156" s="5">
        <f t="shared" si="3493"/>
        <v>0</v>
      </c>
      <c r="G4156" s="5">
        <f t="shared" si="3493"/>
        <v>0</v>
      </c>
      <c r="H4156" s="5">
        <f t="shared" si="3493"/>
        <v>0</v>
      </c>
      <c r="I4156" s="5">
        <f t="shared" si="3493"/>
        <v>0</v>
      </c>
      <c r="J4156" s="5">
        <f t="shared" si="3493"/>
        <v>0</v>
      </c>
      <c r="K4156" s="5">
        <f t="shared" si="3493"/>
        <v>0</v>
      </c>
      <c r="L4156" s="5">
        <f t="shared" si="3493"/>
        <v>0</v>
      </c>
      <c r="M4156" s="5">
        <f t="shared" si="3488"/>
        <v>0</v>
      </c>
      <c r="N4156" s="5">
        <v>0</v>
      </c>
      <c r="O4156" s="5">
        <f>O4157</f>
        <v>0</v>
      </c>
      <c r="P4156" s="5">
        <f t="shared" si="3494"/>
        <v>0</v>
      </c>
      <c r="Q4156" s="5">
        <f t="shared" si="3494"/>
        <v>0</v>
      </c>
      <c r="R4156" s="5">
        <f t="shared" si="3494"/>
        <v>0</v>
      </c>
      <c r="S4156" s="5">
        <f t="shared" si="3494"/>
        <v>0</v>
      </c>
      <c r="T4156" s="5">
        <v>0</v>
      </c>
      <c r="U4156" s="5">
        <f t="shared" si="3494"/>
        <v>0</v>
      </c>
      <c r="V4156" s="36">
        <f t="shared" si="3494"/>
        <v>0</v>
      </c>
      <c r="W4156" s="5" t="e">
        <f t="shared" si="3443"/>
        <v>#DIV/0!</v>
      </c>
      <c r="X4156" s="24" t="s">
        <v>1214</v>
      </c>
      <c r="Y4156" s="2" t="s">
        <v>1236</v>
      </c>
    </row>
    <row r="4157" spans="1:25" hidden="1" x14ac:dyDescent="0.25">
      <c r="A4157" s="4" t="s">
        <v>222</v>
      </c>
      <c r="B4157" s="4" t="s">
        <v>1346</v>
      </c>
      <c r="C4157" s="4" t="s">
        <v>44</v>
      </c>
      <c r="D4157" s="4" t="s">
        <v>14</v>
      </c>
      <c r="E4157" s="14" t="s">
        <v>482</v>
      </c>
      <c r="F4157" s="5"/>
      <c r="G4157" s="5"/>
      <c r="H4157" s="5"/>
      <c r="I4157" s="5"/>
      <c r="J4157" s="5"/>
      <c r="K4157" s="5"/>
      <c r="L4157" s="5"/>
      <c r="M4157" s="5">
        <f t="shared" si="3488"/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36">
        <v>0</v>
      </c>
      <c r="W4157" s="5" t="e">
        <f t="shared" si="3443"/>
        <v>#DIV/0!</v>
      </c>
      <c r="X4157" s="24" t="s">
        <v>1214</v>
      </c>
      <c r="Y4157" s="2" t="s">
        <v>1236</v>
      </c>
    </row>
    <row r="4158" spans="1:25" x14ac:dyDescent="0.25">
      <c r="A4158" s="9" t="s">
        <v>222</v>
      </c>
      <c r="B4158" s="9" t="s">
        <v>1347</v>
      </c>
      <c r="C4158" s="9"/>
      <c r="D4158" s="9"/>
      <c r="E4158" s="13" t="s">
        <v>448</v>
      </c>
      <c r="F4158" s="5">
        <f t="shared" ref="F4158:L4159" si="3495">F4159</f>
        <v>0</v>
      </c>
      <c r="G4158" s="5">
        <f t="shared" si="3495"/>
        <v>0</v>
      </c>
      <c r="H4158" s="5">
        <f t="shared" si="3495"/>
        <v>0</v>
      </c>
      <c r="I4158" s="5">
        <f t="shared" si="3495"/>
        <v>0</v>
      </c>
      <c r="J4158" s="5">
        <f t="shared" si="3495"/>
        <v>0</v>
      </c>
      <c r="K4158" s="5">
        <f t="shared" si="3495"/>
        <v>0</v>
      </c>
      <c r="L4158" s="5">
        <f t="shared" si="3495"/>
        <v>0</v>
      </c>
      <c r="M4158" s="5">
        <f t="shared" si="3488"/>
        <v>0</v>
      </c>
      <c r="N4158" s="11">
        <v>27539.276999999998</v>
      </c>
      <c r="O4158" s="5">
        <f>O4159</f>
        <v>0</v>
      </c>
      <c r="P4158" s="5">
        <f t="shared" ref="P4158:V4159" si="3496">P4159</f>
        <v>0</v>
      </c>
      <c r="Q4158" s="5">
        <f t="shared" si="3496"/>
        <v>0</v>
      </c>
      <c r="R4158" s="5">
        <f t="shared" si="3496"/>
        <v>0</v>
      </c>
      <c r="S4158" s="5">
        <f t="shared" si="3496"/>
        <v>0</v>
      </c>
      <c r="T4158" s="11">
        <v>27539.276999999998</v>
      </c>
      <c r="U4158" s="5">
        <f t="shared" si="3496"/>
        <v>0</v>
      </c>
      <c r="V4158" s="36">
        <f t="shared" si="3496"/>
        <v>0</v>
      </c>
      <c r="W4158" s="11">
        <f t="shared" si="3443"/>
        <v>100</v>
      </c>
      <c r="X4158" s="26"/>
      <c r="Y4158" s="2" t="s">
        <v>1236</v>
      </c>
    </row>
    <row r="4159" spans="1:25" ht="31.5" hidden="1" x14ac:dyDescent="0.25">
      <c r="A4159" s="4" t="s">
        <v>222</v>
      </c>
      <c r="B4159" s="4" t="s">
        <v>1347</v>
      </c>
      <c r="C4159" s="4" t="s">
        <v>204</v>
      </c>
      <c r="D4159" s="4"/>
      <c r="E4159" s="14" t="s">
        <v>970</v>
      </c>
      <c r="F4159" s="5">
        <f t="shared" si="3495"/>
        <v>0</v>
      </c>
      <c r="G4159" s="5">
        <f t="shared" si="3495"/>
        <v>0</v>
      </c>
      <c r="H4159" s="5">
        <f t="shared" si="3495"/>
        <v>0</v>
      </c>
      <c r="I4159" s="5">
        <f t="shared" si="3495"/>
        <v>0</v>
      </c>
      <c r="J4159" s="5">
        <f t="shared" si="3495"/>
        <v>0</v>
      </c>
      <c r="K4159" s="5">
        <f t="shared" si="3495"/>
        <v>0</v>
      </c>
      <c r="L4159" s="5">
        <f t="shared" si="3495"/>
        <v>0</v>
      </c>
      <c r="M4159" s="5">
        <f t="shared" si="3488"/>
        <v>0</v>
      </c>
      <c r="N4159" s="5">
        <v>0</v>
      </c>
      <c r="O4159" s="5">
        <f>O4160</f>
        <v>0</v>
      </c>
      <c r="P4159" s="5">
        <f t="shared" si="3496"/>
        <v>0</v>
      </c>
      <c r="Q4159" s="5">
        <f t="shared" si="3496"/>
        <v>0</v>
      </c>
      <c r="R4159" s="5">
        <f t="shared" si="3496"/>
        <v>0</v>
      </c>
      <c r="S4159" s="5">
        <f t="shared" si="3496"/>
        <v>0</v>
      </c>
      <c r="T4159" s="5">
        <v>0</v>
      </c>
      <c r="U4159" s="5">
        <f t="shared" si="3496"/>
        <v>0</v>
      </c>
      <c r="V4159" s="36">
        <f t="shared" si="3496"/>
        <v>0</v>
      </c>
      <c r="W4159" s="5" t="e">
        <f t="shared" si="3443"/>
        <v>#DIV/0!</v>
      </c>
      <c r="X4159" s="24" t="s">
        <v>1214</v>
      </c>
      <c r="Y4159" s="2" t="s">
        <v>1236</v>
      </c>
    </row>
    <row r="4160" spans="1:25" ht="47.25" hidden="1" x14ac:dyDescent="0.25">
      <c r="A4160" s="4" t="s">
        <v>222</v>
      </c>
      <c r="B4160" s="4" t="s">
        <v>1347</v>
      </c>
      <c r="C4160" s="4" t="s">
        <v>205</v>
      </c>
      <c r="D4160" s="4"/>
      <c r="E4160" s="14" t="s">
        <v>971</v>
      </c>
      <c r="F4160" s="5"/>
      <c r="G4160" s="5"/>
      <c r="H4160" s="5"/>
      <c r="I4160" s="5"/>
      <c r="J4160" s="5"/>
      <c r="K4160" s="5"/>
      <c r="L4160" s="5"/>
      <c r="M4160" s="5">
        <f t="shared" si="3488"/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36">
        <v>0</v>
      </c>
      <c r="W4160" s="5" t="e">
        <f t="shared" si="3443"/>
        <v>#DIV/0!</v>
      </c>
      <c r="X4160" s="24" t="s">
        <v>1214</v>
      </c>
      <c r="Y4160" s="2" t="s">
        <v>1236</v>
      </c>
    </row>
    <row r="4161" spans="1:25" ht="31.5" hidden="1" x14ac:dyDescent="0.25">
      <c r="A4161" s="4" t="s">
        <v>222</v>
      </c>
      <c r="B4161" s="4" t="s">
        <v>1347</v>
      </c>
      <c r="C4161" s="4" t="s">
        <v>1044</v>
      </c>
      <c r="D4161" s="4"/>
      <c r="E4161" s="14" t="s">
        <v>1043</v>
      </c>
      <c r="F4161" s="5">
        <f t="shared" ref="F4161:L4163" si="3497">F4162</f>
        <v>0</v>
      </c>
      <c r="G4161" s="5">
        <f t="shared" si="3497"/>
        <v>0</v>
      </c>
      <c r="H4161" s="5">
        <f t="shared" si="3497"/>
        <v>0</v>
      </c>
      <c r="I4161" s="5">
        <f t="shared" si="3497"/>
        <v>0</v>
      </c>
      <c r="J4161" s="5">
        <f t="shared" si="3497"/>
        <v>0</v>
      </c>
      <c r="K4161" s="5">
        <f t="shared" si="3497"/>
        <v>0</v>
      </c>
      <c r="L4161" s="5">
        <f t="shared" si="3497"/>
        <v>0</v>
      </c>
      <c r="M4161" s="5">
        <f t="shared" si="3488"/>
        <v>0</v>
      </c>
      <c r="N4161" s="5">
        <v>0</v>
      </c>
      <c r="O4161" s="5">
        <f t="shared" ref="O4161:O4163" si="3498">O4162</f>
        <v>0</v>
      </c>
      <c r="P4161" s="5">
        <f t="shared" ref="P4161:V4163" si="3499">P4162</f>
        <v>0</v>
      </c>
      <c r="Q4161" s="5">
        <f t="shared" si="3499"/>
        <v>0</v>
      </c>
      <c r="R4161" s="5">
        <f t="shared" si="3499"/>
        <v>0</v>
      </c>
      <c r="S4161" s="5">
        <f t="shared" si="3499"/>
        <v>0</v>
      </c>
      <c r="T4161" s="5">
        <v>0</v>
      </c>
      <c r="U4161" s="5">
        <f t="shared" si="3499"/>
        <v>0</v>
      </c>
      <c r="V4161" s="36">
        <f t="shared" si="3499"/>
        <v>0</v>
      </c>
      <c r="W4161" s="5" t="e">
        <f t="shared" si="3443"/>
        <v>#DIV/0!</v>
      </c>
      <c r="X4161" s="24" t="s">
        <v>1214</v>
      </c>
      <c r="Y4161" s="2" t="s">
        <v>1236</v>
      </c>
    </row>
    <row r="4162" spans="1:25" ht="47.25" hidden="1" x14ac:dyDescent="0.25">
      <c r="A4162" s="4" t="s">
        <v>222</v>
      </c>
      <c r="B4162" s="4" t="s">
        <v>1347</v>
      </c>
      <c r="C4162" s="4" t="s">
        <v>1046</v>
      </c>
      <c r="D4162" s="4"/>
      <c r="E4162" s="14" t="s">
        <v>1045</v>
      </c>
      <c r="F4162" s="5">
        <f t="shared" si="3497"/>
        <v>0</v>
      </c>
      <c r="G4162" s="5">
        <f t="shared" si="3497"/>
        <v>0</v>
      </c>
      <c r="H4162" s="5">
        <f t="shared" si="3497"/>
        <v>0</v>
      </c>
      <c r="I4162" s="5">
        <f t="shared" si="3497"/>
        <v>0</v>
      </c>
      <c r="J4162" s="5">
        <f t="shared" si="3497"/>
        <v>0</v>
      </c>
      <c r="K4162" s="5">
        <f t="shared" si="3497"/>
        <v>0</v>
      </c>
      <c r="L4162" s="5">
        <f t="shared" si="3497"/>
        <v>0</v>
      </c>
      <c r="M4162" s="5">
        <f t="shared" si="3488"/>
        <v>0</v>
      </c>
      <c r="N4162" s="5">
        <v>0</v>
      </c>
      <c r="O4162" s="5">
        <f t="shared" si="3498"/>
        <v>0</v>
      </c>
      <c r="P4162" s="5">
        <f t="shared" si="3499"/>
        <v>0</v>
      </c>
      <c r="Q4162" s="5">
        <f t="shared" si="3499"/>
        <v>0</v>
      </c>
      <c r="R4162" s="5">
        <f t="shared" si="3499"/>
        <v>0</v>
      </c>
      <c r="S4162" s="5">
        <f t="shared" si="3499"/>
        <v>0</v>
      </c>
      <c r="T4162" s="5">
        <v>0</v>
      </c>
      <c r="U4162" s="5">
        <f t="shared" si="3499"/>
        <v>0</v>
      </c>
      <c r="V4162" s="36">
        <f t="shared" si="3499"/>
        <v>0</v>
      </c>
      <c r="W4162" s="5" t="e">
        <f t="shared" si="3443"/>
        <v>#DIV/0!</v>
      </c>
      <c r="X4162" s="24" t="s">
        <v>1214</v>
      </c>
      <c r="Y4162" s="2" t="s">
        <v>1236</v>
      </c>
    </row>
    <row r="4163" spans="1:25" hidden="1" x14ac:dyDescent="0.25">
      <c r="A4163" s="4" t="s">
        <v>222</v>
      </c>
      <c r="B4163" s="4" t="s">
        <v>1347</v>
      </c>
      <c r="C4163" s="4" t="s">
        <v>1046</v>
      </c>
      <c r="D4163" s="4" t="s">
        <v>13</v>
      </c>
      <c r="E4163" s="14" t="s">
        <v>480</v>
      </c>
      <c r="F4163" s="5">
        <f t="shared" si="3497"/>
        <v>0</v>
      </c>
      <c r="G4163" s="5">
        <f t="shared" si="3497"/>
        <v>0</v>
      </c>
      <c r="H4163" s="5">
        <f t="shared" si="3497"/>
        <v>0</v>
      </c>
      <c r="I4163" s="5">
        <f t="shared" si="3497"/>
        <v>0</v>
      </c>
      <c r="J4163" s="5">
        <f t="shared" si="3497"/>
        <v>0</v>
      </c>
      <c r="K4163" s="5">
        <f t="shared" si="3497"/>
        <v>0</v>
      </c>
      <c r="L4163" s="5">
        <f t="shared" si="3497"/>
        <v>0</v>
      </c>
      <c r="M4163" s="5">
        <f t="shared" si="3488"/>
        <v>0</v>
      </c>
      <c r="N4163" s="5">
        <v>0</v>
      </c>
      <c r="O4163" s="5">
        <f t="shared" si="3498"/>
        <v>0</v>
      </c>
      <c r="P4163" s="5">
        <f t="shared" si="3499"/>
        <v>0</v>
      </c>
      <c r="Q4163" s="5">
        <f t="shared" si="3499"/>
        <v>0</v>
      </c>
      <c r="R4163" s="5">
        <f t="shared" si="3499"/>
        <v>0</v>
      </c>
      <c r="S4163" s="5">
        <f t="shared" si="3499"/>
        <v>0</v>
      </c>
      <c r="T4163" s="5">
        <v>0</v>
      </c>
      <c r="U4163" s="5">
        <f t="shared" si="3499"/>
        <v>0</v>
      </c>
      <c r="V4163" s="36">
        <f t="shared" si="3499"/>
        <v>0</v>
      </c>
      <c r="W4163" s="5" t="e">
        <f t="shared" si="3443"/>
        <v>#DIV/0!</v>
      </c>
      <c r="X4163" s="24" t="s">
        <v>1214</v>
      </c>
      <c r="Y4163" s="2" t="s">
        <v>1236</v>
      </c>
    </row>
    <row r="4164" spans="1:25" ht="63" hidden="1" x14ac:dyDescent="0.25">
      <c r="A4164" s="4" t="s">
        <v>222</v>
      </c>
      <c r="B4164" s="4" t="s">
        <v>1347</v>
      </c>
      <c r="C4164" s="4" t="s">
        <v>1046</v>
      </c>
      <c r="D4164" s="4" t="s">
        <v>182</v>
      </c>
      <c r="E4164" s="14" t="s">
        <v>481</v>
      </c>
      <c r="F4164" s="5"/>
      <c r="G4164" s="5"/>
      <c r="H4164" s="5"/>
      <c r="I4164" s="5"/>
      <c r="J4164" s="5"/>
      <c r="K4164" s="5"/>
      <c r="L4164" s="5"/>
      <c r="M4164" s="5">
        <f t="shared" si="3488"/>
        <v>0</v>
      </c>
      <c r="N4164" s="5">
        <v>0</v>
      </c>
      <c r="O4164" s="5">
        <v>0</v>
      </c>
      <c r="P4164" s="5">
        <v>0</v>
      </c>
      <c r="Q4164" s="5">
        <v>0</v>
      </c>
      <c r="R4164" s="5">
        <v>0</v>
      </c>
      <c r="S4164" s="5">
        <v>0</v>
      </c>
      <c r="T4164" s="5">
        <v>0</v>
      </c>
      <c r="U4164" s="5">
        <v>0</v>
      </c>
      <c r="V4164" s="36">
        <v>0</v>
      </c>
      <c r="W4164" s="5" t="e">
        <f t="shared" si="3443"/>
        <v>#DIV/0!</v>
      </c>
      <c r="X4164" s="24" t="s">
        <v>1214</v>
      </c>
      <c r="Y4164" s="2" t="s">
        <v>1236</v>
      </c>
    </row>
    <row r="4165" spans="1:25" ht="31.5" hidden="1" x14ac:dyDescent="0.25">
      <c r="A4165" s="4" t="s">
        <v>222</v>
      </c>
      <c r="B4165" s="4" t="s">
        <v>1347</v>
      </c>
      <c r="C4165" s="4" t="s">
        <v>808</v>
      </c>
      <c r="D4165" s="4"/>
      <c r="E4165" s="14" t="s">
        <v>1496</v>
      </c>
      <c r="F4165" s="5">
        <f t="shared" ref="F4165:L4165" si="3500">F4166+F4171</f>
        <v>3539.8</v>
      </c>
      <c r="G4165" s="5">
        <f t="shared" si="3500"/>
        <v>3176.8</v>
      </c>
      <c r="H4165" s="5">
        <f t="shared" si="3500"/>
        <v>3176.8</v>
      </c>
      <c r="I4165" s="5">
        <f t="shared" si="3500"/>
        <v>0</v>
      </c>
      <c r="J4165" s="5">
        <f t="shared" si="3500"/>
        <v>0</v>
      </c>
      <c r="K4165" s="5">
        <f t="shared" si="3500"/>
        <v>0</v>
      </c>
      <c r="L4165" s="5">
        <f t="shared" si="3500"/>
        <v>324.64799999999997</v>
      </c>
      <c r="M4165" s="5">
        <f t="shared" si="3488"/>
        <v>3864.4480000000003</v>
      </c>
      <c r="N4165" s="5">
        <v>0</v>
      </c>
      <c r="O4165" s="5">
        <f>O4166+O4171</f>
        <v>2228.12943</v>
      </c>
      <c r="P4165" s="5">
        <f t="shared" ref="P4165:V4165" si="3501">P4166+P4171</f>
        <v>0</v>
      </c>
      <c r="Q4165" s="5">
        <f t="shared" si="3501"/>
        <v>0</v>
      </c>
      <c r="R4165" s="5">
        <f t="shared" si="3501"/>
        <v>0</v>
      </c>
      <c r="S4165" s="5">
        <f t="shared" si="3501"/>
        <v>0</v>
      </c>
      <c r="T4165" s="5">
        <v>0</v>
      </c>
      <c r="U4165" s="5">
        <f t="shared" si="3501"/>
        <v>0</v>
      </c>
      <c r="V4165" s="36">
        <f t="shared" si="3501"/>
        <v>0</v>
      </c>
      <c r="W4165" s="5" t="e">
        <f t="shared" si="3443"/>
        <v>#DIV/0!</v>
      </c>
      <c r="X4165" s="24" t="s">
        <v>1214</v>
      </c>
    </row>
    <row r="4166" spans="1:25" ht="31.5" hidden="1" x14ac:dyDescent="0.25">
      <c r="A4166" s="4" t="s">
        <v>222</v>
      </c>
      <c r="B4166" s="4" t="s">
        <v>1347</v>
      </c>
      <c r="C4166" s="4" t="s">
        <v>810</v>
      </c>
      <c r="D4166" s="4"/>
      <c r="E4166" s="14" t="s">
        <v>809</v>
      </c>
      <c r="F4166" s="5">
        <f t="shared" ref="F4166:L4167" si="3502">F4167</f>
        <v>363</v>
      </c>
      <c r="G4166" s="5">
        <f t="shared" si="3502"/>
        <v>0</v>
      </c>
      <c r="H4166" s="5">
        <f t="shared" si="3502"/>
        <v>0</v>
      </c>
      <c r="I4166" s="5">
        <f t="shared" si="3502"/>
        <v>0</v>
      </c>
      <c r="J4166" s="5">
        <f t="shared" si="3502"/>
        <v>0</v>
      </c>
      <c r="K4166" s="5">
        <f t="shared" si="3502"/>
        <v>0</v>
      </c>
      <c r="L4166" s="5">
        <f t="shared" si="3502"/>
        <v>324.64799999999997</v>
      </c>
      <c r="M4166" s="5">
        <f t="shared" si="3488"/>
        <v>687.64799999999991</v>
      </c>
      <c r="N4166" s="5">
        <v>0</v>
      </c>
      <c r="O4166" s="5">
        <f t="shared" ref="O4166:V4166" si="3503">O4167+O4169</f>
        <v>579.19142999999997</v>
      </c>
      <c r="P4166" s="5">
        <f t="shared" si="3503"/>
        <v>0</v>
      </c>
      <c r="Q4166" s="5">
        <f t="shared" si="3503"/>
        <v>0</v>
      </c>
      <c r="R4166" s="5">
        <f t="shared" si="3503"/>
        <v>0</v>
      </c>
      <c r="S4166" s="5">
        <f t="shared" si="3503"/>
        <v>0</v>
      </c>
      <c r="T4166" s="5">
        <v>0</v>
      </c>
      <c r="U4166" s="5">
        <f t="shared" si="3503"/>
        <v>0</v>
      </c>
      <c r="V4166" s="36">
        <f t="shared" si="3503"/>
        <v>0</v>
      </c>
      <c r="W4166" s="5" t="e">
        <f t="shared" si="3443"/>
        <v>#DIV/0!</v>
      </c>
      <c r="X4166" s="24" t="s">
        <v>1214</v>
      </c>
    </row>
    <row r="4167" spans="1:25" hidden="1" x14ac:dyDescent="0.25">
      <c r="A4167" s="4" t="s">
        <v>222</v>
      </c>
      <c r="B4167" s="4" t="s">
        <v>1347</v>
      </c>
      <c r="C4167" s="4" t="s">
        <v>810</v>
      </c>
      <c r="D4167" s="4" t="s">
        <v>13</v>
      </c>
      <c r="E4167" s="14" t="s">
        <v>480</v>
      </c>
      <c r="F4167" s="5">
        <f t="shared" si="3502"/>
        <v>363</v>
      </c>
      <c r="G4167" s="5">
        <f t="shared" si="3502"/>
        <v>0</v>
      </c>
      <c r="H4167" s="5">
        <f t="shared" si="3502"/>
        <v>0</v>
      </c>
      <c r="I4167" s="5">
        <f t="shared" si="3502"/>
        <v>0</v>
      </c>
      <c r="J4167" s="5">
        <f t="shared" si="3502"/>
        <v>0</v>
      </c>
      <c r="K4167" s="5">
        <f t="shared" si="3502"/>
        <v>0</v>
      </c>
      <c r="L4167" s="5">
        <f t="shared" si="3502"/>
        <v>324.64799999999997</v>
      </c>
      <c r="M4167" s="5">
        <f t="shared" si="3488"/>
        <v>687.64799999999991</v>
      </c>
      <c r="N4167" s="5">
        <v>0</v>
      </c>
      <c r="O4167" s="5">
        <f>O4168</f>
        <v>468.62142999999998</v>
      </c>
      <c r="P4167" s="5">
        <f t="shared" ref="P4167:V4167" si="3504">P4168</f>
        <v>0</v>
      </c>
      <c r="Q4167" s="5">
        <f t="shared" si="3504"/>
        <v>0</v>
      </c>
      <c r="R4167" s="5">
        <f t="shared" si="3504"/>
        <v>0</v>
      </c>
      <c r="S4167" s="5">
        <f t="shared" si="3504"/>
        <v>0</v>
      </c>
      <c r="T4167" s="5">
        <v>0</v>
      </c>
      <c r="U4167" s="5">
        <f t="shared" si="3504"/>
        <v>0</v>
      </c>
      <c r="V4167" s="36">
        <f t="shared" si="3504"/>
        <v>0</v>
      </c>
      <c r="W4167" s="5" t="e">
        <f t="shared" si="3443"/>
        <v>#DIV/0!</v>
      </c>
      <c r="X4167" s="24" t="s">
        <v>1214</v>
      </c>
    </row>
    <row r="4168" spans="1:25" ht="63" hidden="1" x14ac:dyDescent="0.25">
      <c r="A4168" s="4" t="s">
        <v>222</v>
      </c>
      <c r="B4168" s="4" t="s">
        <v>1347</v>
      </c>
      <c r="C4168" s="4" t="s">
        <v>810</v>
      </c>
      <c r="D4168" s="4" t="s">
        <v>182</v>
      </c>
      <c r="E4168" s="14" t="s">
        <v>481</v>
      </c>
      <c r="F4168" s="5">
        <v>363</v>
      </c>
      <c r="G4168" s="5"/>
      <c r="H4168" s="5"/>
      <c r="I4168" s="5"/>
      <c r="J4168" s="5"/>
      <c r="K4168" s="5"/>
      <c r="L4168" s="5">
        <f>324.349+0.299</f>
        <v>324.64799999999997</v>
      </c>
      <c r="M4168" s="5">
        <f t="shared" si="3488"/>
        <v>687.64799999999991</v>
      </c>
      <c r="N4168" s="5">
        <v>0</v>
      </c>
      <c r="O4168" s="5">
        <v>468.62142999999998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36">
        <v>0</v>
      </c>
      <c r="W4168" s="5" t="e">
        <f t="shared" si="3443"/>
        <v>#DIV/0!</v>
      </c>
      <c r="X4168" s="24" t="s">
        <v>1214</v>
      </c>
    </row>
    <row r="4169" spans="1:25" ht="31.5" hidden="1" x14ac:dyDescent="0.25">
      <c r="A4169" s="4" t="s">
        <v>222</v>
      </c>
      <c r="B4169" s="4" t="s">
        <v>1347</v>
      </c>
      <c r="C4169" s="4" t="s">
        <v>188</v>
      </c>
      <c r="D4169" s="4"/>
      <c r="E4169" s="14" t="s">
        <v>994</v>
      </c>
      <c r="F4169" s="5"/>
      <c r="G4169" s="5"/>
      <c r="H4169" s="5"/>
      <c r="I4169" s="5"/>
      <c r="J4169" s="5"/>
      <c r="K4169" s="5"/>
      <c r="L4169" s="5"/>
      <c r="M4169" s="5">
        <f>M4170</f>
        <v>0</v>
      </c>
      <c r="N4169" s="5">
        <v>0</v>
      </c>
      <c r="O4169" s="5">
        <f t="shared" ref="O4169:V4169" si="3505">O4170</f>
        <v>110.57</v>
      </c>
      <c r="P4169" s="5">
        <f t="shared" si="3505"/>
        <v>0</v>
      </c>
      <c r="Q4169" s="5">
        <f t="shared" si="3505"/>
        <v>0</v>
      </c>
      <c r="R4169" s="5">
        <f t="shared" si="3505"/>
        <v>0</v>
      </c>
      <c r="S4169" s="5">
        <f t="shared" si="3505"/>
        <v>0</v>
      </c>
      <c r="T4169" s="5">
        <v>0</v>
      </c>
      <c r="U4169" s="5">
        <f t="shared" si="3505"/>
        <v>0</v>
      </c>
      <c r="V4169" s="36">
        <f t="shared" si="3505"/>
        <v>0</v>
      </c>
      <c r="W4169" s="5" t="e">
        <f t="shared" si="3443"/>
        <v>#DIV/0!</v>
      </c>
      <c r="X4169" s="24" t="s">
        <v>1214</v>
      </c>
    </row>
    <row r="4170" spans="1:25" ht="31.5" hidden="1" x14ac:dyDescent="0.25">
      <c r="A4170" s="4" t="s">
        <v>222</v>
      </c>
      <c r="B4170" s="4" t="s">
        <v>1347</v>
      </c>
      <c r="C4170" s="4" t="s">
        <v>206</v>
      </c>
      <c r="D4170" s="4"/>
      <c r="E4170" s="14" t="s">
        <v>1003</v>
      </c>
      <c r="F4170" s="5"/>
      <c r="G4170" s="5"/>
      <c r="H4170" s="5"/>
      <c r="I4170" s="5"/>
      <c r="J4170" s="5"/>
      <c r="K4170" s="5"/>
      <c r="L4170" s="5"/>
      <c r="M4170" s="5">
        <v>0</v>
      </c>
      <c r="N4170" s="5">
        <v>0</v>
      </c>
      <c r="O4170" s="5">
        <v>110.57</v>
      </c>
      <c r="P4170" s="5">
        <v>0</v>
      </c>
      <c r="Q4170" s="5">
        <v>0</v>
      </c>
      <c r="R4170" s="5">
        <v>0</v>
      </c>
      <c r="S4170" s="5">
        <v>0</v>
      </c>
      <c r="T4170" s="5">
        <v>0</v>
      </c>
      <c r="U4170" s="5">
        <v>0</v>
      </c>
      <c r="V4170" s="36">
        <v>0</v>
      </c>
      <c r="W4170" s="5" t="e">
        <f t="shared" si="3443"/>
        <v>#DIV/0!</v>
      </c>
      <c r="X4170" s="24" t="s">
        <v>1214</v>
      </c>
    </row>
    <row r="4171" spans="1:25" ht="47.25" hidden="1" x14ac:dyDescent="0.25">
      <c r="A4171" s="4" t="s">
        <v>222</v>
      </c>
      <c r="B4171" s="4" t="s">
        <v>1347</v>
      </c>
      <c r="C4171" s="4" t="s">
        <v>777</v>
      </c>
      <c r="D4171" s="4"/>
      <c r="E4171" s="14" t="s">
        <v>815</v>
      </c>
      <c r="F4171" s="5">
        <f t="shared" ref="F4171:L4172" si="3506">F4172</f>
        <v>3176.8</v>
      </c>
      <c r="G4171" s="5">
        <f t="shared" si="3506"/>
        <v>3176.8</v>
      </c>
      <c r="H4171" s="5">
        <f t="shared" si="3506"/>
        <v>3176.8</v>
      </c>
      <c r="I4171" s="5">
        <f t="shared" si="3506"/>
        <v>0</v>
      </c>
      <c r="J4171" s="5">
        <f t="shared" si="3506"/>
        <v>0</v>
      </c>
      <c r="K4171" s="5">
        <f t="shared" si="3506"/>
        <v>0</v>
      </c>
      <c r="L4171" s="5">
        <f t="shared" si="3506"/>
        <v>0</v>
      </c>
      <c r="M4171" s="5">
        <f t="shared" si="3488"/>
        <v>3176.8</v>
      </c>
      <c r="N4171" s="5">
        <v>0</v>
      </c>
      <c r="O4171" s="5">
        <f>O4172</f>
        <v>1648.9380000000001</v>
      </c>
      <c r="P4171" s="5">
        <f t="shared" ref="P4171:V4172" si="3507">P4172</f>
        <v>0</v>
      </c>
      <c r="Q4171" s="5">
        <f t="shared" si="3507"/>
        <v>0</v>
      </c>
      <c r="R4171" s="5">
        <f t="shared" si="3507"/>
        <v>0</v>
      </c>
      <c r="S4171" s="5">
        <f t="shared" si="3507"/>
        <v>0</v>
      </c>
      <c r="T4171" s="5">
        <v>0</v>
      </c>
      <c r="U4171" s="5">
        <f t="shared" si="3507"/>
        <v>0</v>
      </c>
      <c r="V4171" s="36">
        <f t="shared" si="3507"/>
        <v>0</v>
      </c>
      <c r="W4171" s="5" t="e">
        <f t="shared" ref="W4171:W4234" si="3508">T4171/N4171*100</f>
        <v>#DIV/0!</v>
      </c>
      <c r="X4171" s="24" t="s">
        <v>1214</v>
      </c>
    </row>
    <row r="4172" spans="1:25" ht="63" hidden="1" x14ac:dyDescent="0.25">
      <c r="A4172" s="4" t="s">
        <v>222</v>
      </c>
      <c r="B4172" s="4" t="s">
        <v>1347</v>
      </c>
      <c r="C4172" s="4" t="s">
        <v>1521</v>
      </c>
      <c r="D4172" s="4"/>
      <c r="E4172" s="14" t="s">
        <v>1522</v>
      </c>
      <c r="F4172" s="5">
        <f t="shared" si="3506"/>
        <v>3176.8</v>
      </c>
      <c r="G4172" s="5">
        <f t="shared" si="3506"/>
        <v>3176.8</v>
      </c>
      <c r="H4172" s="5">
        <f t="shared" si="3506"/>
        <v>3176.8</v>
      </c>
      <c r="I4172" s="5">
        <f t="shared" si="3506"/>
        <v>0</v>
      </c>
      <c r="J4172" s="5">
        <f t="shared" si="3506"/>
        <v>0</v>
      </c>
      <c r="K4172" s="5">
        <f t="shared" si="3506"/>
        <v>0</v>
      </c>
      <c r="L4172" s="5">
        <f t="shared" si="3506"/>
        <v>0</v>
      </c>
      <c r="M4172" s="5">
        <f t="shared" si="3488"/>
        <v>3176.8</v>
      </c>
      <c r="N4172" s="5">
        <v>0</v>
      </c>
      <c r="O4172" s="5">
        <f>O4173</f>
        <v>1648.9380000000001</v>
      </c>
      <c r="P4172" s="5">
        <f t="shared" si="3507"/>
        <v>0</v>
      </c>
      <c r="Q4172" s="5">
        <f t="shared" si="3507"/>
        <v>0</v>
      </c>
      <c r="R4172" s="5">
        <f t="shared" si="3507"/>
        <v>0</v>
      </c>
      <c r="S4172" s="5">
        <f t="shared" si="3507"/>
        <v>0</v>
      </c>
      <c r="T4172" s="5">
        <v>0</v>
      </c>
      <c r="U4172" s="5">
        <f t="shared" si="3507"/>
        <v>0</v>
      </c>
      <c r="V4172" s="36">
        <f t="shared" si="3507"/>
        <v>0</v>
      </c>
      <c r="W4172" s="5" t="e">
        <f t="shared" si="3508"/>
        <v>#DIV/0!</v>
      </c>
      <c r="X4172" s="24" t="s">
        <v>1214</v>
      </c>
    </row>
    <row r="4173" spans="1:25" ht="31.5" hidden="1" x14ac:dyDescent="0.25">
      <c r="A4173" s="4" t="s">
        <v>222</v>
      </c>
      <c r="B4173" s="4" t="s">
        <v>1347</v>
      </c>
      <c r="C4173" s="4" t="s">
        <v>1521</v>
      </c>
      <c r="D4173" s="4" t="s">
        <v>11</v>
      </c>
      <c r="E4173" s="14" t="s">
        <v>465</v>
      </c>
      <c r="F4173" s="5">
        <v>3176.8</v>
      </c>
      <c r="G4173" s="5">
        <v>3176.8</v>
      </c>
      <c r="H4173" s="5">
        <v>3176.8</v>
      </c>
      <c r="I4173" s="5"/>
      <c r="J4173" s="5"/>
      <c r="K4173" s="5"/>
      <c r="L4173" s="5"/>
      <c r="M4173" s="5">
        <f t="shared" si="3488"/>
        <v>3176.8</v>
      </c>
      <c r="N4173" s="5">
        <v>0</v>
      </c>
      <c r="O4173" s="5">
        <v>1648.9380000000001</v>
      </c>
      <c r="P4173" s="5">
        <v>0</v>
      </c>
      <c r="Q4173" s="5">
        <v>0</v>
      </c>
      <c r="R4173" s="5">
        <v>0</v>
      </c>
      <c r="S4173" s="5">
        <v>0</v>
      </c>
      <c r="T4173" s="5">
        <v>0</v>
      </c>
      <c r="U4173" s="5">
        <v>0</v>
      </c>
      <c r="V4173" s="36">
        <v>0</v>
      </c>
      <c r="W4173" s="5" t="e">
        <f t="shared" si="3508"/>
        <v>#DIV/0!</v>
      </c>
      <c r="X4173" s="24" t="s">
        <v>1214</v>
      </c>
    </row>
    <row r="4174" spans="1:25" ht="31.5" hidden="1" x14ac:dyDescent="0.25">
      <c r="A4174" s="4" t="s">
        <v>222</v>
      </c>
      <c r="B4174" s="4" t="s">
        <v>1347</v>
      </c>
      <c r="C4174" s="4" t="s">
        <v>1521</v>
      </c>
      <c r="D4174" s="4" t="s">
        <v>12</v>
      </c>
      <c r="E4174" s="14" t="s">
        <v>466</v>
      </c>
      <c r="F4174" s="5">
        <f t="shared" ref="F4174:L4174" si="3509">F4178+F4175</f>
        <v>0</v>
      </c>
      <c r="G4174" s="5">
        <f t="shared" si="3509"/>
        <v>0</v>
      </c>
      <c r="H4174" s="5">
        <f t="shared" si="3509"/>
        <v>0</v>
      </c>
      <c r="I4174" s="5">
        <f t="shared" si="3509"/>
        <v>0</v>
      </c>
      <c r="J4174" s="5">
        <f t="shared" si="3509"/>
        <v>0</v>
      </c>
      <c r="K4174" s="5">
        <f t="shared" si="3509"/>
        <v>0</v>
      </c>
      <c r="L4174" s="5">
        <f t="shared" si="3509"/>
        <v>0</v>
      </c>
      <c r="M4174" s="5">
        <f t="shared" si="3488"/>
        <v>0</v>
      </c>
      <c r="N4174" s="5">
        <v>0</v>
      </c>
      <c r="O4174" s="5">
        <f>O4178+O4175</f>
        <v>0</v>
      </c>
      <c r="P4174" s="5">
        <f t="shared" ref="P4174:V4174" si="3510">P4178+P4175</f>
        <v>0</v>
      </c>
      <c r="Q4174" s="5">
        <f t="shared" si="3510"/>
        <v>0</v>
      </c>
      <c r="R4174" s="5">
        <f t="shared" si="3510"/>
        <v>0</v>
      </c>
      <c r="S4174" s="5">
        <f t="shared" si="3510"/>
        <v>0</v>
      </c>
      <c r="T4174" s="5">
        <v>0</v>
      </c>
      <c r="U4174" s="5">
        <f t="shared" si="3510"/>
        <v>0</v>
      </c>
      <c r="V4174" s="36">
        <f t="shared" si="3510"/>
        <v>0</v>
      </c>
      <c r="W4174" s="5" t="e">
        <f t="shared" si="3508"/>
        <v>#DIV/0!</v>
      </c>
      <c r="X4174" s="24" t="s">
        <v>1214</v>
      </c>
      <c r="Y4174" s="2" t="s">
        <v>1236</v>
      </c>
    </row>
    <row r="4175" spans="1:25" ht="31.5" hidden="1" x14ac:dyDescent="0.25">
      <c r="A4175" s="4" t="s">
        <v>222</v>
      </c>
      <c r="B4175" s="4" t="s">
        <v>1347</v>
      </c>
      <c r="C4175" s="4" t="s">
        <v>778</v>
      </c>
      <c r="D4175" s="4"/>
      <c r="E4175" s="14" t="s">
        <v>1254</v>
      </c>
      <c r="F4175" s="5">
        <f t="shared" ref="F4175:L4176" si="3511">F4176</f>
        <v>0</v>
      </c>
      <c r="G4175" s="5">
        <f t="shared" si="3511"/>
        <v>0</v>
      </c>
      <c r="H4175" s="5">
        <f t="shared" si="3511"/>
        <v>0</v>
      </c>
      <c r="I4175" s="5">
        <f t="shared" si="3511"/>
        <v>0</v>
      </c>
      <c r="J4175" s="5">
        <f t="shared" si="3511"/>
        <v>0</v>
      </c>
      <c r="K4175" s="5">
        <f t="shared" si="3511"/>
        <v>0</v>
      </c>
      <c r="L4175" s="5">
        <f t="shared" si="3511"/>
        <v>0</v>
      </c>
      <c r="M4175" s="5">
        <f t="shared" si="3488"/>
        <v>0</v>
      </c>
      <c r="N4175" s="5">
        <v>0</v>
      </c>
      <c r="O4175" s="5">
        <f>O4176</f>
        <v>0</v>
      </c>
      <c r="P4175" s="5">
        <f t="shared" ref="P4175:V4176" si="3512">P4176</f>
        <v>0</v>
      </c>
      <c r="Q4175" s="5">
        <f t="shared" si="3512"/>
        <v>0</v>
      </c>
      <c r="R4175" s="5">
        <f t="shared" si="3512"/>
        <v>0</v>
      </c>
      <c r="S4175" s="5">
        <f t="shared" si="3512"/>
        <v>0</v>
      </c>
      <c r="T4175" s="5">
        <v>0</v>
      </c>
      <c r="U4175" s="5">
        <f t="shared" si="3512"/>
        <v>0</v>
      </c>
      <c r="V4175" s="36">
        <f t="shared" si="3512"/>
        <v>0</v>
      </c>
      <c r="W4175" s="5" t="e">
        <f t="shared" si="3508"/>
        <v>#DIV/0!</v>
      </c>
      <c r="X4175" s="24" t="s">
        <v>1214</v>
      </c>
      <c r="Y4175" s="2" t="s">
        <v>1236</v>
      </c>
    </row>
    <row r="4176" spans="1:25" ht="31.5" hidden="1" x14ac:dyDescent="0.25">
      <c r="A4176" s="4" t="s">
        <v>222</v>
      </c>
      <c r="B4176" s="4" t="s">
        <v>1347</v>
      </c>
      <c r="C4176" s="4" t="s">
        <v>778</v>
      </c>
      <c r="D4176" s="4" t="s">
        <v>11</v>
      </c>
      <c r="E4176" s="14" t="s">
        <v>465</v>
      </c>
      <c r="F4176" s="5">
        <f t="shared" si="3511"/>
        <v>0</v>
      </c>
      <c r="G4176" s="5">
        <f t="shared" si="3511"/>
        <v>0</v>
      </c>
      <c r="H4176" s="5">
        <f t="shared" si="3511"/>
        <v>0</v>
      </c>
      <c r="I4176" s="5">
        <f t="shared" si="3511"/>
        <v>0</v>
      </c>
      <c r="J4176" s="5">
        <f t="shared" si="3511"/>
        <v>0</v>
      </c>
      <c r="K4176" s="5">
        <f t="shared" si="3511"/>
        <v>0</v>
      </c>
      <c r="L4176" s="5">
        <f t="shared" si="3511"/>
        <v>0</v>
      </c>
      <c r="M4176" s="5">
        <f t="shared" si="3488"/>
        <v>0</v>
      </c>
      <c r="N4176" s="5">
        <v>0</v>
      </c>
      <c r="O4176" s="5">
        <f>O4177</f>
        <v>0</v>
      </c>
      <c r="P4176" s="5">
        <f t="shared" si="3512"/>
        <v>0</v>
      </c>
      <c r="Q4176" s="5">
        <f t="shared" si="3512"/>
        <v>0</v>
      </c>
      <c r="R4176" s="5">
        <f t="shared" si="3512"/>
        <v>0</v>
      </c>
      <c r="S4176" s="5">
        <f t="shared" si="3512"/>
        <v>0</v>
      </c>
      <c r="T4176" s="5">
        <v>0</v>
      </c>
      <c r="U4176" s="5">
        <f t="shared" si="3512"/>
        <v>0</v>
      </c>
      <c r="V4176" s="36">
        <f t="shared" si="3512"/>
        <v>0</v>
      </c>
      <c r="W4176" s="5" t="e">
        <f t="shared" si="3508"/>
        <v>#DIV/0!</v>
      </c>
      <c r="X4176" s="24" t="s">
        <v>1214</v>
      </c>
      <c r="Y4176" s="2" t="s">
        <v>1236</v>
      </c>
    </row>
    <row r="4177" spans="1:25" ht="31.5" hidden="1" x14ac:dyDescent="0.25">
      <c r="A4177" s="4" t="s">
        <v>222</v>
      </c>
      <c r="B4177" s="4" t="s">
        <v>1347</v>
      </c>
      <c r="C4177" s="4" t="s">
        <v>778</v>
      </c>
      <c r="D4177" s="4" t="s">
        <v>12</v>
      </c>
      <c r="E4177" s="14" t="s">
        <v>466</v>
      </c>
      <c r="F4177" s="5"/>
      <c r="G4177" s="5"/>
      <c r="H4177" s="5"/>
      <c r="I4177" s="5"/>
      <c r="J4177" s="5"/>
      <c r="K4177" s="5"/>
      <c r="L4177" s="5"/>
      <c r="M4177" s="5">
        <f t="shared" si="3488"/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36">
        <v>0</v>
      </c>
      <c r="W4177" s="5" t="e">
        <f t="shared" si="3508"/>
        <v>#DIV/0!</v>
      </c>
      <c r="X4177" s="24" t="s">
        <v>1214</v>
      </c>
      <c r="Y4177" s="2" t="s">
        <v>1236</v>
      </c>
    </row>
    <row r="4178" spans="1:25" ht="31.5" x14ac:dyDescent="0.25">
      <c r="A4178" s="4" t="s">
        <v>222</v>
      </c>
      <c r="B4178" s="4" t="s">
        <v>1347</v>
      </c>
      <c r="C4178" s="4" t="s">
        <v>22</v>
      </c>
      <c r="D4178" s="4"/>
      <c r="E4178" s="14" t="s">
        <v>699</v>
      </c>
      <c r="F4178" s="5">
        <f t="shared" ref="F4178:L4179" si="3513">F4179</f>
        <v>0</v>
      </c>
      <c r="G4178" s="5">
        <f t="shared" si="3513"/>
        <v>0</v>
      </c>
      <c r="H4178" s="5">
        <f t="shared" si="3513"/>
        <v>0</v>
      </c>
      <c r="I4178" s="5">
        <f t="shared" si="3513"/>
        <v>0</v>
      </c>
      <c r="J4178" s="5">
        <f t="shared" si="3513"/>
        <v>0</v>
      </c>
      <c r="K4178" s="5">
        <f t="shared" si="3513"/>
        <v>0</v>
      </c>
      <c r="L4178" s="5">
        <f t="shared" si="3513"/>
        <v>0</v>
      </c>
      <c r="M4178" s="5">
        <f t="shared" si="3488"/>
        <v>0</v>
      </c>
      <c r="N4178" s="5">
        <v>27539.276999999998</v>
      </c>
      <c r="O4178" s="5">
        <f>O4179</f>
        <v>0</v>
      </c>
      <c r="P4178" s="5">
        <f t="shared" ref="P4178:V4179" si="3514">P4179</f>
        <v>0</v>
      </c>
      <c r="Q4178" s="5">
        <f t="shared" si="3514"/>
        <v>0</v>
      </c>
      <c r="R4178" s="5">
        <f t="shared" si="3514"/>
        <v>0</v>
      </c>
      <c r="S4178" s="5">
        <f t="shared" si="3514"/>
        <v>0</v>
      </c>
      <c r="T4178" s="5">
        <v>27539.276999999998</v>
      </c>
      <c r="U4178" s="5">
        <f t="shared" si="3514"/>
        <v>0</v>
      </c>
      <c r="V4178" s="36">
        <f t="shared" si="3514"/>
        <v>0</v>
      </c>
      <c r="W4178" s="5">
        <f t="shared" si="3508"/>
        <v>100</v>
      </c>
      <c r="X4178" s="26"/>
      <c r="Y4178" s="2" t="s">
        <v>1236</v>
      </c>
    </row>
    <row r="4179" spans="1:25" ht="47.25" x14ac:dyDescent="0.25">
      <c r="A4179" s="4" t="s">
        <v>222</v>
      </c>
      <c r="B4179" s="4" t="s">
        <v>1347</v>
      </c>
      <c r="C4179" s="4" t="s">
        <v>345</v>
      </c>
      <c r="D4179" s="4"/>
      <c r="E4179" s="14" t="s">
        <v>704</v>
      </c>
      <c r="F4179" s="5">
        <f t="shared" si="3513"/>
        <v>0</v>
      </c>
      <c r="G4179" s="5">
        <f t="shared" si="3513"/>
        <v>0</v>
      </c>
      <c r="H4179" s="5">
        <f t="shared" si="3513"/>
        <v>0</v>
      </c>
      <c r="I4179" s="5">
        <f t="shared" si="3513"/>
        <v>0</v>
      </c>
      <c r="J4179" s="5">
        <f t="shared" si="3513"/>
        <v>0</v>
      </c>
      <c r="K4179" s="5">
        <f t="shared" si="3513"/>
        <v>0</v>
      </c>
      <c r="L4179" s="5">
        <f t="shared" si="3513"/>
        <v>0</v>
      </c>
      <c r="M4179" s="5">
        <f t="shared" si="3488"/>
        <v>0</v>
      </c>
      <c r="N4179" s="5">
        <v>27539.276999999998</v>
      </c>
      <c r="O4179" s="5">
        <f>O4180</f>
        <v>0</v>
      </c>
      <c r="P4179" s="5">
        <f t="shared" si="3514"/>
        <v>0</v>
      </c>
      <c r="Q4179" s="5">
        <f t="shared" si="3514"/>
        <v>0</v>
      </c>
      <c r="R4179" s="5">
        <f t="shared" si="3514"/>
        <v>0</v>
      </c>
      <c r="S4179" s="5">
        <f t="shared" si="3514"/>
        <v>0</v>
      </c>
      <c r="T4179" s="5">
        <v>27539.276999999998</v>
      </c>
      <c r="U4179" s="5">
        <f t="shared" si="3514"/>
        <v>0</v>
      </c>
      <c r="V4179" s="36">
        <f t="shared" si="3514"/>
        <v>0</v>
      </c>
      <c r="W4179" s="5">
        <f t="shared" si="3508"/>
        <v>100</v>
      </c>
      <c r="X4179" s="26"/>
      <c r="Y4179" s="2" t="s">
        <v>1236</v>
      </c>
    </row>
    <row r="4180" spans="1:25" ht="31.5" x14ac:dyDescent="0.25">
      <c r="A4180" s="4" t="s">
        <v>222</v>
      </c>
      <c r="B4180" s="4" t="s">
        <v>1347</v>
      </c>
      <c r="C4180" s="4" t="s">
        <v>345</v>
      </c>
      <c r="D4180" s="4" t="s">
        <v>73</v>
      </c>
      <c r="E4180" s="14" t="s">
        <v>475</v>
      </c>
      <c r="F4180" s="5"/>
      <c r="G4180" s="5"/>
      <c r="H4180" s="5"/>
      <c r="I4180" s="5"/>
      <c r="J4180" s="5"/>
      <c r="K4180" s="5"/>
      <c r="L4180" s="5"/>
      <c r="M4180" s="5">
        <f t="shared" si="3488"/>
        <v>0</v>
      </c>
      <c r="N4180" s="5">
        <v>12391.46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12391.46</v>
      </c>
      <c r="U4180" s="5">
        <v>0</v>
      </c>
      <c r="V4180" s="36">
        <v>0</v>
      </c>
      <c r="W4180" s="5">
        <f t="shared" si="3508"/>
        <v>100</v>
      </c>
      <c r="X4180" s="26"/>
      <c r="Y4180" s="2" t="s">
        <v>1236</v>
      </c>
    </row>
    <row r="4181" spans="1:25" ht="63" x14ac:dyDescent="0.25">
      <c r="A4181" s="4" t="s">
        <v>222</v>
      </c>
      <c r="B4181" s="4" t="s">
        <v>1347</v>
      </c>
      <c r="C4181" s="4" t="s">
        <v>345</v>
      </c>
      <c r="D4181" s="4" t="s">
        <v>72</v>
      </c>
      <c r="E4181" s="14" t="s">
        <v>1187</v>
      </c>
      <c r="F4181" s="5">
        <f t="shared" ref="F4181:L4183" si="3515">F4182</f>
        <v>0</v>
      </c>
      <c r="G4181" s="5">
        <f t="shared" si="3515"/>
        <v>0</v>
      </c>
      <c r="H4181" s="5">
        <f t="shared" si="3515"/>
        <v>0</v>
      </c>
      <c r="I4181" s="5">
        <f t="shared" si="3515"/>
        <v>0</v>
      </c>
      <c r="J4181" s="5">
        <f t="shared" si="3515"/>
        <v>0</v>
      </c>
      <c r="K4181" s="5">
        <f t="shared" si="3515"/>
        <v>0</v>
      </c>
      <c r="L4181" s="5">
        <f t="shared" si="3515"/>
        <v>1838.4849999999999</v>
      </c>
      <c r="M4181" s="5">
        <f t="shared" si="3488"/>
        <v>1838.4849999999999</v>
      </c>
      <c r="N4181" s="5">
        <v>12391.46</v>
      </c>
      <c r="O4181" s="5">
        <f t="shared" ref="O4181:O4183" si="3516">O4182</f>
        <v>868.91499999999996</v>
      </c>
      <c r="P4181" s="5">
        <f t="shared" ref="P4181:V4183" si="3517">P4182</f>
        <v>0</v>
      </c>
      <c r="Q4181" s="5">
        <f t="shared" si="3517"/>
        <v>0</v>
      </c>
      <c r="R4181" s="5">
        <f t="shared" si="3517"/>
        <v>0</v>
      </c>
      <c r="S4181" s="5">
        <f t="shared" si="3517"/>
        <v>0</v>
      </c>
      <c r="T4181" s="5">
        <v>12391.46</v>
      </c>
      <c r="U4181" s="5">
        <f t="shared" si="3517"/>
        <v>0</v>
      </c>
      <c r="V4181" s="36">
        <f t="shared" si="3517"/>
        <v>0</v>
      </c>
      <c r="W4181" s="5">
        <f t="shared" si="3508"/>
        <v>100</v>
      </c>
      <c r="X4181" s="26"/>
    </row>
    <row r="4182" spans="1:25" x14ac:dyDescent="0.25">
      <c r="A4182" s="4" t="s">
        <v>222</v>
      </c>
      <c r="B4182" s="4" t="s">
        <v>1347</v>
      </c>
      <c r="C4182" s="4" t="s">
        <v>345</v>
      </c>
      <c r="D4182" s="4" t="s">
        <v>13</v>
      </c>
      <c r="E4182" s="14" t="s">
        <v>480</v>
      </c>
      <c r="F4182" s="5">
        <f t="shared" si="3515"/>
        <v>0</v>
      </c>
      <c r="G4182" s="5">
        <f t="shared" si="3515"/>
        <v>0</v>
      </c>
      <c r="H4182" s="5">
        <f t="shared" si="3515"/>
        <v>0</v>
      </c>
      <c r="I4182" s="5">
        <f t="shared" si="3515"/>
        <v>0</v>
      </c>
      <c r="J4182" s="5">
        <f t="shared" si="3515"/>
        <v>0</v>
      </c>
      <c r="K4182" s="5">
        <f t="shared" si="3515"/>
        <v>0</v>
      </c>
      <c r="L4182" s="5">
        <f t="shared" si="3515"/>
        <v>1838.4849999999999</v>
      </c>
      <c r="M4182" s="5">
        <f t="shared" si="3488"/>
        <v>1838.4849999999999</v>
      </c>
      <c r="N4182" s="5">
        <v>15147.816999999999</v>
      </c>
      <c r="O4182" s="5">
        <f t="shared" si="3516"/>
        <v>868.91499999999996</v>
      </c>
      <c r="P4182" s="5">
        <f t="shared" si="3517"/>
        <v>0</v>
      </c>
      <c r="Q4182" s="5">
        <f t="shared" si="3517"/>
        <v>0</v>
      </c>
      <c r="R4182" s="5">
        <f t="shared" si="3517"/>
        <v>0</v>
      </c>
      <c r="S4182" s="5">
        <f t="shared" si="3517"/>
        <v>0</v>
      </c>
      <c r="T4182" s="5">
        <v>15147.816999999999</v>
      </c>
      <c r="U4182" s="5">
        <f t="shared" si="3517"/>
        <v>0</v>
      </c>
      <c r="V4182" s="36">
        <f t="shared" si="3517"/>
        <v>0</v>
      </c>
      <c r="W4182" s="5">
        <f t="shared" si="3508"/>
        <v>100</v>
      </c>
      <c r="X4182" s="26"/>
    </row>
    <row r="4183" spans="1:25" ht="63" x14ac:dyDescent="0.25">
      <c r="A4183" s="4" t="s">
        <v>222</v>
      </c>
      <c r="B4183" s="4" t="s">
        <v>1347</v>
      </c>
      <c r="C4183" s="4" t="s">
        <v>345</v>
      </c>
      <c r="D4183" s="4" t="s">
        <v>182</v>
      </c>
      <c r="E4183" s="14" t="s">
        <v>481</v>
      </c>
      <c r="F4183" s="5">
        <f t="shared" si="3515"/>
        <v>0</v>
      </c>
      <c r="G4183" s="5">
        <f t="shared" si="3515"/>
        <v>0</v>
      </c>
      <c r="H4183" s="5">
        <f t="shared" si="3515"/>
        <v>0</v>
      </c>
      <c r="I4183" s="5">
        <f t="shared" si="3515"/>
        <v>0</v>
      </c>
      <c r="J4183" s="5">
        <f t="shared" si="3515"/>
        <v>0</v>
      </c>
      <c r="K4183" s="5">
        <f t="shared" si="3515"/>
        <v>0</v>
      </c>
      <c r="L4183" s="5">
        <f t="shared" si="3515"/>
        <v>1838.4849999999999</v>
      </c>
      <c r="M4183" s="5">
        <f t="shared" si="3488"/>
        <v>1838.4849999999999</v>
      </c>
      <c r="N4183" s="5">
        <v>15147.816999999999</v>
      </c>
      <c r="O4183" s="5">
        <f t="shared" si="3516"/>
        <v>868.91499999999996</v>
      </c>
      <c r="P4183" s="5">
        <f t="shared" si="3517"/>
        <v>0</v>
      </c>
      <c r="Q4183" s="5">
        <f t="shared" si="3517"/>
        <v>0</v>
      </c>
      <c r="R4183" s="5">
        <f t="shared" si="3517"/>
        <v>0</v>
      </c>
      <c r="S4183" s="5">
        <f t="shared" si="3517"/>
        <v>0</v>
      </c>
      <c r="T4183" s="5">
        <v>15147.816999999999</v>
      </c>
      <c r="U4183" s="5">
        <f t="shared" si="3517"/>
        <v>0</v>
      </c>
      <c r="V4183" s="36">
        <f t="shared" si="3517"/>
        <v>0</v>
      </c>
      <c r="W4183" s="5">
        <f t="shared" si="3508"/>
        <v>100</v>
      </c>
      <c r="X4183" s="26"/>
    </row>
    <row r="4184" spans="1:25" ht="31.5" x14ac:dyDescent="0.25">
      <c r="A4184" s="9" t="s">
        <v>222</v>
      </c>
      <c r="B4184" s="9" t="s">
        <v>1523</v>
      </c>
      <c r="C4184" s="9"/>
      <c r="D4184" s="9"/>
      <c r="E4184" s="13" t="s">
        <v>1524</v>
      </c>
      <c r="F4184" s="5"/>
      <c r="G4184" s="5"/>
      <c r="H4184" s="5"/>
      <c r="I4184" s="5"/>
      <c r="J4184" s="5"/>
      <c r="K4184" s="5"/>
      <c r="L4184" s="5">
        <f>868.915+856.847+112.723</f>
        <v>1838.4849999999999</v>
      </c>
      <c r="M4184" s="5">
        <f t="shared" si="3488"/>
        <v>1838.4849999999999</v>
      </c>
      <c r="N4184" s="11">
        <v>1709.3340000000001</v>
      </c>
      <c r="O4184" s="5">
        <v>868.91499999999996</v>
      </c>
      <c r="P4184" s="5">
        <v>0</v>
      </c>
      <c r="Q4184" s="5">
        <v>0</v>
      </c>
      <c r="R4184" s="5">
        <v>0</v>
      </c>
      <c r="S4184" s="5">
        <v>0</v>
      </c>
      <c r="T4184" s="11">
        <v>0</v>
      </c>
      <c r="U4184" s="5">
        <v>0</v>
      </c>
      <c r="V4184" s="36">
        <v>0</v>
      </c>
      <c r="W4184" s="11">
        <f t="shared" si="3508"/>
        <v>0</v>
      </c>
      <c r="X4184" s="26"/>
    </row>
    <row r="4185" spans="1:25" ht="31.5" x14ac:dyDescent="0.25">
      <c r="A4185" s="4" t="s">
        <v>222</v>
      </c>
      <c r="B4185" s="4" t="s">
        <v>1523</v>
      </c>
      <c r="C4185" s="4" t="s">
        <v>188</v>
      </c>
      <c r="D4185" s="4"/>
      <c r="E4185" s="14" t="s">
        <v>994</v>
      </c>
      <c r="F4185" s="5"/>
      <c r="G4185" s="5"/>
      <c r="H4185" s="5"/>
      <c r="I4185" s="5"/>
      <c r="J4185" s="5"/>
      <c r="K4185" s="5"/>
      <c r="L4185" s="5">
        <f>L4186</f>
        <v>5973.2690000000002</v>
      </c>
      <c r="M4185" s="5">
        <f>L4185</f>
        <v>5973.2690000000002</v>
      </c>
      <c r="N4185" s="5">
        <v>1709.3340000000001</v>
      </c>
      <c r="O4185" s="5">
        <f t="shared" ref="O4185:V4185" si="3518">O4186</f>
        <v>5973.2690000000002</v>
      </c>
      <c r="P4185" s="5">
        <f t="shared" si="3518"/>
        <v>0</v>
      </c>
      <c r="Q4185" s="5">
        <f t="shared" si="3518"/>
        <v>0</v>
      </c>
      <c r="R4185" s="5">
        <f t="shared" si="3518"/>
        <v>0</v>
      </c>
      <c r="S4185" s="5">
        <f t="shared" si="3518"/>
        <v>0</v>
      </c>
      <c r="T4185" s="5">
        <v>0</v>
      </c>
      <c r="U4185" s="5">
        <f t="shared" si="3518"/>
        <v>0</v>
      </c>
      <c r="V4185" s="36">
        <f t="shared" si="3518"/>
        <v>0</v>
      </c>
      <c r="W4185" s="5">
        <f t="shared" si="3508"/>
        <v>0</v>
      </c>
      <c r="X4185" s="26"/>
    </row>
    <row r="4186" spans="1:25" ht="31.5" x14ac:dyDescent="0.25">
      <c r="A4186" s="4" t="s">
        <v>222</v>
      </c>
      <c r="B4186" s="4" t="s">
        <v>1523</v>
      </c>
      <c r="C4186" s="4" t="s">
        <v>232</v>
      </c>
      <c r="D4186" s="4"/>
      <c r="E4186" s="14" t="s">
        <v>1009</v>
      </c>
      <c r="F4186" s="5"/>
      <c r="G4186" s="5"/>
      <c r="H4186" s="5"/>
      <c r="I4186" s="5"/>
      <c r="J4186" s="5"/>
      <c r="K4186" s="5"/>
      <c r="L4186" s="5">
        <f>L4189</f>
        <v>5973.2690000000002</v>
      </c>
      <c r="M4186" s="5">
        <f>L4186</f>
        <v>5973.2690000000002</v>
      </c>
      <c r="N4186" s="5">
        <v>1709.3340000000001</v>
      </c>
      <c r="O4186" s="5">
        <f t="shared" ref="O4186:V4186" si="3519">O4189+O4187</f>
        <v>5973.2690000000002</v>
      </c>
      <c r="P4186" s="5">
        <f t="shared" si="3519"/>
        <v>0</v>
      </c>
      <c r="Q4186" s="5">
        <f t="shared" si="3519"/>
        <v>0</v>
      </c>
      <c r="R4186" s="5">
        <f t="shared" si="3519"/>
        <v>0</v>
      </c>
      <c r="S4186" s="5">
        <f t="shared" si="3519"/>
        <v>0</v>
      </c>
      <c r="T4186" s="5">
        <v>0</v>
      </c>
      <c r="U4186" s="5">
        <f t="shared" si="3519"/>
        <v>0</v>
      </c>
      <c r="V4186" s="36">
        <f t="shared" si="3519"/>
        <v>0</v>
      </c>
      <c r="W4186" s="5">
        <f t="shared" si="3508"/>
        <v>0</v>
      </c>
      <c r="X4186" s="26"/>
    </row>
    <row r="4187" spans="1:25" ht="63" x14ac:dyDescent="0.25">
      <c r="A4187" s="4" t="s">
        <v>222</v>
      </c>
      <c r="B4187" s="4" t="s">
        <v>1523</v>
      </c>
      <c r="C4187" s="4" t="s">
        <v>233</v>
      </c>
      <c r="D4187" s="4"/>
      <c r="E4187" s="14" t="s">
        <v>1010</v>
      </c>
      <c r="F4187" s="5"/>
      <c r="G4187" s="5"/>
      <c r="H4187" s="5"/>
      <c r="I4187" s="5"/>
      <c r="J4187" s="5"/>
      <c r="K4187" s="5"/>
      <c r="L4187" s="5"/>
      <c r="M4187" s="5">
        <f>M4188</f>
        <v>0</v>
      </c>
      <c r="N4187" s="5">
        <v>1709.3340000000001</v>
      </c>
      <c r="O4187" s="5">
        <f t="shared" ref="O4187:V4187" si="3520">O4188</f>
        <v>598.6</v>
      </c>
      <c r="P4187" s="5">
        <f t="shared" si="3520"/>
        <v>0</v>
      </c>
      <c r="Q4187" s="5">
        <f t="shared" si="3520"/>
        <v>0</v>
      </c>
      <c r="R4187" s="5">
        <f t="shared" si="3520"/>
        <v>0</v>
      </c>
      <c r="S4187" s="5">
        <f t="shared" si="3520"/>
        <v>0</v>
      </c>
      <c r="T4187" s="5">
        <v>0</v>
      </c>
      <c r="U4187" s="5">
        <f t="shared" si="3520"/>
        <v>0</v>
      </c>
      <c r="V4187" s="36">
        <f t="shared" si="3520"/>
        <v>0</v>
      </c>
      <c r="W4187" s="5">
        <f t="shared" si="3508"/>
        <v>0</v>
      </c>
      <c r="X4187" s="26"/>
    </row>
    <row r="4188" spans="1:25" ht="94.5" x14ac:dyDescent="0.25">
      <c r="A4188" s="4" t="s">
        <v>222</v>
      </c>
      <c r="B4188" s="4" t="s">
        <v>1523</v>
      </c>
      <c r="C4188" s="4" t="s">
        <v>1525</v>
      </c>
      <c r="D4188" s="4"/>
      <c r="E4188" s="14" t="s">
        <v>1526</v>
      </c>
      <c r="F4188" s="5"/>
      <c r="G4188" s="5"/>
      <c r="H4188" s="5"/>
      <c r="I4188" s="5"/>
      <c r="J4188" s="5"/>
      <c r="K4188" s="5"/>
      <c r="L4188" s="5"/>
      <c r="M4188" s="5">
        <v>0</v>
      </c>
      <c r="N4188" s="5">
        <v>1709.3340000000001</v>
      </c>
      <c r="O4188" s="5">
        <v>598.6</v>
      </c>
      <c r="P4188" s="5">
        <v>0</v>
      </c>
      <c r="Q4188" s="5">
        <v>0</v>
      </c>
      <c r="R4188" s="5">
        <v>0</v>
      </c>
      <c r="S4188" s="5">
        <v>0</v>
      </c>
      <c r="T4188" s="5">
        <v>0</v>
      </c>
      <c r="U4188" s="5">
        <v>0</v>
      </c>
      <c r="V4188" s="36">
        <v>0</v>
      </c>
      <c r="W4188" s="5">
        <f t="shared" si="3508"/>
        <v>0</v>
      </c>
      <c r="X4188" s="26"/>
    </row>
    <row r="4189" spans="1:25" ht="31.5" x14ac:dyDescent="0.25">
      <c r="A4189" s="4" t="s">
        <v>222</v>
      </c>
      <c r="B4189" s="4" t="s">
        <v>1523</v>
      </c>
      <c r="C4189" s="4" t="s">
        <v>1525</v>
      </c>
      <c r="D4189" s="4" t="s">
        <v>11</v>
      </c>
      <c r="E4189" s="14" t="s">
        <v>465</v>
      </c>
      <c r="F4189" s="5"/>
      <c r="G4189" s="5"/>
      <c r="H4189" s="5"/>
      <c r="I4189" s="5"/>
      <c r="J4189" s="5"/>
      <c r="K4189" s="5"/>
      <c r="L4189" s="5">
        <f>L4190</f>
        <v>5973.2690000000002</v>
      </c>
      <c r="M4189" s="5">
        <f>L4189</f>
        <v>5973.2690000000002</v>
      </c>
      <c r="N4189" s="5">
        <v>1709.3340000000001</v>
      </c>
      <c r="O4189" s="5">
        <f t="shared" ref="O4189:V4189" si="3521">O4190</f>
        <v>5374.6689999999999</v>
      </c>
      <c r="P4189" s="5">
        <f t="shared" si="3521"/>
        <v>0</v>
      </c>
      <c r="Q4189" s="5">
        <f t="shared" si="3521"/>
        <v>0</v>
      </c>
      <c r="R4189" s="5">
        <f t="shared" si="3521"/>
        <v>0</v>
      </c>
      <c r="S4189" s="5">
        <f t="shared" si="3521"/>
        <v>0</v>
      </c>
      <c r="T4189" s="5">
        <v>0</v>
      </c>
      <c r="U4189" s="5">
        <f t="shared" si="3521"/>
        <v>0</v>
      </c>
      <c r="V4189" s="36">
        <f t="shared" si="3521"/>
        <v>0</v>
      </c>
      <c r="W4189" s="5">
        <f t="shared" si="3508"/>
        <v>0</v>
      </c>
      <c r="X4189" s="26"/>
    </row>
    <row r="4190" spans="1:25" ht="31.5" x14ac:dyDescent="0.25">
      <c r="A4190" s="4" t="s">
        <v>222</v>
      </c>
      <c r="B4190" s="4" t="s">
        <v>1523</v>
      </c>
      <c r="C4190" s="4" t="s">
        <v>1525</v>
      </c>
      <c r="D4190" s="4" t="s">
        <v>12</v>
      </c>
      <c r="E4190" s="14" t="s">
        <v>466</v>
      </c>
      <c r="F4190" s="5"/>
      <c r="G4190" s="5"/>
      <c r="H4190" s="5"/>
      <c r="I4190" s="5"/>
      <c r="J4190" s="5"/>
      <c r="K4190" s="5"/>
      <c r="L4190" s="5">
        <f>1722.906+4250.363</f>
        <v>5973.2690000000002</v>
      </c>
      <c r="M4190" s="5">
        <f>L4190</f>
        <v>5973.2690000000002</v>
      </c>
      <c r="N4190" s="5">
        <v>1709.3340000000001</v>
      </c>
      <c r="O4190" s="5">
        <v>5374.6689999999999</v>
      </c>
      <c r="P4190" s="5">
        <v>0</v>
      </c>
      <c r="Q4190" s="5">
        <v>0</v>
      </c>
      <c r="R4190" s="5">
        <v>0</v>
      </c>
      <c r="S4190" s="5">
        <v>0</v>
      </c>
      <c r="T4190" s="5">
        <v>0</v>
      </c>
      <c r="U4190" s="5">
        <v>0</v>
      </c>
      <c r="V4190" s="36">
        <v>0</v>
      </c>
      <c r="W4190" s="5">
        <f t="shared" si="3508"/>
        <v>0</v>
      </c>
      <c r="X4190" s="26"/>
    </row>
    <row r="4191" spans="1:25" ht="31.5" x14ac:dyDescent="0.25">
      <c r="A4191" s="9" t="s">
        <v>222</v>
      </c>
      <c r="B4191" s="9" t="s">
        <v>1348</v>
      </c>
      <c r="C4191" s="9"/>
      <c r="D4191" s="9"/>
      <c r="E4191" s="13" t="s">
        <v>449</v>
      </c>
      <c r="F4191" s="5">
        <f t="shared" ref="F4191:L4194" si="3522">F4192</f>
        <v>30173.599999999999</v>
      </c>
      <c r="G4191" s="5">
        <f t="shared" si="3522"/>
        <v>30173.599999999999</v>
      </c>
      <c r="H4191" s="5">
        <f t="shared" si="3522"/>
        <v>30173.599999999999</v>
      </c>
      <c r="I4191" s="5">
        <f t="shared" si="3522"/>
        <v>-1751.4</v>
      </c>
      <c r="J4191" s="5">
        <f t="shared" si="3522"/>
        <v>-20000</v>
      </c>
      <c r="K4191" s="5">
        <f t="shared" si="3522"/>
        <v>-20000</v>
      </c>
      <c r="L4191" s="5">
        <f t="shared" si="3522"/>
        <v>9491.8560000000016</v>
      </c>
      <c r="M4191" s="5">
        <f t="shared" si="3488"/>
        <v>37914.055999999997</v>
      </c>
      <c r="N4191" s="11">
        <v>96169.243999999992</v>
      </c>
      <c r="O4191" s="5">
        <f t="shared" ref="O4191:O4194" si="3523">O4192</f>
        <v>22900.241839999999</v>
      </c>
      <c r="P4191" s="5">
        <f t="shared" ref="P4191:V4194" si="3524">P4192</f>
        <v>0</v>
      </c>
      <c r="Q4191" s="5">
        <f t="shared" si="3524"/>
        <v>0</v>
      </c>
      <c r="R4191" s="5">
        <f t="shared" si="3524"/>
        <v>0</v>
      </c>
      <c r="S4191" s="5">
        <f t="shared" si="3524"/>
        <v>0</v>
      </c>
      <c r="T4191" s="11">
        <v>95527.282049999994</v>
      </c>
      <c r="U4191" s="5">
        <f t="shared" si="3524"/>
        <v>0</v>
      </c>
      <c r="V4191" s="36">
        <f t="shared" si="3524"/>
        <v>0</v>
      </c>
      <c r="W4191" s="11">
        <f t="shared" si="3508"/>
        <v>99.332466469217536</v>
      </c>
      <c r="X4191" s="26"/>
    </row>
    <row r="4192" spans="1:25" ht="31.5" x14ac:dyDescent="0.25">
      <c r="A4192" s="4" t="s">
        <v>222</v>
      </c>
      <c r="B4192" s="4" t="s">
        <v>1348</v>
      </c>
      <c r="C4192" s="4" t="s">
        <v>188</v>
      </c>
      <c r="D4192" s="4"/>
      <c r="E4192" s="14" t="s">
        <v>994</v>
      </c>
      <c r="F4192" s="5">
        <f t="shared" si="3522"/>
        <v>30173.599999999999</v>
      </c>
      <c r="G4192" s="5">
        <f t="shared" si="3522"/>
        <v>30173.599999999999</v>
      </c>
      <c r="H4192" s="5">
        <f t="shared" si="3522"/>
        <v>30173.599999999999</v>
      </c>
      <c r="I4192" s="5">
        <f t="shared" si="3522"/>
        <v>-1751.4</v>
      </c>
      <c r="J4192" s="5">
        <f t="shared" si="3522"/>
        <v>-20000</v>
      </c>
      <c r="K4192" s="5">
        <f t="shared" si="3522"/>
        <v>-20000</v>
      </c>
      <c r="L4192" s="5">
        <f>L4193+L4196</f>
        <v>9491.8560000000016</v>
      </c>
      <c r="M4192" s="5">
        <f t="shared" si="3488"/>
        <v>37914.055999999997</v>
      </c>
      <c r="N4192" s="5">
        <v>20829.560000000001</v>
      </c>
      <c r="O4192" s="5">
        <f t="shared" ref="O4192:V4192" si="3525">O4193+O4196</f>
        <v>22900.241839999999</v>
      </c>
      <c r="P4192" s="5">
        <f t="shared" si="3525"/>
        <v>0</v>
      </c>
      <c r="Q4192" s="5">
        <f t="shared" si="3525"/>
        <v>0</v>
      </c>
      <c r="R4192" s="5">
        <f t="shared" si="3525"/>
        <v>0</v>
      </c>
      <c r="S4192" s="5">
        <f t="shared" si="3525"/>
        <v>0</v>
      </c>
      <c r="T4192" s="5">
        <v>20720.843690000002</v>
      </c>
      <c r="U4192" s="5">
        <f t="shared" si="3525"/>
        <v>0</v>
      </c>
      <c r="V4192" s="5">
        <f t="shared" si="3525"/>
        <v>0</v>
      </c>
      <c r="W4192" s="5">
        <f t="shared" si="3508"/>
        <v>99.478067179527557</v>
      </c>
      <c r="X4192" s="26"/>
    </row>
    <row r="4193" spans="1:25" ht="47.25" x14ac:dyDescent="0.25">
      <c r="A4193" s="4" t="s">
        <v>222</v>
      </c>
      <c r="B4193" s="4" t="s">
        <v>1348</v>
      </c>
      <c r="C4193" s="4" t="s">
        <v>189</v>
      </c>
      <c r="D4193" s="4"/>
      <c r="E4193" s="14" t="s">
        <v>1005</v>
      </c>
      <c r="F4193" s="5">
        <f t="shared" si="3522"/>
        <v>30173.599999999999</v>
      </c>
      <c r="G4193" s="5">
        <f t="shared" si="3522"/>
        <v>30173.599999999999</v>
      </c>
      <c r="H4193" s="5">
        <f t="shared" si="3522"/>
        <v>30173.599999999999</v>
      </c>
      <c r="I4193" s="5">
        <f t="shared" si="3522"/>
        <v>-1751.4</v>
      </c>
      <c r="J4193" s="5">
        <f t="shared" si="3522"/>
        <v>-20000</v>
      </c>
      <c r="K4193" s="5">
        <f t="shared" si="3522"/>
        <v>-20000</v>
      </c>
      <c r="L4193" s="5">
        <f t="shared" si="3522"/>
        <v>8905.273000000001</v>
      </c>
      <c r="M4193" s="5">
        <f t="shared" si="3488"/>
        <v>37327.472999999998</v>
      </c>
      <c r="N4193" s="5">
        <v>565.95000000000005</v>
      </c>
      <c r="O4193" s="5">
        <f t="shared" si="3523"/>
        <v>22900.241839999999</v>
      </c>
      <c r="P4193" s="5">
        <f t="shared" si="3524"/>
        <v>0</v>
      </c>
      <c r="Q4193" s="5">
        <f t="shared" si="3524"/>
        <v>0</v>
      </c>
      <c r="R4193" s="5">
        <f t="shared" si="3524"/>
        <v>0</v>
      </c>
      <c r="S4193" s="5">
        <f t="shared" si="3524"/>
        <v>0</v>
      </c>
      <c r="T4193" s="5">
        <v>565.95000000000005</v>
      </c>
      <c r="U4193" s="5">
        <f t="shared" si="3524"/>
        <v>0</v>
      </c>
      <c r="V4193" s="36">
        <f t="shared" si="3524"/>
        <v>0</v>
      </c>
      <c r="W4193" s="5">
        <f t="shared" si="3508"/>
        <v>100</v>
      </c>
      <c r="X4193" s="26"/>
    </row>
    <row r="4194" spans="1:25" ht="63" x14ac:dyDescent="0.25">
      <c r="A4194" s="4" t="s">
        <v>222</v>
      </c>
      <c r="B4194" s="4" t="s">
        <v>1348</v>
      </c>
      <c r="C4194" s="4" t="s">
        <v>236</v>
      </c>
      <c r="D4194" s="4"/>
      <c r="E4194" s="14" t="s">
        <v>1006</v>
      </c>
      <c r="F4194" s="5">
        <f t="shared" si="3522"/>
        <v>30173.599999999999</v>
      </c>
      <c r="G4194" s="5">
        <f t="shared" si="3522"/>
        <v>30173.599999999999</v>
      </c>
      <c r="H4194" s="5">
        <f t="shared" si="3522"/>
        <v>30173.599999999999</v>
      </c>
      <c r="I4194" s="5">
        <f t="shared" si="3522"/>
        <v>-1751.4</v>
      </c>
      <c r="J4194" s="5">
        <f t="shared" si="3522"/>
        <v>-20000</v>
      </c>
      <c r="K4194" s="5">
        <f t="shared" si="3522"/>
        <v>-20000</v>
      </c>
      <c r="L4194" s="5">
        <f t="shared" si="3522"/>
        <v>8905.273000000001</v>
      </c>
      <c r="M4194" s="5">
        <f t="shared" si="3488"/>
        <v>37327.472999999998</v>
      </c>
      <c r="N4194" s="5">
        <v>565.95000000000005</v>
      </c>
      <c r="O4194" s="5">
        <f t="shared" si="3523"/>
        <v>22900.241839999999</v>
      </c>
      <c r="P4194" s="5">
        <f t="shared" si="3524"/>
        <v>0</v>
      </c>
      <c r="Q4194" s="5">
        <f t="shared" si="3524"/>
        <v>0</v>
      </c>
      <c r="R4194" s="5">
        <f t="shared" si="3524"/>
        <v>0</v>
      </c>
      <c r="S4194" s="5">
        <f t="shared" si="3524"/>
        <v>0</v>
      </c>
      <c r="T4194" s="5">
        <v>565.95000000000005</v>
      </c>
      <c r="U4194" s="5">
        <f t="shared" si="3524"/>
        <v>0</v>
      </c>
      <c r="V4194" s="36">
        <f t="shared" si="3524"/>
        <v>0</v>
      </c>
      <c r="W4194" s="5">
        <f t="shared" si="3508"/>
        <v>100</v>
      </c>
      <c r="X4194" s="26"/>
    </row>
    <row r="4195" spans="1:25" ht="47.25" x14ac:dyDescent="0.25">
      <c r="A4195" s="4" t="s">
        <v>222</v>
      </c>
      <c r="B4195" s="4" t="s">
        <v>1348</v>
      </c>
      <c r="C4195" s="4" t="s">
        <v>234</v>
      </c>
      <c r="D4195" s="4"/>
      <c r="E4195" s="14" t="s">
        <v>690</v>
      </c>
      <c r="F4195" s="5">
        <v>30173.599999999999</v>
      </c>
      <c r="G4195" s="5">
        <v>30173.599999999999</v>
      </c>
      <c r="H4195" s="5">
        <v>30173.599999999999</v>
      </c>
      <c r="I4195" s="5">
        <v>-1751.4</v>
      </c>
      <c r="J4195" s="5">
        <v>-20000</v>
      </c>
      <c r="K4195" s="5">
        <v>-20000</v>
      </c>
      <c r="L4195" s="5">
        <f>6310.993-109.857-955.807-740.056+7000-2600</f>
        <v>8905.273000000001</v>
      </c>
      <c r="M4195" s="5">
        <f t="shared" si="3488"/>
        <v>37327.472999999998</v>
      </c>
      <c r="N4195" s="5">
        <v>565.95000000000005</v>
      </c>
      <c r="O4195" s="5">
        <v>22900.241839999999</v>
      </c>
      <c r="P4195" s="5">
        <v>0</v>
      </c>
      <c r="Q4195" s="5">
        <v>0</v>
      </c>
      <c r="R4195" s="5">
        <v>0</v>
      </c>
      <c r="S4195" s="5">
        <v>0</v>
      </c>
      <c r="T4195" s="5">
        <v>565.95000000000005</v>
      </c>
      <c r="U4195" s="5">
        <v>0</v>
      </c>
      <c r="V4195" s="36">
        <v>0</v>
      </c>
      <c r="W4195" s="5">
        <f t="shared" si="3508"/>
        <v>100</v>
      </c>
      <c r="X4195" s="26"/>
    </row>
    <row r="4196" spans="1:25" ht="31.5" x14ac:dyDescent="0.25">
      <c r="A4196" s="40" t="s">
        <v>222</v>
      </c>
      <c r="B4196" s="40" t="s">
        <v>1348</v>
      </c>
      <c r="C4196" s="40" t="s">
        <v>234</v>
      </c>
      <c r="D4196" s="40" t="s">
        <v>11</v>
      </c>
      <c r="E4196" s="41" t="s">
        <v>465</v>
      </c>
      <c r="F4196" s="5"/>
      <c r="G4196" s="5"/>
      <c r="H4196" s="5"/>
      <c r="I4196" s="5"/>
      <c r="J4196" s="5"/>
      <c r="K4196" s="5"/>
      <c r="L4196" s="5">
        <f>L4197</f>
        <v>586.58299999999997</v>
      </c>
      <c r="M4196" s="5">
        <f>L4196</f>
        <v>586.58299999999997</v>
      </c>
      <c r="N4196" s="5">
        <v>565.95000000000005</v>
      </c>
      <c r="O4196" s="5">
        <f t="shared" ref="O4196:V4197" si="3526">O4197</f>
        <v>0</v>
      </c>
      <c r="P4196" s="5">
        <f t="shared" si="3526"/>
        <v>0</v>
      </c>
      <c r="Q4196" s="5">
        <f t="shared" si="3526"/>
        <v>0</v>
      </c>
      <c r="R4196" s="5">
        <f t="shared" si="3526"/>
        <v>0</v>
      </c>
      <c r="S4196" s="5">
        <f t="shared" si="3526"/>
        <v>0</v>
      </c>
      <c r="T4196" s="5">
        <v>565.95000000000005</v>
      </c>
      <c r="U4196" s="5">
        <f t="shared" si="3526"/>
        <v>0</v>
      </c>
      <c r="V4196" s="5">
        <f t="shared" si="3526"/>
        <v>0</v>
      </c>
      <c r="W4196" s="5">
        <f t="shared" si="3508"/>
        <v>100</v>
      </c>
      <c r="X4196" s="26"/>
    </row>
    <row r="4197" spans="1:25" ht="31.5" x14ac:dyDescent="0.25">
      <c r="A4197" s="40" t="s">
        <v>222</v>
      </c>
      <c r="B4197" s="40" t="s">
        <v>1348</v>
      </c>
      <c r="C4197" s="40" t="s">
        <v>234</v>
      </c>
      <c r="D4197" s="40" t="s">
        <v>12</v>
      </c>
      <c r="E4197" s="41" t="s">
        <v>466</v>
      </c>
      <c r="F4197" s="5"/>
      <c r="G4197" s="5"/>
      <c r="H4197" s="5"/>
      <c r="I4197" s="5"/>
      <c r="J4197" s="5"/>
      <c r="K4197" s="5"/>
      <c r="L4197" s="5">
        <f>L4198</f>
        <v>586.58299999999997</v>
      </c>
      <c r="M4197" s="5">
        <f t="shared" ref="M4197:M4198" si="3527">L4197</f>
        <v>586.58299999999997</v>
      </c>
      <c r="N4197" s="5">
        <v>565.95000000000005</v>
      </c>
      <c r="O4197" s="5">
        <f t="shared" si="3526"/>
        <v>0</v>
      </c>
      <c r="P4197" s="5">
        <f t="shared" si="3526"/>
        <v>0</v>
      </c>
      <c r="Q4197" s="5">
        <f t="shared" si="3526"/>
        <v>0</v>
      </c>
      <c r="R4197" s="5">
        <f t="shared" si="3526"/>
        <v>0</v>
      </c>
      <c r="S4197" s="5">
        <f t="shared" si="3526"/>
        <v>0</v>
      </c>
      <c r="T4197" s="5">
        <v>565.95000000000005</v>
      </c>
      <c r="U4197" s="5">
        <f t="shared" si="3526"/>
        <v>0</v>
      </c>
      <c r="V4197" s="5">
        <f t="shared" si="3526"/>
        <v>0</v>
      </c>
      <c r="W4197" s="5">
        <f t="shared" si="3508"/>
        <v>100</v>
      </c>
      <c r="X4197" s="26"/>
    </row>
    <row r="4198" spans="1:25" ht="31.5" x14ac:dyDescent="0.25">
      <c r="A4198" s="40" t="s">
        <v>222</v>
      </c>
      <c r="B4198" s="40" t="s">
        <v>1348</v>
      </c>
      <c r="C4198" s="40" t="s">
        <v>232</v>
      </c>
      <c r="D4198" s="40"/>
      <c r="E4198" s="41" t="s">
        <v>1009</v>
      </c>
      <c r="F4198" s="5"/>
      <c r="G4198" s="5"/>
      <c r="H4198" s="5"/>
      <c r="I4198" s="5"/>
      <c r="J4198" s="5"/>
      <c r="K4198" s="5"/>
      <c r="L4198" s="5">
        <v>586.58299999999997</v>
      </c>
      <c r="M4198" s="5">
        <f t="shared" si="3527"/>
        <v>586.58299999999997</v>
      </c>
      <c r="N4198" s="5">
        <v>20263.61</v>
      </c>
      <c r="O4198" s="5">
        <v>0</v>
      </c>
      <c r="P4198" s="5">
        <v>0</v>
      </c>
      <c r="Q4198" s="5">
        <v>0</v>
      </c>
      <c r="R4198" s="5">
        <v>0</v>
      </c>
      <c r="S4198" s="5">
        <v>0</v>
      </c>
      <c r="T4198" s="5">
        <v>20154.893690000001</v>
      </c>
      <c r="U4198" s="5">
        <v>0</v>
      </c>
      <c r="V4198" s="5">
        <v>0</v>
      </c>
      <c r="W4198" s="5">
        <f t="shared" si="3508"/>
        <v>99.463489921095004</v>
      </c>
      <c r="X4198" s="26"/>
    </row>
    <row r="4199" spans="1:25" ht="63" x14ac:dyDescent="0.25">
      <c r="A4199" s="4" t="s">
        <v>222</v>
      </c>
      <c r="B4199" s="4" t="s">
        <v>1348</v>
      </c>
      <c r="C4199" s="4" t="s">
        <v>233</v>
      </c>
      <c r="D4199" s="4"/>
      <c r="E4199" s="14" t="s">
        <v>1010</v>
      </c>
      <c r="F4199" s="5"/>
      <c r="G4199" s="5"/>
      <c r="H4199" s="5"/>
      <c r="I4199" s="5"/>
      <c r="J4199" s="5"/>
      <c r="K4199" s="5"/>
      <c r="L4199" s="5">
        <f>L4200</f>
        <v>0</v>
      </c>
      <c r="M4199" s="5">
        <f t="shared" si="3488"/>
        <v>0</v>
      </c>
      <c r="N4199" s="5">
        <v>20263.61</v>
      </c>
      <c r="O4199" s="5">
        <f>O4200</f>
        <v>90</v>
      </c>
      <c r="P4199" s="5">
        <f t="shared" ref="P4199:V4200" si="3528">P4200</f>
        <v>0</v>
      </c>
      <c r="Q4199" s="5">
        <f t="shared" si="3528"/>
        <v>0</v>
      </c>
      <c r="R4199" s="5">
        <f t="shared" si="3528"/>
        <v>0</v>
      </c>
      <c r="S4199" s="5">
        <f t="shared" si="3528"/>
        <v>0</v>
      </c>
      <c r="T4199" s="5">
        <v>20154.893690000001</v>
      </c>
      <c r="U4199" s="5">
        <f t="shared" si="3528"/>
        <v>0</v>
      </c>
      <c r="V4199" s="36">
        <f t="shared" si="3528"/>
        <v>0</v>
      </c>
      <c r="W4199" s="5">
        <f t="shared" si="3508"/>
        <v>99.463489921095004</v>
      </c>
      <c r="X4199" s="24"/>
    </row>
    <row r="4200" spans="1:25" ht="47.25" x14ac:dyDescent="0.25">
      <c r="A4200" s="4" t="s">
        <v>222</v>
      </c>
      <c r="B4200" s="4" t="s">
        <v>1348</v>
      </c>
      <c r="C4200" s="4" t="s">
        <v>235</v>
      </c>
      <c r="D4200" s="4"/>
      <c r="E4200" s="14" t="s">
        <v>497</v>
      </c>
      <c r="F4200" s="5"/>
      <c r="G4200" s="5"/>
      <c r="H4200" s="5"/>
      <c r="I4200" s="5"/>
      <c r="J4200" s="5"/>
      <c r="K4200" s="5"/>
      <c r="L4200" s="5">
        <f>L4201</f>
        <v>0</v>
      </c>
      <c r="M4200" s="5">
        <f t="shared" si="3488"/>
        <v>0</v>
      </c>
      <c r="N4200" s="5">
        <v>20263.61</v>
      </c>
      <c r="O4200" s="5">
        <f>O4201</f>
        <v>90</v>
      </c>
      <c r="P4200" s="5">
        <f t="shared" si="3528"/>
        <v>0</v>
      </c>
      <c r="Q4200" s="5">
        <f t="shared" si="3528"/>
        <v>0</v>
      </c>
      <c r="R4200" s="5">
        <f t="shared" si="3528"/>
        <v>0</v>
      </c>
      <c r="S4200" s="5">
        <f t="shared" si="3528"/>
        <v>0</v>
      </c>
      <c r="T4200" s="5">
        <v>20154.893690000001</v>
      </c>
      <c r="U4200" s="5">
        <f t="shared" si="3528"/>
        <v>0</v>
      </c>
      <c r="V4200" s="36">
        <f t="shared" si="3528"/>
        <v>0</v>
      </c>
      <c r="W4200" s="5">
        <f t="shared" si="3508"/>
        <v>99.463489921095004</v>
      </c>
      <c r="X4200" s="24"/>
    </row>
    <row r="4201" spans="1:25" ht="78.75" x14ac:dyDescent="0.25">
      <c r="A4201" s="4" t="s">
        <v>222</v>
      </c>
      <c r="B4201" s="4" t="s">
        <v>1348</v>
      </c>
      <c r="C4201" s="4" t="s">
        <v>235</v>
      </c>
      <c r="D4201" s="4" t="s">
        <v>18</v>
      </c>
      <c r="E4201" s="14" t="s">
        <v>462</v>
      </c>
      <c r="F4201" s="5"/>
      <c r="G4201" s="5"/>
      <c r="H4201" s="5"/>
      <c r="I4201" s="5"/>
      <c r="J4201" s="5"/>
      <c r="K4201" s="5"/>
      <c r="L4201" s="5">
        <f>L4202+L4204</f>
        <v>0</v>
      </c>
      <c r="M4201" s="5">
        <f t="shared" si="3488"/>
        <v>0</v>
      </c>
      <c r="N4201" s="5">
        <v>16982.7</v>
      </c>
      <c r="O4201" s="5">
        <f>O4202+O4204</f>
        <v>90</v>
      </c>
      <c r="P4201" s="5">
        <f t="shared" ref="P4201:V4201" si="3529">P4202+P4204</f>
        <v>0</v>
      </c>
      <c r="Q4201" s="5">
        <f t="shared" si="3529"/>
        <v>0</v>
      </c>
      <c r="R4201" s="5">
        <f t="shared" si="3529"/>
        <v>0</v>
      </c>
      <c r="S4201" s="5">
        <f t="shared" si="3529"/>
        <v>0</v>
      </c>
      <c r="T4201" s="5">
        <v>16968.298180000002</v>
      </c>
      <c r="U4201" s="5">
        <f t="shared" si="3529"/>
        <v>0</v>
      </c>
      <c r="V4201" s="36">
        <f t="shared" si="3529"/>
        <v>0</v>
      </c>
      <c r="W4201" s="5">
        <f t="shared" si="3508"/>
        <v>99.915197112355528</v>
      </c>
      <c r="X4201" s="24"/>
    </row>
    <row r="4202" spans="1:25" x14ac:dyDescent="0.25">
      <c r="A4202" s="4" t="s">
        <v>222</v>
      </c>
      <c r="B4202" s="4" t="s">
        <v>1348</v>
      </c>
      <c r="C4202" s="4" t="s">
        <v>235</v>
      </c>
      <c r="D4202" s="4" t="s">
        <v>19</v>
      </c>
      <c r="E4202" s="14" t="s">
        <v>463</v>
      </c>
      <c r="F4202" s="5"/>
      <c r="G4202" s="5"/>
      <c r="H4202" s="5"/>
      <c r="I4202" s="5"/>
      <c r="J4202" s="5"/>
      <c r="K4202" s="5"/>
      <c r="L4202" s="5">
        <f>L4203</f>
        <v>0</v>
      </c>
      <c r="M4202" s="5">
        <f t="shared" si="3488"/>
        <v>0</v>
      </c>
      <c r="N4202" s="5">
        <v>16982.7</v>
      </c>
      <c r="O4202" s="5">
        <f>O4203</f>
        <v>0</v>
      </c>
      <c r="P4202" s="5">
        <f t="shared" ref="P4202:V4202" si="3530">P4203</f>
        <v>0</v>
      </c>
      <c r="Q4202" s="5">
        <f t="shared" si="3530"/>
        <v>0</v>
      </c>
      <c r="R4202" s="5">
        <f t="shared" si="3530"/>
        <v>0</v>
      </c>
      <c r="S4202" s="5">
        <f t="shared" si="3530"/>
        <v>0</v>
      </c>
      <c r="T4202" s="5">
        <v>16968.298180000002</v>
      </c>
      <c r="U4202" s="5">
        <f t="shared" si="3530"/>
        <v>0</v>
      </c>
      <c r="V4202" s="36">
        <f t="shared" si="3530"/>
        <v>0</v>
      </c>
      <c r="W4202" s="5">
        <f t="shared" si="3508"/>
        <v>99.915197112355528</v>
      </c>
      <c r="X4202" s="26"/>
    </row>
    <row r="4203" spans="1:25" ht="31.5" x14ac:dyDescent="0.25">
      <c r="A4203" s="4" t="s">
        <v>222</v>
      </c>
      <c r="B4203" s="4" t="s">
        <v>1348</v>
      </c>
      <c r="C4203" s="4" t="s">
        <v>235</v>
      </c>
      <c r="D4203" s="4" t="s">
        <v>11</v>
      </c>
      <c r="E4203" s="14" t="s">
        <v>465</v>
      </c>
      <c r="F4203" s="5"/>
      <c r="G4203" s="5"/>
      <c r="H4203" s="5"/>
      <c r="I4203" s="5"/>
      <c r="J4203" s="5"/>
      <c r="K4203" s="5"/>
      <c r="L4203" s="5">
        <f>3651.763-3471.763-180</f>
        <v>0</v>
      </c>
      <c r="M4203" s="5">
        <f t="shared" si="3488"/>
        <v>0</v>
      </c>
      <c r="N4203" s="5">
        <v>3254.31</v>
      </c>
      <c r="O4203" s="5">
        <v>0</v>
      </c>
      <c r="P4203" s="5">
        <v>0</v>
      </c>
      <c r="Q4203" s="5">
        <v>0</v>
      </c>
      <c r="R4203" s="5">
        <v>0</v>
      </c>
      <c r="S4203" s="5">
        <v>0</v>
      </c>
      <c r="T4203" s="5">
        <v>3164.2075100000002</v>
      </c>
      <c r="U4203" s="5">
        <v>0</v>
      </c>
      <c r="V4203" s="36">
        <v>0</v>
      </c>
      <c r="W4203" s="5">
        <f t="shared" si="3508"/>
        <v>97.2312874311298</v>
      </c>
      <c r="X4203" s="26"/>
    </row>
    <row r="4204" spans="1:25" ht="31.5" x14ac:dyDescent="0.25">
      <c r="A4204" s="4" t="s">
        <v>222</v>
      </c>
      <c r="B4204" s="4" t="s">
        <v>1348</v>
      </c>
      <c r="C4204" s="4" t="s">
        <v>235</v>
      </c>
      <c r="D4204" s="4" t="s">
        <v>12</v>
      </c>
      <c r="E4204" s="14" t="s">
        <v>466</v>
      </c>
      <c r="F4204" s="5"/>
      <c r="G4204" s="5"/>
      <c r="H4204" s="5"/>
      <c r="I4204" s="5"/>
      <c r="J4204" s="5"/>
      <c r="K4204" s="5"/>
      <c r="L4204" s="5">
        <f>L4205</f>
        <v>0</v>
      </c>
      <c r="M4204" s="5">
        <f t="shared" si="3488"/>
        <v>0</v>
      </c>
      <c r="N4204" s="5">
        <v>3254.31</v>
      </c>
      <c r="O4204" s="5">
        <f>O4205</f>
        <v>90</v>
      </c>
      <c r="P4204" s="5">
        <f t="shared" ref="P4204:V4204" si="3531">P4205</f>
        <v>0</v>
      </c>
      <c r="Q4204" s="5">
        <f t="shared" si="3531"/>
        <v>0</v>
      </c>
      <c r="R4204" s="5">
        <f t="shared" si="3531"/>
        <v>0</v>
      </c>
      <c r="S4204" s="5">
        <f t="shared" si="3531"/>
        <v>0</v>
      </c>
      <c r="T4204" s="5">
        <v>3164.2075100000002</v>
      </c>
      <c r="U4204" s="5">
        <f t="shared" si="3531"/>
        <v>0</v>
      </c>
      <c r="V4204" s="36">
        <f t="shared" si="3531"/>
        <v>0</v>
      </c>
      <c r="W4204" s="5">
        <f t="shared" si="3508"/>
        <v>97.2312874311298</v>
      </c>
      <c r="X4204" s="24"/>
    </row>
    <row r="4205" spans="1:25" x14ac:dyDescent="0.25">
      <c r="A4205" s="4" t="s">
        <v>222</v>
      </c>
      <c r="B4205" s="4" t="s">
        <v>1348</v>
      </c>
      <c r="C4205" s="4" t="s">
        <v>235</v>
      </c>
      <c r="D4205" s="4" t="s">
        <v>13</v>
      </c>
      <c r="E4205" s="14" t="s">
        <v>480</v>
      </c>
      <c r="F4205" s="5"/>
      <c r="G4205" s="5"/>
      <c r="H4205" s="5"/>
      <c r="I4205" s="5"/>
      <c r="J4205" s="5"/>
      <c r="K4205" s="5"/>
      <c r="L4205" s="5">
        <f>3471.763+598.6-4070.363</f>
        <v>0</v>
      </c>
      <c r="M4205" s="5">
        <f t="shared" si="3488"/>
        <v>0</v>
      </c>
      <c r="N4205" s="5">
        <v>26.6</v>
      </c>
      <c r="O4205" s="5">
        <v>90</v>
      </c>
      <c r="P4205" s="5">
        <v>0</v>
      </c>
      <c r="Q4205" s="5">
        <v>0</v>
      </c>
      <c r="R4205" s="5">
        <v>0</v>
      </c>
      <c r="S4205" s="5">
        <v>0</v>
      </c>
      <c r="T4205" s="5">
        <v>22.388000000000002</v>
      </c>
      <c r="U4205" s="5">
        <v>0</v>
      </c>
      <c r="V4205" s="36">
        <v>0</v>
      </c>
      <c r="W4205" s="5">
        <f t="shared" si="3508"/>
        <v>84.165413533834581</v>
      </c>
      <c r="X4205" s="24"/>
    </row>
    <row r="4206" spans="1:25" s="10" customFormat="1" x14ac:dyDescent="0.25">
      <c r="A4206" s="4" t="s">
        <v>222</v>
      </c>
      <c r="B4206" s="4" t="s">
        <v>1348</v>
      </c>
      <c r="C4206" s="4" t="s">
        <v>235</v>
      </c>
      <c r="D4206" s="4" t="s">
        <v>20</v>
      </c>
      <c r="E4206" s="14" t="s">
        <v>483</v>
      </c>
      <c r="F4206" s="11">
        <f t="shared" ref="F4206:L4206" si="3532">F4217+F4207+F4233</f>
        <v>1000</v>
      </c>
      <c r="G4206" s="11">
        <f t="shared" si="3532"/>
        <v>81000</v>
      </c>
      <c r="H4206" s="11">
        <f t="shared" si="3532"/>
        <v>81000</v>
      </c>
      <c r="I4206" s="11">
        <f t="shared" si="3532"/>
        <v>-575</v>
      </c>
      <c r="J4206" s="11">
        <f t="shared" si="3532"/>
        <v>-1000</v>
      </c>
      <c r="K4206" s="11">
        <f t="shared" si="3532"/>
        <v>-1000</v>
      </c>
      <c r="L4206" s="11">
        <f t="shared" si="3532"/>
        <v>0</v>
      </c>
      <c r="M4206" s="11">
        <f t="shared" si="3488"/>
        <v>425</v>
      </c>
      <c r="N4206" s="5">
        <v>26.6</v>
      </c>
      <c r="O4206" s="11">
        <f>O4217+O4207+O4233</f>
        <v>20003.696020000003</v>
      </c>
      <c r="P4206" s="11">
        <f t="shared" ref="P4206:V4206" si="3533">P4217+P4207+P4233</f>
        <v>0</v>
      </c>
      <c r="Q4206" s="11">
        <f t="shared" si="3533"/>
        <v>0</v>
      </c>
      <c r="R4206" s="11">
        <f t="shared" si="3533"/>
        <v>0</v>
      </c>
      <c r="S4206" s="11">
        <f t="shared" si="3533"/>
        <v>0</v>
      </c>
      <c r="T4206" s="5">
        <v>22.388000000000002</v>
      </c>
      <c r="U4206" s="11">
        <f t="shared" si="3533"/>
        <v>0</v>
      </c>
      <c r="V4206" s="35">
        <f t="shared" si="3533"/>
        <v>0</v>
      </c>
      <c r="W4206" s="5">
        <f t="shared" si="3508"/>
        <v>84.165413533834581</v>
      </c>
      <c r="X4206" s="25"/>
    </row>
    <row r="4207" spans="1:25" ht="31.5" x14ac:dyDescent="0.25">
      <c r="A4207" s="4" t="s">
        <v>222</v>
      </c>
      <c r="B4207" s="4" t="s">
        <v>1348</v>
      </c>
      <c r="C4207" s="4" t="s">
        <v>25</v>
      </c>
      <c r="D4207" s="4"/>
      <c r="E4207" s="14" t="s">
        <v>728</v>
      </c>
      <c r="F4207" s="5">
        <f t="shared" ref="F4207:L4207" si="3534">F4208</f>
        <v>0</v>
      </c>
      <c r="G4207" s="5">
        <f t="shared" si="3534"/>
        <v>0</v>
      </c>
      <c r="H4207" s="5">
        <f t="shared" si="3534"/>
        <v>0</v>
      </c>
      <c r="I4207" s="5">
        <f t="shared" si="3534"/>
        <v>0</v>
      </c>
      <c r="J4207" s="5">
        <f t="shared" si="3534"/>
        <v>0</v>
      </c>
      <c r="K4207" s="5">
        <f t="shared" si="3534"/>
        <v>0</v>
      </c>
      <c r="L4207" s="5">
        <f t="shared" si="3534"/>
        <v>0</v>
      </c>
      <c r="M4207" s="5">
        <f t="shared" si="3488"/>
        <v>0</v>
      </c>
      <c r="N4207" s="5">
        <v>74787.399999999994</v>
      </c>
      <c r="O4207" s="5">
        <f t="shared" ref="O4207:V4207" si="3535">O4208</f>
        <v>0</v>
      </c>
      <c r="P4207" s="5">
        <f t="shared" si="3535"/>
        <v>0</v>
      </c>
      <c r="Q4207" s="5">
        <f t="shared" si="3535"/>
        <v>0</v>
      </c>
      <c r="R4207" s="5">
        <f t="shared" si="3535"/>
        <v>0</v>
      </c>
      <c r="S4207" s="5">
        <f t="shared" si="3535"/>
        <v>0</v>
      </c>
      <c r="T4207" s="5">
        <v>74254.154359999986</v>
      </c>
      <c r="U4207" s="5">
        <f t="shared" si="3535"/>
        <v>0</v>
      </c>
      <c r="V4207" s="36">
        <f t="shared" si="3535"/>
        <v>0</v>
      </c>
      <c r="W4207" s="5">
        <f t="shared" si="3508"/>
        <v>99.286984652494922</v>
      </c>
      <c r="X4207" s="26"/>
      <c r="Y4207" s="2" t="s">
        <v>1236</v>
      </c>
    </row>
    <row r="4208" spans="1:25" ht="31.5" x14ac:dyDescent="0.25">
      <c r="A4208" s="4" t="s">
        <v>222</v>
      </c>
      <c r="B4208" s="4" t="s">
        <v>1348</v>
      </c>
      <c r="C4208" s="4" t="s">
        <v>26</v>
      </c>
      <c r="D4208" s="4"/>
      <c r="E4208" s="14" t="s">
        <v>731</v>
      </c>
      <c r="F4208" s="5">
        <f t="shared" ref="F4208:L4208" si="3536">F4213+F4209</f>
        <v>0</v>
      </c>
      <c r="G4208" s="5">
        <f t="shared" si="3536"/>
        <v>0</v>
      </c>
      <c r="H4208" s="5">
        <f t="shared" si="3536"/>
        <v>0</v>
      </c>
      <c r="I4208" s="5">
        <f t="shared" si="3536"/>
        <v>0</v>
      </c>
      <c r="J4208" s="5">
        <f t="shared" si="3536"/>
        <v>0</v>
      </c>
      <c r="K4208" s="5">
        <f t="shared" si="3536"/>
        <v>0</v>
      </c>
      <c r="L4208" s="5">
        <f t="shared" si="3536"/>
        <v>0</v>
      </c>
      <c r="M4208" s="5">
        <f t="shared" si="3488"/>
        <v>0</v>
      </c>
      <c r="N4208" s="5">
        <v>74787.399999999994</v>
      </c>
      <c r="O4208" s="5">
        <f>O4213+O4209</f>
        <v>0</v>
      </c>
      <c r="P4208" s="5">
        <f t="shared" ref="P4208:V4208" si="3537">P4213+P4209</f>
        <v>0</v>
      </c>
      <c r="Q4208" s="5">
        <f t="shared" si="3537"/>
        <v>0</v>
      </c>
      <c r="R4208" s="5">
        <f t="shared" si="3537"/>
        <v>0</v>
      </c>
      <c r="S4208" s="5">
        <f t="shared" si="3537"/>
        <v>0</v>
      </c>
      <c r="T4208" s="5">
        <v>74254.154359999986</v>
      </c>
      <c r="U4208" s="5">
        <f t="shared" si="3537"/>
        <v>0</v>
      </c>
      <c r="V4208" s="36">
        <f t="shared" si="3537"/>
        <v>0</v>
      </c>
      <c r="W4208" s="5">
        <f t="shared" si="3508"/>
        <v>99.286984652494922</v>
      </c>
      <c r="X4208" s="26"/>
      <c r="Y4208" s="2" t="s">
        <v>1236</v>
      </c>
    </row>
    <row r="4209" spans="1:25" ht="31.5" x14ac:dyDescent="0.25">
      <c r="A4209" s="4" t="s">
        <v>222</v>
      </c>
      <c r="B4209" s="4" t="s">
        <v>1348</v>
      </c>
      <c r="C4209" s="4" t="s">
        <v>27</v>
      </c>
      <c r="D4209" s="4"/>
      <c r="E4209" s="14" t="s">
        <v>722</v>
      </c>
      <c r="F4209" s="5">
        <f t="shared" ref="F4209:L4211" si="3538">F4210</f>
        <v>0</v>
      </c>
      <c r="G4209" s="5">
        <f t="shared" si="3538"/>
        <v>0</v>
      </c>
      <c r="H4209" s="5">
        <f t="shared" si="3538"/>
        <v>0</v>
      </c>
      <c r="I4209" s="5">
        <f t="shared" si="3538"/>
        <v>0</v>
      </c>
      <c r="J4209" s="5">
        <f t="shared" si="3538"/>
        <v>0</v>
      </c>
      <c r="K4209" s="5">
        <f t="shared" si="3538"/>
        <v>0</v>
      </c>
      <c r="L4209" s="5">
        <f t="shared" si="3538"/>
        <v>0</v>
      </c>
      <c r="M4209" s="5">
        <f t="shared" si="3488"/>
        <v>0</v>
      </c>
      <c r="N4209" s="5">
        <v>71656.97236</v>
      </c>
      <c r="O4209" s="5">
        <f t="shared" ref="O4209:O4211" si="3539">O4210</f>
        <v>0</v>
      </c>
      <c r="P4209" s="5">
        <f t="shared" ref="P4209:V4211" si="3540">P4210</f>
        <v>0</v>
      </c>
      <c r="Q4209" s="5">
        <f t="shared" si="3540"/>
        <v>0</v>
      </c>
      <c r="R4209" s="5">
        <f t="shared" si="3540"/>
        <v>0</v>
      </c>
      <c r="S4209" s="5">
        <f t="shared" si="3540"/>
        <v>0</v>
      </c>
      <c r="T4209" s="5">
        <v>71550.990049999993</v>
      </c>
      <c r="U4209" s="5">
        <f t="shared" si="3540"/>
        <v>0</v>
      </c>
      <c r="V4209" s="36">
        <f t="shared" si="3540"/>
        <v>0</v>
      </c>
      <c r="W4209" s="5">
        <f t="shared" si="3508"/>
        <v>99.852097700322091</v>
      </c>
      <c r="X4209" s="26"/>
      <c r="Y4209" s="2" t="s">
        <v>1236</v>
      </c>
    </row>
    <row r="4210" spans="1:25" ht="78.75" x14ac:dyDescent="0.25">
      <c r="A4210" s="4" t="s">
        <v>222</v>
      </c>
      <c r="B4210" s="4" t="s">
        <v>1348</v>
      </c>
      <c r="C4210" s="4" t="s">
        <v>27</v>
      </c>
      <c r="D4210" s="4" t="s">
        <v>18</v>
      </c>
      <c r="E4210" s="14" t="s">
        <v>462</v>
      </c>
      <c r="F4210" s="5">
        <f t="shared" si="3538"/>
        <v>0</v>
      </c>
      <c r="G4210" s="5">
        <f t="shared" si="3538"/>
        <v>0</v>
      </c>
      <c r="H4210" s="5">
        <f t="shared" si="3538"/>
        <v>0</v>
      </c>
      <c r="I4210" s="5">
        <f t="shared" si="3538"/>
        <v>0</v>
      </c>
      <c r="J4210" s="5">
        <f t="shared" si="3538"/>
        <v>0</v>
      </c>
      <c r="K4210" s="5">
        <f t="shared" si="3538"/>
        <v>0</v>
      </c>
      <c r="L4210" s="5">
        <f t="shared" si="3538"/>
        <v>0</v>
      </c>
      <c r="M4210" s="5">
        <f t="shared" si="3488"/>
        <v>0</v>
      </c>
      <c r="N4210" s="5">
        <v>71656.97236</v>
      </c>
      <c r="O4210" s="5">
        <f t="shared" si="3539"/>
        <v>0</v>
      </c>
      <c r="P4210" s="5">
        <f t="shared" si="3540"/>
        <v>0</v>
      </c>
      <c r="Q4210" s="5">
        <f t="shared" si="3540"/>
        <v>0</v>
      </c>
      <c r="R4210" s="5">
        <f t="shared" si="3540"/>
        <v>0</v>
      </c>
      <c r="S4210" s="5">
        <f t="shared" si="3540"/>
        <v>0</v>
      </c>
      <c r="T4210" s="5">
        <v>71550.990049999993</v>
      </c>
      <c r="U4210" s="5">
        <f t="shared" si="3540"/>
        <v>0</v>
      </c>
      <c r="V4210" s="36">
        <f t="shared" si="3540"/>
        <v>0</v>
      </c>
      <c r="W4210" s="5">
        <f t="shared" si="3508"/>
        <v>99.852097700322091</v>
      </c>
      <c r="X4210" s="26"/>
      <c r="Y4210" s="2" t="s">
        <v>1236</v>
      </c>
    </row>
    <row r="4211" spans="1:25" ht="31.5" x14ac:dyDescent="0.25">
      <c r="A4211" s="4" t="s">
        <v>222</v>
      </c>
      <c r="B4211" s="4" t="s">
        <v>1348</v>
      </c>
      <c r="C4211" s="4" t="s">
        <v>27</v>
      </c>
      <c r="D4211" s="4" t="s">
        <v>28</v>
      </c>
      <c r="E4211" s="14" t="s">
        <v>464</v>
      </c>
      <c r="F4211" s="5">
        <f t="shared" si="3538"/>
        <v>0</v>
      </c>
      <c r="G4211" s="5">
        <f t="shared" si="3538"/>
        <v>0</v>
      </c>
      <c r="H4211" s="5">
        <f t="shared" si="3538"/>
        <v>0</v>
      </c>
      <c r="I4211" s="5">
        <f t="shared" si="3538"/>
        <v>0</v>
      </c>
      <c r="J4211" s="5">
        <f t="shared" si="3538"/>
        <v>0</v>
      </c>
      <c r="K4211" s="5">
        <f t="shared" si="3538"/>
        <v>0</v>
      </c>
      <c r="L4211" s="5">
        <f t="shared" si="3538"/>
        <v>0</v>
      </c>
      <c r="M4211" s="5">
        <f t="shared" si="3488"/>
        <v>0</v>
      </c>
      <c r="N4211" s="5">
        <v>71656.97236</v>
      </c>
      <c r="O4211" s="5">
        <f t="shared" si="3539"/>
        <v>0</v>
      </c>
      <c r="P4211" s="5">
        <f t="shared" si="3540"/>
        <v>0</v>
      </c>
      <c r="Q4211" s="5">
        <f t="shared" si="3540"/>
        <v>0</v>
      </c>
      <c r="R4211" s="5">
        <f t="shared" si="3540"/>
        <v>0</v>
      </c>
      <c r="S4211" s="5">
        <f t="shared" si="3540"/>
        <v>0</v>
      </c>
      <c r="T4211" s="5">
        <v>71550.990049999993</v>
      </c>
      <c r="U4211" s="5">
        <f t="shared" si="3540"/>
        <v>0</v>
      </c>
      <c r="V4211" s="36">
        <f t="shared" si="3540"/>
        <v>0</v>
      </c>
      <c r="W4211" s="5">
        <f t="shared" si="3508"/>
        <v>99.852097700322091</v>
      </c>
      <c r="X4211" s="26"/>
      <c r="Y4211" s="2" t="s">
        <v>1236</v>
      </c>
    </row>
    <row r="4212" spans="1:25" ht="31.5" x14ac:dyDescent="0.25">
      <c r="A4212" s="4" t="s">
        <v>222</v>
      </c>
      <c r="B4212" s="4" t="s">
        <v>1348</v>
      </c>
      <c r="C4212" s="4" t="s">
        <v>29</v>
      </c>
      <c r="D4212" s="4"/>
      <c r="E4212" s="14" t="s">
        <v>723</v>
      </c>
      <c r="F4212" s="5"/>
      <c r="G4212" s="5"/>
      <c r="H4212" s="5"/>
      <c r="I4212" s="5"/>
      <c r="J4212" s="5"/>
      <c r="K4212" s="5"/>
      <c r="L4212" s="5"/>
      <c r="M4212" s="5">
        <f t="shared" si="3488"/>
        <v>0</v>
      </c>
      <c r="N4212" s="5">
        <v>3130.4276399999999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2703.1643099999997</v>
      </c>
      <c r="U4212" s="5">
        <v>0</v>
      </c>
      <c r="V4212" s="36">
        <v>0</v>
      </c>
      <c r="W4212" s="5">
        <f t="shared" si="3508"/>
        <v>86.35127914983525</v>
      </c>
      <c r="X4212" s="26"/>
      <c r="Y4212" s="2" t="s">
        <v>1236</v>
      </c>
    </row>
    <row r="4213" spans="1:25" ht="78.75" x14ac:dyDescent="0.25">
      <c r="A4213" s="4" t="s">
        <v>222</v>
      </c>
      <c r="B4213" s="4" t="s">
        <v>1348</v>
      </c>
      <c r="C4213" s="4" t="s">
        <v>29</v>
      </c>
      <c r="D4213" s="4" t="s">
        <v>18</v>
      </c>
      <c r="E4213" s="14" t="s">
        <v>462</v>
      </c>
      <c r="F4213" s="5">
        <f t="shared" ref="F4213:L4215" si="3541">F4214</f>
        <v>0</v>
      </c>
      <c r="G4213" s="5">
        <f t="shared" si="3541"/>
        <v>0</v>
      </c>
      <c r="H4213" s="5">
        <f t="shared" si="3541"/>
        <v>0</v>
      </c>
      <c r="I4213" s="5">
        <f t="shared" si="3541"/>
        <v>0</v>
      </c>
      <c r="J4213" s="5">
        <f t="shared" si="3541"/>
        <v>0</v>
      </c>
      <c r="K4213" s="5">
        <f t="shared" si="3541"/>
        <v>0</v>
      </c>
      <c r="L4213" s="5">
        <f t="shared" si="3541"/>
        <v>0</v>
      </c>
      <c r="M4213" s="5">
        <f t="shared" si="3488"/>
        <v>0</v>
      </c>
      <c r="N4213" s="5">
        <v>16.246549999999999</v>
      </c>
      <c r="O4213" s="5">
        <f t="shared" ref="O4213:V4215" si="3542">O4214</f>
        <v>0</v>
      </c>
      <c r="P4213" s="5">
        <f t="shared" si="3542"/>
        <v>0</v>
      </c>
      <c r="Q4213" s="5">
        <f t="shared" si="3542"/>
        <v>0</v>
      </c>
      <c r="R4213" s="5">
        <f t="shared" si="3542"/>
        <v>0</v>
      </c>
      <c r="S4213" s="5">
        <f t="shared" si="3542"/>
        <v>0</v>
      </c>
      <c r="T4213" s="5">
        <v>16.246549999999999</v>
      </c>
      <c r="U4213" s="5">
        <f t="shared" si="3542"/>
        <v>0</v>
      </c>
      <c r="V4213" s="36">
        <f t="shared" si="3542"/>
        <v>0</v>
      </c>
      <c r="W4213" s="5">
        <f t="shared" si="3508"/>
        <v>100</v>
      </c>
      <c r="X4213" s="26"/>
      <c r="Y4213" s="2" t="s">
        <v>1236</v>
      </c>
    </row>
    <row r="4214" spans="1:25" ht="31.5" x14ac:dyDescent="0.25">
      <c r="A4214" s="4" t="s">
        <v>222</v>
      </c>
      <c r="B4214" s="4" t="s">
        <v>1348</v>
      </c>
      <c r="C4214" s="4" t="s">
        <v>29</v>
      </c>
      <c r="D4214" s="4" t="s">
        <v>28</v>
      </c>
      <c r="E4214" s="14" t="s">
        <v>464</v>
      </c>
      <c r="F4214" s="5">
        <f t="shared" si="3541"/>
        <v>0</v>
      </c>
      <c r="G4214" s="5">
        <f t="shared" si="3541"/>
        <v>0</v>
      </c>
      <c r="H4214" s="5">
        <f t="shared" si="3541"/>
        <v>0</v>
      </c>
      <c r="I4214" s="5">
        <f t="shared" si="3541"/>
        <v>0</v>
      </c>
      <c r="J4214" s="5">
        <f t="shared" si="3541"/>
        <v>0</v>
      </c>
      <c r="K4214" s="5">
        <f t="shared" si="3541"/>
        <v>0</v>
      </c>
      <c r="L4214" s="5">
        <f t="shared" si="3541"/>
        <v>0</v>
      </c>
      <c r="M4214" s="5">
        <f t="shared" si="3488"/>
        <v>0</v>
      </c>
      <c r="N4214" s="5">
        <v>16.246549999999999</v>
      </c>
      <c r="O4214" s="5">
        <f t="shared" si="3542"/>
        <v>0</v>
      </c>
      <c r="P4214" s="5">
        <f t="shared" si="3542"/>
        <v>0</v>
      </c>
      <c r="Q4214" s="5">
        <f t="shared" si="3542"/>
        <v>0</v>
      </c>
      <c r="R4214" s="5">
        <f t="shared" si="3542"/>
        <v>0</v>
      </c>
      <c r="S4214" s="5">
        <f t="shared" si="3542"/>
        <v>0</v>
      </c>
      <c r="T4214" s="5">
        <v>16.246549999999999</v>
      </c>
      <c r="U4214" s="5">
        <f t="shared" si="3542"/>
        <v>0</v>
      </c>
      <c r="V4214" s="36">
        <f t="shared" si="3542"/>
        <v>0</v>
      </c>
      <c r="W4214" s="5">
        <f t="shared" si="3508"/>
        <v>100</v>
      </c>
      <c r="X4214" s="26"/>
      <c r="Y4214" s="2" t="s">
        <v>1236</v>
      </c>
    </row>
    <row r="4215" spans="1:25" ht="31.5" x14ac:dyDescent="0.25">
      <c r="A4215" s="4" t="s">
        <v>222</v>
      </c>
      <c r="B4215" s="4" t="s">
        <v>1348</v>
      </c>
      <c r="C4215" s="4" t="s">
        <v>29</v>
      </c>
      <c r="D4215" s="4" t="s">
        <v>11</v>
      </c>
      <c r="E4215" s="14" t="s">
        <v>465</v>
      </c>
      <c r="F4215" s="5">
        <f t="shared" si="3541"/>
        <v>0</v>
      </c>
      <c r="G4215" s="5">
        <f t="shared" si="3541"/>
        <v>0</v>
      </c>
      <c r="H4215" s="5">
        <f t="shared" si="3541"/>
        <v>0</v>
      </c>
      <c r="I4215" s="5">
        <f t="shared" si="3541"/>
        <v>0</v>
      </c>
      <c r="J4215" s="5">
        <f t="shared" si="3541"/>
        <v>0</v>
      </c>
      <c r="K4215" s="5">
        <f t="shared" si="3541"/>
        <v>0</v>
      </c>
      <c r="L4215" s="5">
        <f t="shared" si="3541"/>
        <v>0</v>
      </c>
      <c r="M4215" s="5">
        <f t="shared" si="3488"/>
        <v>0</v>
      </c>
      <c r="N4215" s="5">
        <v>2944.18109</v>
      </c>
      <c r="O4215" s="5">
        <f t="shared" si="3542"/>
        <v>0</v>
      </c>
      <c r="P4215" s="5">
        <f t="shared" si="3542"/>
        <v>0</v>
      </c>
      <c r="Q4215" s="5">
        <f t="shared" si="3542"/>
        <v>0</v>
      </c>
      <c r="R4215" s="5">
        <f t="shared" si="3542"/>
        <v>0</v>
      </c>
      <c r="S4215" s="5">
        <f t="shared" si="3542"/>
        <v>0</v>
      </c>
      <c r="T4215" s="5">
        <v>2516.9177599999998</v>
      </c>
      <c r="U4215" s="5">
        <f t="shared" si="3542"/>
        <v>0</v>
      </c>
      <c r="V4215" s="36">
        <f t="shared" si="3542"/>
        <v>0</v>
      </c>
      <c r="W4215" s="5">
        <f t="shared" si="3508"/>
        <v>85.487871943366088</v>
      </c>
      <c r="X4215" s="26"/>
      <c r="Y4215" s="2" t="s">
        <v>1236</v>
      </c>
    </row>
    <row r="4216" spans="1:25" ht="31.5" x14ac:dyDescent="0.25">
      <c r="A4216" s="4" t="s">
        <v>222</v>
      </c>
      <c r="B4216" s="4" t="s">
        <v>1348</v>
      </c>
      <c r="C4216" s="4" t="s">
        <v>29</v>
      </c>
      <c r="D4216" s="4" t="s">
        <v>12</v>
      </c>
      <c r="E4216" s="14" t="s">
        <v>466</v>
      </c>
      <c r="F4216" s="5"/>
      <c r="G4216" s="5"/>
      <c r="H4216" s="5"/>
      <c r="I4216" s="5"/>
      <c r="J4216" s="5"/>
      <c r="K4216" s="5"/>
      <c r="L4216" s="5"/>
      <c r="M4216" s="5">
        <f t="shared" si="3488"/>
        <v>0</v>
      </c>
      <c r="N4216" s="5">
        <v>2944.18109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2516.9177599999998</v>
      </c>
      <c r="U4216" s="5">
        <v>0</v>
      </c>
      <c r="V4216" s="36">
        <v>0</v>
      </c>
      <c r="W4216" s="5">
        <f t="shared" si="3508"/>
        <v>85.487871943366088</v>
      </c>
      <c r="X4216" s="26"/>
      <c r="Y4216" s="2" t="s">
        <v>1236</v>
      </c>
    </row>
    <row r="4217" spans="1:25" x14ac:dyDescent="0.25">
      <c r="A4217" s="4" t="s">
        <v>222</v>
      </c>
      <c r="B4217" s="4" t="s">
        <v>1348</v>
      </c>
      <c r="C4217" s="4" t="s">
        <v>29</v>
      </c>
      <c r="D4217" s="4" t="s">
        <v>13</v>
      </c>
      <c r="E4217" s="14" t="s">
        <v>480</v>
      </c>
      <c r="F4217" s="5">
        <f t="shared" ref="F4217:L4217" si="3543">F4223+F4228+F4218</f>
        <v>1000</v>
      </c>
      <c r="G4217" s="5">
        <f t="shared" si="3543"/>
        <v>81000</v>
      </c>
      <c r="H4217" s="5">
        <f t="shared" si="3543"/>
        <v>81000</v>
      </c>
      <c r="I4217" s="5">
        <f t="shared" si="3543"/>
        <v>-575</v>
      </c>
      <c r="J4217" s="5">
        <f t="shared" si="3543"/>
        <v>-1000</v>
      </c>
      <c r="K4217" s="5">
        <f t="shared" si="3543"/>
        <v>-1000</v>
      </c>
      <c r="L4217" s="5">
        <f t="shared" si="3543"/>
        <v>0</v>
      </c>
      <c r="M4217" s="5">
        <f t="shared" si="3488"/>
        <v>425</v>
      </c>
      <c r="N4217" s="5">
        <v>170</v>
      </c>
      <c r="O4217" s="5">
        <f>O4223+O4228+O4218</f>
        <v>314.37394999999998</v>
      </c>
      <c r="P4217" s="5">
        <f t="shared" ref="P4217:V4217" si="3544">P4223+P4228+P4218</f>
        <v>0</v>
      </c>
      <c r="Q4217" s="5">
        <f t="shared" si="3544"/>
        <v>0</v>
      </c>
      <c r="R4217" s="5">
        <f t="shared" si="3544"/>
        <v>0</v>
      </c>
      <c r="S4217" s="5">
        <f t="shared" si="3544"/>
        <v>0</v>
      </c>
      <c r="T4217" s="5">
        <v>170</v>
      </c>
      <c r="U4217" s="5">
        <f t="shared" si="3544"/>
        <v>0</v>
      </c>
      <c r="V4217" s="36">
        <f t="shared" si="3544"/>
        <v>0</v>
      </c>
      <c r="W4217" s="5">
        <f t="shared" si="3508"/>
        <v>100</v>
      </c>
      <c r="X4217" s="26"/>
    </row>
    <row r="4218" spans="1:25" x14ac:dyDescent="0.25">
      <c r="A4218" s="4" t="s">
        <v>222</v>
      </c>
      <c r="B4218" s="4" t="s">
        <v>1348</v>
      </c>
      <c r="C4218" s="4" t="s">
        <v>29</v>
      </c>
      <c r="D4218" s="4" t="s">
        <v>20</v>
      </c>
      <c r="E4218" s="14" t="s">
        <v>483</v>
      </c>
      <c r="F4218" s="5">
        <f t="shared" ref="F4218:L4221" si="3545">F4219</f>
        <v>0</v>
      </c>
      <c r="G4218" s="5">
        <f t="shared" si="3545"/>
        <v>0</v>
      </c>
      <c r="H4218" s="5">
        <f t="shared" si="3545"/>
        <v>0</v>
      </c>
      <c r="I4218" s="5">
        <f t="shared" si="3545"/>
        <v>0</v>
      </c>
      <c r="J4218" s="5">
        <f t="shared" si="3545"/>
        <v>0</v>
      </c>
      <c r="K4218" s="5">
        <f t="shared" si="3545"/>
        <v>0</v>
      </c>
      <c r="L4218" s="5">
        <f t="shared" si="3545"/>
        <v>0</v>
      </c>
      <c r="M4218" s="5">
        <f t="shared" si="3488"/>
        <v>0</v>
      </c>
      <c r="N4218" s="5">
        <v>170</v>
      </c>
      <c r="O4218" s="5">
        <f t="shared" ref="O4218:O4221" si="3546">O4219</f>
        <v>0</v>
      </c>
      <c r="P4218" s="5">
        <f t="shared" ref="P4218:V4221" si="3547">P4219</f>
        <v>0</v>
      </c>
      <c r="Q4218" s="5">
        <f t="shared" si="3547"/>
        <v>0</v>
      </c>
      <c r="R4218" s="5">
        <f t="shared" si="3547"/>
        <v>0</v>
      </c>
      <c r="S4218" s="5">
        <f t="shared" si="3547"/>
        <v>0</v>
      </c>
      <c r="T4218" s="5">
        <v>170</v>
      </c>
      <c r="U4218" s="5">
        <f t="shared" si="3547"/>
        <v>0</v>
      </c>
      <c r="V4218" s="36">
        <f t="shared" si="3547"/>
        <v>0</v>
      </c>
      <c r="W4218" s="5">
        <f t="shared" si="3508"/>
        <v>100</v>
      </c>
      <c r="X4218" s="26"/>
      <c r="Y4218" s="2" t="s">
        <v>1236</v>
      </c>
    </row>
    <row r="4219" spans="1:25" ht="47.25" x14ac:dyDescent="0.25">
      <c r="A4219" s="4" t="s">
        <v>222</v>
      </c>
      <c r="B4219" s="4" t="s">
        <v>1348</v>
      </c>
      <c r="C4219" s="4" t="s">
        <v>36</v>
      </c>
      <c r="D4219" s="4"/>
      <c r="E4219" s="14" t="s">
        <v>732</v>
      </c>
      <c r="F4219" s="5">
        <f t="shared" si="3545"/>
        <v>0</v>
      </c>
      <c r="G4219" s="5">
        <f t="shared" si="3545"/>
        <v>0</v>
      </c>
      <c r="H4219" s="5">
        <f t="shared" si="3545"/>
        <v>0</v>
      </c>
      <c r="I4219" s="5">
        <f t="shared" si="3545"/>
        <v>0</v>
      </c>
      <c r="J4219" s="5">
        <f t="shared" si="3545"/>
        <v>0</v>
      </c>
      <c r="K4219" s="5">
        <f t="shared" si="3545"/>
        <v>0</v>
      </c>
      <c r="L4219" s="5">
        <f t="shared" si="3545"/>
        <v>0</v>
      </c>
      <c r="M4219" s="5">
        <f t="shared" si="3488"/>
        <v>0</v>
      </c>
      <c r="N4219" s="5">
        <v>552.28399999999999</v>
      </c>
      <c r="O4219" s="5">
        <f t="shared" si="3546"/>
        <v>0</v>
      </c>
      <c r="P4219" s="5">
        <f t="shared" si="3547"/>
        <v>0</v>
      </c>
      <c r="Q4219" s="5">
        <f t="shared" si="3547"/>
        <v>0</v>
      </c>
      <c r="R4219" s="5">
        <f t="shared" si="3547"/>
        <v>0</v>
      </c>
      <c r="S4219" s="5">
        <f t="shared" si="3547"/>
        <v>0</v>
      </c>
      <c r="T4219" s="5">
        <v>552.28399999999999</v>
      </c>
      <c r="U4219" s="5">
        <f t="shared" si="3547"/>
        <v>0</v>
      </c>
      <c r="V4219" s="36">
        <f t="shared" si="3547"/>
        <v>0</v>
      </c>
      <c r="W4219" s="5">
        <f t="shared" si="3508"/>
        <v>100</v>
      </c>
      <c r="X4219" s="26"/>
      <c r="Y4219" s="2" t="s">
        <v>1236</v>
      </c>
    </row>
    <row r="4220" spans="1:25" ht="31.5" x14ac:dyDescent="0.25">
      <c r="A4220" s="4" t="s">
        <v>222</v>
      </c>
      <c r="B4220" s="4" t="s">
        <v>1348</v>
      </c>
      <c r="C4220" s="4" t="s">
        <v>43</v>
      </c>
      <c r="D4220" s="4"/>
      <c r="E4220" s="14" t="s">
        <v>733</v>
      </c>
      <c r="F4220" s="5">
        <f t="shared" si="3545"/>
        <v>0</v>
      </c>
      <c r="G4220" s="5">
        <f t="shared" si="3545"/>
        <v>0</v>
      </c>
      <c r="H4220" s="5">
        <f t="shared" si="3545"/>
        <v>0</v>
      </c>
      <c r="I4220" s="5">
        <f t="shared" si="3545"/>
        <v>0</v>
      </c>
      <c r="J4220" s="5">
        <f t="shared" si="3545"/>
        <v>0</v>
      </c>
      <c r="K4220" s="5">
        <f t="shared" si="3545"/>
        <v>0</v>
      </c>
      <c r="L4220" s="5">
        <f t="shared" si="3545"/>
        <v>0</v>
      </c>
      <c r="M4220" s="5">
        <f t="shared" si="3488"/>
        <v>0</v>
      </c>
      <c r="N4220" s="5">
        <v>547.20799999999997</v>
      </c>
      <c r="O4220" s="5">
        <f t="shared" si="3546"/>
        <v>0</v>
      </c>
      <c r="P4220" s="5">
        <f t="shared" si="3547"/>
        <v>0</v>
      </c>
      <c r="Q4220" s="5">
        <f t="shared" si="3547"/>
        <v>0</v>
      </c>
      <c r="R4220" s="5">
        <f t="shared" si="3547"/>
        <v>0</v>
      </c>
      <c r="S4220" s="5">
        <f t="shared" si="3547"/>
        <v>0</v>
      </c>
      <c r="T4220" s="5">
        <v>547.20799999999997</v>
      </c>
      <c r="U4220" s="5">
        <f t="shared" si="3547"/>
        <v>0</v>
      </c>
      <c r="V4220" s="36">
        <f t="shared" si="3547"/>
        <v>0</v>
      </c>
      <c r="W4220" s="5">
        <f t="shared" si="3508"/>
        <v>100</v>
      </c>
      <c r="X4220" s="26"/>
      <c r="Y4220" s="2" t="s">
        <v>1236</v>
      </c>
    </row>
    <row r="4221" spans="1:25" ht="31.5" x14ac:dyDescent="0.25">
      <c r="A4221" s="4" t="s">
        <v>222</v>
      </c>
      <c r="B4221" s="4" t="s">
        <v>1348</v>
      </c>
      <c r="C4221" s="4" t="s">
        <v>44</v>
      </c>
      <c r="D4221" s="4"/>
      <c r="E4221" s="14" t="s">
        <v>734</v>
      </c>
      <c r="F4221" s="5">
        <f t="shared" si="3545"/>
        <v>0</v>
      </c>
      <c r="G4221" s="5">
        <f t="shared" si="3545"/>
        <v>0</v>
      </c>
      <c r="H4221" s="5">
        <f t="shared" si="3545"/>
        <v>0</v>
      </c>
      <c r="I4221" s="5">
        <f t="shared" si="3545"/>
        <v>0</v>
      </c>
      <c r="J4221" s="5">
        <f t="shared" si="3545"/>
        <v>0</v>
      </c>
      <c r="K4221" s="5">
        <f t="shared" si="3545"/>
        <v>0</v>
      </c>
      <c r="L4221" s="5">
        <f t="shared" si="3545"/>
        <v>0</v>
      </c>
      <c r="M4221" s="5">
        <f t="shared" si="3488"/>
        <v>0</v>
      </c>
      <c r="N4221" s="5">
        <v>547.20799999999997</v>
      </c>
      <c r="O4221" s="5">
        <f t="shared" si="3546"/>
        <v>0</v>
      </c>
      <c r="P4221" s="5">
        <f t="shared" si="3547"/>
        <v>0</v>
      </c>
      <c r="Q4221" s="5">
        <f t="shared" si="3547"/>
        <v>0</v>
      </c>
      <c r="R4221" s="5">
        <f t="shared" si="3547"/>
        <v>0</v>
      </c>
      <c r="S4221" s="5">
        <f t="shared" si="3547"/>
        <v>0</v>
      </c>
      <c r="T4221" s="5">
        <v>547.20799999999997</v>
      </c>
      <c r="U4221" s="5">
        <f t="shared" si="3547"/>
        <v>0</v>
      </c>
      <c r="V4221" s="36">
        <f t="shared" si="3547"/>
        <v>0</v>
      </c>
      <c r="W4221" s="5">
        <f t="shared" si="3508"/>
        <v>100</v>
      </c>
      <c r="X4221" s="26"/>
      <c r="Y4221" s="2" t="s">
        <v>1236</v>
      </c>
    </row>
    <row r="4222" spans="1:25" x14ac:dyDescent="0.25">
      <c r="A4222" s="4" t="s">
        <v>222</v>
      </c>
      <c r="B4222" s="4" t="s">
        <v>1348</v>
      </c>
      <c r="C4222" s="4" t="s">
        <v>44</v>
      </c>
      <c r="D4222" s="4" t="s">
        <v>13</v>
      </c>
      <c r="E4222" s="14" t="s">
        <v>480</v>
      </c>
      <c r="F4222" s="5"/>
      <c r="G4222" s="5"/>
      <c r="H4222" s="5"/>
      <c r="I4222" s="5"/>
      <c r="J4222" s="5"/>
      <c r="K4222" s="5"/>
      <c r="L4222" s="5"/>
      <c r="M4222" s="5">
        <f t="shared" si="3488"/>
        <v>0</v>
      </c>
      <c r="N4222" s="5">
        <v>547.20799999999997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547.20799999999997</v>
      </c>
      <c r="U4222" s="5">
        <v>0</v>
      </c>
      <c r="V4222" s="36">
        <v>0</v>
      </c>
      <c r="W4222" s="5">
        <f t="shared" si="3508"/>
        <v>100</v>
      </c>
      <c r="X4222" s="26"/>
      <c r="Y4222" s="2" t="s">
        <v>1236</v>
      </c>
    </row>
    <row r="4223" spans="1:25" x14ac:dyDescent="0.25">
      <c r="A4223" s="4" t="s">
        <v>222</v>
      </c>
      <c r="B4223" s="4" t="s">
        <v>1348</v>
      </c>
      <c r="C4223" s="4" t="s">
        <v>44</v>
      </c>
      <c r="D4223" s="4" t="s">
        <v>14</v>
      </c>
      <c r="E4223" s="14" t="s">
        <v>482</v>
      </c>
      <c r="F4223" s="5">
        <f t="shared" ref="F4223:L4226" si="3548">F4224</f>
        <v>1000</v>
      </c>
      <c r="G4223" s="5">
        <f t="shared" si="3548"/>
        <v>1000</v>
      </c>
      <c r="H4223" s="5">
        <f t="shared" si="3548"/>
        <v>1000</v>
      </c>
      <c r="I4223" s="5">
        <f t="shared" si="3548"/>
        <v>-575</v>
      </c>
      <c r="J4223" s="5">
        <f t="shared" si="3548"/>
        <v>-1000</v>
      </c>
      <c r="K4223" s="5">
        <f t="shared" si="3548"/>
        <v>-1000</v>
      </c>
      <c r="L4223" s="5">
        <f t="shared" si="3548"/>
        <v>0</v>
      </c>
      <c r="M4223" s="5">
        <f t="shared" ref="M4223:M4288" si="3549">F4223+I4223+L4223</f>
        <v>425</v>
      </c>
      <c r="N4223" s="5">
        <v>547.20799999999997</v>
      </c>
      <c r="O4223" s="5">
        <f t="shared" ref="O4223:O4226" si="3550">O4224</f>
        <v>314.37394999999998</v>
      </c>
      <c r="P4223" s="5">
        <f t="shared" ref="P4223:V4226" si="3551">P4224</f>
        <v>0</v>
      </c>
      <c r="Q4223" s="5">
        <f t="shared" si="3551"/>
        <v>0</v>
      </c>
      <c r="R4223" s="5">
        <f t="shared" si="3551"/>
        <v>0</v>
      </c>
      <c r="S4223" s="5">
        <f t="shared" si="3551"/>
        <v>0</v>
      </c>
      <c r="T4223" s="5">
        <v>547.20799999999997</v>
      </c>
      <c r="U4223" s="5">
        <f t="shared" si="3551"/>
        <v>0</v>
      </c>
      <c r="V4223" s="36">
        <f t="shared" si="3551"/>
        <v>0</v>
      </c>
      <c r="W4223" s="5">
        <f t="shared" si="3508"/>
        <v>100</v>
      </c>
      <c r="X4223" s="26"/>
    </row>
    <row r="4224" spans="1:25" ht="47.25" x14ac:dyDescent="0.25">
      <c r="A4224" s="4" t="s">
        <v>222</v>
      </c>
      <c r="B4224" s="4" t="s">
        <v>1348</v>
      </c>
      <c r="C4224" s="4" t="s">
        <v>1081</v>
      </c>
      <c r="D4224" s="4"/>
      <c r="E4224" s="14" t="s">
        <v>1083</v>
      </c>
      <c r="F4224" s="5">
        <f t="shared" si="3548"/>
        <v>1000</v>
      </c>
      <c r="G4224" s="5">
        <f t="shared" si="3548"/>
        <v>1000</v>
      </c>
      <c r="H4224" s="5">
        <f t="shared" si="3548"/>
        <v>1000</v>
      </c>
      <c r="I4224" s="5">
        <f t="shared" si="3548"/>
        <v>-575</v>
      </c>
      <c r="J4224" s="5">
        <f t="shared" si="3548"/>
        <v>-1000</v>
      </c>
      <c r="K4224" s="5">
        <f t="shared" si="3548"/>
        <v>-1000</v>
      </c>
      <c r="L4224" s="5">
        <f t="shared" si="3548"/>
        <v>0</v>
      </c>
      <c r="M4224" s="5">
        <f t="shared" si="3549"/>
        <v>425</v>
      </c>
      <c r="N4224" s="5">
        <v>5.0759999999999996</v>
      </c>
      <c r="O4224" s="5">
        <f t="shared" si="3550"/>
        <v>314.37394999999998</v>
      </c>
      <c r="P4224" s="5">
        <f t="shared" si="3551"/>
        <v>0</v>
      </c>
      <c r="Q4224" s="5">
        <f t="shared" si="3551"/>
        <v>0</v>
      </c>
      <c r="R4224" s="5">
        <f t="shared" si="3551"/>
        <v>0</v>
      </c>
      <c r="S4224" s="5">
        <f t="shared" si="3551"/>
        <v>0</v>
      </c>
      <c r="T4224" s="5">
        <v>5.0759999999999996</v>
      </c>
      <c r="U4224" s="5">
        <f t="shared" si="3551"/>
        <v>0</v>
      </c>
      <c r="V4224" s="36">
        <f t="shared" si="3551"/>
        <v>0</v>
      </c>
      <c r="W4224" s="5">
        <f t="shared" si="3508"/>
        <v>100</v>
      </c>
      <c r="X4224" s="26"/>
    </row>
    <row r="4225" spans="1:25" ht="31.5" x14ac:dyDescent="0.25">
      <c r="A4225" s="4" t="s">
        <v>222</v>
      </c>
      <c r="B4225" s="4" t="s">
        <v>1348</v>
      </c>
      <c r="C4225" s="4" t="s">
        <v>1082</v>
      </c>
      <c r="D4225" s="4"/>
      <c r="E4225" s="14" t="s">
        <v>1084</v>
      </c>
      <c r="F4225" s="5">
        <f t="shared" si="3548"/>
        <v>1000</v>
      </c>
      <c r="G4225" s="5">
        <f t="shared" si="3548"/>
        <v>1000</v>
      </c>
      <c r="H4225" s="5">
        <f t="shared" si="3548"/>
        <v>1000</v>
      </c>
      <c r="I4225" s="5">
        <f t="shared" si="3548"/>
        <v>-575</v>
      </c>
      <c r="J4225" s="5">
        <f t="shared" si="3548"/>
        <v>-1000</v>
      </c>
      <c r="K4225" s="5">
        <f t="shared" si="3548"/>
        <v>-1000</v>
      </c>
      <c r="L4225" s="5">
        <f t="shared" si="3548"/>
        <v>0</v>
      </c>
      <c r="M4225" s="5">
        <f t="shared" si="3549"/>
        <v>425</v>
      </c>
      <c r="N4225" s="5">
        <v>5.0759999999999996</v>
      </c>
      <c r="O4225" s="5">
        <f t="shared" si="3550"/>
        <v>314.37394999999998</v>
      </c>
      <c r="P4225" s="5">
        <f t="shared" si="3551"/>
        <v>0</v>
      </c>
      <c r="Q4225" s="5">
        <f t="shared" si="3551"/>
        <v>0</v>
      </c>
      <c r="R4225" s="5">
        <f t="shared" si="3551"/>
        <v>0</v>
      </c>
      <c r="S4225" s="5">
        <f t="shared" si="3551"/>
        <v>0</v>
      </c>
      <c r="T4225" s="5">
        <v>5.0759999999999996</v>
      </c>
      <c r="U4225" s="5">
        <f t="shared" si="3551"/>
        <v>0</v>
      </c>
      <c r="V4225" s="36">
        <f t="shared" si="3551"/>
        <v>0</v>
      </c>
      <c r="W4225" s="5">
        <f t="shared" si="3508"/>
        <v>100</v>
      </c>
      <c r="X4225" s="26"/>
    </row>
    <row r="4226" spans="1:25" ht="31.5" x14ac:dyDescent="0.25">
      <c r="A4226" s="4" t="s">
        <v>222</v>
      </c>
      <c r="B4226" s="4" t="s">
        <v>1348</v>
      </c>
      <c r="C4226" s="4" t="s">
        <v>1082</v>
      </c>
      <c r="D4226" s="4" t="s">
        <v>11</v>
      </c>
      <c r="E4226" s="14" t="s">
        <v>465</v>
      </c>
      <c r="F4226" s="5">
        <f t="shared" si="3548"/>
        <v>1000</v>
      </c>
      <c r="G4226" s="5">
        <f t="shared" si="3548"/>
        <v>1000</v>
      </c>
      <c r="H4226" s="5">
        <f t="shared" si="3548"/>
        <v>1000</v>
      </c>
      <c r="I4226" s="5">
        <f t="shared" si="3548"/>
        <v>-575</v>
      </c>
      <c r="J4226" s="5">
        <f t="shared" si="3548"/>
        <v>-1000</v>
      </c>
      <c r="K4226" s="5">
        <f t="shared" si="3548"/>
        <v>-1000</v>
      </c>
      <c r="L4226" s="5">
        <f t="shared" si="3548"/>
        <v>0</v>
      </c>
      <c r="M4226" s="5">
        <f t="shared" si="3549"/>
        <v>425</v>
      </c>
      <c r="N4226" s="5">
        <v>5.0759999999999996</v>
      </c>
      <c r="O4226" s="5">
        <f t="shared" si="3550"/>
        <v>314.37394999999998</v>
      </c>
      <c r="P4226" s="5">
        <f t="shared" si="3551"/>
        <v>0</v>
      </c>
      <c r="Q4226" s="5">
        <f t="shared" si="3551"/>
        <v>0</v>
      </c>
      <c r="R4226" s="5">
        <f t="shared" si="3551"/>
        <v>0</v>
      </c>
      <c r="S4226" s="5">
        <f t="shared" si="3551"/>
        <v>0</v>
      </c>
      <c r="T4226" s="5">
        <v>5.0759999999999996</v>
      </c>
      <c r="U4226" s="5">
        <f t="shared" si="3551"/>
        <v>0</v>
      </c>
      <c r="V4226" s="36">
        <f t="shared" si="3551"/>
        <v>0</v>
      </c>
      <c r="W4226" s="5">
        <f t="shared" si="3508"/>
        <v>100</v>
      </c>
      <c r="X4226" s="26"/>
    </row>
    <row r="4227" spans="1:25" ht="31.5" x14ac:dyDescent="0.25">
      <c r="A4227" s="4" t="s">
        <v>222</v>
      </c>
      <c r="B4227" s="4" t="s">
        <v>1348</v>
      </c>
      <c r="C4227" s="4" t="s">
        <v>1082</v>
      </c>
      <c r="D4227" s="4" t="s">
        <v>12</v>
      </c>
      <c r="E4227" s="14" t="s">
        <v>466</v>
      </c>
      <c r="F4227" s="5">
        <v>1000</v>
      </c>
      <c r="G4227" s="5">
        <v>1000</v>
      </c>
      <c r="H4227" s="5">
        <v>1000</v>
      </c>
      <c r="I4227" s="22">
        <v>-575</v>
      </c>
      <c r="J4227" s="22">
        <v>-1000</v>
      </c>
      <c r="K4227" s="22">
        <v>-1000</v>
      </c>
      <c r="L4227" s="22"/>
      <c r="M4227" s="5">
        <f t="shared" si="3549"/>
        <v>425</v>
      </c>
      <c r="N4227" s="5">
        <v>5.0759999999999996</v>
      </c>
      <c r="O4227" s="5">
        <v>314.37394999999998</v>
      </c>
      <c r="P4227" s="5">
        <v>0</v>
      </c>
      <c r="Q4227" s="5">
        <v>0</v>
      </c>
      <c r="R4227" s="5">
        <v>0</v>
      </c>
      <c r="S4227" s="5">
        <v>0</v>
      </c>
      <c r="T4227" s="5">
        <v>5.0759999999999996</v>
      </c>
      <c r="U4227" s="5">
        <v>0</v>
      </c>
      <c r="V4227" s="36">
        <v>0</v>
      </c>
      <c r="W4227" s="5">
        <f t="shared" si="3508"/>
        <v>100</v>
      </c>
      <c r="X4227" s="26"/>
    </row>
    <row r="4228" spans="1:25" x14ac:dyDescent="0.25">
      <c r="A4228" s="7" t="s">
        <v>222</v>
      </c>
      <c r="B4228" s="7" t="s">
        <v>145</v>
      </c>
      <c r="C4228" s="7"/>
      <c r="D4228" s="7"/>
      <c r="E4228" s="18" t="s">
        <v>433</v>
      </c>
      <c r="F4228" s="5">
        <f t="shared" ref="F4228:L4231" si="3552">F4229</f>
        <v>0</v>
      </c>
      <c r="G4228" s="5">
        <f t="shared" si="3552"/>
        <v>80000</v>
      </c>
      <c r="H4228" s="5">
        <f t="shared" si="3552"/>
        <v>80000</v>
      </c>
      <c r="I4228" s="5">
        <f t="shared" si="3552"/>
        <v>0</v>
      </c>
      <c r="J4228" s="5">
        <f t="shared" si="3552"/>
        <v>0</v>
      </c>
      <c r="K4228" s="5">
        <f t="shared" si="3552"/>
        <v>0</v>
      </c>
      <c r="L4228" s="5">
        <f t="shared" si="3552"/>
        <v>0</v>
      </c>
      <c r="M4228" s="5">
        <f t="shared" si="3549"/>
        <v>0</v>
      </c>
      <c r="N4228" s="8">
        <v>1063.4330399999999</v>
      </c>
      <c r="O4228" s="5">
        <f t="shared" ref="O4228:O4231" si="3553">O4229</f>
        <v>0</v>
      </c>
      <c r="P4228" s="5">
        <f t="shared" ref="P4228:V4231" si="3554">P4229</f>
        <v>0</v>
      </c>
      <c r="Q4228" s="5">
        <f t="shared" si="3554"/>
        <v>0</v>
      </c>
      <c r="R4228" s="5">
        <f t="shared" si="3554"/>
        <v>0</v>
      </c>
      <c r="S4228" s="5">
        <f t="shared" si="3554"/>
        <v>0</v>
      </c>
      <c r="T4228" s="8">
        <v>668.97010999999998</v>
      </c>
      <c r="U4228" s="5">
        <f t="shared" si="3554"/>
        <v>0</v>
      </c>
      <c r="V4228" s="36">
        <f t="shared" si="3554"/>
        <v>0</v>
      </c>
      <c r="W4228" s="8">
        <f t="shared" si="3508"/>
        <v>62.906650897361629</v>
      </c>
      <c r="X4228" s="24"/>
      <c r="Y4228" s="2" t="s">
        <v>1236</v>
      </c>
    </row>
    <row r="4229" spans="1:25" x14ac:dyDescent="0.25">
      <c r="A4229" s="9" t="s">
        <v>222</v>
      </c>
      <c r="B4229" s="9" t="s">
        <v>1340</v>
      </c>
      <c r="C4229" s="9"/>
      <c r="D4229" s="9"/>
      <c r="E4229" s="13" t="s">
        <v>461</v>
      </c>
      <c r="F4229" s="5">
        <f t="shared" si="3552"/>
        <v>0</v>
      </c>
      <c r="G4229" s="5">
        <f t="shared" si="3552"/>
        <v>80000</v>
      </c>
      <c r="H4229" s="5">
        <f t="shared" si="3552"/>
        <v>80000</v>
      </c>
      <c r="I4229" s="5">
        <f t="shared" si="3552"/>
        <v>0</v>
      </c>
      <c r="J4229" s="5">
        <f t="shared" si="3552"/>
        <v>0</v>
      </c>
      <c r="K4229" s="5">
        <f t="shared" si="3552"/>
        <v>0</v>
      </c>
      <c r="L4229" s="5">
        <f t="shared" si="3552"/>
        <v>0</v>
      </c>
      <c r="M4229" s="5">
        <f t="shared" si="3549"/>
        <v>0</v>
      </c>
      <c r="N4229" s="11">
        <v>1063.4330399999999</v>
      </c>
      <c r="O4229" s="5">
        <f t="shared" si="3553"/>
        <v>0</v>
      </c>
      <c r="P4229" s="5">
        <f t="shared" si="3554"/>
        <v>0</v>
      </c>
      <c r="Q4229" s="5">
        <f t="shared" si="3554"/>
        <v>0</v>
      </c>
      <c r="R4229" s="5">
        <f t="shared" si="3554"/>
        <v>0</v>
      </c>
      <c r="S4229" s="5">
        <f t="shared" si="3554"/>
        <v>0</v>
      </c>
      <c r="T4229" s="11">
        <v>668.97010999999998</v>
      </c>
      <c r="U4229" s="5">
        <f t="shared" si="3554"/>
        <v>0</v>
      </c>
      <c r="V4229" s="36">
        <f t="shared" si="3554"/>
        <v>0</v>
      </c>
      <c r="W4229" s="11">
        <f t="shared" si="3508"/>
        <v>62.906650897361629</v>
      </c>
      <c r="X4229" s="24"/>
      <c r="Y4229" s="2" t="s">
        <v>1236</v>
      </c>
    </row>
    <row r="4230" spans="1:25" ht="31.5" x14ac:dyDescent="0.25">
      <c r="A4230" s="4" t="s">
        <v>222</v>
      </c>
      <c r="B4230" s="4" t="s">
        <v>1340</v>
      </c>
      <c r="C4230" s="4" t="s">
        <v>237</v>
      </c>
      <c r="D4230" s="4"/>
      <c r="E4230" s="14" t="s">
        <v>980</v>
      </c>
      <c r="F4230" s="5">
        <f t="shared" si="3552"/>
        <v>0</v>
      </c>
      <c r="G4230" s="5">
        <f t="shared" si="3552"/>
        <v>80000</v>
      </c>
      <c r="H4230" s="5">
        <f t="shared" si="3552"/>
        <v>80000</v>
      </c>
      <c r="I4230" s="5">
        <f t="shared" si="3552"/>
        <v>0</v>
      </c>
      <c r="J4230" s="5">
        <f t="shared" si="3552"/>
        <v>0</v>
      </c>
      <c r="K4230" s="5">
        <f t="shared" si="3552"/>
        <v>0</v>
      </c>
      <c r="L4230" s="5">
        <f t="shared" si="3552"/>
        <v>0</v>
      </c>
      <c r="M4230" s="5">
        <f t="shared" si="3549"/>
        <v>0</v>
      </c>
      <c r="N4230" s="5">
        <v>1063.4330399999999</v>
      </c>
      <c r="O4230" s="5">
        <f t="shared" si="3553"/>
        <v>0</v>
      </c>
      <c r="P4230" s="5">
        <f t="shared" si="3554"/>
        <v>0</v>
      </c>
      <c r="Q4230" s="5">
        <f t="shared" si="3554"/>
        <v>0</v>
      </c>
      <c r="R4230" s="5">
        <f t="shared" si="3554"/>
        <v>0</v>
      </c>
      <c r="S4230" s="5">
        <f t="shared" si="3554"/>
        <v>0</v>
      </c>
      <c r="T4230" s="5">
        <v>668.97010999999998</v>
      </c>
      <c r="U4230" s="5">
        <f t="shared" si="3554"/>
        <v>0</v>
      </c>
      <c r="V4230" s="36">
        <f t="shared" si="3554"/>
        <v>0</v>
      </c>
      <c r="W4230" s="5">
        <f t="shared" si="3508"/>
        <v>62.906650897361629</v>
      </c>
      <c r="X4230" s="24"/>
      <c r="Y4230" s="2" t="s">
        <v>1236</v>
      </c>
    </row>
    <row r="4231" spans="1:25" x14ac:dyDescent="0.25">
      <c r="A4231" s="4" t="s">
        <v>222</v>
      </c>
      <c r="B4231" s="4" t="s">
        <v>1340</v>
      </c>
      <c r="C4231" s="4" t="s">
        <v>238</v>
      </c>
      <c r="D4231" s="4"/>
      <c r="E4231" s="14" t="s">
        <v>985</v>
      </c>
      <c r="F4231" s="5">
        <f t="shared" si="3552"/>
        <v>0</v>
      </c>
      <c r="G4231" s="5">
        <f t="shared" si="3552"/>
        <v>80000</v>
      </c>
      <c r="H4231" s="5">
        <f t="shared" si="3552"/>
        <v>80000</v>
      </c>
      <c r="I4231" s="5">
        <f t="shared" si="3552"/>
        <v>0</v>
      </c>
      <c r="J4231" s="5">
        <f t="shared" si="3552"/>
        <v>0</v>
      </c>
      <c r="K4231" s="5">
        <f t="shared" si="3552"/>
        <v>0</v>
      </c>
      <c r="L4231" s="5">
        <f t="shared" si="3552"/>
        <v>0</v>
      </c>
      <c r="M4231" s="5">
        <f t="shared" si="3549"/>
        <v>0</v>
      </c>
      <c r="N4231" s="5">
        <v>1063.4330399999999</v>
      </c>
      <c r="O4231" s="5">
        <f t="shared" si="3553"/>
        <v>0</v>
      </c>
      <c r="P4231" s="5">
        <f t="shared" si="3554"/>
        <v>0</v>
      </c>
      <c r="Q4231" s="5">
        <f t="shared" si="3554"/>
        <v>0</v>
      </c>
      <c r="R4231" s="5">
        <f t="shared" si="3554"/>
        <v>0</v>
      </c>
      <c r="S4231" s="5">
        <f t="shared" si="3554"/>
        <v>0</v>
      </c>
      <c r="T4231" s="5">
        <v>668.97010999999998</v>
      </c>
      <c r="U4231" s="5">
        <f t="shared" si="3554"/>
        <v>0</v>
      </c>
      <c r="V4231" s="36">
        <f t="shared" si="3554"/>
        <v>0</v>
      </c>
      <c r="W4231" s="5">
        <f t="shared" si="3508"/>
        <v>62.906650897361629</v>
      </c>
      <c r="X4231" s="24"/>
      <c r="Y4231" s="2" t="s">
        <v>1236</v>
      </c>
    </row>
    <row r="4232" spans="1:25" ht="63" x14ac:dyDescent="0.25">
      <c r="A4232" s="4" t="s">
        <v>222</v>
      </c>
      <c r="B4232" s="4" t="s">
        <v>1340</v>
      </c>
      <c r="C4232" s="4" t="s">
        <v>1060</v>
      </c>
      <c r="D4232" s="4"/>
      <c r="E4232" s="14" t="s">
        <v>986</v>
      </c>
      <c r="F4232" s="5"/>
      <c r="G4232" s="5">
        <v>80000</v>
      </c>
      <c r="H4232" s="5">
        <v>80000</v>
      </c>
      <c r="I4232" s="5"/>
      <c r="J4232" s="5"/>
      <c r="K4232" s="5"/>
      <c r="L4232" s="5"/>
      <c r="M4232" s="5">
        <f t="shared" si="3549"/>
        <v>0</v>
      </c>
      <c r="N4232" s="5">
        <v>1063.4330399999999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668.97010999999998</v>
      </c>
      <c r="U4232" s="5">
        <v>0</v>
      </c>
      <c r="V4232" s="36">
        <v>0</v>
      </c>
      <c r="W4232" s="5">
        <f t="shared" si="3508"/>
        <v>62.906650897361629</v>
      </c>
      <c r="X4232" s="24"/>
      <c r="Y4232" s="2" t="s">
        <v>1236</v>
      </c>
    </row>
    <row r="4233" spans="1:25" ht="47.25" x14ac:dyDescent="0.25">
      <c r="A4233" s="4" t="s">
        <v>222</v>
      </c>
      <c r="B4233" s="4" t="s">
        <v>1340</v>
      </c>
      <c r="C4233" s="4" t="s">
        <v>1527</v>
      </c>
      <c r="D4233" s="4"/>
      <c r="E4233" s="14" t="s">
        <v>677</v>
      </c>
      <c r="F4233" s="5">
        <f t="shared" ref="F4233:L4233" si="3555">F4234</f>
        <v>0</v>
      </c>
      <c r="G4233" s="5">
        <f t="shared" si="3555"/>
        <v>0</v>
      </c>
      <c r="H4233" s="5">
        <f t="shared" si="3555"/>
        <v>0</v>
      </c>
      <c r="I4233" s="5">
        <f t="shared" si="3555"/>
        <v>0</v>
      </c>
      <c r="J4233" s="5">
        <f t="shared" si="3555"/>
        <v>0</v>
      </c>
      <c r="K4233" s="5">
        <f t="shared" si="3555"/>
        <v>0</v>
      </c>
      <c r="L4233" s="5">
        <f t="shared" si="3555"/>
        <v>0</v>
      </c>
      <c r="M4233" s="5">
        <f t="shared" si="3549"/>
        <v>0</v>
      </c>
      <c r="N4233" s="5">
        <v>1063.4330399999999</v>
      </c>
      <c r="O4233" s="5">
        <f t="shared" ref="O4233:V4233" si="3556">O4234</f>
        <v>19689.322070000002</v>
      </c>
      <c r="P4233" s="5">
        <f t="shared" si="3556"/>
        <v>0</v>
      </c>
      <c r="Q4233" s="5">
        <f t="shared" si="3556"/>
        <v>0</v>
      </c>
      <c r="R4233" s="5">
        <f t="shared" si="3556"/>
        <v>0</v>
      </c>
      <c r="S4233" s="5">
        <f t="shared" si="3556"/>
        <v>0</v>
      </c>
      <c r="T4233" s="5">
        <v>668.97010999999998</v>
      </c>
      <c r="U4233" s="5">
        <f t="shared" si="3556"/>
        <v>0</v>
      </c>
      <c r="V4233" s="36">
        <f t="shared" si="3556"/>
        <v>0</v>
      </c>
      <c r="W4233" s="5">
        <f t="shared" si="3508"/>
        <v>62.906650897361629</v>
      </c>
      <c r="X4233" s="26"/>
    </row>
    <row r="4234" spans="1:25" ht="31.5" x14ac:dyDescent="0.25">
      <c r="A4234" s="4" t="s">
        <v>222</v>
      </c>
      <c r="B4234" s="4" t="s">
        <v>1340</v>
      </c>
      <c r="C4234" s="4" t="s">
        <v>1527</v>
      </c>
      <c r="D4234" s="4" t="s">
        <v>11</v>
      </c>
      <c r="E4234" s="14" t="s">
        <v>465</v>
      </c>
      <c r="F4234" s="5">
        <f t="shared" ref="F4234:K4234" si="3557">F4237</f>
        <v>0</v>
      </c>
      <c r="G4234" s="5">
        <f t="shared" si="3557"/>
        <v>0</v>
      </c>
      <c r="H4234" s="5">
        <f t="shared" si="3557"/>
        <v>0</v>
      </c>
      <c r="I4234" s="5">
        <f t="shared" si="3557"/>
        <v>0</v>
      </c>
      <c r="J4234" s="5">
        <f t="shared" si="3557"/>
        <v>0</v>
      </c>
      <c r="K4234" s="5">
        <f t="shared" si="3557"/>
        <v>0</v>
      </c>
      <c r="L4234" s="5">
        <f>L4237</f>
        <v>0</v>
      </c>
      <c r="M4234" s="5">
        <f t="shared" si="3549"/>
        <v>0</v>
      </c>
      <c r="N4234" s="5">
        <v>1063.4330399999999</v>
      </c>
      <c r="O4234" s="5">
        <f>O4237+O4235</f>
        <v>19689.322070000002</v>
      </c>
      <c r="P4234" s="5">
        <f t="shared" ref="P4234:V4234" si="3558">P4237</f>
        <v>0</v>
      </c>
      <c r="Q4234" s="5">
        <f t="shared" si="3558"/>
        <v>0</v>
      </c>
      <c r="R4234" s="5">
        <f t="shared" si="3558"/>
        <v>0</v>
      </c>
      <c r="S4234" s="5">
        <f t="shared" si="3558"/>
        <v>0</v>
      </c>
      <c r="T4234" s="5">
        <v>668.97010999999998</v>
      </c>
      <c r="U4234" s="5">
        <f t="shared" si="3558"/>
        <v>0</v>
      </c>
      <c r="V4234" s="36">
        <f t="shared" si="3558"/>
        <v>0</v>
      </c>
      <c r="W4234" s="5">
        <f t="shared" si="3508"/>
        <v>62.906650897361629</v>
      </c>
      <c r="X4234" s="26"/>
    </row>
    <row r="4235" spans="1:25" ht="31.5" x14ac:dyDescent="0.25">
      <c r="A4235" s="4" t="s">
        <v>222</v>
      </c>
      <c r="B4235" s="4" t="s">
        <v>1340</v>
      </c>
      <c r="C4235" s="4" t="s">
        <v>1527</v>
      </c>
      <c r="D4235" s="4" t="s">
        <v>12</v>
      </c>
      <c r="E4235" s="14" t="s">
        <v>466</v>
      </c>
      <c r="F4235" s="5"/>
      <c r="G4235" s="5"/>
      <c r="H4235" s="5"/>
      <c r="I4235" s="5"/>
      <c r="J4235" s="5"/>
      <c r="K4235" s="5"/>
      <c r="L4235" s="5"/>
      <c r="M4235" s="5">
        <f t="shared" si="3549"/>
        <v>0</v>
      </c>
      <c r="N4235" s="5">
        <v>1063.4330399999999</v>
      </c>
      <c r="O4235" s="5">
        <f>O4236</f>
        <v>9366.2690700000003</v>
      </c>
      <c r="P4235" s="5">
        <f t="shared" ref="P4235:V4235" si="3559">P4236</f>
        <v>0</v>
      </c>
      <c r="Q4235" s="5">
        <f t="shared" si="3559"/>
        <v>0</v>
      </c>
      <c r="R4235" s="5">
        <f t="shared" si="3559"/>
        <v>0</v>
      </c>
      <c r="S4235" s="5">
        <f t="shared" si="3559"/>
        <v>0</v>
      </c>
      <c r="T4235" s="5">
        <v>668.97010999999998</v>
      </c>
      <c r="U4235" s="5">
        <f t="shared" si="3559"/>
        <v>0</v>
      </c>
      <c r="V4235" s="36">
        <f t="shared" si="3559"/>
        <v>0</v>
      </c>
      <c r="W4235" s="5">
        <f t="shared" ref="W4235:W4298" si="3560">T4235/N4235*100</f>
        <v>62.906650897361629</v>
      </c>
      <c r="X4235" s="26"/>
    </row>
    <row r="4236" spans="1:25" ht="31.5" x14ac:dyDescent="0.25">
      <c r="A4236" s="7" t="s">
        <v>240</v>
      </c>
      <c r="B4236" s="7" t="s">
        <v>1317</v>
      </c>
      <c r="C4236" s="7"/>
      <c r="D4236" s="7"/>
      <c r="E4236" s="18" t="s">
        <v>416</v>
      </c>
      <c r="F4236" s="5"/>
      <c r="G4236" s="5"/>
      <c r="H4236" s="5"/>
      <c r="I4236" s="5"/>
      <c r="J4236" s="5"/>
      <c r="K4236" s="5"/>
      <c r="L4236" s="5"/>
      <c r="M4236" s="5">
        <f t="shared" si="3549"/>
        <v>0</v>
      </c>
      <c r="N4236" s="8">
        <v>2938388.2747199996</v>
      </c>
      <c r="O4236" s="5">
        <v>9366.2690700000003</v>
      </c>
      <c r="P4236" s="5">
        <v>0</v>
      </c>
      <c r="Q4236" s="5">
        <v>0</v>
      </c>
      <c r="R4236" s="5">
        <v>0</v>
      </c>
      <c r="S4236" s="5">
        <v>0</v>
      </c>
      <c r="T4236" s="8">
        <v>2838702.6360899997</v>
      </c>
      <c r="U4236" s="5">
        <v>0</v>
      </c>
      <c r="V4236" s="36">
        <v>0</v>
      </c>
      <c r="W4236" s="8">
        <f t="shared" si="3560"/>
        <v>96.607472215716655</v>
      </c>
      <c r="X4236" s="26"/>
    </row>
    <row r="4237" spans="1:25" x14ac:dyDescent="0.25">
      <c r="A4237" s="7" t="s">
        <v>240</v>
      </c>
      <c r="B4237" s="7" t="s">
        <v>5</v>
      </c>
      <c r="C4237" s="7"/>
      <c r="D4237" s="7"/>
      <c r="E4237" s="18" t="s">
        <v>425</v>
      </c>
      <c r="F4237" s="5">
        <f t="shared" ref="F4237:L4237" si="3561">F4238</f>
        <v>0</v>
      </c>
      <c r="G4237" s="5">
        <f t="shared" si="3561"/>
        <v>0</v>
      </c>
      <c r="H4237" s="5">
        <f t="shared" si="3561"/>
        <v>0</v>
      </c>
      <c r="I4237" s="5">
        <f t="shared" si="3561"/>
        <v>0</v>
      </c>
      <c r="J4237" s="5">
        <f t="shared" si="3561"/>
        <v>0</v>
      </c>
      <c r="K4237" s="5">
        <f t="shared" si="3561"/>
        <v>0</v>
      </c>
      <c r="L4237" s="5">
        <f t="shared" si="3561"/>
        <v>0</v>
      </c>
      <c r="M4237" s="5">
        <f t="shared" si="3549"/>
        <v>0</v>
      </c>
      <c r="N4237" s="8">
        <v>83978.736000000004</v>
      </c>
      <c r="O4237" s="5">
        <f t="shared" ref="O4237:V4237" si="3562">O4238</f>
        <v>10323.053</v>
      </c>
      <c r="P4237" s="5">
        <f t="shared" si="3562"/>
        <v>0</v>
      </c>
      <c r="Q4237" s="5">
        <f t="shared" si="3562"/>
        <v>0</v>
      </c>
      <c r="R4237" s="5">
        <f t="shared" si="3562"/>
        <v>0</v>
      </c>
      <c r="S4237" s="5">
        <f t="shared" si="3562"/>
        <v>0</v>
      </c>
      <c r="T4237" s="8">
        <v>82978.822690000001</v>
      </c>
      <c r="U4237" s="5">
        <f t="shared" si="3562"/>
        <v>0</v>
      </c>
      <c r="V4237" s="36">
        <f t="shared" si="3562"/>
        <v>0</v>
      </c>
      <c r="W4237" s="8">
        <f t="shared" si="3560"/>
        <v>98.80932560118552</v>
      </c>
      <c r="X4237" s="26"/>
    </row>
    <row r="4238" spans="1:25" x14ac:dyDescent="0.25">
      <c r="A4238" s="9" t="s">
        <v>240</v>
      </c>
      <c r="B4238" s="9" t="s">
        <v>1318</v>
      </c>
      <c r="C4238" s="9"/>
      <c r="D4238" s="9"/>
      <c r="E4238" s="13" t="s">
        <v>440</v>
      </c>
      <c r="F4238" s="5"/>
      <c r="G4238" s="5"/>
      <c r="H4238" s="5"/>
      <c r="I4238" s="5"/>
      <c r="J4238" s="5"/>
      <c r="K4238" s="5"/>
      <c r="L4238" s="5"/>
      <c r="M4238" s="5">
        <f t="shared" si="3549"/>
        <v>0</v>
      </c>
      <c r="N4238" s="11">
        <v>83978.736000000004</v>
      </c>
      <c r="O4238" s="5">
        <v>10323.053</v>
      </c>
      <c r="P4238" s="5">
        <v>0</v>
      </c>
      <c r="Q4238" s="5">
        <v>0</v>
      </c>
      <c r="R4238" s="5">
        <v>0</v>
      </c>
      <c r="S4238" s="5">
        <v>0</v>
      </c>
      <c r="T4238" s="11">
        <v>82978.822690000001</v>
      </c>
      <c r="U4238" s="5">
        <v>0</v>
      </c>
      <c r="V4238" s="36">
        <v>0</v>
      </c>
      <c r="W4238" s="11">
        <f t="shared" si="3560"/>
        <v>98.80932560118552</v>
      </c>
      <c r="X4238" s="26"/>
    </row>
    <row r="4239" spans="1:25" s="10" customFormat="1" x14ac:dyDescent="0.25">
      <c r="A4239" s="4" t="s">
        <v>240</v>
      </c>
      <c r="B4239" s="4" t="s">
        <v>1318</v>
      </c>
      <c r="C4239" s="4" t="s">
        <v>108</v>
      </c>
      <c r="D4239" s="4"/>
      <c r="E4239" s="14" t="s">
        <v>868</v>
      </c>
      <c r="F4239" s="11">
        <f t="shared" ref="F4239:L4239" si="3563">F4240+F4258+F4270</f>
        <v>71030.799999999988</v>
      </c>
      <c r="G4239" s="11">
        <f t="shared" si="3563"/>
        <v>71030.799999999988</v>
      </c>
      <c r="H4239" s="11">
        <f t="shared" si="3563"/>
        <v>71030.799999999988</v>
      </c>
      <c r="I4239" s="11">
        <f t="shared" si="3563"/>
        <v>-1831.7</v>
      </c>
      <c r="J4239" s="11">
        <f t="shared" si="3563"/>
        <v>-1831.7</v>
      </c>
      <c r="K4239" s="11">
        <f t="shared" si="3563"/>
        <v>-1831.7</v>
      </c>
      <c r="L4239" s="11">
        <f t="shared" si="3563"/>
        <v>646.13300000000004</v>
      </c>
      <c r="M4239" s="11">
        <f t="shared" si="3549"/>
        <v>69845.232999999993</v>
      </c>
      <c r="N4239" s="5">
        <v>1522.6</v>
      </c>
      <c r="O4239" s="11">
        <f>O4240+O4258+O4270</f>
        <v>48400.837809999997</v>
      </c>
      <c r="P4239" s="11">
        <f t="shared" ref="P4239:V4239" si="3564">P4240+P4258+P4270</f>
        <v>0</v>
      </c>
      <c r="Q4239" s="11">
        <f t="shared" si="3564"/>
        <v>0</v>
      </c>
      <c r="R4239" s="11">
        <f t="shared" si="3564"/>
        <v>0</v>
      </c>
      <c r="S4239" s="11">
        <f t="shared" si="3564"/>
        <v>0</v>
      </c>
      <c r="T4239" s="5">
        <v>969.95817</v>
      </c>
      <c r="U4239" s="11">
        <f t="shared" si="3564"/>
        <v>0</v>
      </c>
      <c r="V4239" s="35">
        <f t="shared" si="3564"/>
        <v>0</v>
      </c>
      <c r="W4239" s="5">
        <f t="shared" si="3560"/>
        <v>63.704070011821891</v>
      </c>
      <c r="X4239" s="25"/>
    </row>
    <row r="4240" spans="1:25" ht="31.5" x14ac:dyDescent="0.25">
      <c r="A4240" s="4" t="s">
        <v>240</v>
      </c>
      <c r="B4240" s="4" t="s">
        <v>1318</v>
      </c>
      <c r="C4240" s="4" t="s">
        <v>168</v>
      </c>
      <c r="D4240" s="4"/>
      <c r="E4240" s="14" t="s">
        <v>1417</v>
      </c>
      <c r="F4240" s="5">
        <f t="shared" ref="F4240:L4240" si="3565">F4241+F4249</f>
        <v>21836.899999999998</v>
      </c>
      <c r="G4240" s="5">
        <f t="shared" si="3565"/>
        <v>21836.899999999998</v>
      </c>
      <c r="H4240" s="5">
        <f t="shared" si="3565"/>
        <v>21836.899999999998</v>
      </c>
      <c r="I4240" s="5">
        <f t="shared" si="3565"/>
        <v>-1831.7</v>
      </c>
      <c r="J4240" s="5">
        <f t="shared" si="3565"/>
        <v>-1831.7</v>
      </c>
      <c r="K4240" s="5">
        <f t="shared" si="3565"/>
        <v>-1831.7</v>
      </c>
      <c r="L4240" s="5">
        <f t="shared" si="3565"/>
        <v>160.733</v>
      </c>
      <c r="M4240" s="5">
        <f t="shared" si="3549"/>
        <v>20165.932999999997</v>
      </c>
      <c r="N4240" s="5">
        <v>1522.6</v>
      </c>
      <c r="O4240" s="5">
        <f>O4241+O4249</f>
        <v>12914.35577</v>
      </c>
      <c r="P4240" s="5">
        <f t="shared" ref="P4240:V4240" si="3566">P4241+P4249</f>
        <v>0</v>
      </c>
      <c r="Q4240" s="5">
        <f t="shared" si="3566"/>
        <v>0</v>
      </c>
      <c r="R4240" s="5">
        <f t="shared" si="3566"/>
        <v>0</v>
      </c>
      <c r="S4240" s="5">
        <f t="shared" si="3566"/>
        <v>0</v>
      </c>
      <c r="T4240" s="5">
        <v>969.95817</v>
      </c>
      <c r="U4240" s="5">
        <f t="shared" si="3566"/>
        <v>0</v>
      </c>
      <c r="V4240" s="36">
        <f t="shared" si="3566"/>
        <v>0</v>
      </c>
      <c r="W4240" s="5">
        <f t="shared" si="3560"/>
        <v>63.704070011821891</v>
      </c>
      <c r="X4240" s="26"/>
    </row>
    <row r="4241" spans="1:25" ht="47.25" x14ac:dyDescent="0.25">
      <c r="A4241" s="4" t="s">
        <v>240</v>
      </c>
      <c r="B4241" s="4" t="s">
        <v>1318</v>
      </c>
      <c r="C4241" s="4" t="s">
        <v>1528</v>
      </c>
      <c r="D4241" s="4"/>
      <c r="E4241" s="14" t="s">
        <v>1529</v>
      </c>
      <c r="F4241" s="5">
        <f t="shared" ref="F4241:L4241" si="3567">F4242</f>
        <v>2831.7</v>
      </c>
      <c r="G4241" s="5">
        <f t="shared" si="3567"/>
        <v>2831.7</v>
      </c>
      <c r="H4241" s="5">
        <f t="shared" si="3567"/>
        <v>2831.7</v>
      </c>
      <c r="I4241" s="5">
        <f t="shared" si="3567"/>
        <v>-1831.7</v>
      </c>
      <c r="J4241" s="5">
        <f t="shared" si="3567"/>
        <v>-1831.7</v>
      </c>
      <c r="K4241" s="5">
        <f t="shared" si="3567"/>
        <v>-1831.7</v>
      </c>
      <c r="L4241" s="5">
        <f t="shared" si="3567"/>
        <v>0</v>
      </c>
      <c r="M4241" s="5">
        <f t="shared" si="3549"/>
        <v>999.99999999999977</v>
      </c>
      <c r="N4241" s="5">
        <v>1522.6</v>
      </c>
      <c r="O4241" s="5">
        <f>O4242</f>
        <v>0</v>
      </c>
      <c r="P4241" s="5">
        <f t="shared" ref="P4241:V4241" si="3568">P4242</f>
        <v>0</v>
      </c>
      <c r="Q4241" s="5">
        <f t="shared" si="3568"/>
        <v>0</v>
      </c>
      <c r="R4241" s="5">
        <f t="shared" si="3568"/>
        <v>0</v>
      </c>
      <c r="S4241" s="5">
        <f t="shared" si="3568"/>
        <v>0</v>
      </c>
      <c r="T4241" s="5">
        <v>969.95817</v>
      </c>
      <c r="U4241" s="5">
        <f t="shared" si="3568"/>
        <v>0</v>
      </c>
      <c r="V4241" s="36">
        <f t="shared" si="3568"/>
        <v>0</v>
      </c>
      <c r="W4241" s="5">
        <f t="shared" si="3560"/>
        <v>63.704070011821891</v>
      </c>
      <c r="X4241" s="26"/>
    </row>
    <row r="4242" spans="1:25" ht="47.25" x14ac:dyDescent="0.25">
      <c r="A4242" s="4" t="s">
        <v>240</v>
      </c>
      <c r="B4242" s="4" t="s">
        <v>1318</v>
      </c>
      <c r="C4242" s="4" t="s">
        <v>1530</v>
      </c>
      <c r="D4242" s="4"/>
      <c r="E4242" s="14" t="s">
        <v>1531</v>
      </c>
      <c r="F4242" s="5">
        <f t="shared" ref="F4242:L4242" si="3569">F4243+F4246</f>
        <v>2831.7</v>
      </c>
      <c r="G4242" s="5">
        <f t="shared" si="3569"/>
        <v>2831.7</v>
      </c>
      <c r="H4242" s="5">
        <f t="shared" si="3569"/>
        <v>2831.7</v>
      </c>
      <c r="I4242" s="5">
        <f t="shared" si="3569"/>
        <v>-1831.7</v>
      </c>
      <c r="J4242" s="5">
        <f t="shared" si="3569"/>
        <v>-1831.7</v>
      </c>
      <c r="K4242" s="5">
        <f t="shared" si="3569"/>
        <v>-1831.7</v>
      </c>
      <c r="L4242" s="5">
        <f t="shared" si="3569"/>
        <v>0</v>
      </c>
      <c r="M4242" s="5">
        <f t="shared" si="3549"/>
        <v>999.99999999999977</v>
      </c>
      <c r="N4242" s="5">
        <v>1522.6</v>
      </c>
      <c r="O4242" s="5">
        <f>O4243+O4246</f>
        <v>0</v>
      </c>
      <c r="P4242" s="5">
        <f t="shared" ref="P4242:V4242" si="3570">P4243+P4246</f>
        <v>0</v>
      </c>
      <c r="Q4242" s="5">
        <f t="shared" si="3570"/>
        <v>0</v>
      </c>
      <c r="R4242" s="5">
        <f t="shared" si="3570"/>
        <v>0</v>
      </c>
      <c r="S4242" s="5">
        <f t="shared" si="3570"/>
        <v>0</v>
      </c>
      <c r="T4242" s="5">
        <v>969.95817</v>
      </c>
      <c r="U4242" s="5">
        <f t="shared" si="3570"/>
        <v>0</v>
      </c>
      <c r="V4242" s="36">
        <f t="shared" si="3570"/>
        <v>0</v>
      </c>
      <c r="W4242" s="5">
        <f t="shared" si="3560"/>
        <v>63.704070011821891</v>
      </c>
      <c r="X4242" s="26"/>
    </row>
    <row r="4243" spans="1:25" ht="31.5" x14ac:dyDescent="0.25">
      <c r="A4243" s="4" t="s">
        <v>240</v>
      </c>
      <c r="B4243" s="4" t="s">
        <v>1318</v>
      </c>
      <c r="C4243" s="4" t="s">
        <v>1530</v>
      </c>
      <c r="D4243" s="4" t="s">
        <v>246</v>
      </c>
      <c r="E4243" s="14" t="s">
        <v>473</v>
      </c>
      <c r="F4243" s="5">
        <f t="shared" ref="F4243:L4244" si="3571">F4244</f>
        <v>1000</v>
      </c>
      <c r="G4243" s="5">
        <f t="shared" si="3571"/>
        <v>1000</v>
      </c>
      <c r="H4243" s="5">
        <f t="shared" si="3571"/>
        <v>1000</v>
      </c>
      <c r="I4243" s="5">
        <f t="shared" si="3571"/>
        <v>0</v>
      </c>
      <c r="J4243" s="5">
        <f t="shared" si="3571"/>
        <v>0</v>
      </c>
      <c r="K4243" s="5">
        <f t="shared" si="3571"/>
        <v>0</v>
      </c>
      <c r="L4243" s="5">
        <f t="shared" si="3571"/>
        <v>0</v>
      </c>
      <c r="M4243" s="5">
        <f t="shared" si="3549"/>
        <v>1000</v>
      </c>
      <c r="N4243" s="5">
        <v>1522.6</v>
      </c>
      <c r="O4243" s="5">
        <f>O4244</f>
        <v>0</v>
      </c>
      <c r="P4243" s="5">
        <f t="shared" ref="P4243:V4244" si="3572">P4244</f>
        <v>0</v>
      </c>
      <c r="Q4243" s="5">
        <f t="shared" si="3572"/>
        <v>0</v>
      </c>
      <c r="R4243" s="5">
        <f t="shared" si="3572"/>
        <v>0</v>
      </c>
      <c r="S4243" s="5">
        <f t="shared" si="3572"/>
        <v>0</v>
      </c>
      <c r="T4243" s="5">
        <v>969.95817</v>
      </c>
      <c r="U4243" s="5">
        <f t="shared" si="3572"/>
        <v>0</v>
      </c>
      <c r="V4243" s="36">
        <f t="shared" si="3572"/>
        <v>0</v>
      </c>
      <c r="W4243" s="5">
        <f t="shared" si="3560"/>
        <v>63.704070011821891</v>
      </c>
      <c r="X4243" s="26"/>
    </row>
    <row r="4244" spans="1:25" x14ac:dyDescent="0.25">
      <c r="A4244" s="4" t="s">
        <v>240</v>
      </c>
      <c r="B4244" s="4" t="s">
        <v>1318</v>
      </c>
      <c r="C4244" s="4" t="s">
        <v>1530</v>
      </c>
      <c r="D4244" s="4" t="s">
        <v>245</v>
      </c>
      <c r="E4244" s="14" t="s">
        <v>474</v>
      </c>
      <c r="F4244" s="5">
        <f t="shared" si="3571"/>
        <v>1000</v>
      </c>
      <c r="G4244" s="5">
        <f t="shared" si="3571"/>
        <v>1000</v>
      </c>
      <c r="H4244" s="5">
        <f t="shared" si="3571"/>
        <v>1000</v>
      </c>
      <c r="I4244" s="5">
        <f t="shared" si="3571"/>
        <v>0</v>
      </c>
      <c r="J4244" s="5">
        <f t="shared" si="3571"/>
        <v>0</v>
      </c>
      <c r="K4244" s="5">
        <f t="shared" si="3571"/>
        <v>0</v>
      </c>
      <c r="L4244" s="5">
        <f t="shared" si="3571"/>
        <v>0</v>
      </c>
      <c r="M4244" s="5">
        <f t="shared" si="3549"/>
        <v>1000</v>
      </c>
      <c r="N4244" s="5">
        <v>1522.6</v>
      </c>
      <c r="O4244" s="5">
        <f>O4245</f>
        <v>0</v>
      </c>
      <c r="P4244" s="5">
        <f t="shared" si="3572"/>
        <v>0</v>
      </c>
      <c r="Q4244" s="5">
        <f t="shared" si="3572"/>
        <v>0</v>
      </c>
      <c r="R4244" s="5">
        <f t="shared" si="3572"/>
        <v>0</v>
      </c>
      <c r="S4244" s="5">
        <f t="shared" si="3572"/>
        <v>0</v>
      </c>
      <c r="T4244" s="5">
        <v>969.95817</v>
      </c>
      <c r="U4244" s="5">
        <f t="shared" si="3572"/>
        <v>0</v>
      </c>
      <c r="V4244" s="36">
        <f t="shared" si="3572"/>
        <v>0</v>
      </c>
      <c r="W4244" s="5">
        <f t="shared" si="3560"/>
        <v>63.704070011821891</v>
      </c>
      <c r="X4244" s="26"/>
    </row>
    <row r="4245" spans="1:25" ht="31.5" x14ac:dyDescent="0.25">
      <c r="A4245" s="4" t="s">
        <v>240</v>
      </c>
      <c r="B4245" s="4" t="s">
        <v>1318</v>
      </c>
      <c r="C4245" s="4" t="s">
        <v>22</v>
      </c>
      <c r="D4245" s="4"/>
      <c r="E4245" s="14" t="s">
        <v>699</v>
      </c>
      <c r="F4245" s="5">
        <v>1000</v>
      </c>
      <c r="G4245" s="5">
        <v>1000</v>
      </c>
      <c r="H4245" s="5">
        <v>1000</v>
      </c>
      <c r="I4245" s="5"/>
      <c r="J4245" s="5"/>
      <c r="K4245" s="5"/>
      <c r="L4245" s="5"/>
      <c r="M4245" s="5">
        <f t="shared" si="3549"/>
        <v>1000</v>
      </c>
      <c r="N4245" s="5">
        <v>144.453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144.45256000000001</v>
      </c>
      <c r="U4245" s="5">
        <v>0</v>
      </c>
      <c r="V4245" s="36">
        <v>0</v>
      </c>
      <c r="W4245" s="5">
        <f t="shared" si="3560"/>
        <v>99.999695402656926</v>
      </c>
      <c r="X4245" s="26"/>
    </row>
    <row r="4246" spans="1:25" x14ac:dyDescent="0.25">
      <c r="A4246" s="4" t="s">
        <v>240</v>
      </c>
      <c r="B4246" s="4" t="s">
        <v>1318</v>
      </c>
      <c r="C4246" s="4" t="s">
        <v>23</v>
      </c>
      <c r="D4246" s="4"/>
      <c r="E4246" s="14" t="s">
        <v>705</v>
      </c>
      <c r="F4246" s="5">
        <f t="shared" ref="F4246:L4247" si="3573">F4247</f>
        <v>1831.7</v>
      </c>
      <c r="G4246" s="5">
        <f t="shared" si="3573"/>
        <v>1831.7</v>
      </c>
      <c r="H4246" s="5">
        <f t="shared" si="3573"/>
        <v>1831.7</v>
      </c>
      <c r="I4246" s="5">
        <f t="shared" si="3573"/>
        <v>-1831.7</v>
      </c>
      <c r="J4246" s="5">
        <f t="shared" si="3573"/>
        <v>-1831.7</v>
      </c>
      <c r="K4246" s="5">
        <f t="shared" si="3573"/>
        <v>-1831.7</v>
      </c>
      <c r="L4246" s="5">
        <f t="shared" si="3573"/>
        <v>0</v>
      </c>
      <c r="M4246" s="5">
        <f t="shared" si="3549"/>
        <v>0</v>
      </c>
      <c r="N4246" s="5">
        <v>144.453</v>
      </c>
      <c r="O4246" s="5">
        <f>O4247</f>
        <v>0</v>
      </c>
      <c r="P4246" s="5">
        <f t="shared" ref="P4246:V4247" si="3574">P4247</f>
        <v>0</v>
      </c>
      <c r="Q4246" s="5">
        <f t="shared" si="3574"/>
        <v>0</v>
      </c>
      <c r="R4246" s="5">
        <f t="shared" si="3574"/>
        <v>0</v>
      </c>
      <c r="S4246" s="5">
        <f t="shared" si="3574"/>
        <v>0</v>
      </c>
      <c r="T4246" s="5">
        <v>144.45256000000001</v>
      </c>
      <c r="U4246" s="5">
        <f t="shared" si="3574"/>
        <v>0</v>
      </c>
      <c r="V4246" s="36">
        <f t="shared" si="3574"/>
        <v>0</v>
      </c>
      <c r="W4246" s="5">
        <f t="shared" si="3560"/>
        <v>99.999695402656926</v>
      </c>
      <c r="X4246" s="26"/>
      <c r="Y4246" s="2" t="s">
        <v>1236</v>
      </c>
    </row>
    <row r="4247" spans="1:25" ht="31.5" x14ac:dyDescent="0.25">
      <c r="A4247" s="4" t="s">
        <v>240</v>
      </c>
      <c r="B4247" s="4" t="s">
        <v>1318</v>
      </c>
      <c r="C4247" s="4" t="s">
        <v>42</v>
      </c>
      <c r="D4247" s="4"/>
      <c r="E4247" s="14" t="s">
        <v>706</v>
      </c>
      <c r="F4247" s="5">
        <f t="shared" si="3573"/>
        <v>1831.7</v>
      </c>
      <c r="G4247" s="5">
        <f t="shared" si="3573"/>
        <v>1831.7</v>
      </c>
      <c r="H4247" s="5">
        <f t="shared" si="3573"/>
        <v>1831.7</v>
      </c>
      <c r="I4247" s="5">
        <f t="shared" si="3573"/>
        <v>-1831.7</v>
      </c>
      <c r="J4247" s="5">
        <f t="shared" si="3573"/>
        <v>-1831.7</v>
      </c>
      <c r="K4247" s="5">
        <f t="shared" si="3573"/>
        <v>-1831.7</v>
      </c>
      <c r="L4247" s="5">
        <f t="shared" si="3573"/>
        <v>0</v>
      </c>
      <c r="M4247" s="5">
        <f t="shared" si="3549"/>
        <v>0</v>
      </c>
      <c r="N4247" s="5">
        <v>144.453</v>
      </c>
      <c r="O4247" s="5">
        <f>O4248</f>
        <v>0</v>
      </c>
      <c r="P4247" s="5">
        <f t="shared" si="3574"/>
        <v>0</v>
      </c>
      <c r="Q4247" s="5">
        <f t="shared" si="3574"/>
        <v>0</v>
      </c>
      <c r="R4247" s="5">
        <f t="shared" si="3574"/>
        <v>0</v>
      </c>
      <c r="S4247" s="5">
        <f t="shared" si="3574"/>
        <v>0</v>
      </c>
      <c r="T4247" s="5">
        <v>144.45256000000001</v>
      </c>
      <c r="U4247" s="5">
        <f t="shared" si="3574"/>
        <v>0</v>
      </c>
      <c r="V4247" s="36">
        <f t="shared" si="3574"/>
        <v>0</v>
      </c>
      <c r="W4247" s="5">
        <f t="shared" si="3560"/>
        <v>99.999695402656926</v>
      </c>
      <c r="X4247" s="26"/>
      <c r="Y4247" s="2" t="s">
        <v>1236</v>
      </c>
    </row>
    <row r="4248" spans="1:25" ht="31.5" x14ac:dyDescent="0.25">
      <c r="A4248" s="4" t="s">
        <v>240</v>
      </c>
      <c r="B4248" s="4" t="s">
        <v>1318</v>
      </c>
      <c r="C4248" s="4" t="s">
        <v>42</v>
      </c>
      <c r="D4248" s="4" t="s">
        <v>11</v>
      </c>
      <c r="E4248" s="14" t="s">
        <v>465</v>
      </c>
      <c r="F4248" s="5">
        <v>1831.7</v>
      </c>
      <c r="G4248" s="5">
        <v>1831.7</v>
      </c>
      <c r="H4248" s="5">
        <v>1831.7</v>
      </c>
      <c r="I4248" s="5">
        <v>-1831.7</v>
      </c>
      <c r="J4248" s="5">
        <v>-1831.7</v>
      </c>
      <c r="K4248" s="5">
        <v>-1831.7</v>
      </c>
      <c r="L4248" s="5"/>
      <c r="M4248" s="5">
        <f t="shared" si="3549"/>
        <v>0</v>
      </c>
      <c r="N4248" s="5">
        <v>144.453</v>
      </c>
      <c r="O4248" s="5">
        <v>0</v>
      </c>
      <c r="P4248" s="5">
        <v>0</v>
      </c>
      <c r="Q4248" s="5">
        <v>0</v>
      </c>
      <c r="R4248" s="5">
        <v>0</v>
      </c>
      <c r="S4248" s="5">
        <v>0</v>
      </c>
      <c r="T4248" s="5">
        <v>144.45256000000001</v>
      </c>
      <c r="U4248" s="5">
        <v>0</v>
      </c>
      <c r="V4248" s="36">
        <v>0</v>
      </c>
      <c r="W4248" s="5">
        <f t="shared" si="3560"/>
        <v>99.999695402656926</v>
      </c>
      <c r="X4248" s="26"/>
      <c r="Y4248" s="2" t="s">
        <v>1236</v>
      </c>
    </row>
    <row r="4249" spans="1:25" ht="31.5" x14ac:dyDescent="0.25">
      <c r="A4249" s="4" t="s">
        <v>240</v>
      </c>
      <c r="B4249" s="4" t="s">
        <v>1318</v>
      </c>
      <c r="C4249" s="4" t="s">
        <v>42</v>
      </c>
      <c r="D4249" s="4" t="s">
        <v>12</v>
      </c>
      <c r="E4249" s="14" t="s">
        <v>466</v>
      </c>
      <c r="F4249" s="5">
        <f t="shared" ref="F4249:L4250" si="3575">F4250</f>
        <v>19005.199999999997</v>
      </c>
      <c r="G4249" s="5">
        <f t="shared" si="3575"/>
        <v>19005.199999999997</v>
      </c>
      <c r="H4249" s="5">
        <f t="shared" si="3575"/>
        <v>19005.199999999997</v>
      </c>
      <c r="I4249" s="5">
        <f t="shared" si="3575"/>
        <v>0</v>
      </c>
      <c r="J4249" s="5">
        <f t="shared" si="3575"/>
        <v>0</v>
      </c>
      <c r="K4249" s="5">
        <f t="shared" si="3575"/>
        <v>0</v>
      </c>
      <c r="L4249" s="5">
        <f t="shared" si="3575"/>
        <v>160.733</v>
      </c>
      <c r="M4249" s="5">
        <f t="shared" si="3549"/>
        <v>19165.932999999997</v>
      </c>
      <c r="N4249" s="5">
        <v>144.453</v>
      </c>
      <c r="O4249" s="5">
        <f>O4250</f>
        <v>12914.35577</v>
      </c>
      <c r="P4249" s="5">
        <f t="shared" ref="P4249:V4250" si="3576">P4250</f>
        <v>0</v>
      </c>
      <c r="Q4249" s="5">
        <f t="shared" si="3576"/>
        <v>0</v>
      </c>
      <c r="R4249" s="5">
        <f t="shared" si="3576"/>
        <v>0</v>
      </c>
      <c r="S4249" s="5">
        <f t="shared" si="3576"/>
        <v>0</v>
      </c>
      <c r="T4249" s="5">
        <v>144.45256000000001</v>
      </c>
      <c r="U4249" s="5">
        <f t="shared" si="3576"/>
        <v>0</v>
      </c>
      <c r="V4249" s="36">
        <f t="shared" si="3576"/>
        <v>0</v>
      </c>
      <c r="W4249" s="5">
        <f t="shared" si="3560"/>
        <v>99.999695402656926</v>
      </c>
      <c r="X4249" s="26"/>
    </row>
    <row r="4250" spans="1:25" ht="31.5" x14ac:dyDescent="0.25">
      <c r="A4250" s="4" t="s">
        <v>240</v>
      </c>
      <c r="B4250" s="4" t="s">
        <v>1318</v>
      </c>
      <c r="C4250" s="4" t="s">
        <v>25</v>
      </c>
      <c r="D4250" s="4"/>
      <c r="E4250" s="14" t="s">
        <v>728</v>
      </c>
      <c r="F4250" s="5">
        <f t="shared" si="3575"/>
        <v>19005.199999999997</v>
      </c>
      <c r="G4250" s="5">
        <f t="shared" si="3575"/>
        <v>19005.199999999997</v>
      </c>
      <c r="H4250" s="5">
        <f t="shared" si="3575"/>
        <v>19005.199999999997</v>
      </c>
      <c r="I4250" s="5">
        <f t="shared" si="3575"/>
        <v>0</v>
      </c>
      <c r="J4250" s="5">
        <f t="shared" si="3575"/>
        <v>0</v>
      </c>
      <c r="K4250" s="5">
        <f t="shared" si="3575"/>
        <v>0</v>
      </c>
      <c r="L4250" s="5">
        <f t="shared" si="3575"/>
        <v>160.733</v>
      </c>
      <c r="M4250" s="5">
        <f t="shared" si="3549"/>
        <v>19165.932999999997</v>
      </c>
      <c r="N4250" s="5">
        <v>17131</v>
      </c>
      <c r="O4250" s="5">
        <f>O4251</f>
        <v>12914.35577</v>
      </c>
      <c r="P4250" s="5">
        <f t="shared" si="3576"/>
        <v>0</v>
      </c>
      <c r="Q4250" s="5">
        <f t="shared" si="3576"/>
        <v>0</v>
      </c>
      <c r="R4250" s="5">
        <f t="shared" si="3576"/>
        <v>0</v>
      </c>
      <c r="S4250" s="5">
        <f t="shared" si="3576"/>
        <v>0</v>
      </c>
      <c r="T4250" s="5">
        <v>17127.302800000001</v>
      </c>
      <c r="U4250" s="5">
        <f t="shared" si="3576"/>
        <v>0</v>
      </c>
      <c r="V4250" s="36">
        <f t="shared" si="3576"/>
        <v>0</v>
      </c>
      <c r="W4250" s="5">
        <f t="shared" si="3560"/>
        <v>99.978418072500148</v>
      </c>
      <c r="X4250" s="26"/>
    </row>
    <row r="4251" spans="1:25" ht="31.5" x14ac:dyDescent="0.25">
      <c r="A4251" s="4" t="s">
        <v>240</v>
      </c>
      <c r="B4251" s="4" t="s">
        <v>1318</v>
      </c>
      <c r="C4251" s="4" t="s">
        <v>26</v>
      </c>
      <c r="D4251" s="4"/>
      <c r="E4251" s="14" t="s">
        <v>731</v>
      </c>
      <c r="F4251" s="5">
        <f t="shared" ref="F4251:L4251" si="3577">F4252+F4254+F4256</f>
        <v>19005.199999999997</v>
      </c>
      <c r="G4251" s="5">
        <f t="shared" si="3577"/>
        <v>19005.199999999997</v>
      </c>
      <c r="H4251" s="5">
        <f t="shared" si="3577"/>
        <v>19005.199999999997</v>
      </c>
      <c r="I4251" s="5">
        <f t="shared" si="3577"/>
        <v>0</v>
      </c>
      <c r="J4251" s="5">
        <f t="shared" si="3577"/>
        <v>0</v>
      </c>
      <c r="K4251" s="5">
        <f t="shared" si="3577"/>
        <v>0</v>
      </c>
      <c r="L4251" s="5">
        <f t="shared" si="3577"/>
        <v>160.733</v>
      </c>
      <c r="M4251" s="5">
        <f t="shared" si="3549"/>
        <v>19165.932999999997</v>
      </c>
      <c r="N4251" s="5">
        <v>17131</v>
      </c>
      <c r="O4251" s="5">
        <f>O4252+O4254+O4256</f>
        <v>12914.35577</v>
      </c>
      <c r="P4251" s="5">
        <f t="shared" ref="P4251:V4251" si="3578">P4252+P4254+P4256</f>
        <v>0</v>
      </c>
      <c r="Q4251" s="5">
        <f t="shared" si="3578"/>
        <v>0</v>
      </c>
      <c r="R4251" s="5">
        <f t="shared" si="3578"/>
        <v>0</v>
      </c>
      <c r="S4251" s="5">
        <f t="shared" si="3578"/>
        <v>0</v>
      </c>
      <c r="T4251" s="5">
        <v>17127.302800000001</v>
      </c>
      <c r="U4251" s="5">
        <f t="shared" si="3578"/>
        <v>0</v>
      </c>
      <c r="V4251" s="36">
        <f t="shared" si="3578"/>
        <v>0</v>
      </c>
      <c r="W4251" s="5">
        <f t="shared" si="3560"/>
        <v>99.978418072500148</v>
      </c>
      <c r="X4251" s="26"/>
    </row>
    <row r="4252" spans="1:25" ht="31.5" x14ac:dyDescent="0.25">
      <c r="A4252" s="4" t="s">
        <v>240</v>
      </c>
      <c r="B4252" s="4" t="s">
        <v>1318</v>
      </c>
      <c r="C4252" s="4" t="s">
        <v>27</v>
      </c>
      <c r="D4252" s="4"/>
      <c r="E4252" s="14" t="s">
        <v>722</v>
      </c>
      <c r="F4252" s="5">
        <f t="shared" ref="F4252:L4252" si="3579">F4253</f>
        <v>15607.1</v>
      </c>
      <c r="G4252" s="5">
        <f t="shared" si="3579"/>
        <v>15607.1</v>
      </c>
      <c r="H4252" s="5">
        <f t="shared" si="3579"/>
        <v>15607.1</v>
      </c>
      <c r="I4252" s="5">
        <f t="shared" si="3579"/>
        <v>0</v>
      </c>
      <c r="J4252" s="5">
        <f t="shared" si="3579"/>
        <v>0</v>
      </c>
      <c r="K4252" s="5">
        <f t="shared" si="3579"/>
        <v>0</v>
      </c>
      <c r="L4252" s="5">
        <f t="shared" si="3579"/>
        <v>163</v>
      </c>
      <c r="M4252" s="5">
        <f t="shared" si="3549"/>
        <v>15770.1</v>
      </c>
      <c r="N4252" s="5">
        <v>16102.074979999999</v>
      </c>
      <c r="O4252" s="5">
        <f>O4253</f>
        <v>10672.243</v>
      </c>
      <c r="P4252" s="5">
        <f t="shared" ref="P4252:V4252" si="3580">P4253</f>
        <v>0</v>
      </c>
      <c r="Q4252" s="5">
        <f t="shared" si="3580"/>
        <v>0</v>
      </c>
      <c r="R4252" s="5">
        <f t="shared" si="3580"/>
        <v>0</v>
      </c>
      <c r="S4252" s="5">
        <f t="shared" si="3580"/>
        <v>0</v>
      </c>
      <c r="T4252" s="5">
        <v>16098.377780000001</v>
      </c>
      <c r="U4252" s="5">
        <f t="shared" si="3580"/>
        <v>0</v>
      </c>
      <c r="V4252" s="36">
        <f t="shared" si="3580"/>
        <v>0</v>
      </c>
      <c r="W4252" s="5">
        <f t="shared" si="3560"/>
        <v>99.977038984077566</v>
      </c>
      <c r="X4252" s="26"/>
    </row>
    <row r="4253" spans="1:25" ht="78.75" x14ac:dyDescent="0.25">
      <c r="A4253" s="4" t="s">
        <v>240</v>
      </c>
      <c r="B4253" s="4" t="s">
        <v>1318</v>
      </c>
      <c r="C4253" s="4" t="s">
        <v>27</v>
      </c>
      <c r="D4253" s="4" t="s">
        <v>18</v>
      </c>
      <c r="E4253" s="14" t="s">
        <v>462</v>
      </c>
      <c r="F4253" s="5">
        <v>15607.1</v>
      </c>
      <c r="G4253" s="5">
        <v>15607.1</v>
      </c>
      <c r="H4253" s="5">
        <v>15607.1</v>
      </c>
      <c r="I4253" s="5"/>
      <c r="J4253" s="5"/>
      <c r="K4253" s="5"/>
      <c r="L4253" s="5">
        <v>163</v>
      </c>
      <c r="M4253" s="5">
        <f t="shared" si="3549"/>
        <v>15770.1</v>
      </c>
      <c r="N4253" s="5">
        <v>16102.074979999999</v>
      </c>
      <c r="O4253" s="5">
        <v>10672.243</v>
      </c>
      <c r="P4253" s="5">
        <v>0</v>
      </c>
      <c r="Q4253" s="5">
        <v>0</v>
      </c>
      <c r="R4253" s="5">
        <v>0</v>
      </c>
      <c r="S4253" s="5">
        <v>0</v>
      </c>
      <c r="T4253" s="5">
        <v>16098.377780000001</v>
      </c>
      <c r="U4253" s="5">
        <v>0</v>
      </c>
      <c r="V4253" s="36">
        <v>0</v>
      </c>
      <c r="W4253" s="5">
        <f t="shared" si="3560"/>
        <v>99.977038984077566</v>
      </c>
      <c r="X4253" s="26"/>
    </row>
    <row r="4254" spans="1:25" ht="31.5" x14ac:dyDescent="0.25">
      <c r="A4254" s="4" t="s">
        <v>240</v>
      </c>
      <c r="B4254" s="4" t="s">
        <v>1318</v>
      </c>
      <c r="C4254" s="4" t="s">
        <v>27</v>
      </c>
      <c r="D4254" s="4" t="s">
        <v>28</v>
      </c>
      <c r="E4254" s="14" t="s">
        <v>464</v>
      </c>
      <c r="F4254" s="5">
        <f t="shared" ref="F4254:L4254" si="3581">F4255</f>
        <v>3377.5</v>
      </c>
      <c r="G4254" s="5">
        <f t="shared" si="3581"/>
        <v>3377.5</v>
      </c>
      <c r="H4254" s="5">
        <f t="shared" si="3581"/>
        <v>3377.5</v>
      </c>
      <c r="I4254" s="5">
        <f t="shared" si="3581"/>
        <v>0</v>
      </c>
      <c r="J4254" s="5">
        <f t="shared" si="3581"/>
        <v>0</v>
      </c>
      <c r="K4254" s="5">
        <f t="shared" si="3581"/>
        <v>0</v>
      </c>
      <c r="L4254" s="5">
        <f t="shared" si="3581"/>
        <v>-2.2669999999999999</v>
      </c>
      <c r="M4254" s="5">
        <f t="shared" si="3549"/>
        <v>3375.2330000000002</v>
      </c>
      <c r="N4254" s="5">
        <v>16102.074979999999</v>
      </c>
      <c r="O4254" s="5">
        <f>O4255</f>
        <v>2184.8497699999998</v>
      </c>
      <c r="P4254" s="5">
        <f t="shared" ref="P4254:V4254" si="3582">P4255</f>
        <v>0</v>
      </c>
      <c r="Q4254" s="5">
        <f t="shared" si="3582"/>
        <v>0</v>
      </c>
      <c r="R4254" s="5">
        <f t="shared" si="3582"/>
        <v>0</v>
      </c>
      <c r="S4254" s="5">
        <f t="shared" si="3582"/>
        <v>0</v>
      </c>
      <c r="T4254" s="5">
        <v>16098.377780000001</v>
      </c>
      <c r="U4254" s="5">
        <f t="shared" si="3582"/>
        <v>0</v>
      </c>
      <c r="V4254" s="36">
        <f t="shared" si="3582"/>
        <v>0</v>
      </c>
      <c r="W4254" s="5">
        <f t="shared" si="3560"/>
        <v>99.977038984077566</v>
      </c>
      <c r="X4254" s="26"/>
    </row>
    <row r="4255" spans="1:25" ht="31.5" x14ac:dyDescent="0.25">
      <c r="A4255" s="4" t="s">
        <v>240</v>
      </c>
      <c r="B4255" s="4" t="s">
        <v>1318</v>
      </c>
      <c r="C4255" s="4" t="s">
        <v>29</v>
      </c>
      <c r="D4255" s="4"/>
      <c r="E4255" s="14" t="s">
        <v>723</v>
      </c>
      <c r="F4255" s="5">
        <v>3377.5</v>
      </c>
      <c r="G4255" s="5">
        <v>3377.5</v>
      </c>
      <c r="H4255" s="5">
        <v>3377.5</v>
      </c>
      <c r="I4255" s="5"/>
      <c r="J4255" s="5"/>
      <c r="K4255" s="5"/>
      <c r="L4255" s="5">
        <v>-2.2669999999999999</v>
      </c>
      <c r="M4255" s="5">
        <f t="shared" si="3549"/>
        <v>3375.2330000000002</v>
      </c>
      <c r="N4255" s="5">
        <v>1028.9250199999999</v>
      </c>
      <c r="O4255" s="5">
        <v>2184.8497699999998</v>
      </c>
      <c r="P4255" s="5">
        <v>0</v>
      </c>
      <c r="Q4255" s="5">
        <v>0</v>
      </c>
      <c r="R4255" s="5">
        <v>0</v>
      </c>
      <c r="S4255" s="5">
        <v>0</v>
      </c>
      <c r="T4255" s="5">
        <v>1028.9250199999999</v>
      </c>
      <c r="U4255" s="5">
        <v>0</v>
      </c>
      <c r="V4255" s="36">
        <v>0</v>
      </c>
      <c r="W4255" s="5">
        <f t="shared" si="3560"/>
        <v>100</v>
      </c>
      <c r="X4255" s="26"/>
    </row>
    <row r="4256" spans="1:25" ht="78.75" hidden="1" x14ac:dyDescent="0.25">
      <c r="A4256" s="4" t="s">
        <v>240</v>
      </c>
      <c r="B4256" s="4" t="s">
        <v>1318</v>
      </c>
      <c r="C4256" s="4" t="s">
        <v>29</v>
      </c>
      <c r="D4256" s="4" t="s">
        <v>18</v>
      </c>
      <c r="E4256" s="14" t="s">
        <v>462</v>
      </c>
      <c r="F4256" s="5">
        <f t="shared" ref="F4256:L4256" si="3583">F4257</f>
        <v>20.6</v>
      </c>
      <c r="G4256" s="5">
        <f t="shared" si="3583"/>
        <v>20.6</v>
      </c>
      <c r="H4256" s="5">
        <f t="shared" si="3583"/>
        <v>20.6</v>
      </c>
      <c r="I4256" s="5">
        <f t="shared" si="3583"/>
        <v>0</v>
      </c>
      <c r="J4256" s="5">
        <f t="shared" si="3583"/>
        <v>0</v>
      </c>
      <c r="K4256" s="5">
        <f t="shared" si="3583"/>
        <v>0</v>
      </c>
      <c r="L4256" s="5">
        <f t="shared" si="3583"/>
        <v>0</v>
      </c>
      <c r="M4256" s="5">
        <f t="shared" si="3549"/>
        <v>20.6</v>
      </c>
      <c r="N4256" s="5">
        <v>0</v>
      </c>
      <c r="O4256" s="5">
        <f>O4257</f>
        <v>57.262999999999998</v>
      </c>
      <c r="P4256" s="5">
        <f t="shared" ref="P4256:V4256" si="3584">P4257</f>
        <v>0</v>
      </c>
      <c r="Q4256" s="5">
        <f t="shared" si="3584"/>
        <v>0</v>
      </c>
      <c r="R4256" s="5">
        <f t="shared" si="3584"/>
        <v>0</v>
      </c>
      <c r="S4256" s="5">
        <f t="shared" si="3584"/>
        <v>0</v>
      </c>
      <c r="T4256" s="5">
        <v>0</v>
      </c>
      <c r="U4256" s="5">
        <f t="shared" si="3584"/>
        <v>0</v>
      </c>
      <c r="V4256" s="36">
        <f t="shared" si="3584"/>
        <v>0</v>
      </c>
      <c r="W4256" s="5" t="e">
        <f t="shared" si="3560"/>
        <v>#DIV/0!</v>
      </c>
      <c r="X4256" s="24" t="s">
        <v>1214</v>
      </c>
    </row>
    <row r="4257" spans="1:24" ht="31.5" hidden="1" x14ac:dyDescent="0.25">
      <c r="A4257" s="4" t="s">
        <v>240</v>
      </c>
      <c r="B4257" s="4" t="s">
        <v>1318</v>
      </c>
      <c r="C4257" s="4" t="s">
        <v>29</v>
      </c>
      <c r="D4257" s="4" t="s">
        <v>28</v>
      </c>
      <c r="E4257" s="14" t="s">
        <v>464</v>
      </c>
      <c r="F4257" s="5">
        <v>20.6</v>
      </c>
      <c r="G4257" s="5">
        <v>20.6</v>
      </c>
      <c r="H4257" s="5">
        <v>20.6</v>
      </c>
      <c r="I4257" s="5"/>
      <c r="J4257" s="5"/>
      <c r="K4257" s="5"/>
      <c r="L4257" s="5"/>
      <c r="M4257" s="5">
        <f t="shared" si="3549"/>
        <v>20.6</v>
      </c>
      <c r="N4257" s="5">
        <v>0</v>
      </c>
      <c r="O4257" s="5">
        <v>57.262999999999998</v>
      </c>
      <c r="P4257" s="5">
        <v>0</v>
      </c>
      <c r="Q4257" s="5">
        <v>0</v>
      </c>
      <c r="R4257" s="5">
        <v>0</v>
      </c>
      <c r="S4257" s="5">
        <v>0</v>
      </c>
      <c r="T4257" s="5">
        <v>0</v>
      </c>
      <c r="U4257" s="5">
        <v>0</v>
      </c>
      <c r="V4257" s="36">
        <v>0</v>
      </c>
      <c r="W4257" s="5" t="e">
        <f t="shared" si="3560"/>
        <v>#DIV/0!</v>
      </c>
      <c r="X4257" s="24" t="s">
        <v>1214</v>
      </c>
    </row>
    <row r="4258" spans="1:24" ht="31.5" x14ac:dyDescent="0.25">
      <c r="A4258" s="4" t="s">
        <v>240</v>
      </c>
      <c r="B4258" s="4" t="s">
        <v>1318</v>
      </c>
      <c r="C4258" s="4" t="s">
        <v>29</v>
      </c>
      <c r="D4258" s="4" t="s">
        <v>11</v>
      </c>
      <c r="E4258" s="14" t="s">
        <v>465</v>
      </c>
      <c r="F4258" s="5">
        <f t="shared" ref="F4258:L4258" si="3585">F4259</f>
        <v>49193.899999999994</v>
      </c>
      <c r="G4258" s="5">
        <f t="shared" si="3585"/>
        <v>49193.899999999994</v>
      </c>
      <c r="H4258" s="5">
        <f t="shared" si="3585"/>
        <v>49193.899999999994</v>
      </c>
      <c r="I4258" s="5">
        <f t="shared" si="3585"/>
        <v>0</v>
      </c>
      <c r="J4258" s="5">
        <f t="shared" si="3585"/>
        <v>0</v>
      </c>
      <c r="K4258" s="5">
        <f t="shared" si="3585"/>
        <v>0</v>
      </c>
      <c r="L4258" s="5">
        <f t="shared" si="3585"/>
        <v>485.4</v>
      </c>
      <c r="M4258" s="5">
        <f t="shared" si="3549"/>
        <v>49679.299999999996</v>
      </c>
      <c r="N4258" s="5">
        <v>1028.9250199999999</v>
      </c>
      <c r="O4258" s="5">
        <f>O4259</f>
        <v>35441.882189999997</v>
      </c>
      <c r="P4258" s="5">
        <f t="shared" ref="P4258:V4258" si="3586">P4259</f>
        <v>0</v>
      </c>
      <c r="Q4258" s="5">
        <f t="shared" si="3586"/>
        <v>0</v>
      </c>
      <c r="R4258" s="5">
        <f t="shared" si="3586"/>
        <v>0</v>
      </c>
      <c r="S4258" s="5">
        <f t="shared" si="3586"/>
        <v>0</v>
      </c>
      <c r="T4258" s="5">
        <v>1028.9250199999999</v>
      </c>
      <c r="U4258" s="5">
        <f t="shared" si="3586"/>
        <v>0</v>
      </c>
      <c r="V4258" s="36">
        <f t="shared" si="3586"/>
        <v>0</v>
      </c>
      <c r="W4258" s="5">
        <f t="shared" si="3560"/>
        <v>100</v>
      </c>
      <c r="X4258" s="26"/>
    </row>
    <row r="4259" spans="1:24" ht="31.5" x14ac:dyDescent="0.25">
      <c r="A4259" s="4" t="s">
        <v>240</v>
      </c>
      <c r="B4259" s="4" t="s">
        <v>1318</v>
      </c>
      <c r="C4259" s="4" t="s">
        <v>29</v>
      </c>
      <c r="D4259" s="4" t="s">
        <v>12</v>
      </c>
      <c r="E4259" s="14" t="s">
        <v>466</v>
      </c>
      <c r="F4259" s="5">
        <f t="shared" ref="F4259:L4259" si="3587">F4260+F4263</f>
        <v>49193.899999999994</v>
      </c>
      <c r="G4259" s="5">
        <f t="shared" si="3587"/>
        <v>49193.899999999994</v>
      </c>
      <c r="H4259" s="5">
        <f t="shared" si="3587"/>
        <v>49193.899999999994</v>
      </c>
      <c r="I4259" s="5">
        <f t="shared" si="3587"/>
        <v>0</v>
      </c>
      <c r="J4259" s="5">
        <f t="shared" si="3587"/>
        <v>0</v>
      </c>
      <c r="K4259" s="5">
        <f t="shared" si="3587"/>
        <v>0</v>
      </c>
      <c r="L4259" s="5">
        <f t="shared" si="3587"/>
        <v>485.4</v>
      </c>
      <c r="M4259" s="5">
        <f t="shared" si="3549"/>
        <v>49679.299999999996</v>
      </c>
      <c r="N4259" s="5">
        <v>1028.9250199999999</v>
      </c>
      <c r="O4259" s="5">
        <f>O4260+O4263</f>
        <v>35441.882189999997</v>
      </c>
      <c r="P4259" s="5">
        <f t="shared" ref="P4259:V4259" si="3588">P4260+P4263</f>
        <v>0</v>
      </c>
      <c r="Q4259" s="5">
        <f t="shared" si="3588"/>
        <v>0</v>
      </c>
      <c r="R4259" s="5">
        <f t="shared" si="3588"/>
        <v>0</v>
      </c>
      <c r="S4259" s="5">
        <f t="shared" si="3588"/>
        <v>0</v>
      </c>
      <c r="T4259" s="5">
        <v>1028.9250199999999</v>
      </c>
      <c r="U4259" s="5">
        <f t="shared" si="3588"/>
        <v>0</v>
      </c>
      <c r="V4259" s="36">
        <f t="shared" si="3588"/>
        <v>0</v>
      </c>
      <c r="W4259" s="5">
        <f t="shared" si="3560"/>
        <v>100</v>
      </c>
      <c r="X4259" s="26"/>
    </row>
    <row r="4260" spans="1:24" ht="47.25" x14ac:dyDescent="0.25">
      <c r="A4260" s="4" t="s">
        <v>240</v>
      </c>
      <c r="B4260" s="4" t="s">
        <v>1318</v>
      </c>
      <c r="C4260" s="4" t="s">
        <v>36</v>
      </c>
      <c r="D4260" s="4"/>
      <c r="E4260" s="14" t="s">
        <v>732</v>
      </c>
      <c r="F4260" s="5">
        <f t="shared" ref="F4260:L4261" si="3589">F4261</f>
        <v>46228.899999999994</v>
      </c>
      <c r="G4260" s="5">
        <f t="shared" si="3589"/>
        <v>46228.899999999994</v>
      </c>
      <c r="H4260" s="5">
        <f t="shared" si="3589"/>
        <v>46228.899999999994</v>
      </c>
      <c r="I4260" s="5">
        <f t="shared" si="3589"/>
        <v>0</v>
      </c>
      <c r="J4260" s="5">
        <f t="shared" si="3589"/>
        <v>0</v>
      </c>
      <c r="K4260" s="5">
        <f t="shared" si="3589"/>
        <v>0</v>
      </c>
      <c r="L4260" s="5">
        <f t="shared" si="3589"/>
        <v>485.4</v>
      </c>
      <c r="M4260" s="5">
        <f t="shared" si="3549"/>
        <v>46714.299999999996</v>
      </c>
      <c r="N4260" s="5">
        <v>2307.51602</v>
      </c>
      <c r="O4260" s="5">
        <f>O4261</f>
        <v>33018.1</v>
      </c>
      <c r="P4260" s="5">
        <f t="shared" ref="P4260:V4261" si="3590">P4261</f>
        <v>0</v>
      </c>
      <c r="Q4260" s="5">
        <f t="shared" si="3590"/>
        <v>0</v>
      </c>
      <c r="R4260" s="5">
        <f t="shared" si="3590"/>
        <v>0</v>
      </c>
      <c r="S4260" s="5">
        <f t="shared" si="3590"/>
        <v>0</v>
      </c>
      <c r="T4260" s="5">
        <v>2305.6408500000002</v>
      </c>
      <c r="U4260" s="5">
        <f t="shared" si="3590"/>
        <v>0</v>
      </c>
      <c r="V4260" s="36">
        <f t="shared" si="3590"/>
        <v>0</v>
      </c>
      <c r="W4260" s="5">
        <f t="shared" si="3560"/>
        <v>99.918736425500526</v>
      </c>
      <c r="X4260" s="26"/>
    </row>
    <row r="4261" spans="1:24" ht="31.5" x14ac:dyDescent="0.25">
      <c r="A4261" s="4" t="s">
        <v>240</v>
      </c>
      <c r="B4261" s="4" t="s">
        <v>1318</v>
      </c>
      <c r="C4261" s="4" t="s">
        <v>43</v>
      </c>
      <c r="D4261" s="4"/>
      <c r="E4261" s="14" t="s">
        <v>733</v>
      </c>
      <c r="F4261" s="5">
        <f t="shared" si="3589"/>
        <v>46228.899999999994</v>
      </c>
      <c r="G4261" s="5">
        <f t="shared" si="3589"/>
        <v>46228.899999999994</v>
      </c>
      <c r="H4261" s="5">
        <f t="shared" si="3589"/>
        <v>46228.899999999994</v>
      </c>
      <c r="I4261" s="5">
        <f t="shared" si="3589"/>
        <v>0</v>
      </c>
      <c r="J4261" s="5">
        <f t="shared" si="3589"/>
        <v>0</v>
      </c>
      <c r="K4261" s="5">
        <f t="shared" si="3589"/>
        <v>0</v>
      </c>
      <c r="L4261" s="5">
        <f t="shared" si="3589"/>
        <v>485.4</v>
      </c>
      <c r="M4261" s="5">
        <f t="shared" si="3549"/>
        <v>46714.299999999996</v>
      </c>
      <c r="N4261" s="5">
        <v>2307.51602</v>
      </c>
      <c r="O4261" s="5">
        <f>O4262</f>
        <v>33018.1</v>
      </c>
      <c r="P4261" s="5">
        <f t="shared" si="3590"/>
        <v>0</v>
      </c>
      <c r="Q4261" s="5">
        <f t="shared" si="3590"/>
        <v>0</v>
      </c>
      <c r="R4261" s="5">
        <f t="shared" si="3590"/>
        <v>0</v>
      </c>
      <c r="S4261" s="5">
        <f t="shared" si="3590"/>
        <v>0</v>
      </c>
      <c r="T4261" s="5">
        <v>2305.6408500000002</v>
      </c>
      <c r="U4261" s="5">
        <f t="shared" si="3590"/>
        <v>0</v>
      </c>
      <c r="V4261" s="36">
        <f t="shared" si="3590"/>
        <v>0</v>
      </c>
      <c r="W4261" s="5">
        <f t="shared" si="3560"/>
        <v>99.918736425500526</v>
      </c>
      <c r="X4261" s="26"/>
    </row>
    <row r="4262" spans="1:24" ht="31.5" x14ac:dyDescent="0.25">
      <c r="A4262" s="4" t="s">
        <v>240</v>
      </c>
      <c r="B4262" s="4" t="s">
        <v>1318</v>
      </c>
      <c r="C4262" s="4" t="s">
        <v>44</v>
      </c>
      <c r="D4262" s="4"/>
      <c r="E4262" s="14" t="s">
        <v>734</v>
      </c>
      <c r="F4262" s="5">
        <v>46228.899999999994</v>
      </c>
      <c r="G4262" s="5">
        <v>46228.899999999994</v>
      </c>
      <c r="H4262" s="5">
        <v>46228.899999999994</v>
      </c>
      <c r="I4262" s="5"/>
      <c r="J4262" s="5"/>
      <c r="K4262" s="5"/>
      <c r="L4262" s="5">
        <v>485.4</v>
      </c>
      <c r="M4262" s="5">
        <f t="shared" si="3549"/>
        <v>46714.299999999996</v>
      </c>
      <c r="N4262" s="5">
        <v>2307.51602</v>
      </c>
      <c r="O4262" s="5">
        <v>33018.1</v>
      </c>
      <c r="P4262" s="5">
        <v>0</v>
      </c>
      <c r="Q4262" s="5">
        <v>0</v>
      </c>
      <c r="R4262" s="5">
        <v>0</v>
      </c>
      <c r="S4262" s="5">
        <v>0</v>
      </c>
      <c r="T4262" s="5">
        <v>2305.6408500000002</v>
      </c>
      <c r="U4262" s="5">
        <v>0</v>
      </c>
      <c r="V4262" s="36">
        <v>0</v>
      </c>
      <c r="W4262" s="5">
        <f t="shared" si="3560"/>
        <v>99.918736425500526</v>
      </c>
      <c r="X4262" s="26"/>
    </row>
    <row r="4263" spans="1:24" x14ac:dyDescent="0.25">
      <c r="A4263" s="4" t="s">
        <v>240</v>
      </c>
      <c r="B4263" s="4" t="s">
        <v>1318</v>
      </c>
      <c r="C4263" s="4" t="s">
        <v>44</v>
      </c>
      <c r="D4263" s="4" t="s">
        <v>13</v>
      </c>
      <c r="E4263" s="14" t="s">
        <v>480</v>
      </c>
      <c r="F4263" s="5">
        <f t="shared" ref="F4263:L4263" si="3591">F4264+F4266</f>
        <v>2965</v>
      </c>
      <c r="G4263" s="5">
        <f t="shared" si="3591"/>
        <v>2965</v>
      </c>
      <c r="H4263" s="5">
        <f t="shared" si="3591"/>
        <v>2965</v>
      </c>
      <c r="I4263" s="5">
        <f t="shared" si="3591"/>
        <v>0</v>
      </c>
      <c r="J4263" s="5">
        <f t="shared" si="3591"/>
        <v>0</v>
      </c>
      <c r="K4263" s="5">
        <f t="shared" si="3591"/>
        <v>0</v>
      </c>
      <c r="L4263" s="5">
        <f t="shared" si="3591"/>
        <v>0</v>
      </c>
      <c r="M4263" s="5">
        <f t="shared" si="3549"/>
        <v>2965</v>
      </c>
      <c r="N4263" s="5">
        <v>2307.51602</v>
      </c>
      <c r="O4263" s="5">
        <f t="shared" ref="O4263:V4263" si="3592">O4264+O4266+O4268</f>
        <v>2423.7821899999999</v>
      </c>
      <c r="P4263" s="5">
        <f t="shared" si="3592"/>
        <v>0</v>
      </c>
      <c r="Q4263" s="5">
        <f t="shared" si="3592"/>
        <v>0</v>
      </c>
      <c r="R4263" s="5">
        <f t="shared" si="3592"/>
        <v>0</v>
      </c>
      <c r="S4263" s="5">
        <f t="shared" si="3592"/>
        <v>0</v>
      </c>
      <c r="T4263" s="5">
        <v>2305.6408500000002</v>
      </c>
      <c r="U4263" s="5">
        <f t="shared" si="3592"/>
        <v>0</v>
      </c>
      <c r="V4263" s="36">
        <f t="shared" si="3592"/>
        <v>0</v>
      </c>
      <c r="W4263" s="5">
        <f t="shared" si="3560"/>
        <v>99.918736425500526</v>
      </c>
      <c r="X4263" s="26"/>
    </row>
    <row r="4264" spans="1:24" x14ac:dyDescent="0.25">
      <c r="A4264" s="4" t="s">
        <v>240</v>
      </c>
      <c r="B4264" s="4" t="s">
        <v>1318</v>
      </c>
      <c r="C4264" s="4" t="s">
        <v>44</v>
      </c>
      <c r="D4264" s="4" t="s">
        <v>14</v>
      </c>
      <c r="E4264" s="14" t="s">
        <v>482</v>
      </c>
      <c r="F4264" s="5">
        <f t="shared" ref="F4264:L4264" si="3593">F4265</f>
        <v>49</v>
      </c>
      <c r="G4264" s="5">
        <f t="shared" si="3593"/>
        <v>49</v>
      </c>
      <c r="H4264" s="5">
        <f t="shared" si="3593"/>
        <v>49</v>
      </c>
      <c r="I4264" s="5">
        <f t="shared" si="3593"/>
        <v>0</v>
      </c>
      <c r="J4264" s="5">
        <f t="shared" si="3593"/>
        <v>0</v>
      </c>
      <c r="K4264" s="5">
        <f t="shared" si="3593"/>
        <v>0</v>
      </c>
      <c r="L4264" s="5">
        <f t="shared" si="3593"/>
        <v>0</v>
      </c>
      <c r="M4264" s="5">
        <f t="shared" si="3549"/>
        <v>49</v>
      </c>
      <c r="N4264" s="5">
        <v>2241.8700199999998</v>
      </c>
      <c r="O4264" s="5">
        <f>O4265</f>
        <v>2.0024799999999998</v>
      </c>
      <c r="P4264" s="5">
        <f t="shared" ref="P4264:V4264" si="3594">P4265</f>
        <v>0</v>
      </c>
      <c r="Q4264" s="5">
        <f t="shared" si="3594"/>
        <v>0</v>
      </c>
      <c r="R4264" s="5">
        <f t="shared" si="3594"/>
        <v>0</v>
      </c>
      <c r="S4264" s="5">
        <f t="shared" si="3594"/>
        <v>0</v>
      </c>
      <c r="T4264" s="5">
        <v>2239.99485</v>
      </c>
      <c r="U4264" s="5">
        <f t="shared" si="3594"/>
        <v>0</v>
      </c>
      <c r="V4264" s="36">
        <f t="shared" si="3594"/>
        <v>0</v>
      </c>
      <c r="W4264" s="5">
        <f t="shared" si="3560"/>
        <v>99.916356881386022</v>
      </c>
      <c r="X4264" s="26"/>
    </row>
    <row r="4265" spans="1:24" x14ac:dyDescent="0.25">
      <c r="A4265" s="4" t="s">
        <v>240</v>
      </c>
      <c r="B4265" s="4" t="s">
        <v>1318</v>
      </c>
      <c r="C4265" s="4" t="s">
        <v>44</v>
      </c>
      <c r="D4265" s="4" t="s">
        <v>20</v>
      </c>
      <c r="E4265" s="14" t="s">
        <v>483</v>
      </c>
      <c r="F4265" s="5">
        <v>49</v>
      </c>
      <c r="G4265" s="5">
        <v>49</v>
      </c>
      <c r="H4265" s="5">
        <v>49</v>
      </c>
      <c r="I4265" s="5"/>
      <c r="J4265" s="5"/>
      <c r="K4265" s="5"/>
      <c r="L4265" s="5"/>
      <c r="M4265" s="5">
        <f t="shared" si="3549"/>
        <v>49</v>
      </c>
      <c r="N4265" s="5">
        <v>65.646000000000001</v>
      </c>
      <c r="O4265" s="5">
        <v>2.0024799999999998</v>
      </c>
      <c r="P4265" s="5">
        <v>0</v>
      </c>
      <c r="Q4265" s="5">
        <v>0</v>
      </c>
      <c r="R4265" s="5">
        <v>0</v>
      </c>
      <c r="S4265" s="5">
        <v>0</v>
      </c>
      <c r="T4265" s="5">
        <v>65.646000000000001</v>
      </c>
      <c r="U4265" s="5">
        <v>0</v>
      </c>
      <c r="V4265" s="36">
        <v>0</v>
      </c>
      <c r="W4265" s="5">
        <f t="shared" si="3560"/>
        <v>100</v>
      </c>
      <c r="X4265" s="26"/>
    </row>
    <row r="4266" spans="1:24" ht="47.25" x14ac:dyDescent="0.25">
      <c r="A4266" s="4" t="s">
        <v>240</v>
      </c>
      <c r="B4266" s="4" t="s">
        <v>1318</v>
      </c>
      <c r="C4266" s="4" t="s">
        <v>242</v>
      </c>
      <c r="D4266" s="4"/>
      <c r="E4266" s="14" t="s">
        <v>746</v>
      </c>
      <c r="F4266" s="5">
        <f t="shared" ref="F4266:L4266" si="3595">F4267</f>
        <v>2916</v>
      </c>
      <c r="G4266" s="5">
        <f t="shared" si="3595"/>
        <v>2916</v>
      </c>
      <c r="H4266" s="5">
        <f t="shared" si="3595"/>
        <v>2916</v>
      </c>
      <c r="I4266" s="5">
        <f t="shared" si="3595"/>
        <v>0</v>
      </c>
      <c r="J4266" s="5">
        <f t="shared" si="3595"/>
        <v>0</v>
      </c>
      <c r="K4266" s="5">
        <f t="shared" si="3595"/>
        <v>0</v>
      </c>
      <c r="L4266" s="5">
        <f t="shared" si="3595"/>
        <v>0</v>
      </c>
      <c r="M4266" s="5">
        <f t="shared" si="3549"/>
        <v>2916</v>
      </c>
      <c r="N4266" s="5">
        <v>62873.166980000002</v>
      </c>
      <c r="O4266" s="5">
        <f>O4267</f>
        <v>1609.27971</v>
      </c>
      <c r="P4266" s="5">
        <f t="shared" ref="P4266:V4266" si="3596">P4267</f>
        <v>0</v>
      </c>
      <c r="Q4266" s="5">
        <f t="shared" si="3596"/>
        <v>0</v>
      </c>
      <c r="R4266" s="5">
        <f t="shared" si="3596"/>
        <v>0</v>
      </c>
      <c r="S4266" s="5">
        <f t="shared" si="3596"/>
        <v>0</v>
      </c>
      <c r="T4266" s="5">
        <v>62431.468310000004</v>
      </c>
      <c r="U4266" s="5">
        <f t="shared" si="3596"/>
        <v>0</v>
      </c>
      <c r="V4266" s="36">
        <f t="shared" si="3596"/>
        <v>0</v>
      </c>
      <c r="W4266" s="5">
        <f t="shared" si="3560"/>
        <v>99.297476664185695</v>
      </c>
      <c r="X4266" s="26"/>
    </row>
    <row r="4267" spans="1:24" ht="47.25" x14ac:dyDescent="0.25">
      <c r="A4267" s="4" t="s">
        <v>240</v>
      </c>
      <c r="B4267" s="4" t="s">
        <v>1318</v>
      </c>
      <c r="C4267" s="4" t="s">
        <v>243</v>
      </c>
      <c r="D4267" s="4"/>
      <c r="E4267" s="14" t="s">
        <v>1027</v>
      </c>
      <c r="F4267" s="5">
        <v>2916</v>
      </c>
      <c r="G4267" s="5">
        <v>2916</v>
      </c>
      <c r="H4267" s="5">
        <v>2916</v>
      </c>
      <c r="I4267" s="5"/>
      <c r="J4267" s="5"/>
      <c r="K4267" s="5"/>
      <c r="L4267" s="5"/>
      <c r="M4267" s="5">
        <f t="shared" si="3549"/>
        <v>2916</v>
      </c>
      <c r="N4267" s="5">
        <v>62873.166980000002</v>
      </c>
      <c r="O4267" s="5">
        <v>1609.27971</v>
      </c>
      <c r="P4267" s="5">
        <v>0</v>
      </c>
      <c r="Q4267" s="5">
        <v>0</v>
      </c>
      <c r="R4267" s="5">
        <v>0</v>
      </c>
      <c r="S4267" s="5">
        <v>0</v>
      </c>
      <c r="T4267" s="5">
        <v>62431.468310000004</v>
      </c>
      <c r="U4267" s="5">
        <v>0</v>
      </c>
      <c r="V4267" s="36">
        <v>0</v>
      </c>
      <c r="W4267" s="5">
        <f t="shared" si="3560"/>
        <v>99.297476664185695</v>
      </c>
      <c r="X4267" s="26"/>
    </row>
    <row r="4268" spans="1:24" ht="47.25" x14ac:dyDescent="0.25">
      <c r="A4268" s="4" t="s">
        <v>240</v>
      </c>
      <c r="B4268" s="4" t="s">
        <v>1318</v>
      </c>
      <c r="C4268" s="4" t="s">
        <v>241</v>
      </c>
      <c r="D4268" s="4"/>
      <c r="E4268" s="14" t="s">
        <v>497</v>
      </c>
      <c r="F4268" s="5"/>
      <c r="G4268" s="5"/>
      <c r="H4268" s="5"/>
      <c r="I4268" s="5"/>
      <c r="J4268" s="5"/>
      <c r="K4268" s="5"/>
      <c r="L4268" s="5"/>
      <c r="M4268" s="5">
        <v>0</v>
      </c>
      <c r="N4268" s="5">
        <v>62873.166980000002</v>
      </c>
      <c r="O4268" s="5">
        <f t="shared" ref="O4268:V4268" si="3597">O4269</f>
        <v>812.5</v>
      </c>
      <c r="P4268" s="5">
        <f t="shared" si="3597"/>
        <v>0</v>
      </c>
      <c r="Q4268" s="5">
        <f t="shared" si="3597"/>
        <v>0</v>
      </c>
      <c r="R4268" s="5">
        <f t="shared" si="3597"/>
        <v>0</v>
      </c>
      <c r="S4268" s="5">
        <f t="shared" si="3597"/>
        <v>0</v>
      </c>
      <c r="T4268" s="5">
        <v>62431.468310000004</v>
      </c>
      <c r="U4268" s="5">
        <f t="shared" si="3597"/>
        <v>0</v>
      </c>
      <c r="V4268" s="36">
        <f t="shared" si="3597"/>
        <v>0</v>
      </c>
      <c r="W4268" s="5">
        <f t="shared" si="3560"/>
        <v>99.297476664185695</v>
      </c>
      <c r="X4268" s="26"/>
    </row>
    <row r="4269" spans="1:24" ht="78.75" x14ac:dyDescent="0.25">
      <c r="A4269" s="4" t="s">
        <v>240</v>
      </c>
      <c r="B4269" s="4" t="s">
        <v>1318</v>
      </c>
      <c r="C4269" s="4" t="s">
        <v>241</v>
      </c>
      <c r="D4269" s="4" t="s">
        <v>18</v>
      </c>
      <c r="E4269" s="14" t="s">
        <v>462</v>
      </c>
      <c r="F4269" s="5"/>
      <c r="G4269" s="5"/>
      <c r="H4269" s="5"/>
      <c r="I4269" s="5"/>
      <c r="J4269" s="5"/>
      <c r="K4269" s="5"/>
      <c r="L4269" s="5"/>
      <c r="M4269" s="5">
        <v>0</v>
      </c>
      <c r="N4269" s="5">
        <v>56486.588210000002</v>
      </c>
      <c r="O4269" s="5">
        <v>812.5</v>
      </c>
      <c r="P4269" s="5">
        <v>0</v>
      </c>
      <c r="Q4269" s="5">
        <v>0</v>
      </c>
      <c r="R4269" s="5">
        <v>0</v>
      </c>
      <c r="S4269" s="5">
        <v>0</v>
      </c>
      <c r="T4269" s="5">
        <v>56398.547500000001</v>
      </c>
      <c r="U4269" s="5">
        <v>0</v>
      </c>
      <c r="V4269" s="36">
        <v>0</v>
      </c>
      <c r="W4269" s="5">
        <f t="shared" si="3560"/>
        <v>99.84413873666314</v>
      </c>
      <c r="X4269" s="26"/>
    </row>
    <row r="4270" spans="1:24" x14ac:dyDescent="0.25">
      <c r="A4270" s="4" t="s">
        <v>240</v>
      </c>
      <c r="B4270" s="4" t="s">
        <v>1318</v>
      </c>
      <c r="C4270" s="4" t="s">
        <v>241</v>
      </c>
      <c r="D4270" s="4" t="s">
        <v>19</v>
      </c>
      <c r="E4270" s="14" t="s">
        <v>463</v>
      </c>
      <c r="F4270" s="5">
        <f t="shared" ref="F4270:L4270" si="3598">F4275+F4271</f>
        <v>0</v>
      </c>
      <c r="G4270" s="5">
        <f t="shared" si="3598"/>
        <v>0</v>
      </c>
      <c r="H4270" s="5">
        <f t="shared" si="3598"/>
        <v>0</v>
      </c>
      <c r="I4270" s="5">
        <f t="shared" si="3598"/>
        <v>0</v>
      </c>
      <c r="J4270" s="5">
        <f t="shared" si="3598"/>
        <v>0</v>
      </c>
      <c r="K4270" s="5">
        <f t="shared" si="3598"/>
        <v>0</v>
      </c>
      <c r="L4270" s="5">
        <f t="shared" si="3598"/>
        <v>0</v>
      </c>
      <c r="M4270" s="5">
        <f t="shared" si="3549"/>
        <v>0</v>
      </c>
      <c r="N4270" s="5">
        <v>56486.588210000002</v>
      </c>
      <c r="O4270" s="5">
        <f>O4275+O4271</f>
        <v>44.599850000000004</v>
      </c>
      <c r="P4270" s="5">
        <f t="shared" ref="P4270:V4270" si="3599">P4275+P4271</f>
        <v>0</v>
      </c>
      <c r="Q4270" s="5">
        <f t="shared" si="3599"/>
        <v>0</v>
      </c>
      <c r="R4270" s="5">
        <f t="shared" si="3599"/>
        <v>0</v>
      </c>
      <c r="S4270" s="5">
        <f t="shared" si="3599"/>
        <v>0</v>
      </c>
      <c r="T4270" s="5">
        <v>56398.547500000001</v>
      </c>
      <c r="U4270" s="5">
        <f t="shared" si="3599"/>
        <v>0</v>
      </c>
      <c r="V4270" s="36">
        <f t="shared" si="3599"/>
        <v>0</v>
      </c>
      <c r="W4270" s="5">
        <f t="shared" si="3560"/>
        <v>99.84413873666314</v>
      </c>
      <c r="X4270" s="26"/>
    </row>
    <row r="4271" spans="1:24" ht="31.5" x14ac:dyDescent="0.25">
      <c r="A4271" s="4" t="s">
        <v>240</v>
      </c>
      <c r="B4271" s="4" t="s">
        <v>1318</v>
      </c>
      <c r="C4271" s="4" t="s">
        <v>241</v>
      </c>
      <c r="D4271" s="4" t="s">
        <v>11</v>
      </c>
      <c r="E4271" s="14" t="s">
        <v>465</v>
      </c>
      <c r="F4271" s="5">
        <f t="shared" ref="F4271:L4273" si="3600">F4272</f>
        <v>0</v>
      </c>
      <c r="G4271" s="5">
        <f t="shared" si="3600"/>
        <v>0</v>
      </c>
      <c r="H4271" s="5">
        <f t="shared" si="3600"/>
        <v>0</v>
      </c>
      <c r="I4271" s="5">
        <f t="shared" si="3600"/>
        <v>0</v>
      </c>
      <c r="J4271" s="5">
        <f t="shared" si="3600"/>
        <v>0</v>
      </c>
      <c r="K4271" s="5">
        <f t="shared" si="3600"/>
        <v>0</v>
      </c>
      <c r="L4271" s="5">
        <f t="shared" si="3600"/>
        <v>0</v>
      </c>
      <c r="M4271" s="5">
        <f t="shared" si="3549"/>
        <v>0</v>
      </c>
      <c r="N4271" s="5">
        <v>6042.2737699999998</v>
      </c>
      <c r="O4271" s="5">
        <f t="shared" ref="O4271:O4273" si="3601">O4272</f>
        <v>0</v>
      </c>
      <c r="P4271" s="5">
        <f t="shared" ref="P4271:V4273" si="3602">P4272</f>
        <v>0</v>
      </c>
      <c r="Q4271" s="5">
        <f t="shared" si="3602"/>
        <v>0</v>
      </c>
      <c r="R4271" s="5">
        <f t="shared" si="3602"/>
        <v>0</v>
      </c>
      <c r="S4271" s="5">
        <f t="shared" si="3602"/>
        <v>0</v>
      </c>
      <c r="T4271" s="5">
        <v>5688.6158100000002</v>
      </c>
      <c r="U4271" s="5">
        <f t="shared" si="3602"/>
        <v>0</v>
      </c>
      <c r="V4271" s="36">
        <f t="shared" si="3602"/>
        <v>0</v>
      </c>
      <c r="W4271" s="5">
        <f t="shared" si="3560"/>
        <v>94.146939157971985</v>
      </c>
      <c r="X4271" s="26"/>
    </row>
    <row r="4272" spans="1:24" ht="31.5" x14ac:dyDescent="0.25">
      <c r="A4272" s="4" t="s">
        <v>240</v>
      </c>
      <c r="B4272" s="4" t="s">
        <v>1318</v>
      </c>
      <c r="C4272" s="4" t="s">
        <v>241</v>
      </c>
      <c r="D4272" s="4" t="s">
        <v>12</v>
      </c>
      <c r="E4272" s="14" t="s">
        <v>466</v>
      </c>
      <c r="F4272" s="5">
        <f t="shared" si="3600"/>
        <v>0</v>
      </c>
      <c r="G4272" s="5">
        <f t="shared" si="3600"/>
        <v>0</v>
      </c>
      <c r="H4272" s="5">
        <f t="shared" si="3600"/>
        <v>0</v>
      </c>
      <c r="I4272" s="5">
        <f t="shared" si="3600"/>
        <v>0</v>
      </c>
      <c r="J4272" s="5">
        <f t="shared" si="3600"/>
        <v>0</v>
      </c>
      <c r="K4272" s="5">
        <f t="shared" si="3600"/>
        <v>0</v>
      </c>
      <c r="L4272" s="5">
        <f t="shared" si="3600"/>
        <v>0</v>
      </c>
      <c r="M4272" s="5">
        <f t="shared" si="3549"/>
        <v>0</v>
      </c>
      <c r="N4272" s="5">
        <v>6042.2737699999998</v>
      </c>
      <c r="O4272" s="5">
        <f t="shared" si="3601"/>
        <v>0</v>
      </c>
      <c r="P4272" s="5">
        <f t="shared" si="3602"/>
        <v>0</v>
      </c>
      <c r="Q4272" s="5">
        <f t="shared" si="3602"/>
        <v>0</v>
      </c>
      <c r="R4272" s="5">
        <f t="shared" si="3602"/>
        <v>0</v>
      </c>
      <c r="S4272" s="5">
        <f t="shared" si="3602"/>
        <v>0</v>
      </c>
      <c r="T4272" s="5">
        <v>5688.6158100000002</v>
      </c>
      <c r="U4272" s="5">
        <f t="shared" si="3602"/>
        <v>0</v>
      </c>
      <c r="V4272" s="36">
        <f t="shared" si="3602"/>
        <v>0</v>
      </c>
      <c r="W4272" s="5">
        <f t="shared" si="3560"/>
        <v>94.146939157971985</v>
      </c>
      <c r="X4272" s="26"/>
    </row>
    <row r="4273" spans="1:24" x14ac:dyDescent="0.25">
      <c r="A4273" s="4" t="s">
        <v>240</v>
      </c>
      <c r="B4273" s="4" t="s">
        <v>1318</v>
      </c>
      <c r="C4273" s="4" t="s">
        <v>241</v>
      </c>
      <c r="D4273" s="4" t="s">
        <v>13</v>
      </c>
      <c r="E4273" s="14" t="s">
        <v>480</v>
      </c>
      <c r="F4273" s="5">
        <f t="shared" si="3600"/>
        <v>0</v>
      </c>
      <c r="G4273" s="5">
        <f t="shared" si="3600"/>
        <v>0</v>
      </c>
      <c r="H4273" s="5">
        <f t="shared" si="3600"/>
        <v>0</v>
      </c>
      <c r="I4273" s="5">
        <f t="shared" si="3600"/>
        <v>0</v>
      </c>
      <c r="J4273" s="5">
        <f t="shared" si="3600"/>
        <v>0</v>
      </c>
      <c r="K4273" s="5">
        <f t="shared" si="3600"/>
        <v>0</v>
      </c>
      <c r="L4273" s="5">
        <f t="shared" si="3600"/>
        <v>0</v>
      </c>
      <c r="M4273" s="5">
        <f t="shared" si="3549"/>
        <v>0</v>
      </c>
      <c r="N4273" s="5">
        <v>344.30500000000001</v>
      </c>
      <c r="O4273" s="5">
        <f t="shared" si="3601"/>
        <v>0</v>
      </c>
      <c r="P4273" s="5">
        <f t="shared" si="3602"/>
        <v>0</v>
      </c>
      <c r="Q4273" s="5">
        <f t="shared" si="3602"/>
        <v>0</v>
      </c>
      <c r="R4273" s="5">
        <f t="shared" si="3602"/>
        <v>0</v>
      </c>
      <c r="S4273" s="5">
        <f t="shared" si="3602"/>
        <v>0</v>
      </c>
      <c r="T4273" s="5">
        <v>344.30500000000001</v>
      </c>
      <c r="U4273" s="5">
        <f t="shared" si="3602"/>
        <v>0</v>
      </c>
      <c r="V4273" s="36">
        <f t="shared" si="3602"/>
        <v>0</v>
      </c>
      <c r="W4273" s="5">
        <f t="shared" si="3560"/>
        <v>100</v>
      </c>
      <c r="X4273" s="26"/>
    </row>
    <row r="4274" spans="1:24" hidden="1" x14ac:dyDescent="0.25">
      <c r="A4274" s="4" t="s">
        <v>240</v>
      </c>
      <c r="B4274" s="4" t="s">
        <v>1318</v>
      </c>
      <c r="C4274" s="4" t="s">
        <v>241</v>
      </c>
      <c r="D4274" s="4" t="s">
        <v>14</v>
      </c>
      <c r="E4274" s="14" t="s">
        <v>482</v>
      </c>
      <c r="F4274" s="5"/>
      <c r="G4274" s="5"/>
      <c r="H4274" s="5"/>
      <c r="I4274" s="5"/>
      <c r="J4274" s="5"/>
      <c r="K4274" s="5"/>
      <c r="L4274" s="5"/>
      <c r="M4274" s="5">
        <f t="shared" si="3549"/>
        <v>0</v>
      </c>
      <c r="N4274" s="5">
        <v>0</v>
      </c>
      <c r="O4274" s="5">
        <f>N4274</f>
        <v>0</v>
      </c>
      <c r="P4274" s="5">
        <v>0</v>
      </c>
      <c r="Q4274" s="5">
        <v>0</v>
      </c>
      <c r="R4274" s="5">
        <v>0</v>
      </c>
      <c r="S4274" s="5">
        <v>0</v>
      </c>
      <c r="T4274" s="5">
        <v>0</v>
      </c>
      <c r="U4274" s="5">
        <v>0</v>
      </c>
      <c r="V4274" s="36">
        <v>0</v>
      </c>
      <c r="W4274" s="5" t="e">
        <f t="shared" si="3560"/>
        <v>#DIV/0!</v>
      </c>
      <c r="X4274" s="24" t="s">
        <v>1214</v>
      </c>
    </row>
    <row r="4275" spans="1:24" x14ac:dyDescent="0.25">
      <c r="A4275" s="4" t="s">
        <v>240</v>
      </c>
      <c r="B4275" s="4" t="s">
        <v>1318</v>
      </c>
      <c r="C4275" s="4" t="s">
        <v>241</v>
      </c>
      <c r="D4275" s="4" t="s">
        <v>20</v>
      </c>
      <c r="E4275" s="14" t="s">
        <v>483</v>
      </c>
      <c r="F4275" s="5">
        <f t="shared" ref="F4275:L4277" si="3603">F4276</f>
        <v>0</v>
      </c>
      <c r="G4275" s="5">
        <f t="shared" si="3603"/>
        <v>0</v>
      </c>
      <c r="H4275" s="5">
        <f t="shared" si="3603"/>
        <v>0</v>
      </c>
      <c r="I4275" s="5">
        <f t="shared" si="3603"/>
        <v>0</v>
      </c>
      <c r="J4275" s="5">
        <f t="shared" si="3603"/>
        <v>0</v>
      </c>
      <c r="K4275" s="5">
        <f t="shared" si="3603"/>
        <v>0</v>
      </c>
      <c r="L4275" s="5">
        <f t="shared" si="3603"/>
        <v>0</v>
      </c>
      <c r="M4275" s="5">
        <f t="shared" si="3549"/>
        <v>0</v>
      </c>
      <c r="N4275" s="5">
        <v>344.30500000000001</v>
      </c>
      <c r="O4275" s="5">
        <f t="shared" ref="O4275:O4277" si="3604">O4276</f>
        <v>44.599850000000004</v>
      </c>
      <c r="P4275" s="5">
        <f t="shared" ref="P4275:V4277" si="3605">P4276</f>
        <v>0</v>
      </c>
      <c r="Q4275" s="5">
        <f t="shared" si="3605"/>
        <v>0</v>
      </c>
      <c r="R4275" s="5">
        <f t="shared" si="3605"/>
        <v>0</v>
      </c>
      <c r="S4275" s="5">
        <f t="shared" si="3605"/>
        <v>0</v>
      </c>
      <c r="T4275" s="5">
        <v>344.30500000000001</v>
      </c>
      <c r="U4275" s="5">
        <f t="shared" si="3605"/>
        <v>0</v>
      </c>
      <c r="V4275" s="36">
        <f t="shared" si="3605"/>
        <v>0</v>
      </c>
      <c r="W4275" s="5">
        <f t="shared" si="3560"/>
        <v>100</v>
      </c>
      <c r="X4275" s="26"/>
    </row>
    <row r="4276" spans="1:24" ht="31.5" x14ac:dyDescent="0.25">
      <c r="A4276" s="7" t="s">
        <v>240</v>
      </c>
      <c r="B4276" s="7" t="s">
        <v>65</v>
      </c>
      <c r="C4276" s="7"/>
      <c r="D4276" s="7"/>
      <c r="E4276" s="18" t="s">
        <v>426</v>
      </c>
      <c r="F4276" s="5">
        <f t="shared" si="3603"/>
        <v>0</v>
      </c>
      <c r="G4276" s="5">
        <f t="shared" si="3603"/>
        <v>0</v>
      </c>
      <c r="H4276" s="5">
        <f t="shared" si="3603"/>
        <v>0</v>
      </c>
      <c r="I4276" s="5">
        <f t="shared" si="3603"/>
        <v>0</v>
      </c>
      <c r="J4276" s="5">
        <f t="shared" si="3603"/>
        <v>0</v>
      </c>
      <c r="K4276" s="5">
        <f t="shared" si="3603"/>
        <v>0</v>
      </c>
      <c r="L4276" s="5">
        <f t="shared" si="3603"/>
        <v>0</v>
      </c>
      <c r="M4276" s="5">
        <f t="shared" si="3549"/>
        <v>0</v>
      </c>
      <c r="N4276" s="8">
        <v>24855.420320000001</v>
      </c>
      <c r="O4276" s="5">
        <f t="shared" si="3604"/>
        <v>44.599850000000004</v>
      </c>
      <c r="P4276" s="5">
        <f t="shared" si="3605"/>
        <v>0</v>
      </c>
      <c r="Q4276" s="5">
        <f t="shared" si="3605"/>
        <v>0</v>
      </c>
      <c r="R4276" s="5">
        <f t="shared" si="3605"/>
        <v>0</v>
      </c>
      <c r="S4276" s="5">
        <f t="shared" si="3605"/>
        <v>0</v>
      </c>
      <c r="T4276" s="8">
        <v>18340.988839999998</v>
      </c>
      <c r="U4276" s="5">
        <f t="shared" si="3605"/>
        <v>0</v>
      </c>
      <c r="V4276" s="36">
        <f t="shared" si="3605"/>
        <v>0</v>
      </c>
      <c r="W4276" s="8">
        <f t="shared" si="3560"/>
        <v>73.79070079632433</v>
      </c>
      <c r="X4276" s="26"/>
    </row>
    <row r="4277" spans="1:24" hidden="1" x14ac:dyDescent="0.25">
      <c r="A4277" s="9" t="s">
        <v>240</v>
      </c>
      <c r="B4277" s="9" t="s">
        <v>1319</v>
      </c>
      <c r="C4277" s="9"/>
      <c r="D4277" s="9"/>
      <c r="E4277" s="13" t="s">
        <v>1185</v>
      </c>
      <c r="F4277" s="5">
        <f t="shared" si="3603"/>
        <v>0</v>
      </c>
      <c r="G4277" s="5">
        <f t="shared" si="3603"/>
        <v>0</v>
      </c>
      <c r="H4277" s="5">
        <f t="shared" si="3603"/>
        <v>0</v>
      </c>
      <c r="I4277" s="5">
        <f t="shared" si="3603"/>
        <v>0</v>
      </c>
      <c r="J4277" s="5">
        <f t="shared" si="3603"/>
        <v>0</v>
      </c>
      <c r="K4277" s="5">
        <f t="shared" si="3603"/>
        <v>0</v>
      </c>
      <c r="L4277" s="5">
        <f t="shared" si="3603"/>
        <v>0</v>
      </c>
      <c r="M4277" s="5">
        <f t="shared" si="3549"/>
        <v>0</v>
      </c>
      <c r="N4277" s="11">
        <v>0</v>
      </c>
      <c r="O4277" s="5">
        <f t="shared" si="3604"/>
        <v>44.599850000000004</v>
      </c>
      <c r="P4277" s="5">
        <f t="shared" si="3605"/>
        <v>0</v>
      </c>
      <c r="Q4277" s="5">
        <f t="shared" si="3605"/>
        <v>0</v>
      </c>
      <c r="R4277" s="5">
        <f t="shared" si="3605"/>
        <v>0</v>
      </c>
      <c r="S4277" s="5">
        <f t="shared" si="3605"/>
        <v>0</v>
      </c>
      <c r="T4277" s="11">
        <v>0</v>
      </c>
      <c r="U4277" s="5">
        <f t="shared" si="3605"/>
        <v>0</v>
      </c>
      <c r="V4277" s="36">
        <f t="shared" si="3605"/>
        <v>0</v>
      </c>
      <c r="W4277" s="11" t="e">
        <f t="shared" si="3560"/>
        <v>#DIV/0!</v>
      </c>
      <c r="X4277" s="24" t="s">
        <v>1214</v>
      </c>
    </row>
    <row r="4278" spans="1:24" hidden="1" x14ac:dyDescent="0.25">
      <c r="A4278" s="4" t="s">
        <v>240</v>
      </c>
      <c r="B4278" s="4" t="s">
        <v>1319</v>
      </c>
      <c r="C4278" s="4" t="s">
        <v>111</v>
      </c>
      <c r="D4278" s="4"/>
      <c r="E4278" s="14" t="s">
        <v>872</v>
      </c>
      <c r="F4278" s="5"/>
      <c r="G4278" s="5"/>
      <c r="H4278" s="5"/>
      <c r="I4278" s="5"/>
      <c r="J4278" s="5"/>
      <c r="K4278" s="5"/>
      <c r="L4278" s="5"/>
      <c r="M4278" s="5">
        <f t="shared" si="3549"/>
        <v>0</v>
      </c>
      <c r="N4278" s="5">
        <v>0</v>
      </c>
      <c r="O4278" s="5">
        <v>44.599850000000004</v>
      </c>
      <c r="P4278" s="5">
        <v>0</v>
      </c>
      <c r="Q4278" s="5">
        <v>0</v>
      </c>
      <c r="R4278" s="5">
        <v>0</v>
      </c>
      <c r="S4278" s="5">
        <v>0</v>
      </c>
      <c r="T4278" s="5">
        <v>0</v>
      </c>
      <c r="U4278" s="5">
        <v>0</v>
      </c>
      <c r="V4278" s="36">
        <v>0</v>
      </c>
      <c r="W4278" s="5" t="e">
        <f t="shared" si="3560"/>
        <v>#DIV/0!</v>
      </c>
      <c r="X4278" s="24" t="s">
        <v>1214</v>
      </c>
    </row>
    <row r="4279" spans="1:24" s="3" customFormat="1" ht="63" hidden="1" x14ac:dyDescent="0.25">
      <c r="A4279" s="4" t="s">
        <v>240</v>
      </c>
      <c r="B4279" s="4" t="s">
        <v>1319</v>
      </c>
      <c r="C4279" s="4" t="s">
        <v>173</v>
      </c>
      <c r="D4279" s="4"/>
      <c r="E4279" s="14" t="s">
        <v>876</v>
      </c>
      <c r="F4279" s="8">
        <f t="shared" ref="F4279:L4285" si="3606">F4280</f>
        <v>4364.6000000000004</v>
      </c>
      <c r="G4279" s="8">
        <f t="shared" si="3606"/>
        <v>3095.5</v>
      </c>
      <c r="H4279" s="8">
        <f t="shared" si="3606"/>
        <v>3151.6</v>
      </c>
      <c r="I4279" s="8">
        <f t="shared" si="3606"/>
        <v>0</v>
      </c>
      <c r="J4279" s="8">
        <f t="shared" si="3606"/>
        <v>0</v>
      </c>
      <c r="K4279" s="8">
        <f t="shared" si="3606"/>
        <v>0</v>
      </c>
      <c r="L4279" s="8">
        <f t="shared" si="3606"/>
        <v>0</v>
      </c>
      <c r="M4279" s="8">
        <f t="shared" si="3549"/>
        <v>4364.6000000000004</v>
      </c>
      <c r="N4279" s="5">
        <v>0</v>
      </c>
      <c r="O4279" s="8">
        <f t="shared" ref="O4279:O4285" si="3607">O4280</f>
        <v>319.96485999999999</v>
      </c>
      <c r="P4279" s="8">
        <f t="shared" ref="P4279:V4285" si="3608">P4280</f>
        <v>16877.620320000002</v>
      </c>
      <c r="Q4279" s="8">
        <f t="shared" si="3608"/>
        <v>319.96485999999999</v>
      </c>
      <c r="R4279" s="8">
        <f t="shared" si="3608"/>
        <v>0</v>
      </c>
      <c r="S4279" s="8">
        <f t="shared" si="3608"/>
        <v>0</v>
      </c>
      <c r="T4279" s="5">
        <v>0</v>
      </c>
      <c r="U4279" s="8">
        <f t="shared" si="3608"/>
        <v>10384.58884</v>
      </c>
      <c r="V4279" s="34">
        <f t="shared" si="3608"/>
        <v>0</v>
      </c>
      <c r="W4279" s="5" t="e">
        <f t="shared" si="3560"/>
        <v>#DIV/0!</v>
      </c>
      <c r="X4279" s="24" t="s">
        <v>1214</v>
      </c>
    </row>
    <row r="4280" spans="1:24" s="10" customFormat="1" ht="63" hidden="1" x14ac:dyDescent="0.25">
      <c r="A4280" s="4" t="s">
        <v>240</v>
      </c>
      <c r="B4280" s="4" t="s">
        <v>1319</v>
      </c>
      <c r="C4280" s="4" t="s">
        <v>779</v>
      </c>
      <c r="D4280" s="4"/>
      <c r="E4280" s="14" t="s">
        <v>880</v>
      </c>
      <c r="F4280" s="11">
        <f t="shared" si="3606"/>
        <v>4364.6000000000004</v>
      </c>
      <c r="G4280" s="11">
        <f t="shared" si="3606"/>
        <v>3095.5</v>
      </c>
      <c r="H4280" s="11">
        <f t="shared" si="3606"/>
        <v>3151.6</v>
      </c>
      <c r="I4280" s="11">
        <f t="shared" si="3606"/>
        <v>0</v>
      </c>
      <c r="J4280" s="11">
        <f t="shared" si="3606"/>
        <v>0</v>
      </c>
      <c r="K4280" s="11">
        <f t="shared" si="3606"/>
        <v>0</v>
      </c>
      <c r="L4280" s="11">
        <f t="shared" si="3606"/>
        <v>0</v>
      </c>
      <c r="M4280" s="11">
        <f t="shared" si="3549"/>
        <v>4364.6000000000004</v>
      </c>
      <c r="N4280" s="5">
        <v>0</v>
      </c>
      <c r="O4280" s="11">
        <f t="shared" si="3607"/>
        <v>319.96485999999999</v>
      </c>
      <c r="P4280" s="11">
        <f t="shared" si="3608"/>
        <v>16877.620320000002</v>
      </c>
      <c r="Q4280" s="11">
        <f t="shared" si="3608"/>
        <v>319.96485999999999</v>
      </c>
      <c r="R4280" s="11">
        <f t="shared" si="3608"/>
        <v>0</v>
      </c>
      <c r="S4280" s="11">
        <f t="shared" si="3608"/>
        <v>0</v>
      </c>
      <c r="T4280" s="5">
        <v>0</v>
      </c>
      <c r="U4280" s="11">
        <f t="shared" si="3608"/>
        <v>10384.58884</v>
      </c>
      <c r="V4280" s="35">
        <f t="shared" si="3608"/>
        <v>0</v>
      </c>
      <c r="W4280" s="5" t="e">
        <f t="shared" si="3560"/>
        <v>#DIV/0!</v>
      </c>
      <c r="X4280" s="24" t="s">
        <v>1214</v>
      </c>
    </row>
    <row r="4281" spans="1:24" ht="31.5" hidden="1" x14ac:dyDescent="0.25">
      <c r="A4281" s="4" t="s">
        <v>240</v>
      </c>
      <c r="B4281" s="4" t="s">
        <v>1319</v>
      </c>
      <c r="C4281" s="4" t="s">
        <v>1035</v>
      </c>
      <c r="D4281" s="4"/>
      <c r="E4281" s="14" t="s">
        <v>1036</v>
      </c>
      <c r="F4281" s="5">
        <f t="shared" si="3606"/>
        <v>4364.6000000000004</v>
      </c>
      <c r="G4281" s="5">
        <f t="shared" si="3606"/>
        <v>3095.5</v>
      </c>
      <c r="H4281" s="5">
        <f t="shared" si="3606"/>
        <v>3151.6</v>
      </c>
      <c r="I4281" s="5">
        <f t="shared" si="3606"/>
        <v>0</v>
      </c>
      <c r="J4281" s="5">
        <f t="shared" si="3606"/>
        <v>0</v>
      </c>
      <c r="K4281" s="5">
        <f t="shared" si="3606"/>
        <v>0</v>
      </c>
      <c r="L4281" s="5">
        <f t="shared" si="3606"/>
        <v>0</v>
      </c>
      <c r="M4281" s="5">
        <f t="shared" si="3549"/>
        <v>4364.6000000000004</v>
      </c>
      <c r="N4281" s="5">
        <v>0</v>
      </c>
      <c r="O4281" s="5">
        <f t="shared" si="3607"/>
        <v>319.96485999999999</v>
      </c>
      <c r="P4281" s="5">
        <f t="shared" si="3608"/>
        <v>16877.620320000002</v>
      </c>
      <c r="Q4281" s="5">
        <f t="shared" si="3608"/>
        <v>319.96485999999999</v>
      </c>
      <c r="R4281" s="5">
        <f t="shared" si="3608"/>
        <v>0</v>
      </c>
      <c r="S4281" s="5">
        <f t="shared" si="3608"/>
        <v>0</v>
      </c>
      <c r="T4281" s="5">
        <v>0</v>
      </c>
      <c r="U4281" s="5">
        <f t="shared" si="3608"/>
        <v>10384.58884</v>
      </c>
      <c r="V4281" s="36">
        <f t="shared" si="3608"/>
        <v>0</v>
      </c>
      <c r="W4281" s="5" t="e">
        <f t="shared" si="3560"/>
        <v>#DIV/0!</v>
      </c>
      <c r="X4281" s="24" t="s">
        <v>1214</v>
      </c>
    </row>
    <row r="4282" spans="1:24" ht="31.5" hidden="1" x14ac:dyDescent="0.25">
      <c r="A4282" s="4" t="s">
        <v>240</v>
      </c>
      <c r="B4282" s="4" t="s">
        <v>1319</v>
      </c>
      <c r="C4282" s="4" t="s">
        <v>1035</v>
      </c>
      <c r="D4282" s="4" t="s">
        <v>246</v>
      </c>
      <c r="E4282" s="14" t="s">
        <v>473</v>
      </c>
      <c r="F4282" s="5">
        <f t="shared" si="3606"/>
        <v>4364.6000000000004</v>
      </c>
      <c r="G4282" s="5">
        <f t="shared" si="3606"/>
        <v>3095.5</v>
      </c>
      <c r="H4282" s="5">
        <f t="shared" si="3606"/>
        <v>3151.6</v>
      </c>
      <c r="I4282" s="5">
        <f t="shared" si="3606"/>
        <v>0</v>
      </c>
      <c r="J4282" s="5">
        <f t="shared" si="3606"/>
        <v>0</v>
      </c>
      <c r="K4282" s="5">
        <f t="shared" si="3606"/>
        <v>0</v>
      </c>
      <c r="L4282" s="5">
        <f t="shared" si="3606"/>
        <v>0</v>
      </c>
      <c r="M4282" s="5">
        <f t="shared" si="3549"/>
        <v>4364.6000000000004</v>
      </c>
      <c r="N4282" s="5">
        <v>0</v>
      </c>
      <c r="O4282" s="5">
        <f t="shared" si="3607"/>
        <v>319.96485999999999</v>
      </c>
      <c r="P4282" s="5">
        <f t="shared" si="3608"/>
        <v>16877.620320000002</v>
      </c>
      <c r="Q4282" s="5">
        <f t="shared" si="3608"/>
        <v>319.96485999999999</v>
      </c>
      <c r="R4282" s="5">
        <f t="shared" si="3608"/>
        <v>0</v>
      </c>
      <c r="S4282" s="5">
        <f t="shared" si="3608"/>
        <v>0</v>
      </c>
      <c r="T4282" s="5">
        <v>0</v>
      </c>
      <c r="U4282" s="5">
        <f t="shared" si="3608"/>
        <v>10384.58884</v>
      </c>
      <c r="V4282" s="36">
        <f t="shared" si="3608"/>
        <v>0</v>
      </c>
      <c r="W4282" s="5" t="e">
        <f t="shared" si="3560"/>
        <v>#DIV/0!</v>
      </c>
      <c r="X4282" s="24" t="s">
        <v>1214</v>
      </c>
    </row>
    <row r="4283" spans="1:24" hidden="1" x14ac:dyDescent="0.25">
      <c r="A4283" s="4" t="s">
        <v>240</v>
      </c>
      <c r="B4283" s="4" t="s">
        <v>1319</v>
      </c>
      <c r="C4283" s="4" t="s">
        <v>1035</v>
      </c>
      <c r="D4283" s="4" t="s">
        <v>245</v>
      </c>
      <c r="E4283" s="14" t="s">
        <v>474</v>
      </c>
      <c r="F4283" s="5">
        <f t="shared" si="3606"/>
        <v>4364.6000000000004</v>
      </c>
      <c r="G4283" s="5">
        <f t="shared" si="3606"/>
        <v>3095.5</v>
      </c>
      <c r="H4283" s="5">
        <f t="shared" si="3606"/>
        <v>3151.6</v>
      </c>
      <c r="I4283" s="5">
        <f t="shared" si="3606"/>
        <v>0</v>
      </c>
      <c r="J4283" s="5">
        <f t="shared" si="3606"/>
        <v>0</v>
      </c>
      <c r="K4283" s="5">
        <f t="shared" si="3606"/>
        <v>0</v>
      </c>
      <c r="L4283" s="5">
        <f t="shared" si="3606"/>
        <v>0</v>
      </c>
      <c r="M4283" s="5">
        <f t="shared" si="3549"/>
        <v>4364.6000000000004</v>
      </c>
      <c r="N4283" s="5">
        <v>0</v>
      </c>
      <c r="O4283" s="5">
        <f t="shared" si="3607"/>
        <v>319.96485999999999</v>
      </c>
      <c r="P4283" s="5">
        <f t="shared" si="3608"/>
        <v>16877.620320000002</v>
      </c>
      <c r="Q4283" s="5">
        <f t="shared" si="3608"/>
        <v>319.96485999999999</v>
      </c>
      <c r="R4283" s="5">
        <f t="shared" si="3608"/>
        <v>0</v>
      </c>
      <c r="S4283" s="5">
        <f t="shared" si="3608"/>
        <v>0</v>
      </c>
      <c r="T4283" s="5">
        <v>0</v>
      </c>
      <c r="U4283" s="5">
        <f t="shared" si="3608"/>
        <v>10384.58884</v>
      </c>
      <c r="V4283" s="36">
        <f t="shared" si="3608"/>
        <v>0</v>
      </c>
      <c r="W4283" s="5" t="e">
        <f t="shared" si="3560"/>
        <v>#DIV/0!</v>
      </c>
      <c r="X4283" s="24" t="s">
        <v>1214</v>
      </c>
    </row>
    <row r="4284" spans="1:24" ht="47.25" x14ac:dyDescent="0.25">
      <c r="A4284" s="9" t="s">
        <v>240</v>
      </c>
      <c r="B4284" s="9" t="s">
        <v>1344</v>
      </c>
      <c r="C4284" s="9"/>
      <c r="D4284" s="9"/>
      <c r="E4284" s="13" t="s">
        <v>1186</v>
      </c>
      <c r="F4284" s="5">
        <f t="shared" si="3606"/>
        <v>4364.6000000000004</v>
      </c>
      <c r="G4284" s="5">
        <f t="shared" si="3606"/>
        <v>3095.5</v>
      </c>
      <c r="H4284" s="5">
        <f t="shared" si="3606"/>
        <v>3151.6</v>
      </c>
      <c r="I4284" s="5">
        <f t="shared" si="3606"/>
        <v>0</v>
      </c>
      <c r="J4284" s="5">
        <f t="shared" si="3606"/>
        <v>0</v>
      </c>
      <c r="K4284" s="5">
        <f t="shared" si="3606"/>
        <v>0</v>
      </c>
      <c r="L4284" s="5">
        <f t="shared" si="3606"/>
        <v>0</v>
      </c>
      <c r="M4284" s="5">
        <f t="shared" si="3549"/>
        <v>4364.6000000000004</v>
      </c>
      <c r="N4284" s="11">
        <v>24855.420320000001</v>
      </c>
      <c r="O4284" s="5">
        <f t="shared" si="3607"/>
        <v>319.96485999999999</v>
      </c>
      <c r="P4284" s="5">
        <f t="shared" si="3608"/>
        <v>16877.620320000002</v>
      </c>
      <c r="Q4284" s="5">
        <f t="shared" si="3608"/>
        <v>319.96485999999999</v>
      </c>
      <c r="R4284" s="5">
        <f t="shared" si="3608"/>
        <v>0</v>
      </c>
      <c r="S4284" s="5">
        <f t="shared" si="3608"/>
        <v>0</v>
      </c>
      <c r="T4284" s="11">
        <v>18340.988839999998</v>
      </c>
      <c r="U4284" s="5">
        <f t="shared" si="3608"/>
        <v>10384.58884</v>
      </c>
      <c r="V4284" s="36">
        <f t="shared" si="3608"/>
        <v>0</v>
      </c>
      <c r="W4284" s="11">
        <f t="shared" si="3560"/>
        <v>73.79070079632433</v>
      </c>
      <c r="X4284" s="26"/>
    </row>
    <row r="4285" spans="1:24" x14ac:dyDescent="0.25">
      <c r="A4285" s="4" t="s">
        <v>240</v>
      </c>
      <c r="B4285" s="4" t="s">
        <v>1344</v>
      </c>
      <c r="C4285" s="4" t="s">
        <v>111</v>
      </c>
      <c r="D4285" s="4"/>
      <c r="E4285" s="14" t="s">
        <v>872</v>
      </c>
      <c r="F4285" s="5">
        <f t="shared" si="3606"/>
        <v>4364.6000000000004</v>
      </c>
      <c r="G4285" s="5">
        <f t="shared" si="3606"/>
        <v>3095.5</v>
      </c>
      <c r="H4285" s="5">
        <f t="shared" si="3606"/>
        <v>3151.6</v>
      </c>
      <c r="I4285" s="5">
        <f t="shared" si="3606"/>
        <v>0</v>
      </c>
      <c r="J4285" s="5">
        <f t="shared" si="3606"/>
        <v>0</v>
      </c>
      <c r="K4285" s="5">
        <f t="shared" si="3606"/>
        <v>0</v>
      </c>
      <c r="L4285" s="5">
        <f t="shared" si="3606"/>
        <v>0</v>
      </c>
      <c r="M4285" s="5">
        <f t="shared" si="3549"/>
        <v>4364.6000000000004</v>
      </c>
      <c r="N4285" s="5">
        <v>24855.420320000001</v>
      </c>
      <c r="O4285" s="5">
        <f t="shared" si="3607"/>
        <v>319.96485999999999</v>
      </c>
      <c r="P4285" s="5">
        <f t="shared" si="3608"/>
        <v>16877.620320000002</v>
      </c>
      <c r="Q4285" s="5">
        <f t="shared" si="3608"/>
        <v>319.96485999999999</v>
      </c>
      <c r="R4285" s="5">
        <f t="shared" si="3608"/>
        <v>0</v>
      </c>
      <c r="S4285" s="5">
        <f t="shared" si="3608"/>
        <v>0</v>
      </c>
      <c r="T4285" s="5">
        <v>18340.988839999998</v>
      </c>
      <c r="U4285" s="5">
        <f t="shared" si="3608"/>
        <v>10384.58884</v>
      </c>
      <c r="V4285" s="36">
        <f t="shared" si="3608"/>
        <v>0</v>
      </c>
      <c r="W4285" s="5">
        <f t="shared" si="3560"/>
        <v>73.79070079632433</v>
      </c>
      <c r="X4285" s="26"/>
    </row>
    <row r="4286" spans="1:24" ht="63" x14ac:dyDescent="0.25">
      <c r="A4286" s="4" t="s">
        <v>240</v>
      </c>
      <c r="B4286" s="4" t="s">
        <v>1344</v>
      </c>
      <c r="C4286" s="4" t="s">
        <v>173</v>
      </c>
      <c r="D4286" s="4"/>
      <c r="E4286" s="14" t="s">
        <v>876</v>
      </c>
      <c r="F4286" s="5">
        <v>4364.6000000000004</v>
      </c>
      <c r="G4286" s="5">
        <v>3095.5</v>
      </c>
      <c r="H4286" s="5">
        <v>3151.6</v>
      </c>
      <c r="I4286" s="5"/>
      <c r="J4286" s="5"/>
      <c r="K4286" s="5"/>
      <c r="L4286" s="5"/>
      <c r="M4286" s="5">
        <f t="shared" si="3549"/>
        <v>4364.6000000000004</v>
      </c>
      <c r="N4286" s="5">
        <v>16877.620320000002</v>
      </c>
      <c r="O4286" s="5">
        <v>319.96485999999999</v>
      </c>
      <c r="P4286" s="5">
        <f>N4286</f>
        <v>16877.620320000002</v>
      </c>
      <c r="Q4286" s="5">
        <f>O4286</f>
        <v>319.96485999999999</v>
      </c>
      <c r="R4286" s="5">
        <v>0</v>
      </c>
      <c r="S4286" s="5">
        <v>0</v>
      </c>
      <c r="T4286" s="5">
        <v>10384.58884</v>
      </c>
      <c r="U4286" s="5">
        <f>T4286</f>
        <v>10384.58884</v>
      </c>
      <c r="V4286" s="36">
        <v>0</v>
      </c>
      <c r="W4286" s="5">
        <f t="shared" si="3560"/>
        <v>61.528750162096301</v>
      </c>
      <c r="X4286" s="26"/>
    </row>
    <row r="4287" spans="1:24" s="3" customFormat="1" ht="31.5" hidden="1" x14ac:dyDescent="0.25">
      <c r="A4287" s="4" t="s">
        <v>240</v>
      </c>
      <c r="B4287" s="4" t="s">
        <v>1344</v>
      </c>
      <c r="C4287" s="4" t="s">
        <v>247</v>
      </c>
      <c r="D4287" s="4"/>
      <c r="E4287" s="14" t="s">
        <v>878</v>
      </c>
      <c r="F4287" s="8">
        <f t="shared" ref="F4287:L4287" si="3609">F4288+F4323+F4387+F4467+F4627+F4634+F4619</f>
        <v>2411684.9000000004</v>
      </c>
      <c r="G4287" s="8">
        <f t="shared" si="3609"/>
        <v>2525405.4000000004</v>
      </c>
      <c r="H4287" s="8">
        <f t="shared" si="3609"/>
        <v>1292865.8</v>
      </c>
      <c r="I4287" s="8">
        <f t="shared" si="3609"/>
        <v>-150799.29999999993</v>
      </c>
      <c r="J4287" s="8">
        <f t="shared" si="3609"/>
        <v>224850.2</v>
      </c>
      <c r="K4287" s="8">
        <f t="shared" si="3609"/>
        <v>-46776.100000000006</v>
      </c>
      <c r="L4287" s="8">
        <f t="shared" si="3609"/>
        <v>-30854.129000000092</v>
      </c>
      <c r="M4287" s="8">
        <f t="shared" si="3549"/>
        <v>2230031.4710000004</v>
      </c>
      <c r="N4287" s="5">
        <v>0</v>
      </c>
      <c r="O4287" s="8">
        <f>O4288+O4323+O4387+O4467+O4627+O4634+O4619</f>
        <v>1327820.1965200002</v>
      </c>
      <c r="P4287" s="8">
        <f>P4288+P4323+P4387+P4467+P4627+P4634+P4619</f>
        <v>1186846.9914400002</v>
      </c>
      <c r="Q4287" s="8">
        <f>Q4288+Q4323+Q4387+Q4467+Q4627+Q4634+Q4619</f>
        <v>592965.01698999992</v>
      </c>
      <c r="R4287" s="8">
        <f>R4288+R4323+R4387+R4467+R4627+R4634+R4619</f>
        <v>5403777.1230799994</v>
      </c>
      <c r="S4287" s="8">
        <f>S4288+S4323+S4387+S4467+S4627+S4634+S4619+0.00021</f>
        <v>1280866.7214400002</v>
      </c>
      <c r="T4287" s="5">
        <v>0</v>
      </c>
      <c r="U4287" s="8">
        <f>U4288+U4323+U4387+U4467+U4627+U4634+U4619</f>
        <v>1045526.2223100001</v>
      </c>
      <c r="V4287" s="34">
        <f>V4288+V4323+V4387+V4467+V4627+V4634+V4619</f>
        <v>3083825.1085600001</v>
      </c>
      <c r="W4287" s="5" t="e">
        <f t="shared" si="3560"/>
        <v>#DIV/0!</v>
      </c>
      <c r="X4287" s="24" t="s">
        <v>1214</v>
      </c>
    </row>
    <row r="4288" spans="1:24" s="3" customFormat="1" ht="47.25" hidden="1" x14ac:dyDescent="0.25">
      <c r="A4288" s="4" t="s">
        <v>240</v>
      </c>
      <c r="B4288" s="4" t="s">
        <v>1344</v>
      </c>
      <c r="C4288" s="4" t="s">
        <v>244</v>
      </c>
      <c r="D4288" s="4"/>
      <c r="E4288" s="14" t="s">
        <v>501</v>
      </c>
      <c r="F4288" s="8">
        <f t="shared" ref="F4288:L4288" si="3610">F4289</f>
        <v>75448.200000000012</v>
      </c>
      <c r="G4288" s="8">
        <f t="shared" si="3610"/>
        <v>75432.3</v>
      </c>
      <c r="H4288" s="8">
        <f t="shared" si="3610"/>
        <v>75431.5</v>
      </c>
      <c r="I4288" s="8">
        <f t="shared" si="3610"/>
        <v>0</v>
      </c>
      <c r="J4288" s="8">
        <f t="shared" si="3610"/>
        <v>0</v>
      </c>
      <c r="K4288" s="8">
        <f t="shared" si="3610"/>
        <v>0</v>
      </c>
      <c r="L4288" s="8">
        <f t="shared" si="3610"/>
        <v>1404.5820000000001</v>
      </c>
      <c r="M4288" s="8">
        <f t="shared" si="3549"/>
        <v>76852.782000000007</v>
      </c>
      <c r="N4288" s="5">
        <v>0</v>
      </c>
      <c r="O4288" s="8">
        <f>O4289</f>
        <v>45859.476609999998</v>
      </c>
      <c r="P4288" s="8">
        <f t="shared" ref="P4288:V4288" si="3611">P4289</f>
        <v>0</v>
      </c>
      <c r="Q4288" s="8">
        <f t="shared" si="3611"/>
        <v>0</v>
      </c>
      <c r="R4288" s="8">
        <f t="shared" si="3611"/>
        <v>0</v>
      </c>
      <c r="S4288" s="8">
        <f t="shared" si="3611"/>
        <v>0</v>
      </c>
      <c r="T4288" s="5">
        <v>0</v>
      </c>
      <c r="U4288" s="8">
        <f t="shared" si="3611"/>
        <v>0</v>
      </c>
      <c r="V4288" s="34">
        <f t="shared" si="3611"/>
        <v>0</v>
      </c>
      <c r="W4288" s="5" t="e">
        <f t="shared" si="3560"/>
        <v>#DIV/0!</v>
      </c>
      <c r="X4288" s="24" t="s">
        <v>1214</v>
      </c>
    </row>
    <row r="4289" spans="1:25" s="10" customFormat="1" ht="31.5" hidden="1" x14ac:dyDescent="0.25">
      <c r="A4289" s="4" t="s">
        <v>240</v>
      </c>
      <c r="B4289" s="4" t="s">
        <v>1344</v>
      </c>
      <c r="C4289" s="4" t="s">
        <v>244</v>
      </c>
      <c r="D4289" s="4" t="s">
        <v>246</v>
      </c>
      <c r="E4289" s="14" t="s">
        <v>473</v>
      </c>
      <c r="F4289" s="11">
        <f t="shared" ref="F4289:L4289" si="3612">F4290+F4298+F4313</f>
        <v>75448.200000000012</v>
      </c>
      <c r="G4289" s="11">
        <f t="shared" si="3612"/>
        <v>75432.3</v>
      </c>
      <c r="H4289" s="11">
        <f t="shared" si="3612"/>
        <v>75431.5</v>
      </c>
      <c r="I4289" s="11">
        <f t="shared" si="3612"/>
        <v>0</v>
      </c>
      <c r="J4289" s="11">
        <f t="shared" si="3612"/>
        <v>0</v>
      </c>
      <c r="K4289" s="11">
        <f t="shared" si="3612"/>
        <v>0</v>
      </c>
      <c r="L4289" s="11">
        <f t="shared" si="3612"/>
        <v>1404.5820000000001</v>
      </c>
      <c r="M4289" s="11">
        <f t="shared" ref="M4289:M4358" si="3613">F4289+I4289+L4289</f>
        <v>76852.782000000007</v>
      </c>
      <c r="N4289" s="5">
        <v>0</v>
      </c>
      <c r="O4289" s="11">
        <f t="shared" ref="O4289:V4289" si="3614">O4290+O4298+O4313+O4308</f>
        <v>45859.476609999998</v>
      </c>
      <c r="P4289" s="11">
        <f t="shared" si="3614"/>
        <v>0</v>
      </c>
      <c r="Q4289" s="11">
        <f t="shared" si="3614"/>
        <v>0</v>
      </c>
      <c r="R4289" s="11">
        <f t="shared" si="3614"/>
        <v>0</v>
      </c>
      <c r="S4289" s="11">
        <f t="shared" si="3614"/>
        <v>0</v>
      </c>
      <c r="T4289" s="5">
        <v>0</v>
      </c>
      <c r="U4289" s="11">
        <f t="shared" si="3614"/>
        <v>0</v>
      </c>
      <c r="V4289" s="11">
        <f t="shared" si="3614"/>
        <v>0</v>
      </c>
      <c r="W4289" s="5" t="e">
        <f t="shared" si="3560"/>
        <v>#DIV/0!</v>
      </c>
      <c r="X4289" s="24" t="s">
        <v>1214</v>
      </c>
    </row>
    <row r="4290" spans="1:25" hidden="1" x14ac:dyDescent="0.25">
      <c r="A4290" s="4" t="s">
        <v>240</v>
      </c>
      <c r="B4290" s="4" t="s">
        <v>1344</v>
      </c>
      <c r="C4290" s="4" t="s">
        <v>244</v>
      </c>
      <c r="D4290" s="4" t="s">
        <v>245</v>
      </c>
      <c r="E4290" s="14" t="s">
        <v>474</v>
      </c>
      <c r="F4290" s="5">
        <f t="shared" ref="F4290:L4290" si="3615">F4291</f>
        <v>150.6</v>
      </c>
      <c r="G4290" s="5">
        <f t="shared" si="3615"/>
        <v>150.6</v>
      </c>
      <c r="H4290" s="5">
        <f t="shared" si="3615"/>
        <v>150.6</v>
      </c>
      <c r="I4290" s="5">
        <f t="shared" si="3615"/>
        <v>0</v>
      </c>
      <c r="J4290" s="5">
        <f t="shared" si="3615"/>
        <v>0</v>
      </c>
      <c r="K4290" s="5">
        <f t="shared" si="3615"/>
        <v>0</v>
      </c>
      <c r="L4290" s="5">
        <f t="shared" si="3615"/>
        <v>708.28200000000004</v>
      </c>
      <c r="M4290" s="5">
        <f t="shared" si="3613"/>
        <v>858.88200000000006</v>
      </c>
      <c r="N4290" s="5">
        <v>0</v>
      </c>
      <c r="O4290" s="5">
        <f>O4291</f>
        <v>708.28177000000005</v>
      </c>
      <c r="P4290" s="5">
        <f t="shared" ref="P4290:V4290" si="3616">P4291</f>
        <v>0</v>
      </c>
      <c r="Q4290" s="5">
        <f t="shared" si="3616"/>
        <v>0</v>
      </c>
      <c r="R4290" s="5">
        <f t="shared" si="3616"/>
        <v>0</v>
      </c>
      <c r="S4290" s="5">
        <f t="shared" si="3616"/>
        <v>0</v>
      </c>
      <c r="T4290" s="5">
        <v>0</v>
      </c>
      <c r="U4290" s="5">
        <f t="shared" si="3616"/>
        <v>0</v>
      </c>
      <c r="V4290" s="36">
        <f t="shared" si="3616"/>
        <v>0</v>
      </c>
      <c r="W4290" s="5" t="e">
        <f t="shared" si="3560"/>
        <v>#DIV/0!</v>
      </c>
      <c r="X4290" s="24" t="s">
        <v>1214</v>
      </c>
    </row>
    <row r="4291" spans="1:25" ht="63" x14ac:dyDescent="0.25">
      <c r="A4291" s="4" t="s">
        <v>240</v>
      </c>
      <c r="B4291" s="4" t="s">
        <v>1344</v>
      </c>
      <c r="C4291" s="4" t="s">
        <v>779</v>
      </c>
      <c r="D4291" s="4"/>
      <c r="E4291" s="14" t="s">
        <v>880</v>
      </c>
      <c r="F4291" s="5">
        <f t="shared" ref="F4291:L4291" si="3617">F4295+F4292</f>
        <v>150.6</v>
      </c>
      <c r="G4291" s="5">
        <f t="shared" si="3617"/>
        <v>150.6</v>
      </c>
      <c r="H4291" s="5">
        <f t="shared" si="3617"/>
        <v>150.6</v>
      </c>
      <c r="I4291" s="5">
        <f t="shared" si="3617"/>
        <v>0</v>
      </c>
      <c r="J4291" s="5">
        <f t="shared" si="3617"/>
        <v>0</v>
      </c>
      <c r="K4291" s="5">
        <f t="shared" si="3617"/>
        <v>0</v>
      </c>
      <c r="L4291" s="5">
        <f t="shared" si="3617"/>
        <v>708.28200000000004</v>
      </c>
      <c r="M4291" s="5">
        <f t="shared" si="3613"/>
        <v>858.88200000000006</v>
      </c>
      <c r="N4291" s="5">
        <v>16877.620320000002</v>
      </c>
      <c r="O4291" s="5">
        <f>O4295+O4292</f>
        <v>708.28177000000005</v>
      </c>
      <c r="P4291" s="5">
        <f t="shared" ref="P4291:V4291" si="3618">P4295+P4292</f>
        <v>0</v>
      </c>
      <c r="Q4291" s="5">
        <f t="shared" si="3618"/>
        <v>0</v>
      </c>
      <c r="R4291" s="5">
        <f t="shared" si="3618"/>
        <v>0</v>
      </c>
      <c r="S4291" s="5">
        <f t="shared" si="3618"/>
        <v>0</v>
      </c>
      <c r="T4291" s="5">
        <v>10384.58884</v>
      </c>
      <c r="U4291" s="5">
        <f t="shared" si="3618"/>
        <v>0</v>
      </c>
      <c r="V4291" s="36">
        <f t="shared" si="3618"/>
        <v>0</v>
      </c>
      <c r="W4291" s="5">
        <f t="shared" si="3560"/>
        <v>61.528750162096301</v>
      </c>
      <c r="X4291" s="26"/>
    </row>
    <row r="4292" spans="1:25" x14ac:dyDescent="0.25">
      <c r="A4292" s="4" t="s">
        <v>240</v>
      </c>
      <c r="B4292" s="4" t="s">
        <v>1344</v>
      </c>
      <c r="C4292" s="4" t="s">
        <v>780</v>
      </c>
      <c r="D4292" s="4"/>
      <c r="E4292" s="14" t="s">
        <v>1037</v>
      </c>
      <c r="F4292" s="5">
        <f t="shared" ref="F4292:L4293" si="3619">F4293</f>
        <v>0</v>
      </c>
      <c r="G4292" s="5">
        <f t="shared" si="3619"/>
        <v>0</v>
      </c>
      <c r="H4292" s="5">
        <f t="shared" si="3619"/>
        <v>0</v>
      </c>
      <c r="I4292" s="5">
        <f t="shared" si="3619"/>
        <v>0</v>
      </c>
      <c r="J4292" s="5">
        <f t="shared" si="3619"/>
        <v>0</v>
      </c>
      <c r="K4292" s="5">
        <f t="shared" si="3619"/>
        <v>0</v>
      </c>
      <c r="L4292" s="5">
        <f t="shared" si="3619"/>
        <v>708.28200000000004</v>
      </c>
      <c r="M4292" s="5">
        <f t="shared" si="3613"/>
        <v>708.28200000000004</v>
      </c>
      <c r="N4292" s="5">
        <v>16877.620320000002</v>
      </c>
      <c r="O4292" s="5">
        <f>O4293</f>
        <v>708.28177000000005</v>
      </c>
      <c r="P4292" s="5">
        <f t="shared" ref="P4292:V4293" si="3620">P4293</f>
        <v>0</v>
      </c>
      <c r="Q4292" s="5">
        <f t="shared" si="3620"/>
        <v>0</v>
      </c>
      <c r="R4292" s="5">
        <f t="shared" si="3620"/>
        <v>0</v>
      </c>
      <c r="S4292" s="5">
        <f t="shared" si="3620"/>
        <v>0</v>
      </c>
      <c r="T4292" s="5">
        <v>10384.58884</v>
      </c>
      <c r="U4292" s="5">
        <f t="shared" si="3620"/>
        <v>0</v>
      </c>
      <c r="V4292" s="36">
        <f t="shared" si="3620"/>
        <v>0</v>
      </c>
      <c r="W4292" s="5">
        <f t="shared" si="3560"/>
        <v>61.528750162096301</v>
      </c>
      <c r="X4292" s="26"/>
    </row>
    <row r="4293" spans="1:25" ht="31.5" x14ac:dyDescent="0.25">
      <c r="A4293" s="4" t="s">
        <v>240</v>
      </c>
      <c r="B4293" s="4" t="s">
        <v>1344</v>
      </c>
      <c r="C4293" s="4" t="s">
        <v>780</v>
      </c>
      <c r="D4293" s="4" t="s">
        <v>246</v>
      </c>
      <c r="E4293" s="14" t="s">
        <v>473</v>
      </c>
      <c r="F4293" s="5">
        <f t="shared" si="3619"/>
        <v>0</v>
      </c>
      <c r="G4293" s="5">
        <f t="shared" si="3619"/>
        <v>0</v>
      </c>
      <c r="H4293" s="5">
        <f t="shared" si="3619"/>
        <v>0</v>
      </c>
      <c r="I4293" s="5">
        <f t="shared" si="3619"/>
        <v>0</v>
      </c>
      <c r="J4293" s="5">
        <f t="shared" si="3619"/>
        <v>0</v>
      </c>
      <c r="K4293" s="5">
        <f t="shared" si="3619"/>
        <v>0</v>
      </c>
      <c r="L4293" s="5">
        <f t="shared" si="3619"/>
        <v>708.28200000000004</v>
      </c>
      <c r="M4293" s="5">
        <f t="shared" si="3613"/>
        <v>708.28200000000004</v>
      </c>
      <c r="N4293" s="5">
        <v>16877.620320000002</v>
      </c>
      <c r="O4293" s="5">
        <f>O4294</f>
        <v>708.28177000000005</v>
      </c>
      <c r="P4293" s="5">
        <f t="shared" si="3620"/>
        <v>0</v>
      </c>
      <c r="Q4293" s="5">
        <f t="shared" si="3620"/>
        <v>0</v>
      </c>
      <c r="R4293" s="5">
        <f t="shared" si="3620"/>
        <v>0</v>
      </c>
      <c r="S4293" s="5">
        <f t="shared" si="3620"/>
        <v>0</v>
      </c>
      <c r="T4293" s="5">
        <v>10384.58884</v>
      </c>
      <c r="U4293" s="5">
        <f t="shared" si="3620"/>
        <v>0</v>
      </c>
      <c r="V4293" s="36">
        <f t="shared" si="3620"/>
        <v>0</v>
      </c>
      <c r="W4293" s="5">
        <f t="shared" si="3560"/>
        <v>61.528750162096301</v>
      </c>
      <c r="X4293" s="26"/>
    </row>
    <row r="4294" spans="1:25" x14ac:dyDescent="0.25">
      <c r="A4294" s="4" t="s">
        <v>240</v>
      </c>
      <c r="B4294" s="4" t="s">
        <v>1344</v>
      </c>
      <c r="C4294" s="4" t="s">
        <v>780</v>
      </c>
      <c r="D4294" s="4" t="s">
        <v>245</v>
      </c>
      <c r="E4294" s="14" t="s">
        <v>474</v>
      </c>
      <c r="F4294" s="5"/>
      <c r="G4294" s="5"/>
      <c r="H4294" s="5"/>
      <c r="I4294" s="5"/>
      <c r="J4294" s="5"/>
      <c r="K4294" s="5"/>
      <c r="L4294" s="5">
        <v>708.28200000000004</v>
      </c>
      <c r="M4294" s="5">
        <f t="shared" si="3613"/>
        <v>708.28200000000004</v>
      </c>
      <c r="N4294" s="5">
        <v>16877.620320000002</v>
      </c>
      <c r="O4294" s="5">
        <v>708.28177000000005</v>
      </c>
      <c r="P4294" s="5">
        <v>0</v>
      </c>
      <c r="Q4294" s="5">
        <v>0</v>
      </c>
      <c r="R4294" s="5">
        <v>0</v>
      </c>
      <c r="S4294" s="5">
        <v>0</v>
      </c>
      <c r="T4294" s="5">
        <v>10384.58884</v>
      </c>
      <c r="U4294" s="5">
        <v>0</v>
      </c>
      <c r="V4294" s="36">
        <v>0</v>
      </c>
      <c r="W4294" s="5">
        <f t="shared" si="3560"/>
        <v>61.528750162096301</v>
      </c>
      <c r="X4294" s="26"/>
    </row>
    <row r="4295" spans="1:25" ht="31.5" hidden="1" x14ac:dyDescent="0.25">
      <c r="A4295" s="4" t="s">
        <v>240</v>
      </c>
      <c r="B4295" s="4" t="s">
        <v>1344</v>
      </c>
      <c r="C4295" s="4" t="s">
        <v>1035</v>
      </c>
      <c r="D4295" s="4"/>
      <c r="E4295" s="14" t="s">
        <v>1036</v>
      </c>
      <c r="F4295" s="5">
        <f t="shared" ref="F4295:L4296" si="3621">F4296</f>
        <v>150.6</v>
      </c>
      <c r="G4295" s="5">
        <f t="shared" si="3621"/>
        <v>150.6</v>
      </c>
      <c r="H4295" s="5">
        <f t="shared" si="3621"/>
        <v>150.6</v>
      </c>
      <c r="I4295" s="5">
        <f t="shared" si="3621"/>
        <v>0</v>
      </c>
      <c r="J4295" s="5">
        <f t="shared" si="3621"/>
        <v>0</v>
      </c>
      <c r="K4295" s="5">
        <f t="shared" si="3621"/>
        <v>0</v>
      </c>
      <c r="L4295" s="5">
        <f t="shared" si="3621"/>
        <v>0</v>
      </c>
      <c r="M4295" s="5">
        <f t="shared" si="3613"/>
        <v>150.6</v>
      </c>
      <c r="N4295" s="5">
        <v>0</v>
      </c>
      <c r="O4295" s="5">
        <f>O4296</f>
        <v>0</v>
      </c>
      <c r="P4295" s="5">
        <f t="shared" ref="P4295:V4296" si="3622">P4296</f>
        <v>0</v>
      </c>
      <c r="Q4295" s="5">
        <f t="shared" si="3622"/>
        <v>0</v>
      </c>
      <c r="R4295" s="5">
        <f t="shared" si="3622"/>
        <v>0</v>
      </c>
      <c r="S4295" s="5">
        <f t="shared" si="3622"/>
        <v>0</v>
      </c>
      <c r="T4295" s="5">
        <v>0</v>
      </c>
      <c r="U4295" s="5">
        <f t="shared" si="3622"/>
        <v>0</v>
      </c>
      <c r="V4295" s="36">
        <f t="shared" si="3622"/>
        <v>0</v>
      </c>
      <c r="W4295" s="5" t="e">
        <f t="shared" si="3560"/>
        <v>#DIV/0!</v>
      </c>
      <c r="X4295" s="24" t="s">
        <v>1214</v>
      </c>
    </row>
    <row r="4296" spans="1:25" ht="31.5" hidden="1" x14ac:dyDescent="0.25">
      <c r="A4296" s="4" t="s">
        <v>240</v>
      </c>
      <c r="B4296" s="4" t="s">
        <v>1344</v>
      </c>
      <c r="C4296" s="4" t="s">
        <v>1035</v>
      </c>
      <c r="D4296" s="4" t="s">
        <v>246</v>
      </c>
      <c r="E4296" s="14" t="s">
        <v>473</v>
      </c>
      <c r="F4296" s="5">
        <f t="shared" si="3621"/>
        <v>150.6</v>
      </c>
      <c r="G4296" s="5">
        <f t="shared" si="3621"/>
        <v>150.6</v>
      </c>
      <c r="H4296" s="5">
        <f t="shared" si="3621"/>
        <v>150.6</v>
      </c>
      <c r="I4296" s="5">
        <f t="shared" si="3621"/>
        <v>0</v>
      </c>
      <c r="J4296" s="5">
        <f t="shared" si="3621"/>
        <v>0</v>
      </c>
      <c r="K4296" s="5">
        <f t="shared" si="3621"/>
        <v>0</v>
      </c>
      <c r="L4296" s="5">
        <f t="shared" si="3621"/>
        <v>0</v>
      </c>
      <c r="M4296" s="5">
        <f t="shared" si="3613"/>
        <v>150.6</v>
      </c>
      <c r="N4296" s="5">
        <v>0</v>
      </c>
      <c r="O4296" s="5">
        <f>O4297</f>
        <v>0</v>
      </c>
      <c r="P4296" s="5">
        <f t="shared" si="3622"/>
        <v>0</v>
      </c>
      <c r="Q4296" s="5">
        <f t="shared" si="3622"/>
        <v>0</v>
      </c>
      <c r="R4296" s="5">
        <f t="shared" si="3622"/>
        <v>0</v>
      </c>
      <c r="S4296" s="5">
        <f t="shared" si="3622"/>
        <v>0</v>
      </c>
      <c r="T4296" s="5">
        <v>0</v>
      </c>
      <c r="U4296" s="5">
        <f t="shared" si="3622"/>
        <v>0</v>
      </c>
      <c r="V4296" s="36">
        <f t="shared" si="3622"/>
        <v>0</v>
      </c>
      <c r="W4296" s="5" t="e">
        <f t="shared" si="3560"/>
        <v>#DIV/0!</v>
      </c>
      <c r="X4296" s="24" t="s">
        <v>1214</v>
      </c>
    </row>
    <row r="4297" spans="1:25" hidden="1" x14ac:dyDescent="0.25">
      <c r="A4297" s="4" t="s">
        <v>240</v>
      </c>
      <c r="B4297" s="4" t="s">
        <v>1344</v>
      </c>
      <c r="C4297" s="4" t="s">
        <v>1035</v>
      </c>
      <c r="D4297" s="4" t="s">
        <v>245</v>
      </c>
      <c r="E4297" s="14" t="s">
        <v>474</v>
      </c>
      <c r="F4297" s="5">
        <v>150.6</v>
      </c>
      <c r="G4297" s="5">
        <v>150.6</v>
      </c>
      <c r="H4297" s="5">
        <v>150.6</v>
      </c>
      <c r="I4297" s="5"/>
      <c r="J4297" s="5"/>
      <c r="K4297" s="5"/>
      <c r="L4297" s="5"/>
      <c r="M4297" s="5">
        <f t="shared" si="3613"/>
        <v>150.6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36">
        <v>0</v>
      </c>
      <c r="W4297" s="5" t="e">
        <f t="shared" si="3560"/>
        <v>#DIV/0!</v>
      </c>
      <c r="X4297" s="24" t="s">
        <v>1214</v>
      </c>
    </row>
    <row r="4298" spans="1:25" ht="47.25" x14ac:dyDescent="0.25">
      <c r="A4298" s="4" t="s">
        <v>240</v>
      </c>
      <c r="B4298" s="4" t="s">
        <v>1344</v>
      </c>
      <c r="C4298" s="4" t="s">
        <v>176</v>
      </c>
      <c r="D4298" s="4"/>
      <c r="E4298" s="14" t="s">
        <v>1476</v>
      </c>
      <c r="F4298" s="5">
        <f t="shared" ref="F4298:L4298" si="3623">F4299</f>
        <v>15503.400000000001</v>
      </c>
      <c r="G4298" s="5">
        <f t="shared" si="3623"/>
        <v>15503.400000000001</v>
      </c>
      <c r="H4298" s="5">
        <f t="shared" si="3623"/>
        <v>15503.400000000001</v>
      </c>
      <c r="I4298" s="5">
        <f t="shared" si="3623"/>
        <v>0</v>
      </c>
      <c r="J4298" s="5">
        <f t="shared" si="3623"/>
        <v>0</v>
      </c>
      <c r="K4298" s="5">
        <f t="shared" si="3623"/>
        <v>0</v>
      </c>
      <c r="L4298" s="5">
        <f t="shared" si="3623"/>
        <v>151.80000000000001</v>
      </c>
      <c r="M4298" s="5">
        <f t="shared" si="3613"/>
        <v>15655.2</v>
      </c>
      <c r="N4298" s="5">
        <v>7977.8</v>
      </c>
      <c r="O4298" s="5">
        <f>O4299</f>
        <v>9154.9774199999993</v>
      </c>
      <c r="P4298" s="5">
        <f t="shared" ref="P4298:V4298" si="3624">P4299</f>
        <v>0</v>
      </c>
      <c r="Q4298" s="5">
        <f t="shared" si="3624"/>
        <v>0</v>
      </c>
      <c r="R4298" s="5">
        <f t="shared" si="3624"/>
        <v>0</v>
      </c>
      <c r="S4298" s="5">
        <f t="shared" si="3624"/>
        <v>0</v>
      </c>
      <c r="T4298" s="5">
        <v>7956.4</v>
      </c>
      <c r="U4298" s="5">
        <f t="shared" si="3624"/>
        <v>0</v>
      </c>
      <c r="V4298" s="36">
        <f t="shared" si="3624"/>
        <v>0</v>
      </c>
      <c r="W4298" s="5">
        <f t="shared" si="3560"/>
        <v>99.731755621850624</v>
      </c>
      <c r="X4298" s="26"/>
    </row>
    <row r="4299" spans="1:25" ht="47.25" x14ac:dyDescent="0.25">
      <c r="A4299" s="4" t="s">
        <v>240</v>
      </c>
      <c r="B4299" s="4" t="s">
        <v>1344</v>
      </c>
      <c r="C4299" s="4" t="s">
        <v>248</v>
      </c>
      <c r="D4299" s="4"/>
      <c r="E4299" s="14" t="s">
        <v>882</v>
      </c>
      <c r="F4299" s="5">
        <f t="shared" ref="F4299:L4299" si="3625">F4300+F4303</f>
        <v>15503.400000000001</v>
      </c>
      <c r="G4299" s="5">
        <f t="shared" si="3625"/>
        <v>15503.400000000001</v>
      </c>
      <c r="H4299" s="5">
        <f t="shared" si="3625"/>
        <v>15503.400000000001</v>
      </c>
      <c r="I4299" s="5">
        <f t="shared" si="3625"/>
        <v>0</v>
      </c>
      <c r="J4299" s="5">
        <f t="shared" si="3625"/>
        <v>0</v>
      </c>
      <c r="K4299" s="5">
        <f t="shared" si="3625"/>
        <v>0</v>
      </c>
      <c r="L4299" s="5">
        <f t="shared" si="3625"/>
        <v>151.80000000000001</v>
      </c>
      <c r="M4299" s="5">
        <f t="shared" si="3613"/>
        <v>15655.2</v>
      </c>
      <c r="N4299" s="5">
        <v>7977.8</v>
      </c>
      <c r="O4299" s="5">
        <f>O4300+O4303</f>
        <v>9154.9774199999993</v>
      </c>
      <c r="P4299" s="5">
        <f t="shared" ref="P4299:V4299" si="3626">P4300+P4303</f>
        <v>0</v>
      </c>
      <c r="Q4299" s="5">
        <f t="shared" si="3626"/>
        <v>0</v>
      </c>
      <c r="R4299" s="5">
        <f t="shared" si="3626"/>
        <v>0</v>
      </c>
      <c r="S4299" s="5">
        <f t="shared" si="3626"/>
        <v>0</v>
      </c>
      <c r="T4299" s="5">
        <v>7956.4</v>
      </c>
      <c r="U4299" s="5">
        <f t="shared" si="3626"/>
        <v>0</v>
      </c>
      <c r="V4299" s="36">
        <f t="shared" si="3626"/>
        <v>0</v>
      </c>
      <c r="W4299" s="5">
        <f t="shared" ref="W4299:W4362" si="3627">T4299/N4299*100</f>
        <v>99.731755621850624</v>
      </c>
      <c r="X4299" s="26"/>
    </row>
    <row r="4300" spans="1:25" ht="31.5" x14ac:dyDescent="0.25">
      <c r="A4300" s="4" t="s">
        <v>240</v>
      </c>
      <c r="B4300" s="4" t="s">
        <v>1344</v>
      </c>
      <c r="C4300" s="4" t="s">
        <v>328</v>
      </c>
      <c r="D4300" s="4"/>
      <c r="E4300" s="14" t="s">
        <v>504</v>
      </c>
      <c r="F4300" s="5">
        <f t="shared" ref="F4300:L4301" si="3628">F4301</f>
        <v>14465.400000000001</v>
      </c>
      <c r="G4300" s="5">
        <f t="shared" si="3628"/>
        <v>14465.400000000001</v>
      </c>
      <c r="H4300" s="5">
        <f t="shared" si="3628"/>
        <v>14465.400000000001</v>
      </c>
      <c r="I4300" s="5">
        <f t="shared" si="3628"/>
        <v>0</v>
      </c>
      <c r="J4300" s="5">
        <f t="shared" si="3628"/>
        <v>0</v>
      </c>
      <c r="K4300" s="5">
        <f t="shared" si="3628"/>
        <v>0</v>
      </c>
      <c r="L4300" s="5">
        <f t="shared" si="3628"/>
        <v>151.80000000000001</v>
      </c>
      <c r="M4300" s="5">
        <f t="shared" si="3613"/>
        <v>14617.2</v>
      </c>
      <c r="N4300" s="5">
        <v>40</v>
      </c>
      <c r="O4300" s="5">
        <f>O4301</f>
        <v>8512.5295299999998</v>
      </c>
      <c r="P4300" s="5">
        <f t="shared" ref="P4300:V4301" si="3629">P4301</f>
        <v>0</v>
      </c>
      <c r="Q4300" s="5">
        <f t="shared" si="3629"/>
        <v>0</v>
      </c>
      <c r="R4300" s="5">
        <f t="shared" si="3629"/>
        <v>0</v>
      </c>
      <c r="S4300" s="5">
        <f t="shared" si="3629"/>
        <v>0</v>
      </c>
      <c r="T4300" s="5">
        <v>40</v>
      </c>
      <c r="U4300" s="5">
        <f t="shared" si="3629"/>
        <v>0</v>
      </c>
      <c r="V4300" s="36">
        <f t="shared" si="3629"/>
        <v>0</v>
      </c>
      <c r="W4300" s="5">
        <f t="shared" si="3627"/>
        <v>100</v>
      </c>
      <c r="X4300" s="26"/>
    </row>
    <row r="4301" spans="1:25" ht="31.5" x14ac:dyDescent="0.25">
      <c r="A4301" s="4" t="s">
        <v>240</v>
      </c>
      <c r="B4301" s="4" t="s">
        <v>1344</v>
      </c>
      <c r="C4301" s="4" t="s">
        <v>328</v>
      </c>
      <c r="D4301" s="4" t="s">
        <v>11</v>
      </c>
      <c r="E4301" s="14" t="s">
        <v>465</v>
      </c>
      <c r="F4301" s="5">
        <f t="shared" si="3628"/>
        <v>14465.400000000001</v>
      </c>
      <c r="G4301" s="5">
        <f t="shared" si="3628"/>
        <v>14465.400000000001</v>
      </c>
      <c r="H4301" s="5">
        <f t="shared" si="3628"/>
        <v>14465.400000000001</v>
      </c>
      <c r="I4301" s="5">
        <f t="shared" si="3628"/>
        <v>0</v>
      </c>
      <c r="J4301" s="5">
        <f t="shared" si="3628"/>
        <v>0</v>
      </c>
      <c r="K4301" s="5">
        <f t="shared" si="3628"/>
        <v>0</v>
      </c>
      <c r="L4301" s="5">
        <f t="shared" si="3628"/>
        <v>151.80000000000001</v>
      </c>
      <c r="M4301" s="5">
        <f t="shared" si="3613"/>
        <v>14617.2</v>
      </c>
      <c r="N4301" s="5">
        <v>40</v>
      </c>
      <c r="O4301" s="5">
        <f>O4302</f>
        <v>8512.5295299999998</v>
      </c>
      <c r="P4301" s="5">
        <f t="shared" si="3629"/>
        <v>0</v>
      </c>
      <c r="Q4301" s="5">
        <f t="shared" si="3629"/>
        <v>0</v>
      </c>
      <c r="R4301" s="5">
        <f t="shared" si="3629"/>
        <v>0</v>
      </c>
      <c r="S4301" s="5">
        <f t="shared" si="3629"/>
        <v>0</v>
      </c>
      <c r="T4301" s="5">
        <v>40</v>
      </c>
      <c r="U4301" s="5">
        <f t="shared" si="3629"/>
        <v>0</v>
      </c>
      <c r="V4301" s="36">
        <f t="shared" si="3629"/>
        <v>0</v>
      </c>
      <c r="W4301" s="5">
        <f t="shared" si="3627"/>
        <v>100</v>
      </c>
      <c r="X4301" s="26"/>
    </row>
    <row r="4302" spans="1:25" ht="31.5" x14ac:dyDescent="0.25">
      <c r="A4302" s="4" t="s">
        <v>240</v>
      </c>
      <c r="B4302" s="4" t="s">
        <v>1344</v>
      </c>
      <c r="C4302" s="4" t="s">
        <v>328</v>
      </c>
      <c r="D4302" s="4" t="s">
        <v>12</v>
      </c>
      <c r="E4302" s="14" t="s">
        <v>466</v>
      </c>
      <c r="F4302" s="5">
        <v>14465.400000000001</v>
      </c>
      <c r="G4302" s="5">
        <v>14465.400000000001</v>
      </c>
      <c r="H4302" s="5">
        <v>14465.400000000001</v>
      </c>
      <c r="I4302" s="5"/>
      <c r="J4302" s="5"/>
      <c r="K4302" s="5"/>
      <c r="L4302" s="5">
        <v>151.80000000000001</v>
      </c>
      <c r="M4302" s="5">
        <f t="shared" si="3613"/>
        <v>14617.2</v>
      </c>
      <c r="N4302" s="5">
        <v>40</v>
      </c>
      <c r="O4302" s="5">
        <v>8512.5295299999998</v>
      </c>
      <c r="P4302" s="5">
        <v>0</v>
      </c>
      <c r="Q4302" s="5">
        <v>0</v>
      </c>
      <c r="R4302" s="5">
        <v>0</v>
      </c>
      <c r="S4302" s="5">
        <v>0</v>
      </c>
      <c r="T4302" s="5">
        <v>40</v>
      </c>
      <c r="U4302" s="5">
        <v>0</v>
      </c>
      <c r="V4302" s="36">
        <v>0</v>
      </c>
      <c r="W4302" s="5">
        <f t="shared" si="3627"/>
        <v>100</v>
      </c>
      <c r="X4302" s="26"/>
    </row>
    <row r="4303" spans="1:25" ht="47.25" hidden="1" x14ac:dyDescent="0.25">
      <c r="A4303" s="4" t="s">
        <v>240</v>
      </c>
      <c r="B4303" s="4" t="s">
        <v>1344</v>
      </c>
      <c r="C4303" s="4" t="s">
        <v>1196</v>
      </c>
      <c r="D4303" s="4"/>
      <c r="E4303" s="14" t="s">
        <v>1197</v>
      </c>
      <c r="F4303" s="5">
        <f t="shared" ref="F4303:L4303" si="3630">F4304+F4306</f>
        <v>1038</v>
      </c>
      <c r="G4303" s="5">
        <f t="shared" si="3630"/>
        <v>1038</v>
      </c>
      <c r="H4303" s="5">
        <f t="shared" si="3630"/>
        <v>1038</v>
      </c>
      <c r="I4303" s="5">
        <f t="shared" si="3630"/>
        <v>0</v>
      </c>
      <c r="J4303" s="5">
        <f t="shared" si="3630"/>
        <v>0</v>
      </c>
      <c r="K4303" s="5">
        <f t="shared" si="3630"/>
        <v>0</v>
      </c>
      <c r="L4303" s="5">
        <f t="shared" si="3630"/>
        <v>0</v>
      </c>
      <c r="M4303" s="5">
        <f t="shared" si="3613"/>
        <v>1038</v>
      </c>
      <c r="N4303" s="5">
        <v>0</v>
      </c>
      <c r="O4303" s="5">
        <f>O4304+O4306</f>
        <v>642.44789000000003</v>
      </c>
      <c r="P4303" s="5">
        <f t="shared" ref="P4303:V4303" si="3631">P4304+P4306</f>
        <v>0</v>
      </c>
      <c r="Q4303" s="5">
        <f t="shared" si="3631"/>
        <v>0</v>
      </c>
      <c r="R4303" s="5">
        <f t="shared" si="3631"/>
        <v>0</v>
      </c>
      <c r="S4303" s="5">
        <f t="shared" si="3631"/>
        <v>0</v>
      </c>
      <c r="T4303" s="5">
        <v>0</v>
      </c>
      <c r="U4303" s="5">
        <f t="shared" si="3631"/>
        <v>0</v>
      </c>
      <c r="V4303" s="36">
        <f t="shared" si="3631"/>
        <v>0</v>
      </c>
      <c r="W4303" s="5" t="e">
        <f t="shared" si="3627"/>
        <v>#DIV/0!</v>
      </c>
      <c r="X4303" s="24" t="s">
        <v>1214</v>
      </c>
    </row>
    <row r="4304" spans="1:25" ht="31.5" hidden="1" x14ac:dyDescent="0.25">
      <c r="A4304" s="4" t="s">
        <v>240</v>
      </c>
      <c r="B4304" s="4" t="s">
        <v>1344</v>
      </c>
      <c r="C4304" s="4" t="s">
        <v>1196</v>
      </c>
      <c r="D4304" s="4" t="s">
        <v>246</v>
      </c>
      <c r="E4304" s="14" t="s">
        <v>473</v>
      </c>
      <c r="F4304" s="5">
        <f t="shared" ref="F4304:L4304" si="3632">F4305</f>
        <v>0</v>
      </c>
      <c r="G4304" s="5">
        <f t="shared" si="3632"/>
        <v>0</v>
      </c>
      <c r="H4304" s="5">
        <f t="shared" si="3632"/>
        <v>0</v>
      </c>
      <c r="I4304" s="5">
        <f t="shared" si="3632"/>
        <v>0</v>
      </c>
      <c r="J4304" s="5">
        <f t="shared" si="3632"/>
        <v>0</v>
      </c>
      <c r="K4304" s="5">
        <f t="shared" si="3632"/>
        <v>0</v>
      </c>
      <c r="L4304" s="5">
        <f t="shared" si="3632"/>
        <v>0</v>
      </c>
      <c r="M4304" s="5">
        <f t="shared" si="3613"/>
        <v>0</v>
      </c>
      <c r="N4304" s="5">
        <v>0</v>
      </c>
      <c r="O4304" s="5">
        <f>O4305</f>
        <v>0</v>
      </c>
      <c r="P4304" s="5">
        <f t="shared" ref="P4304:V4304" si="3633">P4305</f>
        <v>0</v>
      </c>
      <c r="Q4304" s="5">
        <f t="shared" si="3633"/>
        <v>0</v>
      </c>
      <c r="R4304" s="5">
        <f t="shared" si="3633"/>
        <v>0</v>
      </c>
      <c r="S4304" s="5">
        <f t="shared" si="3633"/>
        <v>0</v>
      </c>
      <c r="T4304" s="5">
        <v>0</v>
      </c>
      <c r="U4304" s="5">
        <f t="shared" si="3633"/>
        <v>0</v>
      </c>
      <c r="V4304" s="36">
        <f t="shared" si="3633"/>
        <v>0</v>
      </c>
      <c r="W4304" s="5" t="e">
        <f t="shared" si="3627"/>
        <v>#DIV/0!</v>
      </c>
      <c r="X4304" s="24" t="s">
        <v>1214</v>
      </c>
      <c r="Y4304" s="2" t="s">
        <v>1236</v>
      </c>
    </row>
    <row r="4305" spans="1:25" hidden="1" x14ac:dyDescent="0.25">
      <c r="A4305" s="4" t="s">
        <v>240</v>
      </c>
      <c r="B4305" s="4" t="s">
        <v>1344</v>
      </c>
      <c r="C4305" s="4" t="s">
        <v>1196</v>
      </c>
      <c r="D4305" s="4" t="s">
        <v>245</v>
      </c>
      <c r="E4305" s="14" t="s">
        <v>474</v>
      </c>
      <c r="F4305" s="5"/>
      <c r="G4305" s="5"/>
      <c r="H4305" s="5"/>
      <c r="I4305" s="5"/>
      <c r="J4305" s="5"/>
      <c r="K4305" s="5"/>
      <c r="L4305" s="5"/>
      <c r="M4305" s="5">
        <f t="shared" si="3613"/>
        <v>0</v>
      </c>
      <c r="N4305" s="5">
        <v>0</v>
      </c>
      <c r="O4305" s="5">
        <v>0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36">
        <v>0</v>
      </c>
      <c r="W4305" s="5" t="e">
        <f t="shared" si="3627"/>
        <v>#DIV/0!</v>
      </c>
      <c r="X4305" s="24" t="s">
        <v>1214</v>
      </c>
      <c r="Y4305" s="2" t="s">
        <v>1236</v>
      </c>
    </row>
    <row r="4306" spans="1:25" ht="47.25" hidden="1" x14ac:dyDescent="0.25">
      <c r="A4306" s="4" t="s">
        <v>240</v>
      </c>
      <c r="B4306" s="4" t="s">
        <v>1344</v>
      </c>
      <c r="C4306" s="4" t="s">
        <v>1198</v>
      </c>
      <c r="D4306" s="4"/>
      <c r="E4306" s="14" t="s">
        <v>1199</v>
      </c>
      <c r="F4306" s="5">
        <f t="shared" ref="F4306:L4306" si="3634">F4307</f>
        <v>1038</v>
      </c>
      <c r="G4306" s="5">
        <f t="shared" si="3634"/>
        <v>1038</v>
      </c>
      <c r="H4306" s="5">
        <f t="shared" si="3634"/>
        <v>1038</v>
      </c>
      <c r="I4306" s="5">
        <f t="shared" si="3634"/>
        <v>0</v>
      </c>
      <c r="J4306" s="5">
        <f t="shared" si="3634"/>
        <v>0</v>
      </c>
      <c r="K4306" s="5">
        <f t="shared" si="3634"/>
        <v>0</v>
      </c>
      <c r="L4306" s="5">
        <f t="shared" si="3634"/>
        <v>0</v>
      </c>
      <c r="M4306" s="5">
        <f t="shared" si="3613"/>
        <v>1038</v>
      </c>
      <c r="N4306" s="5">
        <v>0</v>
      </c>
      <c r="O4306" s="5">
        <f>O4307</f>
        <v>642.44789000000003</v>
      </c>
      <c r="P4306" s="5">
        <f t="shared" ref="P4306:V4306" si="3635">P4307</f>
        <v>0</v>
      </c>
      <c r="Q4306" s="5">
        <f t="shared" si="3635"/>
        <v>0</v>
      </c>
      <c r="R4306" s="5">
        <f t="shared" si="3635"/>
        <v>0</v>
      </c>
      <c r="S4306" s="5">
        <f t="shared" si="3635"/>
        <v>0</v>
      </c>
      <c r="T4306" s="5">
        <v>0</v>
      </c>
      <c r="U4306" s="5">
        <f t="shared" si="3635"/>
        <v>0</v>
      </c>
      <c r="V4306" s="36">
        <f t="shared" si="3635"/>
        <v>0</v>
      </c>
      <c r="W4306" s="5" t="e">
        <f t="shared" si="3627"/>
        <v>#DIV/0!</v>
      </c>
      <c r="X4306" s="24" t="s">
        <v>1214</v>
      </c>
    </row>
    <row r="4307" spans="1:25" ht="31.5" hidden="1" x14ac:dyDescent="0.25">
      <c r="A4307" s="4" t="s">
        <v>240</v>
      </c>
      <c r="B4307" s="4" t="s">
        <v>1344</v>
      </c>
      <c r="C4307" s="4" t="s">
        <v>1198</v>
      </c>
      <c r="D4307" s="4" t="s">
        <v>246</v>
      </c>
      <c r="E4307" s="14" t="s">
        <v>473</v>
      </c>
      <c r="F4307" s="5">
        <v>1038</v>
      </c>
      <c r="G4307" s="5">
        <v>1038</v>
      </c>
      <c r="H4307" s="5">
        <v>1038</v>
      </c>
      <c r="I4307" s="5"/>
      <c r="J4307" s="5"/>
      <c r="K4307" s="5"/>
      <c r="L4307" s="5"/>
      <c r="M4307" s="5">
        <f t="shared" si="3613"/>
        <v>1038</v>
      </c>
      <c r="N4307" s="5">
        <v>0</v>
      </c>
      <c r="O4307" s="5">
        <v>642.44789000000003</v>
      </c>
      <c r="P4307" s="5">
        <v>0</v>
      </c>
      <c r="Q4307" s="5">
        <v>0</v>
      </c>
      <c r="R4307" s="5">
        <v>0</v>
      </c>
      <c r="S4307" s="5">
        <v>0</v>
      </c>
      <c r="T4307" s="5">
        <v>0</v>
      </c>
      <c r="U4307" s="5">
        <v>0</v>
      </c>
      <c r="V4307" s="36">
        <v>0</v>
      </c>
      <c r="W4307" s="5" t="e">
        <f t="shared" si="3627"/>
        <v>#DIV/0!</v>
      </c>
      <c r="X4307" s="24" t="s">
        <v>1214</v>
      </c>
    </row>
    <row r="4308" spans="1:25" hidden="1" x14ac:dyDescent="0.25">
      <c r="A4308" s="4" t="s">
        <v>240</v>
      </c>
      <c r="B4308" s="4" t="s">
        <v>1344</v>
      </c>
      <c r="C4308" s="4" t="s">
        <v>1198</v>
      </c>
      <c r="D4308" s="4" t="s">
        <v>245</v>
      </c>
      <c r="E4308" s="14" t="s">
        <v>474</v>
      </c>
      <c r="F4308" s="5"/>
      <c r="G4308" s="5"/>
      <c r="H4308" s="5"/>
      <c r="I4308" s="5"/>
      <c r="J4308" s="5"/>
      <c r="K4308" s="5"/>
      <c r="L4308" s="5"/>
      <c r="M4308" s="5">
        <f>M4309</f>
        <v>0</v>
      </c>
      <c r="N4308" s="5">
        <v>0</v>
      </c>
      <c r="O4308" s="5">
        <f t="shared" ref="O4308:V4311" si="3636">O4309</f>
        <v>0</v>
      </c>
      <c r="P4308" s="5">
        <f t="shared" si="3636"/>
        <v>0</v>
      </c>
      <c r="Q4308" s="5">
        <f t="shared" si="3636"/>
        <v>0</v>
      </c>
      <c r="R4308" s="5">
        <f t="shared" si="3636"/>
        <v>0</v>
      </c>
      <c r="S4308" s="5">
        <f t="shared" si="3636"/>
        <v>0</v>
      </c>
      <c r="T4308" s="5">
        <v>0</v>
      </c>
      <c r="U4308" s="5">
        <f t="shared" si="3636"/>
        <v>0</v>
      </c>
      <c r="V4308" s="5">
        <f t="shared" si="3636"/>
        <v>0</v>
      </c>
      <c r="W4308" s="5" t="e">
        <f t="shared" si="3627"/>
        <v>#DIV/0!</v>
      </c>
      <c r="X4308" s="24" t="s">
        <v>1214</v>
      </c>
    </row>
    <row r="4309" spans="1:25" ht="47.25" hidden="1" x14ac:dyDescent="0.25">
      <c r="A4309" s="4" t="s">
        <v>240</v>
      </c>
      <c r="B4309" s="4" t="s">
        <v>1344</v>
      </c>
      <c r="C4309" s="4" t="s">
        <v>1200</v>
      </c>
      <c r="D4309" s="4"/>
      <c r="E4309" s="14" t="s">
        <v>1201</v>
      </c>
      <c r="F4309" s="5"/>
      <c r="G4309" s="5"/>
      <c r="H4309" s="5"/>
      <c r="I4309" s="5"/>
      <c r="J4309" s="5"/>
      <c r="K4309" s="5"/>
      <c r="L4309" s="5"/>
      <c r="M4309" s="5">
        <f>M4310</f>
        <v>0</v>
      </c>
      <c r="N4309" s="5">
        <v>0</v>
      </c>
      <c r="O4309" s="5">
        <f t="shared" si="3636"/>
        <v>0</v>
      </c>
      <c r="P4309" s="5">
        <f t="shared" si="3636"/>
        <v>0</v>
      </c>
      <c r="Q4309" s="5">
        <f t="shared" si="3636"/>
        <v>0</v>
      </c>
      <c r="R4309" s="5">
        <f t="shared" si="3636"/>
        <v>0</v>
      </c>
      <c r="S4309" s="5">
        <f t="shared" si="3636"/>
        <v>0</v>
      </c>
      <c r="T4309" s="5">
        <v>0</v>
      </c>
      <c r="U4309" s="5">
        <f t="shared" si="3636"/>
        <v>0</v>
      </c>
      <c r="V4309" s="5">
        <f t="shared" si="3636"/>
        <v>0</v>
      </c>
      <c r="W4309" s="5" t="e">
        <f t="shared" si="3627"/>
        <v>#DIV/0!</v>
      </c>
      <c r="X4309" s="24" t="s">
        <v>1214</v>
      </c>
    </row>
    <row r="4310" spans="1:25" ht="31.5" hidden="1" x14ac:dyDescent="0.25">
      <c r="A4310" s="4" t="s">
        <v>240</v>
      </c>
      <c r="B4310" s="4" t="s">
        <v>1344</v>
      </c>
      <c r="C4310" s="4" t="s">
        <v>1200</v>
      </c>
      <c r="D4310" s="4" t="s">
        <v>246</v>
      </c>
      <c r="E4310" s="14" t="s">
        <v>473</v>
      </c>
      <c r="F4310" s="5"/>
      <c r="G4310" s="5"/>
      <c r="H4310" s="5"/>
      <c r="I4310" s="5"/>
      <c r="J4310" s="5"/>
      <c r="K4310" s="5"/>
      <c r="L4310" s="5"/>
      <c r="M4310" s="5">
        <f>M4311</f>
        <v>0</v>
      </c>
      <c r="N4310" s="5">
        <v>0</v>
      </c>
      <c r="O4310" s="5">
        <f t="shared" si="3636"/>
        <v>0</v>
      </c>
      <c r="P4310" s="5">
        <f t="shared" si="3636"/>
        <v>0</v>
      </c>
      <c r="Q4310" s="5">
        <f t="shared" si="3636"/>
        <v>0</v>
      </c>
      <c r="R4310" s="5">
        <f t="shared" si="3636"/>
        <v>0</v>
      </c>
      <c r="S4310" s="5">
        <f t="shared" si="3636"/>
        <v>0</v>
      </c>
      <c r="T4310" s="5">
        <v>0</v>
      </c>
      <c r="U4310" s="5">
        <f t="shared" si="3636"/>
        <v>0</v>
      </c>
      <c r="V4310" s="5">
        <f t="shared" si="3636"/>
        <v>0</v>
      </c>
      <c r="W4310" s="5" t="e">
        <f t="shared" si="3627"/>
        <v>#DIV/0!</v>
      </c>
      <c r="X4310" s="24" t="s">
        <v>1214</v>
      </c>
    </row>
    <row r="4311" spans="1:25" hidden="1" x14ac:dyDescent="0.25">
      <c r="A4311" s="4" t="s">
        <v>240</v>
      </c>
      <c r="B4311" s="4" t="s">
        <v>1344</v>
      </c>
      <c r="C4311" s="4" t="s">
        <v>1200</v>
      </c>
      <c r="D4311" s="4" t="s">
        <v>245</v>
      </c>
      <c r="E4311" s="14" t="s">
        <v>474</v>
      </c>
      <c r="F4311" s="5"/>
      <c r="G4311" s="5"/>
      <c r="H4311" s="5"/>
      <c r="I4311" s="5"/>
      <c r="J4311" s="5"/>
      <c r="K4311" s="5"/>
      <c r="L4311" s="5"/>
      <c r="M4311" s="5">
        <f>M4312</f>
        <v>0</v>
      </c>
      <c r="N4311" s="5">
        <v>0</v>
      </c>
      <c r="O4311" s="5">
        <f t="shared" si="3636"/>
        <v>0</v>
      </c>
      <c r="P4311" s="5">
        <f t="shared" si="3636"/>
        <v>0</v>
      </c>
      <c r="Q4311" s="5">
        <f t="shared" si="3636"/>
        <v>0</v>
      </c>
      <c r="R4311" s="5">
        <f t="shared" si="3636"/>
        <v>0</v>
      </c>
      <c r="S4311" s="5">
        <f t="shared" si="3636"/>
        <v>0</v>
      </c>
      <c r="T4311" s="5">
        <v>0</v>
      </c>
      <c r="U4311" s="5">
        <f t="shared" si="3636"/>
        <v>0</v>
      </c>
      <c r="V4311" s="5">
        <f t="shared" si="3636"/>
        <v>0</v>
      </c>
      <c r="W4311" s="5" t="e">
        <f t="shared" si="3627"/>
        <v>#DIV/0!</v>
      </c>
      <c r="X4311" s="24" t="s">
        <v>1214</v>
      </c>
    </row>
    <row r="4312" spans="1:25" ht="47.25" hidden="1" x14ac:dyDescent="0.25">
      <c r="A4312" s="4" t="s">
        <v>240</v>
      </c>
      <c r="B4312" s="4" t="s">
        <v>1344</v>
      </c>
      <c r="C4312" s="4" t="s">
        <v>1202</v>
      </c>
      <c r="D4312" s="4"/>
      <c r="E4312" s="14" t="s">
        <v>1203</v>
      </c>
      <c r="F4312" s="5"/>
      <c r="G4312" s="5"/>
      <c r="H4312" s="5"/>
      <c r="I4312" s="5"/>
      <c r="J4312" s="5"/>
      <c r="K4312" s="5"/>
      <c r="L4312" s="5"/>
      <c r="M4312" s="5">
        <v>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 t="e">
        <f t="shared" si="3627"/>
        <v>#DIV/0!</v>
      </c>
      <c r="X4312" s="24" t="s">
        <v>1214</v>
      </c>
    </row>
    <row r="4313" spans="1:25" ht="31.5" hidden="1" x14ac:dyDescent="0.25">
      <c r="A4313" s="4" t="s">
        <v>240</v>
      </c>
      <c r="B4313" s="4" t="s">
        <v>1344</v>
      </c>
      <c r="C4313" s="4" t="s">
        <v>1202</v>
      </c>
      <c r="D4313" s="4" t="s">
        <v>246</v>
      </c>
      <c r="E4313" s="14" t="s">
        <v>473</v>
      </c>
      <c r="F4313" s="5">
        <f t="shared" ref="F4313:L4314" si="3637">F4314</f>
        <v>59794.200000000004</v>
      </c>
      <c r="G4313" s="5">
        <f t="shared" si="3637"/>
        <v>59778.3</v>
      </c>
      <c r="H4313" s="5">
        <f t="shared" si="3637"/>
        <v>59777.5</v>
      </c>
      <c r="I4313" s="5">
        <f t="shared" si="3637"/>
        <v>0</v>
      </c>
      <c r="J4313" s="5">
        <f t="shared" si="3637"/>
        <v>0</v>
      </c>
      <c r="K4313" s="5">
        <f t="shared" si="3637"/>
        <v>0</v>
      </c>
      <c r="L4313" s="5">
        <f t="shared" si="3637"/>
        <v>544.5</v>
      </c>
      <c r="M4313" s="5">
        <f t="shared" si="3613"/>
        <v>60338.700000000004</v>
      </c>
      <c r="N4313" s="5">
        <v>0</v>
      </c>
      <c r="O4313" s="5">
        <f>O4314</f>
        <v>35996.217420000001</v>
      </c>
      <c r="P4313" s="5">
        <f t="shared" ref="P4313:V4314" si="3638">P4314</f>
        <v>0</v>
      </c>
      <c r="Q4313" s="5">
        <f t="shared" si="3638"/>
        <v>0</v>
      </c>
      <c r="R4313" s="5">
        <f t="shared" si="3638"/>
        <v>0</v>
      </c>
      <c r="S4313" s="5">
        <f t="shared" si="3638"/>
        <v>0</v>
      </c>
      <c r="T4313" s="5">
        <v>0</v>
      </c>
      <c r="U4313" s="5">
        <f t="shared" si="3638"/>
        <v>0</v>
      </c>
      <c r="V4313" s="36">
        <f t="shared" si="3638"/>
        <v>0</v>
      </c>
      <c r="W4313" s="5" t="e">
        <f t="shared" si="3627"/>
        <v>#DIV/0!</v>
      </c>
      <c r="X4313" s="24" t="s">
        <v>1214</v>
      </c>
    </row>
    <row r="4314" spans="1:25" hidden="1" x14ac:dyDescent="0.25">
      <c r="A4314" s="4" t="s">
        <v>240</v>
      </c>
      <c r="B4314" s="4" t="s">
        <v>1344</v>
      </c>
      <c r="C4314" s="4" t="s">
        <v>1202</v>
      </c>
      <c r="D4314" s="4" t="s">
        <v>245</v>
      </c>
      <c r="E4314" s="14" t="s">
        <v>474</v>
      </c>
      <c r="F4314" s="5">
        <f t="shared" si="3637"/>
        <v>59794.200000000004</v>
      </c>
      <c r="G4314" s="5">
        <f t="shared" si="3637"/>
        <v>59778.3</v>
      </c>
      <c r="H4314" s="5">
        <f t="shared" si="3637"/>
        <v>59777.5</v>
      </c>
      <c r="I4314" s="5">
        <f t="shared" si="3637"/>
        <v>0</v>
      </c>
      <c r="J4314" s="5">
        <f t="shared" si="3637"/>
        <v>0</v>
      </c>
      <c r="K4314" s="5">
        <f t="shared" si="3637"/>
        <v>0</v>
      </c>
      <c r="L4314" s="5">
        <f t="shared" si="3637"/>
        <v>544.5</v>
      </c>
      <c r="M4314" s="5">
        <f t="shared" si="3613"/>
        <v>60338.700000000004</v>
      </c>
      <c r="N4314" s="5">
        <v>0</v>
      </c>
      <c r="O4314" s="5">
        <f>O4315</f>
        <v>35996.217420000001</v>
      </c>
      <c r="P4314" s="5">
        <f t="shared" si="3638"/>
        <v>0</v>
      </c>
      <c r="Q4314" s="5">
        <f t="shared" si="3638"/>
        <v>0</v>
      </c>
      <c r="R4314" s="5">
        <f t="shared" si="3638"/>
        <v>0</v>
      </c>
      <c r="S4314" s="5">
        <f t="shared" si="3638"/>
        <v>0</v>
      </c>
      <c r="T4314" s="5">
        <v>0</v>
      </c>
      <c r="U4314" s="5">
        <f t="shared" si="3638"/>
        <v>0</v>
      </c>
      <c r="V4314" s="36">
        <f t="shared" si="3638"/>
        <v>0</v>
      </c>
      <c r="W4314" s="5" t="e">
        <f t="shared" si="3627"/>
        <v>#DIV/0!</v>
      </c>
      <c r="X4314" s="24" t="s">
        <v>1214</v>
      </c>
    </row>
    <row r="4315" spans="1:25" ht="47.25" hidden="1" x14ac:dyDescent="0.25">
      <c r="A4315" s="4" t="s">
        <v>240</v>
      </c>
      <c r="B4315" s="4" t="s">
        <v>1344</v>
      </c>
      <c r="C4315" s="4" t="s">
        <v>1204</v>
      </c>
      <c r="D4315" s="4"/>
      <c r="E4315" s="14" t="s">
        <v>1532</v>
      </c>
      <c r="F4315" s="5">
        <f t="shared" ref="F4315:L4315" si="3639">F4316+F4318+F4320</f>
        <v>59794.200000000004</v>
      </c>
      <c r="G4315" s="5">
        <f t="shared" si="3639"/>
        <v>59778.3</v>
      </c>
      <c r="H4315" s="5">
        <f t="shared" si="3639"/>
        <v>59777.5</v>
      </c>
      <c r="I4315" s="5">
        <f t="shared" si="3639"/>
        <v>0</v>
      </c>
      <c r="J4315" s="5">
        <f t="shared" si="3639"/>
        <v>0</v>
      </c>
      <c r="K4315" s="5">
        <f t="shared" si="3639"/>
        <v>0</v>
      </c>
      <c r="L4315" s="5">
        <f t="shared" si="3639"/>
        <v>544.5</v>
      </c>
      <c r="M4315" s="5">
        <f t="shared" si="3613"/>
        <v>60338.700000000004</v>
      </c>
      <c r="N4315" s="5">
        <v>0</v>
      </c>
      <c r="O4315" s="5">
        <f>O4316+O4318+O4320</f>
        <v>35996.217420000001</v>
      </c>
      <c r="P4315" s="5">
        <f t="shared" ref="P4315:V4315" si="3640">P4316+P4318+P4320</f>
        <v>0</v>
      </c>
      <c r="Q4315" s="5">
        <f t="shared" si="3640"/>
        <v>0</v>
      </c>
      <c r="R4315" s="5">
        <f t="shared" si="3640"/>
        <v>0</v>
      </c>
      <c r="S4315" s="5">
        <f t="shared" si="3640"/>
        <v>0</v>
      </c>
      <c r="T4315" s="5">
        <v>0</v>
      </c>
      <c r="U4315" s="5">
        <f t="shared" si="3640"/>
        <v>0</v>
      </c>
      <c r="V4315" s="36">
        <f t="shared" si="3640"/>
        <v>0</v>
      </c>
      <c r="W4315" s="5" t="e">
        <f t="shared" si="3627"/>
        <v>#DIV/0!</v>
      </c>
      <c r="X4315" s="24" t="s">
        <v>1214</v>
      </c>
    </row>
    <row r="4316" spans="1:25" ht="31.5" hidden="1" x14ac:dyDescent="0.25">
      <c r="A4316" s="4" t="s">
        <v>240</v>
      </c>
      <c r="B4316" s="4" t="s">
        <v>1344</v>
      </c>
      <c r="C4316" s="4" t="s">
        <v>1204</v>
      </c>
      <c r="D4316" s="4" t="s">
        <v>246</v>
      </c>
      <c r="E4316" s="14" t="s">
        <v>473</v>
      </c>
      <c r="F4316" s="5">
        <f t="shared" ref="F4316:L4316" si="3641">F4317</f>
        <v>51859.200000000004</v>
      </c>
      <c r="G4316" s="5">
        <f t="shared" si="3641"/>
        <v>51858.600000000006</v>
      </c>
      <c r="H4316" s="5">
        <f t="shared" si="3641"/>
        <v>51858.5</v>
      </c>
      <c r="I4316" s="5">
        <f t="shared" si="3641"/>
        <v>0</v>
      </c>
      <c r="J4316" s="5">
        <f t="shared" si="3641"/>
        <v>0</v>
      </c>
      <c r="K4316" s="5">
        <f t="shared" si="3641"/>
        <v>0</v>
      </c>
      <c r="L4316" s="5">
        <f t="shared" si="3641"/>
        <v>544.5</v>
      </c>
      <c r="M4316" s="5">
        <f t="shared" si="3613"/>
        <v>52403.700000000004</v>
      </c>
      <c r="N4316" s="5">
        <v>0</v>
      </c>
      <c r="O4316" s="5">
        <f>O4317</f>
        <v>31734.142179999999</v>
      </c>
      <c r="P4316" s="5">
        <f t="shared" ref="P4316:V4316" si="3642">P4317</f>
        <v>0</v>
      </c>
      <c r="Q4316" s="5">
        <f t="shared" si="3642"/>
        <v>0</v>
      </c>
      <c r="R4316" s="5">
        <f t="shared" si="3642"/>
        <v>0</v>
      </c>
      <c r="S4316" s="5">
        <f t="shared" si="3642"/>
        <v>0</v>
      </c>
      <c r="T4316" s="5">
        <v>0</v>
      </c>
      <c r="U4316" s="5">
        <f t="shared" si="3642"/>
        <v>0</v>
      </c>
      <c r="V4316" s="36">
        <f t="shared" si="3642"/>
        <v>0</v>
      </c>
      <c r="W4316" s="5" t="e">
        <f t="shared" si="3627"/>
        <v>#DIV/0!</v>
      </c>
      <c r="X4316" s="24" t="s">
        <v>1214</v>
      </c>
    </row>
    <row r="4317" spans="1:25" hidden="1" x14ac:dyDescent="0.25">
      <c r="A4317" s="4" t="s">
        <v>240</v>
      </c>
      <c r="B4317" s="4" t="s">
        <v>1344</v>
      </c>
      <c r="C4317" s="4" t="s">
        <v>1204</v>
      </c>
      <c r="D4317" s="4" t="s">
        <v>245</v>
      </c>
      <c r="E4317" s="14" t="s">
        <v>474</v>
      </c>
      <c r="F4317" s="5">
        <v>51859.200000000004</v>
      </c>
      <c r="G4317" s="5">
        <v>51858.600000000006</v>
      </c>
      <c r="H4317" s="5">
        <v>51858.5</v>
      </c>
      <c r="I4317" s="5"/>
      <c r="J4317" s="5"/>
      <c r="K4317" s="5"/>
      <c r="L4317" s="5">
        <v>544.5</v>
      </c>
      <c r="M4317" s="5">
        <f t="shared" si="3613"/>
        <v>52403.700000000004</v>
      </c>
      <c r="N4317" s="5">
        <v>0</v>
      </c>
      <c r="O4317" s="5">
        <v>31734.142179999999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36">
        <v>0</v>
      </c>
      <c r="W4317" s="5" t="e">
        <f t="shared" si="3627"/>
        <v>#DIV/0!</v>
      </c>
      <c r="X4317" s="24" t="s">
        <v>1214</v>
      </c>
    </row>
    <row r="4318" spans="1:25" ht="47.25" hidden="1" x14ac:dyDescent="0.25">
      <c r="A4318" s="4" t="s">
        <v>240</v>
      </c>
      <c r="B4318" s="4" t="s">
        <v>1344</v>
      </c>
      <c r="C4318" s="4" t="s">
        <v>1205</v>
      </c>
      <c r="D4318" s="4"/>
      <c r="E4318" s="14" t="s">
        <v>1209</v>
      </c>
      <c r="F4318" s="5">
        <f t="shared" ref="F4318:L4318" si="3643">F4319</f>
        <v>7162.3</v>
      </c>
      <c r="G4318" s="5">
        <f t="shared" si="3643"/>
        <v>7176.5</v>
      </c>
      <c r="H4318" s="5">
        <f t="shared" si="3643"/>
        <v>7185.5999999999995</v>
      </c>
      <c r="I4318" s="5">
        <f t="shared" si="3643"/>
        <v>0</v>
      </c>
      <c r="J4318" s="5">
        <f t="shared" si="3643"/>
        <v>0</v>
      </c>
      <c r="K4318" s="5">
        <f t="shared" si="3643"/>
        <v>0</v>
      </c>
      <c r="L4318" s="5">
        <f t="shared" si="3643"/>
        <v>0</v>
      </c>
      <c r="M4318" s="5">
        <f t="shared" si="3613"/>
        <v>7162.3</v>
      </c>
      <c r="N4318" s="5">
        <v>0</v>
      </c>
      <c r="O4318" s="5">
        <f>O4319</f>
        <v>3540.2441899999999</v>
      </c>
      <c r="P4318" s="5">
        <f t="shared" ref="P4318:V4318" si="3644">P4319</f>
        <v>0</v>
      </c>
      <c r="Q4318" s="5">
        <f t="shared" si="3644"/>
        <v>0</v>
      </c>
      <c r="R4318" s="5">
        <f t="shared" si="3644"/>
        <v>0</v>
      </c>
      <c r="S4318" s="5">
        <f t="shared" si="3644"/>
        <v>0</v>
      </c>
      <c r="T4318" s="5">
        <v>0</v>
      </c>
      <c r="U4318" s="5">
        <f t="shared" si="3644"/>
        <v>0</v>
      </c>
      <c r="V4318" s="36">
        <f t="shared" si="3644"/>
        <v>0</v>
      </c>
      <c r="W4318" s="5" t="e">
        <f t="shared" si="3627"/>
        <v>#DIV/0!</v>
      </c>
      <c r="X4318" s="24" t="s">
        <v>1214</v>
      </c>
    </row>
    <row r="4319" spans="1:25" ht="31.5" hidden="1" x14ac:dyDescent="0.25">
      <c r="A4319" s="4" t="s">
        <v>240</v>
      </c>
      <c r="B4319" s="4" t="s">
        <v>1344</v>
      </c>
      <c r="C4319" s="4" t="s">
        <v>1205</v>
      </c>
      <c r="D4319" s="4" t="s">
        <v>246</v>
      </c>
      <c r="E4319" s="14" t="s">
        <v>473</v>
      </c>
      <c r="F4319" s="5">
        <v>7162.3</v>
      </c>
      <c r="G4319" s="5">
        <v>7176.5</v>
      </c>
      <c r="H4319" s="5">
        <v>7185.5999999999995</v>
      </c>
      <c r="I4319" s="5"/>
      <c r="J4319" s="5"/>
      <c r="K4319" s="5"/>
      <c r="L4319" s="5"/>
      <c r="M4319" s="5">
        <f t="shared" si="3613"/>
        <v>7162.3</v>
      </c>
      <c r="N4319" s="5">
        <v>0</v>
      </c>
      <c r="O4319" s="5">
        <v>3540.2441899999999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0</v>
      </c>
      <c r="V4319" s="36">
        <v>0</v>
      </c>
      <c r="W4319" s="5" t="e">
        <f t="shared" si="3627"/>
        <v>#DIV/0!</v>
      </c>
      <c r="X4319" s="24" t="s">
        <v>1214</v>
      </c>
    </row>
    <row r="4320" spans="1:25" hidden="1" x14ac:dyDescent="0.25">
      <c r="A4320" s="4" t="s">
        <v>240</v>
      </c>
      <c r="B4320" s="4" t="s">
        <v>1344</v>
      </c>
      <c r="C4320" s="4" t="s">
        <v>1205</v>
      </c>
      <c r="D4320" s="4" t="s">
        <v>245</v>
      </c>
      <c r="E4320" s="14" t="s">
        <v>474</v>
      </c>
      <c r="F4320" s="5">
        <f t="shared" ref="F4320:L4320" si="3645">F4322</f>
        <v>772.7</v>
      </c>
      <c r="G4320" s="5">
        <f t="shared" si="3645"/>
        <v>743.2</v>
      </c>
      <c r="H4320" s="5">
        <f t="shared" si="3645"/>
        <v>733.4</v>
      </c>
      <c r="I4320" s="5">
        <f t="shared" si="3645"/>
        <v>0</v>
      </c>
      <c r="J4320" s="5">
        <f t="shared" si="3645"/>
        <v>0</v>
      </c>
      <c r="K4320" s="5">
        <f t="shared" si="3645"/>
        <v>0</v>
      </c>
      <c r="L4320" s="5">
        <f t="shared" si="3645"/>
        <v>0</v>
      </c>
      <c r="M4320" s="5">
        <f t="shared" si="3613"/>
        <v>772.7</v>
      </c>
      <c r="N4320" s="5">
        <v>0</v>
      </c>
      <c r="O4320" s="5">
        <f t="shared" ref="O4320:V4320" si="3646">O4322+O4321</f>
        <v>721.83105</v>
      </c>
      <c r="P4320" s="5">
        <f t="shared" si="3646"/>
        <v>0</v>
      </c>
      <c r="Q4320" s="5">
        <f t="shared" si="3646"/>
        <v>0</v>
      </c>
      <c r="R4320" s="5">
        <f t="shared" si="3646"/>
        <v>0</v>
      </c>
      <c r="S4320" s="5">
        <f t="shared" si="3646"/>
        <v>0</v>
      </c>
      <c r="T4320" s="5">
        <v>0</v>
      </c>
      <c r="U4320" s="5">
        <f t="shared" si="3646"/>
        <v>0</v>
      </c>
      <c r="V4320" s="36">
        <f t="shared" si="3646"/>
        <v>0</v>
      </c>
      <c r="W4320" s="5" t="e">
        <f t="shared" si="3627"/>
        <v>#DIV/0!</v>
      </c>
      <c r="X4320" s="24" t="s">
        <v>1214</v>
      </c>
    </row>
    <row r="4321" spans="1:24" ht="47.25" hidden="1" x14ac:dyDescent="0.25">
      <c r="A4321" s="4" t="s">
        <v>240</v>
      </c>
      <c r="B4321" s="4" t="s">
        <v>1344</v>
      </c>
      <c r="C4321" s="4" t="s">
        <v>1206</v>
      </c>
      <c r="D4321" s="4"/>
      <c r="E4321" s="14" t="s">
        <v>1210</v>
      </c>
      <c r="F4321" s="5"/>
      <c r="G4321" s="5"/>
      <c r="H4321" s="5"/>
      <c r="I4321" s="5"/>
      <c r="J4321" s="5"/>
      <c r="K4321" s="5"/>
      <c r="L4321" s="5"/>
      <c r="M4321" s="5">
        <v>0</v>
      </c>
      <c r="N4321" s="5">
        <v>0</v>
      </c>
      <c r="O4321" s="5">
        <v>107.88005</v>
      </c>
      <c r="P4321" s="5">
        <v>0</v>
      </c>
      <c r="Q4321" s="5">
        <v>0</v>
      </c>
      <c r="R4321" s="5">
        <v>0</v>
      </c>
      <c r="S4321" s="5">
        <v>0</v>
      </c>
      <c r="T4321" s="5">
        <v>0</v>
      </c>
      <c r="U4321" s="5">
        <v>0</v>
      </c>
      <c r="V4321" s="36">
        <v>0</v>
      </c>
      <c r="W4321" s="5" t="e">
        <f t="shared" si="3627"/>
        <v>#DIV/0!</v>
      </c>
      <c r="X4321" s="24" t="s">
        <v>1214</v>
      </c>
    </row>
    <row r="4322" spans="1:24" ht="31.5" hidden="1" x14ac:dyDescent="0.25">
      <c r="A4322" s="4" t="s">
        <v>240</v>
      </c>
      <c r="B4322" s="4" t="s">
        <v>1344</v>
      </c>
      <c r="C4322" s="4" t="s">
        <v>1206</v>
      </c>
      <c r="D4322" s="4" t="s">
        <v>246</v>
      </c>
      <c r="E4322" s="14" t="s">
        <v>473</v>
      </c>
      <c r="F4322" s="5">
        <v>772.7</v>
      </c>
      <c r="G4322" s="5">
        <v>743.2</v>
      </c>
      <c r="H4322" s="5">
        <v>733.4</v>
      </c>
      <c r="I4322" s="5"/>
      <c r="J4322" s="5"/>
      <c r="K4322" s="5"/>
      <c r="L4322" s="5"/>
      <c r="M4322" s="5">
        <f t="shared" si="3613"/>
        <v>772.7</v>
      </c>
      <c r="N4322" s="5">
        <v>0</v>
      </c>
      <c r="O4322" s="5">
        <v>613.95100000000002</v>
      </c>
      <c r="P4322" s="5">
        <v>0</v>
      </c>
      <c r="Q4322" s="5">
        <v>0</v>
      </c>
      <c r="R4322" s="5">
        <v>0</v>
      </c>
      <c r="S4322" s="5">
        <v>0</v>
      </c>
      <c r="T4322" s="5">
        <v>0</v>
      </c>
      <c r="U4322" s="5">
        <v>0</v>
      </c>
      <c r="V4322" s="36">
        <v>0</v>
      </c>
      <c r="W4322" s="5" t="e">
        <f t="shared" si="3627"/>
        <v>#DIV/0!</v>
      </c>
      <c r="X4322" s="24" t="s">
        <v>1214</v>
      </c>
    </row>
    <row r="4323" spans="1:24" s="3" customFormat="1" hidden="1" x14ac:dyDescent="0.25">
      <c r="A4323" s="4" t="s">
        <v>240</v>
      </c>
      <c r="B4323" s="4" t="s">
        <v>1344</v>
      </c>
      <c r="C4323" s="4" t="s">
        <v>1206</v>
      </c>
      <c r="D4323" s="4" t="s">
        <v>245</v>
      </c>
      <c r="E4323" s="14" t="s">
        <v>474</v>
      </c>
      <c r="F4323" s="8">
        <f t="shared" ref="F4323:L4323" si="3647">F4324+F4338</f>
        <v>133425.60000000001</v>
      </c>
      <c r="G4323" s="8">
        <f t="shared" si="3647"/>
        <v>12285.5</v>
      </c>
      <c r="H4323" s="8">
        <f t="shared" si="3647"/>
        <v>10000</v>
      </c>
      <c r="I4323" s="8">
        <f t="shared" si="3647"/>
        <v>38290.300000000003</v>
      </c>
      <c r="J4323" s="8">
        <f t="shared" si="3647"/>
        <v>-7.9580786405131221E-13</v>
      </c>
      <c r="K4323" s="8">
        <f t="shared" si="3647"/>
        <v>0</v>
      </c>
      <c r="L4323" s="8">
        <f t="shared" si="3647"/>
        <v>3642.2330000000002</v>
      </c>
      <c r="M4323" s="8">
        <f t="shared" si="3613"/>
        <v>175358.13300000003</v>
      </c>
      <c r="N4323" s="5">
        <v>0</v>
      </c>
      <c r="O4323" s="8">
        <f>O4324+O4338</f>
        <v>109450.4457</v>
      </c>
      <c r="P4323" s="8">
        <f t="shared" ref="P4323:V4323" si="3648">P4324+P4338</f>
        <v>0</v>
      </c>
      <c r="Q4323" s="8">
        <f t="shared" si="3648"/>
        <v>0</v>
      </c>
      <c r="R4323" s="8">
        <f t="shared" si="3648"/>
        <v>1690833.9913699999</v>
      </c>
      <c r="S4323" s="8">
        <f t="shared" si="3648"/>
        <v>109450.4457</v>
      </c>
      <c r="T4323" s="5">
        <v>0</v>
      </c>
      <c r="U4323" s="8">
        <f t="shared" si="3648"/>
        <v>0</v>
      </c>
      <c r="V4323" s="34">
        <f t="shared" si="3648"/>
        <v>798698.75663000019</v>
      </c>
      <c r="W4323" s="5" t="e">
        <f t="shared" si="3627"/>
        <v>#DIV/0!</v>
      </c>
      <c r="X4323" s="24" t="s">
        <v>1214</v>
      </c>
    </row>
    <row r="4324" spans="1:24" s="10" customFormat="1" ht="47.25" hidden="1" x14ac:dyDescent="0.25">
      <c r="A4324" s="4" t="s">
        <v>240</v>
      </c>
      <c r="B4324" s="4" t="s">
        <v>1344</v>
      </c>
      <c r="C4324" s="4" t="s">
        <v>1207</v>
      </c>
      <c r="D4324" s="4"/>
      <c r="E4324" s="14" t="s">
        <v>1211</v>
      </c>
      <c r="F4324" s="11">
        <f t="shared" ref="F4324:L4329" si="3649">F4325</f>
        <v>117416.9</v>
      </c>
      <c r="G4324" s="11">
        <f t="shared" si="3649"/>
        <v>0</v>
      </c>
      <c r="H4324" s="11">
        <f t="shared" si="3649"/>
        <v>0</v>
      </c>
      <c r="I4324" s="11">
        <f t="shared" si="3649"/>
        <v>38290.300000000003</v>
      </c>
      <c r="J4324" s="11">
        <f t="shared" si="3649"/>
        <v>0</v>
      </c>
      <c r="K4324" s="11">
        <f t="shared" si="3649"/>
        <v>0</v>
      </c>
      <c r="L4324" s="11">
        <f t="shared" si="3649"/>
        <v>13322.73</v>
      </c>
      <c r="M4324" s="11">
        <f t="shared" si="3613"/>
        <v>169029.93000000002</v>
      </c>
      <c r="N4324" s="5">
        <v>0</v>
      </c>
      <c r="O4324" s="11">
        <f t="shared" ref="O4324:O4329" si="3650">O4325</f>
        <v>103577.24288999999</v>
      </c>
      <c r="P4324" s="11">
        <f t="shared" ref="P4324:V4329" si="3651">P4325</f>
        <v>0</v>
      </c>
      <c r="Q4324" s="11">
        <f t="shared" si="3651"/>
        <v>0</v>
      </c>
      <c r="R4324" s="11">
        <f t="shared" si="3651"/>
        <v>11351.367</v>
      </c>
      <c r="S4324" s="11">
        <f t="shared" si="3651"/>
        <v>103577.24288999999</v>
      </c>
      <c r="T4324" s="5">
        <v>0</v>
      </c>
      <c r="U4324" s="11">
        <f t="shared" si="3651"/>
        <v>0</v>
      </c>
      <c r="V4324" s="35">
        <f t="shared" si="3651"/>
        <v>13919.434399999998</v>
      </c>
      <c r="W4324" s="5" t="e">
        <f t="shared" si="3627"/>
        <v>#DIV/0!</v>
      </c>
      <c r="X4324" s="24" t="s">
        <v>1214</v>
      </c>
    </row>
    <row r="4325" spans="1:24" ht="31.5" hidden="1" x14ac:dyDescent="0.25">
      <c r="A4325" s="4" t="s">
        <v>240</v>
      </c>
      <c r="B4325" s="4" t="s">
        <v>1344</v>
      </c>
      <c r="C4325" s="4" t="s">
        <v>1207</v>
      </c>
      <c r="D4325" s="4" t="s">
        <v>246</v>
      </c>
      <c r="E4325" s="14" t="s">
        <v>473</v>
      </c>
      <c r="F4325" s="5">
        <f t="shared" si="3649"/>
        <v>117416.9</v>
      </c>
      <c r="G4325" s="5">
        <f t="shared" si="3649"/>
        <v>0</v>
      </c>
      <c r="H4325" s="5">
        <f t="shared" si="3649"/>
        <v>0</v>
      </c>
      <c r="I4325" s="5">
        <f t="shared" si="3649"/>
        <v>38290.300000000003</v>
      </c>
      <c r="J4325" s="5">
        <f t="shared" si="3649"/>
        <v>0</v>
      </c>
      <c r="K4325" s="5">
        <f t="shared" si="3649"/>
        <v>0</v>
      </c>
      <c r="L4325" s="5">
        <f t="shared" si="3649"/>
        <v>13322.73</v>
      </c>
      <c r="M4325" s="5">
        <f t="shared" si="3613"/>
        <v>169029.93000000002</v>
      </c>
      <c r="N4325" s="5">
        <v>0</v>
      </c>
      <c r="O4325" s="5">
        <f t="shared" si="3650"/>
        <v>103577.24288999999</v>
      </c>
      <c r="P4325" s="5">
        <f t="shared" si="3651"/>
        <v>0</v>
      </c>
      <c r="Q4325" s="5">
        <f t="shared" si="3651"/>
        <v>0</v>
      </c>
      <c r="R4325" s="5">
        <f t="shared" si="3651"/>
        <v>11351.367</v>
      </c>
      <c r="S4325" s="5">
        <f t="shared" si="3651"/>
        <v>103577.24288999999</v>
      </c>
      <c r="T4325" s="5">
        <v>0</v>
      </c>
      <c r="U4325" s="5">
        <f t="shared" si="3651"/>
        <v>0</v>
      </c>
      <c r="V4325" s="36">
        <f t="shared" si="3651"/>
        <v>13919.434399999998</v>
      </c>
      <c r="W4325" s="5" t="e">
        <f t="shared" si="3627"/>
        <v>#DIV/0!</v>
      </c>
      <c r="X4325" s="24" t="s">
        <v>1214</v>
      </c>
    </row>
    <row r="4326" spans="1:24" hidden="1" x14ac:dyDescent="0.25">
      <c r="A4326" s="4" t="s">
        <v>240</v>
      </c>
      <c r="B4326" s="4" t="s">
        <v>1344</v>
      </c>
      <c r="C4326" s="4" t="s">
        <v>1207</v>
      </c>
      <c r="D4326" s="4" t="s">
        <v>245</v>
      </c>
      <c r="E4326" s="14" t="s">
        <v>474</v>
      </c>
      <c r="F4326" s="5">
        <f t="shared" ref="F4326:L4326" si="3652">F4327+F4331</f>
        <v>117416.9</v>
      </c>
      <c r="G4326" s="5">
        <f t="shared" si="3652"/>
        <v>0</v>
      </c>
      <c r="H4326" s="5">
        <f t="shared" si="3652"/>
        <v>0</v>
      </c>
      <c r="I4326" s="5">
        <f t="shared" si="3652"/>
        <v>38290.300000000003</v>
      </c>
      <c r="J4326" s="5">
        <f t="shared" si="3652"/>
        <v>0</v>
      </c>
      <c r="K4326" s="5">
        <f t="shared" si="3652"/>
        <v>0</v>
      </c>
      <c r="L4326" s="5">
        <f t="shared" si="3652"/>
        <v>13322.73</v>
      </c>
      <c r="M4326" s="5">
        <f t="shared" si="3613"/>
        <v>169029.93000000002</v>
      </c>
      <c r="N4326" s="5">
        <v>0</v>
      </c>
      <c r="O4326" s="5">
        <f>O4327+O4331</f>
        <v>103577.24288999999</v>
      </c>
      <c r="P4326" s="5">
        <f t="shared" ref="P4326:V4326" si="3653">P4327+P4331</f>
        <v>0</v>
      </c>
      <c r="Q4326" s="5">
        <f t="shared" si="3653"/>
        <v>0</v>
      </c>
      <c r="R4326" s="5">
        <f t="shared" si="3653"/>
        <v>11351.367</v>
      </c>
      <c r="S4326" s="5">
        <f t="shared" si="3653"/>
        <v>103577.24288999999</v>
      </c>
      <c r="T4326" s="5">
        <v>0</v>
      </c>
      <c r="U4326" s="5">
        <f t="shared" si="3653"/>
        <v>0</v>
      </c>
      <c r="V4326" s="36">
        <f t="shared" si="3653"/>
        <v>13919.434399999998</v>
      </c>
      <c r="W4326" s="5" t="e">
        <f t="shared" si="3627"/>
        <v>#DIV/0!</v>
      </c>
      <c r="X4326" s="24" t="s">
        <v>1214</v>
      </c>
    </row>
    <row r="4327" spans="1:24" ht="31.5" hidden="1" x14ac:dyDescent="0.25">
      <c r="A4327" s="4" t="s">
        <v>240</v>
      </c>
      <c r="B4327" s="4" t="s">
        <v>1344</v>
      </c>
      <c r="C4327" s="4" t="s">
        <v>1208</v>
      </c>
      <c r="D4327" s="4"/>
      <c r="E4327" s="14" t="s">
        <v>1212</v>
      </c>
      <c r="F4327" s="5">
        <f t="shared" si="3649"/>
        <v>24933.9</v>
      </c>
      <c r="G4327" s="5">
        <f t="shared" si="3649"/>
        <v>0</v>
      </c>
      <c r="H4327" s="5">
        <f t="shared" si="3649"/>
        <v>0</v>
      </c>
      <c r="I4327" s="5">
        <f t="shared" si="3649"/>
        <v>0</v>
      </c>
      <c r="J4327" s="5">
        <f t="shared" si="3649"/>
        <v>0</v>
      </c>
      <c r="K4327" s="5">
        <f t="shared" si="3649"/>
        <v>0</v>
      </c>
      <c r="L4327" s="5">
        <f t="shared" si="3649"/>
        <v>-6071.6650000000009</v>
      </c>
      <c r="M4327" s="5">
        <f t="shared" si="3613"/>
        <v>18862.235000000001</v>
      </c>
      <c r="N4327" s="5">
        <v>0</v>
      </c>
      <c r="O4327" s="5">
        <f t="shared" si="3650"/>
        <v>8709.3147900000004</v>
      </c>
      <c r="P4327" s="5">
        <f t="shared" si="3651"/>
        <v>0</v>
      </c>
      <c r="Q4327" s="5">
        <f t="shared" si="3651"/>
        <v>0</v>
      </c>
      <c r="R4327" s="5">
        <f t="shared" si="3651"/>
        <v>7937.8</v>
      </c>
      <c r="S4327" s="5">
        <f t="shared" si="3651"/>
        <v>8709.3147900000004</v>
      </c>
      <c r="T4327" s="5">
        <v>0</v>
      </c>
      <c r="U4327" s="5">
        <f t="shared" si="3651"/>
        <v>0</v>
      </c>
      <c r="V4327" s="36">
        <f t="shared" si="3651"/>
        <v>7916.4</v>
      </c>
      <c r="W4327" s="5" t="e">
        <f t="shared" si="3627"/>
        <v>#DIV/0!</v>
      </c>
      <c r="X4327" s="24" t="s">
        <v>1214</v>
      </c>
    </row>
    <row r="4328" spans="1:24" ht="31.5" hidden="1" x14ac:dyDescent="0.25">
      <c r="A4328" s="4" t="s">
        <v>240</v>
      </c>
      <c r="B4328" s="4" t="s">
        <v>1344</v>
      </c>
      <c r="C4328" s="4" t="s">
        <v>1208</v>
      </c>
      <c r="D4328" s="4" t="s">
        <v>246</v>
      </c>
      <c r="E4328" s="14" t="s">
        <v>473</v>
      </c>
      <c r="F4328" s="5">
        <f t="shared" si="3649"/>
        <v>24933.9</v>
      </c>
      <c r="G4328" s="5">
        <f t="shared" si="3649"/>
        <v>0</v>
      </c>
      <c r="H4328" s="5">
        <f t="shared" si="3649"/>
        <v>0</v>
      </c>
      <c r="I4328" s="5">
        <f t="shared" si="3649"/>
        <v>0</v>
      </c>
      <c r="J4328" s="5">
        <f t="shared" si="3649"/>
        <v>0</v>
      </c>
      <c r="K4328" s="5">
        <f t="shared" si="3649"/>
        <v>0</v>
      </c>
      <c r="L4328" s="5">
        <f t="shared" si="3649"/>
        <v>-6071.6650000000009</v>
      </c>
      <c r="M4328" s="5">
        <f t="shared" si="3613"/>
        <v>18862.235000000001</v>
      </c>
      <c r="N4328" s="5">
        <v>0</v>
      </c>
      <c r="O4328" s="5">
        <f t="shared" si="3650"/>
        <v>8709.3147900000004</v>
      </c>
      <c r="P4328" s="5">
        <f t="shared" si="3651"/>
        <v>0</v>
      </c>
      <c r="Q4328" s="5">
        <f t="shared" si="3651"/>
        <v>0</v>
      </c>
      <c r="R4328" s="5">
        <f t="shared" si="3651"/>
        <v>7937.8</v>
      </c>
      <c r="S4328" s="5">
        <f t="shared" si="3651"/>
        <v>8709.3147900000004</v>
      </c>
      <c r="T4328" s="5">
        <v>0</v>
      </c>
      <c r="U4328" s="5">
        <f t="shared" si="3651"/>
        <v>0</v>
      </c>
      <c r="V4328" s="36">
        <f t="shared" si="3651"/>
        <v>7916.4</v>
      </c>
      <c r="W4328" s="5" t="e">
        <f t="shared" si="3627"/>
        <v>#DIV/0!</v>
      </c>
      <c r="X4328" s="24" t="s">
        <v>1214</v>
      </c>
    </row>
    <row r="4329" spans="1:24" hidden="1" x14ac:dyDescent="0.25">
      <c r="A4329" s="4" t="s">
        <v>240</v>
      </c>
      <c r="B4329" s="4" t="s">
        <v>1344</v>
      </c>
      <c r="C4329" s="4" t="s">
        <v>1208</v>
      </c>
      <c r="D4329" s="4" t="s">
        <v>245</v>
      </c>
      <c r="E4329" s="14" t="s">
        <v>474</v>
      </c>
      <c r="F4329" s="5">
        <f t="shared" si="3649"/>
        <v>24933.9</v>
      </c>
      <c r="G4329" s="5">
        <f t="shared" si="3649"/>
        <v>0</v>
      </c>
      <c r="H4329" s="5">
        <f t="shared" si="3649"/>
        <v>0</v>
      </c>
      <c r="I4329" s="5">
        <f t="shared" si="3649"/>
        <v>0</v>
      </c>
      <c r="J4329" s="5">
        <f t="shared" si="3649"/>
        <v>0</v>
      </c>
      <c r="K4329" s="5">
        <f t="shared" si="3649"/>
        <v>0</v>
      </c>
      <c r="L4329" s="5">
        <f t="shared" si="3649"/>
        <v>-6071.6650000000009</v>
      </c>
      <c r="M4329" s="5">
        <f t="shared" si="3613"/>
        <v>18862.235000000001</v>
      </c>
      <c r="N4329" s="5">
        <v>0</v>
      </c>
      <c r="O4329" s="5">
        <f t="shared" si="3650"/>
        <v>8709.3147900000004</v>
      </c>
      <c r="P4329" s="5">
        <f t="shared" si="3651"/>
        <v>0</v>
      </c>
      <c r="Q4329" s="5">
        <f t="shared" si="3651"/>
        <v>0</v>
      </c>
      <c r="R4329" s="5">
        <f t="shared" si="3651"/>
        <v>7937.8</v>
      </c>
      <c r="S4329" s="5">
        <f t="shared" si="3651"/>
        <v>8709.3147900000004</v>
      </c>
      <c r="T4329" s="5">
        <v>0</v>
      </c>
      <c r="U4329" s="5">
        <f t="shared" si="3651"/>
        <v>0</v>
      </c>
      <c r="V4329" s="36">
        <f t="shared" si="3651"/>
        <v>7916.4</v>
      </c>
      <c r="W4329" s="5" t="e">
        <f t="shared" si="3627"/>
        <v>#DIV/0!</v>
      </c>
      <c r="X4329" s="24" t="s">
        <v>1214</v>
      </c>
    </row>
    <row r="4330" spans="1:24" ht="47.25" x14ac:dyDescent="0.25">
      <c r="A4330" s="4" t="s">
        <v>240</v>
      </c>
      <c r="B4330" s="4" t="s">
        <v>1344</v>
      </c>
      <c r="C4330" s="4" t="s">
        <v>1226</v>
      </c>
      <c r="D4330" s="4"/>
      <c r="E4330" s="14" t="s">
        <v>1227</v>
      </c>
      <c r="F4330" s="5">
        <v>24933.9</v>
      </c>
      <c r="G4330" s="5"/>
      <c r="H4330" s="5"/>
      <c r="I4330" s="5"/>
      <c r="J4330" s="5"/>
      <c r="K4330" s="5"/>
      <c r="L4330" s="5">
        <f>11061.502-17133.167</f>
        <v>-6071.6650000000009</v>
      </c>
      <c r="M4330" s="5">
        <f t="shared" si="3613"/>
        <v>18862.235000000001</v>
      </c>
      <c r="N4330" s="5">
        <v>7937.8</v>
      </c>
      <c r="O4330" s="5">
        <v>8709.3147900000004</v>
      </c>
      <c r="P4330" s="5">
        <v>0</v>
      </c>
      <c r="Q4330" s="5">
        <v>0</v>
      </c>
      <c r="R4330" s="5">
        <f>N4330</f>
        <v>7937.8</v>
      </c>
      <c r="S4330" s="5">
        <f>O4330</f>
        <v>8709.3147900000004</v>
      </c>
      <c r="T4330" s="5">
        <v>7916.4</v>
      </c>
      <c r="U4330" s="5">
        <v>0</v>
      </c>
      <c r="V4330" s="36">
        <f>T4330</f>
        <v>7916.4</v>
      </c>
      <c r="W4330" s="5">
        <f t="shared" si="3627"/>
        <v>99.730403890246663</v>
      </c>
      <c r="X4330" s="26"/>
    </row>
    <row r="4331" spans="1:24" ht="31.5" x14ac:dyDescent="0.25">
      <c r="A4331" s="4" t="s">
        <v>240</v>
      </c>
      <c r="B4331" s="4" t="s">
        <v>1344</v>
      </c>
      <c r="C4331" s="4" t="s">
        <v>1226</v>
      </c>
      <c r="D4331" s="4" t="s">
        <v>246</v>
      </c>
      <c r="E4331" s="14" t="s">
        <v>473</v>
      </c>
      <c r="F4331" s="5">
        <f t="shared" ref="F4331:L4331" si="3654">F4332+F4335</f>
        <v>92483</v>
      </c>
      <c r="G4331" s="5">
        <f t="shared" si="3654"/>
        <v>0</v>
      </c>
      <c r="H4331" s="5">
        <f t="shared" si="3654"/>
        <v>0</v>
      </c>
      <c r="I4331" s="5">
        <f t="shared" si="3654"/>
        <v>38290.300000000003</v>
      </c>
      <c r="J4331" s="5">
        <f t="shared" si="3654"/>
        <v>0</v>
      </c>
      <c r="K4331" s="5">
        <f t="shared" si="3654"/>
        <v>0</v>
      </c>
      <c r="L4331" s="5">
        <f t="shared" si="3654"/>
        <v>19394.395</v>
      </c>
      <c r="M4331" s="5">
        <f t="shared" si="3613"/>
        <v>150167.69500000001</v>
      </c>
      <c r="N4331" s="5">
        <v>7937.8</v>
      </c>
      <c r="O4331" s="5">
        <f>O4332+O4335</f>
        <v>94867.92809999999</v>
      </c>
      <c r="P4331" s="5">
        <f t="shared" ref="P4331:V4331" si="3655">P4332+P4335</f>
        <v>0</v>
      </c>
      <c r="Q4331" s="5">
        <f t="shared" si="3655"/>
        <v>0</v>
      </c>
      <c r="R4331" s="5">
        <f t="shared" si="3655"/>
        <v>3413.567</v>
      </c>
      <c r="S4331" s="5">
        <f t="shared" si="3655"/>
        <v>94867.92809999999</v>
      </c>
      <c r="T4331" s="5">
        <v>7916.4</v>
      </c>
      <c r="U4331" s="5">
        <f t="shared" si="3655"/>
        <v>0</v>
      </c>
      <c r="V4331" s="36">
        <f t="shared" si="3655"/>
        <v>6003.0343999999996</v>
      </c>
      <c r="W4331" s="5">
        <f t="shared" si="3627"/>
        <v>99.730403890246663</v>
      </c>
      <c r="X4331" s="26"/>
    </row>
    <row r="4332" spans="1:24" x14ac:dyDescent="0.25">
      <c r="A4332" s="4" t="s">
        <v>240</v>
      </c>
      <c r="B4332" s="4" t="s">
        <v>1344</v>
      </c>
      <c r="C4332" s="4" t="s">
        <v>1226</v>
      </c>
      <c r="D4332" s="4" t="s">
        <v>245</v>
      </c>
      <c r="E4332" s="14" t="s">
        <v>474</v>
      </c>
      <c r="F4332" s="5">
        <f t="shared" ref="F4332:L4333" si="3656">F4333</f>
        <v>92483</v>
      </c>
      <c r="G4332" s="5">
        <f t="shared" si="3656"/>
        <v>0</v>
      </c>
      <c r="H4332" s="5">
        <f t="shared" si="3656"/>
        <v>0</v>
      </c>
      <c r="I4332" s="5">
        <f t="shared" si="3656"/>
        <v>38290.300000000003</v>
      </c>
      <c r="J4332" s="5">
        <f t="shared" si="3656"/>
        <v>0</v>
      </c>
      <c r="K4332" s="5">
        <f t="shared" si="3656"/>
        <v>0</v>
      </c>
      <c r="L4332" s="5">
        <f t="shared" si="3656"/>
        <v>15980.826999999999</v>
      </c>
      <c r="M4332" s="5">
        <f t="shared" si="3613"/>
        <v>146754.12700000001</v>
      </c>
      <c r="N4332" s="5">
        <v>7937.8</v>
      </c>
      <c r="O4332" s="5">
        <f>O4333</f>
        <v>91454.360929999995</v>
      </c>
      <c r="P4332" s="5">
        <f t="shared" ref="P4332:V4333" si="3657">P4333</f>
        <v>0</v>
      </c>
      <c r="Q4332" s="5">
        <f t="shared" si="3657"/>
        <v>0</v>
      </c>
      <c r="R4332" s="5">
        <f t="shared" si="3657"/>
        <v>0</v>
      </c>
      <c r="S4332" s="5">
        <f t="shared" si="3657"/>
        <v>91454.360929999995</v>
      </c>
      <c r="T4332" s="5">
        <v>7916.4</v>
      </c>
      <c r="U4332" s="5">
        <f t="shared" si="3657"/>
        <v>0</v>
      </c>
      <c r="V4332" s="36">
        <f t="shared" si="3657"/>
        <v>0</v>
      </c>
      <c r="W4332" s="5">
        <f t="shared" si="3627"/>
        <v>99.730403890246663</v>
      </c>
      <c r="X4332" s="26"/>
    </row>
    <row r="4333" spans="1:24" ht="47.25" hidden="1" x14ac:dyDescent="0.25">
      <c r="A4333" s="4" t="s">
        <v>240</v>
      </c>
      <c r="B4333" s="4" t="s">
        <v>1344</v>
      </c>
      <c r="C4333" s="4" t="s">
        <v>1533</v>
      </c>
      <c r="D4333" s="4"/>
      <c r="E4333" s="14" t="s">
        <v>1534</v>
      </c>
      <c r="F4333" s="5">
        <f t="shared" si="3656"/>
        <v>92483</v>
      </c>
      <c r="G4333" s="5">
        <f t="shared" si="3656"/>
        <v>0</v>
      </c>
      <c r="H4333" s="5">
        <f t="shared" si="3656"/>
        <v>0</v>
      </c>
      <c r="I4333" s="5">
        <f t="shared" si="3656"/>
        <v>38290.300000000003</v>
      </c>
      <c r="J4333" s="5">
        <f t="shared" si="3656"/>
        <v>0</v>
      </c>
      <c r="K4333" s="5">
        <f t="shared" si="3656"/>
        <v>0</v>
      </c>
      <c r="L4333" s="5">
        <f t="shared" si="3656"/>
        <v>15980.826999999999</v>
      </c>
      <c r="M4333" s="5">
        <f t="shared" si="3613"/>
        <v>146754.12700000001</v>
      </c>
      <c r="N4333" s="5">
        <v>0</v>
      </c>
      <c r="O4333" s="5">
        <f>O4334</f>
        <v>91454.360929999995</v>
      </c>
      <c r="P4333" s="5">
        <f t="shared" si="3657"/>
        <v>0</v>
      </c>
      <c r="Q4333" s="5">
        <f t="shared" si="3657"/>
        <v>0</v>
      </c>
      <c r="R4333" s="5">
        <f t="shared" si="3657"/>
        <v>0</v>
      </c>
      <c r="S4333" s="5">
        <f t="shared" si="3657"/>
        <v>91454.360929999995</v>
      </c>
      <c r="T4333" s="5">
        <v>0</v>
      </c>
      <c r="U4333" s="5">
        <f t="shared" si="3657"/>
        <v>0</v>
      </c>
      <c r="V4333" s="36">
        <f t="shared" si="3657"/>
        <v>0</v>
      </c>
      <c r="W4333" s="5" t="e">
        <f t="shared" si="3627"/>
        <v>#DIV/0!</v>
      </c>
      <c r="X4333" s="24" t="s">
        <v>1214</v>
      </c>
    </row>
    <row r="4334" spans="1:24" ht="31.5" hidden="1" x14ac:dyDescent="0.25">
      <c r="A4334" s="4" t="s">
        <v>240</v>
      </c>
      <c r="B4334" s="4" t="s">
        <v>1344</v>
      </c>
      <c r="C4334" s="4" t="s">
        <v>1533</v>
      </c>
      <c r="D4334" s="4" t="s">
        <v>246</v>
      </c>
      <c r="E4334" s="14" t="s">
        <v>473</v>
      </c>
      <c r="F4334" s="5">
        <v>92483</v>
      </c>
      <c r="G4334" s="5"/>
      <c r="H4334" s="5"/>
      <c r="I4334" s="5">
        <f>50000-11709.7</f>
        <v>38290.300000000003</v>
      </c>
      <c r="J4334" s="5"/>
      <c r="K4334" s="5"/>
      <c r="L4334" s="5">
        <v>15980.826999999999</v>
      </c>
      <c r="M4334" s="5">
        <f t="shared" si="3613"/>
        <v>146754.12700000001</v>
      </c>
      <c r="N4334" s="5">
        <v>0</v>
      </c>
      <c r="O4334" s="5">
        <v>91454.360929999995</v>
      </c>
      <c r="P4334" s="5">
        <v>0</v>
      </c>
      <c r="Q4334" s="5">
        <v>0</v>
      </c>
      <c r="R4334" s="5">
        <f>N4334</f>
        <v>0</v>
      </c>
      <c r="S4334" s="5">
        <f>O4334</f>
        <v>91454.360929999995</v>
      </c>
      <c r="T4334" s="5">
        <v>0</v>
      </c>
      <c r="U4334" s="5">
        <v>0</v>
      </c>
      <c r="V4334" s="36">
        <f>T4334</f>
        <v>0</v>
      </c>
      <c r="W4334" s="5" t="e">
        <f t="shared" si="3627"/>
        <v>#DIV/0!</v>
      </c>
      <c r="X4334" s="24" t="s">
        <v>1214</v>
      </c>
    </row>
    <row r="4335" spans="1:24" hidden="1" x14ac:dyDescent="0.25">
      <c r="A4335" s="4" t="s">
        <v>240</v>
      </c>
      <c r="B4335" s="4" t="s">
        <v>1344</v>
      </c>
      <c r="C4335" s="4" t="s">
        <v>1533</v>
      </c>
      <c r="D4335" s="4" t="s">
        <v>245</v>
      </c>
      <c r="E4335" s="14" t="s">
        <v>474</v>
      </c>
      <c r="F4335" s="5">
        <f t="shared" ref="F4335:L4336" si="3658">F4336</f>
        <v>0</v>
      </c>
      <c r="G4335" s="5">
        <f t="shared" si="3658"/>
        <v>0</v>
      </c>
      <c r="H4335" s="5">
        <f t="shared" si="3658"/>
        <v>0</v>
      </c>
      <c r="I4335" s="5">
        <f t="shared" si="3658"/>
        <v>0</v>
      </c>
      <c r="J4335" s="5">
        <f t="shared" si="3658"/>
        <v>0</v>
      </c>
      <c r="K4335" s="5">
        <f t="shared" si="3658"/>
        <v>0</v>
      </c>
      <c r="L4335" s="5">
        <f t="shared" si="3658"/>
        <v>3413.5680000000002</v>
      </c>
      <c r="M4335" s="5">
        <f t="shared" si="3613"/>
        <v>3413.5680000000002</v>
      </c>
      <c r="N4335" s="5">
        <v>0</v>
      </c>
      <c r="O4335" s="5">
        <f>O4336</f>
        <v>3413.5671699999998</v>
      </c>
      <c r="P4335" s="5">
        <f t="shared" ref="P4335:V4336" si="3659">P4336</f>
        <v>0</v>
      </c>
      <c r="Q4335" s="5">
        <f t="shared" si="3659"/>
        <v>0</v>
      </c>
      <c r="R4335" s="5">
        <f t="shared" si="3659"/>
        <v>3413.567</v>
      </c>
      <c r="S4335" s="5">
        <f t="shared" si="3659"/>
        <v>3413.5671699999998</v>
      </c>
      <c r="T4335" s="5">
        <v>0</v>
      </c>
      <c r="U4335" s="5">
        <f t="shared" si="3659"/>
        <v>0</v>
      </c>
      <c r="V4335" s="36">
        <f t="shared" si="3659"/>
        <v>6003.0343999999996</v>
      </c>
      <c r="W4335" s="5" t="e">
        <f t="shared" si="3627"/>
        <v>#DIV/0!</v>
      </c>
      <c r="X4335" s="24" t="s">
        <v>1214</v>
      </c>
    </row>
    <row r="4336" spans="1:24" x14ac:dyDescent="0.25">
      <c r="A4336" s="7" t="s">
        <v>240</v>
      </c>
      <c r="B4336" s="7" t="s">
        <v>30</v>
      </c>
      <c r="C4336" s="7"/>
      <c r="D4336" s="7"/>
      <c r="E4336" s="18" t="s">
        <v>427</v>
      </c>
      <c r="F4336" s="5">
        <f t="shared" si="3658"/>
        <v>0</v>
      </c>
      <c r="G4336" s="5">
        <f t="shared" si="3658"/>
        <v>0</v>
      </c>
      <c r="H4336" s="5">
        <f t="shared" si="3658"/>
        <v>0</v>
      </c>
      <c r="I4336" s="5">
        <f t="shared" si="3658"/>
        <v>0</v>
      </c>
      <c r="J4336" s="5">
        <f t="shared" si="3658"/>
        <v>0</v>
      </c>
      <c r="K4336" s="5">
        <f t="shared" si="3658"/>
        <v>0</v>
      </c>
      <c r="L4336" s="5">
        <f t="shared" si="3658"/>
        <v>3413.5680000000002</v>
      </c>
      <c r="M4336" s="5">
        <f t="shared" si="3613"/>
        <v>3413.5680000000002</v>
      </c>
      <c r="N4336" s="8">
        <v>6003.0343999999996</v>
      </c>
      <c r="O4336" s="5">
        <f>O4337</f>
        <v>3413.5671699999998</v>
      </c>
      <c r="P4336" s="5">
        <f t="shared" si="3659"/>
        <v>0</v>
      </c>
      <c r="Q4336" s="5">
        <f t="shared" si="3659"/>
        <v>0</v>
      </c>
      <c r="R4336" s="5">
        <f t="shared" si="3659"/>
        <v>3413.567</v>
      </c>
      <c r="S4336" s="5">
        <f t="shared" si="3659"/>
        <v>3413.5671699999998</v>
      </c>
      <c r="T4336" s="8">
        <v>6003.0343999999996</v>
      </c>
      <c r="U4336" s="5">
        <f t="shared" si="3659"/>
        <v>0</v>
      </c>
      <c r="V4336" s="36">
        <f t="shared" si="3659"/>
        <v>6003.0343999999996</v>
      </c>
      <c r="W4336" s="8">
        <f t="shared" si="3627"/>
        <v>100</v>
      </c>
      <c r="X4336" s="26"/>
    </row>
    <row r="4337" spans="1:25" x14ac:dyDescent="0.25">
      <c r="A4337" s="9" t="s">
        <v>240</v>
      </c>
      <c r="B4337" s="9" t="s">
        <v>1325</v>
      </c>
      <c r="C4337" s="9"/>
      <c r="D4337" s="9"/>
      <c r="E4337" s="13" t="s">
        <v>1181</v>
      </c>
      <c r="F4337" s="5"/>
      <c r="G4337" s="5"/>
      <c r="H4337" s="5"/>
      <c r="I4337" s="5"/>
      <c r="J4337" s="5"/>
      <c r="K4337" s="5"/>
      <c r="L4337" s="5">
        <v>3413.5680000000002</v>
      </c>
      <c r="M4337" s="5">
        <f t="shared" si="3613"/>
        <v>3413.5680000000002</v>
      </c>
      <c r="N4337" s="11">
        <v>6003.0343999999996</v>
      </c>
      <c r="O4337" s="5">
        <v>3413.5671699999998</v>
      </c>
      <c r="P4337" s="5">
        <v>0</v>
      </c>
      <c r="Q4337" s="5">
        <v>0</v>
      </c>
      <c r="R4337" s="5">
        <v>3413.567</v>
      </c>
      <c r="S4337" s="5">
        <f>O4337</f>
        <v>3413.5671699999998</v>
      </c>
      <c r="T4337" s="11">
        <v>6003.0343999999996</v>
      </c>
      <c r="U4337" s="5">
        <v>0</v>
      </c>
      <c r="V4337" s="36">
        <f>T4337</f>
        <v>6003.0343999999996</v>
      </c>
      <c r="W4337" s="11">
        <f t="shared" si="3627"/>
        <v>100</v>
      </c>
      <c r="X4337" s="26"/>
    </row>
    <row r="4338" spans="1:25" s="10" customFormat="1" ht="31.5" x14ac:dyDescent="0.25">
      <c r="A4338" s="4" t="s">
        <v>240</v>
      </c>
      <c r="B4338" s="4" t="s">
        <v>1325</v>
      </c>
      <c r="C4338" s="4" t="s">
        <v>22</v>
      </c>
      <c r="D4338" s="4"/>
      <c r="E4338" s="14" t="s">
        <v>699</v>
      </c>
      <c r="F4338" s="11">
        <f t="shared" ref="F4338:L4343" si="3660">F4339</f>
        <v>16008.7</v>
      </c>
      <c r="G4338" s="11">
        <f t="shared" si="3660"/>
        <v>12285.5</v>
      </c>
      <c r="H4338" s="11">
        <f t="shared" si="3660"/>
        <v>10000</v>
      </c>
      <c r="I4338" s="11">
        <f t="shared" si="3660"/>
        <v>-1.7053025658242404E-13</v>
      </c>
      <c r="J4338" s="11">
        <f t="shared" si="3660"/>
        <v>-7.9580786405131221E-13</v>
      </c>
      <c r="K4338" s="11">
        <f t="shared" si="3660"/>
        <v>0</v>
      </c>
      <c r="L4338" s="11">
        <f t="shared" si="3660"/>
        <v>-9680.4969999999994</v>
      </c>
      <c r="M4338" s="11">
        <f t="shared" si="3613"/>
        <v>6328.2030000000013</v>
      </c>
      <c r="N4338" s="5">
        <v>6003.0343999999996</v>
      </c>
      <c r="O4338" s="11">
        <f t="shared" ref="O4338:O4343" si="3661">O4339</f>
        <v>5873.2028099999998</v>
      </c>
      <c r="P4338" s="11">
        <f t="shared" ref="P4338:V4343" si="3662">P4339</f>
        <v>0</v>
      </c>
      <c r="Q4338" s="11">
        <f t="shared" si="3662"/>
        <v>0</v>
      </c>
      <c r="R4338" s="11">
        <f>R4339</f>
        <v>1679482.6243699999</v>
      </c>
      <c r="S4338" s="11">
        <f t="shared" si="3662"/>
        <v>5873.2028099999998</v>
      </c>
      <c r="T4338" s="5">
        <v>6003.0343999999996</v>
      </c>
      <c r="U4338" s="11">
        <f t="shared" si="3662"/>
        <v>0</v>
      </c>
      <c r="V4338" s="35">
        <f t="shared" si="3662"/>
        <v>784779.32223000017</v>
      </c>
      <c r="W4338" s="5">
        <f t="shared" si="3627"/>
        <v>100</v>
      </c>
      <c r="X4338" s="25"/>
    </row>
    <row r="4339" spans="1:25" x14ac:dyDescent="0.25">
      <c r="A4339" s="4" t="s">
        <v>240</v>
      </c>
      <c r="B4339" s="4" t="s">
        <v>1325</v>
      </c>
      <c r="C4339" s="4" t="s">
        <v>23</v>
      </c>
      <c r="D4339" s="4"/>
      <c r="E4339" s="14" t="s">
        <v>705</v>
      </c>
      <c r="F4339" s="5">
        <f t="shared" si="3660"/>
        <v>16008.7</v>
      </c>
      <c r="G4339" s="5">
        <f t="shared" si="3660"/>
        <v>12285.5</v>
      </c>
      <c r="H4339" s="5">
        <f t="shared" si="3660"/>
        <v>10000</v>
      </c>
      <c r="I4339" s="5">
        <f t="shared" si="3660"/>
        <v>-1.7053025658242404E-13</v>
      </c>
      <c r="J4339" s="5">
        <f t="shared" si="3660"/>
        <v>-7.9580786405131221E-13</v>
      </c>
      <c r="K4339" s="5">
        <f t="shared" si="3660"/>
        <v>0</v>
      </c>
      <c r="L4339" s="5">
        <f t="shared" si="3660"/>
        <v>-9680.4969999999994</v>
      </c>
      <c r="M4339" s="5">
        <f t="shared" si="3613"/>
        <v>6328.2030000000013</v>
      </c>
      <c r="N4339" s="5">
        <v>6003.0343999999996</v>
      </c>
      <c r="O4339" s="5">
        <f t="shared" si="3661"/>
        <v>5873.2028099999998</v>
      </c>
      <c r="P4339" s="5">
        <f t="shared" si="3662"/>
        <v>0</v>
      </c>
      <c r="Q4339" s="5">
        <f t="shared" si="3662"/>
        <v>0</v>
      </c>
      <c r="R4339" s="5">
        <f t="shared" si="3662"/>
        <v>1679482.6243699999</v>
      </c>
      <c r="S4339" s="5">
        <f t="shared" si="3662"/>
        <v>5873.2028099999998</v>
      </c>
      <c r="T4339" s="5">
        <v>6003.0343999999996</v>
      </c>
      <c r="U4339" s="5">
        <f t="shared" si="3662"/>
        <v>0</v>
      </c>
      <c r="V4339" s="36">
        <f t="shared" si="3662"/>
        <v>784779.32223000017</v>
      </c>
      <c r="W4339" s="5">
        <f t="shared" si="3627"/>
        <v>100</v>
      </c>
      <c r="X4339" s="26"/>
    </row>
    <row r="4340" spans="1:25" ht="31.5" x14ac:dyDescent="0.25">
      <c r="A4340" s="4" t="s">
        <v>240</v>
      </c>
      <c r="B4340" s="4" t="s">
        <v>1325</v>
      </c>
      <c r="C4340" s="4" t="s">
        <v>1535</v>
      </c>
      <c r="D4340" s="4"/>
      <c r="E4340" s="14" t="s">
        <v>759</v>
      </c>
      <c r="F4340" s="5">
        <f t="shared" si="3660"/>
        <v>16008.7</v>
      </c>
      <c r="G4340" s="5">
        <f t="shared" si="3660"/>
        <v>12285.5</v>
      </c>
      <c r="H4340" s="5">
        <f t="shared" si="3660"/>
        <v>10000</v>
      </c>
      <c r="I4340" s="5">
        <f t="shared" si="3660"/>
        <v>-1.7053025658242404E-13</v>
      </c>
      <c r="J4340" s="5">
        <f t="shared" si="3660"/>
        <v>-7.9580786405131221E-13</v>
      </c>
      <c r="K4340" s="5">
        <f t="shared" si="3660"/>
        <v>0</v>
      </c>
      <c r="L4340" s="5">
        <f t="shared" si="3660"/>
        <v>-9680.4969999999994</v>
      </c>
      <c r="M4340" s="5">
        <f t="shared" si="3613"/>
        <v>6328.2030000000013</v>
      </c>
      <c r="N4340" s="5">
        <v>6003.0343999999996</v>
      </c>
      <c r="O4340" s="5">
        <f t="shared" si="3661"/>
        <v>5873.2028099999998</v>
      </c>
      <c r="P4340" s="5">
        <f t="shared" si="3662"/>
        <v>0</v>
      </c>
      <c r="Q4340" s="5">
        <f t="shared" si="3662"/>
        <v>0</v>
      </c>
      <c r="R4340" s="5">
        <f t="shared" si="3662"/>
        <v>1679482.6243699999</v>
      </c>
      <c r="S4340" s="5">
        <f t="shared" si="3662"/>
        <v>5873.2028099999998</v>
      </c>
      <c r="T4340" s="5">
        <v>6003.0343999999996</v>
      </c>
      <c r="U4340" s="5">
        <f t="shared" si="3662"/>
        <v>0</v>
      </c>
      <c r="V4340" s="36">
        <f t="shared" si="3662"/>
        <v>784779.32223000017</v>
      </c>
      <c r="W4340" s="5">
        <f t="shared" si="3627"/>
        <v>100</v>
      </c>
      <c r="X4340" s="26"/>
    </row>
    <row r="4341" spans="1:25" ht="31.5" x14ac:dyDescent="0.25">
      <c r="A4341" s="4" t="s">
        <v>240</v>
      </c>
      <c r="B4341" s="4" t="s">
        <v>1325</v>
      </c>
      <c r="C4341" s="4" t="s">
        <v>1535</v>
      </c>
      <c r="D4341" s="4" t="s">
        <v>246</v>
      </c>
      <c r="E4341" s="14" t="s">
        <v>473</v>
      </c>
      <c r="F4341" s="5">
        <f t="shared" si="3660"/>
        <v>16008.7</v>
      </c>
      <c r="G4341" s="5">
        <f t="shared" si="3660"/>
        <v>12285.5</v>
      </c>
      <c r="H4341" s="5">
        <f t="shared" si="3660"/>
        <v>10000</v>
      </c>
      <c r="I4341" s="5">
        <f>I4342+I4345+I4348+I4351+I4354+I4357+I4360+I4363+I4366+I4369+I4372+I4375+I4378</f>
        <v>-1.7053025658242404E-13</v>
      </c>
      <c r="J4341" s="5">
        <f>J4342+J4345+J4348+J4351+J4354+J4357+J4360+J4363+J4366+J4369+J4372+J4375+J4378</f>
        <v>-7.9580786405131221E-13</v>
      </c>
      <c r="K4341" s="5">
        <f>K4342+K4345+K4348+K4351+K4354+K4357+K4360+K4363+K4366+K4369+K4372+K4375+K4378</f>
        <v>0</v>
      </c>
      <c r="L4341" s="5">
        <f>L4342+L4345+L4348+L4351+L4354+L4357+L4360+L4363+L4366+L4369+L4372+L4375+L4378+L4381+L4384</f>
        <v>-9680.4969999999994</v>
      </c>
      <c r="M4341" s="5">
        <f t="shared" si="3613"/>
        <v>6328.2030000000013</v>
      </c>
      <c r="N4341" s="5">
        <v>6003.0343999999996</v>
      </c>
      <c r="O4341" s="5">
        <f>O4342+O4345+O4348+O4351+O4354+O4357+O4360+O4363+O4366+O4369+O4372+O4375+O4378+O4381+O4384</f>
        <v>5873.2028099999998</v>
      </c>
      <c r="P4341" s="5">
        <f t="shared" si="3662"/>
        <v>0</v>
      </c>
      <c r="Q4341" s="5">
        <f t="shared" si="3662"/>
        <v>0</v>
      </c>
      <c r="R4341" s="5">
        <f>R4342+R4345+R4348+R4351+R4354+R4357+R4360+R4363+R4366+R4369+R4372+R4375+R4378+R4381+R4384</f>
        <v>1679482.6243699999</v>
      </c>
      <c r="S4341" s="5">
        <f>S4342+S4345+S4348+S4351+S4354+S4357+S4360+S4363+S4366+S4369+S4372+S4375+S4378+S4381+S4384</f>
        <v>5873.2028099999998</v>
      </c>
      <c r="T4341" s="5">
        <v>6003.0343999999996</v>
      </c>
      <c r="U4341" s="5">
        <f t="shared" si="3662"/>
        <v>0</v>
      </c>
      <c r="V4341" s="36">
        <f>V4342+V4345+V4348+V4351+V4354+V4363+V4381+V4384</f>
        <v>784779.32223000017</v>
      </c>
      <c r="W4341" s="5">
        <f t="shared" si="3627"/>
        <v>100</v>
      </c>
      <c r="X4341" s="26"/>
    </row>
    <row r="4342" spans="1:25" x14ac:dyDescent="0.25">
      <c r="A4342" s="4" t="s">
        <v>240</v>
      </c>
      <c r="B4342" s="4" t="s">
        <v>1325</v>
      </c>
      <c r="C4342" s="4" t="s">
        <v>1535</v>
      </c>
      <c r="D4342" s="4" t="s">
        <v>245</v>
      </c>
      <c r="E4342" s="14" t="s">
        <v>474</v>
      </c>
      <c r="F4342" s="5">
        <f t="shared" si="3660"/>
        <v>16008.7</v>
      </c>
      <c r="G4342" s="5">
        <f t="shared" si="3660"/>
        <v>12285.5</v>
      </c>
      <c r="H4342" s="5">
        <f t="shared" si="3660"/>
        <v>10000</v>
      </c>
      <c r="I4342" s="5">
        <f t="shared" si="3660"/>
        <v>-16008.7</v>
      </c>
      <c r="J4342" s="5">
        <f t="shared" si="3660"/>
        <v>-12285.5</v>
      </c>
      <c r="K4342" s="5">
        <f t="shared" si="3660"/>
        <v>-10000</v>
      </c>
      <c r="L4342" s="5">
        <f t="shared" si="3660"/>
        <v>0</v>
      </c>
      <c r="M4342" s="5">
        <f t="shared" si="3613"/>
        <v>0</v>
      </c>
      <c r="N4342" s="5">
        <v>6003.0343999999996</v>
      </c>
      <c r="O4342" s="5">
        <f t="shared" si="3661"/>
        <v>0</v>
      </c>
      <c r="P4342" s="5">
        <f t="shared" si="3662"/>
        <v>0</v>
      </c>
      <c r="Q4342" s="5">
        <f t="shared" si="3662"/>
        <v>0</v>
      </c>
      <c r="R4342" s="5">
        <f t="shared" si="3662"/>
        <v>0</v>
      </c>
      <c r="S4342" s="5">
        <f t="shared" si="3662"/>
        <v>0</v>
      </c>
      <c r="T4342" s="5">
        <v>6003.0343999999996</v>
      </c>
      <c r="U4342" s="5">
        <f t="shared" si="3662"/>
        <v>0</v>
      </c>
      <c r="V4342" s="36">
        <f t="shared" si="3662"/>
        <v>0</v>
      </c>
      <c r="W4342" s="5">
        <f t="shared" si="3627"/>
        <v>100</v>
      </c>
      <c r="X4342" s="26"/>
      <c r="Y4342" s="2" t="s">
        <v>1236</v>
      </c>
    </row>
    <row r="4343" spans="1:25" x14ac:dyDescent="0.25">
      <c r="A4343" s="7" t="s">
        <v>240</v>
      </c>
      <c r="B4343" s="7" t="s">
        <v>77</v>
      </c>
      <c r="C4343" s="7"/>
      <c r="D4343" s="7"/>
      <c r="E4343" s="18" t="s">
        <v>428</v>
      </c>
      <c r="F4343" s="5">
        <f t="shared" si="3660"/>
        <v>16008.7</v>
      </c>
      <c r="G4343" s="5">
        <f t="shared" si="3660"/>
        <v>12285.5</v>
      </c>
      <c r="H4343" s="5">
        <f t="shared" si="3660"/>
        <v>10000</v>
      </c>
      <c r="I4343" s="5">
        <f t="shared" si="3660"/>
        <v>-16008.7</v>
      </c>
      <c r="J4343" s="5">
        <f t="shared" si="3660"/>
        <v>-12285.5</v>
      </c>
      <c r="K4343" s="5">
        <f t="shared" si="3660"/>
        <v>-10000</v>
      </c>
      <c r="L4343" s="5">
        <f t="shared" si="3660"/>
        <v>0</v>
      </c>
      <c r="M4343" s="5">
        <f t="shared" si="3613"/>
        <v>0</v>
      </c>
      <c r="N4343" s="8">
        <v>924583.28036999993</v>
      </c>
      <c r="O4343" s="5">
        <f t="shared" si="3661"/>
        <v>0</v>
      </c>
      <c r="P4343" s="5">
        <f t="shared" si="3662"/>
        <v>0</v>
      </c>
      <c r="Q4343" s="5">
        <f t="shared" si="3662"/>
        <v>0</v>
      </c>
      <c r="R4343" s="5">
        <f t="shared" si="3662"/>
        <v>0</v>
      </c>
      <c r="S4343" s="5">
        <f t="shared" si="3662"/>
        <v>0</v>
      </c>
      <c r="T4343" s="8">
        <v>919659.51610999997</v>
      </c>
      <c r="U4343" s="5">
        <f t="shared" si="3662"/>
        <v>0</v>
      </c>
      <c r="V4343" s="36">
        <f t="shared" si="3662"/>
        <v>0</v>
      </c>
      <c r="W4343" s="8">
        <f t="shared" si="3627"/>
        <v>99.467461248268563</v>
      </c>
      <c r="X4343" s="26"/>
      <c r="Y4343" s="2" t="s">
        <v>1236</v>
      </c>
    </row>
    <row r="4344" spans="1:25" x14ac:dyDescent="0.25">
      <c r="A4344" s="9" t="s">
        <v>240</v>
      </c>
      <c r="B4344" s="9" t="s">
        <v>1350</v>
      </c>
      <c r="C4344" s="9"/>
      <c r="D4344" s="9"/>
      <c r="E4344" s="13" t="s">
        <v>446</v>
      </c>
      <c r="F4344" s="5">
        <v>16008.7</v>
      </c>
      <c r="G4344" s="5">
        <v>12285.5</v>
      </c>
      <c r="H4344" s="5">
        <v>10000</v>
      </c>
      <c r="I4344" s="5">
        <v>-16008.7</v>
      </c>
      <c r="J4344" s="5">
        <v>-12285.5</v>
      </c>
      <c r="K4344" s="5">
        <v>-10000</v>
      </c>
      <c r="L4344" s="5"/>
      <c r="M4344" s="5">
        <f t="shared" si="3613"/>
        <v>0</v>
      </c>
      <c r="N4344" s="11">
        <v>718275.63093999994</v>
      </c>
      <c r="O4344" s="5">
        <v>0</v>
      </c>
      <c r="P4344" s="5">
        <v>0</v>
      </c>
      <c r="Q4344" s="5">
        <v>0</v>
      </c>
      <c r="R4344" s="5">
        <v>0</v>
      </c>
      <c r="S4344" s="5">
        <v>0</v>
      </c>
      <c r="T4344" s="11">
        <v>718275.63093999994</v>
      </c>
      <c r="U4344" s="5">
        <v>0</v>
      </c>
      <c r="V4344" s="36">
        <v>0</v>
      </c>
      <c r="W4344" s="11">
        <f t="shared" si="3627"/>
        <v>100</v>
      </c>
      <c r="X4344" s="26"/>
      <c r="Y4344" s="2" t="s">
        <v>1236</v>
      </c>
    </row>
    <row r="4345" spans="1:25" ht="31.5" x14ac:dyDescent="0.25">
      <c r="A4345" s="4" t="s">
        <v>240</v>
      </c>
      <c r="B4345" s="4" t="s">
        <v>1350</v>
      </c>
      <c r="C4345" s="4" t="s">
        <v>237</v>
      </c>
      <c r="D4345" s="4"/>
      <c r="E4345" s="14" t="s">
        <v>980</v>
      </c>
      <c r="F4345" s="5"/>
      <c r="G4345" s="5"/>
      <c r="H4345" s="5"/>
      <c r="I4345" s="5">
        <f t="shared" ref="I4345:L4346" si="3663">I4346</f>
        <v>3660.7</v>
      </c>
      <c r="J4345" s="5">
        <f t="shared" si="3663"/>
        <v>0</v>
      </c>
      <c r="K4345" s="5">
        <f t="shared" si="3663"/>
        <v>0</v>
      </c>
      <c r="L4345" s="5">
        <f t="shared" si="3663"/>
        <v>-3660.7</v>
      </c>
      <c r="M4345" s="5">
        <f t="shared" si="3613"/>
        <v>0</v>
      </c>
      <c r="N4345" s="5">
        <v>718275.63093999994</v>
      </c>
      <c r="O4345" s="5">
        <f>O4346</f>
        <v>0</v>
      </c>
      <c r="P4345" s="5">
        <f t="shared" ref="P4345:V4346" si="3664">P4346</f>
        <v>0</v>
      </c>
      <c r="Q4345" s="5">
        <f t="shared" si="3664"/>
        <v>0</v>
      </c>
      <c r="R4345" s="5">
        <f t="shared" si="3664"/>
        <v>718275.63093999994</v>
      </c>
      <c r="S4345" s="5">
        <f t="shared" si="3664"/>
        <v>0</v>
      </c>
      <c r="T4345" s="5">
        <v>718275.63093999994</v>
      </c>
      <c r="U4345" s="5">
        <f t="shared" si="3664"/>
        <v>0</v>
      </c>
      <c r="V4345" s="36">
        <f t="shared" si="3664"/>
        <v>0</v>
      </c>
      <c r="W4345" s="5">
        <f t="shared" si="3627"/>
        <v>100</v>
      </c>
      <c r="X4345" s="24"/>
    </row>
    <row r="4346" spans="1:25" ht="47.25" x14ac:dyDescent="0.25">
      <c r="A4346" s="4" t="s">
        <v>240</v>
      </c>
      <c r="B4346" s="4" t="s">
        <v>1350</v>
      </c>
      <c r="C4346" s="4" t="s">
        <v>357</v>
      </c>
      <c r="D4346" s="4"/>
      <c r="E4346" s="14" t="s">
        <v>1536</v>
      </c>
      <c r="F4346" s="5"/>
      <c r="G4346" s="5"/>
      <c r="H4346" s="5"/>
      <c r="I4346" s="5">
        <f t="shared" si="3663"/>
        <v>3660.7</v>
      </c>
      <c r="J4346" s="5">
        <f t="shared" si="3663"/>
        <v>0</v>
      </c>
      <c r="K4346" s="5">
        <f t="shared" si="3663"/>
        <v>0</v>
      </c>
      <c r="L4346" s="5">
        <f t="shared" si="3663"/>
        <v>-3660.7</v>
      </c>
      <c r="M4346" s="5">
        <f t="shared" si="3613"/>
        <v>0</v>
      </c>
      <c r="N4346" s="5">
        <v>718275.63093999994</v>
      </c>
      <c r="O4346" s="5">
        <f>O4347</f>
        <v>0</v>
      </c>
      <c r="P4346" s="5">
        <f t="shared" si="3664"/>
        <v>0</v>
      </c>
      <c r="Q4346" s="5">
        <f t="shared" si="3664"/>
        <v>0</v>
      </c>
      <c r="R4346" s="5">
        <f t="shared" si="3664"/>
        <v>718275.63093999994</v>
      </c>
      <c r="S4346" s="5">
        <f t="shared" si="3664"/>
        <v>0</v>
      </c>
      <c r="T4346" s="5">
        <v>718275.63093999994</v>
      </c>
      <c r="U4346" s="5">
        <f t="shared" si="3664"/>
        <v>0</v>
      </c>
      <c r="V4346" s="36">
        <f t="shared" si="3664"/>
        <v>0</v>
      </c>
      <c r="W4346" s="5">
        <f t="shared" si="3627"/>
        <v>100</v>
      </c>
      <c r="X4346" s="24"/>
    </row>
    <row r="4347" spans="1:25" ht="47.25" x14ac:dyDescent="0.25">
      <c r="A4347" s="4" t="s">
        <v>240</v>
      </c>
      <c r="B4347" s="4" t="s">
        <v>1350</v>
      </c>
      <c r="C4347" s="4" t="s">
        <v>792</v>
      </c>
      <c r="D4347" s="4"/>
      <c r="E4347" s="14" t="s">
        <v>982</v>
      </c>
      <c r="F4347" s="5"/>
      <c r="G4347" s="5"/>
      <c r="H4347" s="5"/>
      <c r="I4347" s="5">
        <v>3660.7</v>
      </c>
      <c r="J4347" s="5"/>
      <c r="K4347" s="5"/>
      <c r="L4347" s="5">
        <f>305.8-3660.7-305.8</f>
        <v>-3660.7</v>
      </c>
      <c r="M4347" s="5">
        <f t="shared" si="3613"/>
        <v>0</v>
      </c>
      <c r="N4347" s="5">
        <v>718275.63093999994</v>
      </c>
      <c r="O4347" s="5">
        <v>0</v>
      </c>
      <c r="P4347" s="5">
        <v>0</v>
      </c>
      <c r="Q4347" s="5">
        <v>0</v>
      </c>
      <c r="R4347" s="5">
        <f>N4347</f>
        <v>718275.63093999994</v>
      </c>
      <c r="S4347" s="5">
        <f>O4347</f>
        <v>0</v>
      </c>
      <c r="T4347" s="5">
        <v>718275.63093999994</v>
      </c>
      <c r="U4347" s="5">
        <v>0</v>
      </c>
      <c r="V4347" s="36">
        <v>0</v>
      </c>
      <c r="W4347" s="5">
        <f t="shared" si="3627"/>
        <v>100</v>
      </c>
      <c r="X4347" s="24"/>
    </row>
    <row r="4348" spans="1:25" ht="31.5" x14ac:dyDescent="0.25">
      <c r="A4348" s="4" t="s">
        <v>240</v>
      </c>
      <c r="B4348" s="4" t="s">
        <v>1350</v>
      </c>
      <c r="C4348" s="4" t="s">
        <v>1040</v>
      </c>
      <c r="D4348" s="4"/>
      <c r="E4348" s="14" t="s">
        <v>1041</v>
      </c>
      <c r="F4348" s="5"/>
      <c r="G4348" s="5"/>
      <c r="H4348" s="5"/>
      <c r="I4348" s="5">
        <f t="shared" ref="I4348:L4349" si="3665">I4349</f>
        <v>3660.7</v>
      </c>
      <c r="J4348" s="5">
        <f t="shared" si="3665"/>
        <v>0</v>
      </c>
      <c r="K4348" s="5">
        <f t="shared" si="3665"/>
        <v>0</v>
      </c>
      <c r="L4348" s="5">
        <f t="shared" si="3665"/>
        <v>-3354.8999999999996</v>
      </c>
      <c r="M4348" s="5">
        <f t="shared" si="3613"/>
        <v>305.80000000000018</v>
      </c>
      <c r="N4348" s="5">
        <v>718275.63093999994</v>
      </c>
      <c r="O4348" s="5">
        <f>O4349</f>
        <v>305.8</v>
      </c>
      <c r="P4348" s="5">
        <f t="shared" ref="P4348:V4349" si="3666">P4349</f>
        <v>0</v>
      </c>
      <c r="Q4348" s="5">
        <f t="shared" si="3666"/>
        <v>0</v>
      </c>
      <c r="R4348" s="5">
        <f t="shared" si="3666"/>
        <v>718275.63093999994</v>
      </c>
      <c r="S4348" s="5">
        <f t="shared" si="3666"/>
        <v>305.8</v>
      </c>
      <c r="T4348" s="5">
        <v>718275.63093999994</v>
      </c>
      <c r="U4348" s="5">
        <f t="shared" si="3666"/>
        <v>0</v>
      </c>
      <c r="V4348" s="36">
        <f t="shared" si="3666"/>
        <v>718275.63093999994</v>
      </c>
      <c r="W4348" s="5">
        <f t="shared" si="3627"/>
        <v>100</v>
      </c>
      <c r="X4348" s="26"/>
    </row>
    <row r="4349" spans="1:25" ht="31.5" x14ac:dyDescent="0.25">
      <c r="A4349" s="4" t="s">
        <v>240</v>
      </c>
      <c r="B4349" s="4" t="s">
        <v>1350</v>
      </c>
      <c r="C4349" s="4" t="s">
        <v>1040</v>
      </c>
      <c r="D4349" s="4" t="s">
        <v>246</v>
      </c>
      <c r="E4349" s="14" t="s">
        <v>473</v>
      </c>
      <c r="F4349" s="5"/>
      <c r="G4349" s="5"/>
      <c r="H4349" s="5"/>
      <c r="I4349" s="5">
        <f t="shared" si="3665"/>
        <v>3660.7</v>
      </c>
      <c r="J4349" s="5">
        <f t="shared" si="3665"/>
        <v>0</v>
      </c>
      <c r="K4349" s="5">
        <f t="shared" si="3665"/>
        <v>0</v>
      </c>
      <c r="L4349" s="5">
        <f t="shared" si="3665"/>
        <v>-3354.8999999999996</v>
      </c>
      <c r="M4349" s="5">
        <f t="shared" si="3613"/>
        <v>305.80000000000018</v>
      </c>
      <c r="N4349" s="5">
        <v>718275.63093999994</v>
      </c>
      <c r="O4349" s="5">
        <f>O4350</f>
        <v>305.8</v>
      </c>
      <c r="P4349" s="5">
        <f t="shared" si="3666"/>
        <v>0</v>
      </c>
      <c r="Q4349" s="5">
        <f t="shared" si="3666"/>
        <v>0</v>
      </c>
      <c r="R4349" s="5">
        <f t="shared" si="3666"/>
        <v>718275.63093999994</v>
      </c>
      <c r="S4349" s="5">
        <f t="shared" si="3666"/>
        <v>305.8</v>
      </c>
      <c r="T4349" s="5">
        <v>718275.63093999994</v>
      </c>
      <c r="U4349" s="5">
        <f t="shared" si="3666"/>
        <v>0</v>
      </c>
      <c r="V4349" s="36">
        <f t="shared" si="3666"/>
        <v>718275.63093999994</v>
      </c>
      <c r="W4349" s="5">
        <f t="shared" si="3627"/>
        <v>100</v>
      </c>
      <c r="X4349" s="26"/>
    </row>
    <row r="4350" spans="1:25" x14ac:dyDescent="0.25">
      <c r="A4350" s="4" t="s">
        <v>240</v>
      </c>
      <c r="B4350" s="4" t="s">
        <v>1350</v>
      </c>
      <c r="C4350" s="4" t="s">
        <v>1040</v>
      </c>
      <c r="D4350" s="4" t="s">
        <v>245</v>
      </c>
      <c r="E4350" s="14" t="s">
        <v>474</v>
      </c>
      <c r="F4350" s="5"/>
      <c r="G4350" s="5"/>
      <c r="H4350" s="5"/>
      <c r="I4350" s="5">
        <v>3660.7</v>
      </c>
      <c r="J4350" s="5"/>
      <c r="K4350" s="5"/>
      <c r="L4350" s="5">
        <f>305.8+3170.129-6830.829</f>
        <v>-3354.8999999999996</v>
      </c>
      <c r="M4350" s="5">
        <f t="shared" si="3613"/>
        <v>305.80000000000018</v>
      </c>
      <c r="N4350" s="5">
        <v>718275.63093999994</v>
      </c>
      <c r="O4350" s="5">
        <v>305.8</v>
      </c>
      <c r="P4350" s="5">
        <v>0</v>
      </c>
      <c r="Q4350" s="5">
        <v>0</v>
      </c>
      <c r="R4350" s="5">
        <f>N4350</f>
        <v>718275.63093999994</v>
      </c>
      <c r="S4350" s="5">
        <f>O4350</f>
        <v>305.8</v>
      </c>
      <c r="T4350" s="5">
        <v>718275.63093999994</v>
      </c>
      <c r="U4350" s="5">
        <v>0</v>
      </c>
      <c r="V4350" s="36">
        <f>T4350</f>
        <v>718275.63093999994</v>
      </c>
      <c r="W4350" s="5">
        <f t="shared" si="3627"/>
        <v>100</v>
      </c>
      <c r="X4350" s="26"/>
    </row>
    <row r="4351" spans="1:25" x14ac:dyDescent="0.25">
      <c r="A4351" s="9" t="s">
        <v>240</v>
      </c>
      <c r="B4351" s="9" t="s">
        <v>1346</v>
      </c>
      <c r="C4351" s="9"/>
      <c r="D4351" s="9"/>
      <c r="E4351" s="13" t="s">
        <v>447</v>
      </c>
      <c r="F4351" s="5"/>
      <c r="G4351" s="5"/>
      <c r="H4351" s="5"/>
      <c r="I4351" s="5">
        <f t="shared" ref="I4351:L4352" si="3667">I4352</f>
        <v>455.3</v>
      </c>
      <c r="J4351" s="5">
        <f t="shared" si="3667"/>
        <v>3780.4</v>
      </c>
      <c r="K4351" s="5">
        <f t="shared" si="3667"/>
        <v>0</v>
      </c>
      <c r="L4351" s="5">
        <f t="shared" si="3667"/>
        <v>-0.3</v>
      </c>
      <c r="M4351" s="5">
        <f t="shared" si="3613"/>
        <v>455</v>
      </c>
      <c r="N4351" s="11">
        <v>203507.64942999999</v>
      </c>
      <c r="O4351" s="5">
        <f>O4352</f>
        <v>0</v>
      </c>
      <c r="P4351" s="5">
        <f t="shared" ref="P4351:V4352" si="3668">P4352</f>
        <v>0</v>
      </c>
      <c r="Q4351" s="5">
        <f t="shared" si="3668"/>
        <v>0</v>
      </c>
      <c r="R4351" s="5">
        <f t="shared" si="3668"/>
        <v>27079.983</v>
      </c>
      <c r="S4351" s="5">
        <f t="shared" si="3668"/>
        <v>0</v>
      </c>
      <c r="T4351" s="11">
        <v>198583.88516999999</v>
      </c>
      <c r="U4351" s="5">
        <f t="shared" si="3668"/>
        <v>0</v>
      </c>
      <c r="V4351" s="36">
        <f t="shared" si="3668"/>
        <v>27079.98215</v>
      </c>
      <c r="W4351" s="11">
        <f t="shared" si="3627"/>
        <v>97.580550768587386</v>
      </c>
      <c r="X4351" s="26"/>
    </row>
    <row r="4352" spans="1:25" ht="31.5" x14ac:dyDescent="0.25">
      <c r="A4352" s="4" t="s">
        <v>240</v>
      </c>
      <c r="B4352" s="4" t="s">
        <v>1346</v>
      </c>
      <c r="C4352" s="4" t="s">
        <v>186</v>
      </c>
      <c r="D4352" s="4"/>
      <c r="E4352" s="14" t="s">
        <v>959</v>
      </c>
      <c r="F4352" s="5"/>
      <c r="G4352" s="5"/>
      <c r="H4352" s="5"/>
      <c r="I4352" s="5">
        <f t="shared" si="3667"/>
        <v>455.3</v>
      </c>
      <c r="J4352" s="5">
        <f t="shared" si="3667"/>
        <v>3780.4</v>
      </c>
      <c r="K4352" s="5">
        <f t="shared" si="3667"/>
        <v>0</v>
      </c>
      <c r="L4352" s="5">
        <f t="shared" si="3667"/>
        <v>-0.3</v>
      </c>
      <c r="M4352" s="5">
        <f t="shared" si="3613"/>
        <v>455</v>
      </c>
      <c r="N4352" s="5">
        <v>27079.983</v>
      </c>
      <c r="O4352" s="5">
        <f>O4353</f>
        <v>0</v>
      </c>
      <c r="P4352" s="5">
        <f t="shared" si="3668"/>
        <v>0</v>
      </c>
      <c r="Q4352" s="5">
        <f t="shared" si="3668"/>
        <v>0</v>
      </c>
      <c r="R4352" s="5">
        <f t="shared" si="3668"/>
        <v>27079.983</v>
      </c>
      <c r="S4352" s="5">
        <f t="shared" si="3668"/>
        <v>0</v>
      </c>
      <c r="T4352" s="5">
        <v>27079.98215</v>
      </c>
      <c r="U4352" s="5">
        <f t="shared" si="3668"/>
        <v>0</v>
      </c>
      <c r="V4352" s="36">
        <f t="shared" si="3668"/>
        <v>27079.98215</v>
      </c>
      <c r="W4352" s="5">
        <f t="shared" si="3627"/>
        <v>99.99999686115018</v>
      </c>
      <c r="X4352" s="26"/>
    </row>
    <row r="4353" spans="1:25" ht="47.25" x14ac:dyDescent="0.25">
      <c r="A4353" s="4" t="s">
        <v>240</v>
      </c>
      <c r="B4353" s="4" t="s">
        <v>1346</v>
      </c>
      <c r="C4353" s="4" t="s">
        <v>1488</v>
      </c>
      <c r="D4353" s="4"/>
      <c r="E4353" s="14" t="s">
        <v>1014</v>
      </c>
      <c r="F4353" s="5"/>
      <c r="G4353" s="5"/>
      <c r="H4353" s="5"/>
      <c r="I4353" s="5">
        <v>455.3</v>
      </c>
      <c r="J4353" s="5">
        <v>3780.4</v>
      </c>
      <c r="K4353" s="5"/>
      <c r="L4353" s="5">
        <v>-0.3</v>
      </c>
      <c r="M4353" s="5">
        <f t="shared" si="3613"/>
        <v>455</v>
      </c>
      <c r="N4353" s="5">
        <v>27079.983</v>
      </c>
      <c r="O4353" s="5">
        <v>0</v>
      </c>
      <c r="P4353" s="5">
        <v>0</v>
      </c>
      <c r="Q4353" s="5">
        <v>0</v>
      </c>
      <c r="R4353" s="5">
        <f>N4353</f>
        <v>27079.983</v>
      </c>
      <c r="S4353" s="5">
        <f>O4353</f>
        <v>0</v>
      </c>
      <c r="T4353" s="5">
        <v>27079.98215</v>
      </c>
      <c r="U4353" s="5">
        <v>0</v>
      </c>
      <c r="V4353" s="36">
        <f>T4353</f>
        <v>27079.98215</v>
      </c>
      <c r="W4353" s="5">
        <f t="shared" si="3627"/>
        <v>99.99999686115018</v>
      </c>
      <c r="X4353" s="26"/>
    </row>
    <row r="4354" spans="1:25" ht="63" x14ac:dyDescent="0.25">
      <c r="A4354" s="4" t="s">
        <v>240</v>
      </c>
      <c r="B4354" s="4" t="s">
        <v>1346</v>
      </c>
      <c r="C4354" s="4" t="s">
        <v>1537</v>
      </c>
      <c r="D4354" s="4"/>
      <c r="E4354" s="14" t="s">
        <v>1179</v>
      </c>
      <c r="F4354" s="5"/>
      <c r="G4354" s="5"/>
      <c r="H4354" s="5"/>
      <c r="I4354" s="5">
        <f t="shared" ref="I4354:L4355" si="3669">I4355</f>
        <v>3660.7</v>
      </c>
      <c r="J4354" s="5">
        <f t="shared" si="3669"/>
        <v>0</v>
      </c>
      <c r="K4354" s="5">
        <f t="shared" si="3669"/>
        <v>0</v>
      </c>
      <c r="L4354" s="5">
        <f t="shared" si="3669"/>
        <v>-3354.8999999999996</v>
      </c>
      <c r="M4354" s="5">
        <f t="shared" si="3613"/>
        <v>305.80000000000018</v>
      </c>
      <c r="N4354" s="5">
        <v>27079.983</v>
      </c>
      <c r="O4354" s="5">
        <f>O4355</f>
        <v>305.8</v>
      </c>
      <c r="P4354" s="5">
        <f t="shared" ref="P4354:V4355" si="3670">P4355</f>
        <v>0</v>
      </c>
      <c r="Q4354" s="5">
        <f t="shared" si="3670"/>
        <v>0</v>
      </c>
      <c r="R4354" s="5">
        <f t="shared" si="3670"/>
        <v>27079.983</v>
      </c>
      <c r="S4354" s="5">
        <f t="shared" si="3670"/>
        <v>305.8</v>
      </c>
      <c r="T4354" s="5">
        <v>27079.98215</v>
      </c>
      <c r="U4354" s="5">
        <f t="shared" si="3670"/>
        <v>0</v>
      </c>
      <c r="V4354" s="36">
        <f t="shared" si="3670"/>
        <v>27079.98215</v>
      </c>
      <c r="W4354" s="5">
        <f t="shared" si="3627"/>
        <v>99.99999686115018</v>
      </c>
      <c r="X4354" s="26"/>
    </row>
    <row r="4355" spans="1:25" ht="47.25" x14ac:dyDescent="0.25">
      <c r="A4355" s="4" t="s">
        <v>240</v>
      </c>
      <c r="B4355" s="4" t="s">
        <v>1346</v>
      </c>
      <c r="C4355" s="4" t="s">
        <v>1538</v>
      </c>
      <c r="D4355" s="4"/>
      <c r="E4355" s="14" t="s">
        <v>803</v>
      </c>
      <c r="F4355" s="5"/>
      <c r="G4355" s="5"/>
      <c r="H4355" s="5"/>
      <c r="I4355" s="5">
        <f t="shared" si="3669"/>
        <v>3660.7</v>
      </c>
      <c r="J4355" s="5">
        <f t="shared" si="3669"/>
        <v>0</v>
      </c>
      <c r="K4355" s="5">
        <f t="shared" si="3669"/>
        <v>0</v>
      </c>
      <c r="L4355" s="5">
        <f t="shared" si="3669"/>
        <v>-3354.8999999999996</v>
      </c>
      <c r="M4355" s="5">
        <f t="shared" si="3613"/>
        <v>305.80000000000018</v>
      </c>
      <c r="N4355" s="5">
        <v>27079.983</v>
      </c>
      <c r="O4355" s="5">
        <f>O4356</f>
        <v>305.8</v>
      </c>
      <c r="P4355" s="5">
        <f t="shared" si="3670"/>
        <v>0</v>
      </c>
      <c r="Q4355" s="5">
        <f t="shared" si="3670"/>
        <v>0</v>
      </c>
      <c r="R4355" s="5">
        <f t="shared" si="3670"/>
        <v>27079.983</v>
      </c>
      <c r="S4355" s="5">
        <f t="shared" si="3670"/>
        <v>305.8</v>
      </c>
      <c r="T4355" s="5">
        <v>27079.98215</v>
      </c>
      <c r="U4355" s="5">
        <f t="shared" si="3670"/>
        <v>0</v>
      </c>
      <c r="V4355" s="36">
        <f t="shared" si="3670"/>
        <v>27079.98215</v>
      </c>
      <c r="W4355" s="5">
        <f t="shared" si="3627"/>
        <v>99.99999686115018</v>
      </c>
      <c r="X4355" s="26"/>
    </row>
    <row r="4356" spans="1:25" ht="31.5" x14ac:dyDescent="0.25">
      <c r="A4356" s="4" t="s">
        <v>240</v>
      </c>
      <c r="B4356" s="4" t="s">
        <v>1346</v>
      </c>
      <c r="C4356" s="4" t="s">
        <v>1538</v>
      </c>
      <c r="D4356" s="4" t="s">
        <v>246</v>
      </c>
      <c r="E4356" s="14" t="s">
        <v>473</v>
      </c>
      <c r="F4356" s="5"/>
      <c r="G4356" s="5"/>
      <c r="H4356" s="5"/>
      <c r="I4356" s="5">
        <v>3660.7</v>
      </c>
      <c r="J4356" s="5"/>
      <c r="K4356" s="5"/>
      <c r="L4356" s="5">
        <f>305.8-3660.7</f>
        <v>-3354.8999999999996</v>
      </c>
      <c r="M4356" s="5">
        <f t="shared" si="3613"/>
        <v>305.80000000000018</v>
      </c>
      <c r="N4356" s="5">
        <v>27079.983</v>
      </c>
      <c r="O4356" s="5">
        <v>305.8</v>
      </c>
      <c r="P4356" s="5">
        <v>0</v>
      </c>
      <c r="Q4356" s="5">
        <v>0</v>
      </c>
      <c r="R4356" s="5">
        <f>N4356</f>
        <v>27079.983</v>
      </c>
      <c r="S4356" s="5">
        <f>O4356</f>
        <v>305.8</v>
      </c>
      <c r="T4356" s="5">
        <v>27079.98215</v>
      </c>
      <c r="U4356" s="5">
        <v>0</v>
      </c>
      <c r="V4356" s="36">
        <f>T4356</f>
        <v>27079.98215</v>
      </c>
      <c r="W4356" s="5">
        <f t="shared" si="3627"/>
        <v>99.99999686115018</v>
      </c>
      <c r="X4356" s="26"/>
    </row>
    <row r="4357" spans="1:25" x14ac:dyDescent="0.25">
      <c r="A4357" s="4" t="s">
        <v>240</v>
      </c>
      <c r="B4357" s="4" t="s">
        <v>1346</v>
      </c>
      <c r="C4357" s="4" t="s">
        <v>1538</v>
      </c>
      <c r="D4357" s="4" t="s">
        <v>245</v>
      </c>
      <c r="E4357" s="14" t="s">
        <v>474</v>
      </c>
      <c r="F4357" s="5"/>
      <c r="G4357" s="5"/>
      <c r="H4357" s="5"/>
      <c r="I4357" s="5">
        <f t="shared" ref="I4357:L4358" si="3671">I4358</f>
        <v>455.3</v>
      </c>
      <c r="J4357" s="5">
        <f t="shared" si="3671"/>
        <v>3780.4</v>
      </c>
      <c r="K4357" s="5">
        <f t="shared" si="3671"/>
        <v>0</v>
      </c>
      <c r="L4357" s="5">
        <f t="shared" si="3671"/>
        <v>-455.3</v>
      </c>
      <c r="M4357" s="5">
        <f t="shared" si="3613"/>
        <v>0</v>
      </c>
      <c r="N4357" s="5">
        <v>27079.983</v>
      </c>
      <c r="O4357" s="5">
        <f>O4358</f>
        <v>0</v>
      </c>
      <c r="P4357" s="5">
        <f t="shared" ref="P4357:V4358" si="3672">P4358</f>
        <v>0</v>
      </c>
      <c r="Q4357" s="5">
        <f t="shared" si="3672"/>
        <v>0</v>
      </c>
      <c r="R4357" s="5">
        <f t="shared" si="3672"/>
        <v>176427.66642999998</v>
      </c>
      <c r="S4357" s="5">
        <f t="shared" si="3672"/>
        <v>0</v>
      </c>
      <c r="T4357" s="5">
        <v>27079.98215</v>
      </c>
      <c r="U4357" s="5">
        <f t="shared" si="3672"/>
        <v>0</v>
      </c>
      <c r="V4357" s="36">
        <f t="shared" si="3672"/>
        <v>0</v>
      </c>
      <c r="W4357" s="5">
        <f t="shared" si="3627"/>
        <v>99.99999686115018</v>
      </c>
      <c r="X4357" s="24"/>
    </row>
    <row r="4358" spans="1:25" ht="31.5" x14ac:dyDescent="0.25">
      <c r="A4358" s="4" t="s">
        <v>240</v>
      </c>
      <c r="B4358" s="4" t="s">
        <v>1346</v>
      </c>
      <c r="C4358" s="4" t="s">
        <v>188</v>
      </c>
      <c r="D4358" s="4"/>
      <c r="E4358" s="14" t="s">
        <v>994</v>
      </c>
      <c r="F4358" s="5"/>
      <c r="G4358" s="5"/>
      <c r="H4358" s="5"/>
      <c r="I4358" s="5">
        <f t="shared" si="3671"/>
        <v>455.3</v>
      </c>
      <c r="J4358" s="5">
        <f t="shared" si="3671"/>
        <v>3780.4</v>
      </c>
      <c r="K4358" s="5">
        <f t="shared" si="3671"/>
        <v>0</v>
      </c>
      <c r="L4358" s="5">
        <f t="shared" si="3671"/>
        <v>-455.3</v>
      </c>
      <c r="M4358" s="5">
        <f t="shared" si="3613"/>
        <v>0</v>
      </c>
      <c r="N4358" s="5">
        <v>176427.66642999998</v>
      </c>
      <c r="O4358" s="5">
        <f>O4359</f>
        <v>0</v>
      </c>
      <c r="P4358" s="5">
        <f t="shared" si="3672"/>
        <v>0</v>
      </c>
      <c r="Q4358" s="5">
        <f t="shared" si="3672"/>
        <v>0</v>
      </c>
      <c r="R4358" s="5">
        <f t="shared" si="3672"/>
        <v>176427.66642999998</v>
      </c>
      <c r="S4358" s="5">
        <f t="shared" si="3672"/>
        <v>0</v>
      </c>
      <c r="T4358" s="5">
        <v>171503.90302</v>
      </c>
      <c r="U4358" s="5">
        <f t="shared" si="3672"/>
        <v>0</v>
      </c>
      <c r="V4358" s="36">
        <f t="shared" si="3672"/>
        <v>0</v>
      </c>
      <c r="W4358" s="5">
        <f t="shared" si="3627"/>
        <v>97.20918860990912</v>
      </c>
      <c r="X4358" s="24"/>
    </row>
    <row r="4359" spans="1:25" ht="31.5" x14ac:dyDescent="0.25">
      <c r="A4359" s="4" t="s">
        <v>240</v>
      </c>
      <c r="B4359" s="4" t="s">
        <v>1346</v>
      </c>
      <c r="C4359" s="4" t="s">
        <v>230</v>
      </c>
      <c r="D4359" s="4"/>
      <c r="E4359" s="14" t="s">
        <v>995</v>
      </c>
      <c r="F4359" s="5"/>
      <c r="G4359" s="5"/>
      <c r="H4359" s="5"/>
      <c r="I4359" s="5">
        <v>455.3</v>
      </c>
      <c r="J4359" s="5">
        <v>3780.4</v>
      </c>
      <c r="K4359" s="5"/>
      <c r="L4359" s="5">
        <v>-455.3</v>
      </c>
      <c r="M4359" s="5">
        <f t="shared" ref="M4359:M4424" si="3673">F4359+I4359+L4359</f>
        <v>0</v>
      </c>
      <c r="N4359" s="5">
        <v>176427.66642999998</v>
      </c>
      <c r="O4359" s="5">
        <v>0</v>
      </c>
      <c r="P4359" s="5">
        <v>0</v>
      </c>
      <c r="Q4359" s="5">
        <v>0</v>
      </c>
      <c r="R4359" s="5">
        <f>N4359</f>
        <v>176427.66642999998</v>
      </c>
      <c r="S4359" s="5">
        <f>O4359</f>
        <v>0</v>
      </c>
      <c r="T4359" s="5">
        <v>171503.90302</v>
      </c>
      <c r="U4359" s="5">
        <v>0</v>
      </c>
      <c r="V4359" s="36">
        <v>0</v>
      </c>
      <c r="W4359" s="5">
        <f t="shared" si="3627"/>
        <v>97.20918860990912</v>
      </c>
      <c r="X4359" s="24"/>
    </row>
    <row r="4360" spans="1:25" ht="47.25" x14ac:dyDescent="0.25">
      <c r="A4360" s="4" t="s">
        <v>240</v>
      </c>
      <c r="B4360" s="4" t="s">
        <v>1346</v>
      </c>
      <c r="C4360" s="4" t="s">
        <v>258</v>
      </c>
      <c r="D4360" s="4"/>
      <c r="E4360" s="14" t="s">
        <v>996</v>
      </c>
      <c r="F4360" s="5"/>
      <c r="G4360" s="5"/>
      <c r="H4360" s="5"/>
      <c r="I4360" s="5">
        <f t="shared" ref="I4360:L4361" si="3674">I4361</f>
        <v>0</v>
      </c>
      <c r="J4360" s="5">
        <f t="shared" si="3674"/>
        <v>472.2</v>
      </c>
      <c r="K4360" s="5">
        <f t="shared" si="3674"/>
        <v>4264.7</v>
      </c>
      <c r="L4360" s="5">
        <f t="shared" si="3674"/>
        <v>0</v>
      </c>
      <c r="M4360" s="5">
        <f t="shared" si="3673"/>
        <v>0</v>
      </c>
      <c r="N4360" s="5">
        <v>131127.37742999999</v>
      </c>
      <c r="O4360" s="5">
        <f>O4361</f>
        <v>0</v>
      </c>
      <c r="P4360" s="5">
        <f t="shared" ref="P4360:V4361" si="3675">P4361</f>
        <v>0</v>
      </c>
      <c r="Q4360" s="5">
        <f t="shared" si="3675"/>
        <v>0</v>
      </c>
      <c r="R4360" s="5">
        <f t="shared" si="3675"/>
        <v>0</v>
      </c>
      <c r="S4360" s="5">
        <f t="shared" si="3675"/>
        <v>0</v>
      </c>
      <c r="T4360" s="5">
        <v>129034.37417</v>
      </c>
      <c r="U4360" s="5">
        <f t="shared" si="3675"/>
        <v>0</v>
      </c>
      <c r="V4360" s="36">
        <f t="shared" si="3675"/>
        <v>0</v>
      </c>
      <c r="W4360" s="5">
        <f t="shared" si="3627"/>
        <v>98.403839609224775</v>
      </c>
      <c r="X4360" s="24"/>
      <c r="Y4360" s="2" t="s">
        <v>1236</v>
      </c>
    </row>
    <row r="4361" spans="1:25" ht="47.25" hidden="1" x14ac:dyDescent="0.25">
      <c r="A4361" s="4" t="s">
        <v>240</v>
      </c>
      <c r="B4361" s="4" t="s">
        <v>1346</v>
      </c>
      <c r="C4361" s="4" t="s">
        <v>249</v>
      </c>
      <c r="D4361" s="4"/>
      <c r="E4361" s="14" t="s">
        <v>997</v>
      </c>
      <c r="F4361" s="5"/>
      <c r="G4361" s="5"/>
      <c r="H4361" s="5"/>
      <c r="I4361" s="5">
        <f t="shared" si="3674"/>
        <v>0</v>
      </c>
      <c r="J4361" s="5">
        <f t="shared" si="3674"/>
        <v>472.2</v>
      </c>
      <c r="K4361" s="5">
        <f t="shared" si="3674"/>
        <v>4264.7</v>
      </c>
      <c r="L4361" s="5">
        <f t="shared" si="3674"/>
        <v>0</v>
      </c>
      <c r="M4361" s="5">
        <f t="shared" si="3673"/>
        <v>0</v>
      </c>
      <c r="N4361" s="5">
        <v>0</v>
      </c>
      <c r="O4361" s="5">
        <f>O4362</f>
        <v>0</v>
      </c>
      <c r="P4361" s="5">
        <f t="shared" si="3675"/>
        <v>0</v>
      </c>
      <c r="Q4361" s="5">
        <f t="shared" si="3675"/>
        <v>0</v>
      </c>
      <c r="R4361" s="5">
        <f t="shared" si="3675"/>
        <v>0</v>
      </c>
      <c r="S4361" s="5">
        <f t="shared" si="3675"/>
        <v>0</v>
      </c>
      <c r="T4361" s="5">
        <v>0</v>
      </c>
      <c r="U4361" s="5">
        <f t="shared" si="3675"/>
        <v>0</v>
      </c>
      <c r="V4361" s="36">
        <f t="shared" si="3675"/>
        <v>0</v>
      </c>
      <c r="W4361" s="5" t="e">
        <f t="shared" si="3627"/>
        <v>#DIV/0!</v>
      </c>
      <c r="X4361" s="24" t="s">
        <v>1214</v>
      </c>
      <c r="Y4361" s="2" t="s">
        <v>1236</v>
      </c>
    </row>
    <row r="4362" spans="1:25" ht="31.5" hidden="1" x14ac:dyDescent="0.25">
      <c r="A4362" s="4" t="s">
        <v>240</v>
      </c>
      <c r="B4362" s="4" t="s">
        <v>1346</v>
      </c>
      <c r="C4362" s="4" t="s">
        <v>249</v>
      </c>
      <c r="D4362" s="4" t="s">
        <v>246</v>
      </c>
      <c r="E4362" s="14" t="s">
        <v>473</v>
      </c>
      <c r="F4362" s="5"/>
      <c r="G4362" s="5"/>
      <c r="H4362" s="5"/>
      <c r="I4362" s="5"/>
      <c r="J4362" s="5">
        <v>472.2</v>
      </c>
      <c r="K4362" s="5">
        <v>4264.7</v>
      </c>
      <c r="L4362" s="5"/>
      <c r="M4362" s="5">
        <f t="shared" si="3673"/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36">
        <v>0</v>
      </c>
      <c r="W4362" s="5" t="e">
        <f t="shared" si="3627"/>
        <v>#DIV/0!</v>
      </c>
      <c r="X4362" s="24" t="s">
        <v>1214</v>
      </c>
      <c r="Y4362" s="2" t="s">
        <v>1236</v>
      </c>
    </row>
    <row r="4363" spans="1:25" hidden="1" x14ac:dyDescent="0.25">
      <c r="A4363" s="4" t="s">
        <v>240</v>
      </c>
      <c r="B4363" s="4" t="s">
        <v>1346</v>
      </c>
      <c r="C4363" s="4" t="s">
        <v>249</v>
      </c>
      <c r="D4363" s="4" t="s">
        <v>245</v>
      </c>
      <c r="E4363" s="14" t="s">
        <v>474</v>
      </c>
      <c r="F4363" s="5"/>
      <c r="G4363" s="5"/>
      <c r="H4363" s="5"/>
      <c r="I4363" s="5">
        <f t="shared" ref="I4363:L4364" si="3676">I4364</f>
        <v>3660.7</v>
      </c>
      <c r="J4363" s="5">
        <f t="shared" si="3676"/>
        <v>0</v>
      </c>
      <c r="K4363" s="5">
        <f t="shared" si="3676"/>
        <v>0</v>
      </c>
      <c r="L4363" s="5">
        <f t="shared" si="3676"/>
        <v>-3354.9</v>
      </c>
      <c r="M4363" s="5">
        <f t="shared" si="3673"/>
        <v>305.79999999999973</v>
      </c>
      <c r="N4363" s="5">
        <v>0</v>
      </c>
      <c r="O4363" s="5">
        <f>O4364</f>
        <v>305.8</v>
      </c>
      <c r="P4363" s="5">
        <f t="shared" ref="P4363:V4364" si="3677">P4364</f>
        <v>0</v>
      </c>
      <c r="Q4363" s="5">
        <f t="shared" si="3677"/>
        <v>0</v>
      </c>
      <c r="R4363" s="5">
        <f t="shared" si="3677"/>
        <v>3064.99406</v>
      </c>
      <c r="S4363" s="5">
        <f t="shared" si="3677"/>
        <v>305.8</v>
      </c>
      <c r="T4363" s="5">
        <v>0</v>
      </c>
      <c r="U4363" s="5">
        <f t="shared" si="3677"/>
        <v>0</v>
      </c>
      <c r="V4363" s="36">
        <f t="shared" si="3677"/>
        <v>3064.99406</v>
      </c>
      <c r="W4363" s="5" t="e">
        <f t="shared" ref="W4363:W4426" si="3678">T4363/N4363*100</f>
        <v>#DIV/0!</v>
      </c>
      <c r="X4363" s="24" t="s">
        <v>1214</v>
      </c>
    </row>
    <row r="4364" spans="1:25" ht="31.5" x14ac:dyDescent="0.25">
      <c r="A4364" s="4" t="s">
        <v>240</v>
      </c>
      <c r="B4364" s="4" t="s">
        <v>1346</v>
      </c>
      <c r="C4364" s="4" t="s">
        <v>250</v>
      </c>
      <c r="D4364" s="4"/>
      <c r="E4364" s="14" t="s">
        <v>684</v>
      </c>
      <c r="F4364" s="5"/>
      <c r="G4364" s="5"/>
      <c r="H4364" s="5"/>
      <c r="I4364" s="5">
        <f t="shared" si="3676"/>
        <v>3660.7</v>
      </c>
      <c r="J4364" s="5">
        <f t="shared" si="3676"/>
        <v>0</v>
      </c>
      <c r="K4364" s="5">
        <f t="shared" si="3676"/>
        <v>0</v>
      </c>
      <c r="L4364" s="5">
        <f t="shared" si="3676"/>
        <v>-3354.9</v>
      </c>
      <c r="M4364" s="5">
        <f t="shared" si="3673"/>
        <v>305.79999999999973</v>
      </c>
      <c r="N4364" s="5">
        <v>3064.99406</v>
      </c>
      <c r="O4364" s="5">
        <f>O4365</f>
        <v>305.8</v>
      </c>
      <c r="P4364" s="5">
        <f t="shared" si="3677"/>
        <v>0</v>
      </c>
      <c r="Q4364" s="5">
        <f t="shared" si="3677"/>
        <v>0</v>
      </c>
      <c r="R4364" s="5">
        <f t="shared" si="3677"/>
        <v>3064.99406</v>
      </c>
      <c r="S4364" s="5">
        <f t="shared" si="3677"/>
        <v>305.8</v>
      </c>
      <c r="T4364" s="5">
        <v>3064.99406</v>
      </c>
      <c r="U4364" s="5">
        <f t="shared" si="3677"/>
        <v>0</v>
      </c>
      <c r="V4364" s="36">
        <f t="shared" si="3677"/>
        <v>3064.99406</v>
      </c>
      <c r="W4364" s="5">
        <f t="shared" si="3678"/>
        <v>100</v>
      </c>
      <c r="X4364" s="26"/>
    </row>
    <row r="4365" spans="1:25" ht="31.5" x14ac:dyDescent="0.25">
      <c r="A4365" s="4" t="s">
        <v>240</v>
      </c>
      <c r="B4365" s="4" t="s">
        <v>1346</v>
      </c>
      <c r="C4365" s="4" t="s">
        <v>250</v>
      </c>
      <c r="D4365" s="4" t="s">
        <v>246</v>
      </c>
      <c r="E4365" s="14" t="s">
        <v>473</v>
      </c>
      <c r="F4365" s="5"/>
      <c r="G4365" s="5"/>
      <c r="H4365" s="5"/>
      <c r="I4365" s="5">
        <v>3660.7</v>
      </c>
      <c r="J4365" s="5"/>
      <c r="K4365" s="5"/>
      <c r="L4365" s="5">
        <f>305.8+3543.632-7204.332</f>
        <v>-3354.9</v>
      </c>
      <c r="M4365" s="5">
        <f t="shared" si="3673"/>
        <v>305.79999999999973</v>
      </c>
      <c r="N4365" s="5">
        <v>3064.99406</v>
      </c>
      <c r="O4365" s="5">
        <v>305.8</v>
      </c>
      <c r="P4365" s="5">
        <v>0</v>
      </c>
      <c r="Q4365" s="5">
        <v>0</v>
      </c>
      <c r="R4365" s="5">
        <f>N4365</f>
        <v>3064.99406</v>
      </c>
      <c r="S4365" s="5">
        <f>O4365</f>
        <v>305.8</v>
      </c>
      <c r="T4365" s="5">
        <v>3064.99406</v>
      </c>
      <c r="U4365" s="5">
        <v>0</v>
      </c>
      <c r="V4365" s="36">
        <f>T4365</f>
        <v>3064.99406</v>
      </c>
      <c r="W4365" s="5">
        <f t="shared" si="3678"/>
        <v>100</v>
      </c>
      <c r="X4365" s="26"/>
    </row>
    <row r="4366" spans="1:25" x14ac:dyDescent="0.25">
      <c r="A4366" s="4" t="s">
        <v>240</v>
      </c>
      <c r="B4366" s="4" t="s">
        <v>1346</v>
      </c>
      <c r="C4366" s="4" t="s">
        <v>250</v>
      </c>
      <c r="D4366" s="4" t="s">
        <v>245</v>
      </c>
      <c r="E4366" s="14" t="s">
        <v>474</v>
      </c>
      <c r="F4366" s="5"/>
      <c r="G4366" s="5"/>
      <c r="H4366" s="5"/>
      <c r="I4366" s="5">
        <f t="shared" ref="I4366:K4367" si="3679">I4367</f>
        <v>455.3</v>
      </c>
      <c r="J4366" s="5">
        <f t="shared" si="3679"/>
        <v>3780.4</v>
      </c>
      <c r="K4366" s="5">
        <f t="shared" si="3679"/>
        <v>0</v>
      </c>
      <c r="L4366" s="5">
        <f>L4367</f>
        <v>-455.3</v>
      </c>
      <c r="M4366" s="5">
        <f t="shared" si="3673"/>
        <v>0</v>
      </c>
      <c r="N4366" s="5">
        <v>3064.99406</v>
      </c>
      <c r="O4366" s="5">
        <f>O4367</f>
        <v>0</v>
      </c>
      <c r="P4366" s="5">
        <f t="shared" ref="P4366:V4367" si="3680">P4367</f>
        <v>0</v>
      </c>
      <c r="Q4366" s="5">
        <f t="shared" si="3680"/>
        <v>0</v>
      </c>
      <c r="R4366" s="5">
        <f t="shared" si="3680"/>
        <v>0</v>
      </c>
      <c r="S4366" s="5">
        <f t="shared" si="3680"/>
        <v>0</v>
      </c>
      <c r="T4366" s="5">
        <v>3064.99406</v>
      </c>
      <c r="U4366" s="5">
        <f t="shared" si="3680"/>
        <v>0</v>
      </c>
      <c r="V4366" s="36">
        <f t="shared" si="3680"/>
        <v>0</v>
      </c>
      <c r="W4366" s="5">
        <f t="shared" si="3678"/>
        <v>100</v>
      </c>
      <c r="X4366" s="24"/>
    </row>
    <row r="4367" spans="1:25" ht="31.5" hidden="1" x14ac:dyDescent="0.25">
      <c r="A4367" s="4" t="s">
        <v>240</v>
      </c>
      <c r="B4367" s="4" t="s">
        <v>1346</v>
      </c>
      <c r="C4367" s="4" t="s">
        <v>251</v>
      </c>
      <c r="D4367" s="4"/>
      <c r="E4367" s="14" t="s">
        <v>998</v>
      </c>
      <c r="F4367" s="5"/>
      <c r="G4367" s="5"/>
      <c r="H4367" s="5"/>
      <c r="I4367" s="5">
        <f t="shared" si="3679"/>
        <v>455.3</v>
      </c>
      <c r="J4367" s="5">
        <f t="shared" si="3679"/>
        <v>3780.4</v>
      </c>
      <c r="K4367" s="5">
        <f t="shared" si="3679"/>
        <v>0</v>
      </c>
      <c r="L4367" s="5">
        <f>L4368</f>
        <v>-455.3</v>
      </c>
      <c r="M4367" s="5">
        <f t="shared" si="3673"/>
        <v>0</v>
      </c>
      <c r="N4367" s="5">
        <v>0</v>
      </c>
      <c r="O4367" s="5">
        <f>O4368</f>
        <v>0</v>
      </c>
      <c r="P4367" s="5">
        <f t="shared" si="3680"/>
        <v>0</v>
      </c>
      <c r="Q4367" s="5">
        <f t="shared" si="3680"/>
        <v>0</v>
      </c>
      <c r="R4367" s="5">
        <f t="shared" si="3680"/>
        <v>0</v>
      </c>
      <c r="S4367" s="5">
        <f t="shared" si="3680"/>
        <v>0</v>
      </c>
      <c r="T4367" s="5">
        <v>0</v>
      </c>
      <c r="U4367" s="5">
        <f t="shared" si="3680"/>
        <v>0</v>
      </c>
      <c r="V4367" s="36">
        <f t="shared" si="3680"/>
        <v>0</v>
      </c>
      <c r="W4367" s="5" t="e">
        <f t="shared" si="3678"/>
        <v>#DIV/0!</v>
      </c>
      <c r="X4367" s="24" t="s">
        <v>1214</v>
      </c>
    </row>
    <row r="4368" spans="1:25" ht="31.5" hidden="1" x14ac:dyDescent="0.25">
      <c r="A4368" s="4" t="s">
        <v>240</v>
      </c>
      <c r="B4368" s="4" t="s">
        <v>1346</v>
      </c>
      <c r="C4368" s="4" t="s">
        <v>251</v>
      </c>
      <c r="D4368" s="4" t="s">
        <v>246</v>
      </c>
      <c r="E4368" s="14" t="s">
        <v>473</v>
      </c>
      <c r="F4368" s="5"/>
      <c r="G4368" s="5"/>
      <c r="H4368" s="5"/>
      <c r="I4368" s="5">
        <v>455.3</v>
      </c>
      <c r="J4368" s="5">
        <v>3780.4</v>
      </c>
      <c r="K4368" s="5"/>
      <c r="L4368" s="5">
        <v>-455.3</v>
      </c>
      <c r="M4368" s="5">
        <f t="shared" si="3673"/>
        <v>0</v>
      </c>
      <c r="N4368" s="5">
        <v>0</v>
      </c>
      <c r="O4368" s="5">
        <v>0</v>
      </c>
      <c r="P4368" s="5">
        <v>0</v>
      </c>
      <c r="Q4368" s="5">
        <v>0</v>
      </c>
      <c r="R4368" s="5">
        <f>N4368</f>
        <v>0</v>
      </c>
      <c r="S4368" s="5">
        <f>O4368</f>
        <v>0</v>
      </c>
      <c r="T4368" s="5">
        <v>0</v>
      </c>
      <c r="U4368" s="5">
        <v>0</v>
      </c>
      <c r="V4368" s="36">
        <v>0</v>
      </c>
      <c r="W4368" s="5" t="e">
        <f t="shared" si="3678"/>
        <v>#DIV/0!</v>
      </c>
      <c r="X4368" s="24" t="s">
        <v>1214</v>
      </c>
    </row>
    <row r="4369" spans="1:25" hidden="1" x14ac:dyDescent="0.25">
      <c r="A4369" s="4" t="s">
        <v>240</v>
      </c>
      <c r="B4369" s="4" t="s">
        <v>1346</v>
      </c>
      <c r="C4369" s="4" t="s">
        <v>251</v>
      </c>
      <c r="D4369" s="4" t="s">
        <v>245</v>
      </c>
      <c r="E4369" s="14" t="s">
        <v>474</v>
      </c>
      <c r="F4369" s="5"/>
      <c r="G4369" s="5"/>
      <c r="H4369" s="5"/>
      <c r="I4369" s="5">
        <f t="shared" ref="I4369:K4370" si="3681">I4370</f>
        <v>0</v>
      </c>
      <c r="J4369" s="5">
        <f t="shared" si="3681"/>
        <v>472.1</v>
      </c>
      <c r="K4369" s="5">
        <f t="shared" si="3681"/>
        <v>4264.7</v>
      </c>
      <c r="L4369" s="5"/>
      <c r="M4369" s="5">
        <f t="shared" si="3673"/>
        <v>0</v>
      </c>
      <c r="N4369" s="5">
        <v>0</v>
      </c>
      <c r="O4369" s="5">
        <v>0</v>
      </c>
      <c r="P4369" s="5">
        <v>0</v>
      </c>
      <c r="Q4369" s="5">
        <v>0</v>
      </c>
      <c r="R4369" s="5">
        <v>0</v>
      </c>
      <c r="S4369" s="5">
        <v>0</v>
      </c>
      <c r="T4369" s="5">
        <v>0</v>
      </c>
      <c r="U4369" s="5">
        <v>0</v>
      </c>
      <c r="V4369" s="36">
        <v>0</v>
      </c>
      <c r="W4369" s="5" t="e">
        <f t="shared" si="3678"/>
        <v>#DIV/0!</v>
      </c>
      <c r="X4369" s="24" t="s">
        <v>1214</v>
      </c>
      <c r="Y4369" s="2" t="s">
        <v>1236</v>
      </c>
    </row>
    <row r="4370" spans="1:25" ht="31.5" x14ac:dyDescent="0.25">
      <c r="A4370" s="4" t="s">
        <v>240</v>
      </c>
      <c r="B4370" s="4" t="s">
        <v>1346</v>
      </c>
      <c r="C4370" s="4" t="s">
        <v>252</v>
      </c>
      <c r="D4370" s="4"/>
      <c r="E4370" s="14" t="s">
        <v>999</v>
      </c>
      <c r="F4370" s="5"/>
      <c r="G4370" s="5"/>
      <c r="H4370" s="5"/>
      <c r="I4370" s="5">
        <f t="shared" si="3681"/>
        <v>0</v>
      </c>
      <c r="J4370" s="5">
        <f t="shared" si="3681"/>
        <v>472.1</v>
      </c>
      <c r="K4370" s="5">
        <f t="shared" si="3681"/>
        <v>4264.7</v>
      </c>
      <c r="L4370" s="5"/>
      <c r="M4370" s="5">
        <f t="shared" si="3673"/>
        <v>0</v>
      </c>
      <c r="N4370" s="5">
        <v>2093</v>
      </c>
      <c r="O4370" s="5">
        <v>0</v>
      </c>
      <c r="P4370" s="5">
        <v>0</v>
      </c>
      <c r="Q4370" s="5">
        <v>0</v>
      </c>
      <c r="R4370" s="5">
        <v>0</v>
      </c>
      <c r="S4370" s="5">
        <v>0</v>
      </c>
      <c r="T4370" s="5">
        <v>0</v>
      </c>
      <c r="U4370" s="5">
        <v>0</v>
      </c>
      <c r="V4370" s="36">
        <v>0</v>
      </c>
      <c r="W4370" s="5">
        <f t="shared" si="3678"/>
        <v>0</v>
      </c>
      <c r="X4370" s="24"/>
      <c r="Y4370" s="2" t="s">
        <v>1236</v>
      </c>
    </row>
    <row r="4371" spans="1:25" ht="31.5" x14ac:dyDescent="0.25">
      <c r="A4371" s="4" t="s">
        <v>240</v>
      </c>
      <c r="B4371" s="4" t="s">
        <v>1346</v>
      </c>
      <c r="C4371" s="4" t="s">
        <v>252</v>
      </c>
      <c r="D4371" s="4" t="s">
        <v>246</v>
      </c>
      <c r="E4371" s="14" t="s">
        <v>473</v>
      </c>
      <c r="F4371" s="5"/>
      <c r="G4371" s="5"/>
      <c r="H4371" s="5"/>
      <c r="I4371" s="5"/>
      <c r="J4371" s="5">
        <v>472.1</v>
      </c>
      <c r="K4371" s="5">
        <v>4264.7</v>
      </c>
      <c r="L4371" s="5"/>
      <c r="M4371" s="5">
        <f t="shared" si="3673"/>
        <v>0</v>
      </c>
      <c r="N4371" s="5">
        <v>2093</v>
      </c>
      <c r="O4371" s="5">
        <v>0</v>
      </c>
      <c r="P4371" s="5">
        <v>0</v>
      </c>
      <c r="Q4371" s="5">
        <v>0</v>
      </c>
      <c r="R4371" s="5">
        <v>0</v>
      </c>
      <c r="S4371" s="5">
        <v>0</v>
      </c>
      <c r="T4371" s="5">
        <v>0</v>
      </c>
      <c r="U4371" s="5">
        <v>0</v>
      </c>
      <c r="V4371" s="36">
        <v>0</v>
      </c>
      <c r="W4371" s="5">
        <f t="shared" si="3678"/>
        <v>0</v>
      </c>
      <c r="X4371" s="24"/>
      <c r="Y4371" s="2" t="s">
        <v>1236</v>
      </c>
    </row>
    <row r="4372" spans="1:25" x14ac:dyDescent="0.25">
      <c r="A4372" s="4" t="s">
        <v>240</v>
      </c>
      <c r="B4372" s="4" t="s">
        <v>1346</v>
      </c>
      <c r="C4372" s="4" t="s">
        <v>252</v>
      </c>
      <c r="D4372" s="4" t="s">
        <v>245</v>
      </c>
      <c r="E4372" s="14" t="s">
        <v>474</v>
      </c>
      <c r="F4372" s="5"/>
      <c r="G4372" s="5"/>
      <c r="H4372" s="5"/>
      <c r="I4372" s="5">
        <f t="shared" ref="I4372:K4373" si="3682">I4373</f>
        <v>0</v>
      </c>
      <c r="J4372" s="5">
        <f t="shared" si="3682"/>
        <v>0</v>
      </c>
      <c r="K4372" s="5">
        <f t="shared" si="3682"/>
        <v>490.2</v>
      </c>
      <c r="L4372" s="5"/>
      <c r="M4372" s="5">
        <f t="shared" si="3673"/>
        <v>0</v>
      </c>
      <c r="N4372" s="5">
        <v>2093</v>
      </c>
      <c r="O4372" s="5">
        <v>0</v>
      </c>
      <c r="P4372" s="5">
        <v>0</v>
      </c>
      <c r="Q4372" s="5">
        <v>0</v>
      </c>
      <c r="R4372" s="5">
        <v>0</v>
      </c>
      <c r="S4372" s="5">
        <v>0</v>
      </c>
      <c r="T4372" s="5">
        <v>0</v>
      </c>
      <c r="U4372" s="5">
        <v>0</v>
      </c>
      <c r="V4372" s="36">
        <v>0</v>
      </c>
      <c r="W4372" s="5">
        <f t="shared" si="3678"/>
        <v>0</v>
      </c>
      <c r="X4372" s="24"/>
      <c r="Y4372" s="2" t="s">
        <v>1236</v>
      </c>
    </row>
    <row r="4373" spans="1:25" ht="47.25" hidden="1" x14ac:dyDescent="0.25">
      <c r="A4373" s="4" t="s">
        <v>240</v>
      </c>
      <c r="B4373" s="4" t="s">
        <v>1346</v>
      </c>
      <c r="C4373" s="4" t="s">
        <v>253</v>
      </c>
      <c r="D4373" s="4"/>
      <c r="E4373" s="14" t="s">
        <v>685</v>
      </c>
      <c r="F4373" s="5"/>
      <c r="G4373" s="5"/>
      <c r="H4373" s="5"/>
      <c r="I4373" s="5">
        <f t="shared" si="3682"/>
        <v>0</v>
      </c>
      <c r="J4373" s="5">
        <f t="shared" si="3682"/>
        <v>0</v>
      </c>
      <c r="K4373" s="5">
        <f t="shared" si="3682"/>
        <v>490.2</v>
      </c>
      <c r="L4373" s="5"/>
      <c r="M4373" s="5">
        <f t="shared" si="3673"/>
        <v>0</v>
      </c>
      <c r="N4373" s="5">
        <v>0</v>
      </c>
      <c r="O4373" s="5">
        <v>0</v>
      </c>
      <c r="P4373" s="5">
        <v>0</v>
      </c>
      <c r="Q4373" s="5">
        <v>0</v>
      </c>
      <c r="R4373" s="5">
        <v>0</v>
      </c>
      <c r="S4373" s="5">
        <v>0</v>
      </c>
      <c r="T4373" s="5">
        <v>0</v>
      </c>
      <c r="U4373" s="5">
        <v>0</v>
      </c>
      <c r="V4373" s="36">
        <v>0</v>
      </c>
      <c r="W4373" s="5" t="e">
        <f t="shared" si="3678"/>
        <v>#DIV/0!</v>
      </c>
      <c r="X4373" s="24" t="s">
        <v>1214</v>
      </c>
      <c r="Y4373" s="2" t="s">
        <v>1236</v>
      </c>
    </row>
    <row r="4374" spans="1:25" ht="31.5" hidden="1" x14ac:dyDescent="0.25">
      <c r="A4374" s="4" t="s">
        <v>240</v>
      </c>
      <c r="B4374" s="4" t="s">
        <v>1346</v>
      </c>
      <c r="C4374" s="4" t="s">
        <v>253</v>
      </c>
      <c r="D4374" s="4" t="s">
        <v>246</v>
      </c>
      <c r="E4374" s="14" t="s">
        <v>473</v>
      </c>
      <c r="F4374" s="5"/>
      <c r="G4374" s="5"/>
      <c r="H4374" s="5"/>
      <c r="I4374" s="5"/>
      <c r="J4374" s="5"/>
      <c r="K4374" s="5">
        <v>490.2</v>
      </c>
      <c r="L4374" s="5"/>
      <c r="M4374" s="5">
        <f t="shared" si="3673"/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36">
        <v>0</v>
      </c>
      <c r="W4374" s="5" t="e">
        <f t="shared" si="3678"/>
        <v>#DIV/0!</v>
      </c>
      <c r="X4374" s="24" t="s">
        <v>1214</v>
      </c>
      <c r="Y4374" s="2" t="s">
        <v>1236</v>
      </c>
    </row>
    <row r="4375" spans="1:25" hidden="1" x14ac:dyDescent="0.25">
      <c r="A4375" s="4" t="s">
        <v>240</v>
      </c>
      <c r="B4375" s="4" t="s">
        <v>1346</v>
      </c>
      <c r="C4375" s="4" t="s">
        <v>253</v>
      </c>
      <c r="D4375" s="4" t="s">
        <v>245</v>
      </c>
      <c r="E4375" s="14" t="s">
        <v>474</v>
      </c>
      <c r="F4375" s="5"/>
      <c r="G4375" s="5"/>
      <c r="H4375" s="5"/>
      <c r="I4375" s="5">
        <f t="shared" ref="I4375:K4376" si="3683">I4376</f>
        <v>0</v>
      </c>
      <c r="J4375" s="5">
        <f t="shared" si="3683"/>
        <v>0</v>
      </c>
      <c r="K4375" s="5">
        <f t="shared" si="3683"/>
        <v>490.2</v>
      </c>
      <c r="L4375" s="5"/>
      <c r="M4375" s="5">
        <f t="shared" si="3673"/>
        <v>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36">
        <v>0</v>
      </c>
      <c r="W4375" s="5" t="e">
        <f t="shared" si="3678"/>
        <v>#DIV/0!</v>
      </c>
      <c r="X4375" s="24" t="s">
        <v>1214</v>
      </c>
      <c r="Y4375" s="2" t="s">
        <v>1236</v>
      </c>
    </row>
    <row r="4376" spans="1:25" ht="110.25" x14ac:dyDescent="0.25">
      <c r="A4376" s="4" t="s">
        <v>240</v>
      </c>
      <c r="B4376" s="4" t="s">
        <v>1346</v>
      </c>
      <c r="C4376" s="4" t="s">
        <v>254</v>
      </c>
      <c r="D4376" s="4"/>
      <c r="E4376" s="14" t="s">
        <v>1270</v>
      </c>
      <c r="F4376" s="5"/>
      <c r="G4376" s="5"/>
      <c r="H4376" s="5"/>
      <c r="I4376" s="5">
        <f t="shared" si="3683"/>
        <v>0</v>
      </c>
      <c r="J4376" s="5">
        <f t="shared" si="3683"/>
        <v>0</v>
      </c>
      <c r="K4376" s="5">
        <f t="shared" si="3683"/>
        <v>490.2</v>
      </c>
      <c r="L4376" s="5"/>
      <c r="M4376" s="5">
        <f t="shared" si="3673"/>
        <v>0</v>
      </c>
      <c r="N4376" s="5">
        <v>107340.64737000001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107340.64718</v>
      </c>
      <c r="U4376" s="5">
        <v>0</v>
      </c>
      <c r="V4376" s="36">
        <v>0</v>
      </c>
      <c r="W4376" s="5">
        <f t="shared" si="3678"/>
        <v>99.999999822993431</v>
      </c>
      <c r="X4376" s="24"/>
      <c r="Y4376" s="2" t="s">
        <v>1236</v>
      </c>
    </row>
    <row r="4377" spans="1:25" ht="31.5" x14ac:dyDescent="0.25">
      <c r="A4377" s="4" t="s">
        <v>240</v>
      </c>
      <c r="B4377" s="4" t="s">
        <v>1346</v>
      </c>
      <c r="C4377" s="4" t="s">
        <v>254</v>
      </c>
      <c r="D4377" s="4" t="s">
        <v>246</v>
      </c>
      <c r="E4377" s="14" t="s">
        <v>473</v>
      </c>
      <c r="F4377" s="5"/>
      <c r="G4377" s="5"/>
      <c r="H4377" s="5"/>
      <c r="I4377" s="5"/>
      <c r="J4377" s="5"/>
      <c r="K4377" s="5">
        <v>490.2</v>
      </c>
      <c r="L4377" s="5"/>
      <c r="M4377" s="5">
        <f t="shared" si="3673"/>
        <v>0</v>
      </c>
      <c r="N4377" s="5">
        <v>107340.64737000001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107340.64718</v>
      </c>
      <c r="U4377" s="5">
        <v>0</v>
      </c>
      <c r="V4377" s="36">
        <v>0</v>
      </c>
      <c r="W4377" s="5">
        <f t="shared" si="3678"/>
        <v>99.999999822993431</v>
      </c>
      <c r="X4377" s="24"/>
      <c r="Y4377" s="2" t="s">
        <v>1236</v>
      </c>
    </row>
    <row r="4378" spans="1:25" x14ac:dyDescent="0.25">
      <c r="A4378" s="4" t="s">
        <v>240</v>
      </c>
      <c r="B4378" s="4" t="s">
        <v>1346</v>
      </c>
      <c r="C4378" s="4" t="s">
        <v>254</v>
      </c>
      <c r="D4378" s="4" t="s">
        <v>245</v>
      </c>
      <c r="E4378" s="14" t="s">
        <v>474</v>
      </c>
      <c r="F4378" s="5"/>
      <c r="G4378" s="5"/>
      <c r="H4378" s="5"/>
      <c r="I4378" s="5">
        <f t="shared" ref="I4378:K4379" si="3684">I4379</f>
        <v>0</v>
      </c>
      <c r="J4378" s="5">
        <f t="shared" si="3684"/>
        <v>0</v>
      </c>
      <c r="K4378" s="5">
        <f t="shared" si="3684"/>
        <v>490.2</v>
      </c>
      <c r="L4378" s="5"/>
      <c r="M4378" s="5">
        <f t="shared" si="3673"/>
        <v>0</v>
      </c>
      <c r="N4378" s="5">
        <v>107340.64737000001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107340.64718</v>
      </c>
      <c r="U4378" s="5">
        <v>0</v>
      </c>
      <c r="V4378" s="36">
        <v>0</v>
      </c>
      <c r="W4378" s="5">
        <f t="shared" si="3678"/>
        <v>99.999999822993431</v>
      </c>
      <c r="X4378" s="24"/>
      <c r="Y4378" s="2" t="s">
        <v>1236</v>
      </c>
    </row>
    <row r="4379" spans="1:25" ht="31.5" x14ac:dyDescent="0.25">
      <c r="A4379" s="4" t="s">
        <v>240</v>
      </c>
      <c r="B4379" s="4" t="s">
        <v>1346</v>
      </c>
      <c r="C4379" s="4" t="s">
        <v>255</v>
      </c>
      <c r="D4379" s="4"/>
      <c r="E4379" s="14" t="s">
        <v>686</v>
      </c>
      <c r="F4379" s="5"/>
      <c r="G4379" s="5"/>
      <c r="H4379" s="5"/>
      <c r="I4379" s="5">
        <f t="shared" si="3684"/>
        <v>0</v>
      </c>
      <c r="J4379" s="5">
        <f t="shared" si="3684"/>
        <v>0</v>
      </c>
      <c r="K4379" s="5">
        <f t="shared" si="3684"/>
        <v>490.2</v>
      </c>
      <c r="L4379" s="5"/>
      <c r="M4379" s="5">
        <f t="shared" si="3673"/>
        <v>0</v>
      </c>
      <c r="N4379" s="5">
        <v>9350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9350</v>
      </c>
      <c r="U4379" s="5">
        <v>0</v>
      </c>
      <c r="V4379" s="36">
        <v>0</v>
      </c>
      <c r="W4379" s="5">
        <f t="shared" si="3678"/>
        <v>100</v>
      </c>
      <c r="X4379" s="24"/>
      <c r="Y4379" s="2" t="s">
        <v>1236</v>
      </c>
    </row>
    <row r="4380" spans="1:25" ht="31.5" x14ac:dyDescent="0.25">
      <c r="A4380" s="4" t="s">
        <v>240</v>
      </c>
      <c r="B4380" s="4" t="s">
        <v>1346</v>
      </c>
      <c r="C4380" s="4" t="s">
        <v>255</v>
      </c>
      <c r="D4380" s="4" t="s">
        <v>246</v>
      </c>
      <c r="E4380" s="14" t="s">
        <v>473</v>
      </c>
      <c r="F4380" s="5"/>
      <c r="G4380" s="5"/>
      <c r="H4380" s="5"/>
      <c r="I4380" s="5"/>
      <c r="J4380" s="5"/>
      <c r="K4380" s="5">
        <v>490.2</v>
      </c>
      <c r="L4380" s="5"/>
      <c r="M4380" s="5">
        <f t="shared" si="3673"/>
        <v>0</v>
      </c>
      <c r="N4380" s="5">
        <v>9350</v>
      </c>
      <c r="O4380" s="5">
        <v>0</v>
      </c>
      <c r="P4380" s="5">
        <v>0</v>
      </c>
      <c r="Q4380" s="5">
        <v>0</v>
      </c>
      <c r="R4380" s="5">
        <v>0</v>
      </c>
      <c r="S4380" s="5">
        <v>0</v>
      </c>
      <c r="T4380" s="5">
        <v>9350</v>
      </c>
      <c r="U4380" s="5">
        <v>0</v>
      </c>
      <c r="V4380" s="36">
        <v>0</v>
      </c>
      <c r="W4380" s="5">
        <f t="shared" si="3678"/>
        <v>100</v>
      </c>
      <c r="X4380" s="24"/>
      <c r="Y4380" s="2" t="s">
        <v>1236</v>
      </c>
    </row>
    <row r="4381" spans="1:25" x14ac:dyDescent="0.25">
      <c r="A4381" s="4" t="s">
        <v>240</v>
      </c>
      <c r="B4381" s="4" t="s">
        <v>1346</v>
      </c>
      <c r="C4381" s="4" t="s">
        <v>255</v>
      </c>
      <c r="D4381" s="4" t="s">
        <v>245</v>
      </c>
      <c r="E4381" s="14" t="s">
        <v>474</v>
      </c>
      <c r="F4381" s="5"/>
      <c r="G4381" s="5"/>
      <c r="H4381" s="5"/>
      <c r="I4381" s="5"/>
      <c r="J4381" s="5"/>
      <c r="K4381" s="5"/>
      <c r="L4381" s="5">
        <f>L4382</f>
        <v>4711.7730000000001</v>
      </c>
      <c r="M4381" s="5">
        <f t="shared" si="3673"/>
        <v>4711.7730000000001</v>
      </c>
      <c r="N4381" s="5">
        <v>9350</v>
      </c>
      <c r="O4381" s="5">
        <f>O4382</f>
        <v>4711.7728100000004</v>
      </c>
      <c r="P4381" s="5">
        <f t="shared" ref="P4381:V4382" si="3685">P4382</f>
        <v>0</v>
      </c>
      <c r="Q4381" s="5">
        <f t="shared" si="3685"/>
        <v>0</v>
      </c>
      <c r="R4381" s="5">
        <f t="shared" si="3685"/>
        <v>5428.7359999999999</v>
      </c>
      <c r="S4381" s="5">
        <f t="shared" si="3685"/>
        <v>4711.7728100000004</v>
      </c>
      <c r="T4381" s="5">
        <v>9350</v>
      </c>
      <c r="U4381" s="5">
        <f t="shared" si="3685"/>
        <v>0</v>
      </c>
      <c r="V4381" s="36">
        <f t="shared" si="3685"/>
        <v>5428.7353999999996</v>
      </c>
      <c r="W4381" s="5">
        <f t="shared" si="3678"/>
        <v>100</v>
      </c>
      <c r="X4381" s="26"/>
    </row>
    <row r="4382" spans="1:25" ht="47.25" x14ac:dyDescent="0.25">
      <c r="A4382" s="4" t="s">
        <v>240</v>
      </c>
      <c r="B4382" s="4" t="s">
        <v>1346</v>
      </c>
      <c r="C4382" s="4" t="s">
        <v>256</v>
      </c>
      <c r="D4382" s="4"/>
      <c r="E4382" s="14" t="s">
        <v>1000</v>
      </c>
      <c r="F4382" s="5"/>
      <c r="G4382" s="5"/>
      <c r="H4382" s="5"/>
      <c r="I4382" s="5"/>
      <c r="J4382" s="5"/>
      <c r="K4382" s="5"/>
      <c r="L4382" s="5">
        <f>L4383</f>
        <v>4711.7730000000001</v>
      </c>
      <c r="M4382" s="5">
        <f t="shared" si="3673"/>
        <v>4711.7730000000001</v>
      </c>
      <c r="N4382" s="5">
        <v>5428.7359999999999</v>
      </c>
      <c r="O4382" s="5">
        <f>O4383</f>
        <v>4711.7728100000004</v>
      </c>
      <c r="P4382" s="5">
        <f t="shared" si="3685"/>
        <v>0</v>
      </c>
      <c r="Q4382" s="5">
        <f t="shared" si="3685"/>
        <v>0</v>
      </c>
      <c r="R4382" s="5">
        <f t="shared" si="3685"/>
        <v>5428.7359999999999</v>
      </c>
      <c r="S4382" s="5">
        <f t="shared" si="3685"/>
        <v>4711.7728100000004</v>
      </c>
      <c r="T4382" s="5">
        <v>5428.7353999999996</v>
      </c>
      <c r="U4382" s="5">
        <f t="shared" si="3685"/>
        <v>0</v>
      </c>
      <c r="V4382" s="36">
        <f t="shared" si="3685"/>
        <v>5428.7353999999996</v>
      </c>
      <c r="W4382" s="5">
        <f t="shared" si="3678"/>
        <v>99.999988947703471</v>
      </c>
      <c r="X4382" s="26"/>
    </row>
    <row r="4383" spans="1:25" ht="31.5" x14ac:dyDescent="0.25">
      <c r="A4383" s="4" t="s">
        <v>240</v>
      </c>
      <c r="B4383" s="4" t="s">
        <v>1346</v>
      </c>
      <c r="C4383" s="4" t="s">
        <v>256</v>
      </c>
      <c r="D4383" s="4" t="s">
        <v>246</v>
      </c>
      <c r="E4383" s="14" t="s">
        <v>473</v>
      </c>
      <c r="F4383" s="5"/>
      <c r="G4383" s="5"/>
      <c r="H4383" s="5"/>
      <c r="I4383" s="5"/>
      <c r="J4383" s="5"/>
      <c r="K4383" s="5"/>
      <c r="L4383" s="5">
        <v>4711.7730000000001</v>
      </c>
      <c r="M4383" s="5">
        <f t="shared" si="3673"/>
        <v>4711.7730000000001</v>
      </c>
      <c r="N4383" s="5">
        <v>5428.7359999999999</v>
      </c>
      <c r="O4383" s="5">
        <v>4711.7728100000004</v>
      </c>
      <c r="P4383" s="5">
        <v>0</v>
      </c>
      <c r="Q4383" s="5">
        <v>0</v>
      </c>
      <c r="R4383" s="5">
        <f>N4383</f>
        <v>5428.7359999999999</v>
      </c>
      <c r="S4383" s="5">
        <f>O4383</f>
        <v>4711.7728100000004</v>
      </c>
      <c r="T4383" s="5">
        <v>5428.7353999999996</v>
      </c>
      <c r="U4383" s="5">
        <v>0</v>
      </c>
      <c r="V4383" s="36">
        <f>T4383</f>
        <v>5428.7353999999996</v>
      </c>
      <c r="W4383" s="5">
        <f t="shared" si="3678"/>
        <v>99.999988947703471</v>
      </c>
      <c r="X4383" s="26"/>
    </row>
    <row r="4384" spans="1:25" x14ac:dyDescent="0.25">
      <c r="A4384" s="4" t="s">
        <v>240</v>
      </c>
      <c r="B4384" s="4" t="s">
        <v>1346</v>
      </c>
      <c r="C4384" s="4" t="s">
        <v>256</v>
      </c>
      <c r="D4384" s="4" t="s">
        <v>245</v>
      </c>
      <c r="E4384" s="14" t="s">
        <v>474</v>
      </c>
      <c r="F4384" s="5"/>
      <c r="G4384" s="5"/>
      <c r="H4384" s="5"/>
      <c r="I4384" s="5"/>
      <c r="J4384" s="5"/>
      <c r="K4384" s="5"/>
      <c r="L4384" s="5">
        <f>L4385</f>
        <v>244.02999999999975</v>
      </c>
      <c r="M4384" s="5">
        <f t="shared" si="3673"/>
        <v>244.02999999999975</v>
      </c>
      <c r="N4384" s="5">
        <v>5428.7359999999999</v>
      </c>
      <c r="O4384" s="5">
        <f>O4385</f>
        <v>244.03</v>
      </c>
      <c r="P4384" s="5">
        <f t="shared" ref="P4384:V4385" si="3686">P4385</f>
        <v>0</v>
      </c>
      <c r="Q4384" s="5">
        <f t="shared" si="3686"/>
        <v>0</v>
      </c>
      <c r="R4384" s="5">
        <f t="shared" si="3686"/>
        <v>3850</v>
      </c>
      <c r="S4384" s="5">
        <f t="shared" si="3686"/>
        <v>244.03</v>
      </c>
      <c r="T4384" s="5">
        <v>5428.7353999999996</v>
      </c>
      <c r="U4384" s="5">
        <f t="shared" si="3686"/>
        <v>0</v>
      </c>
      <c r="V4384" s="36">
        <f t="shared" si="3686"/>
        <v>3849.9975300000001</v>
      </c>
      <c r="W4384" s="5">
        <f t="shared" si="3678"/>
        <v>99.999988947703471</v>
      </c>
      <c r="X4384" s="26"/>
    </row>
    <row r="4385" spans="1:25" ht="47.25" x14ac:dyDescent="0.25">
      <c r="A4385" s="4" t="s">
        <v>240</v>
      </c>
      <c r="B4385" s="4" t="s">
        <v>1346</v>
      </c>
      <c r="C4385" s="4" t="s">
        <v>1512</v>
      </c>
      <c r="D4385" s="4"/>
      <c r="E4385" s="14" t="s">
        <v>1513</v>
      </c>
      <c r="F4385" s="5"/>
      <c r="G4385" s="5"/>
      <c r="H4385" s="5"/>
      <c r="I4385" s="5"/>
      <c r="J4385" s="5"/>
      <c r="K4385" s="5"/>
      <c r="L4385" s="5">
        <f>L4386</f>
        <v>244.02999999999975</v>
      </c>
      <c r="M4385" s="5">
        <f t="shared" si="3673"/>
        <v>244.02999999999975</v>
      </c>
      <c r="N4385" s="5">
        <v>3850</v>
      </c>
      <c r="O4385" s="5">
        <f>O4386</f>
        <v>244.03</v>
      </c>
      <c r="P4385" s="5">
        <f t="shared" si="3686"/>
        <v>0</v>
      </c>
      <c r="Q4385" s="5">
        <f t="shared" si="3686"/>
        <v>0</v>
      </c>
      <c r="R4385" s="5">
        <f t="shared" si="3686"/>
        <v>3850</v>
      </c>
      <c r="S4385" s="5">
        <f t="shared" si="3686"/>
        <v>244.03</v>
      </c>
      <c r="T4385" s="5">
        <v>3849.9975300000001</v>
      </c>
      <c r="U4385" s="5">
        <f t="shared" si="3686"/>
        <v>0</v>
      </c>
      <c r="V4385" s="36">
        <f t="shared" si="3686"/>
        <v>3849.9975300000001</v>
      </c>
      <c r="W4385" s="5">
        <f t="shared" si="3678"/>
        <v>99.999935844155857</v>
      </c>
      <c r="X4385" s="26"/>
    </row>
    <row r="4386" spans="1:25" ht="31.5" x14ac:dyDescent="0.25">
      <c r="A4386" s="4" t="s">
        <v>240</v>
      </c>
      <c r="B4386" s="4" t="s">
        <v>1346</v>
      </c>
      <c r="C4386" s="4" t="s">
        <v>1512</v>
      </c>
      <c r="D4386" s="4" t="s">
        <v>246</v>
      </c>
      <c r="E4386" s="14" t="s">
        <v>473</v>
      </c>
      <c r="F4386" s="5"/>
      <c r="G4386" s="5"/>
      <c r="H4386" s="5"/>
      <c r="I4386" s="5"/>
      <c r="J4386" s="5"/>
      <c r="K4386" s="5"/>
      <c r="L4386" s="5">
        <f>244.03+6175.771-6175.771</f>
        <v>244.02999999999975</v>
      </c>
      <c r="M4386" s="5">
        <f t="shared" si="3673"/>
        <v>244.02999999999975</v>
      </c>
      <c r="N4386" s="5">
        <v>3850</v>
      </c>
      <c r="O4386" s="5">
        <v>244.03</v>
      </c>
      <c r="P4386" s="5">
        <v>0</v>
      </c>
      <c r="Q4386" s="5">
        <v>0</v>
      </c>
      <c r="R4386" s="5">
        <f>N4386</f>
        <v>3850</v>
      </c>
      <c r="S4386" s="5">
        <f>O4386</f>
        <v>244.03</v>
      </c>
      <c r="T4386" s="5">
        <v>3849.9975300000001</v>
      </c>
      <c r="U4386" s="5">
        <v>0</v>
      </c>
      <c r="V4386" s="36">
        <f>T4386</f>
        <v>3849.9975300000001</v>
      </c>
      <c r="W4386" s="5">
        <f t="shared" si="3678"/>
        <v>99.999935844155857</v>
      </c>
      <c r="X4386" s="26"/>
    </row>
    <row r="4387" spans="1:25" s="3" customFormat="1" x14ac:dyDescent="0.25">
      <c r="A4387" s="4" t="s">
        <v>240</v>
      </c>
      <c r="B4387" s="4" t="s">
        <v>1346</v>
      </c>
      <c r="C4387" s="4" t="s">
        <v>1512</v>
      </c>
      <c r="D4387" s="4" t="s">
        <v>245</v>
      </c>
      <c r="E4387" s="14" t="s">
        <v>474</v>
      </c>
      <c r="F4387" s="8">
        <f t="shared" ref="F4387:L4387" si="3687">F4388+F4460</f>
        <v>189922.6</v>
      </c>
      <c r="G4387" s="8">
        <f t="shared" si="3687"/>
        <v>575391.19999999995</v>
      </c>
      <c r="H4387" s="8">
        <f t="shared" si="3687"/>
        <v>23017</v>
      </c>
      <c r="I4387" s="8">
        <f t="shared" si="3687"/>
        <v>-52697</v>
      </c>
      <c r="J4387" s="8">
        <f t="shared" si="3687"/>
        <v>-6293</v>
      </c>
      <c r="K4387" s="8">
        <f t="shared" si="3687"/>
        <v>0</v>
      </c>
      <c r="L4387" s="8">
        <f t="shared" si="3687"/>
        <v>590840.772</v>
      </c>
      <c r="M4387" s="8">
        <f t="shared" si="3673"/>
        <v>728066.37199999997</v>
      </c>
      <c r="N4387" s="5">
        <v>3850</v>
      </c>
      <c r="O4387" s="8">
        <f>O4388+O4460</f>
        <v>462019.11041000008</v>
      </c>
      <c r="P4387" s="8">
        <f t="shared" ref="P4387:V4387" si="3688">P4388+P4460</f>
        <v>357630.52632</v>
      </c>
      <c r="Q4387" s="8">
        <f t="shared" si="3688"/>
        <v>150000</v>
      </c>
      <c r="R4387" s="8">
        <f t="shared" si="3688"/>
        <v>195491.33794999999</v>
      </c>
      <c r="S4387" s="8">
        <f t="shared" si="3688"/>
        <v>462019.11041000008</v>
      </c>
      <c r="T4387" s="5">
        <v>3849.9975300000001</v>
      </c>
      <c r="U4387" s="8">
        <f t="shared" si="3688"/>
        <v>357630.52632</v>
      </c>
      <c r="V4387" s="34">
        <f t="shared" si="3688"/>
        <v>1532.9519299999999</v>
      </c>
      <c r="W4387" s="5">
        <f t="shared" si="3678"/>
        <v>99.999935844155857</v>
      </c>
      <c r="X4387" s="21"/>
    </row>
    <row r="4388" spans="1:25" s="10" customFormat="1" ht="31.5" hidden="1" x14ac:dyDescent="0.25">
      <c r="A4388" s="4" t="s">
        <v>240</v>
      </c>
      <c r="B4388" s="4" t="s">
        <v>1346</v>
      </c>
      <c r="C4388" s="4" t="s">
        <v>1514</v>
      </c>
      <c r="D4388" s="4"/>
      <c r="E4388" s="14" t="s">
        <v>1515</v>
      </c>
      <c r="F4388" s="11">
        <f t="shared" ref="F4388:L4388" si="3689">F4389</f>
        <v>168541.5</v>
      </c>
      <c r="G4388" s="11">
        <f t="shared" si="3689"/>
        <v>575391.19999999995</v>
      </c>
      <c r="H4388" s="11">
        <f t="shared" si="3689"/>
        <v>23017</v>
      </c>
      <c r="I4388" s="11">
        <f t="shared" si="3689"/>
        <v>-52697</v>
      </c>
      <c r="J4388" s="11">
        <f t="shared" si="3689"/>
        <v>-6293</v>
      </c>
      <c r="K4388" s="11">
        <f t="shared" si="3689"/>
        <v>0</v>
      </c>
      <c r="L4388" s="11">
        <f t="shared" si="3689"/>
        <v>612221.87199999997</v>
      </c>
      <c r="M4388" s="11">
        <f t="shared" si="3673"/>
        <v>728066.37199999997</v>
      </c>
      <c r="N4388" s="5">
        <v>0</v>
      </c>
      <c r="O4388" s="11">
        <f>O4389</f>
        <v>462019.11041000008</v>
      </c>
      <c r="P4388" s="11">
        <f t="shared" ref="P4388:V4388" si="3690">P4389</f>
        <v>357630.52632</v>
      </c>
      <c r="Q4388" s="11">
        <f t="shared" si="3690"/>
        <v>150000</v>
      </c>
      <c r="R4388" s="11">
        <f t="shared" si="3690"/>
        <v>195491.33794999999</v>
      </c>
      <c r="S4388" s="11">
        <f t="shared" si="3690"/>
        <v>462019.11041000008</v>
      </c>
      <c r="T4388" s="5">
        <v>0</v>
      </c>
      <c r="U4388" s="11">
        <f t="shared" si="3690"/>
        <v>357630.52632</v>
      </c>
      <c r="V4388" s="35">
        <f t="shared" si="3690"/>
        <v>1532.9519299999999</v>
      </c>
      <c r="W4388" s="5" t="e">
        <f t="shared" si="3678"/>
        <v>#DIV/0!</v>
      </c>
      <c r="X4388" s="24" t="s">
        <v>1214</v>
      </c>
    </row>
    <row r="4389" spans="1:25" ht="31.5" hidden="1" x14ac:dyDescent="0.25">
      <c r="A4389" s="4" t="s">
        <v>240</v>
      </c>
      <c r="B4389" s="4" t="s">
        <v>1346</v>
      </c>
      <c r="C4389" s="4" t="s">
        <v>1514</v>
      </c>
      <c r="D4389" s="4" t="s">
        <v>246</v>
      </c>
      <c r="E4389" s="14" t="s">
        <v>473</v>
      </c>
      <c r="F4389" s="5">
        <f t="shared" ref="F4389:L4389" si="3691">F4390+F4451</f>
        <v>168541.5</v>
      </c>
      <c r="G4389" s="5">
        <f t="shared" si="3691"/>
        <v>575391.19999999995</v>
      </c>
      <c r="H4389" s="5">
        <f t="shared" si="3691"/>
        <v>23017</v>
      </c>
      <c r="I4389" s="5">
        <f t="shared" si="3691"/>
        <v>-52697</v>
      </c>
      <c r="J4389" s="5">
        <f t="shared" si="3691"/>
        <v>-6293</v>
      </c>
      <c r="K4389" s="5">
        <f t="shared" si="3691"/>
        <v>0</v>
      </c>
      <c r="L4389" s="5">
        <f t="shared" si="3691"/>
        <v>612221.87199999997</v>
      </c>
      <c r="M4389" s="5">
        <f t="shared" si="3673"/>
        <v>728066.37199999997</v>
      </c>
      <c r="N4389" s="5">
        <v>0</v>
      </c>
      <c r="O4389" s="5">
        <f>O4390+O4451</f>
        <v>462019.11041000008</v>
      </c>
      <c r="P4389" s="5">
        <f t="shared" ref="P4389:V4389" si="3692">P4390+P4451</f>
        <v>357630.52632</v>
      </c>
      <c r="Q4389" s="5">
        <f t="shared" si="3692"/>
        <v>150000</v>
      </c>
      <c r="R4389" s="5">
        <f>R4390+R4451</f>
        <v>195491.33794999999</v>
      </c>
      <c r="S4389" s="5">
        <f t="shared" si="3692"/>
        <v>462019.11041000008</v>
      </c>
      <c r="T4389" s="5">
        <v>0</v>
      </c>
      <c r="U4389" s="5">
        <f t="shared" si="3692"/>
        <v>357630.52632</v>
      </c>
      <c r="V4389" s="36">
        <f t="shared" si="3692"/>
        <v>1532.9519299999999</v>
      </c>
      <c r="W4389" s="5" t="e">
        <f t="shared" si="3678"/>
        <v>#DIV/0!</v>
      </c>
      <c r="X4389" s="24" t="s">
        <v>1214</v>
      </c>
    </row>
    <row r="4390" spans="1:25" hidden="1" x14ac:dyDescent="0.25">
      <c r="A4390" s="4" t="s">
        <v>240</v>
      </c>
      <c r="B4390" s="4" t="s">
        <v>1346</v>
      </c>
      <c r="C4390" s="4" t="s">
        <v>1514</v>
      </c>
      <c r="D4390" s="4" t="s">
        <v>245</v>
      </c>
      <c r="E4390" s="14" t="s">
        <v>474</v>
      </c>
      <c r="F4390" s="5">
        <f t="shared" ref="F4390:K4390" si="3693">F4391+F4430+F4436</f>
        <v>143641.5</v>
      </c>
      <c r="G4390" s="5">
        <f t="shared" si="3693"/>
        <v>548391.19999999995</v>
      </c>
      <c r="H4390" s="5">
        <f t="shared" si="3693"/>
        <v>8017</v>
      </c>
      <c r="I4390" s="5">
        <f t="shared" si="3693"/>
        <v>-52697</v>
      </c>
      <c r="J4390" s="5">
        <f t="shared" si="3693"/>
        <v>-6293</v>
      </c>
      <c r="K4390" s="5">
        <f t="shared" si="3693"/>
        <v>0</v>
      </c>
      <c r="L4390" s="5">
        <f>L4391+L4430+L4436+L4447+L4443</f>
        <v>636917.37199999997</v>
      </c>
      <c r="M4390" s="5">
        <f t="shared" si="3673"/>
        <v>727861.87199999997</v>
      </c>
      <c r="N4390" s="5">
        <v>0</v>
      </c>
      <c r="O4390" s="5">
        <f>O4391+O4430+O4436+O4447+O4443</f>
        <v>461814.69494000007</v>
      </c>
      <c r="P4390" s="5">
        <f t="shared" ref="P4390:V4390" si="3694">P4391+P4430+P4436+P4447+P4443</f>
        <v>357630.52632</v>
      </c>
      <c r="Q4390" s="5">
        <f t="shared" si="3694"/>
        <v>150000</v>
      </c>
      <c r="R4390" s="5">
        <f>R4391+R4430+R4436+R4447+R4443</f>
        <v>4332.9520000000002</v>
      </c>
      <c r="S4390" s="5">
        <f t="shared" si="3694"/>
        <v>461814.69494000007</v>
      </c>
      <c r="T4390" s="5">
        <v>0</v>
      </c>
      <c r="U4390" s="5">
        <f t="shared" si="3694"/>
        <v>357630.52632</v>
      </c>
      <c r="V4390" s="36">
        <f t="shared" si="3694"/>
        <v>1532.9519299999999</v>
      </c>
      <c r="W4390" s="5" t="e">
        <f t="shared" si="3678"/>
        <v>#DIV/0!</v>
      </c>
      <c r="X4390" s="24" t="s">
        <v>1214</v>
      </c>
    </row>
    <row r="4391" spans="1:25" ht="47.25" hidden="1" x14ac:dyDescent="0.25">
      <c r="A4391" s="4" t="s">
        <v>240</v>
      </c>
      <c r="B4391" s="4" t="s">
        <v>1346</v>
      </c>
      <c r="C4391" s="4" t="s">
        <v>1539</v>
      </c>
      <c r="D4391" s="4"/>
      <c r="E4391" s="14" t="s">
        <v>1540</v>
      </c>
      <c r="F4391" s="5">
        <f t="shared" ref="F4391:L4391" si="3695">F4392+F4395+F4398+F4401+F4407+F4412+F4415+F4418+F4421+F4424+F4427+F4404</f>
        <v>101697</v>
      </c>
      <c r="G4391" s="5">
        <f t="shared" si="3695"/>
        <v>461410.8</v>
      </c>
      <c r="H4391" s="5">
        <f t="shared" si="3695"/>
        <v>0</v>
      </c>
      <c r="I4391" s="5">
        <f t="shared" si="3695"/>
        <v>-52697</v>
      </c>
      <c r="J4391" s="5">
        <f t="shared" si="3695"/>
        <v>-6293</v>
      </c>
      <c r="K4391" s="5">
        <f t="shared" si="3695"/>
        <v>0</v>
      </c>
      <c r="L4391" s="5">
        <f t="shared" si="3695"/>
        <v>306208.23</v>
      </c>
      <c r="M4391" s="5">
        <f t="shared" si="3673"/>
        <v>355208.23</v>
      </c>
      <c r="N4391" s="5">
        <v>0</v>
      </c>
      <c r="O4391" s="5">
        <f>O4392+O4395+O4398+O4401+O4407+O4412+O4415+O4418+O4421+O4424+O4427+O4404</f>
        <v>306525.85139000003</v>
      </c>
      <c r="P4391" s="5">
        <f t="shared" ref="P4391:V4391" si="3696">P4392+P4395+P4398+P4401+P4407+P4412+P4415+P4418+P4421+P4424+P4427+P4404</f>
        <v>0</v>
      </c>
      <c r="Q4391" s="5">
        <f t="shared" si="3696"/>
        <v>0</v>
      </c>
      <c r="R4391" s="5">
        <f t="shared" si="3696"/>
        <v>2800</v>
      </c>
      <c r="S4391" s="5">
        <f t="shared" si="3696"/>
        <v>306525.85139000003</v>
      </c>
      <c r="T4391" s="5">
        <v>0</v>
      </c>
      <c r="U4391" s="5">
        <f t="shared" si="3696"/>
        <v>0</v>
      </c>
      <c r="V4391" s="36">
        <f t="shared" si="3696"/>
        <v>0</v>
      </c>
      <c r="W4391" s="5" t="e">
        <f t="shared" si="3678"/>
        <v>#DIV/0!</v>
      </c>
      <c r="X4391" s="24" t="s">
        <v>1214</v>
      </c>
    </row>
    <row r="4392" spans="1:25" ht="31.5" hidden="1" x14ac:dyDescent="0.25">
      <c r="A4392" s="4" t="s">
        <v>240</v>
      </c>
      <c r="B4392" s="4" t="s">
        <v>1346</v>
      </c>
      <c r="C4392" s="4" t="s">
        <v>1539</v>
      </c>
      <c r="D4392" s="4" t="s">
        <v>246</v>
      </c>
      <c r="E4392" s="14" t="s">
        <v>473</v>
      </c>
      <c r="F4392" s="5">
        <f t="shared" ref="F4392:L4393" si="3697">F4393</f>
        <v>0</v>
      </c>
      <c r="G4392" s="5">
        <f t="shared" si="3697"/>
        <v>33198.1</v>
      </c>
      <c r="H4392" s="5">
        <f t="shared" si="3697"/>
        <v>0</v>
      </c>
      <c r="I4392" s="5">
        <f t="shared" si="3697"/>
        <v>0</v>
      </c>
      <c r="J4392" s="5">
        <f t="shared" si="3697"/>
        <v>0</v>
      </c>
      <c r="K4392" s="5">
        <f t="shared" si="3697"/>
        <v>0</v>
      </c>
      <c r="L4392" s="5">
        <f t="shared" si="3697"/>
        <v>0</v>
      </c>
      <c r="M4392" s="5">
        <f t="shared" si="3673"/>
        <v>0</v>
      </c>
      <c r="N4392" s="5">
        <v>0</v>
      </c>
      <c r="O4392" s="5">
        <f>O4393</f>
        <v>0</v>
      </c>
      <c r="P4392" s="5">
        <f t="shared" ref="P4392:V4393" si="3698">P4393</f>
        <v>0</v>
      </c>
      <c r="Q4392" s="5">
        <f t="shared" si="3698"/>
        <v>0</v>
      </c>
      <c r="R4392" s="5">
        <f t="shared" si="3698"/>
        <v>0</v>
      </c>
      <c r="S4392" s="5">
        <f t="shared" si="3698"/>
        <v>0</v>
      </c>
      <c r="T4392" s="5">
        <v>0</v>
      </c>
      <c r="U4392" s="5">
        <f t="shared" si="3698"/>
        <v>0</v>
      </c>
      <c r="V4392" s="36">
        <f t="shared" si="3698"/>
        <v>0</v>
      </c>
      <c r="W4392" s="5" t="e">
        <f t="shared" si="3678"/>
        <v>#DIV/0!</v>
      </c>
      <c r="X4392" s="24" t="s">
        <v>1214</v>
      </c>
      <c r="Y4392" s="2" t="s">
        <v>1236</v>
      </c>
    </row>
    <row r="4393" spans="1:25" hidden="1" x14ac:dyDescent="0.25">
      <c r="A4393" s="4" t="s">
        <v>240</v>
      </c>
      <c r="B4393" s="4" t="s">
        <v>1346</v>
      </c>
      <c r="C4393" s="4" t="s">
        <v>1539</v>
      </c>
      <c r="D4393" s="4" t="s">
        <v>245</v>
      </c>
      <c r="E4393" s="14" t="s">
        <v>474</v>
      </c>
      <c r="F4393" s="5">
        <f t="shared" si="3697"/>
        <v>0</v>
      </c>
      <c r="G4393" s="5">
        <f t="shared" si="3697"/>
        <v>33198.1</v>
      </c>
      <c r="H4393" s="5">
        <f t="shared" si="3697"/>
        <v>0</v>
      </c>
      <c r="I4393" s="5">
        <f t="shared" si="3697"/>
        <v>0</v>
      </c>
      <c r="J4393" s="5">
        <f t="shared" si="3697"/>
        <v>0</v>
      </c>
      <c r="K4393" s="5">
        <f t="shared" si="3697"/>
        <v>0</v>
      </c>
      <c r="L4393" s="5">
        <f t="shared" si="3697"/>
        <v>0</v>
      </c>
      <c r="M4393" s="5">
        <f t="shared" si="3673"/>
        <v>0</v>
      </c>
      <c r="N4393" s="5">
        <v>0</v>
      </c>
      <c r="O4393" s="5">
        <f>O4394</f>
        <v>0</v>
      </c>
      <c r="P4393" s="5">
        <f t="shared" si="3698"/>
        <v>0</v>
      </c>
      <c r="Q4393" s="5">
        <f t="shared" si="3698"/>
        <v>0</v>
      </c>
      <c r="R4393" s="5">
        <f t="shared" si="3698"/>
        <v>0</v>
      </c>
      <c r="S4393" s="5">
        <f t="shared" si="3698"/>
        <v>0</v>
      </c>
      <c r="T4393" s="5">
        <v>0</v>
      </c>
      <c r="U4393" s="5">
        <f t="shared" si="3698"/>
        <v>0</v>
      </c>
      <c r="V4393" s="36">
        <f t="shared" si="3698"/>
        <v>0</v>
      </c>
      <c r="W4393" s="5" t="e">
        <f t="shared" si="3678"/>
        <v>#DIV/0!</v>
      </c>
      <c r="X4393" s="24" t="s">
        <v>1214</v>
      </c>
      <c r="Y4393" s="2" t="s">
        <v>1236</v>
      </c>
    </row>
    <row r="4394" spans="1:25" ht="47.25" x14ac:dyDescent="0.25">
      <c r="A4394" s="4" t="s">
        <v>240</v>
      </c>
      <c r="B4394" s="4" t="s">
        <v>1346</v>
      </c>
      <c r="C4394" s="4" t="s">
        <v>259</v>
      </c>
      <c r="D4394" s="4"/>
      <c r="E4394" s="14" t="s">
        <v>1001</v>
      </c>
      <c r="F4394" s="5"/>
      <c r="G4394" s="5">
        <v>33198.1</v>
      </c>
      <c r="H4394" s="5"/>
      <c r="I4394" s="5"/>
      <c r="J4394" s="5"/>
      <c r="K4394" s="5"/>
      <c r="L4394" s="5"/>
      <c r="M4394" s="5">
        <f t="shared" si="3673"/>
        <v>0</v>
      </c>
      <c r="N4394" s="5">
        <v>45300.288999999997</v>
      </c>
      <c r="O4394" s="5">
        <v>0</v>
      </c>
      <c r="P4394" s="5">
        <v>0</v>
      </c>
      <c r="Q4394" s="5">
        <v>0</v>
      </c>
      <c r="R4394" s="5">
        <v>0</v>
      </c>
      <c r="S4394" s="5">
        <v>0</v>
      </c>
      <c r="T4394" s="5">
        <v>42469.528850000002</v>
      </c>
      <c r="U4394" s="5">
        <v>0</v>
      </c>
      <c r="V4394" s="36">
        <v>0</v>
      </c>
      <c r="W4394" s="5">
        <f t="shared" si="3678"/>
        <v>93.751121212493828</v>
      </c>
      <c r="X4394" s="24"/>
      <c r="Y4394" s="2" t="s">
        <v>1236</v>
      </c>
    </row>
    <row r="4395" spans="1:25" ht="31.5" x14ac:dyDescent="0.25">
      <c r="A4395" s="4" t="s">
        <v>240</v>
      </c>
      <c r="B4395" s="4" t="s">
        <v>1346</v>
      </c>
      <c r="C4395" s="4" t="s">
        <v>257</v>
      </c>
      <c r="D4395" s="4"/>
      <c r="E4395" s="14" t="s">
        <v>687</v>
      </c>
      <c r="F4395" s="5">
        <f t="shared" ref="F4395:L4396" si="3699">F4396</f>
        <v>99000</v>
      </c>
      <c r="G4395" s="5">
        <f t="shared" si="3699"/>
        <v>317159.3</v>
      </c>
      <c r="H4395" s="5">
        <f t="shared" si="3699"/>
        <v>0</v>
      </c>
      <c r="I4395" s="5">
        <f t="shared" si="3699"/>
        <v>-50000</v>
      </c>
      <c r="J4395" s="5">
        <f t="shared" si="3699"/>
        <v>0</v>
      </c>
      <c r="K4395" s="5">
        <f t="shared" si="3699"/>
        <v>0</v>
      </c>
      <c r="L4395" s="5">
        <f t="shared" si="3699"/>
        <v>299019.57199999999</v>
      </c>
      <c r="M4395" s="5">
        <f t="shared" si="3673"/>
        <v>348019.57199999999</v>
      </c>
      <c r="N4395" s="5">
        <v>45300.288999999997</v>
      </c>
      <c r="O4395" s="5">
        <f>O4396</f>
        <v>305352.70843</v>
      </c>
      <c r="P4395" s="5">
        <f t="shared" ref="P4395:V4396" si="3700">P4396</f>
        <v>0</v>
      </c>
      <c r="Q4395" s="5">
        <f t="shared" si="3700"/>
        <v>0</v>
      </c>
      <c r="R4395" s="5">
        <f t="shared" si="3700"/>
        <v>0</v>
      </c>
      <c r="S4395" s="5">
        <f t="shared" si="3700"/>
        <v>305352.70843</v>
      </c>
      <c r="T4395" s="5">
        <v>42469.528850000002</v>
      </c>
      <c r="U4395" s="5">
        <f t="shared" si="3700"/>
        <v>0</v>
      </c>
      <c r="V4395" s="36">
        <f t="shared" si="3700"/>
        <v>0</v>
      </c>
      <c r="W4395" s="5">
        <f t="shared" si="3678"/>
        <v>93.751121212493828</v>
      </c>
      <c r="X4395" s="26"/>
    </row>
    <row r="4396" spans="1:25" ht="31.5" hidden="1" x14ac:dyDescent="0.25">
      <c r="A4396" s="4" t="s">
        <v>240</v>
      </c>
      <c r="B4396" s="4" t="s">
        <v>1346</v>
      </c>
      <c r="C4396" s="4" t="s">
        <v>257</v>
      </c>
      <c r="D4396" s="4" t="s">
        <v>11</v>
      </c>
      <c r="E4396" s="14" t="s">
        <v>465</v>
      </c>
      <c r="F4396" s="5">
        <f t="shared" si="3699"/>
        <v>99000</v>
      </c>
      <c r="G4396" s="5">
        <f t="shared" si="3699"/>
        <v>317159.3</v>
      </c>
      <c r="H4396" s="5">
        <f t="shared" si="3699"/>
        <v>0</v>
      </c>
      <c r="I4396" s="5">
        <f t="shared" si="3699"/>
        <v>-50000</v>
      </c>
      <c r="J4396" s="5">
        <f t="shared" si="3699"/>
        <v>0</v>
      </c>
      <c r="K4396" s="5">
        <f t="shared" si="3699"/>
        <v>0</v>
      </c>
      <c r="L4396" s="5">
        <f t="shared" si="3699"/>
        <v>299019.57199999999</v>
      </c>
      <c r="M4396" s="5">
        <f t="shared" si="3673"/>
        <v>348019.57199999999</v>
      </c>
      <c r="N4396" s="5">
        <v>0</v>
      </c>
      <c r="O4396" s="5">
        <f>O4397</f>
        <v>305352.70843</v>
      </c>
      <c r="P4396" s="5">
        <f t="shared" si="3700"/>
        <v>0</v>
      </c>
      <c r="Q4396" s="5">
        <f t="shared" si="3700"/>
        <v>0</v>
      </c>
      <c r="R4396" s="5">
        <f t="shared" si="3700"/>
        <v>0</v>
      </c>
      <c r="S4396" s="5">
        <f t="shared" si="3700"/>
        <v>305352.70843</v>
      </c>
      <c r="T4396" s="5">
        <v>0</v>
      </c>
      <c r="U4396" s="5">
        <f t="shared" si="3700"/>
        <v>0</v>
      </c>
      <c r="V4396" s="36">
        <f t="shared" si="3700"/>
        <v>0</v>
      </c>
      <c r="W4396" s="5" t="e">
        <f t="shared" si="3678"/>
        <v>#DIV/0!</v>
      </c>
      <c r="X4396" s="24" t="s">
        <v>1214</v>
      </c>
    </row>
    <row r="4397" spans="1:25" ht="31.5" hidden="1" x14ac:dyDescent="0.25">
      <c r="A4397" s="4" t="s">
        <v>240</v>
      </c>
      <c r="B4397" s="4" t="s">
        <v>1346</v>
      </c>
      <c r="C4397" s="4" t="s">
        <v>257</v>
      </c>
      <c r="D4397" s="4" t="s">
        <v>12</v>
      </c>
      <c r="E4397" s="14" t="s">
        <v>466</v>
      </c>
      <c r="F4397" s="5">
        <v>99000</v>
      </c>
      <c r="G4397" s="5">
        <v>317159.3</v>
      </c>
      <c r="H4397" s="5"/>
      <c r="I4397" s="5">
        <v>-50000</v>
      </c>
      <c r="J4397" s="5"/>
      <c r="K4397" s="5"/>
      <c r="L4397" s="5">
        <f>193717.85+78651.597+26650.125</f>
        <v>299019.57199999999</v>
      </c>
      <c r="M4397" s="5">
        <f t="shared" si="3673"/>
        <v>348019.57199999999</v>
      </c>
      <c r="N4397" s="5">
        <v>0</v>
      </c>
      <c r="O4397" s="5">
        <v>305352.70843</v>
      </c>
      <c r="P4397" s="5">
        <v>0</v>
      </c>
      <c r="Q4397" s="5">
        <v>0</v>
      </c>
      <c r="R4397" s="5">
        <f>N4397</f>
        <v>0</v>
      </c>
      <c r="S4397" s="5">
        <f>O4397</f>
        <v>305352.70843</v>
      </c>
      <c r="T4397" s="5">
        <v>0</v>
      </c>
      <c r="U4397" s="5">
        <v>0</v>
      </c>
      <c r="V4397" s="36">
        <f>T4397</f>
        <v>0</v>
      </c>
      <c r="W4397" s="5" t="e">
        <f t="shared" si="3678"/>
        <v>#DIV/0!</v>
      </c>
      <c r="X4397" s="24" t="s">
        <v>1214</v>
      </c>
    </row>
    <row r="4398" spans="1:25" ht="31.5" x14ac:dyDescent="0.25">
      <c r="A4398" s="4" t="s">
        <v>240</v>
      </c>
      <c r="B4398" s="4" t="s">
        <v>1346</v>
      </c>
      <c r="C4398" s="4" t="s">
        <v>257</v>
      </c>
      <c r="D4398" s="4" t="s">
        <v>246</v>
      </c>
      <c r="E4398" s="14" t="s">
        <v>473</v>
      </c>
      <c r="F4398" s="5">
        <f t="shared" ref="F4398:L4399" si="3701">F4399</f>
        <v>0</v>
      </c>
      <c r="G4398" s="5">
        <f t="shared" si="3701"/>
        <v>0</v>
      </c>
      <c r="H4398" s="5">
        <f t="shared" si="3701"/>
        <v>0</v>
      </c>
      <c r="I4398" s="5">
        <f t="shared" si="3701"/>
        <v>0</v>
      </c>
      <c r="J4398" s="5">
        <f t="shared" si="3701"/>
        <v>0</v>
      </c>
      <c r="K4398" s="5">
        <f t="shared" si="3701"/>
        <v>0</v>
      </c>
      <c r="L4398" s="5">
        <f t="shared" si="3701"/>
        <v>0</v>
      </c>
      <c r="M4398" s="5">
        <f t="shared" si="3673"/>
        <v>0</v>
      </c>
      <c r="N4398" s="5">
        <v>45300.288999999997</v>
      </c>
      <c r="O4398" s="5">
        <f>O4399</f>
        <v>0</v>
      </c>
      <c r="P4398" s="5">
        <f t="shared" ref="P4398:V4399" si="3702">P4399</f>
        <v>0</v>
      </c>
      <c r="Q4398" s="5">
        <f t="shared" si="3702"/>
        <v>0</v>
      </c>
      <c r="R4398" s="5">
        <f t="shared" si="3702"/>
        <v>0</v>
      </c>
      <c r="S4398" s="5">
        <f t="shared" si="3702"/>
        <v>0</v>
      </c>
      <c r="T4398" s="5">
        <v>42469.528850000002</v>
      </c>
      <c r="U4398" s="5">
        <f t="shared" si="3702"/>
        <v>0</v>
      </c>
      <c r="V4398" s="36">
        <f t="shared" si="3702"/>
        <v>0</v>
      </c>
      <c r="W4398" s="5">
        <f t="shared" si="3678"/>
        <v>93.751121212493828</v>
      </c>
      <c r="X4398" s="26"/>
      <c r="Y4398" s="2" t="s">
        <v>1236</v>
      </c>
    </row>
    <row r="4399" spans="1:25" x14ac:dyDescent="0.25">
      <c r="A4399" s="4" t="s">
        <v>240</v>
      </c>
      <c r="B4399" s="4" t="s">
        <v>1346</v>
      </c>
      <c r="C4399" s="4" t="s">
        <v>257</v>
      </c>
      <c r="D4399" s="4" t="s">
        <v>245</v>
      </c>
      <c r="E4399" s="14" t="s">
        <v>474</v>
      </c>
      <c r="F4399" s="5">
        <f t="shared" si="3701"/>
        <v>0</v>
      </c>
      <c r="G4399" s="5">
        <f t="shared" si="3701"/>
        <v>0</v>
      </c>
      <c r="H4399" s="5">
        <f t="shared" si="3701"/>
        <v>0</v>
      </c>
      <c r="I4399" s="5">
        <f t="shared" si="3701"/>
        <v>0</v>
      </c>
      <c r="J4399" s="5">
        <f t="shared" si="3701"/>
        <v>0</v>
      </c>
      <c r="K4399" s="5">
        <f t="shared" si="3701"/>
        <v>0</v>
      </c>
      <c r="L4399" s="5">
        <f t="shared" si="3701"/>
        <v>0</v>
      </c>
      <c r="M4399" s="5">
        <f t="shared" si="3673"/>
        <v>0</v>
      </c>
      <c r="N4399" s="5">
        <v>45300.288999999997</v>
      </c>
      <c r="O4399" s="5">
        <f>O4400</f>
        <v>0</v>
      </c>
      <c r="P4399" s="5">
        <f t="shared" si="3702"/>
        <v>0</v>
      </c>
      <c r="Q4399" s="5">
        <f t="shared" si="3702"/>
        <v>0</v>
      </c>
      <c r="R4399" s="5">
        <f t="shared" si="3702"/>
        <v>0</v>
      </c>
      <c r="S4399" s="5">
        <f t="shared" si="3702"/>
        <v>0</v>
      </c>
      <c r="T4399" s="5">
        <v>42469.528850000002</v>
      </c>
      <c r="U4399" s="5">
        <f t="shared" si="3702"/>
        <v>0</v>
      </c>
      <c r="V4399" s="36">
        <f t="shared" si="3702"/>
        <v>0</v>
      </c>
      <c r="W4399" s="5">
        <f t="shared" si="3678"/>
        <v>93.751121212493828</v>
      </c>
      <c r="X4399" s="26"/>
      <c r="Y4399" s="2" t="s">
        <v>1236</v>
      </c>
    </row>
    <row r="4400" spans="1:25" x14ac:dyDescent="0.25">
      <c r="A4400" s="9" t="s">
        <v>240</v>
      </c>
      <c r="B4400" s="9" t="s">
        <v>1347</v>
      </c>
      <c r="C4400" s="9"/>
      <c r="D4400" s="9"/>
      <c r="E4400" s="13" t="s">
        <v>448</v>
      </c>
      <c r="F4400" s="5"/>
      <c r="G4400" s="5"/>
      <c r="H4400" s="5"/>
      <c r="I4400" s="5"/>
      <c r="J4400" s="5"/>
      <c r="K4400" s="5"/>
      <c r="L4400" s="5"/>
      <c r="M4400" s="5">
        <f t="shared" si="3673"/>
        <v>0</v>
      </c>
      <c r="N4400" s="11">
        <v>2800</v>
      </c>
      <c r="O4400" s="5">
        <v>0</v>
      </c>
      <c r="P4400" s="5">
        <v>0</v>
      </c>
      <c r="Q4400" s="5">
        <v>0</v>
      </c>
      <c r="R4400" s="5">
        <v>0</v>
      </c>
      <c r="S4400" s="5">
        <v>0</v>
      </c>
      <c r="T4400" s="11">
        <v>2800</v>
      </c>
      <c r="U4400" s="5">
        <v>0</v>
      </c>
      <c r="V4400" s="36">
        <v>0</v>
      </c>
      <c r="W4400" s="11">
        <f t="shared" si="3678"/>
        <v>100</v>
      </c>
      <c r="X4400" s="26"/>
      <c r="Y4400" s="2" t="s">
        <v>1236</v>
      </c>
    </row>
    <row r="4401" spans="1:25" ht="31.5" hidden="1" x14ac:dyDescent="0.25">
      <c r="A4401" s="4" t="s">
        <v>240</v>
      </c>
      <c r="B4401" s="4" t="s">
        <v>1347</v>
      </c>
      <c r="C4401" s="4" t="s">
        <v>186</v>
      </c>
      <c r="D4401" s="4"/>
      <c r="E4401" s="14" t="s">
        <v>959</v>
      </c>
      <c r="F4401" s="5">
        <f t="shared" ref="F4401:L4402" si="3703">F4402</f>
        <v>0</v>
      </c>
      <c r="G4401" s="5">
        <f t="shared" si="3703"/>
        <v>0</v>
      </c>
      <c r="H4401" s="5">
        <f t="shared" si="3703"/>
        <v>0</v>
      </c>
      <c r="I4401" s="5">
        <f t="shared" si="3703"/>
        <v>0</v>
      </c>
      <c r="J4401" s="5">
        <f t="shared" si="3703"/>
        <v>0</v>
      </c>
      <c r="K4401" s="5">
        <f t="shared" si="3703"/>
        <v>0</v>
      </c>
      <c r="L4401" s="5">
        <f t="shared" si="3703"/>
        <v>0</v>
      </c>
      <c r="M4401" s="5">
        <f t="shared" si="3673"/>
        <v>0</v>
      </c>
      <c r="N4401" s="5">
        <v>0</v>
      </c>
      <c r="O4401" s="5">
        <f>O4402</f>
        <v>0</v>
      </c>
      <c r="P4401" s="5">
        <f t="shared" ref="P4401:V4402" si="3704">P4402</f>
        <v>0</v>
      </c>
      <c r="Q4401" s="5">
        <f t="shared" si="3704"/>
        <v>0</v>
      </c>
      <c r="R4401" s="5">
        <f t="shared" si="3704"/>
        <v>0</v>
      </c>
      <c r="S4401" s="5">
        <f t="shared" si="3704"/>
        <v>0</v>
      </c>
      <c r="T4401" s="5">
        <v>0</v>
      </c>
      <c r="U4401" s="5">
        <f t="shared" si="3704"/>
        <v>0</v>
      </c>
      <c r="V4401" s="36">
        <f t="shared" si="3704"/>
        <v>0</v>
      </c>
      <c r="W4401" s="5" t="e">
        <f t="shared" si="3678"/>
        <v>#DIV/0!</v>
      </c>
      <c r="X4401" s="24" t="s">
        <v>1214</v>
      </c>
    </row>
    <row r="4402" spans="1:25" ht="47.25" hidden="1" x14ac:dyDescent="0.25">
      <c r="A4402" s="4" t="s">
        <v>240</v>
      </c>
      <c r="B4402" s="4" t="s">
        <v>1347</v>
      </c>
      <c r="C4402" s="4" t="s">
        <v>283</v>
      </c>
      <c r="D4402" s="4"/>
      <c r="E4402" s="14" t="s">
        <v>1541</v>
      </c>
      <c r="F4402" s="5">
        <f t="shared" si="3703"/>
        <v>0</v>
      </c>
      <c r="G4402" s="5">
        <f t="shared" si="3703"/>
        <v>0</v>
      </c>
      <c r="H4402" s="5">
        <f t="shared" si="3703"/>
        <v>0</v>
      </c>
      <c r="I4402" s="5">
        <f t="shared" si="3703"/>
        <v>0</v>
      </c>
      <c r="J4402" s="5">
        <f t="shared" si="3703"/>
        <v>0</v>
      </c>
      <c r="K4402" s="5">
        <f t="shared" si="3703"/>
        <v>0</v>
      </c>
      <c r="L4402" s="5">
        <f t="shared" si="3703"/>
        <v>0</v>
      </c>
      <c r="M4402" s="5">
        <f t="shared" si="3673"/>
        <v>0</v>
      </c>
      <c r="N4402" s="5">
        <v>0</v>
      </c>
      <c r="O4402" s="5">
        <f>O4403</f>
        <v>0</v>
      </c>
      <c r="P4402" s="5">
        <f t="shared" si="3704"/>
        <v>0</v>
      </c>
      <c r="Q4402" s="5">
        <f t="shared" si="3704"/>
        <v>0</v>
      </c>
      <c r="R4402" s="5">
        <f t="shared" si="3704"/>
        <v>0</v>
      </c>
      <c r="S4402" s="5">
        <f t="shared" si="3704"/>
        <v>0</v>
      </c>
      <c r="T4402" s="5">
        <v>0</v>
      </c>
      <c r="U4402" s="5">
        <f t="shared" si="3704"/>
        <v>0</v>
      </c>
      <c r="V4402" s="36">
        <f t="shared" si="3704"/>
        <v>0</v>
      </c>
      <c r="W4402" s="5" t="e">
        <f t="shared" si="3678"/>
        <v>#DIV/0!</v>
      </c>
      <c r="X4402" s="24" t="s">
        <v>1214</v>
      </c>
    </row>
    <row r="4403" spans="1:25" ht="47.25" hidden="1" x14ac:dyDescent="0.25">
      <c r="A4403" s="4" t="s">
        <v>240</v>
      </c>
      <c r="B4403" s="4" t="s">
        <v>1347</v>
      </c>
      <c r="C4403" s="4" t="s">
        <v>284</v>
      </c>
      <c r="D4403" s="4"/>
      <c r="E4403" s="14" t="s">
        <v>1542</v>
      </c>
      <c r="F4403" s="5"/>
      <c r="G4403" s="5"/>
      <c r="H4403" s="5"/>
      <c r="I4403" s="5"/>
      <c r="J4403" s="5"/>
      <c r="K4403" s="5"/>
      <c r="L4403" s="5">
        <f>2092.911-2092.911</f>
        <v>0</v>
      </c>
      <c r="M4403" s="5">
        <f t="shared" si="3673"/>
        <v>0</v>
      </c>
      <c r="N4403" s="5">
        <v>0</v>
      </c>
      <c r="O4403" s="5">
        <v>0</v>
      </c>
      <c r="P4403" s="5">
        <v>0</v>
      </c>
      <c r="Q4403" s="5">
        <v>0</v>
      </c>
      <c r="R4403" s="5">
        <f>N4403</f>
        <v>0</v>
      </c>
      <c r="S4403" s="5">
        <f>O4403</f>
        <v>0</v>
      </c>
      <c r="T4403" s="5">
        <v>0</v>
      </c>
      <c r="U4403" s="5">
        <v>0</v>
      </c>
      <c r="V4403" s="36">
        <v>0</v>
      </c>
      <c r="W4403" s="5" t="e">
        <f t="shared" si="3678"/>
        <v>#DIV/0!</v>
      </c>
      <c r="X4403" s="24" t="s">
        <v>1214</v>
      </c>
    </row>
    <row r="4404" spans="1:25" ht="31.5" hidden="1" x14ac:dyDescent="0.25">
      <c r="A4404" s="4" t="s">
        <v>240</v>
      </c>
      <c r="B4404" s="4" t="s">
        <v>1347</v>
      </c>
      <c r="C4404" s="4" t="s">
        <v>1073</v>
      </c>
      <c r="D4404" s="4"/>
      <c r="E4404" s="14" t="s">
        <v>1543</v>
      </c>
      <c r="F4404" s="5">
        <f>F4405</f>
        <v>2697</v>
      </c>
      <c r="G4404" s="5">
        <f t="shared" ref="G4404:L4405" si="3705">G4405</f>
        <v>6293</v>
      </c>
      <c r="H4404" s="5">
        <f t="shared" si="3705"/>
        <v>0</v>
      </c>
      <c r="I4404" s="5">
        <f t="shared" si="3705"/>
        <v>-2697</v>
      </c>
      <c r="J4404" s="5">
        <f t="shared" si="3705"/>
        <v>-6293</v>
      </c>
      <c r="K4404" s="5">
        <f t="shared" si="3705"/>
        <v>0</v>
      </c>
      <c r="L4404" s="5">
        <f t="shared" si="3705"/>
        <v>0</v>
      </c>
      <c r="M4404" s="5">
        <f t="shared" si="3673"/>
        <v>0</v>
      </c>
      <c r="N4404" s="5">
        <v>0</v>
      </c>
      <c r="O4404" s="5">
        <f>O4405</f>
        <v>0</v>
      </c>
      <c r="P4404" s="5">
        <f t="shared" ref="P4404:V4405" si="3706">P4405</f>
        <v>0</v>
      </c>
      <c r="Q4404" s="5">
        <f t="shared" si="3706"/>
        <v>0</v>
      </c>
      <c r="R4404" s="5">
        <f t="shared" si="3706"/>
        <v>0</v>
      </c>
      <c r="S4404" s="5">
        <f t="shared" si="3706"/>
        <v>0</v>
      </c>
      <c r="T4404" s="5">
        <v>0</v>
      </c>
      <c r="U4404" s="5">
        <f t="shared" si="3706"/>
        <v>0</v>
      </c>
      <c r="V4404" s="36">
        <f t="shared" si="3706"/>
        <v>0</v>
      </c>
      <c r="W4404" s="5" t="e">
        <f t="shared" si="3678"/>
        <v>#DIV/0!</v>
      </c>
      <c r="X4404" s="24" t="s">
        <v>1214</v>
      </c>
      <c r="Y4404" s="2" t="s">
        <v>1236</v>
      </c>
    </row>
    <row r="4405" spans="1:25" ht="31.5" hidden="1" x14ac:dyDescent="0.25">
      <c r="A4405" s="4" t="s">
        <v>240</v>
      </c>
      <c r="B4405" s="4" t="s">
        <v>1347</v>
      </c>
      <c r="C4405" s="4" t="s">
        <v>1073</v>
      </c>
      <c r="D4405" s="4" t="s">
        <v>246</v>
      </c>
      <c r="E4405" s="14" t="s">
        <v>473</v>
      </c>
      <c r="F4405" s="5">
        <f>F4406</f>
        <v>2697</v>
      </c>
      <c r="G4405" s="5">
        <f t="shared" si="3705"/>
        <v>6293</v>
      </c>
      <c r="H4405" s="5">
        <f t="shared" si="3705"/>
        <v>0</v>
      </c>
      <c r="I4405" s="5">
        <f t="shared" si="3705"/>
        <v>-2697</v>
      </c>
      <c r="J4405" s="5">
        <f t="shared" si="3705"/>
        <v>-6293</v>
      </c>
      <c r="K4405" s="5">
        <f t="shared" si="3705"/>
        <v>0</v>
      </c>
      <c r="L4405" s="5">
        <f t="shared" si="3705"/>
        <v>0</v>
      </c>
      <c r="M4405" s="5">
        <f t="shared" si="3673"/>
        <v>0</v>
      </c>
      <c r="N4405" s="5">
        <v>0</v>
      </c>
      <c r="O4405" s="5">
        <f>O4406</f>
        <v>0</v>
      </c>
      <c r="P4405" s="5">
        <f t="shared" si="3706"/>
        <v>0</v>
      </c>
      <c r="Q4405" s="5">
        <f t="shared" si="3706"/>
        <v>0</v>
      </c>
      <c r="R4405" s="5">
        <f t="shared" si="3706"/>
        <v>0</v>
      </c>
      <c r="S4405" s="5">
        <f t="shared" si="3706"/>
        <v>0</v>
      </c>
      <c r="T4405" s="5">
        <v>0</v>
      </c>
      <c r="U4405" s="5">
        <f t="shared" si="3706"/>
        <v>0</v>
      </c>
      <c r="V4405" s="36">
        <f t="shared" si="3706"/>
        <v>0</v>
      </c>
      <c r="W4405" s="5" t="e">
        <f t="shared" si="3678"/>
        <v>#DIV/0!</v>
      </c>
      <c r="X4405" s="24" t="s">
        <v>1214</v>
      </c>
      <c r="Y4405" s="2" t="s">
        <v>1236</v>
      </c>
    </row>
    <row r="4406" spans="1:25" hidden="1" x14ac:dyDescent="0.25">
      <c r="A4406" s="4" t="s">
        <v>240</v>
      </c>
      <c r="B4406" s="4" t="s">
        <v>1347</v>
      </c>
      <c r="C4406" s="4" t="s">
        <v>1073</v>
      </c>
      <c r="D4406" s="4" t="s">
        <v>245</v>
      </c>
      <c r="E4406" s="14" t="s">
        <v>474</v>
      </c>
      <c r="F4406" s="5">
        <v>2697</v>
      </c>
      <c r="G4406" s="5">
        <v>6293</v>
      </c>
      <c r="H4406" s="5"/>
      <c r="I4406" s="5">
        <v>-2697</v>
      </c>
      <c r="J4406" s="5">
        <v>-6293</v>
      </c>
      <c r="K4406" s="5"/>
      <c r="L4406" s="5"/>
      <c r="M4406" s="5">
        <f t="shared" si="3673"/>
        <v>0</v>
      </c>
      <c r="N4406" s="5">
        <v>0</v>
      </c>
      <c r="O4406" s="5">
        <v>0</v>
      </c>
      <c r="P4406" s="5">
        <v>0</v>
      </c>
      <c r="Q4406" s="5">
        <v>0</v>
      </c>
      <c r="R4406" s="5">
        <v>0</v>
      </c>
      <c r="S4406" s="5">
        <v>0</v>
      </c>
      <c r="T4406" s="5">
        <v>0</v>
      </c>
      <c r="U4406" s="5">
        <v>0</v>
      </c>
      <c r="V4406" s="36">
        <v>0</v>
      </c>
      <c r="W4406" s="5" t="e">
        <f t="shared" si="3678"/>
        <v>#DIV/0!</v>
      </c>
      <c r="X4406" s="24" t="s">
        <v>1214</v>
      </c>
      <c r="Y4406" s="2" t="s">
        <v>1236</v>
      </c>
    </row>
    <row r="4407" spans="1:25" ht="31.5" hidden="1" x14ac:dyDescent="0.25">
      <c r="A4407" s="4" t="s">
        <v>240</v>
      </c>
      <c r="B4407" s="4" t="s">
        <v>1347</v>
      </c>
      <c r="C4407" s="4" t="s">
        <v>59</v>
      </c>
      <c r="D4407" s="4"/>
      <c r="E4407" s="14" t="s">
        <v>974</v>
      </c>
      <c r="F4407" s="5">
        <f t="shared" ref="F4407:K4407" si="3707">F4410</f>
        <v>0</v>
      </c>
      <c r="G4407" s="5">
        <f t="shared" si="3707"/>
        <v>90000</v>
      </c>
      <c r="H4407" s="5">
        <f t="shared" si="3707"/>
        <v>0</v>
      </c>
      <c r="I4407" s="5">
        <f t="shared" si="3707"/>
        <v>0</v>
      </c>
      <c r="J4407" s="5">
        <f t="shared" si="3707"/>
        <v>0</v>
      </c>
      <c r="K4407" s="5">
        <f t="shared" si="3707"/>
        <v>0</v>
      </c>
      <c r="L4407" s="5">
        <f>L4410+L4408</f>
        <v>7188.6580000000013</v>
      </c>
      <c r="M4407" s="5">
        <f t="shared" si="3673"/>
        <v>7188.6580000000013</v>
      </c>
      <c r="N4407" s="5">
        <v>0</v>
      </c>
      <c r="O4407" s="5">
        <f t="shared" ref="O4407:V4407" si="3708">O4410+O4408</f>
        <v>1173.1429599999999</v>
      </c>
      <c r="P4407" s="5">
        <f t="shared" si="3708"/>
        <v>0</v>
      </c>
      <c r="Q4407" s="5">
        <f t="shared" si="3708"/>
        <v>0</v>
      </c>
      <c r="R4407" s="5">
        <f t="shared" si="3708"/>
        <v>0</v>
      </c>
      <c r="S4407" s="5">
        <f t="shared" si="3708"/>
        <v>1173.1429599999999</v>
      </c>
      <c r="T4407" s="5">
        <v>0</v>
      </c>
      <c r="U4407" s="5">
        <f t="shared" si="3708"/>
        <v>0</v>
      </c>
      <c r="V4407" s="5">
        <f t="shared" si="3708"/>
        <v>0</v>
      </c>
      <c r="W4407" s="5" t="e">
        <f t="shared" si="3678"/>
        <v>#DIV/0!</v>
      </c>
      <c r="X4407" s="24" t="s">
        <v>1214</v>
      </c>
    </row>
    <row r="4408" spans="1:25" ht="31.5" hidden="1" x14ac:dyDescent="0.25">
      <c r="A4408" s="4" t="s">
        <v>240</v>
      </c>
      <c r="B4408" s="4" t="s">
        <v>1347</v>
      </c>
      <c r="C4408" s="4" t="s">
        <v>66</v>
      </c>
      <c r="D4408" s="4"/>
      <c r="E4408" s="14" t="s">
        <v>975</v>
      </c>
      <c r="F4408" s="5"/>
      <c r="G4408" s="5"/>
      <c r="H4408" s="5"/>
      <c r="I4408" s="5"/>
      <c r="J4408" s="5"/>
      <c r="K4408" s="5"/>
      <c r="L4408" s="5">
        <f>L4409</f>
        <v>149.80000000000001</v>
      </c>
      <c r="M4408" s="5">
        <f>L4408</f>
        <v>149.80000000000001</v>
      </c>
      <c r="N4408" s="5">
        <v>0</v>
      </c>
      <c r="O4408" s="5">
        <f t="shared" ref="O4408:V4408" si="3709">O4409</f>
        <v>0</v>
      </c>
      <c r="P4408" s="5">
        <f t="shared" si="3709"/>
        <v>0</v>
      </c>
      <c r="Q4408" s="5">
        <f t="shared" si="3709"/>
        <v>0</v>
      </c>
      <c r="R4408" s="5">
        <f t="shared" si="3709"/>
        <v>0</v>
      </c>
      <c r="S4408" s="5">
        <f t="shared" si="3709"/>
        <v>0</v>
      </c>
      <c r="T4408" s="5">
        <v>0</v>
      </c>
      <c r="U4408" s="5">
        <f t="shared" si="3709"/>
        <v>0</v>
      </c>
      <c r="V4408" s="5">
        <f t="shared" si="3709"/>
        <v>0</v>
      </c>
      <c r="W4408" s="5" t="e">
        <f t="shared" si="3678"/>
        <v>#DIV/0!</v>
      </c>
      <c r="X4408" s="24" t="s">
        <v>1214</v>
      </c>
    </row>
    <row r="4409" spans="1:25" ht="47.25" hidden="1" x14ac:dyDescent="0.25">
      <c r="A4409" s="4" t="s">
        <v>240</v>
      </c>
      <c r="B4409" s="4" t="s">
        <v>1347</v>
      </c>
      <c r="C4409" s="4" t="s">
        <v>1237</v>
      </c>
      <c r="D4409" s="4"/>
      <c r="E4409" s="14" t="s">
        <v>1544</v>
      </c>
      <c r="F4409" s="5"/>
      <c r="G4409" s="5"/>
      <c r="H4409" s="5"/>
      <c r="I4409" s="5"/>
      <c r="J4409" s="5"/>
      <c r="K4409" s="5"/>
      <c r="L4409" s="5">
        <v>149.80000000000001</v>
      </c>
      <c r="M4409" s="5">
        <f>L4409</f>
        <v>149.80000000000001</v>
      </c>
      <c r="N4409" s="5">
        <v>0</v>
      </c>
      <c r="O4409" s="5">
        <v>0</v>
      </c>
      <c r="P4409" s="5">
        <v>0</v>
      </c>
      <c r="Q4409" s="5">
        <v>0</v>
      </c>
      <c r="R4409" s="5">
        <v>0</v>
      </c>
      <c r="S4409" s="5">
        <v>0</v>
      </c>
      <c r="T4409" s="5">
        <v>0</v>
      </c>
      <c r="U4409" s="5">
        <v>0</v>
      </c>
      <c r="V4409" s="5">
        <v>0</v>
      </c>
      <c r="W4409" s="5" t="e">
        <f t="shared" si="3678"/>
        <v>#DIV/0!</v>
      </c>
      <c r="X4409" s="24" t="s">
        <v>1214</v>
      </c>
    </row>
    <row r="4410" spans="1:25" ht="47.25" hidden="1" x14ac:dyDescent="0.25">
      <c r="A4410" s="4" t="s">
        <v>240</v>
      </c>
      <c r="B4410" s="4" t="s">
        <v>1347</v>
      </c>
      <c r="C4410" s="4" t="s">
        <v>1545</v>
      </c>
      <c r="D4410" s="4"/>
      <c r="E4410" s="14" t="s">
        <v>1546</v>
      </c>
      <c r="F4410" s="5">
        <f t="shared" ref="F4410:L4410" si="3710">F4411</f>
        <v>0</v>
      </c>
      <c r="G4410" s="5">
        <f t="shared" si="3710"/>
        <v>90000</v>
      </c>
      <c r="H4410" s="5">
        <f t="shared" si="3710"/>
        <v>0</v>
      </c>
      <c r="I4410" s="5">
        <f t="shared" si="3710"/>
        <v>0</v>
      </c>
      <c r="J4410" s="5">
        <f t="shared" si="3710"/>
        <v>0</v>
      </c>
      <c r="K4410" s="5">
        <f t="shared" si="3710"/>
        <v>0</v>
      </c>
      <c r="L4410" s="5">
        <f t="shared" si="3710"/>
        <v>7038.8580000000011</v>
      </c>
      <c r="M4410" s="5">
        <f t="shared" si="3673"/>
        <v>7038.8580000000011</v>
      </c>
      <c r="N4410" s="5">
        <v>0</v>
      </c>
      <c r="O4410" s="5">
        <f>O4411</f>
        <v>1173.1429599999999</v>
      </c>
      <c r="P4410" s="5">
        <f t="shared" ref="P4410:V4410" si="3711">P4411</f>
        <v>0</v>
      </c>
      <c r="Q4410" s="5">
        <f t="shared" si="3711"/>
        <v>0</v>
      </c>
      <c r="R4410" s="5">
        <f t="shared" si="3711"/>
        <v>0</v>
      </c>
      <c r="S4410" s="5">
        <f t="shared" si="3711"/>
        <v>1173.1429599999999</v>
      </c>
      <c r="T4410" s="5">
        <v>0</v>
      </c>
      <c r="U4410" s="5">
        <f t="shared" si="3711"/>
        <v>0</v>
      </c>
      <c r="V4410" s="36">
        <f t="shared" si="3711"/>
        <v>0</v>
      </c>
      <c r="W4410" s="5" t="e">
        <f t="shared" si="3678"/>
        <v>#DIV/0!</v>
      </c>
      <c r="X4410" s="24" t="s">
        <v>1214</v>
      </c>
    </row>
    <row r="4411" spans="1:25" ht="31.5" hidden="1" x14ac:dyDescent="0.25">
      <c r="A4411" s="4" t="s">
        <v>240</v>
      </c>
      <c r="B4411" s="4" t="s">
        <v>1347</v>
      </c>
      <c r="C4411" s="4" t="s">
        <v>1545</v>
      </c>
      <c r="D4411" s="4" t="s">
        <v>246</v>
      </c>
      <c r="E4411" s="14" t="s">
        <v>473</v>
      </c>
      <c r="F4411" s="5"/>
      <c r="G4411" s="5">
        <v>90000</v>
      </c>
      <c r="H4411" s="5"/>
      <c r="I4411" s="5"/>
      <c r="J4411" s="5"/>
      <c r="K4411" s="5"/>
      <c r="L4411" s="5">
        <f>12789.147-5750.289</f>
        <v>7038.8580000000011</v>
      </c>
      <c r="M4411" s="5">
        <f t="shared" si="3673"/>
        <v>7038.8580000000011</v>
      </c>
      <c r="N4411" s="5">
        <v>0</v>
      </c>
      <c r="O4411" s="5">
        <v>1173.1429599999999</v>
      </c>
      <c r="P4411" s="5">
        <v>0</v>
      </c>
      <c r="Q4411" s="5">
        <v>0</v>
      </c>
      <c r="R4411" s="5">
        <f>N4411</f>
        <v>0</v>
      </c>
      <c r="S4411" s="5">
        <f>O4411</f>
        <v>1173.1429599999999</v>
      </c>
      <c r="T4411" s="5">
        <v>0</v>
      </c>
      <c r="U4411" s="5">
        <v>0</v>
      </c>
      <c r="V4411" s="36">
        <f>T4411</f>
        <v>0</v>
      </c>
      <c r="W4411" s="5" t="e">
        <f t="shared" si="3678"/>
        <v>#DIV/0!</v>
      </c>
      <c r="X4411" s="24" t="s">
        <v>1214</v>
      </c>
    </row>
    <row r="4412" spans="1:25" hidden="1" x14ac:dyDescent="0.25">
      <c r="A4412" s="4" t="s">
        <v>240</v>
      </c>
      <c r="B4412" s="4" t="s">
        <v>1347</v>
      </c>
      <c r="C4412" s="4" t="s">
        <v>1545</v>
      </c>
      <c r="D4412" s="4" t="s">
        <v>245</v>
      </c>
      <c r="E4412" s="14" t="s">
        <v>474</v>
      </c>
      <c r="F4412" s="5">
        <f t="shared" ref="F4412:L4413" si="3712">F4413</f>
        <v>0</v>
      </c>
      <c r="G4412" s="5">
        <f t="shared" si="3712"/>
        <v>0</v>
      </c>
      <c r="H4412" s="5">
        <f t="shared" si="3712"/>
        <v>0</v>
      </c>
      <c r="I4412" s="5">
        <f t="shared" si="3712"/>
        <v>0</v>
      </c>
      <c r="J4412" s="5">
        <f t="shared" si="3712"/>
        <v>0</v>
      </c>
      <c r="K4412" s="5">
        <f t="shared" si="3712"/>
        <v>0</v>
      </c>
      <c r="L4412" s="5">
        <f t="shared" si="3712"/>
        <v>0</v>
      </c>
      <c r="M4412" s="5">
        <f t="shared" si="3673"/>
        <v>0</v>
      </c>
      <c r="N4412" s="5">
        <v>0</v>
      </c>
      <c r="O4412" s="5">
        <f>O4413</f>
        <v>0</v>
      </c>
      <c r="P4412" s="5">
        <f t="shared" ref="P4412:V4413" si="3713">P4413</f>
        <v>0</v>
      </c>
      <c r="Q4412" s="5">
        <f t="shared" si="3713"/>
        <v>0</v>
      </c>
      <c r="R4412" s="5">
        <f t="shared" si="3713"/>
        <v>2800</v>
      </c>
      <c r="S4412" s="5">
        <f t="shared" si="3713"/>
        <v>0</v>
      </c>
      <c r="T4412" s="5">
        <v>0</v>
      </c>
      <c r="U4412" s="5">
        <f t="shared" si="3713"/>
        <v>0</v>
      </c>
      <c r="V4412" s="36">
        <f t="shared" si="3713"/>
        <v>0</v>
      </c>
      <c r="W4412" s="5" t="e">
        <f t="shared" si="3678"/>
        <v>#DIV/0!</v>
      </c>
      <c r="X4412" s="24" t="s">
        <v>1214</v>
      </c>
    </row>
    <row r="4413" spans="1:25" ht="31.5" x14ac:dyDescent="0.25">
      <c r="A4413" s="4" t="s">
        <v>240</v>
      </c>
      <c r="B4413" s="4" t="s">
        <v>1347</v>
      </c>
      <c r="C4413" s="4" t="s">
        <v>1147</v>
      </c>
      <c r="D4413" s="4"/>
      <c r="E4413" s="14" t="s">
        <v>1172</v>
      </c>
      <c r="F4413" s="5">
        <f t="shared" si="3712"/>
        <v>0</v>
      </c>
      <c r="G4413" s="5">
        <f t="shared" si="3712"/>
        <v>0</v>
      </c>
      <c r="H4413" s="5">
        <f t="shared" si="3712"/>
        <v>0</v>
      </c>
      <c r="I4413" s="5">
        <f t="shared" si="3712"/>
        <v>0</v>
      </c>
      <c r="J4413" s="5">
        <f t="shared" si="3712"/>
        <v>0</v>
      </c>
      <c r="K4413" s="5">
        <f t="shared" si="3712"/>
        <v>0</v>
      </c>
      <c r="L4413" s="5">
        <f t="shared" si="3712"/>
        <v>0</v>
      </c>
      <c r="M4413" s="5">
        <f t="shared" si="3673"/>
        <v>0</v>
      </c>
      <c r="N4413" s="5">
        <v>2800</v>
      </c>
      <c r="O4413" s="5">
        <f>O4414</f>
        <v>0</v>
      </c>
      <c r="P4413" s="5">
        <f t="shared" si="3713"/>
        <v>0</v>
      </c>
      <c r="Q4413" s="5">
        <f t="shared" si="3713"/>
        <v>0</v>
      </c>
      <c r="R4413" s="5">
        <f t="shared" si="3713"/>
        <v>2800</v>
      </c>
      <c r="S4413" s="5">
        <f t="shared" si="3713"/>
        <v>0</v>
      </c>
      <c r="T4413" s="5">
        <v>2800</v>
      </c>
      <c r="U4413" s="5">
        <f t="shared" si="3713"/>
        <v>0</v>
      </c>
      <c r="V4413" s="36">
        <f t="shared" si="3713"/>
        <v>0</v>
      </c>
      <c r="W4413" s="5">
        <f t="shared" si="3678"/>
        <v>100</v>
      </c>
      <c r="X4413" s="24"/>
    </row>
    <row r="4414" spans="1:25" ht="47.25" x14ac:dyDescent="0.25">
      <c r="A4414" s="4" t="s">
        <v>240</v>
      </c>
      <c r="B4414" s="4" t="s">
        <v>1347</v>
      </c>
      <c r="C4414" s="4" t="s">
        <v>1148</v>
      </c>
      <c r="D4414" s="4"/>
      <c r="E4414" s="14" t="s">
        <v>1547</v>
      </c>
      <c r="F4414" s="5"/>
      <c r="G4414" s="5"/>
      <c r="H4414" s="5"/>
      <c r="I4414" s="5"/>
      <c r="J4414" s="5"/>
      <c r="K4414" s="5"/>
      <c r="L4414" s="5">
        <f>9350-9350</f>
        <v>0</v>
      </c>
      <c r="M4414" s="5">
        <f t="shared" si="3673"/>
        <v>0</v>
      </c>
      <c r="N4414" s="5">
        <v>2800</v>
      </c>
      <c r="O4414" s="5">
        <v>0</v>
      </c>
      <c r="P4414" s="5">
        <v>0</v>
      </c>
      <c r="Q4414" s="5">
        <v>0</v>
      </c>
      <c r="R4414" s="5">
        <f>N4414</f>
        <v>2800</v>
      </c>
      <c r="S4414" s="5">
        <f>O4414</f>
        <v>0</v>
      </c>
      <c r="T4414" s="5">
        <v>2800</v>
      </c>
      <c r="U4414" s="5">
        <v>0</v>
      </c>
      <c r="V4414" s="36">
        <v>0</v>
      </c>
      <c r="W4414" s="5">
        <f t="shared" si="3678"/>
        <v>100</v>
      </c>
      <c r="X4414" s="24"/>
    </row>
    <row r="4415" spans="1:25" ht="31.5" x14ac:dyDescent="0.25">
      <c r="A4415" s="4" t="s">
        <v>240</v>
      </c>
      <c r="B4415" s="4" t="s">
        <v>1347</v>
      </c>
      <c r="C4415" s="4" t="s">
        <v>1164</v>
      </c>
      <c r="D4415" s="4"/>
      <c r="E4415" s="14" t="s">
        <v>1548</v>
      </c>
      <c r="F4415" s="5">
        <f t="shared" ref="F4415:L4416" si="3714">F4416</f>
        <v>0</v>
      </c>
      <c r="G4415" s="5">
        <f t="shared" si="3714"/>
        <v>0</v>
      </c>
      <c r="H4415" s="5">
        <f t="shared" si="3714"/>
        <v>0</v>
      </c>
      <c r="I4415" s="5">
        <f t="shared" si="3714"/>
        <v>0</v>
      </c>
      <c r="J4415" s="5">
        <f t="shared" si="3714"/>
        <v>0</v>
      </c>
      <c r="K4415" s="5">
        <f t="shared" si="3714"/>
        <v>0</v>
      </c>
      <c r="L4415" s="5">
        <f t="shared" si="3714"/>
        <v>0</v>
      </c>
      <c r="M4415" s="5">
        <f t="shared" si="3673"/>
        <v>0</v>
      </c>
      <c r="N4415" s="5">
        <v>2800</v>
      </c>
      <c r="O4415" s="5">
        <f>O4416</f>
        <v>0</v>
      </c>
      <c r="P4415" s="5">
        <f t="shared" ref="P4415:V4416" si="3715">P4416</f>
        <v>0</v>
      </c>
      <c r="Q4415" s="5">
        <f t="shared" si="3715"/>
        <v>0</v>
      </c>
      <c r="R4415" s="5">
        <f t="shared" si="3715"/>
        <v>0</v>
      </c>
      <c r="S4415" s="5">
        <f t="shared" si="3715"/>
        <v>0</v>
      </c>
      <c r="T4415" s="5">
        <v>2800</v>
      </c>
      <c r="U4415" s="5">
        <f t="shared" si="3715"/>
        <v>0</v>
      </c>
      <c r="V4415" s="36">
        <f t="shared" si="3715"/>
        <v>0</v>
      </c>
      <c r="W4415" s="5">
        <f t="shared" si="3678"/>
        <v>100</v>
      </c>
      <c r="X4415" s="26"/>
      <c r="Y4415" s="2" t="s">
        <v>1236</v>
      </c>
    </row>
    <row r="4416" spans="1:25" ht="31.5" x14ac:dyDescent="0.25">
      <c r="A4416" s="4" t="s">
        <v>240</v>
      </c>
      <c r="B4416" s="4" t="s">
        <v>1347</v>
      </c>
      <c r="C4416" s="4" t="s">
        <v>1549</v>
      </c>
      <c r="D4416" s="4"/>
      <c r="E4416" s="14" t="s">
        <v>1550</v>
      </c>
      <c r="F4416" s="5">
        <f t="shared" si="3714"/>
        <v>0</v>
      </c>
      <c r="G4416" s="5">
        <f t="shared" si="3714"/>
        <v>0</v>
      </c>
      <c r="H4416" s="5">
        <f t="shared" si="3714"/>
        <v>0</v>
      </c>
      <c r="I4416" s="5">
        <f t="shared" si="3714"/>
        <v>0</v>
      </c>
      <c r="J4416" s="5">
        <f t="shared" si="3714"/>
        <v>0</v>
      </c>
      <c r="K4416" s="5">
        <f t="shared" si="3714"/>
        <v>0</v>
      </c>
      <c r="L4416" s="5">
        <f t="shared" si="3714"/>
        <v>0</v>
      </c>
      <c r="M4416" s="5">
        <f t="shared" si="3673"/>
        <v>0</v>
      </c>
      <c r="N4416" s="5">
        <v>2800</v>
      </c>
      <c r="O4416" s="5">
        <f>O4417</f>
        <v>0</v>
      </c>
      <c r="P4416" s="5">
        <f t="shared" si="3715"/>
        <v>0</v>
      </c>
      <c r="Q4416" s="5">
        <f t="shared" si="3715"/>
        <v>0</v>
      </c>
      <c r="R4416" s="5">
        <f t="shared" si="3715"/>
        <v>0</v>
      </c>
      <c r="S4416" s="5">
        <f t="shared" si="3715"/>
        <v>0</v>
      </c>
      <c r="T4416" s="5">
        <v>2800</v>
      </c>
      <c r="U4416" s="5">
        <f t="shared" si="3715"/>
        <v>0</v>
      </c>
      <c r="V4416" s="36">
        <f t="shared" si="3715"/>
        <v>0</v>
      </c>
      <c r="W4416" s="5">
        <f t="shared" si="3678"/>
        <v>100</v>
      </c>
      <c r="X4416" s="26"/>
      <c r="Y4416" s="2" t="s">
        <v>1236</v>
      </c>
    </row>
    <row r="4417" spans="1:25" ht="31.5" x14ac:dyDescent="0.25">
      <c r="A4417" s="4" t="s">
        <v>240</v>
      </c>
      <c r="B4417" s="4" t="s">
        <v>1347</v>
      </c>
      <c r="C4417" s="4" t="s">
        <v>1549</v>
      </c>
      <c r="D4417" s="4" t="s">
        <v>246</v>
      </c>
      <c r="E4417" s="14" t="s">
        <v>473</v>
      </c>
      <c r="F4417" s="5"/>
      <c r="G4417" s="5"/>
      <c r="H4417" s="5"/>
      <c r="I4417" s="5"/>
      <c r="J4417" s="5"/>
      <c r="K4417" s="5"/>
      <c r="L4417" s="5"/>
      <c r="M4417" s="5">
        <f t="shared" si="3673"/>
        <v>0</v>
      </c>
      <c r="N4417" s="5">
        <v>2800</v>
      </c>
      <c r="O4417" s="5">
        <v>0</v>
      </c>
      <c r="P4417" s="5">
        <v>0</v>
      </c>
      <c r="Q4417" s="5">
        <v>0</v>
      </c>
      <c r="R4417" s="5">
        <v>0</v>
      </c>
      <c r="S4417" s="5">
        <v>0</v>
      </c>
      <c r="T4417" s="5">
        <v>2800</v>
      </c>
      <c r="U4417" s="5">
        <v>0</v>
      </c>
      <c r="V4417" s="36">
        <v>0</v>
      </c>
      <c r="W4417" s="5">
        <f t="shared" si="3678"/>
        <v>100</v>
      </c>
      <c r="X4417" s="26"/>
      <c r="Y4417" s="2" t="s">
        <v>1236</v>
      </c>
    </row>
    <row r="4418" spans="1:25" x14ac:dyDescent="0.25">
      <c r="A4418" s="4" t="s">
        <v>240</v>
      </c>
      <c r="B4418" s="4" t="s">
        <v>1347</v>
      </c>
      <c r="C4418" s="4" t="s">
        <v>1549</v>
      </c>
      <c r="D4418" s="4" t="s">
        <v>245</v>
      </c>
      <c r="E4418" s="14" t="s">
        <v>474</v>
      </c>
      <c r="F4418" s="5">
        <f t="shared" ref="F4418:L4419" si="3716">F4419</f>
        <v>0</v>
      </c>
      <c r="G4418" s="5">
        <f t="shared" si="3716"/>
        <v>0</v>
      </c>
      <c r="H4418" s="5">
        <f t="shared" si="3716"/>
        <v>0</v>
      </c>
      <c r="I4418" s="5">
        <f t="shared" si="3716"/>
        <v>0</v>
      </c>
      <c r="J4418" s="5">
        <f t="shared" si="3716"/>
        <v>0</v>
      </c>
      <c r="K4418" s="5">
        <f t="shared" si="3716"/>
        <v>0</v>
      </c>
      <c r="L4418" s="5">
        <f t="shared" si="3716"/>
        <v>0</v>
      </c>
      <c r="M4418" s="5">
        <f t="shared" si="3673"/>
        <v>0</v>
      </c>
      <c r="N4418" s="5">
        <v>2800</v>
      </c>
      <c r="O4418" s="5">
        <f>O4419</f>
        <v>0</v>
      </c>
      <c r="P4418" s="5">
        <f t="shared" ref="P4418:V4419" si="3717">P4419</f>
        <v>0</v>
      </c>
      <c r="Q4418" s="5">
        <f t="shared" si="3717"/>
        <v>0</v>
      </c>
      <c r="R4418" s="5">
        <f t="shared" si="3717"/>
        <v>0</v>
      </c>
      <c r="S4418" s="5">
        <f t="shared" si="3717"/>
        <v>0</v>
      </c>
      <c r="T4418" s="5">
        <v>2800</v>
      </c>
      <c r="U4418" s="5">
        <f t="shared" si="3717"/>
        <v>0</v>
      </c>
      <c r="V4418" s="36">
        <f t="shared" si="3717"/>
        <v>0</v>
      </c>
      <c r="W4418" s="5">
        <f t="shared" si="3678"/>
        <v>100</v>
      </c>
      <c r="X4418" s="26"/>
      <c r="Y4418" s="2" t="s">
        <v>1236</v>
      </c>
    </row>
    <row r="4419" spans="1:25" x14ac:dyDescent="0.25">
      <c r="A4419" s="7" t="s">
        <v>240</v>
      </c>
      <c r="B4419" s="7" t="s">
        <v>58</v>
      </c>
      <c r="C4419" s="7"/>
      <c r="D4419" s="7"/>
      <c r="E4419" s="18" t="s">
        <v>430</v>
      </c>
      <c r="F4419" s="5">
        <f t="shared" si="3716"/>
        <v>0</v>
      </c>
      <c r="G4419" s="5">
        <f t="shared" si="3716"/>
        <v>0</v>
      </c>
      <c r="H4419" s="5">
        <f t="shared" si="3716"/>
        <v>0</v>
      </c>
      <c r="I4419" s="5">
        <f t="shared" si="3716"/>
        <v>0</v>
      </c>
      <c r="J4419" s="5">
        <f t="shared" si="3716"/>
        <v>0</v>
      </c>
      <c r="K4419" s="5">
        <f t="shared" si="3716"/>
        <v>0</v>
      </c>
      <c r="L4419" s="5">
        <f t="shared" si="3716"/>
        <v>0</v>
      </c>
      <c r="M4419" s="5">
        <f t="shared" si="3673"/>
        <v>0</v>
      </c>
      <c r="N4419" s="8">
        <v>1336499.0368299999</v>
      </c>
      <c r="O4419" s="5">
        <f>O4420</f>
        <v>0</v>
      </c>
      <c r="P4419" s="5">
        <f t="shared" si="3717"/>
        <v>0</v>
      </c>
      <c r="Q4419" s="5">
        <f t="shared" si="3717"/>
        <v>0</v>
      </c>
      <c r="R4419" s="5">
        <f t="shared" si="3717"/>
        <v>0</v>
      </c>
      <c r="S4419" s="5">
        <f t="shared" si="3717"/>
        <v>0</v>
      </c>
      <c r="T4419" s="8">
        <v>1311941.2677600002</v>
      </c>
      <c r="U4419" s="5">
        <f t="shared" si="3717"/>
        <v>0</v>
      </c>
      <c r="V4419" s="36">
        <f t="shared" si="3717"/>
        <v>0</v>
      </c>
      <c r="W4419" s="8">
        <f t="shared" si="3678"/>
        <v>98.162529983691755</v>
      </c>
      <c r="X4419" s="26"/>
      <c r="Y4419" s="2" t="s">
        <v>1236</v>
      </c>
    </row>
    <row r="4420" spans="1:25" x14ac:dyDescent="0.25">
      <c r="A4420" s="9" t="s">
        <v>240</v>
      </c>
      <c r="B4420" s="9" t="s">
        <v>1336</v>
      </c>
      <c r="C4420" s="9"/>
      <c r="D4420" s="9"/>
      <c r="E4420" s="13" t="s">
        <v>647</v>
      </c>
      <c r="F4420" s="5"/>
      <c r="G4420" s="5"/>
      <c r="H4420" s="5"/>
      <c r="I4420" s="5"/>
      <c r="J4420" s="5"/>
      <c r="K4420" s="5"/>
      <c r="L4420" s="5"/>
      <c r="M4420" s="5">
        <f t="shared" si="3673"/>
        <v>0</v>
      </c>
      <c r="N4420" s="11">
        <v>2888.7349999999997</v>
      </c>
      <c r="O4420" s="5">
        <v>0</v>
      </c>
      <c r="P4420" s="5">
        <v>0</v>
      </c>
      <c r="Q4420" s="5">
        <v>0</v>
      </c>
      <c r="R4420" s="5">
        <v>0</v>
      </c>
      <c r="S4420" s="5">
        <v>0</v>
      </c>
      <c r="T4420" s="11">
        <v>2888.7347300000001</v>
      </c>
      <c r="U4420" s="5">
        <v>0</v>
      </c>
      <c r="V4420" s="36">
        <v>0</v>
      </c>
      <c r="W4420" s="11">
        <f t="shared" si="3678"/>
        <v>99.999990653348277</v>
      </c>
      <c r="X4420" s="26"/>
      <c r="Y4420" s="2" t="s">
        <v>1236</v>
      </c>
    </row>
    <row r="4421" spans="1:25" ht="31.5" x14ac:dyDescent="0.25">
      <c r="A4421" s="4" t="s">
        <v>240</v>
      </c>
      <c r="B4421" s="4" t="s">
        <v>1336</v>
      </c>
      <c r="C4421" s="4" t="s">
        <v>565</v>
      </c>
      <c r="D4421" s="4"/>
      <c r="E4421" s="14" t="s">
        <v>937</v>
      </c>
      <c r="F4421" s="5">
        <f t="shared" ref="F4421:L4422" si="3718">F4422</f>
        <v>0</v>
      </c>
      <c r="G4421" s="5">
        <f t="shared" si="3718"/>
        <v>0</v>
      </c>
      <c r="H4421" s="5">
        <f t="shared" si="3718"/>
        <v>0</v>
      </c>
      <c r="I4421" s="5">
        <f t="shared" si="3718"/>
        <v>0</v>
      </c>
      <c r="J4421" s="5">
        <f t="shared" si="3718"/>
        <v>0</v>
      </c>
      <c r="K4421" s="5">
        <f t="shared" si="3718"/>
        <v>0</v>
      </c>
      <c r="L4421" s="5">
        <f t="shared" si="3718"/>
        <v>0</v>
      </c>
      <c r="M4421" s="5">
        <f t="shared" si="3673"/>
        <v>0</v>
      </c>
      <c r="N4421" s="5">
        <v>2888.7349999999997</v>
      </c>
      <c r="O4421" s="5">
        <f>O4422</f>
        <v>0</v>
      </c>
      <c r="P4421" s="5">
        <f t="shared" ref="P4421:V4422" si="3719">P4422</f>
        <v>0</v>
      </c>
      <c r="Q4421" s="5">
        <f t="shared" si="3719"/>
        <v>0</v>
      </c>
      <c r="R4421" s="5">
        <f t="shared" si="3719"/>
        <v>0</v>
      </c>
      <c r="S4421" s="5">
        <f t="shared" si="3719"/>
        <v>0</v>
      </c>
      <c r="T4421" s="5">
        <v>2888.7347300000001</v>
      </c>
      <c r="U4421" s="5">
        <f t="shared" si="3719"/>
        <v>0</v>
      </c>
      <c r="V4421" s="36">
        <f t="shared" si="3719"/>
        <v>0</v>
      </c>
      <c r="W4421" s="5">
        <f t="shared" si="3678"/>
        <v>99.999990653348277</v>
      </c>
      <c r="X4421" s="26"/>
      <c r="Y4421" s="2" t="s">
        <v>1236</v>
      </c>
    </row>
    <row r="4422" spans="1:25" ht="31.5" x14ac:dyDescent="0.25">
      <c r="A4422" s="4" t="s">
        <v>240</v>
      </c>
      <c r="B4422" s="4" t="s">
        <v>1336</v>
      </c>
      <c r="C4422" s="4" t="s">
        <v>566</v>
      </c>
      <c r="D4422" s="4"/>
      <c r="E4422" s="14" t="s">
        <v>1433</v>
      </c>
      <c r="F4422" s="5">
        <f t="shared" si="3718"/>
        <v>0</v>
      </c>
      <c r="G4422" s="5">
        <f t="shared" si="3718"/>
        <v>0</v>
      </c>
      <c r="H4422" s="5">
        <f t="shared" si="3718"/>
        <v>0</v>
      </c>
      <c r="I4422" s="5">
        <f t="shared" si="3718"/>
        <v>0</v>
      </c>
      <c r="J4422" s="5">
        <f t="shared" si="3718"/>
        <v>0</v>
      </c>
      <c r="K4422" s="5">
        <f t="shared" si="3718"/>
        <v>0</v>
      </c>
      <c r="L4422" s="5">
        <f t="shared" si="3718"/>
        <v>0</v>
      </c>
      <c r="M4422" s="5">
        <f t="shared" si="3673"/>
        <v>0</v>
      </c>
      <c r="N4422" s="5">
        <v>2888.7349999999997</v>
      </c>
      <c r="O4422" s="5">
        <f>O4423</f>
        <v>0</v>
      </c>
      <c r="P4422" s="5">
        <f t="shared" si="3719"/>
        <v>0</v>
      </c>
      <c r="Q4422" s="5">
        <f t="shared" si="3719"/>
        <v>0</v>
      </c>
      <c r="R4422" s="5">
        <f t="shared" si="3719"/>
        <v>0</v>
      </c>
      <c r="S4422" s="5">
        <f t="shared" si="3719"/>
        <v>0</v>
      </c>
      <c r="T4422" s="5">
        <v>2888.7347300000001</v>
      </c>
      <c r="U4422" s="5">
        <f t="shared" si="3719"/>
        <v>0</v>
      </c>
      <c r="V4422" s="36">
        <f t="shared" si="3719"/>
        <v>0</v>
      </c>
      <c r="W4422" s="5">
        <f t="shared" si="3678"/>
        <v>99.999990653348277</v>
      </c>
      <c r="X4422" s="26"/>
      <c r="Y4422" s="2" t="s">
        <v>1236</v>
      </c>
    </row>
    <row r="4423" spans="1:25" ht="47.25" x14ac:dyDescent="0.25">
      <c r="A4423" s="4" t="s">
        <v>240</v>
      </c>
      <c r="B4423" s="4" t="s">
        <v>1336</v>
      </c>
      <c r="C4423" s="4" t="s">
        <v>567</v>
      </c>
      <c r="D4423" s="4"/>
      <c r="E4423" s="14" t="s">
        <v>938</v>
      </c>
      <c r="F4423" s="5"/>
      <c r="G4423" s="5"/>
      <c r="H4423" s="5"/>
      <c r="I4423" s="5"/>
      <c r="J4423" s="5"/>
      <c r="K4423" s="5"/>
      <c r="L4423" s="5"/>
      <c r="M4423" s="5">
        <f t="shared" si="3673"/>
        <v>0</v>
      </c>
      <c r="N4423" s="5">
        <v>2888.7349999999997</v>
      </c>
      <c r="O4423" s="5">
        <v>0</v>
      </c>
      <c r="P4423" s="5">
        <v>0</v>
      </c>
      <c r="Q4423" s="5">
        <v>0</v>
      </c>
      <c r="R4423" s="5">
        <v>0</v>
      </c>
      <c r="S4423" s="5">
        <v>0</v>
      </c>
      <c r="T4423" s="5">
        <v>2888.7347300000001</v>
      </c>
      <c r="U4423" s="5">
        <v>0</v>
      </c>
      <c r="V4423" s="36">
        <v>0</v>
      </c>
      <c r="W4423" s="5">
        <f t="shared" si="3678"/>
        <v>99.999990653348277</v>
      </c>
      <c r="X4423" s="26"/>
      <c r="Y4423" s="2" t="s">
        <v>1236</v>
      </c>
    </row>
    <row r="4424" spans="1:25" ht="31.5" hidden="1" x14ac:dyDescent="0.25">
      <c r="A4424" s="4" t="s">
        <v>240</v>
      </c>
      <c r="B4424" s="4" t="s">
        <v>1336</v>
      </c>
      <c r="C4424" s="4" t="s">
        <v>1118</v>
      </c>
      <c r="D4424" s="4"/>
      <c r="E4424" s="14" t="s">
        <v>1119</v>
      </c>
      <c r="F4424" s="5">
        <f t="shared" ref="F4424:L4425" si="3720">F4425</f>
        <v>0</v>
      </c>
      <c r="G4424" s="5">
        <f t="shared" si="3720"/>
        <v>0</v>
      </c>
      <c r="H4424" s="5">
        <f t="shared" si="3720"/>
        <v>0</v>
      </c>
      <c r="I4424" s="5">
        <f t="shared" si="3720"/>
        <v>0</v>
      </c>
      <c r="J4424" s="5">
        <f t="shared" si="3720"/>
        <v>0</v>
      </c>
      <c r="K4424" s="5">
        <f t="shared" si="3720"/>
        <v>0</v>
      </c>
      <c r="L4424" s="5">
        <f t="shared" si="3720"/>
        <v>0</v>
      </c>
      <c r="M4424" s="5">
        <f t="shared" si="3673"/>
        <v>0</v>
      </c>
      <c r="N4424" s="5">
        <v>0</v>
      </c>
      <c r="O4424" s="5">
        <f>O4425</f>
        <v>0</v>
      </c>
      <c r="P4424" s="5">
        <f t="shared" ref="P4424:V4425" si="3721">P4425</f>
        <v>0</v>
      </c>
      <c r="Q4424" s="5">
        <f t="shared" si="3721"/>
        <v>0</v>
      </c>
      <c r="R4424" s="5">
        <f t="shared" si="3721"/>
        <v>0</v>
      </c>
      <c r="S4424" s="5">
        <f t="shared" si="3721"/>
        <v>0</v>
      </c>
      <c r="T4424" s="5">
        <v>0</v>
      </c>
      <c r="U4424" s="5">
        <f t="shared" si="3721"/>
        <v>0</v>
      </c>
      <c r="V4424" s="36">
        <f t="shared" si="3721"/>
        <v>0</v>
      </c>
      <c r="W4424" s="5" t="e">
        <f t="shared" si="3678"/>
        <v>#DIV/0!</v>
      </c>
      <c r="X4424" s="24" t="s">
        <v>1214</v>
      </c>
      <c r="Y4424" s="2" t="s">
        <v>1236</v>
      </c>
    </row>
    <row r="4425" spans="1:25" ht="31.5" hidden="1" x14ac:dyDescent="0.25">
      <c r="A4425" s="4" t="s">
        <v>240</v>
      </c>
      <c r="B4425" s="4" t="s">
        <v>1336</v>
      </c>
      <c r="C4425" s="4" t="s">
        <v>1118</v>
      </c>
      <c r="D4425" s="4" t="s">
        <v>246</v>
      </c>
      <c r="E4425" s="14" t="s">
        <v>473</v>
      </c>
      <c r="F4425" s="5">
        <f t="shared" si="3720"/>
        <v>0</v>
      </c>
      <c r="G4425" s="5">
        <f t="shared" si="3720"/>
        <v>0</v>
      </c>
      <c r="H4425" s="5">
        <f t="shared" si="3720"/>
        <v>0</v>
      </c>
      <c r="I4425" s="5">
        <f t="shared" si="3720"/>
        <v>0</v>
      </c>
      <c r="J4425" s="5">
        <f t="shared" si="3720"/>
        <v>0</v>
      </c>
      <c r="K4425" s="5">
        <f t="shared" si="3720"/>
        <v>0</v>
      </c>
      <c r="L4425" s="5">
        <f t="shared" si="3720"/>
        <v>0</v>
      </c>
      <c r="M4425" s="5">
        <f t="shared" ref="M4425:M4494" si="3722">F4425+I4425+L4425</f>
        <v>0</v>
      </c>
      <c r="N4425" s="5">
        <v>0</v>
      </c>
      <c r="O4425" s="5">
        <f>O4426</f>
        <v>0</v>
      </c>
      <c r="P4425" s="5">
        <f t="shared" si="3721"/>
        <v>0</v>
      </c>
      <c r="Q4425" s="5">
        <f t="shared" si="3721"/>
        <v>0</v>
      </c>
      <c r="R4425" s="5">
        <f t="shared" si="3721"/>
        <v>0</v>
      </c>
      <c r="S4425" s="5">
        <f t="shared" si="3721"/>
        <v>0</v>
      </c>
      <c r="T4425" s="5">
        <v>0</v>
      </c>
      <c r="U4425" s="5">
        <f t="shared" si="3721"/>
        <v>0</v>
      </c>
      <c r="V4425" s="36">
        <f t="shared" si="3721"/>
        <v>0</v>
      </c>
      <c r="W4425" s="5" t="e">
        <f t="shared" si="3678"/>
        <v>#DIV/0!</v>
      </c>
      <c r="X4425" s="24" t="s">
        <v>1214</v>
      </c>
      <c r="Y4425" s="2" t="s">
        <v>1236</v>
      </c>
    </row>
    <row r="4426" spans="1:25" hidden="1" x14ac:dyDescent="0.25">
      <c r="A4426" s="4" t="s">
        <v>240</v>
      </c>
      <c r="B4426" s="4" t="s">
        <v>1336</v>
      </c>
      <c r="C4426" s="4" t="s">
        <v>1118</v>
      </c>
      <c r="D4426" s="4" t="s">
        <v>245</v>
      </c>
      <c r="E4426" s="14" t="s">
        <v>474</v>
      </c>
      <c r="F4426" s="5"/>
      <c r="G4426" s="5"/>
      <c r="H4426" s="5"/>
      <c r="I4426" s="5"/>
      <c r="J4426" s="5"/>
      <c r="K4426" s="5"/>
      <c r="L4426" s="5"/>
      <c r="M4426" s="5">
        <f t="shared" si="3722"/>
        <v>0</v>
      </c>
      <c r="N4426" s="5">
        <v>0</v>
      </c>
      <c r="O4426" s="5">
        <v>0</v>
      </c>
      <c r="P4426" s="5">
        <v>0</v>
      </c>
      <c r="Q4426" s="5">
        <v>0</v>
      </c>
      <c r="R4426" s="5">
        <v>0</v>
      </c>
      <c r="S4426" s="5">
        <v>0</v>
      </c>
      <c r="T4426" s="5">
        <v>0</v>
      </c>
      <c r="U4426" s="5">
        <v>0</v>
      </c>
      <c r="V4426" s="36">
        <v>0</v>
      </c>
      <c r="W4426" s="5" t="e">
        <f t="shared" si="3678"/>
        <v>#DIV/0!</v>
      </c>
      <c r="X4426" s="24" t="s">
        <v>1214</v>
      </c>
      <c r="Y4426" s="2" t="s">
        <v>1236</v>
      </c>
    </row>
    <row r="4427" spans="1:25" ht="47.25" hidden="1" x14ac:dyDescent="0.25">
      <c r="A4427" s="4" t="s">
        <v>240</v>
      </c>
      <c r="B4427" s="4" t="s">
        <v>1336</v>
      </c>
      <c r="C4427" s="4" t="s">
        <v>1120</v>
      </c>
      <c r="D4427" s="4"/>
      <c r="E4427" s="14" t="s">
        <v>1121</v>
      </c>
      <c r="F4427" s="5">
        <f t="shared" ref="F4427:L4428" si="3723">F4428</f>
        <v>0</v>
      </c>
      <c r="G4427" s="5">
        <f t="shared" si="3723"/>
        <v>14760.4</v>
      </c>
      <c r="H4427" s="5">
        <f t="shared" si="3723"/>
        <v>0</v>
      </c>
      <c r="I4427" s="5">
        <f t="shared" si="3723"/>
        <v>0</v>
      </c>
      <c r="J4427" s="5">
        <f t="shared" si="3723"/>
        <v>0</v>
      </c>
      <c r="K4427" s="5">
        <f t="shared" si="3723"/>
        <v>0</v>
      </c>
      <c r="L4427" s="5">
        <f t="shared" si="3723"/>
        <v>0</v>
      </c>
      <c r="M4427" s="5">
        <f t="shared" si="3722"/>
        <v>0</v>
      </c>
      <c r="N4427" s="5">
        <v>0</v>
      </c>
      <c r="O4427" s="5">
        <f>O4428</f>
        <v>0</v>
      </c>
      <c r="P4427" s="5">
        <f t="shared" ref="P4427:V4428" si="3724">P4428</f>
        <v>0</v>
      </c>
      <c r="Q4427" s="5">
        <f t="shared" si="3724"/>
        <v>0</v>
      </c>
      <c r="R4427" s="5">
        <f t="shared" si="3724"/>
        <v>0</v>
      </c>
      <c r="S4427" s="5">
        <f t="shared" si="3724"/>
        <v>0</v>
      </c>
      <c r="T4427" s="5">
        <v>0</v>
      </c>
      <c r="U4427" s="5">
        <f t="shared" si="3724"/>
        <v>0</v>
      </c>
      <c r="V4427" s="36">
        <f t="shared" si="3724"/>
        <v>0</v>
      </c>
      <c r="W4427" s="5" t="e">
        <f t="shared" ref="W4427:W4490" si="3725">T4427/N4427*100</f>
        <v>#DIV/0!</v>
      </c>
      <c r="X4427" s="24" t="s">
        <v>1214</v>
      </c>
    </row>
    <row r="4428" spans="1:25" ht="31.5" hidden="1" x14ac:dyDescent="0.25">
      <c r="A4428" s="4" t="s">
        <v>240</v>
      </c>
      <c r="B4428" s="4" t="s">
        <v>1336</v>
      </c>
      <c r="C4428" s="4" t="s">
        <v>1120</v>
      </c>
      <c r="D4428" s="4" t="s">
        <v>246</v>
      </c>
      <c r="E4428" s="14" t="s">
        <v>473</v>
      </c>
      <c r="F4428" s="5">
        <f t="shared" si="3723"/>
        <v>0</v>
      </c>
      <c r="G4428" s="5">
        <f t="shared" si="3723"/>
        <v>14760.4</v>
      </c>
      <c r="H4428" s="5">
        <f t="shared" si="3723"/>
        <v>0</v>
      </c>
      <c r="I4428" s="5">
        <f t="shared" si="3723"/>
        <v>0</v>
      </c>
      <c r="J4428" s="5">
        <f t="shared" si="3723"/>
        <v>0</v>
      </c>
      <c r="K4428" s="5">
        <f t="shared" si="3723"/>
        <v>0</v>
      </c>
      <c r="L4428" s="5">
        <f t="shared" si="3723"/>
        <v>0</v>
      </c>
      <c r="M4428" s="5">
        <f t="shared" si="3722"/>
        <v>0</v>
      </c>
      <c r="N4428" s="5">
        <v>0</v>
      </c>
      <c r="O4428" s="5">
        <f>O4429</f>
        <v>0</v>
      </c>
      <c r="P4428" s="5">
        <f t="shared" si="3724"/>
        <v>0</v>
      </c>
      <c r="Q4428" s="5">
        <f t="shared" si="3724"/>
        <v>0</v>
      </c>
      <c r="R4428" s="5">
        <f t="shared" si="3724"/>
        <v>0</v>
      </c>
      <c r="S4428" s="5">
        <f t="shared" si="3724"/>
        <v>0</v>
      </c>
      <c r="T4428" s="5">
        <v>0</v>
      </c>
      <c r="U4428" s="5">
        <f t="shared" si="3724"/>
        <v>0</v>
      </c>
      <c r="V4428" s="36">
        <f t="shared" si="3724"/>
        <v>0</v>
      </c>
      <c r="W4428" s="5" t="e">
        <f t="shared" si="3725"/>
        <v>#DIV/0!</v>
      </c>
      <c r="X4428" s="24" t="s">
        <v>1214</v>
      </c>
    </row>
    <row r="4429" spans="1:25" hidden="1" x14ac:dyDescent="0.25">
      <c r="A4429" s="4" t="s">
        <v>240</v>
      </c>
      <c r="B4429" s="4" t="s">
        <v>1336</v>
      </c>
      <c r="C4429" s="4" t="s">
        <v>1120</v>
      </c>
      <c r="D4429" s="4" t="s">
        <v>245</v>
      </c>
      <c r="E4429" s="14" t="s">
        <v>474</v>
      </c>
      <c r="F4429" s="5"/>
      <c r="G4429" s="5">
        <v>14760.4</v>
      </c>
      <c r="H4429" s="5"/>
      <c r="I4429" s="5"/>
      <c r="J4429" s="5"/>
      <c r="K4429" s="5"/>
      <c r="L4429" s="5">
        <f>4935.214-4935.214</f>
        <v>0</v>
      </c>
      <c r="M4429" s="5">
        <f t="shared" si="3722"/>
        <v>0</v>
      </c>
      <c r="N4429" s="5">
        <v>0</v>
      </c>
      <c r="O4429" s="5">
        <v>0</v>
      </c>
      <c r="P4429" s="5">
        <v>0</v>
      </c>
      <c r="Q4429" s="5">
        <v>0</v>
      </c>
      <c r="R4429" s="5">
        <f>N4429</f>
        <v>0</v>
      </c>
      <c r="S4429" s="5">
        <f>O4429</f>
        <v>0</v>
      </c>
      <c r="T4429" s="5">
        <v>0</v>
      </c>
      <c r="U4429" s="5">
        <v>0</v>
      </c>
      <c r="V4429" s="36">
        <v>0</v>
      </c>
      <c r="W4429" s="5" t="e">
        <f t="shared" si="3725"/>
        <v>#DIV/0!</v>
      </c>
      <c r="X4429" s="24" t="s">
        <v>1214</v>
      </c>
    </row>
    <row r="4430" spans="1:25" ht="31.5" x14ac:dyDescent="0.25">
      <c r="A4430" s="4" t="s">
        <v>240</v>
      </c>
      <c r="B4430" s="4" t="s">
        <v>1336</v>
      </c>
      <c r="C4430" s="4" t="s">
        <v>562</v>
      </c>
      <c r="D4430" s="4"/>
      <c r="E4430" s="14" t="s">
        <v>670</v>
      </c>
      <c r="F4430" s="5">
        <f t="shared" ref="F4430:L4430" si="3726">F4431</f>
        <v>41944.5</v>
      </c>
      <c r="G4430" s="5">
        <f t="shared" si="3726"/>
        <v>86980.4</v>
      </c>
      <c r="H4430" s="5">
        <f t="shared" si="3726"/>
        <v>8017</v>
      </c>
      <c r="I4430" s="5">
        <f t="shared" si="3726"/>
        <v>0</v>
      </c>
      <c r="J4430" s="5">
        <f t="shared" si="3726"/>
        <v>0</v>
      </c>
      <c r="K4430" s="5">
        <f t="shared" si="3726"/>
        <v>0</v>
      </c>
      <c r="L4430" s="5">
        <f t="shared" si="3726"/>
        <v>-39301.063999999998</v>
      </c>
      <c r="M4430" s="5">
        <f t="shared" si="3722"/>
        <v>2643.4360000000015</v>
      </c>
      <c r="N4430" s="5">
        <v>1355.7829999999999</v>
      </c>
      <c r="O4430" s="5">
        <f t="shared" ref="O4430:V4430" si="3727">O4431</f>
        <v>0</v>
      </c>
      <c r="P4430" s="5">
        <f t="shared" si="3727"/>
        <v>0</v>
      </c>
      <c r="Q4430" s="5">
        <f t="shared" si="3727"/>
        <v>0</v>
      </c>
      <c r="R4430" s="5">
        <f t="shared" si="3727"/>
        <v>1532.952</v>
      </c>
      <c r="S4430" s="5">
        <f t="shared" si="3727"/>
        <v>0</v>
      </c>
      <c r="T4430" s="5">
        <v>1355.7828</v>
      </c>
      <c r="U4430" s="5">
        <f t="shared" si="3727"/>
        <v>0</v>
      </c>
      <c r="V4430" s="36">
        <f t="shared" si="3727"/>
        <v>1532.9519299999999</v>
      </c>
      <c r="W4430" s="5">
        <f t="shared" si="3725"/>
        <v>99.999985248376774</v>
      </c>
      <c r="X4430" s="26"/>
    </row>
    <row r="4431" spans="1:25" ht="31.5" x14ac:dyDescent="0.25">
      <c r="A4431" s="4" t="s">
        <v>240</v>
      </c>
      <c r="B4431" s="4" t="s">
        <v>1336</v>
      </c>
      <c r="C4431" s="4" t="s">
        <v>562</v>
      </c>
      <c r="D4431" s="4" t="s">
        <v>246</v>
      </c>
      <c r="E4431" s="14" t="s">
        <v>473</v>
      </c>
      <c r="F4431" s="5">
        <f t="shared" ref="F4431:K4431" si="3728">F4434</f>
        <v>41944.5</v>
      </c>
      <c r="G4431" s="5">
        <f t="shared" si="3728"/>
        <v>86980.4</v>
      </c>
      <c r="H4431" s="5">
        <f t="shared" si="3728"/>
        <v>8017</v>
      </c>
      <c r="I4431" s="5">
        <f t="shared" si="3728"/>
        <v>0</v>
      </c>
      <c r="J4431" s="5">
        <f t="shared" si="3728"/>
        <v>0</v>
      </c>
      <c r="K4431" s="5">
        <f t="shared" si="3728"/>
        <v>0</v>
      </c>
      <c r="L4431" s="5">
        <f>L4434+L4432</f>
        <v>-39301.063999999998</v>
      </c>
      <c r="M4431" s="5">
        <f t="shared" si="3722"/>
        <v>2643.4360000000015</v>
      </c>
      <c r="N4431" s="5">
        <v>1355.7829999999999</v>
      </c>
      <c r="O4431" s="5">
        <f t="shared" ref="O4431:V4431" si="3729">O4434+O4432</f>
        <v>0</v>
      </c>
      <c r="P4431" s="5">
        <f t="shared" si="3729"/>
        <v>0</v>
      </c>
      <c r="Q4431" s="5">
        <f t="shared" si="3729"/>
        <v>0</v>
      </c>
      <c r="R4431" s="5">
        <f t="shared" si="3729"/>
        <v>1532.952</v>
      </c>
      <c r="S4431" s="5">
        <f t="shared" si="3729"/>
        <v>0</v>
      </c>
      <c r="T4431" s="5">
        <v>1355.7828</v>
      </c>
      <c r="U4431" s="5">
        <f t="shared" si="3729"/>
        <v>0</v>
      </c>
      <c r="V4431" s="36">
        <f t="shared" si="3729"/>
        <v>1532.9519299999999</v>
      </c>
      <c r="W4431" s="5">
        <f t="shared" si="3725"/>
        <v>99.999985248376774</v>
      </c>
      <c r="X4431" s="26"/>
    </row>
    <row r="4432" spans="1:25" x14ac:dyDescent="0.25">
      <c r="A4432" s="4" t="s">
        <v>240</v>
      </c>
      <c r="B4432" s="4" t="s">
        <v>1336</v>
      </c>
      <c r="C4432" s="4" t="s">
        <v>562</v>
      </c>
      <c r="D4432" s="4" t="s">
        <v>245</v>
      </c>
      <c r="E4432" s="14" t="s">
        <v>474</v>
      </c>
      <c r="F4432" s="5"/>
      <c r="G4432" s="5"/>
      <c r="H4432" s="5"/>
      <c r="I4432" s="5"/>
      <c r="J4432" s="5"/>
      <c r="K4432" s="5"/>
      <c r="L4432" s="5">
        <f>L4433</f>
        <v>160.06399999999999</v>
      </c>
      <c r="M4432" s="5">
        <f>L4432</f>
        <v>160.06399999999999</v>
      </c>
      <c r="N4432" s="5">
        <v>1355.7829999999999</v>
      </c>
      <c r="O4432" s="5">
        <f t="shared" ref="O4432:V4432" si="3730">O4433</f>
        <v>0</v>
      </c>
      <c r="P4432" s="5">
        <f t="shared" si="3730"/>
        <v>0</v>
      </c>
      <c r="Q4432" s="5">
        <f t="shared" si="3730"/>
        <v>0</v>
      </c>
      <c r="R4432" s="5">
        <f t="shared" si="3730"/>
        <v>0</v>
      </c>
      <c r="S4432" s="5">
        <f t="shared" si="3730"/>
        <v>0</v>
      </c>
      <c r="T4432" s="5">
        <v>1355.7828</v>
      </c>
      <c r="U4432" s="5">
        <f t="shared" si="3730"/>
        <v>0</v>
      </c>
      <c r="V4432" s="36">
        <f t="shared" si="3730"/>
        <v>0</v>
      </c>
      <c r="W4432" s="5">
        <f t="shared" si="3725"/>
        <v>99.999985248376774</v>
      </c>
      <c r="X4432" s="26"/>
    </row>
    <row r="4433" spans="1:25" ht="31.5" x14ac:dyDescent="0.25">
      <c r="A4433" s="4" t="s">
        <v>240</v>
      </c>
      <c r="B4433" s="4" t="s">
        <v>1336</v>
      </c>
      <c r="C4433" s="4" t="s">
        <v>563</v>
      </c>
      <c r="D4433" s="4"/>
      <c r="E4433" s="14" t="s">
        <v>671</v>
      </c>
      <c r="F4433" s="5"/>
      <c r="G4433" s="5"/>
      <c r="H4433" s="5"/>
      <c r="I4433" s="5"/>
      <c r="J4433" s="5"/>
      <c r="K4433" s="5"/>
      <c r="L4433" s="5">
        <v>160.06399999999999</v>
      </c>
      <c r="M4433" s="5">
        <f>L4433</f>
        <v>160.06399999999999</v>
      </c>
      <c r="N4433" s="5">
        <v>1532.952</v>
      </c>
      <c r="O4433" s="5">
        <v>0</v>
      </c>
      <c r="P4433" s="5">
        <v>0</v>
      </c>
      <c r="Q4433" s="5">
        <v>0</v>
      </c>
      <c r="R4433" s="5">
        <v>0</v>
      </c>
      <c r="S4433" s="5">
        <v>0</v>
      </c>
      <c r="T4433" s="5">
        <v>1532.9519299999999</v>
      </c>
      <c r="U4433" s="5">
        <v>0</v>
      </c>
      <c r="V4433" s="36">
        <v>0</v>
      </c>
      <c r="W4433" s="5">
        <f t="shared" si="3725"/>
        <v>99.999995433646973</v>
      </c>
      <c r="X4433" s="26"/>
    </row>
    <row r="4434" spans="1:25" ht="31.5" x14ac:dyDescent="0.25">
      <c r="A4434" s="4" t="s">
        <v>240</v>
      </c>
      <c r="B4434" s="4" t="s">
        <v>1336</v>
      </c>
      <c r="C4434" s="4" t="s">
        <v>563</v>
      </c>
      <c r="D4434" s="4" t="s">
        <v>246</v>
      </c>
      <c r="E4434" s="14" t="s">
        <v>473</v>
      </c>
      <c r="F4434" s="5">
        <f t="shared" ref="F4434:L4434" si="3731">F4435</f>
        <v>41944.5</v>
      </c>
      <c r="G4434" s="5">
        <f t="shared" si="3731"/>
        <v>86980.4</v>
      </c>
      <c r="H4434" s="5">
        <f t="shared" si="3731"/>
        <v>8017</v>
      </c>
      <c r="I4434" s="5">
        <f t="shared" si="3731"/>
        <v>0</v>
      </c>
      <c r="J4434" s="5">
        <f t="shared" si="3731"/>
        <v>0</v>
      </c>
      <c r="K4434" s="5">
        <f t="shared" si="3731"/>
        <v>0</v>
      </c>
      <c r="L4434" s="5">
        <f t="shared" si="3731"/>
        <v>-39461.127999999997</v>
      </c>
      <c r="M4434" s="5">
        <f t="shared" si="3722"/>
        <v>2483.372000000003</v>
      </c>
      <c r="N4434" s="5">
        <v>1532.952</v>
      </c>
      <c r="O4434" s="5">
        <f t="shared" ref="O4434:V4434" si="3732">O4435</f>
        <v>0</v>
      </c>
      <c r="P4434" s="5">
        <f t="shared" si="3732"/>
        <v>0</v>
      </c>
      <c r="Q4434" s="5">
        <f t="shared" si="3732"/>
        <v>0</v>
      </c>
      <c r="R4434" s="5">
        <f t="shared" si="3732"/>
        <v>1532.952</v>
      </c>
      <c r="S4434" s="5">
        <f t="shared" si="3732"/>
        <v>0</v>
      </c>
      <c r="T4434" s="5">
        <v>1532.9519299999999</v>
      </c>
      <c r="U4434" s="5">
        <f t="shared" si="3732"/>
        <v>0</v>
      </c>
      <c r="V4434" s="36">
        <f t="shared" si="3732"/>
        <v>1532.9519299999999</v>
      </c>
      <c r="W4434" s="5">
        <f t="shared" si="3725"/>
        <v>99.999995433646973</v>
      </c>
      <c r="X4434" s="26"/>
    </row>
    <row r="4435" spans="1:25" x14ac:dyDescent="0.25">
      <c r="A4435" s="4" t="s">
        <v>240</v>
      </c>
      <c r="B4435" s="4" t="s">
        <v>1336</v>
      </c>
      <c r="C4435" s="4" t="s">
        <v>563</v>
      </c>
      <c r="D4435" s="4" t="s">
        <v>245</v>
      </c>
      <c r="E4435" s="14" t="s">
        <v>474</v>
      </c>
      <c r="F4435" s="5">
        <v>41944.5</v>
      </c>
      <c r="G4435" s="5">
        <v>86980.4</v>
      </c>
      <c r="H4435" s="5">
        <v>8017</v>
      </c>
      <c r="I4435" s="5"/>
      <c r="J4435" s="5"/>
      <c r="K4435" s="5"/>
      <c r="L4435" s="5">
        <f>-160.064-31512.436+2597.072-10272-113.7</f>
        <v>-39461.127999999997</v>
      </c>
      <c r="M4435" s="5">
        <f t="shared" si="3722"/>
        <v>2483.372000000003</v>
      </c>
      <c r="N4435" s="5">
        <v>1532.952</v>
      </c>
      <c r="O4435" s="5">
        <v>0</v>
      </c>
      <c r="P4435" s="5">
        <v>0</v>
      </c>
      <c r="Q4435" s="5">
        <v>0</v>
      </c>
      <c r="R4435" s="5">
        <f>N4435</f>
        <v>1532.952</v>
      </c>
      <c r="S4435" s="5">
        <f>O4435</f>
        <v>0</v>
      </c>
      <c r="T4435" s="5">
        <v>1532.9519299999999</v>
      </c>
      <c r="U4435" s="5">
        <v>0</v>
      </c>
      <c r="V4435" s="36">
        <f>T4435</f>
        <v>1532.9519299999999</v>
      </c>
      <c r="W4435" s="5">
        <f t="shared" si="3725"/>
        <v>99.999995433646973</v>
      </c>
      <c r="X4435" s="26"/>
    </row>
    <row r="4436" spans="1:25" ht="31.5" hidden="1" x14ac:dyDescent="0.25">
      <c r="A4436" s="4" t="s">
        <v>240</v>
      </c>
      <c r="B4436" s="4" t="s">
        <v>1336</v>
      </c>
      <c r="C4436" s="4" t="s">
        <v>564</v>
      </c>
      <c r="D4436" s="4"/>
      <c r="E4436" s="14" t="s">
        <v>784</v>
      </c>
      <c r="F4436" s="5">
        <f t="shared" ref="F4436:L4436" si="3733">F4437+F4440</f>
        <v>0</v>
      </c>
      <c r="G4436" s="5">
        <f t="shared" si="3733"/>
        <v>0</v>
      </c>
      <c r="H4436" s="5">
        <f t="shared" si="3733"/>
        <v>0</v>
      </c>
      <c r="I4436" s="5">
        <f t="shared" si="3733"/>
        <v>0</v>
      </c>
      <c r="J4436" s="5">
        <f t="shared" si="3733"/>
        <v>0</v>
      </c>
      <c r="K4436" s="5">
        <f t="shared" si="3733"/>
        <v>0</v>
      </c>
      <c r="L4436" s="5">
        <f t="shared" si="3733"/>
        <v>5138.7460000000001</v>
      </c>
      <c r="M4436" s="5">
        <f t="shared" si="3722"/>
        <v>5138.7460000000001</v>
      </c>
      <c r="N4436" s="5">
        <v>0</v>
      </c>
      <c r="O4436" s="5">
        <f>O4437+O4440</f>
        <v>5138.7457599999998</v>
      </c>
      <c r="P4436" s="5">
        <f t="shared" ref="P4436:V4436" si="3734">P4437+P4440</f>
        <v>0</v>
      </c>
      <c r="Q4436" s="5">
        <f t="shared" si="3734"/>
        <v>0</v>
      </c>
      <c r="R4436" s="5">
        <f t="shared" si="3734"/>
        <v>0</v>
      </c>
      <c r="S4436" s="5">
        <f t="shared" si="3734"/>
        <v>5138.7457599999998</v>
      </c>
      <c r="T4436" s="5">
        <v>0</v>
      </c>
      <c r="U4436" s="5">
        <f t="shared" si="3734"/>
        <v>0</v>
      </c>
      <c r="V4436" s="36">
        <f t="shared" si="3734"/>
        <v>0</v>
      </c>
      <c r="W4436" s="5" t="e">
        <f t="shared" si="3725"/>
        <v>#DIV/0!</v>
      </c>
      <c r="X4436" s="24" t="s">
        <v>1214</v>
      </c>
    </row>
    <row r="4437" spans="1:25" ht="31.5" hidden="1" x14ac:dyDescent="0.25">
      <c r="A4437" s="4" t="s">
        <v>240</v>
      </c>
      <c r="B4437" s="4" t="s">
        <v>1336</v>
      </c>
      <c r="C4437" s="4" t="s">
        <v>564</v>
      </c>
      <c r="D4437" s="4" t="s">
        <v>246</v>
      </c>
      <c r="E4437" s="14" t="s">
        <v>473</v>
      </c>
      <c r="F4437" s="5">
        <f t="shared" ref="F4437:L4438" si="3735">F4438</f>
        <v>0</v>
      </c>
      <c r="G4437" s="5">
        <f t="shared" si="3735"/>
        <v>0</v>
      </c>
      <c r="H4437" s="5">
        <f t="shared" si="3735"/>
        <v>0</v>
      </c>
      <c r="I4437" s="5">
        <f t="shared" si="3735"/>
        <v>0</v>
      </c>
      <c r="J4437" s="5">
        <f t="shared" si="3735"/>
        <v>0</v>
      </c>
      <c r="K4437" s="5">
        <f t="shared" si="3735"/>
        <v>0</v>
      </c>
      <c r="L4437" s="5">
        <f t="shared" si="3735"/>
        <v>5138.7460000000001</v>
      </c>
      <c r="M4437" s="5">
        <f t="shared" si="3722"/>
        <v>5138.7460000000001</v>
      </c>
      <c r="N4437" s="5">
        <v>0</v>
      </c>
      <c r="O4437" s="5">
        <f>O4438</f>
        <v>5138.7457599999998</v>
      </c>
      <c r="P4437" s="5">
        <f t="shared" ref="P4437:V4438" si="3736">P4438</f>
        <v>0</v>
      </c>
      <c r="Q4437" s="5">
        <f t="shared" si="3736"/>
        <v>0</v>
      </c>
      <c r="R4437" s="5">
        <f t="shared" si="3736"/>
        <v>0</v>
      </c>
      <c r="S4437" s="5">
        <f t="shared" si="3736"/>
        <v>5138.7457599999998</v>
      </c>
      <c r="T4437" s="5">
        <v>0</v>
      </c>
      <c r="U4437" s="5">
        <f t="shared" si="3736"/>
        <v>0</v>
      </c>
      <c r="V4437" s="36">
        <f t="shared" si="3736"/>
        <v>0</v>
      </c>
      <c r="W4437" s="5" t="e">
        <f t="shared" si="3725"/>
        <v>#DIV/0!</v>
      </c>
      <c r="X4437" s="24" t="s">
        <v>1214</v>
      </c>
    </row>
    <row r="4438" spans="1:25" hidden="1" x14ac:dyDescent="0.25">
      <c r="A4438" s="4" t="s">
        <v>240</v>
      </c>
      <c r="B4438" s="4" t="s">
        <v>1336</v>
      </c>
      <c r="C4438" s="4" t="s">
        <v>564</v>
      </c>
      <c r="D4438" s="4" t="s">
        <v>245</v>
      </c>
      <c r="E4438" s="14" t="s">
        <v>474</v>
      </c>
      <c r="F4438" s="5">
        <f t="shared" si="3735"/>
        <v>0</v>
      </c>
      <c r="G4438" s="5">
        <f t="shared" si="3735"/>
        <v>0</v>
      </c>
      <c r="H4438" s="5">
        <f t="shared" si="3735"/>
        <v>0</v>
      </c>
      <c r="I4438" s="5">
        <f t="shared" si="3735"/>
        <v>0</v>
      </c>
      <c r="J4438" s="5">
        <f t="shared" si="3735"/>
        <v>0</v>
      </c>
      <c r="K4438" s="5">
        <f t="shared" si="3735"/>
        <v>0</v>
      </c>
      <c r="L4438" s="5">
        <f t="shared" si="3735"/>
        <v>5138.7460000000001</v>
      </c>
      <c r="M4438" s="5">
        <f t="shared" si="3722"/>
        <v>5138.7460000000001</v>
      </c>
      <c r="N4438" s="5">
        <v>0</v>
      </c>
      <c r="O4438" s="5">
        <f>O4439</f>
        <v>5138.7457599999998</v>
      </c>
      <c r="P4438" s="5">
        <f t="shared" si="3736"/>
        <v>0</v>
      </c>
      <c r="Q4438" s="5">
        <f t="shared" si="3736"/>
        <v>0</v>
      </c>
      <c r="R4438" s="5">
        <f t="shared" si="3736"/>
        <v>0</v>
      </c>
      <c r="S4438" s="5">
        <f t="shared" si="3736"/>
        <v>5138.7457599999998</v>
      </c>
      <c r="T4438" s="5">
        <v>0</v>
      </c>
      <c r="U4438" s="5">
        <f t="shared" si="3736"/>
        <v>0</v>
      </c>
      <c r="V4438" s="36">
        <f t="shared" si="3736"/>
        <v>0</v>
      </c>
      <c r="W4438" s="5" t="e">
        <f t="shared" si="3725"/>
        <v>#DIV/0!</v>
      </c>
      <c r="X4438" s="24" t="s">
        <v>1214</v>
      </c>
    </row>
    <row r="4439" spans="1:25" ht="63" hidden="1" x14ac:dyDescent="0.25">
      <c r="A4439" s="4" t="s">
        <v>240</v>
      </c>
      <c r="B4439" s="4" t="s">
        <v>1336</v>
      </c>
      <c r="C4439" s="4" t="s">
        <v>1295</v>
      </c>
      <c r="D4439" s="4"/>
      <c r="E4439" s="14" t="s">
        <v>1296</v>
      </c>
      <c r="F4439" s="5"/>
      <c r="G4439" s="5"/>
      <c r="H4439" s="5"/>
      <c r="I4439" s="5"/>
      <c r="J4439" s="5"/>
      <c r="K4439" s="5"/>
      <c r="L4439" s="5">
        <v>5138.7460000000001</v>
      </c>
      <c r="M4439" s="5">
        <f t="shared" si="3722"/>
        <v>5138.7460000000001</v>
      </c>
      <c r="N4439" s="5">
        <v>0</v>
      </c>
      <c r="O4439" s="5">
        <v>5138.7457599999998</v>
      </c>
      <c r="P4439" s="5">
        <v>0</v>
      </c>
      <c r="Q4439" s="5">
        <v>0</v>
      </c>
      <c r="R4439" s="5">
        <f>N4439</f>
        <v>0</v>
      </c>
      <c r="S4439" s="5">
        <f>O4439</f>
        <v>5138.7457599999998</v>
      </c>
      <c r="T4439" s="5">
        <v>0</v>
      </c>
      <c r="U4439" s="5">
        <v>0</v>
      </c>
      <c r="V4439" s="36">
        <f>T4439</f>
        <v>0</v>
      </c>
      <c r="W4439" s="5" t="e">
        <f t="shared" si="3725"/>
        <v>#DIV/0!</v>
      </c>
      <c r="X4439" s="24" t="s">
        <v>1214</v>
      </c>
    </row>
    <row r="4440" spans="1:25" ht="31.5" hidden="1" x14ac:dyDescent="0.25">
      <c r="A4440" s="4" t="s">
        <v>240</v>
      </c>
      <c r="B4440" s="4" t="s">
        <v>1336</v>
      </c>
      <c r="C4440" s="4" t="s">
        <v>1295</v>
      </c>
      <c r="D4440" s="4" t="s">
        <v>246</v>
      </c>
      <c r="E4440" s="14" t="s">
        <v>473</v>
      </c>
      <c r="F4440" s="5">
        <f t="shared" ref="F4440:L4441" si="3737">F4441</f>
        <v>0</v>
      </c>
      <c r="G4440" s="5">
        <f t="shared" si="3737"/>
        <v>0</v>
      </c>
      <c r="H4440" s="5">
        <f t="shared" si="3737"/>
        <v>0</v>
      </c>
      <c r="I4440" s="5">
        <f t="shared" si="3737"/>
        <v>0</v>
      </c>
      <c r="J4440" s="5">
        <f t="shared" si="3737"/>
        <v>0</v>
      </c>
      <c r="K4440" s="5">
        <f t="shared" si="3737"/>
        <v>0</v>
      </c>
      <c r="L4440" s="5">
        <f t="shared" si="3737"/>
        <v>0</v>
      </c>
      <c r="M4440" s="5">
        <f t="shared" si="3722"/>
        <v>0</v>
      </c>
      <c r="N4440" s="5">
        <v>0</v>
      </c>
      <c r="O4440" s="5">
        <f>O4441</f>
        <v>0</v>
      </c>
      <c r="P4440" s="5">
        <f t="shared" ref="P4440:V4441" si="3738">P4441</f>
        <v>0</v>
      </c>
      <c r="Q4440" s="5">
        <f t="shared" si="3738"/>
        <v>0</v>
      </c>
      <c r="R4440" s="5">
        <f t="shared" si="3738"/>
        <v>0</v>
      </c>
      <c r="S4440" s="5">
        <f t="shared" si="3738"/>
        <v>0</v>
      </c>
      <c r="T4440" s="5">
        <v>0</v>
      </c>
      <c r="U4440" s="5">
        <f t="shared" si="3738"/>
        <v>0</v>
      </c>
      <c r="V4440" s="36">
        <f t="shared" si="3738"/>
        <v>0</v>
      </c>
      <c r="W4440" s="5" t="e">
        <f t="shared" si="3725"/>
        <v>#DIV/0!</v>
      </c>
      <c r="X4440" s="24" t="s">
        <v>1214</v>
      </c>
      <c r="Y4440" s="2" t="s">
        <v>1236</v>
      </c>
    </row>
    <row r="4441" spans="1:25" hidden="1" x14ac:dyDescent="0.25">
      <c r="A4441" s="4" t="s">
        <v>240</v>
      </c>
      <c r="B4441" s="4" t="s">
        <v>1336</v>
      </c>
      <c r="C4441" s="4" t="s">
        <v>1295</v>
      </c>
      <c r="D4441" s="4" t="s">
        <v>245</v>
      </c>
      <c r="E4441" s="14" t="s">
        <v>474</v>
      </c>
      <c r="F4441" s="5">
        <f t="shared" si="3737"/>
        <v>0</v>
      </c>
      <c r="G4441" s="5">
        <f t="shared" si="3737"/>
        <v>0</v>
      </c>
      <c r="H4441" s="5">
        <f t="shared" si="3737"/>
        <v>0</v>
      </c>
      <c r="I4441" s="5">
        <f t="shared" si="3737"/>
        <v>0</v>
      </c>
      <c r="J4441" s="5">
        <f t="shared" si="3737"/>
        <v>0</v>
      </c>
      <c r="K4441" s="5">
        <f t="shared" si="3737"/>
        <v>0</v>
      </c>
      <c r="L4441" s="5">
        <f t="shared" si="3737"/>
        <v>0</v>
      </c>
      <c r="M4441" s="5">
        <f t="shared" si="3722"/>
        <v>0</v>
      </c>
      <c r="N4441" s="5">
        <v>0</v>
      </c>
      <c r="O4441" s="5">
        <f>O4442</f>
        <v>0</v>
      </c>
      <c r="P4441" s="5">
        <f t="shared" si="3738"/>
        <v>0</v>
      </c>
      <c r="Q4441" s="5">
        <f t="shared" si="3738"/>
        <v>0</v>
      </c>
      <c r="R4441" s="5">
        <f t="shared" si="3738"/>
        <v>0</v>
      </c>
      <c r="S4441" s="5">
        <f t="shared" si="3738"/>
        <v>0</v>
      </c>
      <c r="T4441" s="5">
        <v>0</v>
      </c>
      <c r="U4441" s="5">
        <f t="shared" si="3738"/>
        <v>0</v>
      </c>
      <c r="V4441" s="36">
        <f t="shared" si="3738"/>
        <v>0</v>
      </c>
      <c r="W4441" s="5" t="e">
        <f t="shared" si="3725"/>
        <v>#DIV/0!</v>
      </c>
      <c r="X4441" s="24" t="s">
        <v>1214</v>
      </c>
      <c r="Y4441" s="2" t="s">
        <v>1236</v>
      </c>
    </row>
    <row r="4442" spans="1:25" ht="110.25" hidden="1" x14ac:dyDescent="0.25">
      <c r="A4442" s="4" t="s">
        <v>240</v>
      </c>
      <c r="B4442" s="4" t="s">
        <v>1336</v>
      </c>
      <c r="C4442" s="4" t="s">
        <v>850</v>
      </c>
      <c r="D4442" s="4"/>
      <c r="E4442" s="14" t="s">
        <v>749</v>
      </c>
      <c r="F4442" s="5"/>
      <c r="G4442" s="5"/>
      <c r="H4442" s="5"/>
      <c r="I4442" s="5"/>
      <c r="J4442" s="5"/>
      <c r="K4442" s="5"/>
      <c r="L4442" s="5"/>
      <c r="M4442" s="5">
        <f t="shared" si="3722"/>
        <v>0</v>
      </c>
      <c r="N4442" s="5">
        <v>0</v>
      </c>
      <c r="O4442" s="5">
        <v>0</v>
      </c>
      <c r="P4442" s="5">
        <v>0</v>
      </c>
      <c r="Q4442" s="5">
        <v>0</v>
      </c>
      <c r="R4442" s="5">
        <v>0</v>
      </c>
      <c r="S4442" s="5">
        <v>0</v>
      </c>
      <c r="T4442" s="5">
        <v>0</v>
      </c>
      <c r="U4442" s="5">
        <v>0</v>
      </c>
      <c r="V4442" s="36">
        <v>0</v>
      </c>
      <c r="W4442" s="5" t="e">
        <f t="shared" si="3725"/>
        <v>#DIV/0!</v>
      </c>
      <c r="X4442" s="24" t="s">
        <v>1214</v>
      </c>
      <c r="Y4442" s="2" t="s">
        <v>1236</v>
      </c>
    </row>
    <row r="4443" spans="1:25" ht="31.5" hidden="1" x14ac:dyDescent="0.25">
      <c r="A4443" s="4" t="s">
        <v>240</v>
      </c>
      <c r="B4443" s="4" t="s">
        <v>1336</v>
      </c>
      <c r="C4443" s="4" t="s">
        <v>850</v>
      </c>
      <c r="D4443" s="4" t="s">
        <v>246</v>
      </c>
      <c r="E4443" s="14" t="s">
        <v>473</v>
      </c>
      <c r="F4443" s="5"/>
      <c r="G4443" s="5"/>
      <c r="H4443" s="5"/>
      <c r="I4443" s="5"/>
      <c r="J4443" s="5"/>
      <c r="K4443" s="5"/>
      <c r="L4443" s="5">
        <f>L4444</f>
        <v>364506.57900000003</v>
      </c>
      <c r="M4443" s="5">
        <f>L4443</f>
        <v>364506.57900000003</v>
      </c>
      <c r="N4443" s="5">
        <v>0</v>
      </c>
      <c r="O4443" s="5">
        <f t="shared" ref="O4443:V4445" si="3739">O4444</f>
        <v>150150.09779</v>
      </c>
      <c r="P4443" s="5">
        <f t="shared" si="3739"/>
        <v>357630.52632</v>
      </c>
      <c r="Q4443" s="5">
        <f t="shared" si="3739"/>
        <v>150000</v>
      </c>
      <c r="R4443" s="5">
        <f t="shared" si="3739"/>
        <v>0</v>
      </c>
      <c r="S4443" s="5">
        <f t="shared" si="3739"/>
        <v>150150.09779</v>
      </c>
      <c r="T4443" s="5">
        <v>0</v>
      </c>
      <c r="U4443" s="5">
        <f t="shared" si="3739"/>
        <v>357630.52632</v>
      </c>
      <c r="V4443" s="36">
        <f t="shared" si="3739"/>
        <v>0</v>
      </c>
      <c r="W4443" s="5" t="e">
        <f t="shared" si="3725"/>
        <v>#DIV/0!</v>
      </c>
      <c r="X4443" s="24" t="s">
        <v>1214</v>
      </c>
    </row>
    <row r="4444" spans="1:25" hidden="1" x14ac:dyDescent="0.25">
      <c r="A4444" s="4" t="s">
        <v>240</v>
      </c>
      <c r="B4444" s="4" t="s">
        <v>1336</v>
      </c>
      <c r="C4444" s="4" t="s">
        <v>850</v>
      </c>
      <c r="D4444" s="4" t="s">
        <v>245</v>
      </c>
      <c r="E4444" s="14" t="s">
        <v>474</v>
      </c>
      <c r="F4444" s="5"/>
      <c r="G4444" s="5"/>
      <c r="H4444" s="5"/>
      <c r="I4444" s="5"/>
      <c r="J4444" s="5"/>
      <c r="K4444" s="5"/>
      <c r="L4444" s="5">
        <f>L4445</f>
        <v>364506.57900000003</v>
      </c>
      <c r="M4444" s="5">
        <f>L4444</f>
        <v>364506.57900000003</v>
      </c>
      <c r="N4444" s="5">
        <v>0</v>
      </c>
      <c r="O4444" s="5">
        <f t="shared" si="3739"/>
        <v>150150.09779</v>
      </c>
      <c r="P4444" s="5">
        <f t="shared" si="3739"/>
        <v>357630.52632</v>
      </c>
      <c r="Q4444" s="5">
        <f t="shared" si="3739"/>
        <v>150000</v>
      </c>
      <c r="R4444" s="5">
        <f t="shared" si="3739"/>
        <v>0</v>
      </c>
      <c r="S4444" s="5">
        <f t="shared" si="3739"/>
        <v>150150.09779</v>
      </c>
      <c r="T4444" s="5">
        <v>0</v>
      </c>
      <c r="U4444" s="5">
        <f t="shared" si="3739"/>
        <v>357630.52632</v>
      </c>
      <c r="V4444" s="36">
        <f t="shared" si="3739"/>
        <v>0</v>
      </c>
      <c r="W4444" s="5" t="e">
        <f t="shared" si="3725"/>
        <v>#DIV/0!</v>
      </c>
      <c r="X4444" s="24" t="s">
        <v>1214</v>
      </c>
    </row>
    <row r="4445" spans="1:25" ht="47.25" hidden="1" x14ac:dyDescent="0.25">
      <c r="A4445" s="4" t="s">
        <v>240</v>
      </c>
      <c r="B4445" s="4" t="s">
        <v>1336</v>
      </c>
      <c r="C4445" s="4" t="s">
        <v>242</v>
      </c>
      <c r="D4445" s="4"/>
      <c r="E4445" s="14" t="s">
        <v>746</v>
      </c>
      <c r="F4445" s="5"/>
      <c r="G4445" s="5"/>
      <c r="H4445" s="5"/>
      <c r="I4445" s="5"/>
      <c r="J4445" s="5"/>
      <c r="K4445" s="5"/>
      <c r="L4445" s="5">
        <f>L4446</f>
        <v>364506.57900000003</v>
      </c>
      <c r="M4445" s="5">
        <f>L4445</f>
        <v>364506.57900000003</v>
      </c>
      <c r="N4445" s="5">
        <v>0</v>
      </c>
      <c r="O4445" s="5">
        <f t="shared" si="3739"/>
        <v>150150.09779</v>
      </c>
      <c r="P4445" s="5">
        <f t="shared" si="3739"/>
        <v>357630.52632</v>
      </c>
      <c r="Q4445" s="5">
        <f t="shared" si="3739"/>
        <v>150000</v>
      </c>
      <c r="R4445" s="5">
        <f t="shared" si="3739"/>
        <v>0</v>
      </c>
      <c r="S4445" s="5">
        <f t="shared" si="3739"/>
        <v>150150.09779</v>
      </c>
      <c r="T4445" s="5">
        <v>0</v>
      </c>
      <c r="U4445" s="5">
        <f t="shared" si="3739"/>
        <v>357630.52632</v>
      </c>
      <c r="V4445" s="36">
        <f t="shared" si="3739"/>
        <v>0</v>
      </c>
      <c r="W4445" s="5" t="e">
        <f t="shared" si="3725"/>
        <v>#DIV/0!</v>
      </c>
      <c r="X4445" s="24" t="s">
        <v>1214</v>
      </c>
    </row>
    <row r="4446" spans="1:25" ht="47.25" hidden="1" x14ac:dyDescent="0.25">
      <c r="A4446" s="4" t="s">
        <v>240</v>
      </c>
      <c r="B4446" s="4" t="s">
        <v>1336</v>
      </c>
      <c r="C4446" s="4" t="s">
        <v>243</v>
      </c>
      <c r="D4446" s="4"/>
      <c r="E4446" s="14" t="s">
        <v>1027</v>
      </c>
      <c r="F4446" s="5"/>
      <c r="G4446" s="5"/>
      <c r="H4446" s="5"/>
      <c r="I4446" s="5"/>
      <c r="J4446" s="5"/>
      <c r="K4446" s="5"/>
      <c r="L4446" s="5">
        <v>364506.57900000003</v>
      </c>
      <c r="M4446" s="5">
        <f>L4446</f>
        <v>364506.57900000003</v>
      </c>
      <c r="N4446" s="5">
        <v>0</v>
      </c>
      <c r="O4446" s="5">
        <f>150.09779+150000</f>
        <v>150150.09779</v>
      </c>
      <c r="P4446" s="5">
        <v>357630.52632</v>
      </c>
      <c r="Q4446" s="5">
        <v>150000</v>
      </c>
      <c r="R4446" s="5">
        <f>N4446</f>
        <v>0</v>
      </c>
      <c r="S4446" s="5">
        <f>O4446</f>
        <v>150150.09779</v>
      </c>
      <c r="T4446" s="5">
        <v>0</v>
      </c>
      <c r="U4446" s="5">
        <v>357630.52632</v>
      </c>
      <c r="V4446" s="36">
        <f>T4446</f>
        <v>0</v>
      </c>
      <c r="W4446" s="5" t="e">
        <f t="shared" si="3725"/>
        <v>#DIV/0!</v>
      </c>
      <c r="X4446" s="24" t="s">
        <v>1214</v>
      </c>
    </row>
    <row r="4447" spans="1:25" ht="47.25" hidden="1" x14ac:dyDescent="0.25">
      <c r="A4447" s="4" t="s">
        <v>240</v>
      </c>
      <c r="B4447" s="4" t="s">
        <v>1336</v>
      </c>
      <c r="C4447" s="4" t="s">
        <v>241</v>
      </c>
      <c r="D4447" s="4"/>
      <c r="E4447" s="14" t="s">
        <v>497</v>
      </c>
      <c r="F4447" s="5"/>
      <c r="G4447" s="5"/>
      <c r="H4447" s="5"/>
      <c r="I4447" s="5"/>
      <c r="J4447" s="5"/>
      <c r="K4447" s="5"/>
      <c r="L4447" s="5">
        <f>L4448</f>
        <v>364.88099999999997</v>
      </c>
      <c r="M4447" s="5">
        <f t="shared" si="3722"/>
        <v>364.88099999999997</v>
      </c>
      <c r="N4447" s="5">
        <v>0</v>
      </c>
      <c r="O4447" s="5">
        <f t="shared" ref="O4447:O4449" si="3740">O4448</f>
        <v>0</v>
      </c>
      <c r="P4447" s="5">
        <f t="shared" ref="P4447:R4449" si="3741">P4448</f>
        <v>0</v>
      </c>
      <c r="Q4447" s="5">
        <f t="shared" si="3741"/>
        <v>0</v>
      </c>
      <c r="R4447" s="5">
        <f t="shared" si="3741"/>
        <v>0</v>
      </c>
      <c r="S4447" s="5">
        <f t="shared" ref="S4447:S4449" si="3742">S4448</f>
        <v>0</v>
      </c>
      <c r="T4447" s="5">
        <v>0</v>
      </c>
      <c r="U4447" s="5">
        <f t="shared" ref="U4447:V4449" si="3743">U4448</f>
        <v>0</v>
      </c>
      <c r="V4447" s="36">
        <f t="shared" si="3743"/>
        <v>0</v>
      </c>
      <c r="W4447" s="5" t="e">
        <f t="shared" si="3725"/>
        <v>#DIV/0!</v>
      </c>
      <c r="X4447" s="24" t="s">
        <v>1214</v>
      </c>
    </row>
    <row r="4448" spans="1:25" hidden="1" x14ac:dyDescent="0.25">
      <c r="A4448" s="4" t="s">
        <v>240</v>
      </c>
      <c r="B4448" s="4" t="s">
        <v>1336</v>
      </c>
      <c r="C4448" s="4" t="s">
        <v>241</v>
      </c>
      <c r="D4448" s="4" t="s">
        <v>13</v>
      </c>
      <c r="E4448" s="14" t="s">
        <v>480</v>
      </c>
      <c r="F4448" s="5"/>
      <c r="G4448" s="5"/>
      <c r="H4448" s="5"/>
      <c r="I4448" s="5"/>
      <c r="J4448" s="5"/>
      <c r="K4448" s="5"/>
      <c r="L4448" s="5">
        <f>L4449</f>
        <v>364.88099999999997</v>
      </c>
      <c r="M4448" s="5">
        <f t="shared" si="3722"/>
        <v>364.88099999999997</v>
      </c>
      <c r="N4448" s="5">
        <v>0</v>
      </c>
      <c r="O4448" s="5">
        <f t="shared" si="3740"/>
        <v>0</v>
      </c>
      <c r="P4448" s="5">
        <f t="shared" si="3741"/>
        <v>0</v>
      </c>
      <c r="Q4448" s="5">
        <f t="shared" si="3741"/>
        <v>0</v>
      </c>
      <c r="R4448" s="5">
        <f t="shared" si="3741"/>
        <v>0</v>
      </c>
      <c r="S4448" s="5">
        <f t="shared" si="3742"/>
        <v>0</v>
      </c>
      <c r="T4448" s="5">
        <v>0</v>
      </c>
      <c r="U4448" s="5">
        <f t="shared" si="3743"/>
        <v>0</v>
      </c>
      <c r="V4448" s="36">
        <f t="shared" si="3743"/>
        <v>0</v>
      </c>
      <c r="W4448" s="5" t="e">
        <f t="shared" si="3725"/>
        <v>#DIV/0!</v>
      </c>
      <c r="X4448" s="24" t="s">
        <v>1214</v>
      </c>
    </row>
    <row r="4449" spans="1:24" hidden="1" x14ac:dyDescent="0.25">
      <c r="A4449" s="4" t="s">
        <v>240</v>
      </c>
      <c r="B4449" s="4" t="s">
        <v>1336</v>
      </c>
      <c r="C4449" s="4" t="s">
        <v>241</v>
      </c>
      <c r="D4449" s="4" t="s">
        <v>14</v>
      </c>
      <c r="E4449" s="14" t="s">
        <v>482</v>
      </c>
      <c r="F4449" s="5"/>
      <c r="G4449" s="5"/>
      <c r="H4449" s="5"/>
      <c r="I4449" s="5"/>
      <c r="J4449" s="5"/>
      <c r="K4449" s="5"/>
      <c r="L4449" s="5">
        <f>L4450</f>
        <v>364.88099999999997</v>
      </c>
      <c r="M4449" s="5">
        <f t="shared" si="3722"/>
        <v>364.88099999999997</v>
      </c>
      <c r="N4449" s="5">
        <v>0</v>
      </c>
      <c r="O4449" s="5">
        <f t="shared" si="3740"/>
        <v>0</v>
      </c>
      <c r="P4449" s="5">
        <f t="shared" si="3741"/>
        <v>0</v>
      </c>
      <c r="Q4449" s="5">
        <f t="shared" si="3741"/>
        <v>0</v>
      </c>
      <c r="R4449" s="5">
        <f t="shared" si="3741"/>
        <v>0</v>
      </c>
      <c r="S4449" s="5">
        <f t="shared" si="3742"/>
        <v>0</v>
      </c>
      <c r="T4449" s="5">
        <v>0</v>
      </c>
      <c r="U4449" s="5">
        <f t="shared" si="3743"/>
        <v>0</v>
      </c>
      <c r="V4449" s="36">
        <f t="shared" si="3743"/>
        <v>0</v>
      </c>
      <c r="W4449" s="5" t="e">
        <f t="shared" si="3725"/>
        <v>#DIV/0!</v>
      </c>
      <c r="X4449" s="24" t="s">
        <v>1214</v>
      </c>
    </row>
    <row r="4450" spans="1:24" x14ac:dyDescent="0.25">
      <c r="A4450" s="9" t="s">
        <v>240</v>
      </c>
      <c r="B4450" s="9" t="s">
        <v>1337</v>
      </c>
      <c r="C4450" s="9"/>
      <c r="D4450" s="9"/>
      <c r="E4450" s="13" t="s">
        <v>648</v>
      </c>
      <c r="F4450" s="5"/>
      <c r="G4450" s="5"/>
      <c r="H4450" s="5"/>
      <c r="I4450" s="5"/>
      <c r="J4450" s="5"/>
      <c r="K4450" s="5"/>
      <c r="L4450" s="5">
        <v>364.88099999999997</v>
      </c>
      <c r="M4450" s="5">
        <f t="shared" si="3722"/>
        <v>364.88099999999997</v>
      </c>
      <c r="N4450" s="11">
        <v>677955.74794999999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11">
        <v>676742.26595000003</v>
      </c>
      <c r="U4450" s="5">
        <v>0</v>
      </c>
      <c r="V4450" s="36">
        <v>0</v>
      </c>
      <c r="W4450" s="11">
        <f t="shared" si="3725"/>
        <v>99.821008671484933</v>
      </c>
      <c r="X4450" s="24"/>
    </row>
    <row r="4451" spans="1:24" ht="31.5" x14ac:dyDescent="0.25">
      <c r="A4451" s="4" t="s">
        <v>240</v>
      </c>
      <c r="B4451" s="4" t="s">
        <v>1337</v>
      </c>
      <c r="C4451" s="4" t="s">
        <v>565</v>
      </c>
      <c r="D4451" s="4"/>
      <c r="E4451" s="14" t="s">
        <v>937</v>
      </c>
      <c r="F4451" s="5">
        <f t="shared" ref="F4451:L4451" si="3744">F4452+F4456</f>
        <v>24900</v>
      </c>
      <c r="G4451" s="5">
        <f t="shared" si="3744"/>
        <v>27000</v>
      </c>
      <c r="H4451" s="5">
        <f t="shared" si="3744"/>
        <v>15000</v>
      </c>
      <c r="I4451" s="5">
        <f t="shared" si="3744"/>
        <v>0</v>
      </c>
      <c r="J4451" s="5">
        <f t="shared" si="3744"/>
        <v>0</v>
      </c>
      <c r="K4451" s="5">
        <f t="shared" si="3744"/>
        <v>0</v>
      </c>
      <c r="L4451" s="5">
        <f t="shared" si="3744"/>
        <v>-24695.5</v>
      </c>
      <c r="M4451" s="5">
        <f t="shared" si="3722"/>
        <v>204.5</v>
      </c>
      <c r="N4451" s="5">
        <v>677955.74794999999</v>
      </c>
      <c r="O4451" s="5">
        <f>O4452+O4456</f>
        <v>204.41547</v>
      </c>
      <c r="P4451" s="5">
        <f t="shared" ref="P4451:V4451" si="3745">P4452+P4456</f>
        <v>0</v>
      </c>
      <c r="Q4451" s="5">
        <f t="shared" si="3745"/>
        <v>0</v>
      </c>
      <c r="R4451" s="5">
        <f t="shared" si="3745"/>
        <v>191158.38595</v>
      </c>
      <c r="S4451" s="5">
        <f t="shared" si="3745"/>
        <v>204.41547</v>
      </c>
      <c r="T4451" s="5">
        <v>676742.26595000003</v>
      </c>
      <c r="U4451" s="5">
        <f t="shared" si="3745"/>
        <v>0</v>
      </c>
      <c r="V4451" s="36">
        <f t="shared" si="3745"/>
        <v>0</v>
      </c>
      <c r="W4451" s="5">
        <f t="shared" si="3725"/>
        <v>99.821008671484933</v>
      </c>
      <c r="X4451" s="26"/>
    </row>
    <row r="4452" spans="1:24" ht="31.5" x14ac:dyDescent="0.25">
      <c r="A4452" s="4" t="s">
        <v>240</v>
      </c>
      <c r="B4452" s="4" t="s">
        <v>1337</v>
      </c>
      <c r="C4452" s="4" t="s">
        <v>569</v>
      </c>
      <c r="D4452" s="4"/>
      <c r="E4452" s="14" t="s">
        <v>1447</v>
      </c>
      <c r="F4452" s="5">
        <f t="shared" ref="F4452:L4454" si="3746">F4453</f>
        <v>15000</v>
      </c>
      <c r="G4452" s="5">
        <f t="shared" si="3746"/>
        <v>27000</v>
      </c>
      <c r="H4452" s="5">
        <f t="shared" si="3746"/>
        <v>15000</v>
      </c>
      <c r="I4452" s="5">
        <f t="shared" si="3746"/>
        <v>0</v>
      </c>
      <c r="J4452" s="5">
        <f t="shared" si="3746"/>
        <v>0</v>
      </c>
      <c r="K4452" s="5">
        <f t="shared" si="3746"/>
        <v>0</v>
      </c>
      <c r="L4452" s="5">
        <f t="shared" si="3746"/>
        <v>-15000</v>
      </c>
      <c r="M4452" s="5">
        <f t="shared" si="3722"/>
        <v>0</v>
      </c>
      <c r="N4452" s="5">
        <v>677955.74794999999</v>
      </c>
      <c r="O4452" s="5">
        <f t="shared" ref="O4452:O4454" si="3747">O4453</f>
        <v>0</v>
      </c>
      <c r="P4452" s="5">
        <f t="shared" ref="P4452:V4454" si="3748">P4453</f>
        <v>0</v>
      </c>
      <c r="Q4452" s="5">
        <f t="shared" si="3748"/>
        <v>0</v>
      </c>
      <c r="R4452" s="5">
        <f t="shared" si="3748"/>
        <v>191158.38595</v>
      </c>
      <c r="S4452" s="5">
        <f t="shared" si="3748"/>
        <v>0</v>
      </c>
      <c r="T4452" s="5">
        <v>676742.26595000003</v>
      </c>
      <c r="U4452" s="5">
        <f t="shared" si="3748"/>
        <v>0</v>
      </c>
      <c r="V4452" s="36">
        <f t="shared" si="3748"/>
        <v>0</v>
      </c>
      <c r="W4452" s="5">
        <f t="shared" si="3725"/>
        <v>99.821008671484933</v>
      </c>
      <c r="X4452" s="24"/>
    </row>
    <row r="4453" spans="1:24" ht="63" x14ac:dyDescent="0.25">
      <c r="A4453" s="4" t="s">
        <v>240</v>
      </c>
      <c r="B4453" s="4" t="s">
        <v>1337</v>
      </c>
      <c r="C4453" s="4" t="s">
        <v>570</v>
      </c>
      <c r="D4453" s="4"/>
      <c r="E4453" s="14" t="s">
        <v>1448</v>
      </c>
      <c r="F4453" s="5">
        <f t="shared" si="3746"/>
        <v>15000</v>
      </c>
      <c r="G4453" s="5">
        <f t="shared" si="3746"/>
        <v>27000</v>
      </c>
      <c r="H4453" s="5">
        <f t="shared" si="3746"/>
        <v>15000</v>
      </c>
      <c r="I4453" s="5">
        <f t="shared" si="3746"/>
        <v>0</v>
      </c>
      <c r="J4453" s="5">
        <f t="shared" si="3746"/>
        <v>0</v>
      </c>
      <c r="K4453" s="5">
        <f t="shared" si="3746"/>
        <v>0</v>
      </c>
      <c r="L4453" s="5">
        <f t="shared" si="3746"/>
        <v>-15000</v>
      </c>
      <c r="M4453" s="5">
        <f t="shared" si="3722"/>
        <v>0</v>
      </c>
      <c r="N4453" s="5">
        <v>294703.79694999999</v>
      </c>
      <c r="O4453" s="5">
        <f t="shared" si="3747"/>
        <v>0</v>
      </c>
      <c r="P4453" s="5">
        <f t="shared" si="3748"/>
        <v>0</v>
      </c>
      <c r="Q4453" s="5">
        <f t="shared" si="3748"/>
        <v>0</v>
      </c>
      <c r="R4453" s="5">
        <f t="shared" si="3748"/>
        <v>191158.38595</v>
      </c>
      <c r="S4453" s="5">
        <f t="shared" si="3748"/>
        <v>0</v>
      </c>
      <c r="T4453" s="5">
        <v>293490.31676000002</v>
      </c>
      <c r="U4453" s="5">
        <f t="shared" si="3748"/>
        <v>0</v>
      </c>
      <c r="V4453" s="36">
        <f t="shared" si="3748"/>
        <v>0</v>
      </c>
      <c r="W4453" s="5">
        <f t="shared" si="3725"/>
        <v>99.588237341168067</v>
      </c>
      <c r="X4453" s="24"/>
    </row>
    <row r="4454" spans="1:24" ht="47.25" x14ac:dyDescent="0.25">
      <c r="A4454" s="4" t="s">
        <v>240</v>
      </c>
      <c r="B4454" s="4" t="s">
        <v>1337</v>
      </c>
      <c r="C4454" s="4" t="s">
        <v>568</v>
      </c>
      <c r="D4454" s="4"/>
      <c r="E4454" s="14" t="s">
        <v>775</v>
      </c>
      <c r="F4454" s="5">
        <f t="shared" si="3746"/>
        <v>15000</v>
      </c>
      <c r="G4454" s="5">
        <f t="shared" si="3746"/>
        <v>27000</v>
      </c>
      <c r="H4454" s="5">
        <f t="shared" si="3746"/>
        <v>15000</v>
      </c>
      <c r="I4454" s="5">
        <f t="shared" si="3746"/>
        <v>0</v>
      </c>
      <c r="J4454" s="5">
        <f t="shared" si="3746"/>
        <v>0</v>
      </c>
      <c r="K4454" s="5">
        <f t="shared" si="3746"/>
        <v>0</v>
      </c>
      <c r="L4454" s="5">
        <f t="shared" si="3746"/>
        <v>-15000</v>
      </c>
      <c r="M4454" s="5">
        <f t="shared" si="3722"/>
        <v>0</v>
      </c>
      <c r="N4454" s="5">
        <v>191158.38595</v>
      </c>
      <c r="O4454" s="5">
        <f t="shared" si="3747"/>
        <v>0</v>
      </c>
      <c r="P4454" s="5">
        <f t="shared" si="3748"/>
        <v>0</v>
      </c>
      <c r="Q4454" s="5">
        <f t="shared" si="3748"/>
        <v>0</v>
      </c>
      <c r="R4454" s="5">
        <f t="shared" si="3748"/>
        <v>191158.38595</v>
      </c>
      <c r="S4454" s="5">
        <f t="shared" si="3748"/>
        <v>0</v>
      </c>
      <c r="T4454" s="5">
        <v>191058.57371999999</v>
      </c>
      <c r="U4454" s="5">
        <f t="shared" si="3748"/>
        <v>0</v>
      </c>
      <c r="V4454" s="36">
        <f t="shared" si="3748"/>
        <v>0</v>
      </c>
      <c r="W4454" s="5">
        <f t="shared" si="3725"/>
        <v>99.947785586541769</v>
      </c>
      <c r="X4454" s="24"/>
    </row>
    <row r="4455" spans="1:24" ht="31.5" x14ac:dyDescent="0.25">
      <c r="A4455" s="4" t="s">
        <v>240</v>
      </c>
      <c r="B4455" s="4" t="s">
        <v>1337</v>
      </c>
      <c r="C4455" s="4" t="s">
        <v>568</v>
      </c>
      <c r="D4455" s="4" t="s">
        <v>246</v>
      </c>
      <c r="E4455" s="14" t="s">
        <v>473</v>
      </c>
      <c r="F4455" s="5">
        <v>15000</v>
      </c>
      <c r="G4455" s="5">
        <v>27000</v>
      </c>
      <c r="H4455" s="5">
        <v>15000</v>
      </c>
      <c r="I4455" s="5"/>
      <c r="J4455" s="5"/>
      <c r="K4455" s="5"/>
      <c r="L4455" s="5">
        <v>-15000</v>
      </c>
      <c r="M4455" s="5">
        <f t="shared" si="3722"/>
        <v>0</v>
      </c>
      <c r="N4455" s="5">
        <v>191158.38595</v>
      </c>
      <c r="O4455" s="5">
        <v>0</v>
      </c>
      <c r="P4455" s="5">
        <v>0</v>
      </c>
      <c r="Q4455" s="5">
        <v>0</v>
      </c>
      <c r="R4455" s="5">
        <f>N4455</f>
        <v>191158.38595</v>
      </c>
      <c r="S4455" s="5">
        <f>O4455</f>
        <v>0</v>
      </c>
      <c r="T4455" s="5">
        <v>191058.57371999999</v>
      </c>
      <c r="U4455" s="5">
        <v>0</v>
      </c>
      <c r="V4455" s="36">
        <v>0</v>
      </c>
      <c r="W4455" s="5">
        <f t="shared" si="3725"/>
        <v>99.947785586541769</v>
      </c>
      <c r="X4455" s="24"/>
    </row>
    <row r="4456" spans="1:24" x14ac:dyDescent="0.25">
      <c r="A4456" s="4" t="s">
        <v>240</v>
      </c>
      <c r="B4456" s="4" t="s">
        <v>1337</v>
      </c>
      <c r="C4456" s="4" t="s">
        <v>568</v>
      </c>
      <c r="D4456" s="4" t="s">
        <v>245</v>
      </c>
      <c r="E4456" s="14" t="s">
        <v>474</v>
      </c>
      <c r="F4456" s="5">
        <f t="shared" ref="F4456:L4458" si="3749">F4457</f>
        <v>9900</v>
      </c>
      <c r="G4456" s="5">
        <f t="shared" si="3749"/>
        <v>0</v>
      </c>
      <c r="H4456" s="5">
        <f t="shared" si="3749"/>
        <v>0</v>
      </c>
      <c r="I4456" s="5">
        <f t="shared" si="3749"/>
        <v>0</v>
      </c>
      <c r="J4456" s="5">
        <f t="shared" si="3749"/>
        <v>0</v>
      </c>
      <c r="K4456" s="5">
        <f t="shared" si="3749"/>
        <v>0</v>
      </c>
      <c r="L4456" s="5">
        <f t="shared" si="3749"/>
        <v>-9695.5</v>
      </c>
      <c r="M4456" s="5">
        <f t="shared" si="3722"/>
        <v>204.5</v>
      </c>
      <c r="N4456" s="5">
        <v>191158.38595</v>
      </c>
      <c r="O4456" s="5">
        <f t="shared" ref="O4456:O4458" si="3750">O4457</f>
        <v>204.41547</v>
      </c>
      <c r="P4456" s="5">
        <f t="shared" ref="P4456:V4458" si="3751">P4457</f>
        <v>0</v>
      </c>
      <c r="Q4456" s="5">
        <f t="shared" si="3751"/>
        <v>0</v>
      </c>
      <c r="R4456" s="5">
        <f t="shared" si="3751"/>
        <v>0</v>
      </c>
      <c r="S4456" s="5">
        <f t="shared" si="3751"/>
        <v>204.41547</v>
      </c>
      <c r="T4456" s="5">
        <v>191058.57371999999</v>
      </c>
      <c r="U4456" s="5">
        <f t="shared" si="3751"/>
        <v>0</v>
      </c>
      <c r="V4456" s="36">
        <f t="shared" si="3751"/>
        <v>0</v>
      </c>
      <c r="W4456" s="5">
        <f t="shared" si="3725"/>
        <v>99.947785586541769</v>
      </c>
      <c r="X4456" s="26"/>
    </row>
    <row r="4457" spans="1:24" ht="31.5" hidden="1" x14ac:dyDescent="0.25">
      <c r="A4457" s="4" t="s">
        <v>240</v>
      </c>
      <c r="B4457" s="4" t="s">
        <v>1337</v>
      </c>
      <c r="C4457" s="4" t="s">
        <v>1551</v>
      </c>
      <c r="D4457" s="4"/>
      <c r="E4457" s="14" t="s">
        <v>1552</v>
      </c>
      <c r="F4457" s="5">
        <f t="shared" si="3749"/>
        <v>9900</v>
      </c>
      <c r="G4457" s="5">
        <f t="shared" si="3749"/>
        <v>0</v>
      </c>
      <c r="H4457" s="5">
        <f t="shared" si="3749"/>
        <v>0</v>
      </c>
      <c r="I4457" s="5">
        <f t="shared" si="3749"/>
        <v>0</v>
      </c>
      <c r="J4457" s="5">
        <f t="shared" si="3749"/>
        <v>0</v>
      </c>
      <c r="K4457" s="5">
        <f t="shared" si="3749"/>
        <v>0</v>
      </c>
      <c r="L4457" s="5">
        <f t="shared" si="3749"/>
        <v>-9695.5</v>
      </c>
      <c r="M4457" s="5">
        <f t="shared" si="3722"/>
        <v>204.5</v>
      </c>
      <c r="N4457" s="5">
        <v>0</v>
      </c>
      <c r="O4457" s="5">
        <f t="shared" si="3750"/>
        <v>204.41547</v>
      </c>
      <c r="P4457" s="5">
        <f t="shared" si="3751"/>
        <v>0</v>
      </c>
      <c r="Q4457" s="5">
        <f t="shared" si="3751"/>
        <v>0</v>
      </c>
      <c r="R4457" s="5">
        <f t="shared" si="3751"/>
        <v>0</v>
      </c>
      <c r="S4457" s="5">
        <f t="shared" si="3751"/>
        <v>204.41547</v>
      </c>
      <c r="T4457" s="5">
        <v>0</v>
      </c>
      <c r="U4457" s="5">
        <f t="shared" si="3751"/>
        <v>0</v>
      </c>
      <c r="V4457" s="36">
        <f t="shared" si="3751"/>
        <v>0</v>
      </c>
      <c r="W4457" s="5" t="e">
        <f t="shared" si="3725"/>
        <v>#DIV/0!</v>
      </c>
      <c r="X4457" s="24" t="s">
        <v>1214</v>
      </c>
    </row>
    <row r="4458" spans="1:24" ht="31.5" hidden="1" x14ac:dyDescent="0.25">
      <c r="A4458" s="4" t="s">
        <v>240</v>
      </c>
      <c r="B4458" s="4" t="s">
        <v>1337</v>
      </c>
      <c r="C4458" s="4" t="s">
        <v>1551</v>
      </c>
      <c r="D4458" s="4" t="s">
        <v>246</v>
      </c>
      <c r="E4458" s="14" t="s">
        <v>473</v>
      </c>
      <c r="F4458" s="5">
        <f t="shared" si="3749"/>
        <v>9900</v>
      </c>
      <c r="G4458" s="5">
        <f t="shared" si="3749"/>
        <v>0</v>
      </c>
      <c r="H4458" s="5">
        <f t="shared" si="3749"/>
        <v>0</v>
      </c>
      <c r="I4458" s="5">
        <f t="shared" si="3749"/>
        <v>0</v>
      </c>
      <c r="J4458" s="5">
        <f t="shared" si="3749"/>
        <v>0</v>
      </c>
      <c r="K4458" s="5">
        <f t="shared" si="3749"/>
        <v>0</v>
      </c>
      <c r="L4458" s="5">
        <f t="shared" si="3749"/>
        <v>-9695.5</v>
      </c>
      <c r="M4458" s="5">
        <f t="shared" si="3722"/>
        <v>204.5</v>
      </c>
      <c r="N4458" s="5">
        <v>0</v>
      </c>
      <c r="O4458" s="5">
        <f t="shared" si="3750"/>
        <v>204.41547</v>
      </c>
      <c r="P4458" s="5">
        <f t="shared" si="3751"/>
        <v>0</v>
      </c>
      <c r="Q4458" s="5">
        <f t="shared" si="3751"/>
        <v>0</v>
      </c>
      <c r="R4458" s="5">
        <f t="shared" si="3751"/>
        <v>0</v>
      </c>
      <c r="S4458" s="5">
        <f t="shared" si="3751"/>
        <v>204.41547</v>
      </c>
      <c r="T4458" s="5">
        <v>0</v>
      </c>
      <c r="U4458" s="5">
        <f t="shared" si="3751"/>
        <v>0</v>
      </c>
      <c r="V4458" s="36">
        <f t="shared" si="3751"/>
        <v>0</v>
      </c>
      <c r="W4458" s="5" t="e">
        <f t="shared" si="3725"/>
        <v>#DIV/0!</v>
      </c>
      <c r="X4458" s="24" t="s">
        <v>1214</v>
      </c>
    </row>
    <row r="4459" spans="1:24" hidden="1" x14ac:dyDescent="0.25">
      <c r="A4459" s="4" t="s">
        <v>240</v>
      </c>
      <c r="B4459" s="4" t="s">
        <v>1337</v>
      </c>
      <c r="C4459" s="4" t="s">
        <v>1551</v>
      </c>
      <c r="D4459" s="4" t="s">
        <v>245</v>
      </c>
      <c r="E4459" s="14" t="s">
        <v>474</v>
      </c>
      <c r="F4459" s="5">
        <v>9900</v>
      </c>
      <c r="G4459" s="5"/>
      <c r="H4459" s="5"/>
      <c r="I4459" s="5"/>
      <c r="J4459" s="5"/>
      <c r="K4459" s="5"/>
      <c r="L4459" s="5">
        <v>-9695.5</v>
      </c>
      <c r="M4459" s="5">
        <f t="shared" si="3722"/>
        <v>204.5</v>
      </c>
      <c r="N4459" s="5">
        <v>0</v>
      </c>
      <c r="O4459" s="5">
        <v>204.41547</v>
      </c>
      <c r="P4459" s="5">
        <v>0</v>
      </c>
      <c r="Q4459" s="5">
        <v>0</v>
      </c>
      <c r="R4459" s="5">
        <f>N4459</f>
        <v>0</v>
      </c>
      <c r="S4459" s="5">
        <f>O4459</f>
        <v>204.41547</v>
      </c>
      <c r="T4459" s="5">
        <v>0</v>
      </c>
      <c r="U4459" s="5">
        <v>0</v>
      </c>
      <c r="V4459" s="36">
        <f>T4459</f>
        <v>0</v>
      </c>
      <c r="W4459" s="5" t="e">
        <f t="shared" si="3725"/>
        <v>#DIV/0!</v>
      </c>
      <c r="X4459" s="24" t="s">
        <v>1214</v>
      </c>
    </row>
    <row r="4460" spans="1:24" s="10" customFormat="1" ht="47.25" x14ac:dyDescent="0.25">
      <c r="A4460" s="4" t="s">
        <v>240</v>
      </c>
      <c r="B4460" s="4" t="s">
        <v>1337</v>
      </c>
      <c r="C4460" s="4" t="s">
        <v>1059</v>
      </c>
      <c r="D4460" s="4"/>
      <c r="E4460" s="14" t="s">
        <v>1553</v>
      </c>
      <c r="F4460" s="11">
        <f t="shared" ref="F4460:L4465" si="3752">F4461</f>
        <v>21381.1</v>
      </c>
      <c r="G4460" s="11">
        <f t="shared" si="3752"/>
        <v>0</v>
      </c>
      <c r="H4460" s="11">
        <f t="shared" si="3752"/>
        <v>0</v>
      </c>
      <c r="I4460" s="11">
        <f t="shared" si="3752"/>
        <v>0</v>
      </c>
      <c r="J4460" s="11">
        <f t="shared" si="3752"/>
        <v>0</v>
      </c>
      <c r="K4460" s="11">
        <f t="shared" si="3752"/>
        <v>0</v>
      </c>
      <c r="L4460" s="11">
        <f t="shared" si="3752"/>
        <v>-21381.1</v>
      </c>
      <c r="M4460" s="11">
        <f t="shared" si="3722"/>
        <v>0</v>
      </c>
      <c r="N4460" s="5">
        <v>19739.510999999999</v>
      </c>
      <c r="O4460" s="11">
        <f t="shared" ref="O4460:O4465" si="3753">O4461</f>
        <v>0</v>
      </c>
      <c r="P4460" s="11">
        <f t="shared" ref="P4460:V4465" si="3754">P4461</f>
        <v>0</v>
      </c>
      <c r="Q4460" s="11">
        <f t="shared" si="3754"/>
        <v>0</v>
      </c>
      <c r="R4460" s="11">
        <f t="shared" si="3754"/>
        <v>0</v>
      </c>
      <c r="S4460" s="11">
        <f t="shared" si="3754"/>
        <v>0</v>
      </c>
      <c r="T4460" s="5">
        <v>19739.510460000001</v>
      </c>
      <c r="U4460" s="11">
        <f t="shared" si="3754"/>
        <v>0</v>
      </c>
      <c r="V4460" s="35">
        <f t="shared" si="3754"/>
        <v>0</v>
      </c>
      <c r="W4460" s="5">
        <f t="shared" si="3725"/>
        <v>99.999997264369938</v>
      </c>
      <c r="X4460" s="24"/>
    </row>
    <row r="4461" spans="1:24" ht="31.5" x14ac:dyDescent="0.25">
      <c r="A4461" s="4" t="s">
        <v>240</v>
      </c>
      <c r="B4461" s="4" t="s">
        <v>1337</v>
      </c>
      <c r="C4461" s="4" t="s">
        <v>1059</v>
      </c>
      <c r="D4461" s="4" t="s">
        <v>246</v>
      </c>
      <c r="E4461" s="14" t="s">
        <v>473</v>
      </c>
      <c r="F4461" s="5">
        <f t="shared" si="3752"/>
        <v>21381.1</v>
      </c>
      <c r="G4461" s="5">
        <f t="shared" si="3752"/>
        <v>0</v>
      </c>
      <c r="H4461" s="5">
        <f t="shared" si="3752"/>
        <v>0</v>
      </c>
      <c r="I4461" s="5">
        <f t="shared" si="3752"/>
        <v>0</v>
      </c>
      <c r="J4461" s="5">
        <f t="shared" si="3752"/>
        <v>0</v>
      </c>
      <c r="K4461" s="5">
        <f t="shared" si="3752"/>
        <v>0</v>
      </c>
      <c r="L4461" s="5">
        <f t="shared" si="3752"/>
        <v>-21381.1</v>
      </c>
      <c r="M4461" s="5">
        <f t="shared" si="3722"/>
        <v>0</v>
      </c>
      <c r="N4461" s="5">
        <v>19739.510999999999</v>
      </c>
      <c r="O4461" s="5">
        <f t="shared" si="3753"/>
        <v>0</v>
      </c>
      <c r="P4461" s="5">
        <f t="shared" si="3754"/>
        <v>0</v>
      </c>
      <c r="Q4461" s="5">
        <f t="shared" si="3754"/>
        <v>0</v>
      </c>
      <c r="R4461" s="5">
        <f t="shared" si="3754"/>
        <v>0</v>
      </c>
      <c r="S4461" s="5">
        <f t="shared" si="3754"/>
        <v>0</v>
      </c>
      <c r="T4461" s="5">
        <v>19739.510460000001</v>
      </c>
      <c r="U4461" s="5">
        <f t="shared" si="3754"/>
        <v>0</v>
      </c>
      <c r="V4461" s="36">
        <f t="shared" si="3754"/>
        <v>0</v>
      </c>
      <c r="W4461" s="5">
        <f t="shared" si="3725"/>
        <v>99.999997264369938</v>
      </c>
      <c r="X4461" s="24"/>
    </row>
    <row r="4462" spans="1:24" x14ac:dyDescent="0.25">
      <c r="A4462" s="4" t="s">
        <v>240</v>
      </c>
      <c r="B4462" s="4" t="s">
        <v>1337</v>
      </c>
      <c r="C4462" s="4" t="s">
        <v>1059</v>
      </c>
      <c r="D4462" s="4" t="s">
        <v>245</v>
      </c>
      <c r="E4462" s="14" t="s">
        <v>474</v>
      </c>
      <c r="F4462" s="5">
        <f t="shared" si="3752"/>
        <v>21381.1</v>
      </c>
      <c r="G4462" s="5">
        <f t="shared" si="3752"/>
        <v>0</v>
      </c>
      <c r="H4462" s="5">
        <f t="shared" si="3752"/>
        <v>0</v>
      </c>
      <c r="I4462" s="5">
        <f t="shared" si="3752"/>
        <v>0</v>
      </c>
      <c r="J4462" s="5">
        <f t="shared" si="3752"/>
        <v>0</v>
      </c>
      <c r="K4462" s="5">
        <f t="shared" si="3752"/>
        <v>0</v>
      </c>
      <c r="L4462" s="5">
        <f t="shared" si="3752"/>
        <v>-21381.1</v>
      </c>
      <c r="M4462" s="5">
        <f t="shared" si="3722"/>
        <v>0</v>
      </c>
      <c r="N4462" s="5">
        <v>19739.510999999999</v>
      </c>
      <c r="O4462" s="5">
        <f t="shared" si="3753"/>
        <v>0</v>
      </c>
      <c r="P4462" s="5">
        <f t="shared" si="3754"/>
        <v>0</v>
      </c>
      <c r="Q4462" s="5">
        <f t="shared" si="3754"/>
        <v>0</v>
      </c>
      <c r="R4462" s="5">
        <f t="shared" si="3754"/>
        <v>0</v>
      </c>
      <c r="S4462" s="5">
        <f t="shared" si="3754"/>
        <v>0</v>
      </c>
      <c r="T4462" s="5">
        <v>19739.510460000001</v>
      </c>
      <c r="U4462" s="5">
        <f t="shared" si="3754"/>
        <v>0</v>
      </c>
      <c r="V4462" s="36">
        <f t="shared" si="3754"/>
        <v>0</v>
      </c>
      <c r="W4462" s="5">
        <f t="shared" si="3725"/>
        <v>99.999997264369938</v>
      </c>
      <c r="X4462" s="24"/>
    </row>
    <row r="4463" spans="1:24" ht="47.25" hidden="1" x14ac:dyDescent="0.25">
      <c r="A4463" s="4" t="s">
        <v>240</v>
      </c>
      <c r="B4463" s="4" t="s">
        <v>1337</v>
      </c>
      <c r="C4463" s="4" t="s">
        <v>788</v>
      </c>
      <c r="D4463" s="4"/>
      <c r="E4463" s="14" t="s">
        <v>1122</v>
      </c>
      <c r="F4463" s="5">
        <f t="shared" si="3752"/>
        <v>21381.1</v>
      </c>
      <c r="G4463" s="5">
        <f t="shared" si="3752"/>
        <v>0</v>
      </c>
      <c r="H4463" s="5">
        <f t="shared" si="3752"/>
        <v>0</v>
      </c>
      <c r="I4463" s="5">
        <f t="shared" si="3752"/>
        <v>0</v>
      </c>
      <c r="J4463" s="5">
        <f t="shared" si="3752"/>
        <v>0</v>
      </c>
      <c r="K4463" s="5">
        <f t="shared" si="3752"/>
        <v>0</v>
      </c>
      <c r="L4463" s="5">
        <f t="shared" si="3752"/>
        <v>-21381.1</v>
      </c>
      <c r="M4463" s="5">
        <f t="shared" si="3722"/>
        <v>0</v>
      </c>
      <c r="N4463" s="5">
        <v>0</v>
      </c>
      <c r="O4463" s="5">
        <f t="shared" si="3753"/>
        <v>0</v>
      </c>
      <c r="P4463" s="5">
        <f t="shared" si="3754"/>
        <v>0</v>
      </c>
      <c r="Q4463" s="5">
        <f t="shared" si="3754"/>
        <v>0</v>
      </c>
      <c r="R4463" s="5">
        <f t="shared" si="3754"/>
        <v>0</v>
      </c>
      <c r="S4463" s="5">
        <f t="shared" si="3754"/>
        <v>0</v>
      </c>
      <c r="T4463" s="5">
        <v>0</v>
      </c>
      <c r="U4463" s="5">
        <f t="shared" si="3754"/>
        <v>0</v>
      </c>
      <c r="V4463" s="36">
        <f t="shared" si="3754"/>
        <v>0</v>
      </c>
      <c r="W4463" s="5" t="e">
        <f t="shared" si="3725"/>
        <v>#DIV/0!</v>
      </c>
      <c r="X4463" s="24" t="s">
        <v>1214</v>
      </c>
    </row>
    <row r="4464" spans="1:24" ht="31.5" hidden="1" x14ac:dyDescent="0.25">
      <c r="A4464" s="4" t="s">
        <v>240</v>
      </c>
      <c r="B4464" s="4" t="s">
        <v>1337</v>
      </c>
      <c r="C4464" s="4" t="s">
        <v>788</v>
      </c>
      <c r="D4464" s="4" t="s">
        <v>246</v>
      </c>
      <c r="E4464" s="14" t="s">
        <v>473</v>
      </c>
      <c r="F4464" s="5">
        <f t="shared" si="3752"/>
        <v>21381.1</v>
      </c>
      <c r="G4464" s="5">
        <f t="shared" si="3752"/>
        <v>0</v>
      </c>
      <c r="H4464" s="5">
        <f t="shared" si="3752"/>
        <v>0</v>
      </c>
      <c r="I4464" s="5">
        <f t="shared" si="3752"/>
        <v>0</v>
      </c>
      <c r="J4464" s="5">
        <f t="shared" si="3752"/>
        <v>0</v>
      </c>
      <c r="K4464" s="5">
        <f t="shared" si="3752"/>
        <v>0</v>
      </c>
      <c r="L4464" s="5">
        <f t="shared" si="3752"/>
        <v>-21381.1</v>
      </c>
      <c r="M4464" s="5">
        <f t="shared" si="3722"/>
        <v>0</v>
      </c>
      <c r="N4464" s="5">
        <v>0</v>
      </c>
      <c r="O4464" s="5">
        <f t="shared" si="3753"/>
        <v>0</v>
      </c>
      <c r="P4464" s="5">
        <f t="shared" si="3754"/>
        <v>0</v>
      </c>
      <c r="Q4464" s="5">
        <f t="shared" si="3754"/>
        <v>0</v>
      </c>
      <c r="R4464" s="5">
        <f t="shared" si="3754"/>
        <v>0</v>
      </c>
      <c r="S4464" s="5">
        <f t="shared" si="3754"/>
        <v>0</v>
      </c>
      <c r="T4464" s="5">
        <v>0</v>
      </c>
      <c r="U4464" s="5">
        <f t="shared" si="3754"/>
        <v>0</v>
      </c>
      <c r="V4464" s="36">
        <f t="shared" si="3754"/>
        <v>0</v>
      </c>
      <c r="W4464" s="5" t="e">
        <f t="shared" si="3725"/>
        <v>#DIV/0!</v>
      </c>
      <c r="X4464" s="24" t="s">
        <v>1214</v>
      </c>
    </row>
    <row r="4465" spans="1:25" hidden="1" x14ac:dyDescent="0.25">
      <c r="A4465" s="4" t="s">
        <v>240</v>
      </c>
      <c r="B4465" s="4" t="s">
        <v>1337</v>
      </c>
      <c r="C4465" s="4" t="s">
        <v>788</v>
      </c>
      <c r="D4465" s="4" t="s">
        <v>245</v>
      </c>
      <c r="E4465" s="14" t="s">
        <v>474</v>
      </c>
      <c r="F4465" s="5">
        <f t="shared" si="3752"/>
        <v>21381.1</v>
      </c>
      <c r="G4465" s="5">
        <f t="shared" si="3752"/>
        <v>0</v>
      </c>
      <c r="H4465" s="5">
        <f t="shared" si="3752"/>
        <v>0</v>
      </c>
      <c r="I4465" s="5">
        <f t="shared" si="3752"/>
        <v>0</v>
      </c>
      <c r="J4465" s="5">
        <f t="shared" si="3752"/>
        <v>0</v>
      </c>
      <c r="K4465" s="5">
        <f t="shared" si="3752"/>
        <v>0</v>
      </c>
      <c r="L4465" s="5">
        <f t="shared" si="3752"/>
        <v>-21381.1</v>
      </c>
      <c r="M4465" s="5">
        <f t="shared" si="3722"/>
        <v>0</v>
      </c>
      <c r="N4465" s="5">
        <v>0</v>
      </c>
      <c r="O4465" s="5">
        <f t="shared" si="3753"/>
        <v>0</v>
      </c>
      <c r="P4465" s="5">
        <f t="shared" si="3754"/>
        <v>0</v>
      </c>
      <c r="Q4465" s="5">
        <f t="shared" si="3754"/>
        <v>0</v>
      </c>
      <c r="R4465" s="5">
        <f t="shared" si="3754"/>
        <v>0</v>
      </c>
      <c r="S4465" s="5">
        <f t="shared" si="3754"/>
        <v>0</v>
      </c>
      <c r="T4465" s="5">
        <v>0</v>
      </c>
      <c r="U4465" s="5">
        <f t="shared" si="3754"/>
        <v>0</v>
      </c>
      <c r="V4465" s="36">
        <f t="shared" si="3754"/>
        <v>0</v>
      </c>
      <c r="W4465" s="5" t="e">
        <f t="shared" si="3725"/>
        <v>#DIV/0!</v>
      </c>
      <c r="X4465" s="24" t="s">
        <v>1214</v>
      </c>
    </row>
    <row r="4466" spans="1:25" ht="31.5" hidden="1" x14ac:dyDescent="0.25">
      <c r="A4466" s="4" t="s">
        <v>240</v>
      </c>
      <c r="B4466" s="4" t="s">
        <v>1337</v>
      </c>
      <c r="C4466" s="4" t="s">
        <v>790</v>
      </c>
      <c r="D4466" s="4"/>
      <c r="E4466" s="14" t="s">
        <v>1554</v>
      </c>
      <c r="F4466" s="5">
        <v>21381.1</v>
      </c>
      <c r="G4466" s="5"/>
      <c r="H4466" s="5"/>
      <c r="I4466" s="5"/>
      <c r="J4466" s="5"/>
      <c r="K4466" s="5"/>
      <c r="L4466" s="5">
        <v>-21381.1</v>
      </c>
      <c r="M4466" s="5">
        <f t="shared" si="3722"/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f>N4466</f>
        <v>0</v>
      </c>
      <c r="S4466" s="5">
        <f>O4466</f>
        <v>0</v>
      </c>
      <c r="T4466" s="5">
        <v>0</v>
      </c>
      <c r="U4466" s="5">
        <v>0</v>
      </c>
      <c r="V4466" s="36">
        <v>0</v>
      </c>
      <c r="W4466" s="5" t="e">
        <f t="shared" si="3725"/>
        <v>#DIV/0!</v>
      </c>
      <c r="X4466" s="24" t="s">
        <v>1214</v>
      </c>
    </row>
    <row r="4467" spans="1:25" s="3" customFormat="1" ht="31.5" hidden="1" x14ac:dyDescent="0.25">
      <c r="A4467" s="4" t="s">
        <v>240</v>
      </c>
      <c r="B4467" s="4" t="s">
        <v>1337</v>
      </c>
      <c r="C4467" s="4" t="s">
        <v>790</v>
      </c>
      <c r="D4467" s="4" t="s">
        <v>246</v>
      </c>
      <c r="E4467" s="14" t="s">
        <v>473</v>
      </c>
      <c r="F4467" s="8">
        <f t="shared" ref="F4467:L4467" si="3755">F4612+F4468+F4515+F4602</f>
        <v>1499496.5</v>
      </c>
      <c r="G4467" s="8">
        <f t="shared" si="3755"/>
        <v>1453719.2000000002</v>
      </c>
      <c r="H4467" s="8">
        <f t="shared" si="3755"/>
        <v>908131.1</v>
      </c>
      <c r="I4467" s="8">
        <f t="shared" si="3755"/>
        <v>-140420.59999999995</v>
      </c>
      <c r="J4467" s="8">
        <f t="shared" si="3755"/>
        <v>235252.2</v>
      </c>
      <c r="K4467" s="8">
        <f t="shared" si="3755"/>
        <v>-46776.100000000006</v>
      </c>
      <c r="L4467" s="8">
        <f t="shared" si="3755"/>
        <v>-425096.70800000004</v>
      </c>
      <c r="M4467" s="8">
        <f t="shared" si="3722"/>
        <v>933979.19200000004</v>
      </c>
      <c r="N4467" s="5">
        <v>0</v>
      </c>
      <c r="O4467" s="8">
        <f>O4612+O4468+O4515+O4602</f>
        <v>603241.77422999998</v>
      </c>
      <c r="P4467" s="8">
        <f t="shared" ref="P4467:V4467" si="3756">P4612+P4468+P4515+P4602</f>
        <v>714557.07839000004</v>
      </c>
      <c r="Q4467" s="8">
        <f t="shared" si="3756"/>
        <v>442965.01698999997</v>
      </c>
      <c r="R4467" s="8">
        <f t="shared" si="3756"/>
        <v>3278383.2745700004</v>
      </c>
      <c r="S4467" s="8">
        <f t="shared" si="3756"/>
        <v>602147.7755499999</v>
      </c>
      <c r="T4467" s="5">
        <v>0</v>
      </c>
      <c r="U4467" s="8">
        <f t="shared" si="3756"/>
        <v>645595.82763000007</v>
      </c>
      <c r="V4467" s="34">
        <f t="shared" si="3756"/>
        <v>2160188.4872599998</v>
      </c>
      <c r="W4467" s="5" t="e">
        <f t="shared" si="3725"/>
        <v>#DIV/0!</v>
      </c>
      <c r="X4467" s="24" t="s">
        <v>1214</v>
      </c>
    </row>
    <row r="4468" spans="1:25" s="10" customFormat="1" hidden="1" x14ac:dyDescent="0.25">
      <c r="A4468" s="4" t="s">
        <v>240</v>
      </c>
      <c r="B4468" s="4" t="s">
        <v>1337</v>
      </c>
      <c r="C4468" s="4" t="s">
        <v>790</v>
      </c>
      <c r="D4468" s="4" t="s">
        <v>245</v>
      </c>
      <c r="E4468" s="14" t="s">
        <v>474</v>
      </c>
      <c r="F4468" s="11">
        <f t="shared" ref="F4468:L4469" si="3757">F4469</f>
        <v>0</v>
      </c>
      <c r="G4468" s="11">
        <f t="shared" si="3757"/>
        <v>5817.9</v>
      </c>
      <c r="H4468" s="11">
        <f t="shared" si="3757"/>
        <v>150000</v>
      </c>
      <c r="I4468" s="11">
        <f t="shared" si="3757"/>
        <v>0</v>
      </c>
      <c r="J4468" s="11">
        <f t="shared" si="3757"/>
        <v>0</v>
      </c>
      <c r="K4468" s="11">
        <f t="shared" si="3757"/>
        <v>0</v>
      </c>
      <c r="L4468" s="11">
        <f t="shared" si="3757"/>
        <v>26306.453000000001</v>
      </c>
      <c r="M4468" s="11">
        <f t="shared" si="3722"/>
        <v>26306.453000000001</v>
      </c>
      <c r="N4468" s="5">
        <v>0</v>
      </c>
      <c r="O4468" s="11">
        <f>O4469</f>
        <v>55167.717420000001</v>
      </c>
      <c r="P4468" s="11">
        <f t="shared" ref="P4468:V4469" si="3758">P4469</f>
        <v>9351.2631600000004</v>
      </c>
      <c r="Q4468" s="11">
        <f t="shared" si="3758"/>
        <v>54938.48171</v>
      </c>
      <c r="R4468" s="11">
        <f t="shared" si="3758"/>
        <v>53943.20134</v>
      </c>
      <c r="S4468" s="11">
        <f t="shared" si="3758"/>
        <v>55167.717210000003</v>
      </c>
      <c r="T4468" s="5">
        <v>0</v>
      </c>
      <c r="U4468" s="11">
        <f t="shared" si="3758"/>
        <v>7180.5765499999998</v>
      </c>
      <c r="V4468" s="35">
        <f t="shared" si="3758"/>
        <v>37236.300000000003</v>
      </c>
      <c r="W4468" s="5" t="e">
        <f t="shared" si="3725"/>
        <v>#DIV/0!</v>
      </c>
      <c r="X4468" s="24" t="s">
        <v>1214</v>
      </c>
    </row>
    <row r="4469" spans="1:25" ht="31.5" hidden="1" x14ac:dyDescent="0.25">
      <c r="A4469" s="4" t="s">
        <v>240</v>
      </c>
      <c r="B4469" s="4" t="s">
        <v>1337</v>
      </c>
      <c r="C4469" s="4" t="s">
        <v>791</v>
      </c>
      <c r="D4469" s="4"/>
      <c r="E4469" s="14" t="s">
        <v>1271</v>
      </c>
      <c r="F4469" s="5">
        <f t="shared" si="3757"/>
        <v>0</v>
      </c>
      <c r="G4469" s="5">
        <f t="shared" si="3757"/>
        <v>5817.9</v>
      </c>
      <c r="H4469" s="5">
        <f t="shared" si="3757"/>
        <v>150000</v>
      </c>
      <c r="I4469" s="5">
        <f t="shared" si="3757"/>
        <v>0</v>
      </c>
      <c r="J4469" s="5">
        <f t="shared" si="3757"/>
        <v>0</v>
      </c>
      <c r="K4469" s="5">
        <f t="shared" si="3757"/>
        <v>0</v>
      </c>
      <c r="L4469" s="5">
        <f t="shared" si="3757"/>
        <v>26306.453000000001</v>
      </c>
      <c r="M4469" s="5">
        <f t="shared" si="3722"/>
        <v>26306.453000000001</v>
      </c>
      <c r="N4469" s="5">
        <v>0</v>
      </c>
      <c r="O4469" s="5">
        <f>O4470</f>
        <v>55167.717420000001</v>
      </c>
      <c r="P4469" s="5">
        <f t="shared" si="3758"/>
        <v>9351.2631600000004</v>
      </c>
      <c r="Q4469" s="5">
        <f t="shared" si="3758"/>
        <v>54938.48171</v>
      </c>
      <c r="R4469" s="5">
        <f t="shared" si="3758"/>
        <v>53943.20134</v>
      </c>
      <c r="S4469" s="5">
        <f t="shared" si="3758"/>
        <v>55167.717210000003</v>
      </c>
      <c r="T4469" s="5">
        <v>0</v>
      </c>
      <c r="U4469" s="5">
        <f t="shared" si="3758"/>
        <v>7180.5765499999998</v>
      </c>
      <c r="V4469" s="36">
        <f t="shared" si="3758"/>
        <v>37236.300000000003</v>
      </c>
      <c r="W4469" s="5" t="e">
        <f t="shared" si="3725"/>
        <v>#DIV/0!</v>
      </c>
      <c r="X4469" s="24" t="s">
        <v>1214</v>
      </c>
    </row>
    <row r="4470" spans="1:25" ht="31.5" hidden="1" x14ac:dyDescent="0.25">
      <c r="A4470" s="4" t="s">
        <v>240</v>
      </c>
      <c r="B4470" s="4" t="s">
        <v>1337</v>
      </c>
      <c r="C4470" s="4" t="s">
        <v>791</v>
      </c>
      <c r="D4470" s="4" t="s">
        <v>246</v>
      </c>
      <c r="E4470" s="14" t="s">
        <v>473</v>
      </c>
      <c r="F4470" s="5">
        <f t="shared" ref="F4470:L4470" si="3759">F4471+F4511</f>
        <v>0</v>
      </c>
      <c r="G4470" s="5">
        <f t="shared" si="3759"/>
        <v>5817.9</v>
      </c>
      <c r="H4470" s="5">
        <f t="shared" si="3759"/>
        <v>150000</v>
      </c>
      <c r="I4470" s="5">
        <f t="shared" si="3759"/>
        <v>0</v>
      </c>
      <c r="J4470" s="5">
        <f t="shared" si="3759"/>
        <v>0</v>
      </c>
      <c r="K4470" s="5">
        <f t="shared" si="3759"/>
        <v>0</v>
      </c>
      <c r="L4470" s="5">
        <f t="shared" si="3759"/>
        <v>26306.453000000001</v>
      </c>
      <c r="M4470" s="5">
        <f t="shared" si="3722"/>
        <v>26306.453000000001</v>
      </c>
      <c r="N4470" s="5">
        <v>0</v>
      </c>
      <c r="O4470" s="5">
        <f>O4471+O4511</f>
        <v>55167.717420000001</v>
      </c>
      <c r="P4470" s="5">
        <f t="shared" ref="P4470:V4470" si="3760">P4471+P4511</f>
        <v>9351.2631600000004</v>
      </c>
      <c r="Q4470" s="5">
        <f t="shared" si="3760"/>
        <v>54938.48171</v>
      </c>
      <c r="R4470" s="5">
        <f t="shared" si="3760"/>
        <v>53943.20134</v>
      </c>
      <c r="S4470" s="5">
        <f t="shared" si="3760"/>
        <v>55167.717210000003</v>
      </c>
      <c r="T4470" s="5">
        <v>0</v>
      </c>
      <c r="U4470" s="5">
        <f t="shared" si="3760"/>
        <v>7180.5765499999998</v>
      </c>
      <c r="V4470" s="36">
        <f t="shared" si="3760"/>
        <v>37236.300000000003</v>
      </c>
      <c r="W4470" s="5" t="e">
        <f t="shared" si="3725"/>
        <v>#DIV/0!</v>
      </c>
      <c r="X4470" s="24" t="s">
        <v>1214</v>
      </c>
    </row>
    <row r="4471" spans="1:25" hidden="1" x14ac:dyDescent="0.25">
      <c r="A4471" s="4" t="s">
        <v>240</v>
      </c>
      <c r="B4471" s="4" t="s">
        <v>1337</v>
      </c>
      <c r="C4471" s="4" t="s">
        <v>791</v>
      </c>
      <c r="D4471" s="4" t="s">
        <v>245</v>
      </c>
      <c r="E4471" s="14" t="s">
        <v>474</v>
      </c>
      <c r="F4471" s="5">
        <f t="shared" ref="F4471:L4471" si="3761">F4478+F4481+F4484+F4487+F4493+F4502+F4505+F4508+F4499+F4490+F4472+F4475</f>
        <v>0</v>
      </c>
      <c r="G4471" s="5">
        <f t="shared" si="3761"/>
        <v>5817.9</v>
      </c>
      <c r="H4471" s="5">
        <f t="shared" si="3761"/>
        <v>150000</v>
      </c>
      <c r="I4471" s="5">
        <f t="shared" si="3761"/>
        <v>0</v>
      </c>
      <c r="J4471" s="5">
        <f t="shared" si="3761"/>
        <v>0</v>
      </c>
      <c r="K4471" s="5">
        <f t="shared" si="3761"/>
        <v>0</v>
      </c>
      <c r="L4471" s="5">
        <f t="shared" si="3761"/>
        <v>16939.791000000001</v>
      </c>
      <c r="M4471" s="5">
        <f t="shared" si="3722"/>
        <v>16939.791000000001</v>
      </c>
      <c r="N4471" s="5">
        <v>0</v>
      </c>
      <c r="O4471" s="5">
        <f t="shared" ref="O4471:V4471" si="3762">O4478+O4481+O4484+O4487+O4493+O4502+O4505+O4508+O4499+O4490+O4472+O4475+O4496</f>
        <v>47986.158660000001</v>
      </c>
      <c r="P4471" s="5">
        <f t="shared" si="3762"/>
        <v>0</v>
      </c>
      <c r="Q4471" s="5">
        <f t="shared" si="3762"/>
        <v>47757.905160000002</v>
      </c>
      <c r="R4471" s="5">
        <f t="shared" si="3762"/>
        <v>53943.20134</v>
      </c>
      <c r="S4471" s="5">
        <f t="shared" si="3762"/>
        <v>47986.158450000003</v>
      </c>
      <c r="T4471" s="5">
        <v>0</v>
      </c>
      <c r="U4471" s="5">
        <f t="shared" si="3762"/>
        <v>0</v>
      </c>
      <c r="V4471" s="36">
        <f t="shared" si="3762"/>
        <v>37236.300000000003</v>
      </c>
      <c r="W4471" s="5" t="e">
        <f t="shared" si="3725"/>
        <v>#DIV/0!</v>
      </c>
      <c r="X4471" s="24" t="s">
        <v>1214</v>
      </c>
    </row>
    <row r="4472" spans="1:25" ht="110.25" hidden="1" x14ac:dyDescent="0.25">
      <c r="A4472" s="4" t="s">
        <v>240</v>
      </c>
      <c r="B4472" s="4" t="s">
        <v>1337</v>
      </c>
      <c r="C4472" s="4" t="s">
        <v>801</v>
      </c>
      <c r="D4472" s="4"/>
      <c r="E4472" s="14" t="s">
        <v>1301</v>
      </c>
      <c r="F4472" s="5">
        <f>F4473</f>
        <v>0</v>
      </c>
      <c r="G4472" s="5">
        <f t="shared" ref="G4472:L4473" si="3763">G4473</f>
        <v>0</v>
      </c>
      <c r="H4472" s="5">
        <f t="shared" si="3763"/>
        <v>5984</v>
      </c>
      <c r="I4472" s="5">
        <f t="shared" si="3763"/>
        <v>0</v>
      </c>
      <c r="J4472" s="5">
        <f t="shared" si="3763"/>
        <v>0</v>
      </c>
      <c r="K4472" s="5">
        <f t="shared" si="3763"/>
        <v>0</v>
      </c>
      <c r="L4472" s="5">
        <f t="shared" si="3763"/>
        <v>0</v>
      </c>
      <c r="M4472" s="5">
        <f t="shared" si="3722"/>
        <v>0</v>
      </c>
      <c r="N4472" s="5">
        <v>0</v>
      </c>
      <c r="O4472" s="5">
        <f>O4473</f>
        <v>0</v>
      </c>
      <c r="P4472" s="5">
        <f t="shared" ref="P4472:V4473" si="3764">P4473</f>
        <v>0</v>
      </c>
      <c r="Q4472" s="5">
        <f t="shared" si="3764"/>
        <v>0</v>
      </c>
      <c r="R4472" s="5">
        <f t="shared" si="3764"/>
        <v>0</v>
      </c>
      <c r="S4472" s="5">
        <f t="shared" si="3764"/>
        <v>0</v>
      </c>
      <c r="T4472" s="5">
        <v>0</v>
      </c>
      <c r="U4472" s="5">
        <f t="shared" si="3764"/>
        <v>0</v>
      </c>
      <c r="V4472" s="36">
        <f t="shared" si="3764"/>
        <v>0</v>
      </c>
      <c r="W4472" s="5" t="e">
        <f t="shared" si="3725"/>
        <v>#DIV/0!</v>
      </c>
      <c r="X4472" s="24" t="s">
        <v>1214</v>
      </c>
      <c r="Y4472" s="2" t="s">
        <v>1236</v>
      </c>
    </row>
    <row r="4473" spans="1:25" ht="31.5" hidden="1" x14ac:dyDescent="0.25">
      <c r="A4473" s="4" t="s">
        <v>240</v>
      </c>
      <c r="B4473" s="4" t="s">
        <v>1337</v>
      </c>
      <c r="C4473" s="4" t="s">
        <v>801</v>
      </c>
      <c r="D4473" s="4" t="s">
        <v>246</v>
      </c>
      <c r="E4473" s="14" t="s">
        <v>473</v>
      </c>
      <c r="F4473" s="5">
        <f>F4474</f>
        <v>0</v>
      </c>
      <c r="G4473" s="5">
        <f t="shared" si="3763"/>
        <v>0</v>
      </c>
      <c r="H4473" s="5">
        <f t="shared" si="3763"/>
        <v>5984</v>
      </c>
      <c r="I4473" s="5">
        <f t="shared" si="3763"/>
        <v>0</v>
      </c>
      <c r="J4473" s="5">
        <f t="shared" si="3763"/>
        <v>0</v>
      </c>
      <c r="K4473" s="5">
        <f t="shared" si="3763"/>
        <v>0</v>
      </c>
      <c r="L4473" s="5">
        <f t="shared" si="3763"/>
        <v>0</v>
      </c>
      <c r="M4473" s="5">
        <f t="shared" si="3722"/>
        <v>0</v>
      </c>
      <c r="N4473" s="5">
        <v>0</v>
      </c>
      <c r="O4473" s="5">
        <f>O4474</f>
        <v>0</v>
      </c>
      <c r="P4473" s="5">
        <f t="shared" si="3764"/>
        <v>0</v>
      </c>
      <c r="Q4473" s="5">
        <f t="shared" si="3764"/>
        <v>0</v>
      </c>
      <c r="R4473" s="5">
        <f t="shared" si="3764"/>
        <v>0</v>
      </c>
      <c r="S4473" s="5">
        <f t="shared" si="3764"/>
        <v>0</v>
      </c>
      <c r="T4473" s="5">
        <v>0</v>
      </c>
      <c r="U4473" s="5">
        <f t="shared" si="3764"/>
        <v>0</v>
      </c>
      <c r="V4473" s="36">
        <f t="shared" si="3764"/>
        <v>0</v>
      </c>
      <c r="W4473" s="5" t="e">
        <f t="shared" si="3725"/>
        <v>#DIV/0!</v>
      </c>
      <c r="X4473" s="24" t="s">
        <v>1214</v>
      </c>
      <c r="Y4473" s="2" t="s">
        <v>1236</v>
      </c>
    </row>
    <row r="4474" spans="1:25" hidden="1" x14ac:dyDescent="0.25">
      <c r="A4474" s="4" t="s">
        <v>240</v>
      </c>
      <c r="B4474" s="4" t="s">
        <v>1337</v>
      </c>
      <c r="C4474" s="4" t="s">
        <v>801</v>
      </c>
      <c r="D4474" s="4" t="s">
        <v>245</v>
      </c>
      <c r="E4474" s="14" t="s">
        <v>474</v>
      </c>
      <c r="F4474" s="5"/>
      <c r="G4474" s="5"/>
      <c r="H4474" s="5">
        <v>5984</v>
      </c>
      <c r="I4474" s="5"/>
      <c r="J4474" s="5"/>
      <c r="K4474" s="5"/>
      <c r="L4474" s="5"/>
      <c r="M4474" s="5">
        <f t="shared" si="3722"/>
        <v>0</v>
      </c>
      <c r="N4474" s="5">
        <v>0</v>
      </c>
      <c r="O4474" s="5">
        <v>0</v>
      </c>
      <c r="P4474" s="5">
        <v>0</v>
      </c>
      <c r="Q4474" s="5">
        <v>0</v>
      </c>
      <c r="R4474" s="5">
        <v>0</v>
      </c>
      <c r="S4474" s="5">
        <v>0</v>
      </c>
      <c r="T4474" s="5">
        <v>0</v>
      </c>
      <c r="U4474" s="5">
        <v>0</v>
      </c>
      <c r="V4474" s="36">
        <v>0</v>
      </c>
      <c r="W4474" s="5" t="e">
        <f t="shared" si="3725"/>
        <v>#DIV/0!</v>
      </c>
      <c r="X4474" s="24" t="s">
        <v>1214</v>
      </c>
      <c r="Y4474" s="2" t="s">
        <v>1236</v>
      </c>
    </row>
    <row r="4475" spans="1:25" ht="31.5" hidden="1" x14ac:dyDescent="0.25">
      <c r="A4475" s="4" t="s">
        <v>240</v>
      </c>
      <c r="B4475" s="4" t="s">
        <v>1337</v>
      </c>
      <c r="C4475" s="4" t="s">
        <v>1555</v>
      </c>
      <c r="D4475" s="4"/>
      <c r="E4475" s="14" t="s">
        <v>1556</v>
      </c>
      <c r="F4475" s="5">
        <f>F4476</f>
        <v>0</v>
      </c>
      <c r="G4475" s="5">
        <f t="shared" ref="G4475:L4476" si="3765">G4476</f>
        <v>0</v>
      </c>
      <c r="H4475" s="5">
        <f t="shared" si="3765"/>
        <v>6874.9</v>
      </c>
      <c r="I4475" s="5">
        <f t="shared" si="3765"/>
        <v>0</v>
      </c>
      <c r="J4475" s="5">
        <f t="shared" si="3765"/>
        <v>0</v>
      </c>
      <c r="K4475" s="5">
        <f t="shared" si="3765"/>
        <v>0</v>
      </c>
      <c r="L4475" s="5">
        <f t="shared" si="3765"/>
        <v>0</v>
      </c>
      <c r="M4475" s="5">
        <f t="shared" si="3722"/>
        <v>0</v>
      </c>
      <c r="N4475" s="5">
        <v>0</v>
      </c>
      <c r="O4475" s="5">
        <f>O4476</f>
        <v>0</v>
      </c>
      <c r="P4475" s="5">
        <f t="shared" ref="P4475:V4476" si="3766">P4476</f>
        <v>0</v>
      </c>
      <c r="Q4475" s="5">
        <f t="shared" si="3766"/>
        <v>0</v>
      </c>
      <c r="R4475" s="5">
        <f t="shared" si="3766"/>
        <v>0</v>
      </c>
      <c r="S4475" s="5">
        <f t="shared" si="3766"/>
        <v>0</v>
      </c>
      <c r="T4475" s="5">
        <v>0</v>
      </c>
      <c r="U4475" s="5">
        <f t="shared" si="3766"/>
        <v>0</v>
      </c>
      <c r="V4475" s="36">
        <f t="shared" si="3766"/>
        <v>0</v>
      </c>
      <c r="W4475" s="5" t="e">
        <f t="shared" si="3725"/>
        <v>#DIV/0!</v>
      </c>
      <c r="X4475" s="24" t="s">
        <v>1214</v>
      </c>
      <c r="Y4475" s="2" t="s">
        <v>1236</v>
      </c>
    </row>
    <row r="4476" spans="1:25" ht="31.5" hidden="1" x14ac:dyDescent="0.25">
      <c r="A4476" s="4" t="s">
        <v>240</v>
      </c>
      <c r="B4476" s="4" t="s">
        <v>1337</v>
      </c>
      <c r="C4476" s="4" t="s">
        <v>1555</v>
      </c>
      <c r="D4476" s="4" t="s">
        <v>246</v>
      </c>
      <c r="E4476" s="14" t="s">
        <v>473</v>
      </c>
      <c r="F4476" s="5">
        <f>F4477</f>
        <v>0</v>
      </c>
      <c r="G4476" s="5">
        <f t="shared" si="3765"/>
        <v>0</v>
      </c>
      <c r="H4476" s="5">
        <f t="shared" si="3765"/>
        <v>6874.9</v>
      </c>
      <c r="I4476" s="5">
        <f t="shared" si="3765"/>
        <v>0</v>
      </c>
      <c r="J4476" s="5">
        <f t="shared" si="3765"/>
        <v>0</v>
      </c>
      <c r="K4476" s="5">
        <f t="shared" si="3765"/>
        <v>0</v>
      </c>
      <c r="L4476" s="5">
        <f t="shared" si="3765"/>
        <v>0</v>
      </c>
      <c r="M4476" s="5">
        <f t="shared" si="3722"/>
        <v>0</v>
      </c>
      <c r="N4476" s="5">
        <v>0</v>
      </c>
      <c r="O4476" s="5">
        <f>O4477</f>
        <v>0</v>
      </c>
      <c r="P4476" s="5">
        <f t="shared" si="3766"/>
        <v>0</v>
      </c>
      <c r="Q4476" s="5">
        <f t="shared" si="3766"/>
        <v>0</v>
      </c>
      <c r="R4476" s="5">
        <f t="shared" si="3766"/>
        <v>0</v>
      </c>
      <c r="S4476" s="5">
        <f t="shared" si="3766"/>
        <v>0</v>
      </c>
      <c r="T4476" s="5">
        <v>0</v>
      </c>
      <c r="U4476" s="5">
        <f t="shared" si="3766"/>
        <v>0</v>
      </c>
      <c r="V4476" s="36">
        <f t="shared" si="3766"/>
        <v>0</v>
      </c>
      <c r="W4476" s="5" t="e">
        <f t="shared" si="3725"/>
        <v>#DIV/0!</v>
      </c>
      <c r="X4476" s="24" t="s">
        <v>1214</v>
      </c>
      <c r="Y4476" s="2" t="s">
        <v>1236</v>
      </c>
    </row>
    <row r="4477" spans="1:25" hidden="1" x14ac:dyDescent="0.25">
      <c r="A4477" s="4" t="s">
        <v>240</v>
      </c>
      <c r="B4477" s="4" t="s">
        <v>1337</v>
      </c>
      <c r="C4477" s="4" t="s">
        <v>1555</v>
      </c>
      <c r="D4477" s="4" t="s">
        <v>245</v>
      </c>
      <c r="E4477" s="14" t="s">
        <v>474</v>
      </c>
      <c r="F4477" s="5"/>
      <c r="G4477" s="5"/>
      <c r="H4477" s="5">
        <v>6874.9</v>
      </c>
      <c r="I4477" s="5"/>
      <c r="J4477" s="5"/>
      <c r="K4477" s="5"/>
      <c r="L4477" s="5"/>
      <c r="M4477" s="5">
        <f t="shared" si="3722"/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0</v>
      </c>
      <c r="V4477" s="36">
        <v>0</v>
      </c>
      <c r="W4477" s="5" t="e">
        <f t="shared" si="3725"/>
        <v>#DIV/0!</v>
      </c>
      <c r="X4477" s="24" t="s">
        <v>1214</v>
      </c>
      <c r="Y4477" s="2" t="s">
        <v>1236</v>
      </c>
    </row>
    <row r="4478" spans="1:25" ht="31.5" x14ac:dyDescent="0.25">
      <c r="A4478" s="4" t="s">
        <v>240</v>
      </c>
      <c r="B4478" s="4" t="s">
        <v>1337</v>
      </c>
      <c r="C4478" s="4" t="s">
        <v>1557</v>
      </c>
      <c r="D4478" s="4"/>
      <c r="E4478" s="14" t="s">
        <v>1558</v>
      </c>
      <c r="F4478" s="5">
        <f t="shared" ref="F4478:L4479" si="3767">F4479</f>
        <v>0</v>
      </c>
      <c r="G4478" s="5">
        <f t="shared" si="3767"/>
        <v>0</v>
      </c>
      <c r="H4478" s="5">
        <f t="shared" si="3767"/>
        <v>0</v>
      </c>
      <c r="I4478" s="5">
        <f t="shared" si="3767"/>
        <v>0</v>
      </c>
      <c r="J4478" s="5">
        <f t="shared" si="3767"/>
        <v>0</v>
      </c>
      <c r="K4478" s="5">
        <f t="shared" si="3767"/>
        <v>0</v>
      </c>
      <c r="L4478" s="5">
        <f t="shared" si="3767"/>
        <v>35.668999999999997</v>
      </c>
      <c r="M4478" s="5">
        <f t="shared" si="3722"/>
        <v>35.668999999999997</v>
      </c>
      <c r="N4478" s="5">
        <v>37236.300000000003</v>
      </c>
      <c r="O4478" s="5">
        <f>O4479</f>
        <v>35.668610000000001</v>
      </c>
      <c r="P4478" s="5">
        <f t="shared" ref="P4478:V4479" si="3768">P4479</f>
        <v>0</v>
      </c>
      <c r="Q4478" s="5">
        <f t="shared" si="3768"/>
        <v>0</v>
      </c>
      <c r="R4478" s="5">
        <f t="shared" si="3768"/>
        <v>37236.300000000003</v>
      </c>
      <c r="S4478" s="5">
        <f t="shared" si="3768"/>
        <v>35.668610000000001</v>
      </c>
      <c r="T4478" s="5">
        <v>37236.300000000003</v>
      </c>
      <c r="U4478" s="5">
        <f t="shared" si="3768"/>
        <v>0</v>
      </c>
      <c r="V4478" s="36">
        <f t="shared" si="3768"/>
        <v>37236.300000000003</v>
      </c>
      <c r="W4478" s="5">
        <f t="shared" si="3725"/>
        <v>100</v>
      </c>
      <c r="X4478" s="26"/>
    </row>
    <row r="4479" spans="1:25" ht="31.5" x14ac:dyDescent="0.25">
      <c r="A4479" s="4" t="s">
        <v>240</v>
      </c>
      <c r="B4479" s="4" t="s">
        <v>1337</v>
      </c>
      <c r="C4479" s="4" t="s">
        <v>1557</v>
      </c>
      <c r="D4479" s="4" t="s">
        <v>246</v>
      </c>
      <c r="E4479" s="14" t="s">
        <v>473</v>
      </c>
      <c r="F4479" s="5">
        <f t="shared" si="3767"/>
        <v>0</v>
      </c>
      <c r="G4479" s="5">
        <f t="shared" si="3767"/>
        <v>0</v>
      </c>
      <c r="H4479" s="5">
        <f t="shared" si="3767"/>
        <v>0</v>
      </c>
      <c r="I4479" s="5">
        <f t="shared" si="3767"/>
        <v>0</v>
      </c>
      <c r="J4479" s="5">
        <f t="shared" si="3767"/>
        <v>0</v>
      </c>
      <c r="K4479" s="5">
        <f t="shared" si="3767"/>
        <v>0</v>
      </c>
      <c r="L4479" s="5">
        <f t="shared" si="3767"/>
        <v>35.668999999999997</v>
      </c>
      <c r="M4479" s="5">
        <f t="shared" si="3722"/>
        <v>35.668999999999997</v>
      </c>
      <c r="N4479" s="5">
        <v>37236.300000000003</v>
      </c>
      <c r="O4479" s="5">
        <f>O4480</f>
        <v>35.668610000000001</v>
      </c>
      <c r="P4479" s="5">
        <f t="shared" si="3768"/>
        <v>0</v>
      </c>
      <c r="Q4479" s="5">
        <f t="shared" si="3768"/>
        <v>0</v>
      </c>
      <c r="R4479" s="5">
        <f t="shared" si="3768"/>
        <v>37236.300000000003</v>
      </c>
      <c r="S4479" s="5">
        <f t="shared" si="3768"/>
        <v>35.668610000000001</v>
      </c>
      <c r="T4479" s="5">
        <v>37236.300000000003</v>
      </c>
      <c r="U4479" s="5">
        <f t="shared" si="3768"/>
        <v>0</v>
      </c>
      <c r="V4479" s="36">
        <f t="shared" si="3768"/>
        <v>37236.300000000003</v>
      </c>
      <c r="W4479" s="5">
        <f t="shared" si="3725"/>
        <v>100</v>
      </c>
      <c r="X4479" s="26"/>
    </row>
    <row r="4480" spans="1:25" x14ac:dyDescent="0.25">
      <c r="A4480" s="4" t="s">
        <v>240</v>
      </c>
      <c r="B4480" s="4" t="s">
        <v>1337</v>
      </c>
      <c r="C4480" s="4" t="s">
        <v>1557</v>
      </c>
      <c r="D4480" s="4" t="s">
        <v>245</v>
      </c>
      <c r="E4480" s="14" t="s">
        <v>474</v>
      </c>
      <c r="F4480" s="5"/>
      <c r="G4480" s="5"/>
      <c r="H4480" s="5"/>
      <c r="I4480" s="5"/>
      <c r="J4480" s="5"/>
      <c r="K4480" s="5"/>
      <c r="L4480" s="5">
        <v>35.668999999999997</v>
      </c>
      <c r="M4480" s="5">
        <f t="shared" si="3722"/>
        <v>35.668999999999997</v>
      </c>
      <c r="N4480" s="5">
        <v>37236.300000000003</v>
      </c>
      <c r="O4480" s="5">
        <v>35.668610000000001</v>
      </c>
      <c r="P4480" s="5">
        <v>0</v>
      </c>
      <c r="Q4480" s="5">
        <v>0</v>
      </c>
      <c r="R4480" s="5">
        <f>N4480</f>
        <v>37236.300000000003</v>
      </c>
      <c r="S4480" s="5">
        <f>O4480</f>
        <v>35.668610000000001</v>
      </c>
      <c r="T4480" s="5">
        <v>37236.300000000003</v>
      </c>
      <c r="U4480" s="5">
        <v>0</v>
      </c>
      <c r="V4480" s="36">
        <f>T4480</f>
        <v>37236.300000000003</v>
      </c>
      <c r="W4480" s="5">
        <f t="shared" si="3725"/>
        <v>100</v>
      </c>
      <c r="X4480" s="26"/>
    </row>
    <row r="4481" spans="1:25" ht="31.5" x14ac:dyDescent="0.25">
      <c r="A4481" s="4" t="s">
        <v>240</v>
      </c>
      <c r="B4481" s="4" t="s">
        <v>1337</v>
      </c>
      <c r="C4481" s="4" t="s">
        <v>1559</v>
      </c>
      <c r="D4481" s="4"/>
      <c r="E4481" s="14" t="s">
        <v>1560</v>
      </c>
      <c r="F4481" s="5">
        <f t="shared" ref="F4481:L4482" si="3769">F4482</f>
        <v>0</v>
      </c>
      <c r="G4481" s="5">
        <f t="shared" si="3769"/>
        <v>0</v>
      </c>
      <c r="H4481" s="5">
        <f t="shared" si="3769"/>
        <v>0</v>
      </c>
      <c r="I4481" s="5">
        <f t="shared" si="3769"/>
        <v>0</v>
      </c>
      <c r="J4481" s="5">
        <f t="shared" si="3769"/>
        <v>0</v>
      </c>
      <c r="K4481" s="5">
        <f t="shared" si="3769"/>
        <v>0</v>
      </c>
      <c r="L4481" s="5">
        <f t="shared" si="3769"/>
        <v>0</v>
      </c>
      <c r="M4481" s="5">
        <f t="shared" si="3722"/>
        <v>0</v>
      </c>
      <c r="N4481" s="5">
        <v>46569.599999999999</v>
      </c>
      <c r="O4481" s="5">
        <f>O4482</f>
        <v>0</v>
      </c>
      <c r="P4481" s="5">
        <f t="shared" ref="P4481:V4482" si="3770">P4482</f>
        <v>0</v>
      </c>
      <c r="Q4481" s="5">
        <f t="shared" si="3770"/>
        <v>0</v>
      </c>
      <c r="R4481" s="5">
        <f t="shared" si="3770"/>
        <v>0</v>
      </c>
      <c r="S4481" s="5">
        <f t="shared" si="3770"/>
        <v>0</v>
      </c>
      <c r="T4481" s="5">
        <v>45455.932580000001</v>
      </c>
      <c r="U4481" s="5">
        <f t="shared" si="3770"/>
        <v>0</v>
      </c>
      <c r="V4481" s="36">
        <f t="shared" si="3770"/>
        <v>0</v>
      </c>
      <c r="W4481" s="5">
        <f t="shared" si="3725"/>
        <v>97.608595693327842</v>
      </c>
      <c r="X4481" s="26"/>
      <c r="Y4481" s="2" t="s">
        <v>1236</v>
      </c>
    </row>
    <row r="4482" spans="1:25" ht="31.5" x14ac:dyDescent="0.25">
      <c r="A4482" s="4" t="s">
        <v>240</v>
      </c>
      <c r="B4482" s="4" t="s">
        <v>1337</v>
      </c>
      <c r="C4482" s="4" t="s">
        <v>1559</v>
      </c>
      <c r="D4482" s="4" t="s">
        <v>246</v>
      </c>
      <c r="E4482" s="14" t="s">
        <v>473</v>
      </c>
      <c r="F4482" s="5">
        <f t="shared" si="3769"/>
        <v>0</v>
      </c>
      <c r="G4482" s="5">
        <f t="shared" si="3769"/>
        <v>0</v>
      </c>
      <c r="H4482" s="5">
        <f t="shared" si="3769"/>
        <v>0</v>
      </c>
      <c r="I4482" s="5">
        <f t="shared" si="3769"/>
        <v>0</v>
      </c>
      <c r="J4482" s="5">
        <f t="shared" si="3769"/>
        <v>0</v>
      </c>
      <c r="K4482" s="5">
        <f t="shared" si="3769"/>
        <v>0</v>
      </c>
      <c r="L4482" s="5">
        <f t="shared" si="3769"/>
        <v>0</v>
      </c>
      <c r="M4482" s="5">
        <f t="shared" si="3722"/>
        <v>0</v>
      </c>
      <c r="N4482" s="5">
        <v>46569.599999999999</v>
      </c>
      <c r="O4482" s="5">
        <f>O4483</f>
        <v>0</v>
      </c>
      <c r="P4482" s="5">
        <f t="shared" si="3770"/>
        <v>0</v>
      </c>
      <c r="Q4482" s="5">
        <f t="shared" si="3770"/>
        <v>0</v>
      </c>
      <c r="R4482" s="5">
        <f t="shared" si="3770"/>
        <v>0</v>
      </c>
      <c r="S4482" s="5">
        <f t="shared" si="3770"/>
        <v>0</v>
      </c>
      <c r="T4482" s="5">
        <v>45455.932580000001</v>
      </c>
      <c r="U4482" s="5">
        <f t="shared" si="3770"/>
        <v>0</v>
      </c>
      <c r="V4482" s="36">
        <f t="shared" si="3770"/>
        <v>0</v>
      </c>
      <c r="W4482" s="5">
        <f t="shared" si="3725"/>
        <v>97.608595693327842</v>
      </c>
      <c r="X4482" s="26"/>
      <c r="Y4482" s="2" t="s">
        <v>1236</v>
      </c>
    </row>
    <row r="4483" spans="1:25" x14ac:dyDescent="0.25">
      <c r="A4483" s="4" t="s">
        <v>240</v>
      </c>
      <c r="B4483" s="4" t="s">
        <v>1337</v>
      </c>
      <c r="C4483" s="4" t="s">
        <v>1559</v>
      </c>
      <c r="D4483" s="4" t="s">
        <v>245</v>
      </c>
      <c r="E4483" s="14" t="s">
        <v>474</v>
      </c>
      <c r="F4483" s="5"/>
      <c r="G4483" s="5"/>
      <c r="H4483" s="5"/>
      <c r="I4483" s="5"/>
      <c r="J4483" s="5"/>
      <c r="K4483" s="5"/>
      <c r="L4483" s="5"/>
      <c r="M4483" s="5">
        <f t="shared" si="3722"/>
        <v>0</v>
      </c>
      <c r="N4483" s="5">
        <v>46569.599999999999</v>
      </c>
      <c r="O4483" s="5">
        <v>0</v>
      </c>
      <c r="P4483" s="5">
        <v>0</v>
      </c>
      <c r="Q4483" s="5">
        <v>0</v>
      </c>
      <c r="R4483" s="5">
        <v>0</v>
      </c>
      <c r="S4483" s="5">
        <v>0</v>
      </c>
      <c r="T4483" s="5">
        <v>45455.932580000001</v>
      </c>
      <c r="U4483" s="5">
        <v>0</v>
      </c>
      <c r="V4483" s="36">
        <v>0</v>
      </c>
      <c r="W4483" s="5">
        <f t="shared" si="3725"/>
        <v>97.608595693327842</v>
      </c>
      <c r="X4483" s="26"/>
      <c r="Y4483" s="2" t="s">
        <v>1236</v>
      </c>
    </row>
    <row r="4484" spans="1:25" ht="63" hidden="1" x14ac:dyDescent="0.25">
      <c r="A4484" s="4" t="s">
        <v>240</v>
      </c>
      <c r="B4484" s="4" t="s">
        <v>1337</v>
      </c>
      <c r="C4484" s="4" t="s">
        <v>1561</v>
      </c>
      <c r="D4484" s="4"/>
      <c r="E4484" s="14" t="s">
        <v>1235</v>
      </c>
      <c r="F4484" s="5">
        <f t="shared" ref="F4484:L4485" si="3771">F4485</f>
        <v>0</v>
      </c>
      <c r="G4484" s="5">
        <f t="shared" si="3771"/>
        <v>0</v>
      </c>
      <c r="H4484" s="5">
        <f t="shared" si="3771"/>
        <v>0</v>
      </c>
      <c r="I4484" s="5">
        <f t="shared" si="3771"/>
        <v>0</v>
      </c>
      <c r="J4484" s="5">
        <f t="shared" si="3771"/>
        <v>0</v>
      </c>
      <c r="K4484" s="5">
        <f t="shared" si="3771"/>
        <v>0</v>
      </c>
      <c r="L4484" s="5">
        <f t="shared" si="3771"/>
        <v>16706.901999999998</v>
      </c>
      <c r="M4484" s="5">
        <f t="shared" si="3722"/>
        <v>16706.901999999998</v>
      </c>
      <c r="N4484" s="5">
        <v>0</v>
      </c>
      <c r="O4484" s="5">
        <f>O4485</f>
        <v>0</v>
      </c>
      <c r="P4484" s="5">
        <f t="shared" ref="P4484:V4485" si="3772">P4485</f>
        <v>0</v>
      </c>
      <c r="Q4484" s="5">
        <f t="shared" si="3772"/>
        <v>0</v>
      </c>
      <c r="R4484" s="5">
        <f t="shared" si="3772"/>
        <v>16706.90134</v>
      </c>
      <c r="S4484" s="5">
        <f t="shared" si="3772"/>
        <v>0</v>
      </c>
      <c r="T4484" s="5">
        <v>0</v>
      </c>
      <c r="U4484" s="5">
        <f t="shared" si="3772"/>
        <v>0</v>
      </c>
      <c r="V4484" s="36">
        <f t="shared" si="3772"/>
        <v>0</v>
      </c>
      <c r="W4484" s="5" t="e">
        <f t="shared" si="3725"/>
        <v>#DIV/0!</v>
      </c>
      <c r="X4484" s="24" t="s">
        <v>1214</v>
      </c>
    </row>
    <row r="4485" spans="1:25" ht="31.5" hidden="1" x14ac:dyDescent="0.25">
      <c r="A4485" s="4" t="s">
        <v>240</v>
      </c>
      <c r="B4485" s="4" t="s">
        <v>1337</v>
      </c>
      <c r="C4485" s="4" t="s">
        <v>1561</v>
      </c>
      <c r="D4485" s="4" t="s">
        <v>246</v>
      </c>
      <c r="E4485" s="14" t="s">
        <v>473</v>
      </c>
      <c r="F4485" s="5">
        <f t="shared" si="3771"/>
        <v>0</v>
      </c>
      <c r="G4485" s="5">
        <f t="shared" si="3771"/>
        <v>0</v>
      </c>
      <c r="H4485" s="5">
        <f t="shared" si="3771"/>
        <v>0</v>
      </c>
      <c r="I4485" s="5">
        <f t="shared" si="3771"/>
        <v>0</v>
      </c>
      <c r="J4485" s="5">
        <f t="shared" si="3771"/>
        <v>0</v>
      </c>
      <c r="K4485" s="5">
        <f t="shared" si="3771"/>
        <v>0</v>
      </c>
      <c r="L4485" s="5">
        <f t="shared" si="3771"/>
        <v>16706.901999999998</v>
      </c>
      <c r="M4485" s="5">
        <f t="shared" si="3722"/>
        <v>16706.901999999998</v>
      </c>
      <c r="N4485" s="5">
        <v>0</v>
      </c>
      <c r="O4485" s="5">
        <f>O4486</f>
        <v>0</v>
      </c>
      <c r="P4485" s="5">
        <f t="shared" si="3772"/>
        <v>0</v>
      </c>
      <c r="Q4485" s="5">
        <f t="shared" si="3772"/>
        <v>0</v>
      </c>
      <c r="R4485" s="5">
        <f t="shared" si="3772"/>
        <v>16706.90134</v>
      </c>
      <c r="S4485" s="5">
        <f t="shared" si="3772"/>
        <v>0</v>
      </c>
      <c r="T4485" s="5">
        <v>0</v>
      </c>
      <c r="U4485" s="5">
        <f t="shared" si="3772"/>
        <v>0</v>
      </c>
      <c r="V4485" s="36">
        <f t="shared" si="3772"/>
        <v>0</v>
      </c>
      <c r="W4485" s="5" t="e">
        <f t="shared" si="3725"/>
        <v>#DIV/0!</v>
      </c>
      <c r="X4485" s="24" t="s">
        <v>1214</v>
      </c>
    </row>
    <row r="4486" spans="1:25" hidden="1" x14ac:dyDescent="0.25">
      <c r="A4486" s="4" t="s">
        <v>240</v>
      </c>
      <c r="B4486" s="4" t="s">
        <v>1337</v>
      </c>
      <c r="C4486" s="4" t="s">
        <v>1561</v>
      </c>
      <c r="D4486" s="4" t="s">
        <v>245</v>
      </c>
      <c r="E4486" s="14" t="s">
        <v>474</v>
      </c>
      <c r="F4486" s="5"/>
      <c r="G4486" s="5"/>
      <c r="H4486" s="5"/>
      <c r="I4486" s="5"/>
      <c r="J4486" s="5"/>
      <c r="K4486" s="5"/>
      <c r="L4486" s="5">
        <v>16706.901999999998</v>
      </c>
      <c r="M4486" s="5">
        <f t="shared" si="3722"/>
        <v>16706.901999999998</v>
      </c>
      <c r="N4486" s="5">
        <v>0</v>
      </c>
      <c r="O4486" s="5">
        <f>N4486</f>
        <v>0</v>
      </c>
      <c r="P4486" s="5">
        <v>0</v>
      </c>
      <c r="Q4486" s="5">
        <v>0</v>
      </c>
      <c r="R4486" s="5">
        <v>16706.90134</v>
      </c>
      <c r="S4486" s="5">
        <f>O4486</f>
        <v>0</v>
      </c>
      <c r="T4486" s="5">
        <v>0</v>
      </c>
      <c r="U4486" s="5">
        <v>0</v>
      </c>
      <c r="V4486" s="36">
        <f>T4486</f>
        <v>0</v>
      </c>
      <c r="W4486" s="5" t="e">
        <f t="shared" si="3725"/>
        <v>#DIV/0!</v>
      </c>
      <c r="X4486" s="24" t="s">
        <v>1214</v>
      </c>
    </row>
    <row r="4487" spans="1:25" ht="110.25" hidden="1" x14ac:dyDescent="0.25">
      <c r="A4487" s="4" t="s">
        <v>240</v>
      </c>
      <c r="B4487" s="4" t="s">
        <v>1337</v>
      </c>
      <c r="C4487" s="4" t="s">
        <v>741</v>
      </c>
      <c r="D4487" s="4"/>
      <c r="E4487" s="14" t="s">
        <v>749</v>
      </c>
      <c r="F4487" s="5">
        <f t="shared" ref="F4487:L4488" si="3773">F4488</f>
        <v>0</v>
      </c>
      <c r="G4487" s="5">
        <f t="shared" si="3773"/>
        <v>0</v>
      </c>
      <c r="H4487" s="5">
        <f t="shared" si="3773"/>
        <v>0</v>
      </c>
      <c r="I4487" s="5">
        <f t="shared" si="3773"/>
        <v>0</v>
      </c>
      <c r="J4487" s="5">
        <f t="shared" si="3773"/>
        <v>0</v>
      </c>
      <c r="K4487" s="5">
        <f t="shared" si="3773"/>
        <v>0</v>
      </c>
      <c r="L4487" s="5">
        <f t="shared" si="3773"/>
        <v>197.21899999999999</v>
      </c>
      <c r="M4487" s="5">
        <f t="shared" si="3722"/>
        <v>197.21899999999999</v>
      </c>
      <c r="N4487" s="5">
        <v>0</v>
      </c>
      <c r="O4487" s="5">
        <f>O4488</f>
        <v>182.58467999999999</v>
      </c>
      <c r="P4487" s="5">
        <f t="shared" ref="P4487:V4488" si="3774">P4488</f>
        <v>0</v>
      </c>
      <c r="Q4487" s="5">
        <f t="shared" si="3774"/>
        <v>0</v>
      </c>
      <c r="R4487" s="5">
        <f t="shared" si="3774"/>
        <v>0</v>
      </c>
      <c r="S4487" s="5">
        <f t="shared" si="3774"/>
        <v>182.58467999999999</v>
      </c>
      <c r="T4487" s="5">
        <v>0</v>
      </c>
      <c r="U4487" s="5">
        <f t="shared" si="3774"/>
        <v>0</v>
      </c>
      <c r="V4487" s="36">
        <f t="shared" si="3774"/>
        <v>0</v>
      </c>
      <c r="W4487" s="5" t="e">
        <f t="shared" si="3725"/>
        <v>#DIV/0!</v>
      </c>
      <c r="X4487" s="24" t="s">
        <v>1214</v>
      </c>
    </row>
    <row r="4488" spans="1:25" ht="31.5" hidden="1" x14ac:dyDescent="0.25">
      <c r="A4488" s="4" t="s">
        <v>240</v>
      </c>
      <c r="B4488" s="4" t="s">
        <v>1337</v>
      </c>
      <c r="C4488" s="4" t="s">
        <v>741</v>
      </c>
      <c r="D4488" s="4" t="s">
        <v>246</v>
      </c>
      <c r="E4488" s="14" t="s">
        <v>473</v>
      </c>
      <c r="F4488" s="5">
        <f t="shared" si="3773"/>
        <v>0</v>
      </c>
      <c r="G4488" s="5">
        <f t="shared" si="3773"/>
        <v>0</v>
      </c>
      <c r="H4488" s="5">
        <f t="shared" si="3773"/>
        <v>0</v>
      </c>
      <c r="I4488" s="5">
        <f t="shared" si="3773"/>
        <v>0</v>
      </c>
      <c r="J4488" s="5">
        <f t="shared" si="3773"/>
        <v>0</v>
      </c>
      <c r="K4488" s="5">
        <f t="shared" si="3773"/>
        <v>0</v>
      </c>
      <c r="L4488" s="5">
        <f t="shared" si="3773"/>
        <v>197.21899999999999</v>
      </c>
      <c r="M4488" s="5">
        <f t="shared" si="3722"/>
        <v>197.21899999999999</v>
      </c>
      <c r="N4488" s="5">
        <v>0</v>
      </c>
      <c r="O4488" s="5">
        <f>O4489</f>
        <v>182.58467999999999</v>
      </c>
      <c r="P4488" s="5">
        <f t="shared" si="3774"/>
        <v>0</v>
      </c>
      <c r="Q4488" s="5">
        <f t="shared" si="3774"/>
        <v>0</v>
      </c>
      <c r="R4488" s="5">
        <f t="shared" si="3774"/>
        <v>0</v>
      </c>
      <c r="S4488" s="5">
        <f t="shared" si="3774"/>
        <v>182.58467999999999</v>
      </c>
      <c r="T4488" s="5">
        <v>0</v>
      </c>
      <c r="U4488" s="5">
        <f t="shared" si="3774"/>
        <v>0</v>
      </c>
      <c r="V4488" s="36">
        <f t="shared" si="3774"/>
        <v>0</v>
      </c>
      <c r="W4488" s="5" t="e">
        <f t="shared" si="3725"/>
        <v>#DIV/0!</v>
      </c>
      <c r="X4488" s="24" t="s">
        <v>1214</v>
      </c>
    </row>
    <row r="4489" spans="1:25" hidden="1" x14ac:dyDescent="0.25">
      <c r="A4489" s="4" t="s">
        <v>240</v>
      </c>
      <c r="B4489" s="4" t="s">
        <v>1337</v>
      </c>
      <c r="C4489" s="4" t="s">
        <v>741</v>
      </c>
      <c r="D4489" s="4" t="s">
        <v>245</v>
      </c>
      <c r="E4489" s="14" t="s">
        <v>474</v>
      </c>
      <c r="F4489" s="5"/>
      <c r="G4489" s="5"/>
      <c r="H4489" s="5"/>
      <c r="I4489" s="5"/>
      <c r="J4489" s="5"/>
      <c r="K4489" s="5"/>
      <c r="L4489" s="5">
        <v>197.21899999999999</v>
      </c>
      <c r="M4489" s="5">
        <f t="shared" si="3722"/>
        <v>197.21899999999999</v>
      </c>
      <c r="N4489" s="5">
        <v>0</v>
      </c>
      <c r="O4489" s="5">
        <v>182.58467999999999</v>
      </c>
      <c r="P4489" s="5">
        <v>0</v>
      </c>
      <c r="Q4489" s="5">
        <v>0</v>
      </c>
      <c r="R4489" s="5">
        <f>N4489</f>
        <v>0</v>
      </c>
      <c r="S4489" s="5">
        <f>O4489</f>
        <v>182.58467999999999</v>
      </c>
      <c r="T4489" s="5">
        <v>0</v>
      </c>
      <c r="U4489" s="5">
        <v>0</v>
      </c>
      <c r="V4489" s="36">
        <f>T4489</f>
        <v>0</v>
      </c>
      <c r="W4489" s="5" t="e">
        <f t="shared" si="3725"/>
        <v>#DIV/0!</v>
      </c>
      <c r="X4489" s="24" t="s">
        <v>1214</v>
      </c>
    </row>
    <row r="4490" spans="1:25" ht="141.75" hidden="1" x14ac:dyDescent="0.25">
      <c r="A4490" s="4" t="s">
        <v>240</v>
      </c>
      <c r="B4490" s="4" t="s">
        <v>1337</v>
      </c>
      <c r="C4490" s="4" t="s">
        <v>753</v>
      </c>
      <c r="D4490" s="4"/>
      <c r="E4490" s="14" t="s">
        <v>1316</v>
      </c>
      <c r="F4490" s="5">
        <f t="shared" ref="F4490:L4491" si="3775">F4491</f>
        <v>0</v>
      </c>
      <c r="G4490" s="5">
        <f t="shared" si="3775"/>
        <v>0</v>
      </c>
      <c r="H4490" s="5">
        <f t="shared" si="3775"/>
        <v>0</v>
      </c>
      <c r="I4490" s="5">
        <f t="shared" si="3775"/>
        <v>0</v>
      </c>
      <c r="J4490" s="5">
        <f t="shared" si="3775"/>
        <v>0</v>
      </c>
      <c r="K4490" s="5">
        <f t="shared" si="3775"/>
        <v>0</v>
      </c>
      <c r="L4490" s="5">
        <f t="shared" si="3775"/>
        <v>0</v>
      </c>
      <c r="M4490" s="5">
        <f t="shared" si="3722"/>
        <v>0</v>
      </c>
      <c r="N4490" s="5">
        <v>0</v>
      </c>
      <c r="O4490" s="5">
        <f>O4491</f>
        <v>0</v>
      </c>
      <c r="P4490" s="5">
        <f t="shared" ref="P4490:V4491" si="3776">P4491</f>
        <v>0</v>
      </c>
      <c r="Q4490" s="5">
        <f t="shared" si="3776"/>
        <v>0</v>
      </c>
      <c r="R4490" s="5">
        <f t="shared" si="3776"/>
        <v>0</v>
      </c>
      <c r="S4490" s="5">
        <f t="shared" si="3776"/>
        <v>0</v>
      </c>
      <c r="T4490" s="5">
        <v>0</v>
      </c>
      <c r="U4490" s="5">
        <f t="shared" si="3776"/>
        <v>0</v>
      </c>
      <c r="V4490" s="36">
        <f t="shared" si="3776"/>
        <v>0</v>
      </c>
      <c r="W4490" s="5" t="e">
        <f t="shared" si="3725"/>
        <v>#DIV/0!</v>
      </c>
      <c r="X4490" s="24" t="s">
        <v>1214</v>
      </c>
    </row>
    <row r="4491" spans="1:25" ht="31.5" hidden="1" x14ac:dyDescent="0.25">
      <c r="A4491" s="4" t="s">
        <v>240</v>
      </c>
      <c r="B4491" s="4" t="s">
        <v>1337</v>
      </c>
      <c r="C4491" s="4" t="s">
        <v>753</v>
      </c>
      <c r="D4491" s="4" t="s">
        <v>246</v>
      </c>
      <c r="E4491" s="14" t="s">
        <v>473</v>
      </c>
      <c r="F4491" s="5">
        <f t="shared" si="3775"/>
        <v>0</v>
      </c>
      <c r="G4491" s="5">
        <f t="shared" si="3775"/>
        <v>0</v>
      </c>
      <c r="H4491" s="5">
        <f t="shared" si="3775"/>
        <v>0</v>
      </c>
      <c r="I4491" s="5">
        <f t="shared" si="3775"/>
        <v>0</v>
      </c>
      <c r="J4491" s="5">
        <f t="shared" si="3775"/>
        <v>0</v>
      </c>
      <c r="K4491" s="5">
        <f t="shared" si="3775"/>
        <v>0</v>
      </c>
      <c r="L4491" s="5">
        <f t="shared" si="3775"/>
        <v>0</v>
      </c>
      <c r="M4491" s="5">
        <f t="shared" si="3722"/>
        <v>0</v>
      </c>
      <c r="N4491" s="5">
        <v>0</v>
      </c>
      <c r="O4491" s="5">
        <f>O4492</f>
        <v>0</v>
      </c>
      <c r="P4491" s="5">
        <f t="shared" si="3776"/>
        <v>0</v>
      </c>
      <c r="Q4491" s="5">
        <f t="shared" si="3776"/>
        <v>0</v>
      </c>
      <c r="R4491" s="5">
        <f t="shared" si="3776"/>
        <v>0</v>
      </c>
      <c r="S4491" s="5">
        <f t="shared" si="3776"/>
        <v>0</v>
      </c>
      <c r="T4491" s="5">
        <v>0</v>
      </c>
      <c r="U4491" s="5">
        <f t="shared" si="3776"/>
        <v>0</v>
      </c>
      <c r="V4491" s="36">
        <f t="shared" si="3776"/>
        <v>0</v>
      </c>
      <c r="W4491" s="5" t="e">
        <f t="shared" ref="W4491:W4554" si="3777">T4491/N4491*100</f>
        <v>#DIV/0!</v>
      </c>
      <c r="X4491" s="24" t="s">
        <v>1214</v>
      </c>
    </row>
    <row r="4492" spans="1:25" hidden="1" x14ac:dyDescent="0.25">
      <c r="A4492" s="4" t="s">
        <v>240</v>
      </c>
      <c r="B4492" s="4" t="s">
        <v>1337</v>
      </c>
      <c r="C4492" s="4" t="s">
        <v>753</v>
      </c>
      <c r="D4492" s="4" t="s">
        <v>245</v>
      </c>
      <c r="E4492" s="14" t="s">
        <v>474</v>
      </c>
      <c r="F4492" s="5"/>
      <c r="G4492" s="5"/>
      <c r="H4492" s="5"/>
      <c r="I4492" s="5"/>
      <c r="J4492" s="5"/>
      <c r="K4492" s="5"/>
      <c r="L4492" s="5"/>
      <c r="M4492" s="5">
        <f t="shared" si="3722"/>
        <v>0</v>
      </c>
      <c r="N4492" s="5">
        <v>0</v>
      </c>
      <c r="O4492" s="5">
        <v>0</v>
      </c>
      <c r="P4492" s="5">
        <v>0</v>
      </c>
      <c r="Q4492" s="5">
        <v>0</v>
      </c>
      <c r="R4492" s="5">
        <f>N4492</f>
        <v>0</v>
      </c>
      <c r="S4492" s="5">
        <v>0</v>
      </c>
      <c r="T4492" s="5">
        <v>0</v>
      </c>
      <c r="U4492" s="5">
        <v>0</v>
      </c>
      <c r="V4492" s="36">
        <f>T4492</f>
        <v>0</v>
      </c>
      <c r="W4492" s="5" t="e">
        <f t="shared" si="3777"/>
        <v>#DIV/0!</v>
      </c>
      <c r="X4492" s="24" t="s">
        <v>1214</v>
      </c>
    </row>
    <row r="4493" spans="1:25" ht="141.75" hidden="1" x14ac:dyDescent="0.25">
      <c r="A4493" s="4" t="s">
        <v>240</v>
      </c>
      <c r="B4493" s="4" t="s">
        <v>1337</v>
      </c>
      <c r="C4493" s="4" t="s">
        <v>851</v>
      </c>
      <c r="D4493" s="4"/>
      <c r="E4493" s="14" t="s">
        <v>1293</v>
      </c>
      <c r="F4493" s="5">
        <f t="shared" ref="F4493:L4494" si="3778">F4494</f>
        <v>0</v>
      </c>
      <c r="G4493" s="5">
        <f t="shared" si="3778"/>
        <v>5817.9</v>
      </c>
      <c r="H4493" s="5">
        <f t="shared" si="3778"/>
        <v>137141.1</v>
      </c>
      <c r="I4493" s="5">
        <f t="shared" si="3778"/>
        <v>0</v>
      </c>
      <c r="J4493" s="5">
        <f t="shared" si="3778"/>
        <v>0</v>
      </c>
      <c r="K4493" s="5">
        <f t="shared" si="3778"/>
        <v>0</v>
      </c>
      <c r="L4493" s="5">
        <f t="shared" si="3778"/>
        <v>0</v>
      </c>
      <c r="M4493" s="5">
        <f t="shared" si="3722"/>
        <v>0</v>
      </c>
      <c r="N4493" s="5">
        <v>0</v>
      </c>
      <c r="O4493" s="5">
        <f>O4494</f>
        <v>0</v>
      </c>
      <c r="P4493" s="5">
        <f t="shared" ref="P4493:V4494" si="3779">P4494</f>
        <v>0</v>
      </c>
      <c r="Q4493" s="5">
        <f t="shared" si="3779"/>
        <v>0</v>
      </c>
      <c r="R4493" s="5">
        <f t="shared" si="3779"/>
        <v>0</v>
      </c>
      <c r="S4493" s="5">
        <f t="shared" si="3779"/>
        <v>0</v>
      </c>
      <c r="T4493" s="5">
        <v>0</v>
      </c>
      <c r="U4493" s="5">
        <f t="shared" si="3779"/>
        <v>0</v>
      </c>
      <c r="V4493" s="36">
        <f t="shared" si="3779"/>
        <v>0</v>
      </c>
      <c r="W4493" s="5" t="e">
        <f t="shared" si="3777"/>
        <v>#DIV/0!</v>
      </c>
      <c r="X4493" s="24" t="s">
        <v>1214</v>
      </c>
      <c r="Y4493" s="2" t="s">
        <v>1236</v>
      </c>
    </row>
    <row r="4494" spans="1:25" ht="31.5" hidden="1" x14ac:dyDescent="0.25">
      <c r="A4494" s="4" t="s">
        <v>240</v>
      </c>
      <c r="B4494" s="4" t="s">
        <v>1337</v>
      </c>
      <c r="C4494" s="4" t="s">
        <v>851</v>
      </c>
      <c r="D4494" s="4" t="s">
        <v>246</v>
      </c>
      <c r="E4494" s="14" t="s">
        <v>473</v>
      </c>
      <c r="F4494" s="5">
        <f t="shared" si="3778"/>
        <v>0</v>
      </c>
      <c r="G4494" s="5">
        <f t="shared" si="3778"/>
        <v>5817.9</v>
      </c>
      <c r="H4494" s="5">
        <f t="shared" si="3778"/>
        <v>137141.1</v>
      </c>
      <c r="I4494" s="5">
        <f t="shared" si="3778"/>
        <v>0</v>
      </c>
      <c r="J4494" s="5">
        <f t="shared" si="3778"/>
        <v>0</v>
      </c>
      <c r="K4494" s="5">
        <f t="shared" si="3778"/>
        <v>0</v>
      </c>
      <c r="L4494" s="5">
        <f t="shared" si="3778"/>
        <v>0</v>
      </c>
      <c r="M4494" s="5">
        <f t="shared" si="3722"/>
        <v>0</v>
      </c>
      <c r="N4494" s="5">
        <v>0</v>
      </c>
      <c r="O4494" s="5">
        <f>O4495</f>
        <v>0</v>
      </c>
      <c r="P4494" s="5">
        <f t="shared" si="3779"/>
        <v>0</v>
      </c>
      <c r="Q4494" s="5">
        <f t="shared" si="3779"/>
        <v>0</v>
      </c>
      <c r="R4494" s="5">
        <f t="shared" si="3779"/>
        <v>0</v>
      </c>
      <c r="S4494" s="5">
        <f t="shared" si="3779"/>
        <v>0</v>
      </c>
      <c r="T4494" s="5">
        <v>0</v>
      </c>
      <c r="U4494" s="5">
        <f t="shared" si="3779"/>
        <v>0</v>
      </c>
      <c r="V4494" s="36">
        <f t="shared" si="3779"/>
        <v>0</v>
      </c>
      <c r="W4494" s="5" t="e">
        <f t="shared" si="3777"/>
        <v>#DIV/0!</v>
      </c>
      <c r="X4494" s="24" t="s">
        <v>1214</v>
      </c>
      <c r="Y4494" s="2" t="s">
        <v>1236</v>
      </c>
    </row>
    <row r="4495" spans="1:25" hidden="1" x14ac:dyDescent="0.25">
      <c r="A4495" s="4" t="s">
        <v>240</v>
      </c>
      <c r="B4495" s="4" t="s">
        <v>1337</v>
      </c>
      <c r="C4495" s="4" t="s">
        <v>851</v>
      </c>
      <c r="D4495" s="4" t="s">
        <v>245</v>
      </c>
      <c r="E4495" s="14" t="s">
        <v>474</v>
      </c>
      <c r="F4495" s="5"/>
      <c r="G4495" s="5">
        <v>5817.9</v>
      </c>
      <c r="H4495" s="5">
        <v>137141.1</v>
      </c>
      <c r="I4495" s="5"/>
      <c r="J4495" s="5"/>
      <c r="K4495" s="5"/>
      <c r="L4495" s="5"/>
      <c r="M4495" s="5">
        <f t="shared" ref="M4495:M4561" si="3780">F4495+I4495+L4495</f>
        <v>0</v>
      </c>
      <c r="N4495" s="5">
        <v>0</v>
      </c>
      <c r="O4495" s="5">
        <v>0</v>
      </c>
      <c r="P4495" s="5">
        <v>0</v>
      </c>
      <c r="Q4495" s="5">
        <v>0</v>
      </c>
      <c r="R4495" s="5">
        <v>0</v>
      </c>
      <c r="S4495" s="5">
        <v>0</v>
      </c>
      <c r="T4495" s="5">
        <v>0</v>
      </c>
      <c r="U4495" s="5">
        <v>0</v>
      </c>
      <c r="V4495" s="36">
        <v>0</v>
      </c>
      <c r="W4495" s="5" t="e">
        <f t="shared" si="3777"/>
        <v>#DIV/0!</v>
      </c>
      <c r="X4495" s="24" t="s">
        <v>1214</v>
      </c>
      <c r="Y4495" s="2" t="s">
        <v>1236</v>
      </c>
    </row>
    <row r="4496" spans="1:25" ht="141.75" hidden="1" x14ac:dyDescent="0.25">
      <c r="A4496" s="4" t="s">
        <v>240</v>
      </c>
      <c r="B4496" s="4" t="s">
        <v>1337</v>
      </c>
      <c r="C4496" s="4" t="s">
        <v>852</v>
      </c>
      <c r="D4496" s="4"/>
      <c r="E4496" s="14" t="s">
        <v>1562</v>
      </c>
      <c r="F4496" s="5"/>
      <c r="G4496" s="5"/>
      <c r="H4496" s="5"/>
      <c r="I4496" s="5"/>
      <c r="J4496" s="5"/>
      <c r="K4496" s="5"/>
      <c r="L4496" s="5"/>
      <c r="M4496" s="5">
        <f>M4497</f>
        <v>0</v>
      </c>
      <c r="N4496" s="5">
        <v>0</v>
      </c>
      <c r="O4496" s="5">
        <f t="shared" ref="O4496:V4497" si="3781">O4497</f>
        <v>10</v>
      </c>
      <c r="P4496" s="5">
        <f t="shared" si="3781"/>
        <v>0</v>
      </c>
      <c r="Q4496" s="5">
        <f t="shared" si="3781"/>
        <v>0</v>
      </c>
      <c r="R4496" s="5">
        <f t="shared" si="3781"/>
        <v>0</v>
      </c>
      <c r="S4496" s="5">
        <f t="shared" si="3781"/>
        <v>10</v>
      </c>
      <c r="T4496" s="5">
        <v>0</v>
      </c>
      <c r="U4496" s="5">
        <f t="shared" si="3781"/>
        <v>0</v>
      </c>
      <c r="V4496" s="36">
        <f t="shared" si="3781"/>
        <v>0</v>
      </c>
      <c r="W4496" s="5" t="e">
        <f t="shared" si="3777"/>
        <v>#DIV/0!</v>
      </c>
      <c r="X4496" s="24" t="s">
        <v>1214</v>
      </c>
    </row>
    <row r="4497" spans="1:25" ht="31.5" hidden="1" x14ac:dyDescent="0.25">
      <c r="A4497" s="4" t="s">
        <v>240</v>
      </c>
      <c r="B4497" s="4" t="s">
        <v>1337</v>
      </c>
      <c r="C4497" s="4" t="s">
        <v>852</v>
      </c>
      <c r="D4497" s="4" t="s">
        <v>246</v>
      </c>
      <c r="E4497" s="14" t="s">
        <v>473</v>
      </c>
      <c r="F4497" s="5"/>
      <c r="G4497" s="5"/>
      <c r="H4497" s="5"/>
      <c r="I4497" s="5"/>
      <c r="J4497" s="5"/>
      <c r="K4497" s="5"/>
      <c r="L4497" s="5"/>
      <c r="M4497" s="5">
        <f>M4498</f>
        <v>0</v>
      </c>
      <c r="N4497" s="5">
        <v>0</v>
      </c>
      <c r="O4497" s="5">
        <f t="shared" si="3781"/>
        <v>10</v>
      </c>
      <c r="P4497" s="5">
        <f t="shared" si="3781"/>
        <v>0</v>
      </c>
      <c r="Q4497" s="5">
        <f t="shared" si="3781"/>
        <v>0</v>
      </c>
      <c r="R4497" s="5">
        <f t="shared" si="3781"/>
        <v>0</v>
      </c>
      <c r="S4497" s="5">
        <f t="shared" si="3781"/>
        <v>10</v>
      </c>
      <c r="T4497" s="5">
        <v>0</v>
      </c>
      <c r="U4497" s="5">
        <f t="shared" si="3781"/>
        <v>0</v>
      </c>
      <c r="V4497" s="36">
        <f t="shared" si="3781"/>
        <v>0</v>
      </c>
      <c r="W4497" s="5" t="e">
        <f t="shared" si="3777"/>
        <v>#DIV/0!</v>
      </c>
      <c r="X4497" s="24" t="s">
        <v>1214</v>
      </c>
    </row>
    <row r="4498" spans="1:25" hidden="1" x14ac:dyDescent="0.25">
      <c r="A4498" s="4" t="s">
        <v>240</v>
      </c>
      <c r="B4498" s="4" t="s">
        <v>1337</v>
      </c>
      <c r="C4498" s="4" t="s">
        <v>852</v>
      </c>
      <c r="D4498" s="4" t="s">
        <v>245</v>
      </c>
      <c r="E4498" s="14" t="s">
        <v>474</v>
      </c>
      <c r="F4498" s="5"/>
      <c r="G4498" s="5"/>
      <c r="H4498" s="5"/>
      <c r="I4498" s="5"/>
      <c r="J4498" s="5"/>
      <c r="K4498" s="5"/>
      <c r="L4498" s="5"/>
      <c r="M4498" s="5">
        <v>0</v>
      </c>
      <c r="N4498" s="5">
        <v>0</v>
      </c>
      <c r="O4498" s="5">
        <v>10</v>
      </c>
      <c r="P4498" s="5">
        <v>0</v>
      </c>
      <c r="Q4498" s="5">
        <v>0</v>
      </c>
      <c r="R4498" s="5">
        <f>N4498</f>
        <v>0</v>
      </c>
      <c r="S4498" s="5">
        <f>O4498</f>
        <v>10</v>
      </c>
      <c r="T4498" s="5">
        <v>0</v>
      </c>
      <c r="U4498" s="5">
        <v>0</v>
      </c>
      <c r="V4498" s="36">
        <f>T4498</f>
        <v>0</v>
      </c>
      <c r="W4498" s="5" t="e">
        <f t="shared" si="3777"/>
        <v>#DIV/0!</v>
      </c>
      <c r="X4498" s="24" t="s">
        <v>1214</v>
      </c>
    </row>
    <row r="4499" spans="1:25" ht="126" hidden="1" x14ac:dyDescent="0.25">
      <c r="A4499" s="4" t="s">
        <v>240</v>
      </c>
      <c r="B4499" s="4" t="s">
        <v>1337</v>
      </c>
      <c r="C4499" s="4" t="s">
        <v>853</v>
      </c>
      <c r="D4499" s="4"/>
      <c r="E4499" s="14" t="s">
        <v>1302</v>
      </c>
      <c r="F4499" s="5">
        <f t="shared" ref="F4499:L4500" si="3782">F4500</f>
        <v>0</v>
      </c>
      <c r="G4499" s="5">
        <f t="shared" si="3782"/>
        <v>0</v>
      </c>
      <c r="H4499" s="5">
        <f t="shared" si="3782"/>
        <v>0</v>
      </c>
      <c r="I4499" s="5">
        <f t="shared" si="3782"/>
        <v>0</v>
      </c>
      <c r="J4499" s="5">
        <f t="shared" si="3782"/>
        <v>0</v>
      </c>
      <c r="K4499" s="5">
        <f t="shared" si="3782"/>
        <v>0</v>
      </c>
      <c r="L4499" s="5">
        <f t="shared" si="3782"/>
        <v>0</v>
      </c>
      <c r="M4499" s="5">
        <f t="shared" si="3780"/>
        <v>0</v>
      </c>
      <c r="N4499" s="5">
        <v>0</v>
      </c>
      <c r="O4499" s="5">
        <f>O4500</f>
        <v>0</v>
      </c>
      <c r="P4499" s="5">
        <f t="shared" ref="P4499:V4500" si="3783">P4500</f>
        <v>0</v>
      </c>
      <c r="Q4499" s="5">
        <f t="shared" si="3783"/>
        <v>0</v>
      </c>
      <c r="R4499" s="5">
        <f t="shared" si="3783"/>
        <v>0</v>
      </c>
      <c r="S4499" s="5">
        <f t="shared" si="3783"/>
        <v>0</v>
      </c>
      <c r="T4499" s="5">
        <v>0</v>
      </c>
      <c r="U4499" s="5">
        <f t="shared" si="3783"/>
        <v>0</v>
      </c>
      <c r="V4499" s="36">
        <f t="shared" si="3783"/>
        <v>0</v>
      </c>
      <c r="W4499" s="5" t="e">
        <f t="shared" si="3777"/>
        <v>#DIV/0!</v>
      </c>
      <c r="X4499" s="24" t="s">
        <v>1214</v>
      </c>
      <c r="Y4499" s="2" t="s">
        <v>1236</v>
      </c>
    </row>
    <row r="4500" spans="1:25" ht="31.5" hidden="1" x14ac:dyDescent="0.25">
      <c r="A4500" s="4" t="s">
        <v>240</v>
      </c>
      <c r="B4500" s="4" t="s">
        <v>1337</v>
      </c>
      <c r="C4500" s="4" t="s">
        <v>853</v>
      </c>
      <c r="D4500" s="4" t="s">
        <v>246</v>
      </c>
      <c r="E4500" s="14" t="s">
        <v>473</v>
      </c>
      <c r="F4500" s="5">
        <f t="shared" si="3782"/>
        <v>0</v>
      </c>
      <c r="G4500" s="5">
        <f t="shared" si="3782"/>
        <v>0</v>
      </c>
      <c r="H4500" s="5">
        <f t="shared" si="3782"/>
        <v>0</v>
      </c>
      <c r="I4500" s="5">
        <f t="shared" si="3782"/>
        <v>0</v>
      </c>
      <c r="J4500" s="5">
        <f t="shared" si="3782"/>
        <v>0</v>
      </c>
      <c r="K4500" s="5">
        <f t="shared" si="3782"/>
        <v>0</v>
      </c>
      <c r="L4500" s="5">
        <f t="shared" si="3782"/>
        <v>0</v>
      </c>
      <c r="M4500" s="5">
        <f t="shared" si="3780"/>
        <v>0</v>
      </c>
      <c r="N4500" s="5">
        <v>0</v>
      </c>
      <c r="O4500" s="5">
        <f>O4501</f>
        <v>0</v>
      </c>
      <c r="P4500" s="5">
        <f t="shared" si="3783"/>
        <v>0</v>
      </c>
      <c r="Q4500" s="5">
        <f t="shared" si="3783"/>
        <v>0</v>
      </c>
      <c r="R4500" s="5">
        <f t="shared" si="3783"/>
        <v>0</v>
      </c>
      <c r="S4500" s="5">
        <f t="shared" si="3783"/>
        <v>0</v>
      </c>
      <c r="T4500" s="5">
        <v>0</v>
      </c>
      <c r="U4500" s="5">
        <f t="shared" si="3783"/>
        <v>0</v>
      </c>
      <c r="V4500" s="36">
        <f t="shared" si="3783"/>
        <v>0</v>
      </c>
      <c r="W4500" s="5" t="e">
        <f t="shared" si="3777"/>
        <v>#DIV/0!</v>
      </c>
      <c r="X4500" s="24" t="s">
        <v>1214</v>
      </c>
      <c r="Y4500" s="2" t="s">
        <v>1236</v>
      </c>
    </row>
    <row r="4501" spans="1:25" hidden="1" x14ac:dyDescent="0.25">
      <c r="A4501" s="4" t="s">
        <v>240</v>
      </c>
      <c r="B4501" s="4" t="s">
        <v>1337</v>
      </c>
      <c r="C4501" s="4" t="s">
        <v>853</v>
      </c>
      <c r="D4501" s="4" t="s">
        <v>245</v>
      </c>
      <c r="E4501" s="14" t="s">
        <v>474</v>
      </c>
      <c r="F4501" s="5"/>
      <c r="G4501" s="5"/>
      <c r="H4501" s="5"/>
      <c r="I4501" s="5"/>
      <c r="J4501" s="5"/>
      <c r="K4501" s="5"/>
      <c r="L4501" s="5"/>
      <c r="M4501" s="5">
        <f t="shared" si="3780"/>
        <v>0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0</v>
      </c>
      <c r="U4501" s="5">
        <v>0</v>
      </c>
      <c r="V4501" s="36">
        <v>0</v>
      </c>
      <c r="W4501" s="5" t="e">
        <f t="shared" si="3777"/>
        <v>#DIV/0!</v>
      </c>
      <c r="X4501" s="24" t="s">
        <v>1214</v>
      </c>
      <c r="Y4501" s="2" t="s">
        <v>1236</v>
      </c>
    </row>
    <row r="4502" spans="1:25" ht="141.75" hidden="1" x14ac:dyDescent="0.25">
      <c r="A4502" s="4" t="s">
        <v>240</v>
      </c>
      <c r="B4502" s="4" t="s">
        <v>1337</v>
      </c>
      <c r="C4502" s="4" t="s">
        <v>1075</v>
      </c>
      <c r="D4502" s="4"/>
      <c r="E4502" s="14" t="s">
        <v>1563</v>
      </c>
      <c r="F4502" s="5">
        <f t="shared" ref="F4502:L4503" si="3784">F4503</f>
        <v>0</v>
      </c>
      <c r="G4502" s="5">
        <f t="shared" si="3784"/>
        <v>0</v>
      </c>
      <c r="H4502" s="5">
        <f t="shared" si="3784"/>
        <v>0</v>
      </c>
      <c r="I4502" s="5">
        <f t="shared" si="3784"/>
        <v>0</v>
      </c>
      <c r="J4502" s="5">
        <f t="shared" si="3784"/>
        <v>0</v>
      </c>
      <c r="K4502" s="5">
        <f t="shared" si="3784"/>
        <v>0</v>
      </c>
      <c r="L4502" s="5">
        <f t="shared" si="3784"/>
        <v>0</v>
      </c>
      <c r="M4502" s="5">
        <f t="shared" si="3780"/>
        <v>0</v>
      </c>
      <c r="N4502" s="5">
        <v>0</v>
      </c>
      <c r="O4502" s="5">
        <f>O4503</f>
        <v>47757.905160000002</v>
      </c>
      <c r="P4502" s="5">
        <f t="shared" ref="P4502:V4503" si="3785">P4503</f>
        <v>0</v>
      </c>
      <c r="Q4502" s="5">
        <f t="shared" si="3785"/>
        <v>47757.905160000002</v>
      </c>
      <c r="R4502" s="5">
        <f t="shared" si="3785"/>
        <v>0</v>
      </c>
      <c r="S4502" s="5">
        <f t="shared" si="3785"/>
        <v>47757.905160000002</v>
      </c>
      <c r="T4502" s="5">
        <v>0</v>
      </c>
      <c r="U4502" s="5">
        <f t="shared" si="3785"/>
        <v>0</v>
      </c>
      <c r="V4502" s="36">
        <f t="shared" si="3785"/>
        <v>0</v>
      </c>
      <c r="W4502" s="5" t="e">
        <f t="shared" si="3777"/>
        <v>#DIV/0!</v>
      </c>
      <c r="X4502" s="24" t="s">
        <v>1214</v>
      </c>
    </row>
    <row r="4503" spans="1:25" ht="31.5" hidden="1" x14ac:dyDescent="0.25">
      <c r="A4503" s="4" t="s">
        <v>240</v>
      </c>
      <c r="B4503" s="4" t="s">
        <v>1337</v>
      </c>
      <c r="C4503" s="4" t="s">
        <v>1075</v>
      </c>
      <c r="D4503" s="4" t="s">
        <v>246</v>
      </c>
      <c r="E4503" s="14" t="s">
        <v>473</v>
      </c>
      <c r="F4503" s="5">
        <f t="shared" si="3784"/>
        <v>0</v>
      </c>
      <c r="G4503" s="5">
        <f t="shared" si="3784"/>
        <v>0</v>
      </c>
      <c r="H4503" s="5">
        <f t="shared" si="3784"/>
        <v>0</v>
      </c>
      <c r="I4503" s="5">
        <f t="shared" si="3784"/>
        <v>0</v>
      </c>
      <c r="J4503" s="5">
        <f t="shared" si="3784"/>
        <v>0</v>
      </c>
      <c r="K4503" s="5">
        <f t="shared" si="3784"/>
        <v>0</v>
      </c>
      <c r="L4503" s="5">
        <f t="shared" si="3784"/>
        <v>0</v>
      </c>
      <c r="M4503" s="5">
        <f t="shared" si="3780"/>
        <v>0</v>
      </c>
      <c r="N4503" s="5">
        <v>0</v>
      </c>
      <c r="O4503" s="5">
        <f>O4504</f>
        <v>47757.905160000002</v>
      </c>
      <c r="P4503" s="5">
        <f t="shared" si="3785"/>
        <v>0</v>
      </c>
      <c r="Q4503" s="5">
        <f t="shared" si="3785"/>
        <v>47757.905160000002</v>
      </c>
      <c r="R4503" s="5">
        <f t="shared" si="3785"/>
        <v>0</v>
      </c>
      <c r="S4503" s="5">
        <f t="shared" si="3785"/>
        <v>47757.905160000002</v>
      </c>
      <c r="T4503" s="5">
        <v>0</v>
      </c>
      <c r="U4503" s="5">
        <f t="shared" si="3785"/>
        <v>0</v>
      </c>
      <c r="V4503" s="36">
        <f t="shared" si="3785"/>
        <v>0</v>
      </c>
      <c r="W4503" s="5" t="e">
        <f t="shared" si="3777"/>
        <v>#DIV/0!</v>
      </c>
      <c r="X4503" s="24" t="s">
        <v>1214</v>
      </c>
    </row>
    <row r="4504" spans="1:25" hidden="1" x14ac:dyDescent="0.25">
      <c r="A4504" s="4" t="s">
        <v>240</v>
      </c>
      <c r="B4504" s="4" t="s">
        <v>1337</v>
      </c>
      <c r="C4504" s="4" t="s">
        <v>1075</v>
      </c>
      <c r="D4504" s="4" t="s">
        <v>245</v>
      </c>
      <c r="E4504" s="14" t="s">
        <v>474</v>
      </c>
      <c r="F4504" s="5"/>
      <c r="G4504" s="5"/>
      <c r="H4504" s="5"/>
      <c r="I4504" s="5"/>
      <c r="J4504" s="5"/>
      <c r="K4504" s="5"/>
      <c r="L4504" s="5"/>
      <c r="M4504" s="5">
        <f t="shared" si="3780"/>
        <v>0</v>
      </c>
      <c r="N4504" s="5">
        <v>0</v>
      </c>
      <c r="O4504" s="5">
        <v>47757.905160000002</v>
      </c>
      <c r="P4504" s="5">
        <f>N4504</f>
        <v>0</v>
      </c>
      <c r="Q4504" s="5">
        <f>O4504</f>
        <v>47757.905160000002</v>
      </c>
      <c r="R4504" s="5">
        <f>N4504</f>
        <v>0</v>
      </c>
      <c r="S4504" s="5">
        <f>O4504</f>
        <v>47757.905160000002</v>
      </c>
      <c r="T4504" s="5">
        <v>0</v>
      </c>
      <c r="U4504" s="5">
        <f>T4504</f>
        <v>0</v>
      </c>
      <c r="V4504" s="36">
        <f>T4504</f>
        <v>0</v>
      </c>
      <c r="W4504" s="5" t="e">
        <f t="shared" si="3777"/>
        <v>#DIV/0!</v>
      </c>
      <c r="X4504" s="24" t="s">
        <v>1214</v>
      </c>
    </row>
    <row r="4505" spans="1:25" ht="141.75" hidden="1" x14ac:dyDescent="0.25">
      <c r="A4505" s="4" t="s">
        <v>240</v>
      </c>
      <c r="B4505" s="4" t="s">
        <v>1337</v>
      </c>
      <c r="C4505" s="4" t="s">
        <v>1074</v>
      </c>
      <c r="D4505" s="4"/>
      <c r="E4505" s="14" t="s">
        <v>1564</v>
      </c>
      <c r="F4505" s="5">
        <f t="shared" ref="F4505:L4506" si="3786">F4506</f>
        <v>0</v>
      </c>
      <c r="G4505" s="5">
        <f t="shared" si="3786"/>
        <v>0</v>
      </c>
      <c r="H4505" s="5">
        <f t="shared" si="3786"/>
        <v>0</v>
      </c>
      <c r="I4505" s="5">
        <f t="shared" si="3786"/>
        <v>0</v>
      </c>
      <c r="J4505" s="5">
        <f t="shared" si="3786"/>
        <v>0</v>
      </c>
      <c r="K4505" s="5">
        <f t="shared" si="3786"/>
        <v>0</v>
      </c>
      <c r="L4505" s="5">
        <f t="shared" si="3786"/>
        <v>0</v>
      </c>
      <c r="M4505" s="5">
        <f t="shared" si="3780"/>
        <v>0</v>
      </c>
      <c r="N4505" s="5">
        <v>0</v>
      </c>
      <c r="O4505" s="5">
        <f>O4506</f>
        <v>0</v>
      </c>
      <c r="P4505" s="5">
        <f t="shared" ref="P4505:V4506" si="3787">P4506</f>
        <v>0</v>
      </c>
      <c r="Q4505" s="5">
        <f t="shared" si="3787"/>
        <v>0</v>
      </c>
      <c r="R4505" s="5">
        <f t="shared" si="3787"/>
        <v>0</v>
      </c>
      <c r="S4505" s="5">
        <f t="shared" si="3787"/>
        <v>0</v>
      </c>
      <c r="T4505" s="5">
        <v>0</v>
      </c>
      <c r="U4505" s="5">
        <f t="shared" si="3787"/>
        <v>0</v>
      </c>
      <c r="V4505" s="36">
        <f t="shared" si="3787"/>
        <v>0</v>
      </c>
      <c r="W4505" s="5" t="e">
        <f t="shared" si="3777"/>
        <v>#DIV/0!</v>
      </c>
      <c r="X4505" s="24" t="s">
        <v>1214</v>
      </c>
      <c r="Y4505" s="2" t="s">
        <v>1236</v>
      </c>
    </row>
    <row r="4506" spans="1:25" ht="31.5" hidden="1" x14ac:dyDescent="0.25">
      <c r="A4506" s="4" t="s">
        <v>240</v>
      </c>
      <c r="B4506" s="4" t="s">
        <v>1337</v>
      </c>
      <c r="C4506" s="4" t="s">
        <v>1074</v>
      </c>
      <c r="D4506" s="4" t="s">
        <v>246</v>
      </c>
      <c r="E4506" s="14" t="s">
        <v>473</v>
      </c>
      <c r="F4506" s="5">
        <f t="shared" si="3786"/>
        <v>0</v>
      </c>
      <c r="G4506" s="5">
        <f t="shared" si="3786"/>
        <v>0</v>
      </c>
      <c r="H4506" s="5">
        <f t="shared" si="3786"/>
        <v>0</v>
      </c>
      <c r="I4506" s="5">
        <f t="shared" si="3786"/>
        <v>0</v>
      </c>
      <c r="J4506" s="5">
        <f t="shared" si="3786"/>
        <v>0</v>
      </c>
      <c r="K4506" s="5">
        <f t="shared" si="3786"/>
        <v>0</v>
      </c>
      <c r="L4506" s="5">
        <f t="shared" si="3786"/>
        <v>0</v>
      </c>
      <c r="M4506" s="5">
        <f t="shared" si="3780"/>
        <v>0</v>
      </c>
      <c r="N4506" s="5">
        <v>0</v>
      </c>
      <c r="O4506" s="5">
        <f>O4507</f>
        <v>0</v>
      </c>
      <c r="P4506" s="5">
        <f t="shared" si="3787"/>
        <v>0</v>
      </c>
      <c r="Q4506" s="5">
        <f t="shared" si="3787"/>
        <v>0</v>
      </c>
      <c r="R4506" s="5">
        <f t="shared" si="3787"/>
        <v>0</v>
      </c>
      <c r="S4506" s="5">
        <f t="shared" si="3787"/>
        <v>0</v>
      </c>
      <c r="T4506" s="5">
        <v>0</v>
      </c>
      <c r="U4506" s="5">
        <f t="shared" si="3787"/>
        <v>0</v>
      </c>
      <c r="V4506" s="36">
        <f t="shared" si="3787"/>
        <v>0</v>
      </c>
      <c r="W4506" s="5" t="e">
        <f t="shared" si="3777"/>
        <v>#DIV/0!</v>
      </c>
      <c r="X4506" s="24" t="s">
        <v>1214</v>
      </c>
      <c r="Y4506" s="2" t="s">
        <v>1236</v>
      </c>
    </row>
    <row r="4507" spans="1:25" hidden="1" x14ac:dyDescent="0.25">
      <c r="A4507" s="4" t="s">
        <v>240</v>
      </c>
      <c r="B4507" s="4" t="s">
        <v>1337</v>
      </c>
      <c r="C4507" s="4" t="s">
        <v>1074</v>
      </c>
      <c r="D4507" s="4" t="s">
        <v>245</v>
      </c>
      <c r="E4507" s="14" t="s">
        <v>474</v>
      </c>
      <c r="F4507" s="5"/>
      <c r="G4507" s="5"/>
      <c r="H4507" s="5"/>
      <c r="I4507" s="5"/>
      <c r="J4507" s="5"/>
      <c r="K4507" s="5"/>
      <c r="L4507" s="5"/>
      <c r="M4507" s="5">
        <f t="shared" si="3780"/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0</v>
      </c>
      <c r="T4507" s="5">
        <v>0</v>
      </c>
      <c r="U4507" s="5">
        <v>0</v>
      </c>
      <c r="V4507" s="36">
        <f>T4507</f>
        <v>0</v>
      </c>
      <c r="W4507" s="5" t="e">
        <f t="shared" si="3777"/>
        <v>#DIV/0!</v>
      </c>
      <c r="X4507" s="24" t="s">
        <v>1214</v>
      </c>
      <c r="Y4507" s="2" t="s">
        <v>1236</v>
      </c>
    </row>
    <row r="4508" spans="1:25" ht="47.25" x14ac:dyDescent="0.25">
      <c r="A4508" s="4" t="s">
        <v>240</v>
      </c>
      <c r="B4508" s="4" t="s">
        <v>1337</v>
      </c>
      <c r="C4508" s="4" t="s">
        <v>603</v>
      </c>
      <c r="D4508" s="4"/>
      <c r="E4508" s="14" t="s">
        <v>847</v>
      </c>
      <c r="F4508" s="5">
        <f t="shared" ref="F4508:L4509" si="3788">F4509</f>
        <v>0</v>
      </c>
      <c r="G4508" s="5">
        <f t="shared" si="3788"/>
        <v>0</v>
      </c>
      <c r="H4508" s="5">
        <f t="shared" si="3788"/>
        <v>0</v>
      </c>
      <c r="I4508" s="5">
        <f t="shared" si="3788"/>
        <v>0</v>
      </c>
      <c r="J4508" s="5">
        <f t="shared" si="3788"/>
        <v>0</v>
      </c>
      <c r="K4508" s="5">
        <f t="shared" si="3788"/>
        <v>0</v>
      </c>
      <c r="L4508" s="5">
        <f t="shared" si="3788"/>
        <v>1E-3</v>
      </c>
      <c r="M4508" s="5">
        <f t="shared" si="3780"/>
        <v>1E-3</v>
      </c>
      <c r="N4508" s="5">
        <v>4184.5810000000001</v>
      </c>
      <c r="O4508" s="5">
        <f>O4509</f>
        <v>2.1000000000000001E-4</v>
      </c>
      <c r="P4508" s="5">
        <f t="shared" ref="P4508:V4509" si="3789">P4509</f>
        <v>0</v>
      </c>
      <c r="Q4508" s="5">
        <f t="shared" si="3789"/>
        <v>0</v>
      </c>
      <c r="R4508" s="5">
        <f t="shared" si="3789"/>
        <v>0</v>
      </c>
      <c r="S4508" s="5">
        <f t="shared" si="3789"/>
        <v>0</v>
      </c>
      <c r="T4508" s="5">
        <v>4184.5791899999995</v>
      </c>
      <c r="U4508" s="5">
        <f t="shared" si="3789"/>
        <v>0</v>
      </c>
      <c r="V4508" s="36">
        <f t="shared" si="3789"/>
        <v>0</v>
      </c>
      <c r="W4508" s="5">
        <f t="shared" si="3777"/>
        <v>99.999956745968106</v>
      </c>
      <c r="X4508" s="24"/>
    </row>
    <row r="4509" spans="1:25" ht="31.5" hidden="1" x14ac:dyDescent="0.25">
      <c r="A4509" s="4" t="s">
        <v>240</v>
      </c>
      <c r="B4509" s="4" t="s">
        <v>1337</v>
      </c>
      <c r="C4509" s="4" t="s">
        <v>802</v>
      </c>
      <c r="D4509" s="4"/>
      <c r="E4509" s="14" t="s">
        <v>943</v>
      </c>
      <c r="F4509" s="5">
        <f t="shared" si="3788"/>
        <v>0</v>
      </c>
      <c r="G4509" s="5">
        <f t="shared" si="3788"/>
        <v>0</v>
      </c>
      <c r="H4509" s="5">
        <f t="shared" si="3788"/>
        <v>0</v>
      </c>
      <c r="I4509" s="5">
        <f t="shared" si="3788"/>
        <v>0</v>
      </c>
      <c r="J4509" s="5">
        <f t="shared" si="3788"/>
        <v>0</v>
      </c>
      <c r="K4509" s="5">
        <f t="shared" si="3788"/>
        <v>0</v>
      </c>
      <c r="L4509" s="5">
        <f t="shared" si="3788"/>
        <v>1E-3</v>
      </c>
      <c r="M4509" s="5">
        <f t="shared" si="3780"/>
        <v>1E-3</v>
      </c>
      <c r="N4509" s="5">
        <v>0</v>
      </c>
      <c r="O4509" s="5">
        <f>O4510</f>
        <v>2.1000000000000001E-4</v>
      </c>
      <c r="P4509" s="5">
        <f t="shared" si="3789"/>
        <v>0</v>
      </c>
      <c r="Q4509" s="5">
        <f t="shared" si="3789"/>
        <v>0</v>
      </c>
      <c r="R4509" s="5">
        <f t="shared" si="3789"/>
        <v>0</v>
      </c>
      <c r="S4509" s="5">
        <f t="shared" si="3789"/>
        <v>0</v>
      </c>
      <c r="T4509" s="5">
        <v>0</v>
      </c>
      <c r="U4509" s="5">
        <f t="shared" si="3789"/>
        <v>0</v>
      </c>
      <c r="V4509" s="36">
        <f t="shared" si="3789"/>
        <v>0</v>
      </c>
      <c r="W4509" s="5" t="e">
        <f t="shared" si="3777"/>
        <v>#DIV/0!</v>
      </c>
      <c r="X4509" s="24" t="s">
        <v>1214</v>
      </c>
    </row>
    <row r="4510" spans="1:25" ht="31.5" hidden="1" x14ac:dyDescent="0.25">
      <c r="A4510" s="4" t="s">
        <v>240</v>
      </c>
      <c r="B4510" s="4" t="s">
        <v>1337</v>
      </c>
      <c r="C4510" s="4" t="s">
        <v>802</v>
      </c>
      <c r="D4510" s="4" t="s">
        <v>246</v>
      </c>
      <c r="E4510" s="14" t="s">
        <v>473</v>
      </c>
      <c r="F4510" s="5"/>
      <c r="G4510" s="5"/>
      <c r="H4510" s="5"/>
      <c r="I4510" s="5"/>
      <c r="J4510" s="5"/>
      <c r="K4510" s="5"/>
      <c r="L4510" s="5">
        <v>1E-3</v>
      </c>
      <c r="M4510" s="5">
        <f t="shared" si="3780"/>
        <v>1E-3</v>
      </c>
      <c r="N4510" s="5">
        <v>0</v>
      </c>
      <c r="O4510" s="5">
        <v>2.1000000000000001E-4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36">
        <v>0</v>
      </c>
      <c r="W4510" s="5" t="e">
        <f t="shared" si="3777"/>
        <v>#DIV/0!</v>
      </c>
      <c r="X4510" s="24" t="s">
        <v>1214</v>
      </c>
    </row>
    <row r="4511" spans="1:25" hidden="1" x14ac:dyDescent="0.25">
      <c r="A4511" s="4" t="s">
        <v>240</v>
      </c>
      <c r="B4511" s="4" t="s">
        <v>1337</v>
      </c>
      <c r="C4511" s="4" t="s">
        <v>802</v>
      </c>
      <c r="D4511" s="4" t="s">
        <v>245</v>
      </c>
      <c r="E4511" s="14" t="s">
        <v>474</v>
      </c>
      <c r="F4511" s="5">
        <f t="shared" ref="F4511:L4513" si="3790">F4512</f>
        <v>0</v>
      </c>
      <c r="G4511" s="5">
        <f t="shared" si="3790"/>
        <v>0</v>
      </c>
      <c r="H4511" s="5">
        <f t="shared" si="3790"/>
        <v>0</v>
      </c>
      <c r="I4511" s="5">
        <f t="shared" si="3790"/>
        <v>0</v>
      </c>
      <c r="J4511" s="5">
        <f t="shared" si="3790"/>
        <v>0</v>
      </c>
      <c r="K4511" s="5">
        <f t="shared" si="3790"/>
        <v>0</v>
      </c>
      <c r="L4511" s="5">
        <f t="shared" si="3790"/>
        <v>9366.6620000000003</v>
      </c>
      <c r="M4511" s="5">
        <f t="shared" si="3780"/>
        <v>9366.6620000000003</v>
      </c>
      <c r="N4511" s="5">
        <v>0</v>
      </c>
      <c r="O4511" s="5">
        <f t="shared" ref="O4511:O4513" si="3791">O4512</f>
        <v>7181.5587599999999</v>
      </c>
      <c r="P4511" s="5">
        <f t="shared" ref="P4511:V4513" si="3792">P4512</f>
        <v>9351.2631600000004</v>
      </c>
      <c r="Q4511" s="5">
        <f t="shared" si="3792"/>
        <v>7180.5765499999998</v>
      </c>
      <c r="R4511" s="5">
        <f t="shared" si="3792"/>
        <v>0</v>
      </c>
      <c r="S4511" s="5">
        <f t="shared" si="3792"/>
        <v>7181.5587599999999</v>
      </c>
      <c r="T4511" s="5">
        <v>0</v>
      </c>
      <c r="U4511" s="5">
        <f t="shared" si="3792"/>
        <v>7180.5765499999998</v>
      </c>
      <c r="V4511" s="36">
        <f t="shared" si="3792"/>
        <v>0</v>
      </c>
      <c r="W4511" s="5" t="e">
        <f t="shared" si="3777"/>
        <v>#DIV/0!</v>
      </c>
      <c r="X4511" s="24" t="s">
        <v>1214</v>
      </c>
    </row>
    <row r="4512" spans="1:25" ht="31.5" hidden="1" x14ac:dyDescent="0.25">
      <c r="A4512" s="4" t="s">
        <v>240</v>
      </c>
      <c r="B4512" s="4" t="s">
        <v>1337</v>
      </c>
      <c r="C4512" s="4" t="s">
        <v>1062</v>
      </c>
      <c r="D4512" s="4"/>
      <c r="E4512" s="14" t="s">
        <v>1063</v>
      </c>
      <c r="F4512" s="5">
        <f t="shared" si="3790"/>
        <v>0</v>
      </c>
      <c r="G4512" s="5">
        <f t="shared" si="3790"/>
        <v>0</v>
      </c>
      <c r="H4512" s="5">
        <f t="shared" si="3790"/>
        <v>0</v>
      </c>
      <c r="I4512" s="5">
        <f t="shared" si="3790"/>
        <v>0</v>
      </c>
      <c r="J4512" s="5">
        <f t="shared" si="3790"/>
        <v>0</v>
      </c>
      <c r="K4512" s="5">
        <f t="shared" si="3790"/>
        <v>0</v>
      </c>
      <c r="L4512" s="5">
        <f t="shared" si="3790"/>
        <v>9366.6620000000003</v>
      </c>
      <c r="M4512" s="5">
        <f t="shared" si="3780"/>
        <v>9366.6620000000003</v>
      </c>
      <c r="N4512" s="5">
        <v>0</v>
      </c>
      <c r="O4512" s="5">
        <f t="shared" si="3791"/>
        <v>7181.5587599999999</v>
      </c>
      <c r="P4512" s="5">
        <f t="shared" si="3792"/>
        <v>9351.2631600000004</v>
      </c>
      <c r="Q4512" s="5">
        <f t="shared" si="3792"/>
        <v>7180.5765499999998</v>
      </c>
      <c r="R4512" s="5">
        <f t="shared" si="3792"/>
        <v>0</v>
      </c>
      <c r="S4512" s="5">
        <f t="shared" si="3792"/>
        <v>7181.5587599999999</v>
      </c>
      <c r="T4512" s="5">
        <v>0</v>
      </c>
      <c r="U4512" s="5">
        <f t="shared" si="3792"/>
        <v>7180.5765499999998</v>
      </c>
      <c r="V4512" s="36">
        <f t="shared" si="3792"/>
        <v>0</v>
      </c>
      <c r="W4512" s="5" t="e">
        <f t="shared" si="3777"/>
        <v>#DIV/0!</v>
      </c>
      <c r="X4512" s="24" t="s">
        <v>1214</v>
      </c>
    </row>
    <row r="4513" spans="1:25" ht="31.5" hidden="1" x14ac:dyDescent="0.25">
      <c r="A4513" s="4" t="s">
        <v>240</v>
      </c>
      <c r="B4513" s="4" t="s">
        <v>1337</v>
      </c>
      <c r="C4513" s="4" t="s">
        <v>1062</v>
      </c>
      <c r="D4513" s="4" t="s">
        <v>246</v>
      </c>
      <c r="E4513" s="14" t="s">
        <v>473</v>
      </c>
      <c r="F4513" s="5">
        <f t="shared" si="3790"/>
        <v>0</v>
      </c>
      <c r="G4513" s="5">
        <f t="shared" si="3790"/>
        <v>0</v>
      </c>
      <c r="H4513" s="5">
        <f t="shared" si="3790"/>
        <v>0</v>
      </c>
      <c r="I4513" s="5">
        <f t="shared" si="3790"/>
        <v>0</v>
      </c>
      <c r="J4513" s="5">
        <f t="shared" si="3790"/>
        <v>0</v>
      </c>
      <c r="K4513" s="5">
        <f t="shared" si="3790"/>
        <v>0</v>
      </c>
      <c r="L4513" s="5">
        <f t="shared" si="3790"/>
        <v>9366.6620000000003</v>
      </c>
      <c r="M4513" s="5">
        <f t="shared" si="3780"/>
        <v>9366.6620000000003</v>
      </c>
      <c r="N4513" s="5">
        <v>0</v>
      </c>
      <c r="O4513" s="5">
        <f t="shared" si="3791"/>
        <v>7181.5587599999999</v>
      </c>
      <c r="P4513" s="5">
        <f t="shared" si="3792"/>
        <v>9351.2631600000004</v>
      </c>
      <c r="Q4513" s="5">
        <f t="shared" si="3792"/>
        <v>7180.5765499999998</v>
      </c>
      <c r="R4513" s="5">
        <f t="shared" si="3792"/>
        <v>0</v>
      </c>
      <c r="S4513" s="5">
        <f t="shared" si="3792"/>
        <v>7181.5587599999999</v>
      </c>
      <c r="T4513" s="5">
        <v>0</v>
      </c>
      <c r="U4513" s="5">
        <f t="shared" si="3792"/>
        <v>7180.5765499999998</v>
      </c>
      <c r="V4513" s="36">
        <f t="shared" si="3792"/>
        <v>0</v>
      </c>
      <c r="W4513" s="5" t="e">
        <f t="shared" si="3777"/>
        <v>#DIV/0!</v>
      </c>
      <c r="X4513" s="24" t="s">
        <v>1214</v>
      </c>
    </row>
    <row r="4514" spans="1:25" hidden="1" x14ac:dyDescent="0.25">
      <c r="A4514" s="4" t="s">
        <v>240</v>
      </c>
      <c r="B4514" s="4" t="s">
        <v>1337</v>
      </c>
      <c r="C4514" s="4" t="s">
        <v>1062</v>
      </c>
      <c r="D4514" s="4" t="s">
        <v>245</v>
      </c>
      <c r="E4514" s="14" t="s">
        <v>474</v>
      </c>
      <c r="F4514" s="5"/>
      <c r="G4514" s="5"/>
      <c r="H4514" s="5"/>
      <c r="I4514" s="5"/>
      <c r="J4514" s="5"/>
      <c r="K4514" s="5"/>
      <c r="L4514" s="5">
        <f>15.399+9351.263</f>
        <v>9366.6620000000003</v>
      </c>
      <c r="M4514" s="5">
        <f t="shared" si="3780"/>
        <v>9366.6620000000003</v>
      </c>
      <c r="N4514" s="5">
        <v>0</v>
      </c>
      <c r="O4514" s="5">
        <f>0.98221+7180.57655</f>
        <v>7181.5587599999999</v>
      </c>
      <c r="P4514" s="5">
        <v>9351.2631600000004</v>
      </c>
      <c r="Q4514" s="5">
        <v>7180.5765499999998</v>
      </c>
      <c r="R4514" s="5">
        <f>N4514</f>
        <v>0</v>
      </c>
      <c r="S4514" s="5">
        <f>O4514</f>
        <v>7181.5587599999999</v>
      </c>
      <c r="T4514" s="5">
        <v>0</v>
      </c>
      <c r="U4514" s="5">
        <v>7180.5765499999998</v>
      </c>
      <c r="V4514" s="36">
        <f>T4514</f>
        <v>0</v>
      </c>
      <c r="W4514" s="5" t="e">
        <f t="shared" si="3777"/>
        <v>#DIV/0!</v>
      </c>
      <c r="X4514" s="24" t="s">
        <v>1214</v>
      </c>
    </row>
    <row r="4515" spans="1:25" s="10" customFormat="1" ht="31.5" x14ac:dyDescent="0.25">
      <c r="A4515" s="4" t="s">
        <v>240</v>
      </c>
      <c r="B4515" s="4" t="s">
        <v>1337</v>
      </c>
      <c r="C4515" s="4" t="s">
        <v>598</v>
      </c>
      <c r="D4515" s="4"/>
      <c r="E4515" s="14" t="s">
        <v>944</v>
      </c>
      <c r="F4515" s="11">
        <f t="shared" ref="F4515:L4516" si="3793">F4516</f>
        <v>1330836.5</v>
      </c>
      <c r="G4515" s="11">
        <f t="shared" si="3793"/>
        <v>1201883.1000000001</v>
      </c>
      <c r="H4515" s="11">
        <f t="shared" si="3793"/>
        <v>751530</v>
      </c>
      <c r="I4515" s="11">
        <f t="shared" si="3793"/>
        <v>-297659.69999999995</v>
      </c>
      <c r="J4515" s="11">
        <f t="shared" si="3793"/>
        <v>127150.5</v>
      </c>
      <c r="K4515" s="11">
        <f t="shared" si="3793"/>
        <v>-45851.600000000006</v>
      </c>
      <c r="L4515" s="11">
        <f t="shared" si="3793"/>
        <v>-272931.27400000003</v>
      </c>
      <c r="M4515" s="11">
        <f t="shared" si="3780"/>
        <v>760245.52600000007</v>
      </c>
      <c r="N4515" s="5">
        <v>4130.9930000000004</v>
      </c>
      <c r="O4515" s="11">
        <f>O4516</f>
        <v>506795.56079999998</v>
      </c>
      <c r="P4515" s="11">
        <f t="shared" ref="P4515:V4516" si="3794">P4516</f>
        <v>705205.81523000007</v>
      </c>
      <c r="Q4515" s="11">
        <f t="shared" si="3794"/>
        <v>388026.53527999995</v>
      </c>
      <c r="R4515" s="11">
        <f t="shared" si="3794"/>
        <v>3085498.0469300002</v>
      </c>
      <c r="S4515" s="11">
        <f t="shared" si="3794"/>
        <v>505701.56232999999</v>
      </c>
      <c r="T4515" s="5">
        <v>4130.9918699999998</v>
      </c>
      <c r="U4515" s="11">
        <f t="shared" si="3794"/>
        <v>638415.25108000007</v>
      </c>
      <c r="V4515" s="35">
        <f t="shared" si="3794"/>
        <v>1988110.9655899999</v>
      </c>
      <c r="W4515" s="5">
        <f t="shared" si="3777"/>
        <v>99.999972645802089</v>
      </c>
      <c r="X4515" s="25"/>
    </row>
    <row r="4516" spans="1:25" ht="31.5" x14ac:dyDescent="0.25">
      <c r="A4516" s="4" t="s">
        <v>240</v>
      </c>
      <c r="B4516" s="4" t="s">
        <v>1337</v>
      </c>
      <c r="C4516" s="4" t="s">
        <v>598</v>
      </c>
      <c r="D4516" s="4" t="s">
        <v>246</v>
      </c>
      <c r="E4516" s="14" t="s">
        <v>473</v>
      </c>
      <c r="F4516" s="5">
        <f t="shared" si="3793"/>
        <v>1330836.5</v>
      </c>
      <c r="G4516" s="5">
        <f t="shared" si="3793"/>
        <v>1201883.1000000001</v>
      </c>
      <c r="H4516" s="5">
        <f t="shared" si="3793"/>
        <v>751530</v>
      </c>
      <c r="I4516" s="5">
        <f t="shared" si="3793"/>
        <v>-297659.69999999995</v>
      </c>
      <c r="J4516" s="5">
        <f t="shared" si="3793"/>
        <v>127150.5</v>
      </c>
      <c r="K4516" s="5">
        <f t="shared" si="3793"/>
        <v>-45851.600000000006</v>
      </c>
      <c r="L4516" s="5">
        <f t="shared" si="3793"/>
        <v>-272931.27400000003</v>
      </c>
      <c r="M4516" s="5">
        <f t="shared" si="3780"/>
        <v>760245.52600000007</v>
      </c>
      <c r="N4516" s="5">
        <v>4130.9930000000004</v>
      </c>
      <c r="O4516" s="5">
        <f>O4517</f>
        <v>506795.56079999998</v>
      </c>
      <c r="P4516" s="5">
        <f t="shared" si="3794"/>
        <v>705205.81523000007</v>
      </c>
      <c r="Q4516" s="5">
        <f t="shared" si="3794"/>
        <v>388026.53527999995</v>
      </c>
      <c r="R4516" s="5">
        <f t="shared" si="3794"/>
        <v>3085498.0469300002</v>
      </c>
      <c r="S4516" s="5">
        <f t="shared" si="3794"/>
        <v>505701.56232999999</v>
      </c>
      <c r="T4516" s="5">
        <v>4130.9918699999998</v>
      </c>
      <c r="U4516" s="5">
        <f t="shared" si="3794"/>
        <v>638415.25108000007</v>
      </c>
      <c r="V4516" s="36">
        <f t="shared" si="3794"/>
        <v>1988110.9655899999</v>
      </c>
      <c r="W4516" s="5">
        <f t="shared" si="3777"/>
        <v>99.999972645802089</v>
      </c>
      <c r="X4516" s="26"/>
    </row>
    <row r="4517" spans="1:25" x14ac:dyDescent="0.25">
      <c r="A4517" s="4" t="s">
        <v>240</v>
      </c>
      <c r="B4517" s="4" t="s">
        <v>1337</v>
      </c>
      <c r="C4517" s="4" t="s">
        <v>598</v>
      </c>
      <c r="D4517" s="4" t="s">
        <v>245</v>
      </c>
      <c r="E4517" s="14" t="s">
        <v>474</v>
      </c>
      <c r="F4517" s="5">
        <f t="shared" ref="F4517:L4517" si="3795">F4518+F4578+F4591+F4598</f>
        <v>1330836.5</v>
      </c>
      <c r="G4517" s="5">
        <f t="shared" si="3795"/>
        <v>1201883.1000000001</v>
      </c>
      <c r="H4517" s="5">
        <f t="shared" si="3795"/>
        <v>751530</v>
      </c>
      <c r="I4517" s="5">
        <f t="shared" si="3795"/>
        <v>-297659.69999999995</v>
      </c>
      <c r="J4517" s="5">
        <f t="shared" si="3795"/>
        <v>127150.5</v>
      </c>
      <c r="K4517" s="5">
        <f t="shared" si="3795"/>
        <v>-45851.600000000006</v>
      </c>
      <c r="L4517" s="5">
        <f t="shared" si="3795"/>
        <v>-272931.27400000003</v>
      </c>
      <c r="M4517" s="5">
        <f t="shared" si="3780"/>
        <v>760245.52600000007</v>
      </c>
      <c r="N4517" s="5">
        <v>4130.9930000000004</v>
      </c>
      <c r="O4517" s="5">
        <f>O4518+O4578+O4591+O4598</f>
        <v>506795.56079999998</v>
      </c>
      <c r="P4517" s="5">
        <f t="shared" ref="P4517:V4517" si="3796">P4518+P4578+P4591+P4598</f>
        <v>705205.81523000007</v>
      </c>
      <c r="Q4517" s="5">
        <f t="shared" si="3796"/>
        <v>388026.53527999995</v>
      </c>
      <c r="R4517" s="5">
        <f t="shared" si="3796"/>
        <v>3085498.0469300002</v>
      </c>
      <c r="S4517" s="5">
        <f t="shared" si="3796"/>
        <v>505701.56232999999</v>
      </c>
      <c r="T4517" s="5">
        <v>4130.9918699999998</v>
      </c>
      <c r="U4517" s="5">
        <f t="shared" si="3796"/>
        <v>638415.25108000007</v>
      </c>
      <c r="V4517" s="36">
        <f t="shared" si="3796"/>
        <v>1988110.9655899999</v>
      </c>
      <c r="W4517" s="5">
        <f t="shared" si="3777"/>
        <v>99.999972645802089</v>
      </c>
      <c r="X4517" s="26"/>
    </row>
    <row r="4518" spans="1:25" ht="31.5" x14ac:dyDescent="0.25">
      <c r="A4518" s="4" t="s">
        <v>240</v>
      </c>
      <c r="B4518" s="4" t="s">
        <v>1337</v>
      </c>
      <c r="C4518" s="4" t="s">
        <v>599</v>
      </c>
      <c r="D4518" s="4"/>
      <c r="E4518" s="14" t="s">
        <v>945</v>
      </c>
      <c r="F4518" s="5">
        <f t="shared" ref="F4518:L4518" si="3797">F4519+F4530+F4548+F4551+F4554+F4557+F4536+F4539+F4542+F4545+F4560+F4563+F4566+F4533+F4522+F4525+F4569+F4575+F4572</f>
        <v>972659</v>
      </c>
      <c r="G4518" s="5">
        <f t="shared" si="3797"/>
        <v>913476.5</v>
      </c>
      <c r="H4518" s="5">
        <f t="shared" si="3797"/>
        <v>751530</v>
      </c>
      <c r="I4518" s="5">
        <f t="shared" si="3797"/>
        <v>-297444.89999999997</v>
      </c>
      <c r="J4518" s="5">
        <f t="shared" si="3797"/>
        <v>127150.5</v>
      </c>
      <c r="K4518" s="5">
        <f t="shared" si="3797"/>
        <v>-45851.600000000006</v>
      </c>
      <c r="L4518" s="5">
        <f t="shared" si="3797"/>
        <v>-348566.05</v>
      </c>
      <c r="M4518" s="5">
        <f t="shared" si="3780"/>
        <v>326648.0500000001</v>
      </c>
      <c r="N4518" s="5">
        <v>53.588000000000001</v>
      </c>
      <c r="O4518" s="5">
        <f>O4519+O4530+O4548+O4551+O4554+O4557+O4536+O4539+O4542+O4545+O4560+O4563+O4566+O4533+O4522+O4525+O4569+O4575+O4572</f>
        <v>189720.90325999999</v>
      </c>
      <c r="P4518" s="5">
        <f t="shared" ref="P4518:V4518" si="3798">P4519+P4530+P4548+P4551+P4554+P4557+P4536+P4539+P4542+P4545+P4560+P4563+P4566+P4533+P4522+P4525+P4569+P4575+P4572</f>
        <v>560463.38557000004</v>
      </c>
      <c r="Q4518" s="5">
        <f t="shared" si="3798"/>
        <v>70951.877739999996</v>
      </c>
      <c r="R4518" s="5">
        <f t="shared" si="3798"/>
        <v>2932235.4172700001</v>
      </c>
      <c r="S4518" s="5">
        <f t="shared" si="3798"/>
        <v>188626.90479</v>
      </c>
      <c r="T4518" s="5">
        <v>53.587319999999998</v>
      </c>
      <c r="U4518" s="5">
        <f t="shared" si="3798"/>
        <v>497773.62605000002</v>
      </c>
      <c r="V4518" s="36">
        <f t="shared" si="3798"/>
        <v>1847469.3405599999</v>
      </c>
      <c r="W4518" s="5">
        <f t="shared" si="3777"/>
        <v>99.998731059192352</v>
      </c>
      <c r="X4518" s="26"/>
    </row>
    <row r="4519" spans="1:25" ht="31.5" x14ac:dyDescent="0.25">
      <c r="A4519" s="4" t="s">
        <v>240</v>
      </c>
      <c r="B4519" s="4" t="s">
        <v>1337</v>
      </c>
      <c r="C4519" s="4" t="s">
        <v>599</v>
      </c>
      <c r="D4519" s="4" t="s">
        <v>246</v>
      </c>
      <c r="E4519" s="14" t="s">
        <v>473</v>
      </c>
      <c r="F4519" s="5">
        <f t="shared" ref="F4519:L4520" si="3799">F4520</f>
        <v>218006.3</v>
      </c>
      <c r="G4519" s="5">
        <f t="shared" si="3799"/>
        <v>0</v>
      </c>
      <c r="H4519" s="5">
        <f t="shared" si="3799"/>
        <v>0</v>
      </c>
      <c r="I4519" s="5">
        <f t="shared" si="3799"/>
        <v>-114034.09999999999</v>
      </c>
      <c r="J4519" s="5">
        <f t="shared" si="3799"/>
        <v>114032.7</v>
      </c>
      <c r="K4519" s="5">
        <f t="shared" si="3799"/>
        <v>0</v>
      </c>
      <c r="L4519" s="5">
        <f t="shared" si="3799"/>
        <v>-44968.700000000019</v>
      </c>
      <c r="M4519" s="5">
        <f t="shared" si="3780"/>
        <v>59003.499999999978</v>
      </c>
      <c r="N4519" s="5">
        <v>53.588000000000001</v>
      </c>
      <c r="O4519" s="5">
        <f>O4520</f>
        <v>10915.60995</v>
      </c>
      <c r="P4519" s="5">
        <f t="shared" ref="P4519:V4520" si="3800">P4520</f>
        <v>0</v>
      </c>
      <c r="Q4519" s="5">
        <f t="shared" si="3800"/>
        <v>0</v>
      </c>
      <c r="R4519" s="5">
        <f t="shared" si="3800"/>
        <v>379067.37</v>
      </c>
      <c r="S4519" s="5">
        <f t="shared" si="3800"/>
        <v>10915.60995</v>
      </c>
      <c r="T4519" s="5">
        <v>53.587319999999998</v>
      </c>
      <c r="U4519" s="5">
        <f t="shared" si="3800"/>
        <v>0</v>
      </c>
      <c r="V4519" s="36">
        <f t="shared" si="3800"/>
        <v>379067.37</v>
      </c>
      <c r="W4519" s="5">
        <f t="shared" si="3777"/>
        <v>99.998731059192352</v>
      </c>
      <c r="X4519" s="26"/>
    </row>
    <row r="4520" spans="1:25" x14ac:dyDescent="0.25">
      <c r="A4520" s="4" t="s">
        <v>240</v>
      </c>
      <c r="B4520" s="4" t="s">
        <v>1337</v>
      </c>
      <c r="C4520" s="4" t="s">
        <v>599</v>
      </c>
      <c r="D4520" s="4" t="s">
        <v>245</v>
      </c>
      <c r="E4520" s="14" t="s">
        <v>474</v>
      </c>
      <c r="F4520" s="5">
        <f t="shared" si="3799"/>
        <v>218006.3</v>
      </c>
      <c r="G4520" s="5">
        <f t="shared" si="3799"/>
        <v>0</v>
      </c>
      <c r="H4520" s="5">
        <f t="shared" si="3799"/>
        <v>0</v>
      </c>
      <c r="I4520" s="5">
        <f t="shared" si="3799"/>
        <v>-114034.09999999999</v>
      </c>
      <c r="J4520" s="5">
        <f t="shared" si="3799"/>
        <v>114032.7</v>
      </c>
      <c r="K4520" s="5">
        <f t="shared" si="3799"/>
        <v>0</v>
      </c>
      <c r="L4520" s="5">
        <f t="shared" si="3799"/>
        <v>-44968.700000000019</v>
      </c>
      <c r="M4520" s="5">
        <f t="shared" si="3780"/>
        <v>59003.499999999978</v>
      </c>
      <c r="N4520" s="5">
        <v>53.588000000000001</v>
      </c>
      <c r="O4520" s="5">
        <f>O4521</f>
        <v>10915.60995</v>
      </c>
      <c r="P4520" s="5">
        <f t="shared" si="3800"/>
        <v>0</v>
      </c>
      <c r="Q4520" s="5">
        <f t="shared" si="3800"/>
        <v>0</v>
      </c>
      <c r="R4520" s="5">
        <f t="shared" si="3800"/>
        <v>379067.37</v>
      </c>
      <c r="S4520" s="5">
        <f t="shared" si="3800"/>
        <v>10915.60995</v>
      </c>
      <c r="T4520" s="5">
        <v>53.587319999999998</v>
      </c>
      <c r="U4520" s="5">
        <f t="shared" si="3800"/>
        <v>0</v>
      </c>
      <c r="V4520" s="36">
        <f t="shared" si="3800"/>
        <v>379067.37</v>
      </c>
      <c r="W4520" s="5">
        <f t="shared" si="3777"/>
        <v>99.998731059192352</v>
      </c>
      <c r="X4520" s="26"/>
    </row>
    <row r="4521" spans="1:25" ht="31.5" x14ac:dyDescent="0.25">
      <c r="A4521" s="4" t="s">
        <v>240</v>
      </c>
      <c r="B4521" s="4" t="s">
        <v>1337</v>
      </c>
      <c r="C4521" s="4" t="s">
        <v>854</v>
      </c>
      <c r="D4521" s="4"/>
      <c r="E4521" s="14" t="s">
        <v>858</v>
      </c>
      <c r="F4521" s="5">
        <v>218006.3</v>
      </c>
      <c r="G4521" s="5"/>
      <c r="H4521" s="5"/>
      <c r="I4521" s="5">
        <f>-114032.7-1.4</f>
        <v>-114034.09999999999</v>
      </c>
      <c r="J4521" s="5">
        <v>114032.7</v>
      </c>
      <c r="K4521" s="5"/>
      <c r="L4521" s="5">
        <f>117652.06-1481.547-68605.801-50000-35248.173-7285.239</f>
        <v>-44968.700000000019</v>
      </c>
      <c r="M4521" s="5">
        <f t="shared" si="3780"/>
        <v>59003.499999999978</v>
      </c>
      <c r="N4521" s="5">
        <v>379067.37</v>
      </c>
      <c r="O4521" s="5">
        <v>10915.60995</v>
      </c>
      <c r="P4521" s="5">
        <v>0</v>
      </c>
      <c r="Q4521" s="5">
        <v>0</v>
      </c>
      <c r="R4521" s="5">
        <f>N4521</f>
        <v>379067.37</v>
      </c>
      <c r="S4521" s="5">
        <f>O4521</f>
        <v>10915.60995</v>
      </c>
      <c r="T4521" s="5">
        <v>379067.37</v>
      </c>
      <c r="U4521" s="5">
        <v>0</v>
      </c>
      <c r="V4521" s="36">
        <f>T4521</f>
        <v>379067.37</v>
      </c>
      <c r="W4521" s="5">
        <f t="shared" si="3777"/>
        <v>100</v>
      </c>
      <c r="X4521" s="26"/>
    </row>
    <row r="4522" spans="1:25" ht="47.25" x14ac:dyDescent="0.25">
      <c r="A4522" s="4" t="s">
        <v>240</v>
      </c>
      <c r="B4522" s="4" t="s">
        <v>1337</v>
      </c>
      <c r="C4522" s="4" t="s">
        <v>1297</v>
      </c>
      <c r="D4522" s="4"/>
      <c r="E4522" s="14" t="s">
        <v>1298</v>
      </c>
      <c r="F4522" s="5">
        <f t="shared" ref="F4522:L4523" si="3801">F4523</f>
        <v>0</v>
      </c>
      <c r="G4522" s="5">
        <f t="shared" si="3801"/>
        <v>0</v>
      </c>
      <c r="H4522" s="5">
        <f t="shared" si="3801"/>
        <v>0</v>
      </c>
      <c r="I4522" s="5">
        <f t="shared" si="3801"/>
        <v>0</v>
      </c>
      <c r="J4522" s="5">
        <f t="shared" si="3801"/>
        <v>0</v>
      </c>
      <c r="K4522" s="5">
        <f t="shared" si="3801"/>
        <v>0</v>
      </c>
      <c r="L4522" s="5">
        <f t="shared" si="3801"/>
        <v>0</v>
      </c>
      <c r="M4522" s="5">
        <f t="shared" si="3780"/>
        <v>0</v>
      </c>
      <c r="N4522" s="5">
        <v>379067.37</v>
      </c>
      <c r="O4522" s="5">
        <f>O4523</f>
        <v>0</v>
      </c>
      <c r="P4522" s="5">
        <f t="shared" ref="P4522:V4523" si="3802">P4523</f>
        <v>0</v>
      </c>
      <c r="Q4522" s="5">
        <f t="shared" si="3802"/>
        <v>0</v>
      </c>
      <c r="R4522" s="5">
        <f t="shared" si="3802"/>
        <v>0</v>
      </c>
      <c r="S4522" s="5">
        <f t="shared" si="3802"/>
        <v>0</v>
      </c>
      <c r="T4522" s="5">
        <v>379067.37</v>
      </c>
      <c r="U4522" s="5">
        <f t="shared" si="3802"/>
        <v>0</v>
      </c>
      <c r="V4522" s="36">
        <f t="shared" si="3802"/>
        <v>0</v>
      </c>
      <c r="W4522" s="5">
        <f t="shared" si="3777"/>
        <v>100</v>
      </c>
      <c r="X4522" s="26"/>
      <c r="Y4522" s="2" t="s">
        <v>1236</v>
      </c>
    </row>
    <row r="4523" spans="1:25" ht="31.5" x14ac:dyDescent="0.25">
      <c r="A4523" s="4" t="s">
        <v>240</v>
      </c>
      <c r="B4523" s="4" t="s">
        <v>1337</v>
      </c>
      <c r="C4523" s="4" t="s">
        <v>1297</v>
      </c>
      <c r="D4523" s="4" t="s">
        <v>246</v>
      </c>
      <c r="E4523" s="14" t="s">
        <v>473</v>
      </c>
      <c r="F4523" s="5">
        <f t="shared" si="3801"/>
        <v>0</v>
      </c>
      <c r="G4523" s="5">
        <f t="shared" si="3801"/>
        <v>0</v>
      </c>
      <c r="H4523" s="5">
        <f t="shared" si="3801"/>
        <v>0</v>
      </c>
      <c r="I4523" s="5">
        <f t="shared" si="3801"/>
        <v>0</v>
      </c>
      <c r="J4523" s="5">
        <f t="shared" si="3801"/>
        <v>0</v>
      </c>
      <c r="K4523" s="5">
        <f t="shared" si="3801"/>
        <v>0</v>
      </c>
      <c r="L4523" s="5">
        <f t="shared" si="3801"/>
        <v>0</v>
      </c>
      <c r="M4523" s="5">
        <f t="shared" si="3780"/>
        <v>0</v>
      </c>
      <c r="N4523" s="5">
        <v>379067.37</v>
      </c>
      <c r="O4523" s="5">
        <f>O4524</f>
        <v>0</v>
      </c>
      <c r="P4523" s="5">
        <f t="shared" si="3802"/>
        <v>0</v>
      </c>
      <c r="Q4523" s="5">
        <f t="shared" si="3802"/>
        <v>0</v>
      </c>
      <c r="R4523" s="5">
        <f t="shared" si="3802"/>
        <v>0</v>
      </c>
      <c r="S4523" s="5">
        <f t="shared" si="3802"/>
        <v>0</v>
      </c>
      <c r="T4523" s="5">
        <v>379067.37</v>
      </c>
      <c r="U4523" s="5">
        <f t="shared" si="3802"/>
        <v>0</v>
      </c>
      <c r="V4523" s="36">
        <f t="shared" si="3802"/>
        <v>0</v>
      </c>
      <c r="W4523" s="5">
        <f t="shared" si="3777"/>
        <v>100</v>
      </c>
      <c r="X4523" s="26"/>
      <c r="Y4523" s="2" t="s">
        <v>1236</v>
      </c>
    </row>
    <row r="4524" spans="1:25" x14ac:dyDescent="0.25">
      <c r="A4524" s="4" t="s">
        <v>240</v>
      </c>
      <c r="B4524" s="4" t="s">
        <v>1337</v>
      </c>
      <c r="C4524" s="4" t="s">
        <v>1297</v>
      </c>
      <c r="D4524" s="4" t="s">
        <v>245</v>
      </c>
      <c r="E4524" s="14" t="s">
        <v>474</v>
      </c>
      <c r="F4524" s="5"/>
      <c r="G4524" s="5"/>
      <c r="H4524" s="5"/>
      <c r="I4524" s="5"/>
      <c r="J4524" s="5"/>
      <c r="K4524" s="5"/>
      <c r="L4524" s="5"/>
      <c r="M4524" s="5">
        <f t="shared" si="3780"/>
        <v>0</v>
      </c>
      <c r="N4524" s="5">
        <v>379067.37</v>
      </c>
      <c r="O4524" s="5">
        <v>0</v>
      </c>
      <c r="P4524" s="5">
        <v>0</v>
      </c>
      <c r="Q4524" s="5">
        <v>0</v>
      </c>
      <c r="R4524" s="5">
        <v>0</v>
      </c>
      <c r="S4524" s="5">
        <v>0</v>
      </c>
      <c r="T4524" s="5">
        <v>379067.37</v>
      </c>
      <c r="U4524" s="5">
        <v>0</v>
      </c>
      <c r="V4524" s="36">
        <v>0</v>
      </c>
      <c r="W4524" s="5">
        <f t="shared" si="3777"/>
        <v>100</v>
      </c>
      <c r="X4524" s="26"/>
      <c r="Y4524" s="2" t="s">
        <v>1236</v>
      </c>
    </row>
    <row r="4525" spans="1:25" ht="31.5" hidden="1" x14ac:dyDescent="0.25">
      <c r="A4525" s="4" t="s">
        <v>240</v>
      </c>
      <c r="B4525" s="4" t="s">
        <v>1337</v>
      </c>
      <c r="C4525" s="4" t="s">
        <v>1038</v>
      </c>
      <c r="D4525" s="4"/>
      <c r="E4525" s="14" t="s">
        <v>859</v>
      </c>
      <c r="F4525" s="5">
        <f t="shared" ref="F4525:L4525" si="3803">F4526+F4528</f>
        <v>0</v>
      </c>
      <c r="G4525" s="5">
        <f t="shared" si="3803"/>
        <v>0</v>
      </c>
      <c r="H4525" s="5">
        <f t="shared" si="3803"/>
        <v>0</v>
      </c>
      <c r="I4525" s="5">
        <f t="shared" si="3803"/>
        <v>0</v>
      </c>
      <c r="J4525" s="5">
        <f t="shared" si="3803"/>
        <v>0</v>
      </c>
      <c r="K4525" s="5">
        <f t="shared" si="3803"/>
        <v>0</v>
      </c>
      <c r="L4525" s="5">
        <f t="shared" si="3803"/>
        <v>1093.999</v>
      </c>
      <c r="M4525" s="5">
        <f t="shared" si="3780"/>
        <v>1093.999</v>
      </c>
      <c r="N4525" s="5">
        <v>0</v>
      </c>
      <c r="O4525" s="5">
        <f>O4526+O4528</f>
        <v>1093.99847</v>
      </c>
      <c r="P4525" s="5">
        <f t="shared" ref="P4525:V4525" si="3804">P4526+P4528</f>
        <v>0</v>
      </c>
      <c r="Q4525" s="5">
        <f t="shared" si="3804"/>
        <v>0</v>
      </c>
      <c r="R4525" s="5">
        <f t="shared" si="3804"/>
        <v>0</v>
      </c>
      <c r="S4525" s="5">
        <f t="shared" si="3804"/>
        <v>0</v>
      </c>
      <c r="T4525" s="5">
        <v>0</v>
      </c>
      <c r="U4525" s="5">
        <f t="shared" si="3804"/>
        <v>0</v>
      </c>
      <c r="V4525" s="36">
        <f t="shared" si="3804"/>
        <v>0</v>
      </c>
      <c r="W4525" s="5" t="e">
        <f t="shared" si="3777"/>
        <v>#DIV/0!</v>
      </c>
      <c r="X4525" s="24" t="s">
        <v>1214</v>
      </c>
    </row>
    <row r="4526" spans="1:25" ht="31.5" hidden="1" x14ac:dyDescent="0.25">
      <c r="A4526" s="4" t="s">
        <v>240</v>
      </c>
      <c r="B4526" s="4" t="s">
        <v>1337</v>
      </c>
      <c r="C4526" s="4" t="s">
        <v>1038</v>
      </c>
      <c r="D4526" s="4" t="s">
        <v>246</v>
      </c>
      <c r="E4526" s="14" t="s">
        <v>473</v>
      </c>
      <c r="F4526" s="5">
        <f t="shared" ref="F4526:L4526" si="3805">F4527</f>
        <v>0</v>
      </c>
      <c r="G4526" s="5">
        <f t="shared" si="3805"/>
        <v>0</v>
      </c>
      <c r="H4526" s="5">
        <f t="shared" si="3805"/>
        <v>0</v>
      </c>
      <c r="I4526" s="5">
        <f t="shared" si="3805"/>
        <v>0</v>
      </c>
      <c r="J4526" s="5">
        <f t="shared" si="3805"/>
        <v>0</v>
      </c>
      <c r="K4526" s="5">
        <f t="shared" si="3805"/>
        <v>0</v>
      </c>
      <c r="L4526" s="5">
        <f t="shared" si="3805"/>
        <v>1093.999</v>
      </c>
      <c r="M4526" s="5">
        <f t="shared" si="3780"/>
        <v>1093.999</v>
      </c>
      <c r="N4526" s="5">
        <v>0</v>
      </c>
      <c r="O4526" s="5">
        <f>O4527</f>
        <v>1093.99847</v>
      </c>
      <c r="P4526" s="5">
        <f t="shared" ref="P4526:V4526" si="3806">P4527</f>
        <v>0</v>
      </c>
      <c r="Q4526" s="5">
        <f t="shared" si="3806"/>
        <v>0</v>
      </c>
      <c r="R4526" s="5">
        <f t="shared" si="3806"/>
        <v>0</v>
      </c>
      <c r="S4526" s="5">
        <f t="shared" si="3806"/>
        <v>0</v>
      </c>
      <c r="T4526" s="5">
        <v>0</v>
      </c>
      <c r="U4526" s="5">
        <f t="shared" si="3806"/>
        <v>0</v>
      </c>
      <c r="V4526" s="36">
        <f t="shared" si="3806"/>
        <v>0</v>
      </c>
      <c r="W4526" s="5" t="e">
        <f t="shared" si="3777"/>
        <v>#DIV/0!</v>
      </c>
      <c r="X4526" s="24" t="s">
        <v>1214</v>
      </c>
    </row>
    <row r="4527" spans="1:25" hidden="1" x14ac:dyDescent="0.25">
      <c r="A4527" s="4" t="s">
        <v>240</v>
      </c>
      <c r="B4527" s="4" t="s">
        <v>1337</v>
      </c>
      <c r="C4527" s="4" t="s">
        <v>1038</v>
      </c>
      <c r="D4527" s="4" t="s">
        <v>245</v>
      </c>
      <c r="E4527" s="14" t="s">
        <v>474</v>
      </c>
      <c r="F4527" s="5"/>
      <c r="G4527" s="5"/>
      <c r="H4527" s="5"/>
      <c r="I4527" s="5"/>
      <c r="J4527" s="5"/>
      <c r="K4527" s="5"/>
      <c r="L4527" s="5">
        <v>1093.999</v>
      </c>
      <c r="M4527" s="5">
        <f t="shared" si="3780"/>
        <v>1093.999</v>
      </c>
      <c r="N4527" s="5">
        <v>0</v>
      </c>
      <c r="O4527" s="5">
        <v>1093.99847</v>
      </c>
      <c r="P4527" s="5">
        <v>0</v>
      </c>
      <c r="Q4527" s="5">
        <v>0</v>
      </c>
      <c r="R4527" s="5">
        <v>0</v>
      </c>
      <c r="S4527" s="5">
        <v>0</v>
      </c>
      <c r="T4527" s="5">
        <v>0</v>
      </c>
      <c r="U4527" s="5">
        <v>0</v>
      </c>
      <c r="V4527" s="36">
        <v>0</v>
      </c>
      <c r="W4527" s="5" t="e">
        <f t="shared" si="3777"/>
        <v>#DIV/0!</v>
      </c>
      <c r="X4527" s="24" t="s">
        <v>1214</v>
      </c>
    </row>
    <row r="4528" spans="1:25" hidden="1" x14ac:dyDescent="0.25">
      <c r="A4528" s="4" t="s">
        <v>240</v>
      </c>
      <c r="B4528" s="4" t="s">
        <v>1337</v>
      </c>
      <c r="C4528" s="4" t="s">
        <v>1064</v>
      </c>
      <c r="D4528" s="4"/>
      <c r="E4528" s="14" t="s">
        <v>1048</v>
      </c>
      <c r="F4528" s="5">
        <f t="shared" ref="F4528:L4528" si="3807">F4529</f>
        <v>0</v>
      </c>
      <c r="G4528" s="5">
        <f t="shared" si="3807"/>
        <v>0</v>
      </c>
      <c r="H4528" s="5">
        <f t="shared" si="3807"/>
        <v>0</v>
      </c>
      <c r="I4528" s="5">
        <f t="shared" si="3807"/>
        <v>0</v>
      </c>
      <c r="J4528" s="5">
        <f t="shared" si="3807"/>
        <v>0</v>
      </c>
      <c r="K4528" s="5">
        <f t="shared" si="3807"/>
        <v>0</v>
      </c>
      <c r="L4528" s="5">
        <f t="shared" si="3807"/>
        <v>0</v>
      </c>
      <c r="M4528" s="5">
        <f t="shared" si="3780"/>
        <v>0</v>
      </c>
      <c r="N4528" s="5">
        <v>0</v>
      </c>
      <c r="O4528" s="5">
        <f>O4529</f>
        <v>0</v>
      </c>
      <c r="P4528" s="5">
        <f t="shared" ref="P4528:V4528" si="3808">P4529</f>
        <v>0</v>
      </c>
      <c r="Q4528" s="5">
        <f t="shared" si="3808"/>
        <v>0</v>
      </c>
      <c r="R4528" s="5">
        <f t="shared" si="3808"/>
        <v>0</v>
      </c>
      <c r="S4528" s="5">
        <f t="shared" si="3808"/>
        <v>0</v>
      </c>
      <c r="T4528" s="5">
        <v>0</v>
      </c>
      <c r="U4528" s="5">
        <f t="shared" si="3808"/>
        <v>0</v>
      </c>
      <c r="V4528" s="36">
        <f t="shared" si="3808"/>
        <v>0</v>
      </c>
      <c r="W4528" s="5" t="e">
        <f t="shared" si="3777"/>
        <v>#DIV/0!</v>
      </c>
      <c r="X4528" s="24" t="s">
        <v>1214</v>
      </c>
      <c r="Y4528" s="2" t="s">
        <v>1236</v>
      </c>
    </row>
    <row r="4529" spans="1:25" ht="63" hidden="1" x14ac:dyDescent="0.25">
      <c r="A4529" s="4" t="s">
        <v>240</v>
      </c>
      <c r="B4529" s="4" t="s">
        <v>1337</v>
      </c>
      <c r="C4529" s="4" t="s">
        <v>1065</v>
      </c>
      <c r="D4529" s="4"/>
      <c r="E4529" s="14" t="s">
        <v>1066</v>
      </c>
      <c r="F4529" s="5"/>
      <c r="G4529" s="5"/>
      <c r="H4529" s="5"/>
      <c r="I4529" s="5"/>
      <c r="J4529" s="5"/>
      <c r="K4529" s="5"/>
      <c r="L4529" s="5"/>
      <c r="M4529" s="5">
        <f t="shared" si="3780"/>
        <v>0</v>
      </c>
      <c r="N4529" s="5">
        <v>0</v>
      </c>
      <c r="O4529" s="5">
        <v>0</v>
      </c>
      <c r="P4529" s="5">
        <v>0</v>
      </c>
      <c r="Q4529" s="5">
        <v>0</v>
      </c>
      <c r="R4529" s="5">
        <v>0</v>
      </c>
      <c r="S4529" s="5">
        <v>0</v>
      </c>
      <c r="T4529" s="5">
        <v>0</v>
      </c>
      <c r="U4529" s="5">
        <v>0</v>
      </c>
      <c r="V4529" s="36">
        <v>0</v>
      </c>
      <c r="W4529" s="5" t="e">
        <f t="shared" si="3777"/>
        <v>#DIV/0!</v>
      </c>
      <c r="X4529" s="24" t="s">
        <v>1214</v>
      </c>
      <c r="Y4529" s="2" t="s">
        <v>1236</v>
      </c>
    </row>
    <row r="4530" spans="1:25" ht="31.5" hidden="1" x14ac:dyDescent="0.25">
      <c r="A4530" s="4" t="s">
        <v>240</v>
      </c>
      <c r="B4530" s="4" t="s">
        <v>1337</v>
      </c>
      <c r="C4530" s="4" t="s">
        <v>1065</v>
      </c>
      <c r="D4530" s="4" t="s">
        <v>246</v>
      </c>
      <c r="E4530" s="14" t="s">
        <v>473</v>
      </c>
      <c r="F4530" s="5">
        <f t="shared" ref="F4530:L4531" si="3809">F4531</f>
        <v>0</v>
      </c>
      <c r="G4530" s="5">
        <f t="shared" si="3809"/>
        <v>0</v>
      </c>
      <c r="H4530" s="5">
        <f t="shared" si="3809"/>
        <v>0</v>
      </c>
      <c r="I4530" s="5">
        <f t="shared" si="3809"/>
        <v>0</v>
      </c>
      <c r="J4530" s="5">
        <f t="shared" si="3809"/>
        <v>0</v>
      </c>
      <c r="K4530" s="5">
        <f t="shared" si="3809"/>
        <v>0</v>
      </c>
      <c r="L4530" s="5">
        <f t="shared" si="3809"/>
        <v>23804.960999999999</v>
      </c>
      <c r="M4530" s="5">
        <f t="shared" si="3780"/>
        <v>23804.960999999999</v>
      </c>
      <c r="N4530" s="5">
        <v>0</v>
      </c>
      <c r="O4530" s="5">
        <f>O4531</f>
        <v>23804.959559999999</v>
      </c>
      <c r="P4530" s="5">
        <f t="shared" ref="P4530:V4531" si="3810">P4531</f>
        <v>0</v>
      </c>
      <c r="Q4530" s="5">
        <f t="shared" si="3810"/>
        <v>0</v>
      </c>
      <c r="R4530" s="5">
        <f t="shared" si="3810"/>
        <v>190442.36072</v>
      </c>
      <c r="S4530" s="5">
        <f t="shared" si="3810"/>
        <v>23804.959559999999</v>
      </c>
      <c r="T4530" s="5">
        <v>0</v>
      </c>
      <c r="U4530" s="5">
        <f t="shared" si="3810"/>
        <v>0</v>
      </c>
      <c r="V4530" s="36">
        <f t="shared" si="3810"/>
        <v>170262.38563999999</v>
      </c>
      <c r="W4530" s="5" t="e">
        <f t="shared" si="3777"/>
        <v>#DIV/0!</v>
      </c>
      <c r="X4530" s="24" t="s">
        <v>1214</v>
      </c>
    </row>
    <row r="4531" spans="1:25" hidden="1" x14ac:dyDescent="0.25">
      <c r="A4531" s="4" t="s">
        <v>240</v>
      </c>
      <c r="B4531" s="4" t="s">
        <v>1337</v>
      </c>
      <c r="C4531" s="4" t="s">
        <v>1065</v>
      </c>
      <c r="D4531" s="4" t="s">
        <v>245</v>
      </c>
      <c r="E4531" s="14" t="s">
        <v>474</v>
      </c>
      <c r="F4531" s="5">
        <f t="shared" si="3809"/>
        <v>0</v>
      </c>
      <c r="G4531" s="5">
        <f t="shared" si="3809"/>
        <v>0</v>
      </c>
      <c r="H4531" s="5">
        <f t="shared" si="3809"/>
        <v>0</v>
      </c>
      <c r="I4531" s="5">
        <f t="shared" si="3809"/>
        <v>0</v>
      </c>
      <c r="J4531" s="5">
        <f t="shared" si="3809"/>
        <v>0</v>
      </c>
      <c r="K4531" s="5">
        <f t="shared" si="3809"/>
        <v>0</v>
      </c>
      <c r="L4531" s="5">
        <f t="shared" si="3809"/>
        <v>23804.960999999999</v>
      </c>
      <c r="M4531" s="5">
        <f t="shared" si="3780"/>
        <v>23804.960999999999</v>
      </c>
      <c r="N4531" s="5">
        <v>0</v>
      </c>
      <c r="O4531" s="5">
        <f>O4532</f>
        <v>23804.959559999999</v>
      </c>
      <c r="P4531" s="5">
        <f t="shared" si="3810"/>
        <v>0</v>
      </c>
      <c r="Q4531" s="5">
        <f t="shared" si="3810"/>
        <v>0</v>
      </c>
      <c r="R4531" s="5">
        <f t="shared" si="3810"/>
        <v>190442.36072</v>
      </c>
      <c r="S4531" s="5">
        <f t="shared" si="3810"/>
        <v>23804.959559999999</v>
      </c>
      <c r="T4531" s="5">
        <v>0</v>
      </c>
      <c r="U4531" s="5">
        <f t="shared" si="3810"/>
        <v>0</v>
      </c>
      <c r="V4531" s="36">
        <f t="shared" si="3810"/>
        <v>170262.38563999999</v>
      </c>
      <c r="W4531" s="5" t="e">
        <f t="shared" si="3777"/>
        <v>#DIV/0!</v>
      </c>
      <c r="X4531" s="24" t="s">
        <v>1214</v>
      </c>
    </row>
    <row r="4532" spans="1:25" x14ac:dyDescent="0.25">
      <c r="A4532" s="9" t="s">
        <v>240</v>
      </c>
      <c r="B4532" s="9" t="s">
        <v>1330</v>
      </c>
      <c r="C4532" s="9"/>
      <c r="D4532" s="9"/>
      <c r="E4532" s="13" t="s">
        <v>452</v>
      </c>
      <c r="F4532" s="5"/>
      <c r="G4532" s="5"/>
      <c r="H4532" s="5"/>
      <c r="I4532" s="5"/>
      <c r="J4532" s="5"/>
      <c r="K4532" s="5"/>
      <c r="L4532" s="5">
        <f>28472.53-4208.975-458.594</f>
        <v>23804.960999999999</v>
      </c>
      <c r="M4532" s="5">
        <f t="shared" si="3780"/>
        <v>23804.960999999999</v>
      </c>
      <c r="N4532" s="11">
        <v>190442.36072</v>
      </c>
      <c r="O4532" s="5">
        <v>23804.959559999999</v>
      </c>
      <c r="P4532" s="5">
        <v>0</v>
      </c>
      <c r="Q4532" s="5">
        <v>0</v>
      </c>
      <c r="R4532" s="5">
        <f>N4532</f>
        <v>190442.36072</v>
      </c>
      <c r="S4532" s="5">
        <f>O4532</f>
        <v>23804.959559999999</v>
      </c>
      <c r="T4532" s="11">
        <v>170262.38563999999</v>
      </c>
      <c r="U4532" s="5">
        <v>0</v>
      </c>
      <c r="V4532" s="36">
        <f>T4532</f>
        <v>170262.38563999999</v>
      </c>
      <c r="W4532" s="11">
        <f t="shared" si="3777"/>
        <v>89.403631101974284</v>
      </c>
      <c r="X4532" s="26"/>
    </row>
    <row r="4533" spans="1:25" ht="31.5" x14ac:dyDescent="0.25">
      <c r="A4533" s="4" t="s">
        <v>240</v>
      </c>
      <c r="B4533" s="4" t="s">
        <v>1330</v>
      </c>
      <c r="C4533" s="4" t="s">
        <v>565</v>
      </c>
      <c r="D4533" s="4"/>
      <c r="E4533" s="14" t="s">
        <v>937</v>
      </c>
      <c r="F4533" s="5">
        <f t="shared" ref="F4533:L4534" si="3811">F4534</f>
        <v>0</v>
      </c>
      <c r="G4533" s="5">
        <f t="shared" si="3811"/>
        <v>0</v>
      </c>
      <c r="H4533" s="5">
        <f t="shared" si="3811"/>
        <v>0</v>
      </c>
      <c r="I4533" s="5">
        <f t="shared" si="3811"/>
        <v>0</v>
      </c>
      <c r="J4533" s="5">
        <f t="shared" si="3811"/>
        <v>0</v>
      </c>
      <c r="K4533" s="5">
        <f t="shared" si="3811"/>
        <v>0</v>
      </c>
      <c r="L4533" s="5">
        <f t="shared" si="3811"/>
        <v>0</v>
      </c>
      <c r="M4533" s="5">
        <f t="shared" si="3780"/>
        <v>0</v>
      </c>
      <c r="N4533" s="5">
        <v>190442.36072</v>
      </c>
      <c r="O4533" s="5">
        <f>O4534</f>
        <v>0</v>
      </c>
      <c r="P4533" s="5">
        <f t="shared" ref="P4533:V4534" si="3812">P4534</f>
        <v>0</v>
      </c>
      <c r="Q4533" s="5">
        <f t="shared" si="3812"/>
        <v>0</v>
      </c>
      <c r="R4533" s="5">
        <f t="shared" si="3812"/>
        <v>0</v>
      </c>
      <c r="S4533" s="5">
        <f t="shared" si="3812"/>
        <v>0</v>
      </c>
      <c r="T4533" s="5">
        <v>170262.38563999999</v>
      </c>
      <c r="U4533" s="5">
        <f t="shared" si="3812"/>
        <v>0</v>
      </c>
      <c r="V4533" s="36">
        <f t="shared" si="3812"/>
        <v>0</v>
      </c>
      <c r="W4533" s="5">
        <f t="shared" si="3777"/>
        <v>89.403631101974284</v>
      </c>
      <c r="X4533" s="26"/>
      <c r="Y4533" s="2" t="s">
        <v>1236</v>
      </c>
    </row>
    <row r="4534" spans="1:25" ht="31.5" x14ac:dyDescent="0.25">
      <c r="A4534" s="4" t="s">
        <v>240</v>
      </c>
      <c r="B4534" s="4" t="s">
        <v>1330</v>
      </c>
      <c r="C4534" s="4" t="s">
        <v>569</v>
      </c>
      <c r="D4534" s="4"/>
      <c r="E4534" s="14" t="s">
        <v>1447</v>
      </c>
      <c r="F4534" s="5">
        <f t="shared" si="3811"/>
        <v>0</v>
      </c>
      <c r="G4534" s="5">
        <f t="shared" si="3811"/>
        <v>0</v>
      </c>
      <c r="H4534" s="5">
        <f t="shared" si="3811"/>
        <v>0</v>
      </c>
      <c r="I4534" s="5">
        <f t="shared" si="3811"/>
        <v>0</v>
      </c>
      <c r="J4534" s="5">
        <f t="shared" si="3811"/>
        <v>0</v>
      </c>
      <c r="K4534" s="5">
        <f t="shared" si="3811"/>
        <v>0</v>
      </c>
      <c r="L4534" s="5">
        <f t="shared" si="3811"/>
        <v>0</v>
      </c>
      <c r="M4534" s="5">
        <f t="shared" si="3780"/>
        <v>0</v>
      </c>
      <c r="N4534" s="5">
        <v>190442.36072</v>
      </c>
      <c r="O4534" s="5">
        <f>O4535</f>
        <v>0</v>
      </c>
      <c r="P4534" s="5">
        <f t="shared" si="3812"/>
        <v>0</v>
      </c>
      <c r="Q4534" s="5">
        <f t="shared" si="3812"/>
        <v>0</v>
      </c>
      <c r="R4534" s="5">
        <f t="shared" si="3812"/>
        <v>0</v>
      </c>
      <c r="S4534" s="5">
        <f t="shared" si="3812"/>
        <v>0</v>
      </c>
      <c r="T4534" s="5">
        <v>170262.38563999999</v>
      </c>
      <c r="U4534" s="5">
        <f t="shared" si="3812"/>
        <v>0</v>
      </c>
      <c r="V4534" s="36">
        <f t="shared" si="3812"/>
        <v>0</v>
      </c>
      <c r="W4534" s="5">
        <f t="shared" si="3777"/>
        <v>89.403631101974284</v>
      </c>
      <c r="X4534" s="26"/>
      <c r="Y4534" s="2" t="s">
        <v>1236</v>
      </c>
    </row>
    <row r="4535" spans="1:25" ht="63" x14ac:dyDescent="0.25">
      <c r="A4535" s="4" t="s">
        <v>240</v>
      </c>
      <c r="B4535" s="4" t="s">
        <v>1330</v>
      </c>
      <c r="C4535" s="4" t="s">
        <v>570</v>
      </c>
      <c r="D4535" s="4"/>
      <c r="E4535" s="14" t="s">
        <v>1448</v>
      </c>
      <c r="F4535" s="5"/>
      <c r="G4535" s="5"/>
      <c r="H4535" s="5"/>
      <c r="I4535" s="5"/>
      <c r="J4535" s="5"/>
      <c r="K4535" s="5"/>
      <c r="L4535" s="5"/>
      <c r="M4535" s="5">
        <f t="shared" si="3780"/>
        <v>0</v>
      </c>
      <c r="N4535" s="5">
        <v>190442.36072</v>
      </c>
      <c r="O4535" s="5">
        <v>0</v>
      </c>
      <c r="P4535" s="5">
        <v>0</v>
      </c>
      <c r="Q4535" s="5">
        <v>0</v>
      </c>
      <c r="R4535" s="5">
        <v>0</v>
      </c>
      <c r="S4535" s="5">
        <v>0</v>
      </c>
      <c r="T4535" s="5">
        <v>170262.38563999999</v>
      </c>
      <c r="U4535" s="5">
        <v>0</v>
      </c>
      <c r="V4535" s="36">
        <v>0</v>
      </c>
      <c r="W4535" s="5">
        <f t="shared" si="3777"/>
        <v>89.403631101974284</v>
      </c>
      <c r="X4535" s="26"/>
      <c r="Y4535" s="2" t="s">
        <v>1236</v>
      </c>
    </row>
    <row r="4536" spans="1:25" ht="31.5" x14ac:dyDescent="0.25">
      <c r="A4536" s="4" t="s">
        <v>240</v>
      </c>
      <c r="B4536" s="4" t="s">
        <v>1330</v>
      </c>
      <c r="C4536" s="4" t="s">
        <v>571</v>
      </c>
      <c r="D4536" s="4"/>
      <c r="E4536" s="14" t="s">
        <v>939</v>
      </c>
      <c r="F4536" s="5">
        <f t="shared" ref="F4536:L4537" si="3813">F4537</f>
        <v>0</v>
      </c>
      <c r="G4536" s="5">
        <f t="shared" si="3813"/>
        <v>0</v>
      </c>
      <c r="H4536" s="5">
        <f t="shared" si="3813"/>
        <v>0</v>
      </c>
      <c r="I4536" s="5">
        <f t="shared" si="3813"/>
        <v>0</v>
      </c>
      <c r="J4536" s="5">
        <f t="shared" si="3813"/>
        <v>0</v>
      </c>
      <c r="K4536" s="5">
        <f t="shared" si="3813"/>
        <v>0</v>
      </c>
      <c r="L4536" s="5">
        <f t="shared" si="3813"/>
        <v>0</v>
      </c>
      <c r="M4536" s="5">
        <f t="shared" si="3780"/>
        <v>0</v>
      </c>
      <c r="N4536" s="5">
        <v>173758.19972</v>
      </c>
      <c r="O4536" s="5">
        <f>O4537</f>
        <v>0</v>
      </c>
      <c r="P4536" s="5">
        <f t="shared" ref="P4536:V4537" si="3814">P4537</f>
        <v>0</v>
      </c>
      <c r="Q4536" s="5">
        <f t="shared" si="3814"/>
        <v>0</v>
      </c>
      <c r="R4536" s="5">
        <f t="shared" si="3814"/>
        <v>0</v>
      </c>
      <c r="S4536" s="5">
        <f t="shared" si="3814"/>
        <v>0</v>
      </c>
      <c r="T4536" s="5">
        <v>153578.22493999999</v>
      </c>
      <c r="U4536" s="5">
        <f t="shared" si="3814"/>
        <v>0</v>
      </c>
      <c r="V4536" s="36">
        <f t="shared" si="3814"/>
        <v>0</v>
      </c>
      <c r="W4536" s="5">
        <f t="shared" si="3777"/>
        <v>88.386174112923172</v>
      </c>
      <c r="X4536" s="26"/>
      <c r="Y4536" s="2" t="s">
        <v>1236</v>
      </c>
    </row>
    <row r="4537" spans="1:25" ht="31.5" x14ac:dyDescent="0.25">
      <c r="A4537" s="4" t="s">
        <v>240</v>
      </c>
      <c r="B4537" s="4" t="s">
        <v>1330</v>
      </c>
      <c r="C4537" s="4" t="s">
        <v>571</v>
      </c>
      <c r="D4537" s="4" t="s">
        <v>246</v>
      </c>
      <c r="E4537" s="14" t="s">
        <v>473</v>
      </c>
      <c r="F4537" s="5">
        <f t="shared" si="3813"/>
        <v>0</v>
      </c>
      <c r="G4537" s="5">
        <f t="shared" si="3813"/>
        <v>0</v>
      </c>
      <c r="H4537" s="5">
        <f t="shared" si="3813"/>
        <v>0</v>
      </c>
      <c r="I4537" s="5">
        <f t="shared" si="3813"/>
        <v>0</v>
      </c>
      <c r="J4537" s="5">
        <f t="shared" si="3813"/>
        <v>0</v>
      </c>
      <c r="K4537" s="5">
        <f t="shared" si="3813"/>
        <v>0</v>
      </c>
      <c r="L4537" s="5">
        <f t="shared" si="3813"/>
        <v>0</v>
      </c>
      <c r="M4537" s="5">
        <f t="shared" si="3780"/>
        <v>0</v>
      </c>
      <c r="N4537" s="5">
        <v>173758.19972</v>
      </c>
      <c r="O4537" s="5">
        <f>O4538</f>
        <v>0</v>
      </c>
      <c r="P4537" s="5">
        <f t="shared" si="3814"/>
        <v>0</v>
      </c>
      <c r="Q4537" s="5">
        <f t="shared" si="3814"/>
        <v>0</v>
      </c>
      <c r="R4537" s="5">
        <f t="shared" si="3814"/>
        <v>0</v>
      </c>
      <c r="S4537" s="5">
        <f t="shared" si="3814"/>
        <v>0</v>
      </c>
      <c r="T4537" s="5">
        <v>153578.22493999999</v>
      </c>
      <c r="U4537" s="5">
        <f t="shared" si="3814"/>
        <v>0</v>
      </c>
      <c r="V4537" s="36">
        <f t="shared" si="3814"/>
        <v>0</v>
      </c>
      <c r="W4537" s="5">
        <f t="shared" si="3777"/>
        <v>88.386174112923172</v>
      </c>
      <c r="X4537" s="26"/>
      <c r="Y4537" s="2" t="s">
        <v>1236</v>
      </c>
    </row>
    <row r="4538" spans="1:25" x14ac:dyDescent="0.25">
      <c r="A4538" s="4" t="s">
        <v>240</v>
      </c>
      <c r="B4538" s="4" t="s">
        <v>1330</v>
      </c>
      <c r="C4538" s="4" t="s">
        <v>571</v>
      </c>
      <c r="D4538" s="4" t="s">
        <v>245</v>
      </c>
      <c r="E4538" s="14" t="s">
        <v>474</v>
      </c>
      <c r="F4538" s="5"/>
      <c r="G4538" s="5"/>
      <c r="H4538" s="5"/>
      <c r="I4538" s="5"/>
      <c r="J4538" s="5"/>
      <c r="K4538" s="5"/>
      <c r="L4538" s="5"/>
      <c r="M4538" s="5">
        <f t="shared" si="3780"/>
        <v>0</v>
      </c>
      <c r="N4538" s="5">
        <v>173758.19972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153578.22493999999</v>
      </c>
      <c r="U4538" s="5">
        <v>0</v>
      </c>
      <c r="V4538" s="36">
        <v>0</v>
      </c>
      <c r="W4538" s="5">
        <f t="shared" si="3777"/>
        <v>88.386174112923172</v>
      </c>
      <c r="X4538" s="26"/>
      <c r="Y4538" s="2" t="s">
        <v>1236</v>
      </c>
    </row>
    <row r="4539" spans="1:25" ht="47.25" x14ac:dyDescent="0.25">
      <c r="A4539" s="4" t="s">
        <v>240</v>
      </c>
      <c r="B4539" s="4" t="s">
        <v>1330</v>
      </c>
      <c r="C4539" s="4" t="s">
        <v>1307</v>
      </c>
      <c r="D4539" s="4"/>
      <c r="E4539" s="14" t="s">
        <v>1308</v>
      </c>
      <c r="F4539" s="5">
        <f t="shared" ref="F4539:L4540" si="3815">F4540</f>
        <v>0</v>
      </c>
      <c r="G4539" s="5">
        <f t="shared" si="3815"/>
        <v>0</v>
      </c>
      <c r="H4539" s="5">
        <f t="shared" si="3815"/>
        <v>0</v>
      </c>
      <c r="I4539" s="5">
        <f t="shared" si="3815"/>
        <v>0</v>
      </c>
      <c r="J4539" s="5">
        <f t="shared" si="3815"/>
        <v>0</v>
      </c>
      <c r="K4539" s="5">
        <f t="shared" si="3815"/>
        <v>0</v>
      </c>
      <c r="L4539" s="5">
        <f t="shared" si="3815"/>
        <v>0</v>
      </c>
      <c r="M4539" s="5">
        <f t="shared" si="3780"/>
        <v>0</v>
      </c>
      <c r="N4539" s="5">
        <v>16684.161</v>
      </c>
      <c r="O4539" s="5">
        <f>O4540</f>
        <v>0</v>
      </c>
      <c r="P4539" s="5">
        <f t="shared" ref="P4539:V4540" si="3816">P4540</f>
        <v>0</v>
      </c>
      <c r="Q4539" s="5">
        <f t="shared" si="3816"/>
        <v>0</v>
      </c>
      <c r="R4539" s="5">
        <f t="shared" si="3816"/>
        <v>0</v>
      </c>
      <c r="S4539" s="5">
        <f t="shared" si="3816"/>
        <v>0</v>
      </c>
      <c r="T4539" s="5">
        <v>16684.1607</v>
      </c>
      <c r="U4539" s="5">
        <f t="shared" si="3816"/>
        <v>0</v>
      </c>
      <c r="V4539" s="36">
        <f t="shared" si="3816"/>
        <v>0</v>
      </c>
      <c r="W4539" s="5">
        <f t="shared" si="3777"/>
        <v>99.999998201887408</v>
      </c>
      <c r="X4539" s="26"/>
      <c r="Y4539" s="2" t="s">
        <v>1236</v>
      </c>
    </row>
    <row r="4540" spans="1:25" ht="31.5" x14ac:dyDescent="0.25">
      <c r="A4540" s="4" t="s">
        <v>240</v>
      </c>
      <c r="B4540" s="4" t="s">
        <v>1330</v>
      </c>
      <c r="C4540" s="4" t="s">
        <v>1307</v>
      </c>
      <c r="D4540" s="4" t="s">
        <v>246</v>
      </c>
      <c r="E4540" s="14" t="s">
        <v>473</v>
      </c>
      <c r="F4540" s="5">
        <f t="shared" si="3815"/>
        <v>0</v>
      </c>
      <c r="G4540" s="5">
        <f t="shared" si="3815"/>
        <v>0</v>
      </c>
      <c r="H4540" s="5">
        <f t="shared" si="3815"/>
        <v>0</v>
      </c>
      <c r="I4540" s="5">
        <f t="shared" si="3815"/>
        <v>0</v>
      </c>
      <c r="J4540" s="5">
        <f t="shared" si="3815"/>
        <v>0</v>
      </c>
      <c r="K4540" s="5">
        <f t="shared" si="3815"/>
        <v>0</v>
      </c>
      <c r="L4540" s="5">
        <f t="shared" si="3815"/>
        <v>0</v>
      </c>
      <c r="M4540" s="5">
        <f t="shared" si="3780"/>
        <v>0</v>
      </c>
      <c r="N4540" s="5">
        <v>16684.161</v>
      </c>
      <c r="O4540" s="5">
        <f>O4541</f>
        <v>0</v>
      </c>
      <c r="P4540" s="5">
        <f t="shared" si="3816"/>
        <v>0</v>
      </c>
      <c r="Q4540" s="5">
        <f t="shared" si="3816"/>
        <v>0</v>
      </c>
      <c r="R4540" s="5">
        <f t="shared" si="3816"/>
        <v>0</v>
      </c>
      <c r="S4540" s="5">
        <f t="shared" si="3816"/>
        <v>0</v>
      </c>
      <c r="T4540" s="5">
        <v>16684.1607</v>
      </c>
      <c r="U4540" s="5">
        <f t="shared" si="3816"/>
        <v>0</v>
      </c>
      <c r="V4540" s="36">
        <f t="shared" si="3816"/>
        <v>0</v>
      </c>
      <c r="W4540" s="5">
        <f t="shared" si="3777"/>
        <v>99.999998201887408</v>
      </c>
      <c r="X4540" s="26"/>
      <c r="Y4540" s="2" t="s">
        <v>1236</v>
      </c>
    </row>
    <row r="4541" spans="1:25" x14ac:dyDescent="0.25">
      <c r="A4541" s="4" t="s">
        <v>240</v>
      </c>
      <c r="B4541" s="4" t="s">
        <v>1330</v>
      </c>
      <c r="C4541" s="4" t="s">
        <v>1307</v>
      </c>
      <c r="D4541" s="4" t="s">
        <v>245</v>
      </c>
      <c r="E4541" s="14" t="s">
        <v>474</v>
      </c>
      <c r="F4541" s="5"/>
      <c r="G4541" s="5"/>
      <c r="H4541" s="5"/>
      <c r="I4541" s="5"/>
      <c r="J4541" s="5"/>
      <c r="K4541" s="5"/>
      <c r="L4541" s="5"/>
      <c r="M4541" s="5">
        <f t="shared" si="3780"/>
        <v>0</v>
      </c>
      <c r="N4541" s="5">
        <v>16684.161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16684.1607</v>
      </c>
      <c r="U4541" s="5">
        <v>0</v>
      </c>
      <c r="V4541" s="36">
        <v>0</v>
      </c>
      <c r="W4541" s="5">
        <f t="shared" si="3777"/>
        <v>99.999998201887408</v>
      </c>
      <c r="X4541" s="26"/>
      <c r="Y4541" s="2" t="s">
        <v>1236</v>
      </c>
    </row>
    <row r="4542" spans="1:25" x14ac:dyDescent="0.25">
      <c r="A4542" s="9" t="s">
        <v>240</v>
      </c>
      <c r="B4542" s="9" t="s">
        <v>1331</v>
      </c>
      <c r="C4542" s="9"/>
      <c r="D4542" s="9"/>
      <c r="E4542" s="13" t="s">
        <v>453</v>
      </c>
      <c r="F4542" s="5">
        <f t="shared" ref="F4542:L4543" si="3817">F4543</f>
        <v>0</v>
      </c>
      <c r="G4542" s="5">
        <f t="shared" si="3817"/>
        <v>0</v>
      </c>
      <c r="H4542" s="5">
        <f t="shared" si="3817"/>
        <v>0</v>
      </c>
      <c r="I4542" s="5">
        <f t="shared" si="3817"/>
        <v>0</v>
      </c>
      <c r="J4542" s="5">
        <f t="shared" si="3817"/>
        <v>0</v>
      </c>
      <c r="K4542" s="5">
        <f t="shared" si="3817"/>
        <v>0</v>
      </c>
      <c r="L4542" s="5">
        <f t="shared" si="3817"/>
        <v>15</v>
      </c>
      <c r="M4542" s="5">
        <f t="shared" si="3780"/>
        <v>15</v>
      </c>
      <c r="N4542" s="11">
        <v>465212.19316000002</v>
      </c>
      <c r="O4542" s="5">
        <f>O4543</f>
        <v>0</v>
      </c>
      <c r="P4542" s="5">
        <f t="shared" ref="P4542:V4543" si="3818">P4543</f>
        <v>0</v>
      </c>
      <c r="Q4542" s="5">
        <f t="shared" si="3818"/>
        <v>0</v>
      </c>
      <c r="R4542" s="5">
        <f t="shared" si="3818"/>
        <v>465212.19316000002</v>
      </c>
      <c r="S4542" s="5">
        <f t="shared" si="3818"/>
        <v>0</v>
      </c>
      <c r="T4542" s="11">
        <v>462047.88144000003</v>
      </c>
      <c r="U4542" s="5">
        <f t="shared" si="3818"/>
        <v>0</v>
      </c>
      <c r="V4542" s="36">
        <f t="shared" si="3818"/>
        <v>0</v>
      </c>
      <c r="W4542" s="11">
        <f t="shared" si="3777"/>
        <v>99.319813245111632</v>
      </c>
      <c r="X4542" s="24"/>
    </row>
    <row r="4543" spans="1:25" x14ac:dyDescent="0.25">
      <c r="A4543" s="4" t="s">
        <v>240</v>
      </c>
      <c r="B4543" s="4" t="s">
        <v>1331</v>
      </c>
      <c r="C4543" s="4" t="s">
        <v>114</v>
      </c>
      <c r="D4543" s="4"/>
      <c r="E4543" s="14" t="s">
        <v>892</v>
      </c>
      <c r="F4543" s="5">
        <f t="shared" si="3817"/>
        <v>0</v>
      </c>
      <c r="G4543" s="5">
        <f t="shared" si="3817"/>
        <v>0</v>
      </c>
      <c r="H4543" s="5">
        <f t="shared" si="3817"/>
        <v>0</v>
      </c>
      <c r="I4543" s="5">
        <f t="shared" si="3817"/>
        <v>0</v>
      </c>
      <c r="J4543" s="5">
        <f t="shared" si="3817"/>
        <v>0</v>
      </c>
      <c r="K4543" s="5">
        <f t="shared" si="3817"/>
        <v>0</v>
      </c>
      <c r="L4543" s="5">
        <f t="shared" si="3817"/>
        <v>15</v>
      </c>
      <c r="M4543" s="5">
        <f t="shared" si="3780"/>
        <v>15</v>
      </c>
      <c r="N4543" s="5">
        <v>465212.19316000002</v>
      </c>
      <c r="O4543" s="5">
        <f>O4544</f>
        <v>0</v>
      </c>
      <c r="P4543" s="5">
        <f t="shared" si="3818"/>
        <v>0</v>
      </c>
      <c r="Q4543" s="5">
        <f t="shared" si="3818"/>
        <v>0</v>
      </c>
      <c r="R4543" s="5">
        <f t="shared" si="3818"/>
        <v>465212.19316000002</v>
      </c>
      <c r="S4543" s="5">
        <f t="shared" si="3818"/>
        <v>0</v>
      </c>
      <c r="T4543" s="5">
        <v>462047.88144000003</v>
      </c>
      <c r="U4543" s="5">
        <f t="shared" si="3818"/>
        <v>0</v>
      </c>
      <c r="V4543" s="36">
        <f t="shared" si="3818"/>
        <v>0</v>
      </c>
      <c r="W4543" s="5">
        <f t="shared" si="3777"/>
        <v>99.319813245111632</v>
      </c>
      <c r="X4543" s="24"/>
    </row>
    <row r="4544" spans="1:25" ht="31.5" x14ac:dyDescent="0.25">
      <c r="A4544" s="4" t="s">
        <v>240</v>
      </c>
      <c r="B4544" s="4" t="s">
        <v>1331</v>
      </c>
      <c r="C4544" s="4" t="s">
        <v>115</v>
      </c>
      <c r="D4544" s="4"/>
      <c r="E4544" s="14" t="s">
        <v>893</v>
      </c>
      <c r="F4544" s="5"/>
      <c r="G4544" s="5"/>
      <c r="H4544" s="5"/>
      <c r="I4544" s="5"/>
      <c r="J4544" s="5"/>
      <c r="K4544" s="5"/>
      <c r="L4544" s="5">
        <v>15</v>
      </c>
      <c r="M4544" s="5">
        <f t="shared" si="3780"/>
        <v>15</v>
      </c>
      <c r="N4544" s="5">
        <v>465212.19316000002</v>
      </c>
      <c r="O4544" s="5">
        <v>0</v>
      </c>
      <c r="P4544" s="5">
        <v>0</v>
      </c>
      <c r="Q4544" s="5">
        <v>0</v>
      </c>
      <c r="R4544" s="5">
        <f>N4544</f>
        <v>465212.19316000002</v>
      </c>
      <c r="S4544" s="5">
        <f>O4544</f>
        <v>0</v>
      </c>
      <c r="T4544" s="5">
        <v>462047.88144000003</v>
      </c>
      <c r="U4544" s="5">
        <v>0</v>
      </c>
      <c r="V4544" s="36">
        <v>0</v>
      </c>
      <c r="W4544" s="5">
        <f t="shared" si="3777"/>
        <v>99.319813245111632</v>
      </c>
      <c r="X4544" s="24"/>
    </row>
    <row r="4545" spans="1:25" ht="47.25" x14ac:dyDescent="0.25">
      <c r="A4545" s="4" t="s">
        <v>240</v>
      </c>
      <c r="B4545" s="4" t="s">
        <v>1331</v>
      </c>
      <c r="C4545" s="4" t="s">
        <v>262</v>
      </c>
      <c r="D4545" s="4"/>
      <c r="E4545" s="14" t="s">
        <v>895</v>
      </c>
      <c r="F4545" s="5">
        <f t="shared" ref="F4545:L4546" si="3819">F4546</f>
        <v>77977.3</v>
      </c>
      <c r="G4545" s="5">
        <f t="shared" si="3819"/>
        <v>150000</v>
      </c>
      <c r="H4545" s="5">
        <f t="shared" si="3819"/>
        <v>0</v>
      </c>
      <c r="I4545" s="5">
        <f t="shared" si="3819"/>
        <v>-77977.3</v>
      </c>
      <c r="J4545" s="5">
        <f t="shared" si="3819"/>
        <v>-150000</v>
      </c>
      <c r="K4545" s="5">
        <f t="shared" si="3819"/>
        <v>0</v>
      </c>
      <c r="L4545" s="5">
        <f t="shared" si="3819"/>
        <v>8887.8259999999991</v>
      </c>
      <c r="M4545" s="5">
        <f t="shared" si="3780"/>
        <v>8887.8259999999991</v>
      </c>
      <c r="N4545" s="5">
        <v>465212.19316000002</v>
      </c>
      <c r="O4545" s="5">
        <f>O4546</f>
        <v>0</v>
      </c>
      <c r="P4545" s="5">
        <f t="shared" ref="P4545:V4546" si="3820">P4546</f>
        <v>0</v>
      </c>
      <c r="Q4545" s="5">
        <f t="shared" si="3820"/>
        <v>0</v>
      </c>
      <c r="R4545" s="5">
        <f t="shared" si="3820"/>
        <v>465212.19316000002</v>
      </c>
      <c r="S4545" s="5">
        <f t="shared" si="3820"/>
        <v>0</v>
      </c>
      <c r="T4545" s="5">
        <v>462047.88144000003</v>
      </c>
      <c r="U4545" s="5">
        <f t="shared" si="3820"/>
        <v>0</v>
      </c>
      <c r="V4545" s="36">
        <f t="shared" si="3820"/>
        <v>0</v>
      </c>
      <c r="W4545" s="5">
        <f t="shared" si="3777"/>
        <v>99.319813245111632</v>
      </c>
      <c r="X4545" s="26"/>
    </row>
    <row r="4546" spans="1:25" ht="31.5" x14ac:dyDescent="0.25">
      <c r="A4546" s="4" t="s">
        <v>240</v>
      </c>
      <c r="B4546" s="4" t="s">
        <v>1331</v>
      </c>
      <c r="C4546" s="4" t="s">
        <v>261</v>
      </c>
      <c r="D4546" s="4"/>
      <c r="E4546" s="14" t="s">
        <v>896</v>
      </c>
      <c r="F4546" s="5">
        <f t="shared" si="3819"/>
        <v>77977.3</v>
      </c>
      <c r="G4546" s="5">
        <f t="shared" si="3819"/>
        <v>150000</v>
      </c>
      <c r="H4546" s="5">
        <f t="shared" si="3819"/>
        <v>0</v>
      </c>
      <c r="I4546" s="5">
        <f t="shared" si="3819"/>
        <v>-77977.3</v>
      </c>
      <c r="J4546" s="5">
        <f t="shared" si="3819"/>
        <v>-150000</v>
      </c>
      <c r="K4546" s="5">
        <f t="shared" si="3819"/>
        <v>0</v>
      </c>
      <c r="L4546" s="5">
        <f t="shared" si="3819"/>
        <v>8887.8259999999991</v>
      </c>
      <c r="M4546" s="5">
        <f t="shared" si="3780"/>
        <v>8887.8259999999991</v>
      </c>
      <c r="N4546" s="5">
        <v>465212.19316000002</v>
      </c>
      <c r="O4546" s="5">
        <f>O4547</f>
        <v>0</v>
      </c>
      <c r="P4546" s="5">
        <f t="shared" si="3820"/>
        <v>0</v>
      </c>
      <c r="Q4546" s="5">
        <f t="shared" si="3820"/>
        <v>0</v>
      </c>
      <c r="R4546" s="5">
        <f t="shared" si="3820"/>
        <v>465212.19316000002</v>
      </c>
      <c r="S4546" s="5">
        <f t="shared" si="3820"/>
        <v>0</v>
      </c>
      <c r="T4546" s="5">
        <v>462047.88144000003</v>
      </c>
      <c r="U4546" s="5">
        <f t="shared" si="3820"/>
        <v>0</v>
      </c>
      <c r="V4546" s="36">
        <f t="shared" si="3820"/>
        <v>0</v>
      </c>
      <c r="W4546" s="5">
        <f t="shared" si="3777"/>
        <v>99.319813245111632</v>
      </c>
      <c r="X4546" s="26"/>
    </row>
    <row r="4547" spans="1:25" ht="31.5" x14ac:dyDescent="0.25">
      <c r="A4547" s="4" t="s">
        <v>240</v>
      </c>
      <c r="B4547" s="4" t="s">
        <v>1331</v>
      </c>
      <c r="C4547" s="4" t="s">
        <v>261</v>
      </c>
      <c r="D4547" s="4" t="s">
        <v>246</v>
      </c>
      <c r="E4547" s="14" t="s">
        <v>473</v>
      </c>
      <c r="F4547" s="5">
        <v>77977.3</v>
      </c>
      <c r="G4547" s="5">
        <v>150000</v>
      </c>
      <c r="H4547" s="5"/>
      <c r="I4547" s="5">
        <v>-77977.3</v>
      </c>
      <c r="J4547" s="5">
        <v>-150000</v>
      </c>
      <c r="K4547" s="5"/>
      <c r="L4547" s="5">
        <v>8887.8259999999991</v>
      </c>
      <c r="M4547" s="5">
        <f t="shared" si="3780"/>
        <v>8887.8259999999991</v>
      </c>
      <c r="N4547" s="5">
        <v>465212.19316000002</v>
      </c>
      <c r="O4547" s="5">
        <v>0</v>
      </c>
      <c r="P4547" s="5">
        <v>0</v>
      </c>
      <c r="Q4547" s="5">
        <v>0</v>
      </c>
      <c r="R4547" s="5">
        <f>N4547</f>
        <v>465212.19316000002</v>
      </c>
      <c r="S4547" s="5">
        <f>O4547</f>
        <v>0</v>
      </c>
      <c r="T4547" s="5">
        <v>462047.88144000003</v>
      </c>
      <c r="U4547" s="5">
        <v>0</v>
      </c>
      <c r="V4547" s="36">
        <v>0</v>
      </c>
      <c r="W4547" s="5">
        <f t="shared" si="3777"/>
        <v>99.319813245111632</v>
      </c>
      <c r="X4547" s="26"/>
    </row>
    <row r="4548" spans="1:25" x14ac:dyDescent="0.25">
      <c r="A4548" s="4" t="s">
        <v>240</v>
      </c>
      <c r="B4548" s="4" t="s">
        <v>1331</v>
      </c>
      <c r="C4548" s="4" t="s">
        <v>261</v>
      </c>
      <c r="D4548" s="4" t="s">
        <v>245</v>
      </c>
      <c r="E4548" s="14" t="s">
        <v>474</v>
      </c>
      <c r="F4548" s="5">
        <f t="shared" ref="F4548:L4549" si="3821">F4549</f>
        <v>399362.19999999995</v>
      </c>
      <c r="G4548" s="5">
        <f t="shared" si="3821"/>
        <v>543422.1</v>
      </c>
      <c r="H4548" s="5">
        <f t="shared" si="3821"/>
        <v>397811.89999999997</v>
      </c>
      <c r="I4548" s="5">
        <f t="shared" si="3821"/>
        <v>0</v>
      </c>
      <c r="J4548" s="5">
        <f t="shared" si="3821"/>
        <v>0</v>
      </c>
      <c r="K4548" s="5">
        <f t="shared" si="3821"/>
        <v>0</v>
      </c>
      <c r="L4548" s="5">
        <f t="shared" si="3821"/>
        <v>-321619.57</v>
      </c>
      <c r="M4548" s="5">
        <f t="shared" si="3780"/>
        <v>77742.629999999946</v>
      </c>
      <c r="N4548" s="5">
        <v>465212.19316000002</v>
      </c>
      <c r="O4548" s="5">
        <f>O4549</f>
        <v>70951.877739999996</v>
      </c>
      <c r="P4548" s="5">
        <f t="shared" ref="P4548:V4549" si="3822">P4549</f>
        <v>560463.38557000004</v>
      </c>
      <c r="Q4548" s="5">
        <f t="shared" si="3822"/>
        <v>70951.877739999996</v>
      </c>
      <c r="R4548" s="5">
        <f t="shared" si="3822"/>
        <v>560463.38557000004</v>
      </c>
      <c r="S4548" s="5">
        <f t="shared" si="3822"/>
        <v>70951.877739999996</v>
      </c>
      <c r="T4548" s="5">
        <v>462047.88144000003</v>
      </c>
      <c r="U4548" s="5">
        <f t="shared" si="3822"/>
        <v>497773.62605000002</v>
      </c>
      <c r="V4548" s="36">
        <f t="shared" si="3822"/>
        <v>497773.62605000002</v>
      </c>
      <c r="W4548" s="5">
        <f t="shared" si="3777"/>
        <v>99.319813245111632</v>
      </c>
      <c r="X4548" s="26"/>
    </row>
    <row r="4549" spans="1:25" x14ac:dyDescent="0.25">
      <c r="A4549" s="7" t="s">
        <v>240</v>
      </c>
      <c r="B4549" s="7" t="s">
        <v>35</v>
      </c>
      <c r="C4549" s="7"/>
      <c r="D4549" s="7"/>
      <c r="E4549" s="18" t="s">
        <v>770</v>
      </c>
      <c r="F4549" s="5">
        <f t="shared" si="3821"/>
        <v>399362.19999999995</v>
      </c>
      <c r="G4549" s="5">
        <f t="shared" si="3821"/>
        <v>543422.1</v>
      </c>
      <c r="H4549" s="5">
        <f t="shared" si="3821"/>
        <v>397811.89999999997</v>
      </c>
      <c r="I4549" s="5">
        <f t="shared" si="3821"/>
        <v>0</v>
      </c>
      <c r="J4549" s="5">
        <f t="shared" si="3821"/>
        <v>0</v>
      </c>
      <c r="K4549" s="5">
        <f t="shared" si="3821"/>
        <v>0</v>
      </c>
      <c r="L4549" s="5">
        <f t="shared" si="3821"/>
        <v>-321619.57</v>
      </c>
      <c r="M4549" s="5">
        <f t="shared" si="3780"/>
        <v>77742.629999999946</v>
      </c>
      <c r="N4549" s="8">
        <v>562468.7668000001</v>
      </c>
      <c r="O4549" s="5">
        <f>O4550</f>
        <v>70951.877739999996</v>
      </c>
      <c r="P4549" s="5">
        <f t="shared" si="3822"/>
        <v>560463.38557000004</v>
      </c>
      <c r="Q4549" s="5">
        <f t="shared" si="3822"/>
        <v>70951.877739999996</v>
      </c>
      <c r="R4549" s="5">
        <f t="shared" si="3822"/>
        <v>560463.38557000004</v>
      </c>
      <c r="S4549" s="5">
        <f t="shared" si="3822"/>
        <v>70951.877739999996</v>
      </c>
      <c r="T4549" s="8">
        <v>499779.00629000005</v>
      </c>
      <c r="U4549" s="5">
        <f t="shared" si="3822"/>
        <v>497773.62605000002</v>
      </c>
      <c r="V4549" s="36">
        <f t="shared" si="3822"/>
        <v>497773.62605000002</v>
      </c>
      <c r="W4549" s="8">
        <f t="shared" si="3777"/>
        <v>88.854534827479412</v>
      </c>
      <c r="X4549" s="26"/>
    </row>
    <row r="4550" spans="1:25" x14ac:dyDescent="0.25">
      <c r="A4550" s="9" t="s">
        <v>240</v>
      </c>
      <c r="B4550" s="9" t="s">
        <v>1341</v>
      </c>
      <c r="C4550" s="9"/>
      <c r="D4550" s="9"/>
      <c r="E4550" s="13" t="s">
        <v>650</v>
      </c>
      <c r="F4550" s="5">
        <v>399362.19999999995</v>
      </c>
      <c r="G4550" s="5">
        <v>543422.1</v>
      </c>
      <c r="H4550" s="5">
        <v>397811.89999999997</v>
      </c>
      <c r="I4550" s="5"/>
      <c r="J4550" s="5"/>
      <c r="K4550" s="5"/>
      <c r="L4550" s="5">
        <f>-13765.2+4208.975+9646.9-242805.3-11844.332-67060.613</f>
        <v>-321619.57</v>
      </c>
      <c r="M4550" s="5">
        <f t="shared" si="3780"/>
        <v>77742.629999999946</v>
      </c>
      <c r="N4550" s="11">
        <v>560463.38557000004</v>
      </c>
      <c r="O4550" s="5">
        <v>70951.877739999996</v>
      </c>
      <c r="P4550" s="5">
        <f>N4550</f>
        <v>560463.38557000004</v>
      </c>
      <c r="Q4550" s="5">
        <f>O4550</f>
        <v>70951.877739999996</v>
      </c>
      <c r="R4550" s="5">
        <f>N4550</f>
        <v>560463.38557000004</v>
      </c>
      <c r="S4550" s="5">
        <f>O4550</f>
        <v>70951.877739999996</v>
      </c>
      <c r="T4550" s="11">
        <v>497773.62605000002</v>
      </c>
      <c r="U4550" s="5">
        <f>T4550</f>
        <v>497773.62605000002</v>
      </c>
      <c r="V4550" s="36">
        <f>T4550</f>
        <v>497773.62605000002</v>
      </c>
      <c r="W4550" s="11">
        <f t="shared" si="3777"/>
        <v>88.814655669925074</v>
      </c>
      <c r="X4550" s="26"/>
    </row>
    <row r="4551" spans="1:25" ht="31.5" x14ac:dyDescent="0.25">
      <c r="A4551" s="4" t="s">
        <v>240</v>
      </c>
      <c r="B4551" s="4" t="s">
        <v>1341</v>
      </c>
      <c r="C4551" s="4" t="s">
        <v>553</v>
      </c>
      <c r="D4551" s="4"/>
      <c r="E4551" s="14" t="s">
        <v>898</v>
      </c>
      <c r="F4551" s="5">
        <f t="shared" ref="F4551:L4552" si="3823">F4552</f>
        <v>15981.7</v>
      </c>
      <c r="G4551" s="5">
        <f t="shared" si="3823"/>
        <v>0</v>
      </c>
      <c r="H4551" s="5">
        <f t="shared" si="3823"/>
        <v>0</v>
      </c>
      <c r="I4551" s="5">
        <f t="shared" si="3823"/>
        <v>0</v>
      </c>
      <c r="J4551" s="5">
        <f t="shared" si="3823"/>
        <v>0</v>
      </c>
      <c r="K4551" s="5">
        <f t="shared" si="3823"/>
        <v>0</v>
      </c>
      <c r="L4551" s="5">
        <f t="shared" si="3823"/>
        <v>-13552.564</v>
      </c>
      <c r="M4551" s="5">
        <f t="shared" si="3780"/>
        <v>2429.1360000000004</v>
      </c>
      <c r="N4551" s="5">
        <v>560463.38557000004</v>
      </c>
      <c r="O4551" s="5">
        <f>O4552</f>
        <v>2429.1353800000002</v>
      </c>
      <c r="P4551" s="5">
        <f t="shared" ref="P4551:V4552" si="3824">P4552</f>
        <v>0</v>
      </c>
      <c r="Q4551" s="5">
        <f t="shared" si="3824"/>
        <v>0</v>
      </c>
      <c r="R4551" s="5">
        <f t="shared" si="3824"/>
        <v>560463.38557000004</v>
      </c>
      <c r="S4551" s="5">
        <f t="shared" si="3824"/>
        <v>2429.1353800000002</v>
      </c>
      <c r="T4551" s="5">
        <v>497773.62605000002</v>
      </c>
      <c r="U4551" s="5">
        <f t="shared" si="3824"/>
        <v>0</v>
      </c>
      <c r="V4551" s="36">
        <f t="shared" si="3824"/>
        <v>497773.62605000002</v>
      </c>
      <c r="W4551" s="5">
        <f t="shared" si="3777"/>
        <v>88.814655669925074</v>
      </c>
      <c r="X4551" s="26"/>
    </row>
    <row r="4552" spans="1:25" ht="31.5" x14ac:dyDescent="0.25">
      <c r="A4552" s="4" t="s">
        <v>240</v>
      </c>
      <c r="B4552" s="4" t="s">
        <v>1341</v>
      </c>
      <c r="C4552" s="4" t="s">
        <v>554</v>
      </c>
      <c r="D4552" s="4"/>
      <c r="E4552" s="14" t="s">
        <v>899</v>
      </c>
      <c r="F4552" s="5">
        <f t="shared" si="3823"/>
        <v>15981.7</v>
      </c>
      <c r="G4552" s="5">
        <f t="shared" si="3823"/>
        <v>0</v>
      </c>
      <c r="H4552" s="5">
        <f t="shared" si="3823"/>
        <v>0</v>
      </c>
      <c r="I4552" s="5">
        <f t="shared" si="3823"/>
        <v>0</v>
      </c>
      <c r="J4552" s="5">
        <f t="shared" si="3823"/>
        <v>0</v>
      </c>
      <c r="K4552" s="5">
        <f t="shared" si="3823"/>
        <v>0</v>
      </c>
      <c r="L4552" s="5">
        <f t="shared" si="3823"/>
        <v>-13552.564</v>
      </c>
      <c r="M4552" s="5">
        <f t="shared" si="3780"/>
        <v>2429.1360000000004</v>
      </c>
      <c r="N4552" s="5">
        <v>560463.38557000004</v>
      </c>
      <c r="O4552" s="5">
        <f>O4553</f>
        <v>2429.1353800000002</v>
      </c>
      <c r="P4552" s="5">
        <f t="shared" si="3824"/>
        <v>0</v>
      </c>
      <c r="Q4552" s="5">
        <f t="shared" si="3824"/>
        <v>0</v>
      </c>
      <c r="R4552" s="5">
        <f t="shared" si="3824"/>
        <v>560463.38557000004</v>
      </c>
      <c r="S4552" s="5">
        <f t="shared" si="3824"/>
        <v>2429.1353800000002</v>
      </c>
      <c r="T4552" s="5">
        <v>497773.62605000002</v>
      </c>
      <c r="U4552" s="5">
        <f t="shared" si="3824"/>
        <v>0</v>
      </c>
      <c r="V4552" s="36">
        <f t="shared" si="3824"/>
        <v>497773.62605000002</v>
      </c>
      <c r="W4552" s="5">
        <f t="shared" si="3777"/>
        <v>88.814655669925074</v>
      </c>
      <c r="X4552" s="26"/>
    </row>
    <row r="4553" spans="1:25" ht="63" x14ac:dyDescent="0.25">
      <c r="A4553" s="4" t="s">
        <v>240</v>
      </c>
      <c r="B4553" s="4" t="s">
        <v>1341</v>
      </c>
      <c r="C4553" s="4" t="s">
        <v>555</v>
      </c>
      <c r="D4553" s="4"/>
      <c r="E4553" s="14" t="s">
        <v>900</v>
      </c>
      <c r="F4553" s="5">
        <v>15981.7</v>
      </c>
      <c r="G4553" s="5"/>
      <c r="H4553" s="5"/>
      <c r="I4553" s="5"/>
      <c r="J4553" s="5"/>
      <c r="K4553" s="5"/>
      <c r="L4553" s="5">
        <v>-13552.564</v>
      </c>
      <c r="M4553" s="5">
        <f t="shared" si="3780"/>
        <v>2429.1360000000004</v>
      </c>
      <c r="N4553" s="5">
        <v>560463.38557000004</v>
      </c>
      <c r="O4553" s="5">
        <v>2429.1353800000002</v>
      </c>
      <c r="P4553" s="5">
        <v>0</v>
      </c>
      <c r="Q4553" s="5">
        <v>0</v>
      </c>
      <c r="R4553" s="5">
        <f>N4553</f>
        <v>560463.38557000004</v>
      </c>
      <c r="S4553" s="5">
        <f>O4553</f>
        <v>2429.1353800000002</v>
      </c>
      <c r="T4553" s="5">
        <v>497773.62605000002</v>
      </c>
      <c r="U4553" s="5">
        <v>0</v>
      </c>
      <c r="V4553" s="36">
        <f>T4553</f>
        <v>497773.62605000002</v>
      </c>
      <c r="W4553" s="5">
        <f t="shared" si="3777"/>
        <v>88.814655669925074</v>
      </c>
      <c r="X4553" s="26"/>
    </row>
    <row r="4554" spans="1:25" ht="31.5" x14ac:dyDescent="0.25">
      <c r="A4554" s="4" t="s">
        <v>240</v>
      </c>
      <c r="B4554" s="4" t="s">
        <v>1341</v>
      </c>
      <c r="C4554" s="4" t="s">
        <v>1112</v>
      </c>
      <c r="D4554" s="4"/>
      <c r="E4554" s="14" t="s">
        <v>1272</v>
      </c>
      <c r="F4554" s="5">
        <f t="shared" ref="F4554:L4555" si="3825">F4555</f>
        <v>22843.7</v>
      </c>
      <c r="G4554" s="5">
        <f t="shared" si="3825"/>
        <v>4627.2</v>
      </c>
      <c r="H4554" s="5">
        <f t="shared" si="3825"/>
        <v>0</v>
      </c>
      <c r="I4554" s="5">
        <f t="shared" si="3825"/>
        <v>-10.199999999999999</v>
      </c>
      <c r="J4554" s="5">
        <f t="shared" si="3825"/>
        <v>0</v>
      </c>
      <c r="K4554" s="5">
        <f t="shared" si="3825"/>
        <v>0</v>
      </c>
      <c r="L4554" s="5">
        <f t="shared" si="3825"/>
        <v>63510.048999999999</v>
      </c>
      <c r="M4554" s="5">
        <f t="shared" si="3780"/>
        <v>86343.548999999999</v>
      </c>
      <c r="N4554" s="5">
        <v>311374.52909000003</v>
      </c>
      <c r="O4554" s="5">
        <f>O4555</f>
        <v>20108.66676</v>
      </c>
      <c r="P4554" s="5">
        <f t="shared" ref="P4554:V4555" si="3826">P4555</f>
        <v>0</v>
      </c>
      <c r="Q4554" s="5">
        <f t="shared" si="3826"/>
        <v>0</v>
      </c>
      <c r="R4554" s="5">
        <f t="shared" si="3826"/>
        <v>311374.52909000003</v>
      </c>
      <c r="S4554" s="5">
        <f t="shared" si="3826"/>
        <v>20108.66676</v>
      </c>
      <c r="T4554" s="5">
        <v>302592.33282000001</v>
      </c>
      <c r="U4554" s="5">
        <f t="shared" si="3826"/>
        <v>0</v>
      </c>
      <c r="V4554" s="36">
        <f t="shared" si="3826"/>
        <v>302592.33282000001</v>
      </c>
      <c r="W4554" s="5">
        <f t="shared" si="3777"/>
        <v>97.179539284839322</v>
      </c>
      <c r="X4554" s="26"/>
    </row>
    <row r="4555" spans="1:25" ht="31.5" x14ac:dyDescent="0.25">
      <c r="A4555" s="4" t="s">
        <v>240</v>
      </c>
      <c r="B4555" s="4" t="s">
        <v>1341</v>
      </c>
      <c r="C4555" s="4" t="s">
        <v>1112</v>
      </c>
      <c r="D4555" s="4" t="s">
        <v>246</v>
      </c>
      <c r="E4555" s="14" t="s">
        <v>473</v>
      </c>
      <c r="F4555" s="5">
        <f t="shared" si="3825"/>
        <v>22843.7</v>
      </c>
      <c r="G4555" s="5">
        <f t="shared" si="3825"/>
        <v>4627.2</v>
      </c>
      <c r="H4555" s="5">
        <f t="shared" si="3825"/>
        <v>0</v>
      </c>
      <c r="I4555" s="5">
        <f t="shared" si="3825"/>
        <v>-10.199999999999999</v>
      </c>
      <c r="J4555" s="5">
        <f t="shared" si="3825"/>
        <v>0</v>
      </c>
      <c r="K4555" s="5">
        <f t="shared" si="3825"/>
        <v>0</v>
      </c>
      <c r="L4555" s="5">
        <f t="shared" si="3825"/>
        <v>63510.048999999999</v>
      </c>
      <c r="M4555" s="5">
        <f t="shared" si="3780"/>
        <v>86343.548999999999</v>
      </c>
      <c r="N4555" s="5">
        <v>311374.52909000003</v>
      </c>
      <c r="O4555" s="5">
        <f>O4556</f>
        <v>20108.66676</v>
      </c>
      <c r="P4555" s="5">
        <f t="shared" si="3826"/>
        <v>0</v>
      </c>
      <c r="Q4555" s="5">
        <f t="shared" si="3826"/>
        <v>0</v>
      </c>
      <c r="R4555" s="5">
        <f t="shared" si="3826"/>
        <v>311374.52909000003</v>
      </c>
      <c r="S4555" s="5">
        <f t="shared" si="3826"/>
        <v>20108.66676</v>
      </c>
      <c r="T4555" s="5">
        <v>302592.33282000001</v>
      </c>
      <c r="U4555" s="5">
        <f t="shared" si="3826"/>
        <v>0</v>
      </c>
      <c r="V4555" s="36">
        <f t="shared" si="3826"/>
        <v>302592.33282000001</v>
      </c>
      <c r="W4555" s="5">
        <f t="shared" ref="W4555:W4618" si="3827">T4555/N4555*100</f>
        <v>97.179539284839322</v>
      </c>
      <c r="X4555" s="26"/>
    </row>
    <row r="4556" spans="1:25" x14ac:dyDescent="0.25">
      <c r="A4556" s="4" t="s">
        <v>240</v>
      </c>
      <c r="B4556" s="4" t="s">
        <v>1341</v>
      </c>
      <c r="C4556" s="4" t="s">
        <v>1112</v>
      </c>
      <c r="D4556" s="4" t="s">
        <v>245</v>
      </c>
      <c r="E4556" s="14" t="s">
        <v>474</v>
      </c>
      <c r="F4556" s="5">
        <v>22843.7</v>
      </c>
      <c r="G4556" s="5">
        <v>4627.2</v>
      </c>
      <c r="H4556" s="5"/>
      <c r="I4556" s="5">
        <v>-10.199999999999999</v>
      </c>
      <c r="J4556" s="5"/>
      <c r="K4556" s="5"/>
      <c r="L4556" s="5">
        <f>0.007+4627.2+58882.842</f>
        <v>63510.048999999999</v>
      </c>
      <c r="M4556" s="5">
        <f t="shared" si="3780"/>
        <v>86343.548999999999</v>
      </c>
      <c r="N4556" s="5">
        <v>311374.52909000003</v>
      </c>
      <c r="O4556" s="5">
        <v>20108.66676</v>
      </c>
      <c r="P4556" s="5">
        <v>0</v>
      </c>
      <c r="Q4556" s="5">
        <v>0</v>
      </c>
      <c r="R4556" s="5">
        <f>N4556</f>
        <v>311374.52909000003</v>
      </c>
      <c r="S4556" s="5">
        <f>O4556</f>
        <v>20108.66676</v>
      </c>
      <c r="T4556" s="5">
        <v>302592.33282000001</v>
      </c>
      <c r="U4556" s="5">
        <v>0</v>
      </c>
      <c r="V4556" s="36">
        <f>T4556</f>
        <v>302592.33282000001</v>
      </c>
      <c r="W4556" s="5">
        <f t="shared" si="3827"/>
        <v>97.179539284839322</v>
      </c>
      <c r="X4556" s="26"/>
    </row>
    <row r="4557" spans="1:25" ht="31.5" x14ac:dyDescent="0.25">
      <c r="A4557" s="4" t="s">
        <v>240</v>
      </c>
      <c r="B4557" s="4" t="s">
        <v>1341</v>
      </c>
      <c r="C4557" s="4" t="s">
        <v>559</v>
      </c>
      <c r="D4557" s="4"/>
      <c r="E4557" s="14" t="s">
        <v>655</v>
      </c>
      <c r="F4557" s="5">
        <f t="shared" ref="F4557:L4558" si="3828">F4558</f>
        <v>0</v>
      </c>
      <c r="G4557" s="5">
        <f t="shared" si="3828"/>
        <v>0</v>
      </c>
      <c r="H4557" s="5">
        <f t="shared" si="3828"/>
        <v>0</v>
      </c>
      <c r="I4557" s="5">
        <f t="shared" si="3828"/>
        <v>0</v>
      </c>
      <c r="J4557" s="5">
        <f t="shared" si="3828"/>
        <v>0</v>
      </c>
      <c r="K4557" s="5">
        <f t="shared" si="3828"/>
        <v>0</v>
      </c>
      <c r="L4557" s="5">
        <f t="shared" si="3828"/>
        <v>0</v>
      </c>
      <c r="M4557" s="5">
        <f t="shared" si="3780"/>
        <v>0</v>
      </c>
      <c r="N4557" s="5">
        <v>245588.85647999999</v>
      </c>
      <c r="O4557" s="5">
        <f>O4558</f>
        <v>0</v>
      </c>
      <c r="P4557" s="5">
        <f t="shared" ref="P4557:V4558" si="3829">P4558</f>
        <v>0</v>
      </c>
      <c r="Q4557" s="5">
        <f t="shared" si="3829"/>
        <v>0</v>
      </c>
      <c r="R4557" s="5">
        <f t="shared" si="3829"/>
        <v>0</v>
      </c>
      <c r="S4557" s="5">
        <f t="shared" si="3829"/>
        <v>0</v>
      </c>
      <c r="T4557" s="5">
        <v>191681.29323000001</v>
      </c>
      <c r="U4557" s="5">
        <f t="shared" si="3829"/>
        <v>0</v>
      </c>
      <c r="V4557" s="36">
        <f t="shared" si="3829"/>
        <v>0</v>
      </c>
      <c r="W4557" s="5">
        <f t="shared" si="3827"/>
        <v>78.04967048478845</v>
      </c>
      <c r="X4557" s="26"/>
      <c r="Y4557" s="2" t="s">
        <v>1236</v>
      </c>
    </row>
    <row r="4558" spans="1:25" ht="31.5" x14ac:dyDescent="0.25">
      <c r="A4558" s="4" t="s">
        <v>240</v>
      </c>
      <c r="B4558" s="4" t="s">
        <v>1341</v>
      </c>
      <c r="C4558" s="4" t="s">
        <v>559</v>
      </c>
      <c r="D4558" s="4" t="s">
        <v>246</v>
      </c>
      <c r="E4558" s="14" t="s">
        <v>473</v>
      </c>
      <c r="F4558" s="5">
        <f t="shared" si="3828"/>
        <v>0</v>
      </c>
      <c r="G4558" s="5">
        <f t="shared" si="3828"/>
        <v>0</v>
      </c>
      <c r="H4558" s="5">
        <f t="shared" si="3828"/>
        <v>0</v>
      </c>
      <c r="I4558" s="5">
        <f t="shared" si="3828"/>
        <v>0</v>
      </c>
      <c r="J4558" s="5">
        <f t="shared" si="3828"/>
        <v>0</v>
      </c>
      <c r="K4558" s="5">
        <f t="shared" si="3828"/>
        <v>0</v>
      </c>
      <c r="L4558" s="5">
        <f t="shared" si="3828"/>
        <v>0</v>
      </c>
      <c r="M4558" s="5">
        <f t="shared" si="3780"/>
        <v>0</v>
      </c>
      <c r="N4558" s="5">
        <v>245588.85647999999</v>
      </c>
      <c r="O4558" s="5">
        <f>O4559</f>
        <v>0</v>
      </c>
      <c r="P4558" s="5">
        <f t="shared" si="3829"/>
        <v>0</v>
      </c>
      <c r="Q4558" s="5">
        <f t="shared" si="3829"/>
        <v>0</v>
      </c>
      <c r="R4558" s="5">
        <f t="shared" si="3829"/>
        <v>0</v>
      </c>
      <c r="S4558" s="5">
        <f t="shared" si="3829"/>
        <v>0</v>
      </c>
      <c r="T4558" s="5">
        <v>191681.29323000001</v>
      </c>
      <c r="U4558" s="5">
        <f t="shared" si="3829"/>
        <v>0</v>
      </c>
      <c r="V4558" s="36">
        <f t="shared" si="3829"/>
        <v>0</v>
      </c>
      <c r="W4558" s="5">
        <f t="shared" si="3827"/>
        <v>78.04967048478845</v>
      </c>
      <c r="X4558" s="26"/>
      <c r="Y4558" s="2" t="s">
        <v>1236</v>
      </c>
    </row>
    <row r="4559" spans="1:25" x14ac:dyDescent="0.25">
      <c r="A4559" s="4" t="s">
        <v>240</v>
      </c>
      <c r="B4559" s="4" t="s">
        <v>1341</v>
      </c>
      <c r="C4559" s="4" t="s">
        <v>559</v>
      </c>
      <c r="D4559" s="4" t="s">
        <v>245</v>
      </c>
      <c r="E4559" s="14" t="s">
        <v>474</v>
      </c>
      <c r="F4559" s="5"/>
      <c r="G4559" s="5"/>
      <c r="H4559" s="5"/>
      <c r="I4559" s="5"/>
      <c r="J4559" s="5"/>
      <c r="K4559" s="5"/>
      <c r="L4559" s="5"/>
      <c r="M4559" s="5">
        <f t="shared" si="3780"/>
        <v>0</v>
      </c>
      <c r="N4559" s="5">
        <v>245588.85647999999</v>
      </c>
      <c r="O4559" s="5">
        <v>0</v>
      </c>
      <c r="P4559" s="5">
        <v>0</v>
      </c>
      <c r="Q4559" s="5">
        <v>0</v>
      </c>
      <c r="R4559" s="5">
        <v>0</v>
      </c>
      <c r="S4559" s="5">
        <v>0</v>
      </c>
      <c r="T4559" s="5">
        <v>191681.29323000001</v>
      </c>
      <c r="U4559" s="5">
        <v>0</v>
      </c>
      <c r="V4559" s="36">
        <v>0</v>
      </c>
      <c r="W4559" s="5">
        <f t="shared" si="3827"/>
        <v>78.04967048478845</v>
      </c>
      <c r="X4559" s="26"/>
      <c r="Y4559" s="2" t="s">
        <v>1236</v>
      </c>
    </row>
    <row r="4560" spans="1:25" ht="31.5" hidden="1" x14ac:dyDescent="0.25">
      <c r="A4560" s="4" t="s">
        <v>240</v>
      </c>
      <c r="B4560" s="4" t="s">
        <v>1341</v>
      </c>
      <c r="C4560" s="4" t="s">
        <v>560</v>
      </c>
      <c r="D4560" s="4"/>
      <c r="E4560" s="14" t="s">
        <v>656</v>
      </c>
      <c r="F4560" s="5">
        <f t="shared" ref="F4560:L4561" si="3830">F4561</f>
        <v>194812</v>
      </c>
      <c r="G4560" s="5">
        <f t="shared" si="3830"/>
        <v>37288.300000000003</v>
      </c>
      <c r="H4560" s="5">
        <f t="shared" si="3830"/>
        <v>0</v>
      </c>
      <c r="I4560" s="5">
        <f t="shared" si="3830"/>
        <v>-105423.3</v>
      </c>
      <c r="J4560" s="5">
        <f t="shared" si="3830"/>
        <v>129483.6</v>
      </c>
      <c r="K4560" s="5">
        <f t="shared" si="3830"/>
        <v>0</v>
      </c>
      <c r="L4560" s="5">
        <f t="shared" si="3830"/>
        <v>-37830.423000000003</v>
      </c>
      <c r="M4560" s="5">
        <f t="shared" si="3780"/>
        <v>51558.276999999995</v>
      </c>
      <c r="N4560" s="5">
        <v>0</v>
      </c>
      <c r="O4560" s="5">
        <f>O4561</f>
        <v>51056.11666</v>
      </c>
      <c r="P4560" s="5">
        <f t="shared" ref="P4560:V4561" si="3831">P4561</f>
        <v>0</v>
      </c>
      <c r="Q4560" s="5">
        <f t="shared" si="3831"/>
        <v>0</v>
      </c>
      <c r="R4560" s="5">
        <f t="shared" si="3831"/>
        <v>0</v>
      </c>
      <c r="S4560" s="5">
        <f t="shared" si="3831"/>
        <v>51056.11666</v>
      </c>
      <c r="T4560" s="5">
        <v>0</v>
      </c>
      <c r="U4560" s="5">
        <f t="shared" si="3831"/>
        <v>0</v>
      </c>
      <c r="V4560" s="36">
        <f t="shared" si="3831"/>
        <v>0</v>
      </c>
      <c r="W4560" s="5" t="e">
        <f t="shared" si="3827"/>
        <v>#DIV/0!</v>
      </c>
      <c r="X4560" s="24" t="s">
        <v>1214</v>
      </c>
    </row>
    <row r="4561" spans="1:25" ht="31.5" hidden="1" x14ac:dyDescent="0.25">
      <c r="A4561" s="4" t="s">
        <v>240</v>
      </c>
      <c r="B4561" s="4" t="s">
        <v>1341</v>
      </c>
      <c r="C4561" s="4" t="s">
        <v>560</v>
      </c>
      <c r="D4561" s="4" t="s">
        <v>246</v>
      </c>
      <c r="E4561" s="14" t="s">
        <v>473</v>
      </c>
      <c r="F4561" s="5">
        <f t="shared" si="3830"/>
        <v>194812</v>
      </c>
      <c r="G4561" s="5">
        <f t="shared" si="3830"/>
        <v>37288.300000000003</v>
      </c>
      <c r="H4561" s="5">
        <f t="shared" si="3830"/>
        <v>0</v>
      </c>
      <c r="I4561" s="5">
        <f t="shared" si="3830"/>
        <v>-105423.3</v>
      </c>
      <c r="J4561" s="5">
        <f t="shared" si="3830"/>
        <v>129483.6</v>
      </c>
      <c r="K4561" s="5">
        <f t="shared" si="3830"/>
        <v>0</v>
      </c>
      <c r="L4561" s="5">
        <f t="shared" si="3830"/>
        <v>-37830.423000000003</v>
      </c>
      <c r="M4561" s="5">
        <f t="shared" si="3780"/>
        <v>51558.276999999995</v>
      </c>
      <c r="N4561" s="5">
        <v>0</v>
      </c>
      <c r="O4561" s="5">
        <f>O4562</f>
        <v>51056.11666</v>
      </c>
      <c r="P4561" s="5">
        <f t="shared" si="3831"/>
        <v>0</v>
      </c>
      <c r="Q4561" s="5">
        <f t="shared" si="3831"/>
        <v>0</v>
      </c>
      <c r="R4561" s="5">
        <f t="shared" si="3831"/>
        <v>0</v>
      </c>
      <c r="S4561" s="5">
        <f t="shared" si="3831"/>
        <v>51056.11666</v>
      </c>
      <c r="T4561" s="5">
        <v>0</v>
      </c>
      <c r="U4561" s="5">
        <f t="shared" si="3831"/>
        <v>0</v>
      </c>
      <c r="V4561" s="36">
        <f t="shared" si="3831"/>
        <v>0</v>
      </c>
      <c r="W4561" s="5" t="e">
        <f t="shared" si="3827"/>
        <v>#DIV/0!</v>
      </c>
      <c r="X4561" s="24" t="s">
        <v>1214</v>
      </c>
    </row>
    <row r="4562" spans="1:25" hidden="1" x14ac:dyDescent="0.25">
      <c r="A4562" s="4" t="s">
        <v>240</v>
      </c>
      <c r="B4562" s="4" t="s">
        <v>1341</v>
      </c>
      <c r="C4562" s="4" t="s">
        <v>560</v>
      </c>
      <c r="D4562" s="4" t="s">
        <v>245</v>
      </c>
      <c r="E4562" s="14" t="s">
        <v>474</v>
      </c>
      <c r="F4562" s="5">
        <v>194812</v>
      </c>
      <c r="G4562" s="5">
        <v>37288.300000000003</v>
      </c>
      <c r="H4562" s="5"/>
      <c r="I4562" s="5">
        <v>-105423.3</v>
      </c>
      <c r="J4562" s="5">
        <f>31027.3+105423.3-6967</f>
        <v>129483.6</v>
      </c>
      <c r="K4562" s="5"/>
      <c r="L4562" s="5">
        <f>-45242.3+20560.688-10430.071-2718.74</f>
        <v>-37830.423000000003</v>
      </c>
      <c r="M4562" s="5">
        <f t="shared" ref="M4562:M4631" si="3832">F4562+I4562+L4562</f>
        <v>51558.276999999995</v>
      </c>
      <c r="N4562" s="5">
        <v>0</v>
      </c>
      <c r="O4562" s="5">
        <v>51056.11666</v>
      </c>
      <c r="P4562" s="5">
        <v>0</v>
      </c>
      <c r="Q4562" s="5">
        <v>0</v>
      </c>
      <c r="R4562" s="5">
        <f>N4562</f>
        <v>0</v>
      </c>
      <c r="S4562" s="5">
        <f>O4562</f>
        <v>51056.11666</v>
      </c>
      <c r="T4562" s="5">
        <v>0</v>
      </c>
      <c r="U4562" s="5">
        <v>0</v>
      </c>
      <c r="V4562" s="36">
        <f>T4562</f>
        <v>0</v>
      </c>
      <c r="W4562" s="5" t="e">
        <f t="shared" si="3827"/>
        <v>#DIV/0!</v>
      </c>
      <c r="X4562" s="24" t="s">
        <v>1214</v>
      </c>
    </row>
    <row r="4563" spans="1:25" ht="31.5" x14ac:dyDescent="0.25">
      <c r="A4563" s="4" t="s">
        <v>240</v>
      </c>
      <c r="B4563" s="4" t="s">
        <v>1341</v>
      </c>
      <c r="C4563" s="4" t="s">
        <v>829</v>
      </c>
      <c r="D4563" s="4"/>
      <c r="E4563" s="14" t="s">
        <v>1034</v>
      </c>
      <c r="F4563" s="5">
        <f t="shared" ref="F4563:L4564" si="3833">F4564</f>
        <v>0</v>
      </c>
      <c r="G4563" s="5">
        <f t="shared" si="3833"/>
        <v>25599.8</v>
      </c>
      <c r="H4563" s="5">
        <f t="shared" si="3833"/>
        <v>105085.6</v>
      </c>
      <c r="I4563" s="5">
        <f t="shared" si="3833"/>
        <v>0</v>
      </c>
      <c r="J4563" s="5">
        <f t="shared" si="3833"/>
        <v>-25599.8</v>
      </c>
      <c r="K4563" s="5">
        <f t="shared" si="3833"/>
        <v>-105085.6</v>
      </c>
      <c r="L4563" s="5">
        <f t="shared" si="3833"/>
        <v>0</v>
      </c>
      <c r="M4563" s="5">
        <f t="shared" si="3832"/>
        <v>0</v>
      </c>
      <c r="N4563" s="5">
        <v>3500</v>
      </c>
      <c r="O4563" s="5">
        <f>O4564</f>
        <v>0</v>
      </c>
      <c r="P4563" s="5">
        <f t="shared" ref="P4563:V4564" si="3834">P4564</f>
        <v>0</v>
      </c>
      <c r="Q4563" s="5">
        <f t="shared" si="3834"/>
        <v>0</v>
      </c>
      <c r="R4563" s="5">
        <f t="shared" si="3834"/>
        <v>0</v>
      </c>
      <c r="S4563" s="5">
        <f t="shared" si="3834"/>
        <v>0</v>
      </c>
      <c r="T4563" s="5">
        <v>3500</v>
      </c>
      <c r="U4563" s="5">
        <f t="shared" si="3834"/>
        <v>0</v>
      </c>
      <c r="V4563" s="36">
        <f t="shared" si="3834"/>
        <v>0</v>
      </c>
      <c r="W4563" s="5">
        <f t="shared" si="3827"/>
        <v>100</v>
      </c>
      <c r="X4563" s="26"/>
      <c r="Y4563" s="2" t="s">
        <v>1236</v>
      </c>
    </row>
    <row r="4564" spans="1:25" ht="31.5" x14ac:dyDescent="0.25">
      <c r="A4564" s="4" t="s">
        <v>240</v>
      </c>
      <c r="B4564" s="4" t="s">
        <v>1341</v>
      </c>
      <c r="C4564" s="4" t="s">
        <v>829</v>
      </c>
      <c r="D4564" s="4" t="s">
        <v>246</v>
      </c>
      <c r="E4564" s="14" t="s">
        <v>473</v>
      </c>
      <c r="F4564" s="5">
        <f t="shared" si="3833"/>
        <v>0</v>
      </c>
      <c r="G4564" s="5">
        <f t="shared" si="3833"/>
        <v>25599.8</v>
      </c>
      <c r="H4564" s="5">
        <f t="shared" si="3833"/>
        <v>105085.6</v>
      </c>
      <c r="I4564" s="5">
        <f t="shared" si="3833"/>
        <v>0</v>
      </c>
      <c r="J4564" s="5">
        <f t="shared" si="3833"/>
        <v>-25599.8</v>
      </c>
      <c r="K4564" s="5">
        <f t="shared" si="3833"/>
        <v>-105085.6</v>
      </c>
      <c r="L4564" s="5">
        <f t="shared" si="3833"/>
        <v>0</v>
      </c>
      <c r="M4564" s="5">
        <f t="shared" si="3832"/>
        <v>0</v>
      </c>
      <c r="N4564" s="5">
        <v>3500</v>
      </c>
      <c r="O4564" s="5">
        <f>O4565</f>
        <v>0</v>
      </c>
      <c r="P4564" s="5">
        <f t="shared" si="3834"/>
        <v>0</v>
      </c>
      <c r="Q4564" s="5">
        <f t="shared" si="3834"/>
        <v>0</v>
      </c>
      <c r="R4564" s="5">
        <f t="shared" si="3834"/>
        <v>0</v>
      </c>
      <c r="S4564" s="5">
        <f t="shared" si="3834"/>
        <v>0</v>
      </c>
      <c r="T4564" s="5">
        <v>3500</v>
      </c>
      <c r="U4564" s="5">
        <f t="shared" si="3834"/>
        <v>0</v>
      </c>
      <c r="V4564" s="36">
        <f t="shared" si="3834"/>
        <v>0</v>
      </c>
      <c r="W4564" s="5">
        <f t="shared" si="3827"/>
        <v>100</v>
      </c>
      <c r="X4564" s="26"/>
      <c r="Y4564" s="2" t="s">
        <v>1236</v>
      </c>
    </row>
    <row r="4565" spans="1:25" x14ac:dyDescent="0.25">
      <c r="A4565" s="4" t="s">
        <v>240</v>
      </c>
      <c r="B4565" s="4" t="s">
        <v>1341</v>
      </c>
      <c r="C4565" s="4" t="s">
        <v>829</v>
      </c>
      <c r="D4565" s="4" t="s">
        <v>245</v>
      </c>
      <c r="E4565" s="14" t="s">
        <v>474</v>
      </c>
      <c r="F4565" s="5"/>
      <c r="G4565" s="5">
        <v>25599.8</v>
      </c>
      <c r="H4565" s="5">
        <v>105085.6</v>
      </c>
      <c r="I4565" s="5"/>
      <c r="J4565" s="5">
        <v>-25599.8</v>
      </c>
      <c r="K4565" s="5">
        <v>-105085.6</v>
      </c>
      <c r="L4565" s="5"/>
      <c r="M4565" s="5">
        <f t="shared" si="3832"/>
        <v>0</v>
      </c>
      <c r="N4565" s="5">
        <v>3500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3500</v>
      </c>
      <c r="U4565" s="5">
        <v>0</v>
      </c>
      <c r="V4565" s="36">
        <v>0</v>
      </c>
      <c r="W4565" s="5">
        <f t="shared" si="3827"/>
        <v>100</v>
      </c>
      <c r="X4565" s="26"/>
      <c r="Y4565" s="2" t="s">
        <v>1236</v>
      </c>
    </row>
    <row r="4566" spans="1:25" ht="47.25" hidden="1" x14ac:dyDescent="0.25">
      <c r="A4566" s="4" t="s">
        <v>240</v>
      </c>
      <c r="B4566" s="4" t="s">
        <v>1341</v>
      </c>
      <c r="C4566" s="4" t="s">
        <v>830</v>
      </c>
      <c r="D4566" s="4"/>
      <c r="E4566" s="14" t="s">
        <v>1565</v>
      </c>
      <c r="F4566" s="5">
        <f t="shared" ref="F4566:L4567" si="3835">F4567</f>
        <v>22858.799999999999</v>
      </c>
      <c r="G4566" s="5">
        <f t="shared" si="3835"/>
        <v>104477.2</v>
      </c>
      <c r="H4566" s="5">
        <f t="shared" si="3835"/>
        <v>0</v>
      </c>
      <c r="I4566" s="5">
        <f t="shared" si="3835"/>
        <v>0</v>
      </c>
      <c r="J4566" s="5">
        <f t="shared" si="3835"/>
        <v>59234</v>
      </c>
      <c r="K4566" s="5">
        <f t="shared" si="3835"/>
        <v>0</v>
      </c>
      <c r="L4566" s="5">
        <f t="shared" si="3835"/>
        <v>-15037.822</v>
      </c>
      <c r="M4566" s="5">
        <f t="shared" si="3832"/>
        <v>7820.9779999999992</v>
      </c>
      <c r="N4566" s="5">
        <v>0</v>
      </c>
      <c r="O4566" s="5">
        <f>O4567</f>
        <v>1412.34665</v>
      </c>
      <c r="P4566" s="5">
        <f t="shared" ref="P4566:V4567" si="3836">P4567</f>
        <v>0</v>
      </c>
      <c r="Q4566" s="5">
        <f t="shared" si="3836"/>
        <v>0</v>
      </c>
      <c r="R4566" s="5">
        <f t="shared" si="3836"/>
        <v>0</v>
      </c>
      <c r="S4566" s="5">
        <f t="shared" si="3836"/>
        <v>1412.34665</v>
      </c>
      <c r="T4566" s="5">
        <v>0</v>
      </c>
      <c r="U4566" s="5">
        <f t="shared" si="3836"/>
        <v>0</v>
      </c>
      <c r="V4566" s="36">
        <f t="shared" si="3836"/>
        <v>0</v>
      </c>
      <c r="W4566" s="5" t="e">
        <f t="shared" si="3827"/>
        <v>#DIV/0!</v>
      </c>
      <c r="X4566" s="24" t="s">
        <v>1214</v>
      </c>
    </row>
    <row r="4567" spans="1:25" ht="31.5" hidden="1" x14ac:dyDescent="0.25">
      <c r="A4567" s="4" t="s">
        <v>240</v>
      </c>
      <c r="B4567" s="4" t="s">
        <v>1341</v>
      </c>
      <c r="C4567" s="4" t="s">
        <v>830</v>
      </c>
      <c r="D4567" s="4" t="s">
        <v>246</v>
      </c>
      <c r="E4567" s="14" t="s">
        <v>473</v>
      </c>
      <c r="F4567" s="5">
        <f t="shared" si="3835"/>
        <v>22858.799999999999</v>
      </c>
      <c r="G4567" s="5">
        <f t="shared" si="3835"/>
        <v>104477.2</v>
      </c>
      <c r="H4567" s="5">
        <f t="shared" si="3835"/>
        <v>0</v>
      </c>
      <c r="I4567" s="5">
        <f t="shared" si="3835"/>
        <v>0</v>
      </c>
      <c r="J4567" s="5">
        <f t="shared" si="3835"/>
        <v>59234</v>
      </c>
      <c r="K4567" s="5">
        <f t="shared" si="3835"/>
        <v>0</v>
      </c>
      <c r="L4567" s="5">
        <f t="shared" si="3835"/>
        <v>-15037.822</v>
      </c>
      <c r="M4567" s="5">
        <f t="shared" si="3832"/>
        <v>7820.9779999999992</v>
      </c>
      <c r="N4567" s="5">
        <v>0</v>
      </c>
      <c r="O4567" s="5">
        <f>O4568</f>
        <v>1412.34665</v>
      </c>
      <c r="P4567" s="5">
        <f t="shared" si="3836"/>
        <v>0</v>
      </c>
      <c r="Q4567" s="5">
        <f t="shared" si="3836"/>
        <v>0</v>
      </c>
      <c r="R4567" s="5">
        <f t="shared" si="3836"/>
        <v>0</v>
      </c>
      <c r="S4567" s="5">
        <f t="shared" si="3836"/>
        <v>1412.34665</v>
      </c>
      <c r="T4567" s="5">
        <v>0</v>
      </c>
      <c r="U4567" s="5">
        <f t="shared" si="3836"/>
        <v>0</v>
      </c>
      <c r="V4567" s="36">
        <f t="shared" si="3836"/>
        <v>0</v>
      </c>
      <c r="W4567" s="5" t="e">
        <f t="shared" si="3827"/>
        <v>#DIV/0!</v>
      </c>
      <c r="X4567" s="24" t="s">
        <v>1214</v>
      </c>
    </row>
    <row r="4568" spans="1:25" hidden="1" x14ac:dyDescent="0.25">
      <c r="A4568" s="4" t="s">
        <v>240</v>
      </c>
      <c r="B4568" s="4" t="s">
        <v>1341</v>
      </c>
      <c r="C4568" s="4" t="s">
        <v>830</v>
      </c>
      <c r="D4568" s="4" t="s">
        <v>245</v>
      </c>
      <c r="E4568" s="14" t="s">
        <v>474</v>
      </c>
      <c r="F4568" s="5">
        <v>22858.799999999999</v>
      </c>
      <c r="G4568" s="5">
        <v>104477.2</v>
      </c>
      <c r="H4568" s="5"/>
      <c r="I4568" s="5"/>
      <c r="J4568" s="5">
        <v>59234</v>
      </c>
      <c r="K4568" s="5"/>
      <c r="L4568" s="5">
        <f>-12845.454-2192.368</f>
        <v>-15037.822</v>
      </c>
      <c r="M4568" s="5">
        <f t="shared" si="3832"/>
        <v>7820.9779999999992</v>
      </c>
      <c r="N4568" s="5">
        <v>0</v>
      </c>
      <c r="O4568" s="5">
        <v>1412.34665</v>
      </c>
      <c r="P4568" s="5">
        <v>0</v>
      </c>
      <c r="Q4568" s="5">
        <v>0</v>
      </c>
      <c r="R4568" s="5">
        <f>N4568</f>
        <v>0</v>
      </c>
      <c r="S4568" s="5">
        <f>O4568</f>
        <v>1412.34665</v>
      </c>
      <c r="T4568" s="5">
        <v>0</v>
      </c>
      <c r="U4568" s="5">
        <v>0</v>
      </c>
      <c r="V4568" s="36">
        <f>T4568</f>
        <v>0</v>
      </c>
      <c r="W4568" s="5" t="e">
        <f t="shared" si="3827"/>
        <v>#DIV/0!</v>
      </c>
      <c r="X4568" s="24" t="s">
        <v>1214</v>
      </c>
    </row>
    <row r="4569" spans="1:25" ht="31.5" hidden="1" x14ac:dyDescent="0.25">
      <c r="A4569" s="4" t="s">
        <v>240</v>
      </c>
      <c r="B4569" s="4" t="s">
        <v>1341</v>
      </c>
      <c r="C4569" s="4" t="s">
        <v>1566</v>
      </c>
      <c r="D4569" s="4"/>
      <c r="E4569" s="14" t="s">
        <v>1567</v>
      </c>
      <c r="F4569" s="5">
        <f t="shared" ref="F4569:L4570" si="3837">F4570</f>
        <v>20817</v>
      </c>
      <c r="G4569" s="5">
        <f t="shared" si="3837"/>
        <v>38961.5</v>
      </c>
      <c r="H4569" s="5">
        <f t="shared" si="3837"/>
        <v>248632.5</v>
      </c>
      <c r="I4569" s="5">
        <f t="shared" si="3837"/>
        <v>0</v>
      </c>
      <c r="J4569" s="5">
        <f t="shared" si="3837"/>
        <v>0</v>
      </c>
      <c r="K4569" s="5">
        <f t="shared" si="3837"/>
        <v>59234</v>
      </c>
      <c r="L4569" s="5">
        <f t="shared" si="3837"/>
        <v>-12868.806</v>
      </c>
      <c r="M4569" s="5">
        <f t="shared" si="3832"/>
        <v>7948.1939999999995</v>
      </c>
      <c r="N4569" s="5">
        <v>0</v>
      </c>
      <c r="O4569" s="5">
        <f>O4570</f>
        <v>7948.1920899999996</v>
      </c>
      <c r="P4569" s="5">
        <f t="shared" ref="P4569:V4570" si="3838">P4570</f>
        <v>0</v>
      </c>
      <c r="Q4569" s="5">
        <f t="shared" si="3838"/>
        <v>0</v>
      </c>
      <c r="R4569" s="5">
        <f t="shared" si="3838"/>
        <v>0</v>
      </c>
      <c r="S4569" s="5">
        <f t="shared" si="3838"/>
        <v>7948.1920899999996</v>
      </c>
      <c r="T4569" s="5">
        <v>0</v>
      </c>
      <c r="U4569" s="5">
        <f t="shared" si="3838"/>
        <v>0</v>
      </c>
      <c r="V4569" s="36">
        <f t="shared" si="3838"/>
        <v>0</v>
      </c>
      <c r="W4569" s="5" t="e">
        <f t="shared" si="3827"/>
        <v>#DIV/0!</v>
      </c>
      <c r="X4569" s="24" t="s">
        <v>1214</v>
      </c>
    </row>
    <row r="4570" spans="1:25" ht="31.5" hidden="1" x14ac:dyDescent="0.25">
      <c r="A4570" s="4" t="s">
        <v>240</v>
      </c>
      <c r="B4570" s="4" t="s">
        <v>1341</v>
      </c>
      <c r="C4570" s="4" t="s">
        <v>1566</v>
      </c>
      <c r="D4570" s="4" t="s">
        <v>246</v>
      </c>
      <c r="E4570" s="14" t="s">
        <v>473</v>
      </c>
      <c r="F4570" s="5">
        <f t="shared" si="3837"/>
        <v>20817</v>
      </c>
      <c r="G4570" s="5">
        <f t="shared" si="3837"/>
        <v>38961.5</v>
      </c>
      <c r="H4570" s="5">
        <f t="shared" si="3837"/>
        <v>248632.5</v>
      </c>
      <c r="I4570" s="5">
        <f t="shared" si="3837"/>
        <v>0</v>
      </c>
      <c r="J4570" s="5">
        <f t="shared" si="3837"/>
        <v>0</v>
      </c>
      <c r="K4570" s="5">
        <f t="shared" si="3837"/>
        <v>59234</v>
      </c>
      <c r="L4570" s="5">
        <f t="shared" si="3837"/>
        <v>-12868.806</v>
      </c>
      <c r="M4570" s="5">
        <f t="shared" si="3832"/>
        <v>7948.1939999999995</v>
      </c>
      <c r="N4570" s="5">
        <v>0</v>
      </c>
      <c r="O4570" s="5">
        <f>O4571</f>
        <v>7948.1920899999996</v>
      </c>
      <c r="P4570" s="5">
        <f t="shared" si="3838"/>
        <v>0</v>
      </c>
      <c r="Q4570" s="5">
        <f t="shared" si="3838"/>
        <v>0</v>
      </c>
      <c r="R4570" s="5">
        <f t="shared" si="3838"/>
        <v>0</v>
      </c>
      <c r="S4570" s="5">
        <f t="shared" si="3838"/>
        <v>7948.1920899999996</v>
      </c>
      <c r="T4570" s="5">
        <v>0</v>
      </c>
      <c r="U4570" s="5">
        <f t="shared" si="3838"/>
        <v>0</v>
      </c>
      <c r="V4570" s="36">
        <f t="shared" si="3838"/>
        <v>0</v>
      </c>
      <c r="W4570" s="5" t="e">
        <f t="shared" si="3827"/>
        <v>#DIV/0!</v>
      </c>
      <c r="X4570" s="24" t="s">
        <v>1214</v>
      </c>
    </row>
    <row r="4571" spans="1:25" hidden="1" x14ac:dyDescent="0.25">
      <c r="A4571" s="4" t="s">
        <v>240</v>
      </c>
      <c r="B4571" s="4" t="s">
        <v>1341</v>
      </c>
      <c r="C4571" s="4" t="s">
        <v>1566</v>
      </c>
      <c r="D4571" s="4" t="s">
        <v>245</v>
      </c>
      <c r="E4571" s="14" t="s">
        <v>474</v>
      </c>
      <c r="F4571" s="5">
        <v>20817</v>
      </c>
      <c r="G4571" s="5">
        <v>38961.5</v>
      </c>
      <c r="H4571" s="5">
        <v>248632.5</v>
      </c>
      <c r="I4571" s="5"/>
      <c r="J4571" s="5"/>
      <c r="K4571" s="5">
        <v>59234</v>
      </c>
      <c r="L4571" s="5">
        <f>-7715.234-5153.572</f>
        <v>-12868.806</v>
      </c>
      <c r="M4571" s="5">
        <f t="shared" si="3832"/>
        <v>7948.1939999999995</v>
      </c>
      <c r="N4571" s="5">
        <v>0</v>
      </c>
      <c r="O4571" s="5">
        <v>7948.1920899999996</v>
      </c>
      <c r="P4571" s="5">
        <v>0</v>
      </c>
      <c r="Q4571" s="5">
        <v>0</v>
      </c>
      <c r="R4571" s="5">
        <f>N4571</f>
        <v>0</v>
      </c>
      <c r="S4571" s="5">
        <f>O4571</f>
        <v>7948.1920899999996</v>
      </c>
      <c r="T4571" s="5">
        <v>0</v>
      </c>
      <c r="U4571" s="5">
        <v>0</v>
      </c>
      <c r="V4571" s="36">
        <f>T4571</f>
        <v>0</v>
      </c>
      <c r="W4571" s="5" t="e">
        <f t="shared" si="3827"/>
        <v>#DIV/0!</v>
      </c>
      <c r="X4571" s="24" t="s">
        <v>1214</v>
      </c>
    </row>
    <row r="4572" spans="1:25" ht="47.25" hidden="1" x14ac:dyDescent="0.25">
      <c r="A4572" s="4" t="s">
        <v>240</v>
      </c>
      <c r="B4572" s="4" t="s">
        <v>1341</v>
      </c>
      <c r="C4572" s="4" t="s">
        <v>742</v>
      </c>
      <c r="D4572" s="4"/>
      <c r="E4572" s="14" t="s">
        <v>1033</v>
      </c>
      <c r="F4572" s="5">
        <f t="shared" ref="F4572:L4573" si="3839">F4573</f>
        <v>0</v>
      </c>
      <c r="G4572" s="5">
        <f t="shared" si="3839"/>
        <v>0</v>
      </c>
      <c r="H4572" s="5">
        <f t="shared" si="3839"/>
        <v>0</v>
      </c>
      <c r="I4572" s="5">
        <f t="shared" si="3839"/>
        <v>0</v>
      </c>
      <c r="J4572" s="5">
        <f t="shared" si="3839"/>
        <v>0</v>
      </c>
      <c r="K4572" s="5">
        <f t="shared" si="3839"/>
        <v>0</v>
      </c>
      <c r="L4572" s="5">
        <f t="shared" si="3839"/>
        <v>0</v>
      </c>
      <c r="M4572" s="5">
        <f t="shared" si="3832"/>
        <v>0</v>
      </c>
      <c r="N4572" s="5">
        <v>0</v>
      </c>
      <c r="O4572" s="5">
        <f>O4573</f>
        <v>0</v>
      </c>
      <c r="P4572" s="5">
        <f t="shared" ref="P4572:V4573" si="3840">P4573</f>
        <v>0</v>
      </c>
      <c r="Q4572" s="5">
        <f t="shared" si="3840"/>
        <v>0</v>
      </c>
      <c r="R4572" s="5">
        <f t="shared" si="3840"/>
        <v>0</v>
      </c>
      <c r="S4572" s="5">
        <f t="shared" si="3840"/>
        <v>0</v>
      </c>
      <c r="T4572" s="5">
        <v>0</v>
      </c>
      <c r="U4572" s="5">
        <f t="shared" si="3840"/>
        <v>0</v>
      </c>
      <c r="V4572" s="36">
        <f t="shared" si="3840"/>
        <v>0</v>
      </c>
      <c r="W4572" s="5" t="e">
        <f t="shared" si="3827"/>
        <v>#DIV/0!</v>
      </c>
      <c r="X4572" s="24" t="s">
        <v>1214</v>
      </c>
      <c r="Y4572" s="2" t="s">
        <v>1236</v>
      </c>
    </row>
    <row r="4573" spans="1:25" ht="31.5" hidden="1" x14ac:dyDescent="0.25">
      <c r="A4573" s="4" t="s">
        <v>240</v>
      </c>
      <c r="B4573" s="4" t="s">
        <v>1341</v>
      </c>
      <c r="C4573" s="4" t="s">
        <v>742</v>
      </c>
      <c r="D4573" s="4" t="s">
        <v>246</v>
      </c>
      <c r="E4573" s="14" t="s">
        <v>473</v>
      </c>
      <c r="F4573" s="5">
        <f t="shared" si="3839"/>
        <v>0</v>
      </c>
      <c r="G4573" s="5">
        <f t="shared" si="3839"/>
        <v>0</v>
      </c>
      <c r="H4573" s="5">
        <f t="shared" si="3839"/>
        <v>0</v>
      </c>
      <c r="I4573" s="5">
        <f t="shared" si="3839"/>
        <v>0</v>
      </c>
      <c r="J4573" s="5">
        <f t="shared" si="3839"/>
        <v>0</v>
      </c>
      <c r="K4573" s="5">
        <f t="shared" si="3839"/>
        <v>0</v>
      </c>
      <c r="L4573" s="5">
        <f t="shared" si="3839"/>
        <v>0</v>
      </c>
      <c r="M4573" s="5">
        <f t="shared" si="3832"/>
        <v>0</v>
      </c>
      <c r="N4573" s="5">
        <v>0</v>
      </c>
      <c r="O4573" s="5">
        <f>O4574</f>
        <v>0</v>
      </c>
      <c r="P4573" s="5">
        <f t="shared" si="3840"/>
        <v>0</v>
      </c>
      <c r="Q4573" s="5">
        <f t="shared" si="3840"/>
        <v>0</v>
      </c>
      <c r="R4573" s="5">
        <f t="shared" si="3840"/>
        <v>0</v>
      </c>
      <c r="S4573" s="5">
        <f t="shared" si="3840"/>
        <v>0</v>
      </c>
      <c r="T4573" s="5">
        <v>0</v>
      </c>
      <c r="U4573" s="5">
        <f t="shared" si="3840"/>
        <v>0</v>
      </c>
      <c r="V4573" s="36">
        <f t="shared" si="3840"/>
        <v>0</v>
      </c>
      <c r="W4573" s="5" t="e">
        <f t="shared" si="3827"/>
        <v>#DIV/0!</v>
      </c>
      <c r="X4573" s="24" t="s">
        <v>1214</v>
      </c>
      <c r="Y4573" s="2" t="s">
        <v>1236</v>
      </c>
    </row>
    <row r="4574" spans="1:25" hidden="1" x14ac:dyDescent="0.25">
      <c r="A4574" s="4" t="s">
        <v>240</v>
      </c>
      <c r="B4574" s="4" t="s">
        <v>1341</v>
      </c>
      <c r="C4574" s="4" t="s">
        <v>742</v>
      </c>
      <c r="D4574" s="4" t="s">
        <v>245</v>
      </c>
      <c r="E4574" s="14" t="s">
        <v>474</v>
      </c>
      <c r="F4574" s="5"/>
      <c r="G4574" s="5"/>
      <c r="H4574" s="5"/>
      <c r="I4574" s="5"/>
      <c r="J4574" s="5"/>
      <c r="K4574" s="5"/>
      <c r="L4574" s="5"/>
      <c r="M4574" s="5">
        <f t="shared" si="3832"/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0</v>
      </c>
      <c r="U4574" s="5">
        <v>0</v>
      </c>
      <c r="V4574" s="36">
        <v>0</v>
      </c>
      <c r="W4574" s="5" t="e">
        <f t="shared" si="3827"/>
        <v>#DIV/0!</v>
      </c>
      <c r="X4574" s="24" t="s">
        <v>1214</v>
      </c>
      <c r="Y4574" s="2" t="s">
        <v>1236</v>
      </c>
    </row>
    <row r="4575" spans="1:25" x14ac:dyDescent="0.25">
      <c r="A4575" s="9" t="s">
        <v>240</v>
      </c>
      <c r="B4575" s="9" t="s">
        <v>1342</v>
      </c>
      <c r="C4575" s="9"/>
      <c r="D4575" s="9"/>
      <c r="E4575" s="13" t="s">
        <v>651</v>
      </c>
      <c r="F4575" s="5">
        <f t="shared" ref="F4575:L4576" si="3841">F4576</f>
        <v>0</v>
      </c>
      <c r="G4575" s="5">
        <f t="shared" si="3841"/>
        <v>9100.4</v>
      </c>
      <c r="H4575" s="5">
        <f t="shared" si="3841"/>
        <v>0</v>
      </c>
      <c r="I4575" s="5">
        <f t="shared" si="3841"/>
        <v>0</v>
      </c>
      <c r="J4575" s="5">
        <f t="shared" si="3841"/>
        <v>0</v>
      </c>
      <c r="K4575" s="5">
        <f t="shared" si="3841"/>
        <v>0</v>
      </c>
      <c r="L4575" s="5">
        <f t="shared" si="3841"/>
        <v>0</v>
      </c>
      <c r="M4575" s="5">
        <f t="shared" si="3832"/>
        <v>0</v>
      </c>
      <c r="N4575" s="11">
        <v>2005.38123</v>
      </c>
      <c r="O4575" s="5">
        <f>O4576</f>
        <v>0</v>
      </c>
      <c r="P4575" s="5">
        <f t="shared" ref="P4575:V4576" si="3842">P4576</f>
        <v>0</v>
      </c>
      <c r="Q4575" s="5">
        <f t="shared" si="3842"/>
        <v>0</v>
      </c>
      <c r="R4575" s="5">
        <f t="shared" si="3842"/>
        <v>0</v>
      </c>
      <c r="S4575" s="5">
        <f t="shared" si="3842"/>
        <v>0</v>
      </c>
      <c r="T4575" s="11">
        <v>2005.38024</v>
      </c>
      <c r="U4575" s="5">
        <f t="shared" si="3842"/>
        <v>0</v>
      </c>
      <c r="V4575" s="36">
        <f t="shared" si="3842"/>
        <v>0</v>
      </c>
      <c r="W4575" s="11">
        <f t="shared" si="3827"/>
        <v>99.999950632828046</v>
      </c>
      <c r="X4575" s="26"/>
      <c r="Y4575" s="2" t="s">
        <v>1236</v>
      </c>
    </row>
    <row r="4576" spans="1:25" ht="31.5" x14ac:dyDescent="0.25">
      <c r="A4576" s="4" t="s">
        <v>240</v>
      </c>
      <c r="B4576" s="4" t="s">
        <v>1342</v>
      </c>
      <c r="C4576" s="4" t="s">
        <v>553</v>
      </c>
      <c r="D4576" s="4"/>
      <c r="E4576" s="14" t="s">
        <v>898</v>
      </c>
      <c r="F4576" s="5">
        <f t="shared" si="3841"/>
        <v>0</v>
      </c>
      <c r="G4576" s="5">
        <f t="shared" si="3841"/>
        <v>9100.4</v>
      </c>
      <c r="H4576" s="5">
        <f t="shared" si="3841"/>
        <v>0</v>
      </c>
      <c r="I4576" s="5">
        <f t="shared" si="3841"/>
        <v>0</v>
      </c>
      <c r="J4576" s="5">
        <f t="shared" si="3841"/>
        <v>0</v>
      </c>
      <c r="K4576" s="5">
        <f t="shared" si="3841"/>
        <v>0</v>
      </c>
      <c r="L4576" s="5">
        <f t="shared" si="3841"/>
        <v>0</v>
      </c>
      <c r="M4576" s="5">
        <f t="shared" si="3832"/>
        <v>0</v>
      </c>
      <c r="N4576" s="5">
        <v>2005.38123</v>
      </c>
      <c r="O4576" s="5">
        <f>O4577</f>
        <v>0</v>
      </c>
      <c r="P4576" s="5">
        <f t="shared" si="3842"/>
        <v>0</v>
      </c>
      <c r="Q4576" s="5">
        <f t="shared" si="3842"/>
        <v>0</v>
      </c>
      <c r="R4576" s="5">
        <f t="shared" si="3842"/>
        <v>0</v>
      </c>
      <c r="S4576" s="5">
        <f t="shared" si="3842"/>
        <v>0</v>
      </c>
      <c r="T4576" s="5">
        <v>2005.38024</v>
      </c>
      <c r="U4576" s="5">
        <f t="shared" si="3842"/>
        <v>0</v>
      </c>
      <c r="V4576" s="36">
        <f t="shared" si="3842"/>
        <v>0</v>
      </c>
      <c r="W4576" s="5">
        <f t="shared" si="3827"/>
        <v>99.999950632828046</v>
      </c>
      <c r="X4576" s="26"/>
      <c r="Y4576" s="2" t="s">
        <v>1236</v>
      </c>
    </row>
    <row r="4577" spans="1:25" ht="31.5" x14ac:dyDescent="0.25">
      <c r="A4577" s="4" t="s">
        <v>240</v>
      </c>
      <c r="B4577" s="4" t="s">
        <v>1342</v>
      </c>
      <c r="C4577" s="4" t="s">
        <v>554</v>
      </c>
      <c r="D4577" s="4"/>
      <c r="E4577" s="14" t="s">
        <v>899</v>
      </c>
      <c r="F4577" s="5"/>
      <c r="G4577" s="5">
        <v>9100.4</v>
      </c>
      <c r="H4577" s="5"/>
      <c r="I4577" s="5"/>
      <c r="J4577" s="5"/>
      <c r="K4577" s="5"/>
      <c r="L4577" s="5"/>
      <c r="M4577" s="5">
        <f t="shared" si="3832"/>
        <v>0</v>
      </c>
      <c r="N4577" s="5">
        <v>2005.38123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2005.38024</v>
      </c>
      <c r="U4577" s="5">
        <v>0</v>
      </c>
      <c r="V4577" s="36">
        <v>0</v>
      </c>
      <c r="W4577" s="5">
        <f t="shared" si="3827"/>
        <v>99.999950632828046</v>
      </c>
      <c r="X4577" s="26"/>
      <c r="Y4577" s="2" t="s">
        <v>1236</v>
      </c>
    </row>
    <row r="4578" spans="1:25" ht="63" x14ac:dyDescent="0.25">
      <c r="A4578" s="4" t="s">
        <v>240</v>
      </c>
      <c r="B4578" s="4" t="s">
        <v>1342</v>
      </c>
      <c r="C4578" s="4" t="s">
        <v>555</v>
      </c>
      <c r="D4578" s="4"/>
      <c r="E4578" s="14" t="s">
        <v>900</v>
      </c>
      <c r="F4578" s="5">
        <f t="shared" ref="F4578:L4578" si="3843">F4585+F4588+F4579+F4582</f>
        <v>5373.7</v>
      </c>
      <c r="G4578" s="5">
        <f t="shared" si="3843"/>
        <v>0</v>
      </c>
      <c r="H4578" s="5">
        <f t="shared" si="3843"/>
        <v>0</v>
      </c>
      <c r="I4578" s="5">
        <f t="shared" si="3843"/>
        <v>-214.8</v>
      </c>
      <c r="J4578" s="5">
        <f t="shared" si="3843"/>
        <v>0</v>
      </c>
      <c r="K4578" s="5">
        <f t="shared" si="3843"/>
        <v>0</v>
      </c>
      <c r="L4578" s="5">
        <f t="shared" si="3843"/>
        <v>-5158.8999999999996</v>
      </c>
      <c r="M4578" s="5">
        <f t="shared" si="3832"/>
        <v>0</v>
      </c>
      <c r="N4578" s="5">
        <v>2005.38123</v>
      </c>
      <c r="O4578" s="5">
        <f>O4585+O4588+O4579+O4582</f>
        <v>0</v>
      </c>
      <c r="P4578" s="5">
        <f t="shared" ref="P4578:V4578" si="3844">P4585+P4588+P4579+P4582</f>
        <v>0</v>
      </c>
      <c r="Q4578" s="5">
        <f t="shared" si="3844"/>
        <v>0</v>
      </c>
      <c r="R4578" s="5">
        <f t="shared" si="3844"/>
        <v>8520.2000000000007</v>
      </c>
      <c r="S4578" s="5">
        <f t="shared" si="3844"/>
        <v>0</v>
      </c>
      <c r="T4578" s="5">
        <v>2005.38024</v>
      </c>
      <c r="U4578" s="5">
        <f t="shared" si="3844"/>
        <v>0</v>
      </c>
      <c r="V4578" s="36">
        <f t="shared" si="3844"/>
        <v>0</v>
      </c>
      <c r="W4578" s="5">
        <f t="shared" si="3827"/>
        <v>99.999950632828046</v>
      </c>
      <c r="X4578" s="26"/>
    </row>
    <row r="4579" spans="1:25" ht="47.25" x14ac:dyDescent="0.25">
      <c r="A4579" s="4" t="s">
        <v>240</v>
      </c>
      <c r="B4579" s="4" t="s">
        <v>1342</v>
      </c>
      <c r="C4579" s="4" t="s">
        <v>561</v>
      </c>
      <c r="D4579" s="4"/>
      <c r="E4579" s="14" t="s">
        <v>654</v>
      </c>
      <c r="F4579" s="5">
        <f t="shared" ref="F4579:L4580" si="3845">F4580</f>
        <v>0</v>
      </c>
      <c r="G4579" s="5">
        <f t="shared" si="3845"/>
        <v>0</v>
      </c>
      <c r="H4579" s="5">
        <f t="shared" si="3845"/>
        <v>0</v>
      </c>
      <c r="I4579" s="5">
        <f t="shared" si="3845"/>
        <v>0</v>
      </c>
      <c r="J4579" s="5">
        <f t="shared" si="3845"/>
        <v>0</v>
      </c>
      <c r="K4579" s="5">
        <f t="shared" si="3845"/>
        <v>0</v>
      </c>
      <c r="L4579" s="5">
        <f t="shared" si="3845"/>
        <v>0</v>
      </c>
      <c r="M4579" s="5">
        <f t="shared" si="3832"/>
        <v>0</v>
      </c>
      <c r="N4579" s="5">
        <v>2005.38123</v>
      </c>
      <c r="O4579" s="5">
        <f>O4580</f>
        <v>0</v>
      </c>
      <c r="P4579" s="5">
        <f t="shared" ref="P4579:V4580" si="3846">P4580</f>
        <v>0</v>
      </c>
      <c r="Q4579" s="5">
        <f t="shared" si="3846"/>
        <v>0</v>
      </c>
      <c r="R4579" s="5">
        <f t="shared" si="3846"/>
        <v>0</v>
      </c>
      <c r="S4579" s="5">
        <f t="shared" si="3846"/>
        <v>0</v>
      </c>
      <c r="T4579" s="5">
        <v>2005.38024</v>
      </c>
      <c r="U4579" s="5">
        <f t="shared" si="3846"/>
        <v>0</v>
      </c>
      <c r="V4579" s="36">
        <f t="shared" si="3846"/>
        <v>0</v>
      </c>
      <c r="W4579" s="5">
        <f t="shared" si="3827"/>
        <v>99.999950632828046</v>
      </c>
      <c r="X4579" s="26"/>
      <c r="Y4579" s="2" t="s">
        <v>1236</v>
      </c>
    </row>
    <row r="4580" spans="1:25" ht="31.5" x14ac:dyDescent="0.25">
      <c r="A4580" s="4" t="s">
        <v>240</v>
      </c>
      <c r="B4580" s="4" t="s">
        <v>1342</v>
      </c>
      <c r="C4580" s="4" t="s">
        <v>561</v>
      </c>
      <c r="D4580" s="4" t="s">
        <v>246</v>
      </c>
      <c r="E4580" s="14" t="s">
        <v>473</v>
      </c>
      <c r="F4580" s="5">
        <f t="shared" si="3845"/>
        <v>0</v>
      </c>
      <c r="G4580" s="5">
        <f t="shared" si="3845"/>
        <v>0</v>
      </c>
      <c r="H4580" s="5">
        <f t="shared" si="3845"/>
        <v>0</v>
      </c>
      <c r="I4580" s="5">
        <f t="shared" si="3845"/>
        <v>0</v>
      </c>
      <c r="J4580" s="5">
        <f t="shared" si="3845"/>
        <v>0</v>
      </c>
      <c r="K4580" s="5">
        <f t="shared" si="3845"/>
        <v>0</v>
      </c>
      <c r="L4580" s="5">
        <f t="shared" si="3845"/>
        <v>0</v>
      </c>
      <c r="M4580" s="5">
        <f t="shared" si="3832"/>
        <v>0</v>
      </c>
      <c r="N4580" s="5">
        <v>2005.38123</v>
      </c>
      <c r="O4580" s="5">
        <f>O4581</f>
        <v>0</v>
      </c>
      <c r="P4580" s="5">
        <f t="shared" si="3846"/>
        <v>0</v>
      </c>
      <c r="Q4580" s="5">
        <f t="shared" si="3846"/>
        <v>0</v>
      </c>
      <c r="R4580" s="5">
        <f t="shared" si="3846"/>
        <v>0</v>
      </c>
      <c r="S4580" s="5">
        <f t="shared" si="3846"/>
        <v>0</v>
      </c>
      <c r="T4580" s="5">
        <v>2005.38024</v>
      </c>
      <c r="U4580" s="5">
        <f t="shared" si="3846"/>
        <v>0</v>
      </c>
      <c r="V4580" s="36">
        <f t="shared" si="3846"/>
        <v>0</v>
      </c>
      <c r="W4580" s="5">
        <f t="shared" si="3827"/>
        <v>99.999950632828046</v>
      </c>
      <c r="X4580" s="26"/>
      <c r="Y4580" s="2" t="s">
        <v>1236</v>
      </c>
    </row>
    <row r="4581" spans="1:25" x14ac:dyDescent="0.25">
      <c r="A4581" s="4" t="s">
        <v>240</v>
      </c>
      <c r="B4581" s="4" t="s">
        <v>1342</v>
      </c>
      <c r="C4581" s="4" t="s">
        <v>561</v>
      </c>
      <c r="D4581" s="4" t="s">
        <v>245</v>
      </c>
      <c r="E4581" s="14" t="s">
        <v>474</v>
      </c>
      <c r="F4581" s="5"/>
      <c r="G4581" s="5"/>
      <c r="H4581" s="5"/>
      <c r="I4581" s="5"/>
      <c r="J4581" s="5"/>
      <c r="K4581" s="5"/>
      <c r="L4581" s="5"/>
      <c r="M4581" s="5">
        <f t="shared" si="3832"/>
        <v>0</v>
      </c>
      <c r="N4581" s="5">
        <v>2005.38123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2005.38024</v>
      </c>
      <c r="U4581" s="5">
        <v>0</v>
      </c>
      <c r="V4581" s="36">
        <v>0</v>
      </c>
      <c r="W4581" s="5">
        <f t="shared" si="3827"/>
        <v>99.999950632828046</v>
      </c>
      <c r="X4581" s="26"/>
      <c r="Y4581" s="2" t="s">
        <v>1236</v>
      </c>
    </row>
    <row r="4582" spans="1:25" ht="31.5" x14ac:dyDescent="0.25">
      <c r="A4582" s="7" t="s">
        <v>263</v>
      </c>
      <c r="B4582" s="7" t="s">
        <v>1317</v>
      </c>
      <c r="C4582" s="7"/>
      <c r="D4582" s="7"/>
      <c r="E4582" s="18" t="s">
        <v>804</v>
      </c>
      <c r="F4582" s="5">
        <f t="shared" ref="F4582:L4583" si="3847">F4583</f>
        <v>5373.7</v>
      </c>
      <c r="G4582" s="5">
        <f t="shared" si="3847"/>
        <v>0</v>
      </c>
      <c r="H4582" s="5">
        <f t="shared" si="3847"/>
        <v>0</v>
      </c>
      <c r="I4582" s="5">
        <f t="shared" si="3847"/>
        <v>-214.8</v>
      </c>
      <c r="J4582" s="5">
        <f t="shared" si="3847"/>
        <v>0</v>
      </c>
      <c r="K4582" s="5">
        <f t="shared" si="3847"/>
        <v>0</v>
      </c>
      <c r="L4582" s="5">
        <f t="shared" si="3847"/>
        <v>-5158.8999999999996</v>
      </c>
      <c r="M4582" s="5">
        <f t="shared" si="3832"/>
        <v>0</v>
      </c>
      <c r="N4582" s="8">
        <v>7778586.1964700008</v>
      </c>
      <c r="O4582" s="5">
        <f>O4583</f>
        <v>0</v>
      </c>
      <c r="P4582" s="5">
        <f t="shared" ref="P4582:V4583" si="3848">P4583</f>
        <v>0</v>
      </c>
      <c r="Q4582" s="5">
        <f t="shared" si="3848"/>
        <v>0</v>
      </c>
      <c r="R4582" s="5">
        <f t="shared" si="3848"/>
        <v>8520.2000000000007</v>
      </c>
      <c r="S4582" s="5">
        <f t="shared" si="3848"/>
        <v>0</v>
      </c>
      <c r="T4582" s="8">
        <v>6357993.97444</v>
      </c>
      <c r="U4582" s="5">
        <f t="shared" si="3848"/>
        <v>0</v>
      </c>
      <c r="V4582" s="36">
        <f t="shared" si="3848"/>
        <v>0</v>
      </c>
      <c r="W4582" s="8">
        <f t="shared" si="3827"/>
        <v>81.73714109288035</v>
      </c>
      <c r="X4582" s="26"/>
    </row>
    <row r="4583" spans="1:25" ht="31.5" x14ac:dyDescent="0.25">
      <c r="A4583" s="7" t="s">
        <v>263</v>
      </c>
      <c r="B4583" s="7" t="s">
        <v>65</v>
      </c>
      <c r="C4583" s="7"/>
      <c r="D4583" s="7"/>
      <c r="E4583" s="18" t="s">
        <v>426</v>
      </c>
      <c r="F4583" s="5">
        <f t="shared" si="3847"/>
        <v>5373.7</v>
      </c>
      <c r="G4583" s="5">
        <f t="shared" si="3847"/>
        <v>0</v>
      </c>
      <c r="H4583" s="5">
        <f t="shared" si="3847"/>
        <v>0</v>
      </c>
      <c r="I4583" s="5">
        <f t="shared" si="3847"/>
        <v>-214.8</v>
      </c>
      <c r="J4583" s="5">
        <f t="shared" si="3847"/>
        <v>0</v>
      </c>
      <c r="K4583" s="5">
        <f t="shared" si="3847"/>
        <v>0</v>
      </c>
      <c r="L4583" s="5">
        <f t="shared" si="3847"/>
        <v>-5158.8999999999996</v>
      </c>
      <c r="M4583" s="5">
        <f t="shared" si="3832"/>
        <v>0</v>
      </c>
      <c r="N4583" s="8">
        <v>8520.2000000000007</v>
      </c>
      <c r="O4583" s="5">
        <f>O4584</f>
        <v>0</v>
      </c>
      <c r="P4583" s="5">
        <f t="shared" si="3848"/>
        <v>0</v>
      </c>
      <c r="Q4583" s="5">
        <f t="shared" si="3848"/>
        <v>0</v>
      </c>
      <c r="R4583" s="5">
        <f t="shared" si="3848"/>
        <v>8520.2000000000007</v>
      </c>
      <c r="S4583" s="5">
        <f t="shared" si="3848"/>
        <v>0</v>
      </c>
      <c r="T4583" s="8">
        <v>8520.2000000000007</v>
      </c>
      <c r="U4583" s="5">
        <f t="shared" si="3848"/>
        <v>0</v>
      </c>
      <c r="V4583" s="36">
        <f t="shared" si="3848"/>
        <v>0</v>
      </c>
      <c r="W4583" s="8">
        <f t="shared" si="3827"/>
        <v>100</v>
      </c>
      <c r="X4583" s="26"/>
    </row>
    <row r="4584" spans="1:25" ht="31.5" x14ac:dyDescent="0.25">
      <c r="A4584" s="9" t="s">
        <v>263</v>
      </c>
      <c r="B4584" s="9" t="s">
        <v>1320</v>
      </c>
      <c r="C4584" s="9"/>
      <c r="D4584" s="9"/>
      <c r="E4584" s="13" t="s">
        <v>441</v>
      </c>
      <c r="F4584" s="5">
        <v>5373.7</v>
      </c>
      <c r="G4584" s="5"/>
      <c r="H4584" s="5"/>
      <c r="I4584" s="22">
        <v>-214.8</v>
      </c>
      <c r="J4584" s="5"/>
      <c r="K4584" s="5"/>
      <c r="L4584" s="5">
        <v>-5158.8999999999996</v>
      </c>
      <c r="M4584" s="5">
        <f t="shared" si="3832"/>
        <v>0</v>
      </c>
      <c r="N4584" s="11">
        <v>8520.2000000000007</v>
      </c>
      <c r="O4584" s="5">
        <v>0</v>
      </c>
      <c r="P4584" s="5">
        <v>0</v>
      </c>
      <c r="Q4584" s="5">
        <v>0</v>
      </c>
      <c r="R4584" s="5">
        <f>N4584</f>
        <v>8520.2000000000007</v>
      </c>
      <c r="S4584" s="5">
        <f>O4584</f>
        <v>0</v>
      </c>
      <c r="T4584" s="11">
        <v>8520.2000000000007</v>
      </c>
      <c r="U4584" s="5">
        <v>0</v>
      </c>
      <c r="V4584" s="36">
        <v>0</v>
      </c>
      <c r="W4584" s="11">
        <f t="shared" si="3827"/>
        <v>100</v>
      </c>
      <c r="X4584" s="26"/>
    </row>
    <row r="4585" spans="1:25" ht="31.5" x14ac:dyDescent="0.25">
      <c r="A4585" s="4" t="s">
        <v>263</v>
      </c>
      <c r="B4585" s="4" t="s">
        <v>1320</v>
      </c>
      <c r="C4585" s="4" t="s">
        <v>22</v>
      </c>
      <c r="D4585" s="4"/>
      <c r="E4585" s="14" t="s">
        <v>699</v>
      </c>
      <c r="F4585" s="5">
        <f t="shared" ref="F4585:L4586" si="3849">F4586</f>
        <v>0</v>
      </c>
      <c r="G4585" s="5">
        <f t="shared" si="3849"/>
        <v>0</v>
      </c>
      <c r="H4585" s="5">
        <f t="shared" si="3849"/>
        <v>0</v>
      </c>
      <c r="I4585" s="5">
        <f t="shared" si="3849"/>
        <v>0</v>
      </c>
      <c r="J4585" s="5">
        <f t="shared" si="3849"/>
        <v>0</v>
      </c>
      <c r="K4585" s="5">
        <f t="shared" si="3849"/>
        <v>0</v>
      </c>
      <c r="L4585" s="5">
        <f t="shared" si="3849"/>
        <v>0</v>
      </c>
      <c r="M4585" s="5">
        <f t="shared" si="3832"/>
        <v>0</v>
      </c>
      <c r="N4585" s="5">
        <v>8520.2000000000007</v>
      </c>
      <c r="O4585" s="5">
        <f>O4586</f>
        <v>0</v>
      </c>
      <c r="P4585" s="5">
        <f t="shared" ref="P4585:V4586" si="3850">P4586</f>
        <v>0</v>
      </c>
      <c r="Q4585" s="5">
        <f t="shared" si="3850"/>
        <v>0</v>
      </c>
      <c r="R4585" s="5">
        <f t="shared" si="3850"/>
        <v>0</v>
      </c>
      <c r="S4585" s="5">
        <f t="shared" si="3850"/>
        <v>0</v>
      </c>
      <c r="T4585" s="5">
        <v>8520.2000000000007</v>
      </c>
      <c r="U4585" s="5">
        <f t="shared" si="3850"/>
        <v>0</v>
      </c>
      <c r="V4585" s="36">
        <f t="shared" si="3850"/>
        <v>0</v>
      </c>
      <c r="W4585" s="5">
        <f t="shared" si="3827"/>
        <v>100</v>
      </c>
      <c r="X4585" s="26"/>
      <c r="Y4585" s="2" t="s">
        <v>1236</v>
      </c>
    </row>
    <row r="4586" spans="1:25" x14ac:dyDescent="0.25">
      <c r="A4586" s="4" t="s">
        <v>263</v>
      </c>
      <c r="B4586" s="4" t="s">
        <v>1320</v>
      </c>
      <c r="C4586" s="4" t="s">
        <v>23</v>
      </c>
      <c r="D4586" s="4"/>
      <c r="E4586" s="14" t="s">
        <v>705</v>
      </c>
      <c r="F4586" s="5">
        <f t="shared" si="3849"/>
        <v>0</v>
      </c>
      <c r="G4586" s="5">
        <f t="shared" si="3849"/>
        <v>0</v>
      </c>
      <c r="H4586" s="5">
        <f t="shared" si="3849"/>
        <v>0</v>
      </c>
      <c r="I4586" s="5">
        <f t="shared" si="3849"/>
        <v>0</v>
      </c>
      <c r="J4586" s="5">
        <f t="shared" si="3849"/>
        <v>0</v>
      </c>
      <c r="K4586" s="5">
        <f t="shared" si="3849"/>
        <v>0</v>
      </c>
      <c r="L4586" s="5">
        <f t="shared" si="3849"/>
        <v>0</v>
      </c>
      <c r="M4586" s="5">
        <f t="shared" si="3832"/>
        <v>0</v>
      </c>
      <c r="N4586" s="5">
        <v>8520.2000000000007</v>
      </c>
      <c r="O4586" s="5">
        <f>O4587</f>
        <v>0</v>
      </c>
      <c r="P4586" s="5">
        <f t="shared" si="3850"/>
        <v>0</v>
      </c>
      <c r="Q4586" s="5">
        <f t="shared" si="3850"/>
        <v>0</v>
      </c>
      <c r="R4586" s="5">
        <f t="shared" si="3850"/>
        <v>0</v>
      </c>
      <c r="S4586" s="5">
        <f t="shared" si="3850"/>
        <v>0</v>
      </c>
      <c r="T4586" s="5">
        <v>8520.2000000000007</v>
      </c>
      <c r="U4586" s="5">
        <f t="shared" si="3850"/>
        <v>0</v>
      </c>
      <c r="V4586" s="36">
        <f t="shared" si="3850"/>
        <v>0</v>
      </c>
      <c r="W4586" s="5">
        <f t="shared" si="3827"/>
        <v>100</v>
      </c>
      <c r="X4586" s="26"/>
      <c r="Y4586" s="2" t="s">
        <v>1236</v>
      </c>
    </row>
    <row r="4587" spans="1:25" ht="31.5" x14ac:dyDescent="0.25">
      <c r="A4587" s="4" t="s">
        <v>263</v>
      </c>
      <c r="B4587" s="4" t="s">
        <v>1320</v>
      </c>
      <c r="C4587" s="4" t="s">
        <v>264</v>
      </c>
      <c r="D4587" s="4"/>
      <c r="E4587" s="14" t="s">
        <v>714</v>
      </c>
      <c r="F4587" s="5"/>
      <c r="G4587" s="5"/>
      <c r="H4587" s="5"/>
      <c r="I4587" s="5"/>
      <c r="J4587" s="5"/>
      <c r="K4587" s="5"/>
      <c r="L4587" s="5"/>
      <c r="M4587" s="5">
        <f t="shared" si="3832"/>
        <v>0</v>
      </c>
      <c r="N4587" s="5">
        <v>35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35</v>
      </c>
      <c r="U4587" s="5">
        <v>0</v>
      </c>
      <c r="V4587" s="36">
        <v>0</v>
      </c>
      <c r="W4587" s="5">
        <f t="shared" si="3827"/>
        <v>100</v>
      </c>
      <c r="X4587" s="26"/>
      <c r="Y4587" s="2" t="s">
        <v>1236</v>
      </c>
    </row>
    <row r="4588" spans="1:25" ht="31.5" x14ac:dyDescent="0.25">
      <c r="A4588" s="4" t="s">
        <v>263</v>
      </c>
      <c r="B4588" s="4" t="s">
        <v>1320</v>
      </c>
      <c r="C4588" s="4" t="s">
        <v>264</v>
      </c>
      <c r="D4588" s="4" t="s">
        <v>11</v>
      </c>
      <c r="E4588" s="14" t="s">
        <v>465</v>
      </c>
      <c r="F4588" s="5">
        <f t="shared" ref="F4588:L4589" si="3851">F4589</f>
        <v>0</v>
      </c>
      <c r="G4588" s="5">
        <f t="shared" si="3851"/>
        <v>0</v>
      </c>
      <c r="H4588" s="5">
        <f t="shared" si="3851"/>
        <v>0</v>
      </c>
      <c r="I4588" s="5">
        <f t="shared" si="3851"/>
        <v>0</v>
      </c>
      <c r="J4588" s="5">
        <f t="shared" si="3851"/>
        <v>0</v>
      </c>
      <c r="K4588" s="5">
        <f t="shared" si="3851"/>
        <v>0</v>
      </c>
      <c r="L4588" s="5">
        <f t="shared" si="3851"/>
        <v>0</v>
      </c>
      <c r="M4588" s="5">
        <f t="shared" si="3832"/>
        <v>0</v>
      </c>
      <c r="N4588" s="5">
        <v>35</v>
      </c>
      <c r="O4588" s="5">
        <f>O4589</f>
        <v>0</v>
      </c>
      <c r="P4588" s="5">
        <f t="shared" ref="P4588:V4589" si="3852">P4589</f>
        <v>0</v>
      </c>
      <c r="Q4588" s="5">
        <f t="shared" si="3852"/>
        <v>0</v>
      </c>
      <c r="R4588" s="5">
        <f t="shared" si="3852"/>
        <v>0</v>
      </c>
      <c r="S4588" s="5">
        <f t="shared" si="3852"/>
        <v>0</v>
      </c>
      <c r="T4588" s="5">
        <v>35</v>
      </c>
      <c r="U4588" s="5">
        <f t="shared" si="3852"/>
        <v>0</v>
      </c>
      <c r="V4588" s="36">
        <f t="shared" si="3852"/>
        <v>0</v>
      </c>
      <c r="W4588" s="5">
        <f t="shared" si="3827"/>
        <v>100</v>
      </c>
      <c r="X4588" s="26"/>
      <c r="Y4588" s="2" t="s">
        <v>1236</v>
      </c>
    </row>
    <row r="4589" spans="1:25" ht="31.5" x14ac:dyDescent="0.25">
      <c r="A4589" s="4" t="s">
        <v>263</v>
      </c>
      <c r="B4589" s="4" t="s">
        <v>1320</v>
      </c>
      <c r="C4589" s="4" t="s">
        <v>264</v>
      </c>
      <c r="D4589" s="4" t="s">
        <v>12</v>
      </c>
      <c r="E4589" s="14" t="s">
        <v>466</v>
      </c>
      <c r="F4589" s="5">
        <f t="shared" si="3851"/>
        <v>0</v>
      </c>
      <c r="G4589" s="5">
        <f t="shared" si="3851"/>
        <v>0</v>
      </c>
      <c r="H4589" s="5">
        <f t="shared" si="3851"/>
        <v>0</v>
      </c>
      <c r="I4589" s="5">
        <f t="shared" si="3851"/>
        <v>0</v>
      </c>
      <c r="J4589" s="5">
        <f t="shared" si="3851"/>
        <v>0</v>
      </c>
      <c r="K4589" s="5">
        <f t="shared" si="3851"/>
        <v>0</v>
      </c>
      <c r="L4589" s="5">
        <f t="shared" si="3851"/>
        <v>0</v>
      </c>
      <c r="M4589" s="5">
        <f t="shared" si="3832"/>
        <v>0</v>
      </c>
      <c r="N4589" s="5">
        <v>35</v>
      </c>
      <c r="O4589" s="5">
        <f>O4590</f>
        <v>0</v>
      </c>
      <c r="P4589" s="5">
        <f t="shared" si="3852"/>
        <v>0</v>
      </c>
      <c r="Q4589" s="5">
        <f t="shared" si="3852"/>
        <v>0</v>
      </c>
      <c r="R4589" s="5">
        <f t="shared" si="3852"/>
        <v>0</v>
      </c>
      <c r="S4589" s="5">
        <f t="shared" si="3852"/>
        <v>0</v>
      </c>
      <c r="T4589" s="5">
        <v>35</v>
      </c>
      <c r="U4589" s="5">
        <f t="shared" si="3852"/>
        <v>0</v>
      </c>
      <c r="V4589" s="36">
        <f t="shared" si="3852"/>
        <v>0</v>
      </c>
      <c r="W4589" s="5">
        <f t="shared" si="3827"/>
        <v>100</v>
      </c>
      <c r="X4589" s="26"/>
      <c r="Y4589" s="2" t="s">
        <v>1236</v>
      </c>
    </row>
    <row r="4590" spans="1:25" ht="47.25" x14ac:dyDescent="0.25">
      <c r="A4590" s="4" t="s">
        <v>263</v>
      </c>
      <c r="B4590" s="4" t="s">
        <v>1320</v>
      </c>
      <c r="C4590" s="4" t="s">
        <v>265</v>
      </c>
      <c r="D4590" s="4"/>
      <c r="E4590" s="14" t="s">
        <v>715</v>
      </c>
      <c r="F4590" s="5"/>
      <c r="G4590" s="5"/>
      <c r="H4590" s="5"/>
      <c r="I4590" s="5"/>
      <c r="J4590" s="5"/>
      <c r="K4590" s="5"/>
      <c r="L4590" s="5"/>
      <c r="M4590" s="5">
        <f t="shared" si="3832"/>
        <v>0</v>
      </c>
      <c r="N4590" s="5">
        <v>8485.2000000000007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8485.2000000000007</v>
      </c>
      <c r="U4590" s="5">
        <v>0</v>
      </c>
      <c r="V4590" s="36">
        <v>0</v>
      </c>
      <c r="W4590" s="5">
        <f t="shared" si="3827"/>
        <v>100</v>
      </c>
      <c r="X4590" s="26"/>
      <c r="Y4590" s="2" t="s">
        <v>1236</v>
      </c>
    </row>
    <row r="4591" spans="1:25" ht="78.75" x14ac:dyDescent="0.25">
      <c r="A4591" s="4" t="s">
        <v>263</v>
      </c>
      <c r="B4591" s="4" t="s">
        <v>1320</v>
      </c>
      <c r="C4591" s="4" t="s">
        <v>265</v>
      </c>
      <c r="D4591" s="4" t="s">
        <v>18</v>
      </c>
      <c r="E4591" s="14" t="s">
        <v>462</v>
      </c>
      <c r="F4591" s="5">
        <f t="shared" ref="F4591:K4591" si="3853">F4595</f>
        <v>352803.8</v>
      </c>
      <c r="G4591" s="5">
        <f t="shared" si="3853"/>
        <v>288406.59999999998</v>
      </c>
      <c r="H4591" s="5">
        <f t="shared" si="3853"/>
        <v>0</v>
      </c>
      <c r="I4591" s="5">
        <f t="shared" si="3853"/>
        <v>0</v>
      </c>
      <c r="J4591" s="5">
        <f t="shared" si="3853"/>
        <v>0</v>
      </c>
      <c r="K4591" s="5">
        <f t="shared" si="3853"/>
        <v>0</v>
      </c>
      <c r="L4591" s="5">
        <f>L4595+L4592</f>
        <v>80793.675999999978</v>
      </c>
      <c r="M4591" s="5">
        <f t="shared" si="3832"/>
        <v>433597.47599999997</v>
      </c>
      <c r="N4591" s="5">
        <v>1144.9703400000001</v>
      </c>
      <c r="O4591" s="5">
        <f t="shared" ref="O4591:V4591" si="3854">O4595+O4592</f>
        <v>317074.65753999999</v>
      </c>
      <c r="P4591" s="5">
        <f t="shared" si="3854"/>
        <v>144742.42966000002</v>
      </c>
      <c r="Q4591" s="5">
        <f t="shared" si="3854"/>
        <v>317074.65753999999</v>
      </c>
      <c r="R4591" s="5">
        <f t="shared" si="3854"/>
        <v>144742.42966000002</v>
      </c>
      <c r="S4591" s="5">
        <f t="shared" si="3854"/>
        <v>317074.65753999999</v>
      </c>
      <c r="T4591" s="5">
        <v>1144.9703400000001</v>
      </c>
      <c r="U4591" s="5">
        <f t="shared" si="3854"/>
        <v>140641.62503000002</v>
      </c>
      <c r="V4591" s="36">
        <f t="shared" si="3854"/>
        <v>140641.62503000002</v>
      </c>
      <c r="W4591" s="5">
        <f t="shared" si="3827"/>
        <v>100</v>
      </c>
      <c r="X4591" s="26"/>
    </row>
    <row r="4592" spans="1:25" x14ac:dyDescent="0.25">
      <c r="A4592" s="4" t="s">
        <v>263</v>
      </c>
      <c r="B4592" s="4" t="s">
        <v>1320</v>
      </c>
      <c r="C4592" s="4" t="s">
        <v>265</v>
      </c>
      <c r="D4592" s="4" t="s">
        <v>19</v>
      </c>
      <c r="E4592" s="14" t="s">
        <v>463</v>
      </c>
      <c r="F4592" s="5"/>
      <c r="G4592" s="5"/>
      <c r="H4592" s="5"/>
      <c r="I4592" s="5"/>
      <c r="J4592" s="5"/>
      <c r="K4592" s="5"/>
      <c r="L4592" s="5">
        <f>L4593</f>
        <v>116522.87599999997</v>
      </c>
      <c r="M4592" s="5">
        <f>M4593</f>
        <v>116522.87637</v>
      </c>
      <c r="N4592" s="5">
        <v>1144.9703400000001</v>
      </c>
      <c r="O4592" s="5">
        <f t="shared" ref="O4592:V4593" si="3855">O4593</f>
        <v>0</v>
      </c>
      <c r="P4592" s="5">
        <f t="shared" si="3855"/>
        <v>7340.22966</v>
      </c>
      <c r="Q4592" s="5">
        <f t="shared" si="3855"/>
        <v>0</v>
      </c>
      <c r="R4592" s="5">
        <f t="shared" si="3855"/>
        <v>7340.22966</v>
      </c>
      <c r="S4592" s="5">
        <f t="shared" si="3855"/>
        <v>0</v>
      </c>
      <c r="T4592" s="5">
        <v>1144.9703400000001</v>
      </c>
      <c r="U4592" s="5">
        <f t="shared" si="3855"/>
        <v>7340.22966</v>
      </c>
      <c r="V4592" s="36">
        <f t="shared" si="3855"/>
        <v>7340.22966</v>
      </c>
      <c r="W4592" s="5">
        <f t="shared" si="3827"/>
        <v>100</v>
      </c>
      <c r="X4592" s="26"/>
    </row>
    <row r="4593" spans="1:25" ht="31.5" x14ac:dyDescent="0.25">
      <c r="A4593" s="4" t="s">
        <v>263</v>
      </c>
      <c r="B4593" s="4" t="s">
        <v>1320</v>
      </c>
      <c r="C4593" s="4" t="s">
        <v>265</v>
      </c>
      <c r="D4593" s="4" t="s">
        <v>11</v>
      </c>
      <c r="E4593" s="14" t="s">
        <v>465</v>
      </c>
      <c r="F4593" s="5"/>
      <c r="G4593" s="5"/>
      <c r="H4593" s="5"/>
      <c r="I4593" s="5"/>
      <c r="J4593" s="5"/>
      <c r="K4593" s="5"/>
      <c r="L4593" s="5">
        <f>L4594</f>
        <v>116522.87599999997</v>
      </c>
      <c r="M4593" s="5">
        <f>M4594</f>
        <v>116522.87637</v>
      </c>
      <c r="N4593" s="5">
        <v>7340.22966</v>
      </c>
      <c r="O4593" s="5">
        <f t="shared" si="3855"/>
        <v>0</v>
      </c>
      <c r="P4593" s="5">
        <f t="shared" si="3855"/>
        <v>7340.22966</v>
      </c>
      <c r="Q4593" s="5">
        <f t="shared" si="3855"/>
        <v>0</v>
      </c>
      <c r="R4593" s="5">
        <f t="shared" si="3855"/>
        <v>7340.22966</v>
      </c>
      <c r="S4593" s="5">
        <f t="shared" si="3855"/>
        <v>0</v>
      </c>
      <c r="T4593" s="5">
        <v>7340.22966</v>
      </c>
      <c r="U4593" s="5">
        <f t="shared" si="3855"/>
        <v>7340.22966</v>
      </c>
      <c r="V4593" s="36">
        <f t="shared" si="3855"/>
        <v>7340.22966</v>
      </c>
      <c r="W4593" s="5">
        <f t="shared" si="3827"/>
        <v>100</v>
      </c>
      <c r="X4593" s="26"/>
    </row>
    <row r="4594" spans="1:25" ht="31.5" x14ac:dyDescent="0.25">
      <c r="A4594" s="4" t="s">
        <v>263</v>
      </c>
      <c r="B4594" s="4" t="s">
        <v>1320</v>
      </c>
      <c r="C4594" s="4" t="s">
        <v>265</v>
      </c>
      <c r="D4594" s="4" t="s">
        <v>12</v>
      </c>
      <c r="E4594" s="14" t="s">
        <v>466</v>
      </c>
      <c r="F4594" s="5"/>
      <c r="G4594" s="5"/>
      <c r="H4594" s="5"/>
      <c r="I4594" s="5"/>
      <c r="J4594" s="5"/>
      <c r="K4594" s="5"/>
      <c r="L4594" s="5">
        <f>225042.3+11844.332-146586.632+26222.876</f>
        <v>116522.87599999997</v>
      </c>
      <c r="M4594" s="5">
        <v>116522.87637</v>
      </c>
      <c r="N4594" s="5">
        <v>7340.22966</v>
      </c>
      <c r="O4594" s="5">
        <v>0</v>
      </c>
      <c r="P4594" s="5">
        <f>N4594</f>
        <v>7340.22966</v>
      </c>
      <c r="Q4594" s="5">
        <v>0</v>
      </c>
      <c r="R4594" s="5">
        <f>N4594</f>
        <v>7340.22966</v>
      </c>
      <c r="S4594" s="5">
        <v>0</v>
      </c>
      <c r="T4594" s="5">
        <v>7340.22966</v>
      </c>
      <c r="U4594" s="5">
        <f>T4594</f>
        <v>7340.22966</v>
      </c>
      <c r="V4594" s="36">
        <f>T4594</f>
        <v>7340.22966</v>
      </c>
      <c r="W4594" s="5">
        <f t="shared" si="3827"/>
        <v>100</v>
      </c>
      <c r="X4594" s="26"/>
    </row>
    <row r="4595" spans="1:25" x14ac:dyDescent="0.25">
      <c r="A4595" s="7" t="s">
        <v>263</v>
      </c>
      <c r="B4595" s="7" t="s">
        <v>30</v>
      </c>
      <c r="C4595" s="7"/>
      <c r="D4595" s="7"/>
      <c r="E4595" s="18" t="s">
        <v>427</v>
      </c>
      <c r="F4595" s="5">
        <f t="shared" ref="F4595:L4596" si="3856">F4596</f>
        <v>352803.8</v>
      </c>
      <c r="G4595" s="5">
        <f t="shared" si="3856"/>
        <v>288406.59999999998</v>
      </c>
      <c r="H4595" s="5">
        <f t="shared" si="3856"/>
        <v>0</v>
      </c>
      <c r="I4595" s="5">
        <f t="shared" si="3856"/>
        <v>0</v>
      </c>
      <c r="J4595" s="5">
        <f t="shared" si="3856"/>
        <v>0</v>
      </c>
      <c r="K4595" s="5">
        <f t="shared" si="3856"/>
        <v>0</v>
      </c>
      <c r="L4595" s="5">
        <f t="shared" si="3856"/>
        <v>-35729.199999999997</v>
      </c>
      <c r="M4595" s="5">
        <f t="shared" si="3832"/>
        <v>317074.59999999998</v>
      </c>
      <c r="N4595" s="8">
        <v>2812432.6243300005</v>
      </c>
      <c r="O4595" s="5">
        <f>O4596</f>
        <v>317074.65753999999</v>
      </c>
      <c r="P4595" s="5">
        <f t="shared" ref="P4595:V4596" si="3857">P4596</f>
        <v>137402.20000000001</v>
      </c>
      <c r="Q4595" s="5">
        <f t="shared" si="3857"/>
        <v>317074.65753999999</v>
      </c>
      <c r="R4595" s="5">
        <f t="shared" si="3857"/>
        <v>137402.20000000001</v>
      </c>
      <c r="S4595" s="5">
        <f t="shared" si="3857"/>
        <v>317074.65753999999</v>
      </c>
      <c r="T4595" s="8">
        <v>2495625.79684</v>
      </c>
      <c r="U4595" s="5">
        <f t="shared" si="3857"/>
        <v>133301.39537000001</v>
      </c>
      <c r="V4595" s="36">
        <f t="shared" si="3857"/>
        <v>133301.39537000001</v>
      </c>
      <c r="W4595" s="8">
        <f t="shared" si="3827"/>
        <v>88.735487394459</v>
      </c>
      <c r="X4595" s="26"/>
    </row>
    <row r="4596" spans="1:25" x14ac:dyDescent="0.25">
      <c r="A4596" s="9" t="s">
        <v>263</v>
      </c>
      <c r="B4596" s="9" t="s">
        <v>1351</v>
      </c>
      <c r="C4596" s="9"/>
      <c r="D4596" s="9"/>
      <c r="E4596" s="13" t="s">
        <v>1049</v>
      </c>
      <c r="F4596" s="5">
        <f t="shared" si="3856"/>
        <v>352803.8</v>
      </c>
      <c r="G4596" s="5">
        <f t="shared" si="3856"/>
        <v>288406.59999999998</v>
      </c>
      <c r="H4596" s="5">
        <f t="shared" si="3856"/>
        <v>0</v>
      </c>
      <c r="I4596" s="5">
        <f t="shared" si="3856"/>
        <v>0</v>
      </c>
      <c r="J4596" s="5">
        <f t="shared" si="3856"/>
        <v>0</v>
      </c>
      <c r="K4596" s="5">
        <f t="shared" si="3856"/>
        <v>0</v>
      </c>
      <c r="L4596" s="5">
        <f t="shared" si="3856"/>
        <v>-35729.199999999997</v>
      </c>
      <c r="M4596" s="5">
        <f t="shared" si="3832"/>
        <v>317074.59999999998</v>
      </c>
      <c r="N4596" s="11">
        <v>137402.20000000001</v>
      </c>
      <c r="O4596" s="5">
        <f>O4597</f>
        <v>317074.65753999999</v>
      </c>
      <c r="P4596" s="5">
        <f t="shared" si="3857"/>
        <v>137402.20000000001</v>
      </c>
      <c r="Q4596" s="5">
        <f t="shared" si="3857"/>
        <v>317074.65753999999</v>
      </c>
      <c r="R4596" s="5">
        <f t="shared" si="3857"/>
        <v>137402.20000000001</v>
      </c>
      <c r="S4596" s="5">
        <f t="shared" si="3857"/>
        <v>317074.65753999999</v>
      </c>
      <c r="T4596" s="11">
        <v>133301.39537000001</v>
      </c>
      <c r="U4596" s="5">
        <f t="shared" si="3857"/>
        <v>133301.39537000001</v>
      </c>
      <c r="V4596" s="36">
        <f t="shared" si="3857"/>
        <v>133301.39537000001</v>
      </c>
      <c r="W4596" s="11">
        <f t="shared" si="3827"/>
        <v>97.015473820652076</v>
      </c>
      <c r="X4596" s="26"/>
    </row>
    <row r="4597" spans="1:25" ht="31.5" x14ac:dyDescent="0.25">
      <c r="A4597" s="4" t="s">
        <v>263</v>
      </c>
      <c r="B4597" s="4" t="s">
        <v>1351</v>
      </c>
      <c r="C4597" s="4" t="s">
        <v>186</v>
      </c>
      <c r="D4597" s="4"/>
      <c r="E4597" s="14" t="s">
        <v>959</v>
      </c>
      <c r="F4597" s="5">
        <v>352803.8</v>
      </c>
      <c r="G4597" s="5">
        <v>288406.59999999998</v>
      </c>
      <c r="H4597" s="5"/>
      <c r="I4597" s="5"/>
      <c r="J4597" s="5"/>
      <c r="K4597" s="5"/>
      <c r="L4597" s="5">
        <v>-35729.199999999997</v>
      </c>
      <c r="M4597" s="5">
        <f t="shared" si="3832"/>
        <v>317074.59999999998</v>
      </c>
      <c r="N4597" s="5">
        <v>137402.20000000001</v>
      </c>
      <c r="O4597" s="5">
        <v>317074.65753999999</v>
      </c>
      <c r="P4597" s="5">
        <f>N4597</f>
        <v>137402.20000000001</v>
      </c>
      <c r="Q4597" s="5">
        <f>O4597</f>
        <v>317074.65753999999</v>
      </c>
      <c r="R4597" s="5">
        <f>N4597</f>
        <v>137402.20000000001</v>
      </c>
      <c r="S4597" s="5">
        <f>O4597</f>
        <v>317074.65753999999</v>
      </c>
      <c r="T4597" s="5">
        <v>133301.39537000001</v>
      </c>
      <c r="U4597" s="5">
        <f>T4597</f>
        <v>133301.39537000001</v>
      </c>
      <c r="V4597" s="36">
        <f>T4597</f>
        <v>133301.39537000001</v>
      </c>
      <c r="W4597" s="5">
        <f t="shared" si="3827"/>
        <v>97.015473820652076</v>
      </c>
      <c r="X4597" s="26"/>
    </row>
    <row r="4598" spans="1:25" ht="47.25" x14ac:dyDescent="0.25">
      <c r="A4598" s="4" t="s">
        <v>263</v>
      </c>
      <c r="B4598" s="4" t="s">
        <v>1351</v>
      </c>
      <c r="C4598" s="4" t="s">
        <v>187</v>
      </c>
      <c r="D4598" s="4"/>
      <c r="E4598" s="14" t="s">
        <v>1487</v>
      </c>
      <c r="F4598" s="5">
        <f t="shared" ref="F4598:L4600" si="3858">F4599</f>
        <v>0</v>
      </c>
      <c r="G4598" s="5">
        <f t="shared" si="3858"/>
        <v>0</v>
      </c>
      <c r="H4598" s="5">
        <f t="shared" si="3858"/>
        <v>0</v>
      </c>
      <c r="I4598" s="5">
        <f t="shared" si="3858"/>
        <v>0</v>
      </c>
      <c r="J4598" s="5">
        <f t="shared" si="3858"/>
        <v>0</v>
      </c>
      <c r="K4598" s="5">
        <f t="shared" si="3858"/>
        <v>0</v>
      </c>
      <c r="L4598" s="5">
        <f t="shared" si="3858"/>
        <v>0</v>
      </c>
      <c r="M4598" s="5">
        <f t="shared" si="3832"/>
        <v>0</v>
      </c>
      <c r="N4598" s="5">
        <v>137402.20000000001</v>
      </c>
      <c r="O4598" s="5">
        <f t="shared" ref="O4598:O4600" si="3859">O4599</f>
        <v>0</v>
      </c>
      <c r="P4598" s="5">
        <f t="shared" ref="P4598:V4600" si="3860">P4599</f>
        <v>0</v>
      </c>
      <c r="Q4598" s="5">
        <f t="shared" si="3860"/>
        <v>0</v>
      </c>
      <c r="R4598" s="5">
        <f t="shared" si="3860"/>
        <v>0</v>
      </c>
      <c r="S4598" s="5">
        <f t="shared" si="3860"/>
        <v>0</v>
      </c>
      <c r="T4598" s="5">
        <v>133301.39537000001</v>
      </c>
      <c r="U4598" s="5">
        <f t="shared" si="3860"/>
        <v>0</v>
      </c>
      <c r="V4598" s="36">
        <f t="shared" si="3860"/>
        <v>0</v>
      </c>
      <c r="W4598" s="5">
        <f t="shared" si="3827"/>
        <v>97.015473820652076</v>
      </c>
      <c r="X4598" s="26"/>
      <c r="Y4598" s="2" t="s">
        <v>1236</v>
      </c>
    </row>
    <row r="4599" spans="1:25" ht="47.25" x14ac:dyDescent="0.25">
      <c r="A4599" s="4" t="s">
        <v>263</v>
      </c>
      <c r="B4599" s="4" t="s">
        <v>1351</v>
      </c>
      <c r="C4599" s="4" t="s">
        <v>191</v>
      </c>
      <c r="D4599" s="4"/>
      <c r="E4599" s="14" t="s">
        <v>1050</v>
      </c>
      <c r="F4599" s="5">
        <f t="shared" si="3858"/>
        <v>0</v>
      </c>
      <c r="G4599" s="5">
        <f t="shared" si="3858"/>
        <v>0</v>
      </c>
      <c r="H4599" s="5">
        <f t="shared" si="3858"/>
        <v>0</v>
      </c>
      <c r="I4599" s="5">
        <f t="shared" si="3858"/>
        <v>0</v>
      </c>
      <c r="J4599" s="5">
        <f t="shared" si="3858"/>
        <v>0</v>
      </c>
      <c r="K4599" s="5">
        <f t="shared" si="3858"/>
        <v>0</v>
      </c>
      <c r="L4599" s="5">
        <f t="shared" si="3858"/>
        <v>0</v>
      </c>
      <c r="M4599" s="5">
        <f t="shared" si="3832"/>
        <v>0</v>
      </c>
      <c r="N4599" s="5">
        <v>137402.20000000001</v>
      </c>
      <c r="O4599" s="5">
        <f t="shared" si="3859"/>
        <v>0</v>
      </c>
      <c r="P4599" s="5">
        <f t="shared" si="3860"/>
        <v>0</v>
      </c>
      <c r="Q4599" s="5">
        <f t="shared" si="3860"/>
        <v>0</v>
      </c>
      <c r="R4599" s="5">
        <f t="shared" si="3860"/>
        <v>0</v>
      </c>
      <c r="S4599" s="5">
        <f t="shared" si="3860"/>
        <v>0</v>
      </c>
      <c r="T4599" s="5">
        <v>133301.39537000001</v>
      </c>
      <c r="U4599" s="5">
        <f t="shared" si="3860"/>
        <v>0</v>
      </c>
      <c r="V4599" s="36">
        <f t="shared" si="3860"/>
        <v>0</v>
      </c>
      <c r="W4599" s="5">
        <f t="shared" si="3827"/>
        <v>97.015473820652076</v>
      </c>
      <c r="X4599" s="26"/>
      <c r="Y4599" s="2" t="s">
        <v>1236</v>
      </c>
    </row>
    <row r="4600" spans="1:25" hidden="1" x14ac:dyDescent="0.25">
      <c r="A4600" s="4" t="s">
        <v>263</v>
      </c>
      <c r="B4600" s="4" t="s">
        <v>1351</v>
      </c>
      <c r="C4600" s="4" t="s">
        <v>1509</v>
      </c>
      <c r="D4600" s="4"/>
      <c r="E4600" s="14" t="s">
        <v>1078</v>
      </c>
      <c r="F4600" s="5">
        <f t="shared" si="3858"/>
        <v>0</v>
      </c>
      <c r="G4600" s="5">
        <f t="shared" si="3858"/>
        <v>0</v>
      </c>
      <c r="H4600" s="5">
        <f t="shared" si="3858"/>
        <v>0</v>
      </c>
      <c r="I4600" s="5">
        <f t="shared" si="3858"/>
        <v>0</v>
      </c>
      <c r="J4600" s="5">
        <f t="shared" si="3858"/>
        <v>0</v>
      </c>
      <c r="K4600" s="5">
        <f t="shared" si="3858"/>
        <v>0</v>
      </c>
      <c r="L4600" s="5">
        <f t="shared" si="3858"/>
        <v>0</v>
      </c>
      <c r="M4600" s="5">
        <f t="shared" si="3832"/>
        <v>0</v>
      </c>
      <c r="N4600" s="5">
        <v>0</v>
      </c>
      <c r="O4600" s="5">
        <f t="shared" si="3859"/>
        <v>0</v>
      </c>
      <c r="P4600" s="5">
        <f t="shared" si="3860"/>
        <v>0</v>
      </c>
      <c r="Q4600" s="5">
        <f t="shared" si="3860"/>
        <v>0</v>
      </c>
      <c r="R4600" s="5">
        <f t="shared" si="3860"/>
        <v>0</v>
      </c>
      <c r="S4600" s="5">
        <f t="shared" si="3860"/>
        <v>0</v>
      </c>
      <c r="T4600" s="5">
        <v>0</v>
      </c>
      <c r="U4600" s="5">
        <f t="shared" si="3860"/>
        <v>0</v>
      </c>
      <c r="V4600" s="36">
        <f t="shared" si="3860"/>
        <v>0</v>
      </c>
      <c r="W4600" s="5" t="e">
        <f t="shared" si="3827"/>
        <v>#DIV/0!</v>
      </c>
      <c r="X4600" s="24" t="s">
        <v>1214</v>
      </c>
      <c r="Y4600" s="2" t="s">
        <v>1236</v>
      </c>
    </row>
    <row r="4601" spans="1:25" ht="31.5" hidden="1" x14ac:dyDescent="0.25">
      <c r="A4601" s="4" t="s">
        <v>263</v>
      </c>
      <c r="B4601" s="4" t="s">
        <v>1351</v>
      </c>
      <c r="C4601" s="4" t="s">
        <v>1509</v>
      </c>
      <c r="D4601" s="4" t="s">
        <v>11</v>
      </c>
      <c r="E4601" s="14" t="s">
        <v>465</v>
      </c>
      <c r="F4601" s="5"/>
      <c r="G4601" s="5"/>
      <c r="H4601" s="5"/>
      <c r="I4601" s="5"/>
      <c r="J4601" s="5"/>
      <c r="K4601" s="5"/>
      <c r="L4601" s="5"/>
      <c r="M4601" s="5">
        <f t="shared" si="3832"/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36">
        <v>0</v>
      </c>
      <c r="W4601" s="5" t="e">
        <f t="shared" si="3827"/>
        <v>#DIV/0!</v>
      </c>
      <c r="X4601" s="24" t="s">
        <v>1214</v>
      </c>
      <c r="Y4601" s="2" t="s">
        <v>1236</v>
      </c>
    </row>
    <row r="4602" spans="1:25" s="10" customFormat="1" ht="31.5" hidden="1" x14ac:dyDescent="0.25">
      <c r="A4602" s="4" t="s">
        <v>263</v>
      </c>
      <c r="B4602" s="4" t="s">
        <v>1351</v>
      </c>
      <c r="C4602" s="4" t="s">
        <v>1509</v>
      </c>
      <c r="D4602" s="4" t="s">
        <v>12</v>
      </c>
      <c r="E4602" s="14" t="s">
        <v>466</v>
      </c>
      <c r="F4602" s="11">
        <f t="shared" ref="F4602:L4607" si="3861">F4603</f>
        <v>0</v>
      </c>
      <c r="G4602" s="11">
        <f t="shared" si="3861"/>
        <v>0</v>
      </c>
      <c r="H4602" s="11">
        <f t="shared" si="3861"/>
        <v>6601.1</v>
      </c>
      <c r="I4602" s="11">
        <f t="shared" si="3861"/>
        <v>137239.1</v>
      </c>
      <c r="J4602" s="11">
        <f t="shared" si="3861"/>
        <v>108101.7</v>
      </c>
      <c r="K4602" s="11">
        <f t="shared" si="3861"/>
        <v>-924.5</v>
      </c>
      <c r="L4602" s="11">
        <f t="shared" si="3861"/>
        <v>-132187.20400000003</v>
      </c>
      <c r="M4602" s="11">
        <f t="shared" si="3832"/>
        <v>5051.8959999999788</v>
      </c>
      <c r="N4602" s="5">
        <v>0</v>
      </c>
      <c r="O4602" s="11">
        <f t="shared" ref="O4602:O4607" si="3862">O4603</f>
        <v>3504.40175</v>
      </c>
      <c r="P4602" s="11">
        <f t="shared" ref="P4602:V4607" si="3863">P4603</f>
        <v>0</v>
      </c>
      <c r="Q4602" s="11">
        <f t="shared" si="3863"/>
        <v>0</v>
      </c>
      <c r="R4602" s="11">
        <f t="shared" si="3863"/>
        <v>137402.20000000001</v>
      </c>
      <c r="S4602" s="11">
        <f t="shared" si="3863"/>
        <v>3504.40175</v>
      </c>
      <c r="T4602" s="5">
        <v>0</v>
      </c>
      <c r="U4602" s="11">
        <f t="shared" si="3863"/>
        <v>0</v>
      </c>
      <c r="V4602" s="35">
        <f t="shared" si="3863"/>
        <v>133301.39537000001</v>
      </c>
      <c r="W4602" s="5" t="e">
        <f t="shared" si="3827"/>
        <v>#DIV/0!</v>
      </c>
      <c r="X4602" s="24" t="s">
        <v>1214</v>
      </c>
    </row>
    <row r="4603" spans="1:25" ht="47.25" hidden="1" x14ac:dyDescent="0.25">
      <c r="A4603" s="4" t="s">
        <v>263</v>
      </c>
      <c r="B4603" s="4" t="s">
        <v>1351</v>
      </c>
      <c r="C4603" s="4" t="s">
        <v>1568</v>
      </c>
      <c r="D4603" s="4"/>
      <c r="E4603" s="14" t="s">
        <v>1079</v>
      </c>
      <c r="F4603" s="5">
        <f t="shared" si="3861"/>
        <v>0</v>
      </c>
      <c r="G4603" s="5">
        <f t="shared" si="3861"/>
        <v>0</v>
      </c>
      <c r="H4603" s="5">
        <f t="shared" si="3861"/>
        <v>6601.1</v>
      </c>
      <c r="I4603" s="5">
        <f t="shared" si="3861"/>
        <v>137239.1</v>
      </c>
      <c r="J4603" s="5">
        <f t="shared" si="3861"/>
        <v>108101.7</v>
      </c>
      <c r="K4603" s="5">
        <f t="shared" si="3861"/>
        <v>-924.5</v>
      </c>
      <c r="L4603" s="5">
        <f t="shared" si="3861"/>
        <v>-132187.20400000003</v>
      </c>
      <c r="M4603" s="5">
        <f t="shared" si="3832"/>
        <v>5051.8959999999788</v>
      </c>
      <c r="N4603" s="5">
        <v>0</v>
      </c>
      <c r="O4603" s="5">
        <f t="shared" si="3862"/>
        <v>3504.40175</v>
      </c>
      <c r="P4603" s="5">
        <f t="shared" si="3863"/>
        <v>0</v>
      </c>
      <c r="Q4603" s="5">
        <f t="shared" si="3863"/>
        <v>0</v>
      </c>
      <c r="R4603" s="5">
        <f t="shared" si="3863"/>
        <v>137402.20000000001</v>
      </c>
      <c r="S4603" s="5">
        <f t="shared" si="3863"/>
        <v>3504.40175</v>
      </c>
      <c r="T4603" s="5">
        <v>0</v>
      </c>
      <c r="U4603" s="5">
        <f t="shared" si="3863"/>
        <v>0</v>
      </c>
      <c r="V4603" s="36">
        <f t="shared" si="3863"/>
        <v>133301.39537000001</v>
      </c>
      <c r="W4603" s="5" t="e">
        <f t="shared" si="3827"/>
        <v>#DIV/0!</v>
      </c>
      <c r="X4603" s="24" t="s">
        <v>1214</v>
      </c>
    </row>
    <row r="4604" spans="1:25" ht="31.5" hidden="1" x14ac:dyDescent="0.25">
      <c r="A4604" s="4" t="s">
        <v>263</v>
      </c>
      <c r="B4604" s="4" t="s">
        <v>1351</v>
      </c>
      <c r="C4604" s="4" t="s">
        <v>1568</v>
      </c>
      <c r="D4604" s="4" t="s">
        <v>11</v>
      </c>
      <c r="E4604" s="14" t="s">
        <v>465</v>
      </c>
      <c r="F4604" s="5">
        <f t="shared" si="3861"/>
        <v>0</v>
      </c>
      <c r="G4604" s="5">
        <f t="shared" si="3861"/>
        <v>0</v>
      </c>
      <c r="H4604" s="5">
        <f t="shared" si="3861"/>
        <v>6601.1</v>
      </c>
      <c r="I4604" s="5">
        <f t="shared" si="3861"/>
        <v>137239.1</v>
      </c>
      <c r="J4604" s="5">
        <f t="shared" si="3861"/>
        <v>108101.7</v>
      </c>
      <c r="K4604" s="5">
        <f t="shared" si="3861"/>
        <v>-924.5</v>
      </c>
      <c r="L4604" s="5">
        <f t="shared" si="3861"/>
        <v>-132187.20400000003</v>
      </c>
      <c r="M4604" s="5">
        <f t="shared" si="3832"/>
        <v>5051.8959999999788</v>
      </c>
      <c r="N4604" s="5">
        <v>0</v>
      </c>
      <c r="O4604" s="5">
        <f t="shared" si="3862"/>
        <v>3504.40175</v>
      </c>
      <c r="P4604" s="5">
        <f t="shared" si="3863"/>
        <v>0</v>
      </c>
      <c r="Q4604" s="5">
        <f t="shared" si="3863"/>
        <v>0</v>
      </c>
      <c r="R4604" s="5">
        <f t="shared" si="3863"/>
        <v>137402.20000000001</v>
      </c>
      <c r="S4604" s="5">
        <f t="shared" si="3863"/>
        <v>3504.40175</v>
      </c>
      <c r="T4604" s="5">
        <v>0</v>
      </c>
      <c r="U4604" s="5">
        <f t="shared" si="3863"/>
        <v>0</v>
      </c>
      <c r="V4604" s="36">
        <f t="shared" si="3863"/>
        <v>133301.39537000001</v>
      </c>
      <c r="W4604" s="5" t="e">
        <f t="shared" si="3827"/>
        <v>#DIV/0!</v>
      </c>
      <c r="X4604" s="24" t="s">
        <v>1214</v>
      </c>
    </row>
    <row r="4605" spans="1:25" ht="31.5" hidden="1" x14ac:dyDescent="0.25">
      <c r="A4605" s="4" t="s">
        <v>263</v>
      </c>
      <c r="B4605" s="4" t="s">
        <v>1351</v>
      </c>
      <c r="C4605" s="4" t="s">
        <v>1568</v>
      </c>
      <c r="D4605" s="4" t="s">
        <v>12</v>
      </c>
      <c r="E4605" s="14" t="s">
        <v>466</v>
      </c>
      <c r="F4605" s="5">
        <f t="shared" si="3861"/>
        <v>0</v>
      </c>
      <c r="G4605" s="5">
        <f t="shared" si="3861"/>
        <v>0</v>
      </c>
      <c r="H4605" s="5">
        <f t="shared" si="3861"/>
        <v>6601.1</v>
      </c>
      <c r="I4605" s="5">
        <f t="shared" si="3861"/>
        <v>137239.1</v>
      </c>
      <c r="J4605" s="5">
        <f t="shared" si="3861"/>
        <v>108101.7</v>
      </c>
      <c r="K4605" s="5">
        <f t="shared" si="3861"/>
        <v>-924.5</v>
      </c>
      <c r="L4605" s="5">
        <f>L4606+L4609</f>
        <v>-132187.20400000003</v>
      </c>
      <c r="M4605" s="5">
        <f t="shared" si="3832"/>
        <v>5051.8959999999788</v>
      </c>
      <c r="N4605" s="5">
        <v>0</v>
      </c>
      <c r="O4605" s="5">
        <f t="shared" ref="O4605:V4605" si="3864">O4606+O4609</f>
        <v>3504.40175</v>
      </c>
      <c r="P4605" s="5">
        <f t="shared" si="3864"/>
        <v>0</v>
      </c>
      <c r="Q4605" s="5">
        <f t="shared" si="3864"/>
        <v>0</v>
      </c>
      <c r="R4605" s="5">
        <f t="shared" si="3864"/>
        <v>137402.20000000001</v>
      </c>
      <c r="S4605" s="5">
        <f t="shared" si="3864"/>
        <v>3504.40175</v>
      </c>
      <c r="T4605" s="5">
        <v>0</v>
      </c>
      <c r="U4605" s="5">
        <f t="shared" si="3864"/>
        <v>0</v>
      </c>
      <c r="V4605" s="5">
        <f t="shared" si="3864"/>
        <v>133301.39537000001</v>
      </c>
      <c r="W4605" s="5" t="e">
        <f t="shared" si="3827"/>
        <v>#DIV/0!</v>
      </c>
      <c r="X4605" s="24" t="s">
        <v>1214</v>
      </c>
    </row>
    <row r="4606" spans="1:25" x14ac:dyDescent="0.25">
      <c r="A4606" s="4" t="s">
        <v>263</v>
      </c>
      <c r="B4606" s="4" t="s">
        <v>1351</v>
      </c>
      <c r="C4606" s="4" t="s">
        <v>1569</v>
      </c>
      <c r="D4606" s="4"/>
      <c r="E4606" s="14" t="s">
        <v>857</v>
      </c>
      <c r="F4606" s="5">
        <f t="shared" si="3861"/>
        <v>0</v>
      </c>
      <c r="G4606" s="5">
        <f t="shared" si="3861"/>
        <v>0</v>
      </c>
      <c r="H4606" s="5">
        <f t="shared" si="3861"/>
        <v>6601.1</v>
      </c>
      <c r="I4606" s="5">
        <f t="shared" si="3861"/>
        <v>137239.1</v>
      </c>
      <c r="J4606" s="5">
        <f t="shared" si="3861"/>
        <v>108101.7</v>
      </c>
      <c r="K4606" s="5">
        <f t="shared" si="3861"/>
        <v>-924.5</v>
      </c>
      <c r="L4606" s="5">
        <f t="shared" si="3861"/>
        <v>-132457.20400000003</v>
      </c>
      <c r="M4606" s="5">
        <f t="shared" si="3832"/>
        <v>4781.8959999999788</v>
      </c>
      <c r="N4606" s="5">
        <v>137402.20000000001</v>
      </c>
      <c r="O4606" s="5">
        <f t="shared" si="3862"/>
        <v>3504.40175</v>
      </c>
      <c r="P4606" s="5">
        <f t="shared" si="3863"/>
        <v>0</v>
      </c>
      <c r="Q4606" s="5">
        <f t="shared" si="3863"/>
        <v>0</v>
      </c>
      <c r="R4606" s="5">
        <f t="shared" si="3863"/>
        <v>137402.20000000001</v>
      </c>
      <c r="S4606" s="5">
        <f t="shared" si="3863"/>
        <v>3504.40175</v>
      </c>
      <c r="T4606" s="5">
        <v>133301.39537000001</v>
      </c>
      <c r="U4606" s="5">
        <f t="shared" si="3863"/>
        <v>0</v>
      </c>
      <c r="V4606" s="36">
        <f t="shared" si="3863"/>
        <v>133301.39537000001</v>
      </c>
      <c r="W4606" s="5">
        <f t="shared" si="3827"/>
        <v>97.015473820652076</v>
      </c>
      <c r="X4606" s="26"/>
    </row>
    <row r="4607" spans="1:25" ht="31.5" x14ac:dyDescent="0.25">
      <c r="A4607" s="4" t="s">
        <v>263</v>
      </c>
      <c r="B4607" s="4" t="s">
        <v>1351</v>
      </c>
      <c r="C4607" s="4" t="s">
        <v>1569</v>
      </c>
      <c r="D4607" s="4" t="s">
        <v>11</v>
      </c>
      <c r="E4607" s="14" t="s">
        <v>465</v>
      </c>
      <c r="F4607" s="5">
        <f t="shared" si="3861"/>
        <v>0</v>
      </c>
      <c r="G4607" s="5">
        <f t="shared" si="3861"/>
        <v>0</v>
      </c>
      <c r="H4607" s="5">
        <f t="shared" si="3861"/>
        <v>6601.1</v>
      </c>
      <c r="I4607" s="5">
        <f t="shared" si="3861"/>
        <v>137239.1</v>
      </c>
      <c r="J4607" s="5">
        <f t="shared" si="3861"/>
        <v>108101.7</v>
      </c>
      <c r="K4607" s="5">
        <f t="shared" si="3861"/>
        <v>-924.5</v>
      </c>
      <c r="L4607" s="5">
        <f t="shared" si="3861"/>
        <v>-132457.20400000003</v>
      </c>
      <c r="M4607" s="5">
        <f t="shared" si="3832"/>
        <v>4781.8959999999788</v>
      </c>
      <c r="N4607" s="5">
        <v>137402.20000000001</v>
      </c>
      <c r="O4607" s="5">
        <f t="shared" si="3862"/>
        <v>3504.40175</v>
      </c>
      <c r="P4607" s="5">
        <f t="shared" si="3863"/>
        <v>0</v>
      </c>
      <c r="Q4607" s="5">
        <f t="shared" si="3863"/>
        <v>0</v>
      </c>
      <c r="R4607" s="5">
        <f t="shared" si="3863"/>
        <v>137402.20000000001</v>
      </c>
      <c r="S4607" s="5">
        <f t="shared" si="3863"/>
        <v>3504.40175</v>
      </c>
      <c r="T4607" s="5">
        <v>133301.39537000001</v>
      </c>
      <c r="U4607" s="5">
        <f t="shared" si="3863"/>
        <v>0</v>
      </c>
      <c r="V4607" s="36">
        <f t="shared" si="3863"/>
        <v>133301.39537000001</v>
      </c>
      <c r="W4607" s="5">
        <f t="shared" si="3827"/>
        <v>97.015473820652076</v>
      </c>
      <c r="X4607" s="26"/>
    </row>
    <row r="4608" spans="1:25" ht="31.5" x14ac:dyDescent="0.25">
      <c r="A4608" s="4" t="s">
        <v>263</v>
      </c>
      <c r="B4608" s="4" t="s">
        <v>1351</v>
      </c>
      <c r="C4608" s="4" t="s">
        <v>1569</v>
      </c>
      <c r="D4608" s="4" t="s">
        <v>12</v>
      </c>
      <c r="E4608" s="14" t="s">
        <v>466</v>
      </c>
      <c r="F4608" s="5"/>
      <c r="G4608" s="5"/>
      <c r="H4608" s="5">
        <v>6601.1</v>
      </c>
      <c r="I4608" s="5">
        <v>137239.1</v>
      </c>
      <c r="J4608" s="5">
        <v>108101.7</v>
      </c>
      <c r="K4608" s="5">
        <v>-924.5</v>
      </c>
      <c r="L4608" s="5">
        <f>-50000-29908.493-53612+1063.289</f>
        <v>-132457.20400000003</v>
      </c>
      <c r="M4608" s="5">
        <f t="shared" si="3832"/>
        <v>4781.8959999999788</v>
      </c>
      <c r="N4608" s="5">
        <v>137402.20000000001</v>
      </c>
      <c r="O4608" s="5">
        <v>3504.40175</v>
      </c>
      <c r="P4608" s="5">
        <v>0</v>
      </c>
      <c r="Q4608" s="5">
        <v>0</v>
      </c>
      <c r="R4608" s="5">
        <f>N4608</f>
        <v>137402.20000000001</v>
      </c>
      <c r="S4608" s="5">
        <f>O4608</f>
        <v>3504.40175</v>
      </c>
      <c r="T4608" s="5">
        <v>133301.39537000001</v>
      </c>
      <c r="U4608" s="5">
        <v>0</v>
      </c>
      <c r="V4608" s="36">
        <f>T4608</f>
        <v>133301.39537000001</v>
      </c>
      <c r="W4608" s="5">
        <f t="shared" si="3827"/>
        <v>97.015473820652076</v>
      </c>
      <c r="X4608" s="26"/>
    </row>
    <row r="4609" spans="1:24" x14ac:dyDescent="0.25">
      <c r="A4609" s="47" t="s">
        <v>263</v>
      </c>
      <c r="B4609" s="47" t="s">
        <v>1352</v>
      </c>
      <c r="C4609" s="47"/>
      <c r="D4609" s="47"/>
      <c r="E4609" s="48" t="s">
        <v>443</v>
      </c>
      <c r="F4609" s="5"/>
      <c r="G4609" s="5"/>
      <c r="H4609" s="5"/>
      <c r="I4609" s="5"/>
      <c r="J4609" s="5"/>
      <c r="K4609" s="5"/>
      <c r="L4609" s="5">
        <f>L4610</f>
        <v>270</v>
      </c>
      <c r="M4609" s="5">
        <f>L4609</f>
        <v>270</v>
      </c>
      <c r="N4609" s="11">
        <v>8411.6130300000004</v>
      </c>
      <c r="O4609" s="5">
        <f t="shared" ref="O4609:V4610" si="3865">O4610</f>
        <v>0</v>
      </c>
      <c r="P4609" s="5">
        <f t="shared" si="3865"/>
        <v>0</v>
      </c>
      <c r="Q4609" s="5">
        <f t="shared" si="3865"/>
        <v>0</v>
      </c>
      <c r="R4609" s="5">
        <f t="shared" si="3865"/>
        <v>0</v>
      </c>
      <c r="S4609" s="5">
        <f t="shared" si="3865"/>
        <v>0</v>
      </c>
      <c r="T4609" s="11">
        <v>5650.7669900000001</v>
      </c>
      <c r="U4609" s="5">
        <f t="shared" si="3865"/>
        <v>0</v>
      </c>
      <c r="V4609" s="5">
        <f t="shared" si="3865"/>
        <v>0</v>
      </c>
      <c r="W4609" s="11">
        <f t="shared" si="3827"/>
        <v>67.178161546977393</v>
      </c>
      <c r="X4609" s="26"/>
    </row>
    <row r="4610" spans="1:24" ht="31.5" x14ac:dyDescent="0.25">
      <c r="A4610" s="40" t="s">
        <v>263</v>
      </c>
      <c r="B4610" s="40" t="s">
        <v>1352</v>
      </c>
      <c r="C4610" s="40" t="s">
        <v>1147</v>
      </c>
      <c r="D4610" s="4"/>
      <c r="E4610" s="14" t="s">
        <v>1172</v>
      </c>
      <c r="F4610" s="5"/>
      <c r="G4610" s="5"/>
      <c r="H4610" s="5"/>
      <c r="I4610" s="5"/>
      <c r="J4610" s="5"/>
      <c r="K4610" s="5"/>
      <c r="L4610" s="5">
        <f>L4611</f>
        <v>270</v>
      </c>
      <c r="M4610" s="5">
        <f t="shared" ref="M4610:M4611" si="3866">L4610</f>
        <v>270</v>
      </c>
      <c r="N4610" s="5">
        <v>8411.6130300000004</v>
      </c>
      <c r="O4610" s="5">
        <f t="shared" si="3865"/>
        <v>0</v>
      </c>
      <c r="P4610" s="5">
        <f t="shared" si="3865"/>
        <v>0</v>
      </c>
      <c r="Q4610" s="5">
        <f t="shared" si="3865"/>
        <v>0</v>
      </c>
      <c r="R4610" s="5">
        <f t="shared" si="3865"/>
        <v>0</v>
      </c>
      <c r="S4610" s="5">
        <f t="shared" si="3865"/>
        <v>0</v>
      </c>
      <c r="T4610" s="5">
        <v>5650.7669900000001</v>
      </c>
      <c r="U4610" s="5">
        <f t="shared" si="3865"/>
        <v>0</v>
      </c>
      <c r="V4610" s="5">
        <f t="shared" si="3865"/>
        <v>0</v>
      </c>
      <c r="W4610" s="5">
        <f t="shared" si="3827"/>
        <v>67.178161546977393</v>
      </c>
      <c r="X4610" s="26"/>
    </row>
    <row r="4611" spans="1:24" ht="47.25" x14ac:dyDescent="0.25">
      <c r="A4611" s="40" t="s">
        <v>263</v>
      </c>
      <c r="B4611" s="40" t="s">
        <v>1352</v>
      </c>
      <c r="C4611" s="40" t="s">
        <v>1148</v>
      </c>
      <c r="D4611" s="4"/>
      <c r="E4611" s="14" t="s">
        <v>1547</v>
      </c>
      <c r="F4611" s="5"/>
      <c r="G4611" s="5"/>
      <c r="H4611" s="5"/>
      <c r="I4611" s="5"/>
      <c r="J4611" s="5"/>
      <c r="K4611" s="5"/>
      <c r="L4611" s="5">
        <v>270</v>
      </c>
      <c r="M4611" s="5">
        <f t="shared" si="3866"/>
        <v>270</v>
      </c>
      <c r="N4611" s="5">
        <v>1539.8262999999999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1539.8262999999999</v>
      </c>
      <c r="U4611" s="5">
        <v>0</v>
      </c>
      <c r="V4611" s="5">
        <v>0</v>
      </c>
      <c r="W4611" s="5">
        <f t="shared" si="3827"/>
        <v>100</v>
      </c>
      <c r="X4611" s="26"/>
    </row>
    <row r="4612" spans="1:24" s="10" customFormat="1" ht="47.25" x14ac:dyDescent="0.25">
      <c r="A4612" s="4" t="s">
        <v>263</v>
      </c>
      <c r="B4612" s="4" t="s">
        <v>1352</v>
      </c>
      <c r="C4612" s="4" t="s">
        <v>1149</v>
      </c>
      <c r="D4612" s="4"/>
      <c r="E4612" s="14" t="s">
        <v>1030</v>
      </c>
      <c r="F4612" s="11">
        <f t="shared" ref="F4612:L4617" si="3867">F4613</f>
        <v>168660</v>
      </c>
      <c r="G4612" s="11">
        <f t="shared" si="3867"/>
        <v>246018.2</v>
      </c>
      <c r="H4612" s="11">
        <f t="shared" si="3867"/>
        <v>0</v>
      </c>
      <c r="I4612" s="11">
        <f t="shared" si="3867"/>
        <v>20000</v>
      </c>
      <c r="J4612" s="11">
        <f t="shared" si="3867"/>
        <v>0</v>
      </c>
      <c r="K4612" s="11">
        <f t="shared" si="3867"/>
        <v>0</v>
      </c>
      <c r="L4612" s="11">
        <f t="shared" si="3867"/>
        <v>-46284.683000000005</v>
      </c>
      <c r="M4612" s="11">
        <f t="shared" si="3832"/>
        <v>142375.31699999998</v>
      </c>
      <c r="N4612" s="5">
        <v>1539.8262999999999</v>
      </c>
      <c r="O4612" s="11">
        <f t="shared" ref="O4612:O4617" si="3868">O4613</f>
        <v>37774.094259999998</v>
      </c>
      <c r="P4612" s="11">
        <f t="shared" ref="P4612:V4617" si="3869">P4613</f>
        <v>0</v>
      </c>
      <c r="Q4612" s="11">
        <f t="shared" si="3869"/>
        <v>0</v>
      </c>
      <c r="R4612" s="11">
        <f t="shared" si="3869"/>
        <v>1539.8262999999999</v>
      </c>
      <c r="S4612" s="11">
        <f t="shared" si="3869"/>
        <v>37774.094259999998</v>
      </c>
      <c r="T4612" s="5">
        <v>1539.8262999999999</v>
      </c>
      <c r="U4612" s="11">
        <f t="shared" si="3869"/>
        <v>0</v>
      </c>
      <c r="V4612" s="35">
        <f t="shared" si="3869"/>
        <v>1539.8262999999999</v>
      </c>
      <c r="W4612" s="5">
        <f t="shared" si="3827"/>
        <v>100</v>
      </c>
      <c r="X4612" s="25"/>
    </row>
    <row r="4613" spans="1:24" ht="126" hidden="1" x14ac:dyDescent="0.25">
      <c r="A4613" s="4" t="s">
        <v>263</v>
      </c>
      <c r="B4613" s="4" t="s">
        <v>1352</v>
      </c>
      <c r="C4613" s="4" t="s">
        <v>1150</v>
      </c>
      <c r="D4613" s="4"/>
      <c r="E4613" s="14" t="s">
        <v>1089</v>
      </c>
      <c r="F4613" s="5">
        <f t="shared" si="3867"/>
        <v>168660</v>
      </c>
      <c r="G4613" s="5">
        <f t="shared" si="3867"/>
        <v>246018.2</v>
      </c>
      <c r="H4613" s="5">
        <f t="shared" si="3867"/>
        <v>0</v>
      </c>
      <c r="I4613" s="5">
        <f t="shared" si="3867"/>
        <v>20000</v>
      </c>
      <c r="J4613" s="5">
        <f t="shared" si="3867"/>
        <v>0</v>
      </c>
      <c r="K4613" s="5">
        <f t="shared" si="3867"/>
        <v>0</v>
      </c>
      <c r="L4613" s="5">
        <f t="shared" si="3867"/>
        <v>-46284.683000000005</v>
      </c>
      <c r="M4613" s="5">
        <f t="shared" si="3832"/>
        <v>142375.31699999998</v>
      </c>
      <c r="N4613" s="5">
        <v>0</v>
      </c>
      <c r="O4613" s="5">
        <f t="shared" si="3868"/>
        <v>37774.094259999998</v>
      </c>
      <c r="P4613" s="5">
        <f t="shared" si="3869"/>
        <v>0</v>
      </c>
      <c r="Q4613" s="5">
        <f t="shared" si="3869"/>
        <v>0</v>
      </c>
      <c r="R4613" s="5">
        <f t="shared" si="3869"/>
        <v>1539.8262999999999</v>
      </c>
      <c r="S4613" s="5">
        <f t="shared" si="3869"/>
        <v>37774.094259999998</v>
      </c>
      <c r="T4613" s="5">
        <v>0</v>
      </c>
      <c r="U4613" s="5">
        <f t="shared" si="3869"/>
        <v>0</v>
      </c>
      <c r="V4613" s="36">
        <f t="shared" si="3869"/>
        <v>1539.8262999999999</v>
      </c>
      <c r="W4613" s="5" t="e">
        <f t="shared" si="3827"/>
        <v>#DIV/0!</v>
      </c>
      <c r="X4613" s="24" t="s">
        <v>1214</v>
      </c>
    </row>
    <row r="4614" spans="1:24" ht="31.5" hidden="1" x14ac:dyDescent="0.25">
      <c r="A4614" s="4" t="s">
        <v>263</v>
      </c>
      <c r="B4614" s="4" t="s">
        <v>1352</v>
      </c>
      <c r="C4614" s="4" t="s">
        <v>1150</v>
      </c>
      <c r="D4614" s="4" t="s">
        <v>246</v>
      </c>
      <c r="E4614" s="14" t="s">
        <v>473</v>
      </c>
      <c r="F4614" s="5">
        <f t="shared" si="3867"/>
        <v>168660</v>
      </c>
      <c r="G4614" s="5">
        <f t="shared" si="3867"/>
        <v>246018.2</v>
      </c>
      <c r="H4614" s="5">
        <f t="shared" si="3867"/>
        <v>0</v>
      </c>
      <c r="I4614" s="5">
        <f t="shared" si="3867"/>
        <v>20000</v>
      </c>
      <c r="J4614" s="5">
        <f t="shared" si="3867"/>
        <v>0</v>
      </c>
      <c r="K4614" s="5">
        <f t="shared" si="3867"/>
        <v>0</v>
      </c>
      <c r="L4614" s="5">
        <f t="shared" si="3867"/>
        <v>-46284.683000000005</v>
      </c>
      <c r="M4614" s="5">
        <f t="shared" si="3832"/>
        <v>142375.31699999998</v>
      </c>
      <c r="N4614" s="5">
        <v>0</v>
      </c>
      <c r="O4614" s="5">
        <f t="shared" si="3868"/>
        <v>37774.094259999998</v>
      </c>
      <c r="P4614" s="5">
        <f t="shared" si="3869"/>
        <v>0</v>
      </c>
      <c r="Q4614" s="5">
        <f t="shared" si="3869"/>
        <v>0</v>
      </c>
      <c r="R4614" s="5">
        <f t="shared" si="3869"/>
        <v>1539.8262999999999</v>
      </c>
      <c r="S4614" s="5">
        <f t="shared" si="3869"/>
        <v>37774.094259999998</v>
      </c>
      <c r="T4614" s="5">
        <v>0</v>
      </c>
      <c r="U4614" s="5">
        <f t="shared" si="3869"/>
        <v>0</v>
      </c>
      <c r="V4614" s="36">
        <f t="shared" si="3869"/>
        <v>1539.8262999999999</v>
      </c>
      <c r="W4614" s="5" t="e">
        <f t="shared" si="3827"/>
        <v>#DIV/0!</v>
      </c>
      <c r="X4614" s="24" t="s">
        <v>1214</v>
      </c>
    </row>
    <row r="4615" spans="1:24" hidden="1" x14ac:dyDescent="0.25">
      <c r="A4615" s="4" t="s">
        <v>263</v>
      </c>
      <c r="B4615" s="4" t="s">
        <v>1352</v>
      </c>
      <c r="C4615" s="4" t="s">
        <v>1150</v>
      </c>
      <c r="D4615" s="4" t="s">
        <v>245</v>
      </c>
      <c r="E4615" s="14" t="s">
        <v>474</v>
      </c>
      <c r="F4615" s="5">
        <f t="shared" si="3867"/>
        <v>168660</v>
      </c>
      <c r="G4615" s="5">
        <f t="shared" si="3867"/>
        <v>246018.2</v>
      </c>
      <c r="H4615" s="5">
        <f t="shared" si="3867"/>
        <v>0</v>
      </c>
      <c r="I4615" s="5">
        <f t="shared" si="3867"/>
        <v>20000</v>
      </c>
      <c r="J4615" s="5">
        <f t="shared" si="3867"/>
        <v>0</v>
      </c>
      <c r="K4615" s="5">
        <f t="shared" si="3867"/>
        <v>0</v>
      </c>
      <c r="L4615" s="5">
        <f t="shared" si="3867"/>
        <v>-46284.683000000005</v>
      </c>
      <c r="M4615" s="5">
        <f t="shared" si="3832"/>
        <v>142375.31699999998</v>
      </c>
      <c r="N4615" s="5">
        <v>0</v>
      </c>
      <c r="O4615" s="5">
        <f t="shared" si="3868"/>
        <v>37774.094259999998</v>
      </c>
      <c r="P4615" s="5">
        <f t="shared" si="3869"/>
        <v>0</v>
      </c>
      <c r="Q4615" s="5">
        <f t="shared" si="3869"/>
        <v>0</v>
      </c>
      <c r="R4615" s="5">
        <f t="shared" si="3869"/>
        <v>1539.8262999999999</v>
      </c>
      <c r="S4615" s="5">
        <f t="shared" si="3869"/>
        <v>37774.094259999998</v>
      </c>
      <c r="T4615" s="5">
        <v>0</v>
      </c>
      <c r="U4615" s="5">
        <f t="shared" si="3869"/>
        <v>0</v>
      </c>
      <c r="V4615" s="36">
        <f t="shared" si="3869"/>
        <v>1539.8262999999999</v>
      </c>
      <c r="W4615" s="5" t="e">
        <f t="shared" si="3827"/>
        <v>#DIV/0!</v>
      </c>
      <c r="X4615" s="24" t="s">
        <v>1214</v>
      </c>
    </row>
    <row r="4616" spans="1:24" ht="110.25" x14ac:dyDescent="0.25">
      <c r="A4616" s="4" t="s">
        <v>263</v>
      </c>
      <c r="B4616" s="4" t="s">
        <v>1352</v>
      </c>
      <c r="C4616" s="4" t="s">
        <v>1315</v>
      </c>
      <c r="D4616" s="4"/>
      <c r="E4616" s="14" t="s">
        <v>1088</v>
      </c>
      <c r="F4616" s="5">
        <f t="shared" si="3867"/>
        <v>168660</v>
      </c>
      <c r="G4616" s="5">
        <f t="shared" si="3867"/>
        <v>246018.2</v>
      </c>
      <c r="H4616" s="5">
        <f t="shared" si="3867"/>
        <v>0</v>
      </c>
      <c r="I4616" s="5">
        <f t="shared" si="3867"/>
        <v>20000</v>
      </c>
      <c r="J4616" s="5">
        <f t="shared" si="3867"/>
        <v>0</v>
      </c>
      <c r="K4616" s="5">
        <f t="shared" si="3867"/>
        <v>0</v>
      </c>
      <c r="L4616" s="5">
        <f t="shared" si="3867"/>
        <v>-46284.683000000005</v>
      </c>
      <c r="M4616" s="5">
        <f t="shared" si="3832"/>
        <v>142375.31699999998</v>
      </c>
      <c r="N4616" s="5">
        <v>1539.8262999999999</v>
      </c>
      <c r="O4616" s="5">
        <f t="shared" si="3868"/>
        <v>37774.094259999998</v>
      </c>
      <c r="P4616" s="5">
        <f t="shared" si="3869"/>
        <v>0</v>
      </c>
      <c r="Q4616" s="5">
        <f t="shared" si="3869"/>
        <v>0</v>
      </c>
      <c r="R4616" s="5">
        <f t="shared" si="3869"/>
        <v>1539.8262999999999</v>
      </c>
      <c r="S4616" s="5">
        <f t="shared" si="3869"/>
        <v>37774.094259999998</v>
      </c>
      <c r="T4616" s="5">
        <v>1539.8262999999999</v>
      </c>
      <c r="U4616" s="5">
        <f t="shared" si="3869"/>
        <v>0</v>
      </c>
      <c r="V4616" s="36">
        <f t="shared" si="3869"/>
        <v>1539.8262999999999</v>
      </c>
      <c r="W4616" s="5">
        <f t="shared" si="3827"/>
        <v>100</v>
      </c>
      <c r="X4616" s="26"/>
    </row>
    <row r="4617" spans="1:24" ht="31.5" x14ac:dyDescent="0.25">
      <c r="A4617" s="4" t="s">
        <v>263</v>
      </c>
      <c r="B4617" s="4" t="s">
        <v>1352</v>
      </c>
      <c r="C4617" s="4" t="s">
        <v>1315</v>
      </c>
      <c r="D4617" s="4" t="s">
        <v>246</v>
      </c>
      <c r="E4617" s="14" t="s">
        <v>473</v>
      </c>
      <c r="F4617" s="5">
        <f t="shared" si="3867"/>
        <v>168660</v>
      </c>
      <c r="G4617" s="5">
        <f t="shared" si="3867"/>
        <v>246018.2</v>
      </c>
      <c r="H4617" s="5">
        <f t="shared" si="3867"/>
        <v>0</v>
      </c>
      <c r="I4617" s="5">
        <f t="shared" si="3867"/>
        <v>20000</v>
      </c>
      <c r="J4617" s="5">
        <f t="shared" si="3867"/>
        <v>0</v>
      </c>
      <c r="K4617" s="5">
        <f t="shared" si="3867"/>
        <v>0</v>
      </c>
      <c r="L4617" s="5">
        <f t="shared" si="3867"/>
        <v>-46284.683000000005</v>
      </c>
      <c r="M4617" s="5">
        <f t="shared" si="3832"/>
        <v>142375.31699999998</v>
      </c>
      <c r="N4617" s="5">
        <v>1539.8262999999999</v>
      </c>
      <c r="O4617" s="5">
        <f t="shared" si="3868"/>
        <v>37774.094259999998</v>
      </c>
      <c r="P4617" s="5">
        <f t="shared" si="3869"/>
        <v>0</v>
      </c>
      <c r="Q4617" s="5">
        <f t="shared" si="3869"/>
        <v>0</v>
      </c>
      <c r="R4617" s="5">
        <f t="shared" si="3869"/>
        <v>1539.8262999999999</v>
      </c>
      <c r="S4617" s="5">
        <f t="shared" si="3869"/>
        <v>37774.094259999998</v>
      </c>
      <c r="T4617" s="5">
        <v>1539.8262999999999</v>
      </c>
      <c r="U4617" s="5">
        <f t="shared" si="3869"/>
        <v>0</v>
      </c>
      <c r="V4617" s="36">
        <f t="shared" si="3869"/>
        <v>1539.8262999999999</v>
      </c>
      <c r="W4617" s="5">
        <f t="shared" si="3827"/>
        <v>100</v>
      </c>
      <c r="X4617" s="26"/>
    </row>
    <row r="4618" spans="1:24" x14ac:dyDescent="0.25">
      <c r="A4618" s="4" t="s">
        <v>263</v>
      </c>
      <c r="B4618" s="4" t="s">
        <v>1352</v>
      </c>
      <c r="C4618" s="4" t="s">
        <v>1315</v>
      </c>
      <c r="D4618" s="4" t="s">
        <v>245</v>
      </c>
      <c r="E4618" s="14" t="s">
        <v>474</v>
      </c>
      <c r="F4618" s="5">
        <v>168660</v>
      </c>
      <c r="G4618" s="5">
        <v>246018.2</v>
      </c>
      <c r="H4618" s="5"/>
      <c r="I4618" s="5">
        <v>20000</v>
      </c>
      <c r="J4618" s="5"/>
      <c r="K4618" s="5"/>
      <c r="L4618" s="5">
        <f>1503.483-30000-17788.166</f>
        <v>-46284.683000000005</v>
      </c>
      <c r="M4618" s="5">
        <f t="shared" si="3832"/>
        <v>142375.31699999998</v>
      </c>
      <c r="N4618" s="5">
        <v>1539.8262999999999</v>
      </c>
      <c r="O4618" s="5">
        <v>37774.094259999998</v>
      </c>
      <c r="P4618" s="5">
        <v>0</v>
      </c>
      <c r="Q4618" s="5">
        <v>0</v>
      </c>
      <c r="R4618" s="5">
        <f>N4618</f>
        <v>1539.8262999999999</v>
      </c>
      <c r="S4618" s="5">
        <f>O4618</f>
        <v>37774.094259999998</v>
      </c>
      <c r="T4618" s="5">
        <v>1539.8262999999999</v>
      </c>
      <c r="U4618" s="5">
        <v>0</v>
      </c>
      <c r="V4618" s="36">
        <f>T4618</f>
        <v>1539.8262999999999</v>
      </c>
      <c r="W4618" s="5">
        <f t="shared" si="3827"/>
        <v>100</v>
      </c>
      <c r="X4618" s="26"/>
    </row>
    <row r="4619" spans="1:24" s="3" customFormat="1" ht="47.25" x14ac:dyDescent="0.25">
      <c r="A4619" s="4" t="s">
        <v>263</v>
      </c>
      <c r="B4619" s="4" t="s">
        <v>1352</v>
      </c>
      <c r="C4619" s="4" t="s">
        <v>1165</v>
      </c>
      <c r="D4619" s="4"/>
      <c r="E4619" s="14" t="s">
        <v>1166</v>
      </c>
      <c r="F4619" s="8">
        <f t="shared" ref="F4619:L4625" si="3870">F4620</f>
        <v>21424.2</v>
      </c>
      <c r="G4619" s="8">
        <f t="shared" si="3870"/>
        <v>0</v>
      </c>
      <c r="H4619" s="8">
        <f t="shared" si="3870"/>
        <v>0</v>
      </c>
      <c r="I4619" s="8">
        <f t="shared" si="3870"/>
        <v>0</v>
      </c>
      <c r="J4619" s="8">
        <f t="shared" si="3870"/>
        <v>0</v>
      </c>
      <c r="K4619" s="8">
        <f t="shared" si="3870"/>
        <v>0</v>
      </c>
      <c r="L4619" s="8">
        <f t="shared" si="3870"/>
        <v>-9924.2000000000007</v>
      </c>
      <c r="M4619" s="8">
        <f t="shared" si="3832"/>
        <v>11500</v>
      </c>
      <c r="N4619" s="5">
        <v>6871.7867299999998</v>
      </c>
      <c r="O4619" s="8">
        <f t="shared" ref="O4619:O4625" si="3871">O4620</f>
        <v>0</v>
      </c>
      <c r="P4619" s="8">
        <f t="shared" ref="P4619:V4625" si="3872">P4620</f>
        <v>6871.7867299999998</v>
      </c>
      <c r="Q4619" s="8">
        <f t="shared" si="3872"/>
        <v>0</v>
      </c>
      <c r="R4619" s="8">
        <f t="shared" si="3872"/>
        <v>6871.7867299999998</v>
      </c>
      <c r="S4619" s="8">
        <f t="shared" si="3872"/>
        <v>0</v>
      </c>
      <c r="T4619" s="5">
        <v>4110.9406900000004</v>
      </c>
      <c r="U4619" s="8">
        <f t="shared" si="3872"/>
        <v>0</v>
      </c>
      <c r="V4619" s="34">
        <f t="shared" si="3872"/>
        <v>0</v>
      </c>
      <c r="W4619" s="5">
        <f t="shared" ref="W4619:W4682" si="3873">T4619/N4619*100</f>
        <v>59.823461517700515</v>
      </c>
      <c r="X4619" s="24"/>
    </row>
    <row r="4620" spans="1:24" s="10" customFormat="1" ht="63" x14ac:dyDescent="0.25">
      <c r="A4620" s="4" t="s">
        <v>263</v>
      </c>
      <c r="B4620" s="4" t="s">
        <v>1352</v>
      </c>
      <c r="C4620" s="4" t="s">
        <v>1167</v>
      </c>
      <c r="D4620" s="4"/>
      <c r="E4620" s="14" t="s">
        <v>822</v>
      </c>
      <c r="F4620" s="11">
        <f t="shared" si="3870"/>
        <v>21424.2</v>
      </c>
      <c r="G4620" s="11">
        <f t="shared" si="3870"/>
        <v>0</v>
      </c>
      <c r="H4620" s="11">
        <f t="shared" si="3870"/>
        <v>0</v>
      </c>
      <c r="I4620" s="11">
        <f t="shared" si="3870"/>
        <v>0</v>
      </c>
      <c r="J4620" s="11">
        <f t="shared" si="3870"/>
        <v>0</v>
      </c>
      <c r="K4620" s="11">
        <f t="shared" si="3870"/>
        <v>0</v>
      </c>
      <c r="L4620" s="11">
        <f t="shared" si="3870"/>
        <v>-9924.2000000000007</v>
      </c>
      <c r="M4620" s="11">
        <f t="shared" si="3832"/>
        <v>11500</v>
      </c>
      <c r="N4620" s="5">
        <v>6871.7867299999998</v>
      </c>
      <c r="O4620" s="11">
        <f t="shared" si="3871"/>
        <v>0</v>
      </c>
      <c r="P4620" s="11">
        <f t="shared" si="3872"/>
        <v>6871.7867299999998</v>
      </c>
      <c r="Q4620" s="11">
        <f t="shared" si="3872"/>
        <v>0</v>
      </c>
      <c r="R4620" s="11">
        <f t="shared" si="3872"/>
        <v>6871.7867299999998</v>
      </c>
      <c r="S4620" s="11">
        <f t="shared" si="3872"/>
        <v>0</v>
      </c>
      <c r="T4620" s="5">
        <v>4110.9406900000004</v>
      </c>
      <c r="U4620" s="11">
        <f t="shared" si="3872"/>
        <v>0</v>
      </c>
      <c r="V4620" s="35">
        <f t="shared" si="3872"/>
        <v>0</v>
      </c>
      <c r="W4620" s="5">
        <f t="shared" si="3873"/>
        <v>59.823461517700515</v>
      </c>
      <c r="X4620" s="24"/>
    </row>
    <row r="4621" spans="1:24" ht="31.5" hidden="1" x14ac:dyDescent="0.25">
      <c r="A4621" s="4" t="s">
        <v>263</v>
      </c>
      <c r="B4621" s="4" t="s">
        <v>1352</v>
      </c>
      <c r="C4621" s="4" t="s">
        <v>1219</v>
      </c>
      <c r="D4621" s="4"/>
      <c r="E4621" s="14" t="s">
        <v>1216</v>
      </c>
      <c r="F4621" s="5">
        <f t="shared" si="3870"/>
        <v>21424.2</v>
      </c>
      <c r="G4621" s="5">
        <f t="shared" si="3870"/>
        <v>0</v>
      </c>
      <c r="H4621" s="5">
        <f t="shared" si="3870"/>
        <v>0</v>
      </c>
      <c r="I4621" s="5">
        <f t="shared" si="3870"/>
        <v>0</v>
      </c>
      <c r="J4621" s="5">
        <f t="shared" si="3870"/>
        <v>0</v>
      </c>
      <c r="K4621" s="5">
        <f t="shared" si="3870"/>
        <v>0</v>
      </c>
      <c r="L4621" s="5">
        <f t="shared" si="3870"/>
        <v>-9924.2000000000007</v>
      </c>
      <c r="M4621" s="5">
        <f t="shared" si="3832"/>
        <v>11500</v>
      </c>
      <c r="N4621" s="5">
        <v>0</v>
      </c>
      <c r="O4621" s="5">
        <f t="shared" si="3871"/>
        <v>0</v>
      </c>
      <c r="P4621" s="5">
        <f t="shared" si="3872"/>
        <v>6871.7867299999998</v>
      </c>
      <c r="Q4621" s="5">
        <f t="shared" si="3872"/>
        <v>0</v>
      </c>
      <c r="R4621" s="5">
        <f t="shared" si="3872"/>
        <v>6871.7867299999998</v>
      </c>
      <c r="S4621" s="5">
        <f t="shared" si="3872"/>
        <v>0</v>
      </c>
      <c r="T4621" s="5">
        <v>0</v>
      </c>
      <c r="U4621" s="5">
        <f t="shared" si="3872"/>
        <v>0</v>
      </c>
      <c r="V4621" s="36">
        <f t="shared" si="3872"/>
        <v>0</v>
      </c>
      <c r="W4621" s="5" t="e">
        <f t="shared" si="3873"/>
        <v>#DIV/0!</v>
      </c>
      <c r="X4621" s="24" t="s">
        <v>1214</v>
      </c>
    </row>
    <row r="4622" spans="1:24" ht="31.5" hidden="1" x14ac:dyDescent="0.25">
      <c r="A4622" s="4" t="s">
        <v>263</v>
      </c>
      <c r="B4622" s="4" t="s">
        <v>1352</v>
      </c>
      <c r="C4622" s="4" t="s">
        <v>1219</v>
      </c>
      <c r="D4622" s="4" t="s">
        <v>11</v>
      </c>
      <c r="E4622" s="14" t="s">
        <v>465</v>
      </c>
      <c r="F4622" s="5">
        <f t="shared" si="3870"/>
        <v>21424.2</v>
      </c>
      <c r="G4622" s="5">
        <f t="shared" si="3870"/>
        <v>0</v>
      </c>
      <c r="H4622" s="5">
        <f t="shared" si="3870"/>
        <v>0</v>
      </c>
      <c r="I4622" s="5">
        <f t="shared" si="3870"/>
        <v>0</v>
      </c>
      <c r="J4622" s="5">
        <f t="shared" si="3870"/>
        <v>0</v>
      </c>
      <c r="K4622" s="5">
        <f t="shared" si="3870"/>
        <v>0</v>
      </c>
      <c r="L4622" s="5">
        <f t="shared" si="3870"/>
        <v>-9924.2000000000007</v>
      </c>
      <c r="M4622" s="5">
        <f t="shared" si="3832"/>
        <v>11500</v>
      </c>
      <c r="N4622" s="5">
        <v>0</v>
      </c>
      <c r="O4622" s="5">
        <f t="shared" si="3871"/>
        <v>0</v>
      </c>
      <c r="P4622" s="5">
        <f t="shared" si="3872"/>
        <v>6871.7867299999998</v>
      </c>
      <c r="Q4622" s="5">
        <f t="shared" si="3872"/>
        <v>0</v>
      </c>
      <c r="R4622" s="5">
        <f t="shared" si="3872"/>
        <v>6871.7867299999998</v>
      </c>
      <c r="S4622" s="5">
        <f t="shared" si="3872"/>
        <v>0</v>
      </c>
      <c r="T4622" s="5">
        <v>0</v>
      </c>
      <c r="U4622" s="5">
        <f t="shared" si="3872"/>
        <v>0</v>
      </c>
      <c r="V4622" s="36">
        <f t="shared" si="3872"/>
        <v>0</v>
      </c>
      <c r="W4622" s="5" t="e">
        <f t="shared" si="3873"/>
        <v>#DIV/0!</v>
      </c>
      <c r="X4622" s="24" t="s">
        <v>1214</v>
      </c>
    </row>
    <row r="4623" spans="1:24" ht="31.5" hidden="1" x14ac:dyDescent="0.25">
      <c r="A4623" s="4" t="s">
        <v>263</v>
      </c>
      <c r="B4623" s="4" t="s">
        <v>1352</v>
      </c>
      <c r="C4623" s="4" t="s">
        <v>1219</v>
      </c>
      <c r="D4623" s="4" t="s">
        <v>12</v>
      </c>
      <c r="E4623" s="17" t="s">
        <v>466</v>
      </c>
      <c r="F4623" s="5">
        <f t="shared" si="3870"/>
        <v>21424.2</v>
      </c>
      <c r="G4623" s="5">
        <f t="shared" si="3870"/>
        <v>0</v>
      </c>
      <c r="H4623" s="5">
        <f t="shared" si="3870"/>
        <v>0</v>
      </c>
      <c r="I4623" s="5">
        <f t="shared" si="3870"/>
        <v>0</v>
      </c>
      <c r="J4623" s="5">
        <f t="shared" si="3870"/>
        <v>0</v>
      </c>
      <c r="K4623" s="5">
        <f t="shared" si="3870"/>
        <v>0</v>
      </c>
      <c r="L4623" s="5">
        <f t="shared" si="3870"/>
        <v>-9924.2000000000007</v>
      </c>
      <c r="M4623" s="5">
        <f t="shared" si="3832"/>
        <v>11500</v>
      </c>
      <c r="N4623" s="5">
        <v>0</v>
      </c>
      <c r="O4623" s="5">
        <f t="shared" si="3871"/>
        <v>0</v>
      </c>
      <c r="P4623" s="5">
        <f t="shared" si="3872"/>
        <v>6871.7867299999998</v>
      </c>
      <c r="Q4623" s="5">
        <f t="shared" si="3872"/>
        <v>0</v>
      </c>
      <c r="R4623" s="5">
        <f t="shared" si="3872"/>
        <v>6871.7867299999998</v>
      </c>
      <c r="S4623" s="5">
        <f t="shared" si="3872"/>
        <v>0</v>
      </c>
      <c r="T4623" s="5">
        <v>0</v>
      </c>
      <c r="U4623" s="5">
        <f t="shared" si="3872"/>
        <v>0</v>
      </c>
      <c r="V4623" s="36">
        <f t="shared" si="3872"/>
        <v>0</v>
      </c>
      <c r="W4623" s="5" t="e">
        <f t="shared" si="3873"/>
        <v>#DIV/0!</v>
      </c>
      <c r="X4623" s="24" t="s">
        <v>1214</v>
      </c>
    </row>
    <row r="4624" spans="1:24" ht="110.25" x14ac:dyDescent="0.25">
      <c r="A4624" s="4" t="s">
        <v>263</v>
      </c>
      <c r="B4624" s="4" t="s">
        <v>1352</v>
      </c>
      <c r="C4624" s="4" t="s">
        <v>1170</v>
      </c>
      <c r="D4624" s="4"/>
      <c r="E4624" s="17" t="s">
        <v>1088</v>
      </c>
      <c r="F4624" s="5">
        <f t="shared" si="3870"/>
        <v>21424.2</v>
      </c>
      <c r="G4624" s="5">
        <f t="shared" si="3870"/>
        <v>0</v>
      </c>
      <c r="H4624" s="5">
        <f t="shared" si="3870"/>
        <v>0</v>
      </c>
      <c r="I4624" s="5">
        <f t="shared" si="3870"/>
        <v>0</v>
      </c>
      <c r="J4624" s="5">
        <f t="shared" si="3870"/>
        <v>0</v>
      </c>
      <c r="K4624" s="5">
        <f t="shared" si="3870"/>
        <v>0</v>
      </c>
      <c r="L4624" s="5">
        <f t="shared" si="3870"/>
        <v>-9924.2000000000007</v>
      </c>
      <c r="M4624" s="5">
        <f t="shared" si="3832"/>
        <v>11500</v>
      </c>
      <c r="N4624" s="5">
        <v>6871.7867299999998</v>
      </c>
      <c r="O4624" s="5">
        <f t="shared" si="3871"/>
        <v>0</v>
      </c>
      <c r="P4624" s="5">
        <f t="shared" si="3872"/>
        <v>6871.7867299999998</v>
      </c>
      <c r="Q4624" s="5">
        <f t="shared" si="3872"/>
        <v>0</v>
      </c>
      <c r="R4624" s="5">
        <f t="shared" si="3872"/>
        <v>6871.7867299999998</v>
      </c>
      <c r="S4624" s="5">
        <f t="shared" si="3872"/>
        <v>0</v>
      </c>
      <c r="T4624" s="5">
        <v>4110.9406900000004</v>
      </c>
      <c r="U4624" s="5">
        <f t="shared" si="3872"/>
        <v>0</v>
      </c>
      <c r="V4624" s="36">
        <f t="shared" si="3872"/>
        <v>0</v>
      </c>
      <c r="W4624" s="5">
        <f t="shared" si="3873"/>
        <v>59.823461517700515</v>
      </c>
      <c r="X4624" s="24"/>
    </row>
    <row r="4625" spans="1:24" ht="31.5" x14ac:dyDescent="0.25">
      <c r="A4625" s="4" t="s">
        <v>263</v>
      </c>
      <c r="B4625" s="4" t="s">
        <v>1352</v>
      </c>
      <c r="C4625" s="4" t="s">
        <v>1170</v>
      </c>
      <c r="D4625" s="4" t="s">
        <v>11</v>
      </c>
      <c r="E4625" s="14" t="s">
        <v>465</v>
      </c>
      <c r="F4625" s="5">
        <f t="shared" si="3870"/>
        <v>21424.2</v>
      </c>
      <c r="G4625" s="5">
        <f t="shared" si="3870"/>
        <v>0</v>
      </c>
      <c r="H4625" s="5">
        <f t="shared" si="3870"/>
        <v>0</v>
      </c>
      <c r="I4625" s="5">
        <f t="shared" si="3870"/>
        <v>0</v>
      </c>
      <c r="J4625" s="5">
        <f t="shared" si="3870"/>
        <v>0</v>
      </c>
      <c r="K4625" s="5">
        <f t="shared" si="3870"/>
        <v>0</v>
      </c>
      <c r="L4625" s="5">
        <f t="shared" si="3870"/>
        <v>-9924.2000000000007</v>
      </c>
      <c r="M4625" s="5">
        <f t="shared" si="3832"/>
        <v>11500</v>
      </c>
      <c r="N4625" s="5">
        <v>6871.7867299999998</v>
      </c>
      <c r="O4625" s="5">
        <f t="shared" si="3871"/>
        <v>0</v>
      </c>
      <c r="P4625" s="5">
        <f t="shared" si="3872"/>
        <v>6871.7867299999998</v>
      </c>
      <c r="Q4625" s="5">
        <f t="shared" si="3872"/>
        <v>0</v>
      </c>
      <c r="R4625" s="5">
        <f t="shared" si="3872"/>
        <v>6871.7867299999998</v>
      </c>
      <c r="S4625" s="5">
        <f t="shared" si="3872"/>
        <v>0</v>
      </c>
      <c r="T4625" s="5">
        <v>4110.9406900000004</v>
      </c>
      <c r="U4625" s="5">
        <f t="shared" si="3872"/>
        <v>0</v>
      </c>
      <c r="V4625" s="36">
        <f t="shared" si="3872"/>
        <v>0</v>
      </c>
      <c r="W4625" s="5">
        <f t="shared" si="3873"/>
        <v>59.823461517700515</v>
      </c>
      <c r="X4625" s="24"/>
    </row>
    <row r="4626" spans="1:24" ht="31.5" x14ac:dyDescent="0.25">
      <c r="A4626" s="4" t="s">
        <v>263</v>
      </c>
      <c r="B4626" s="4" t="s">
        <v>1352</v>
      </c>
      <c r="C4626" s="4" t="s">
        <v>1170</v>
      </c>
      <c r="D4626" s="4" t="s">
        <v>12</v>
      </c>
      <c r="E4626" s="14" t="s">
        <v>466</v>
      </c>
      <c r="F4626" s="5">
        <v>21424.2</v>
      </c>
      <c r="G4626" s="5"/>
      <c r="H4626" s="5"/>
      <c r="I4626" s="5"/>
      <c r="J4626" s="5"/>
      <c r="K4626" s="5"/>
      <c r="L4626" s="5">
        <v>-9924.2000000000007</v>
      </c>
      <c r="M4626" s="5">
        <f t="shared" si="3832"/>
        <v>11500</v>
      </c>
      <c r="N4626" s="5">
        <v>6871.7867299999998</v>
      </c>
      <c r="O4626" s="5">
        <v>0</v>
      </c>
      <c r="P4626" s="5">
        <f>N4626</f>
        <v>6871.7867299999998</v>
      </c>
      <c r="Q4626" s="5">
        <v>0</v>
      </c>
      <c r="R4626" s="5">
        <f>N4626</f>
        <v>6871.7867299999998</v>
      </c>
      <c r="S4626" s="5">
        <f>O4626</f>
        <v>0</v>
      </c>
      <c r="T4626" s="5">
        <v>4110.9406900000004</v>
      </c>
      <c r="U4626" s="5">
        <v>0</v>
      </c>
      <c r="V4626" s="36">
        <v>0</v>
      </c>
      <c r="W4626" s="5">
        <f t="shared" si="3873"/>
        <v>59.823461517700515</v>
      </c>
      <c r="X4626" s="24"/>
    </row>
    <row r="4627" spans="1:24" s="3" customFormat="1" x14ac:dyDescent="0.25">
      <c r="A4627" s="9" t="s">
        <v>263</v>
      </c>
      <c r="B4627" s="9" t="s">
        <v>1345</v>
      </c>
      <c r="C4627" s="9"/>
      <c r="D4627" s="9"/>
      <c r="E4627" s="50" t="s">
        <v>444</v>
      </c>
      <c r="F4627" s="8">
        <f t="shared" ref="F4627:L4632" si="3874">F4628</f>
        <v>0</v>
      </c>
      <c r="G4627" s="8">
        <f t="shared" si="3874"/>
        <v>0</v>
      </c>
      <c r="H4627" s="8">
        <f t="shared" si="3874"/>
        <v>0</v>
      </c>
      <c r="I4627" s="8">
        <f t="shared" si="3874"/>
        <v>0</v>
      </c>
      <c r="J4627" s="8">
        <f t="shared" si="3874"/>
        <v>0</v>
      </c>
      <c r="K4627" s="8">
        <f t="shared" si="3874"/>
        <v>0</v>
      </c>
      <c r="L4627" s="8">
        <f t="shared" si="3874"/>
        <v>14.087</v>
      </c>
      <c r="M4627" s="8">
        <f t="shared" si="3832"/>
        <v>14.087</v>
      </c>
      <c r="N4627" s="11">
        <v>2666618.8113000002</v>
      </c>
      <c r="O4627" s="8">
        <f t="shared" ref="O4627:O4632" si="3875">O4628</f>
        <v>14.086270000000001</v>
      </c>
      <c r="P4627" s="8">
        <f t="shared" ref="P4627:V4632" si="3876">P4628</f>
        <v>0</v>
      </c>
      <c r="Q4627" s="8">
        <f t="shared" si="3876"/>
        <v>0</v>
      </c>
      <c r="R4627" s="8">
        <f t="shared" si="3876"/>
        <v>14.086270000000001</v>
      </c>
      <c r="S4627" s="8">
        <f t="shared" si="3876"/>
        <v>14.086270000000001</v>
      </c>
      <c r="T4627" s="11">
        <v>2356673.63448</v>
      </c>
      <c r="U4627" s="8">
        <f t="shared" si="3876"/>
        <v>0</v>
      </c>
      <c r="V4627" s="34">
        <f t="shared" si="3876"/>
        <v>3199.5707400000001</v>
      </c>
      <c r="W4627" s="11">
        <f t="shared" si="3873"/>
        <v>88.376847282911825</v>
      </c>
      <c r="X4627" s="26"/>
    </row>
    <row r="4628" spans="1:24" s="10" customFormat="1" ht="31.5" x14ac:dyDescent="0.25">
      <c r="A4628" s="4" t="s">
        <v>263</v>
      </c>
      <c r="B4628" s="4" t="s">
        <v>1345</v>
      </c>
      <c r="C4628" s="4" t="s">
        <v>183</v>
      </c>
      <c r="D4628" s="4"/>
      <c r="E4628" s="14" t="s">
        <v>831</v>
      </c>
      <c r="F4628" s="11">
        <f t="shared" si="3874"/>
        <v>0</v>
      </c>
      <c r="G4628" s="11">
        <f t="shared" si="3874"/>
        <v>0</v>
      </c>
      <c r="H4628" s="11">
        <f t="shared" si="3874"/>
        <v>0</v>
      </c>
      <c r="I4628" s="11">
        <f t="shared" si="3874"/>
        <v>0</v>
      </c>
      <c r="J4628" s="11">
        <f t="shared" si="3874"/>
        <v>0</v>
      </c>
      <c r="K4628" s="11">
        <f t="shared" si="3874"/>
        <v>0</v>
      </c>
      <c r="L4628" s="11">
        <f t="shared" si="3874"/>
        <v>14.087</v>
      </c>
      <c r="M4628" s="11">
        <f t="shared" si="3832"/>
        <v>14.087</v>
      </c>
      <c r="N4628" s="5">
        <v>400748.13630000001</v>
      </c>
      <c r="O4628" s="11">
        <f t="shared" si="3875"/>
        <v>14.086270000000001</v>
      </c>
      <c r="P4628" s="11">
        <f t="shared" si="3876"/>
        <v>0</v>
      </c>
      <c r="Q4628" s="11">
        <f t="shared" si="3876"/>
        <v>0</v>
      </c>
      <c r="R4628" s="11">
        <f t="shared" si="3876"/>
        <v>14.086270000000001</v>
      </c>
      <c r="S4628" s="11">
        <f t="shared" si="3876"/>
        <v>14.086270000000001</v>
      </c>
      <c r="T4628" s="5">
        <v>379177.36093999998</v>
      </c>
      <c r="U4628" s="11">
        <f t="shared" si="3876"/>
        <v>0</v>
      </c>
      <c r="V4628" s="35">
        <f t="shared" si="3876"/>
        <v>3199.5707400000001</v>
      </c>
      <c r="W4628" s="5">
        <f t="shared" si="3873"/>
        <v>94.617373505674365</v>
      </c>
      <c r="X4628" s="26"/>
    </row>
    <row r="4629" spans="1:24" ht="47.25" x14ac:dyDescent="0.25">
      <c r="A4629" s="4" t="s">
        <v>263</v>
      </c>
      <c r="B4629" s="4" t="s">
        <v>1345</v>
      </c>
      <c r="C4629" s="4" t="s">
        <v>184</v>
      </c>
      <c r="D4629" s="4"/>
      <c r="E4629" s="14" t="s">
        <v>1479</v>
      </c>
      <c r="F4629" s="5">
        <f t="shared" si="3874"/>
        <v>0</v>
      </c>
      <c r="G4629" s="5">
        <f t="shared" si="3874"/>
        <v>0</v>
      </c>
      <c r="H4629" s="5">
        <f t="shared" si="3874"/>
        <v>0</v>
      </c>
      <c r="I4629" s="5">
        <f t="shared" si="3874"/>
        <v>0</v>
      </c>
      <c r="J4629" s="5">
        <f t="shared" si="3874"/>
        <v>0</v>
      </c>
      <c r="K4629" s="5">
        <f t="shared" si="3874"/>
        <v>0</v>
      </c>
      <c r="L4629" s="5">
        <f t="shared" si="3874"/>
        <v>14.087</v>
      </c>
      <c r="M4629" s="5">
        <f t="shared" si="3832"/>
        <v>14.087</v>
      </c>
      <c r="N4629" s="5">
        <v>186530.68913999997</v>
      </c>
      <c r="O4629" s="5">
        <f t="shared" si="3875"/>
        <v>14.086270000000001</v>
      </c>
      <c r="P4629" s="5">
        <f t="shared" si="3876"/>
        <v>0</v>
      </c>
      <c r="Q4629" s="5">
        <f t="shared" si="3876"/>
        <v>0</v>
      </c>
      <c r="R4629" s="5">
        <f t="shared" si="3876"/>
        <v>14.086270000000001</v>
      </c>
      <c r="S4629" s="5">
        <f t="shared" si="3876"/>
        <v>14.086270000000001</v>
      </c>
      <c r="T4629" s="5">
        <v>182077.95374999999</v>
      </c>
      <c r="U4629" s="5">
        <f t="shared" si="3876"/>
        <v>0</v>
      </c>
      <c r="V4629" s="36">
        <f t="shared" si="3876"/>
        <v>3199.5707400000001</v>
      </c>
      <c r="W4629" s="5">
        <f t="shared" si="3873"/>
        <v>97.612867131661105</v>
      </c>
      <c r="X4629" s="26"/>
    </row>
    <row r="4630" spans="1:24" ht="47.25" x14ac:dyDescent="0.25">
      <c r="A4630" s="4" t="s">
        <v>263</v>
      </c>
      <c r="B4630" s="4" t="s">
        <v>1345</v>
      </c>
      <c r="C4630" s="4" t="s">
        <v>185</v>
      </c>
      <c r="D4630" s="4"/>
      <c r="E4630" s="14" t="s">
        <v>954</v>
      </c>
      <c r="F4630" s="5">
        <f t="shared" si="3874"/>
        <v>0</v>
      </c>
      <c r="G4630" s="5">
        <f t="shared" si="3874"/>
        <v>0</v>
      </c>
      <c r="H4630" s="5">
        <f t="shared" si="3874"/>
        <v>0</v>
      </c>
      <c r="I4630" s="5">
        <f t="shared" si="3874"/>
        <v>0</v>
      </c>
      <c r="J4630" s="5">
        <f t="shared" si="3874"/>
        <v>0</v>
      </c>
      <c r="K4630" s="5">
        <f t="shared" si="3874"/>
        <v>0</v>
      </c>
      <c r="L4630" s="5">
        <f t="shared" si="3874"/>
        <v>14.087</v>
      </c>
      <c r="M4630" s="5">
        <f t="shared" si="3832"/>
        <v>14.087</v>
      </c>
      <c r="N4630" s="5">
        <v>73434.807029999996</v>
      </c>
      <c r="O4630" s="5">
        <f t="shared" si="3875"/>
        <v>14.086270000000001</v>
      </c>
      <c r="P4630" s="5">
        <f t="shared" si="3876"/>
        <v>0</v>
      </c>
      <c r="Q4630" s="5">
        <f t="shared" si="3876"/>
        <v>0</v>
      </c>
      <c r="R4630" s="5">
        <f t="shared" si="3876"/>
        <v>14.086270000000001</v>
      </c>
      <c r="S4630" s="5">
        <f t="shared" si="3876"/>
        <v>14.086270000000001</v>
      </c>
      <c r="T4630" s="5">
        <v>73346.47073999999</v>
      </c>
      <c r="U4630" s="5">
        <f t="shared" si="3876"/>
        <v>0</v>
      </c>
      <c r="V4630" s="36">
        <f t="shared" si="3876"/>
        <v>3199.5707400000001</v>
      </c>
      <c r="W4630" s="5">
        <f t="shared" si="3873"/>
        <v>99.879707874817569</v>
      </c>
      <c r="X4630" s="26"/>
    </row>
    <row r="4631" spans="1:24" x14ac:dyDescent="0.25">
      <c r="A4631" s="4" t="s">
        <v>263</v>
      </c>
      <c r="B4631" s="4" t="s">
        <v>1345</v>
      </c>
      <c r="C4631" s="4" t="s">
        <v>178</v>
      </c>
      <c r="D4631" s="4"/>
      <c r="E4631" s="14" t="s">
        <v>532</v>
      </c>
      <c r="F4631" s="5">
        <f t="shared" si="3874"/>
        <v>0</v>
      </c>
      <c r="G4631" s="5">
        <f t="shared" si="3874"/>
        <v>0</v>
      </c>
      <c r="H4631" s="5">
        <f t="shared" si="3874"/>
        <v>0</v>
      </c>
      <c r="I4631" s="5">
        <f t="shared" si="3874"/>
        <v>0</v>
      </c>
      <c r="J4631" s="5">
        <f t="shared" si="3874"/>
        <v>0</v>
      </c>
      <c r="K4631" s="5">
        <f t="shared" si="3874"/>
        <v>0</v>
      </c>
      <c r="L4631" s="5">
        <f t="shared" si="3874"/>
        <v>14.087</v>
      </c>
      <c r="M4631" s="5">
        <f t="shared" si="3832"/>
        <v>14.087</v>
      </c>
      <c r="N4631" s="5">
        <v>3287.9070299999998</v>
      </c>
      <c r="O4631" s="5">
        <f t="shared" si="3875"/>
        <v>14.086270000000001</v>
      </c>
      <c r="P4631" s="5">
        <f t="shared" si="3876"/>
        <v>0</v>
      </c>
      <c r="Q4631" s="5">
        <f t="shared" si="3876"/>
        <v>0</v>
      </c>
      <c r="R4631" s="5">
        <f t="shared" si="3876"/>
        <v>14.086270000000001</v>
      </c>
      <c r="S4631" s="5">
        <f t="shared" si="3876"/>
        <v>14.086270000000001</v>
      </c>
      <c r="T4631" s="5">
        <v>3199.5707400000001</v>
      </c>
      <c r="U4631" s="5">
        <f t="shared" si="3876"/>
        <v>0</v>
      </c>
      <c r="V4631" s="36">
        <f t="shared" si="3876"/>
        <v>3199.5707400000001</v>
      </c>
      <c r="W4631" s="5">
        <f t="shared" si="3873"/>
        <v>97.313297207190203</v>
      </c>
      <c r="X4631" s="26"/>
    </row>
    <row r="4632" spans="1:24" ht="31.5" x14ac:dyDescent="0.25">
      <c r="A4632" s="4" t="s">
        <v>263</v>
      </c>
      <c r="B4632" s="4" t="s">
        <v>1345</v>
      </c>
      <c r="C4632" s="4" t="s">
        <v>178</v>
      </c>
      <c r="D4632" s="4" t="s">
        <v>11</v>
      </c>
      <c r="E4632" s="14" t="s">
        <v>465</v>
      </c>
      <c r="F4632" s="5">
        <f t="shared" si="3874"/>
        <v>0</v>
      </c>
      <c r="G4632" s="5">
        <f t="shared" si="3874"/>
        <v>0</v>
      </c>
      <c r="H4632" s="5">
        <f t="shared" si="3874"/>
        <v>0</v>
      </c>
      <c r="I4632" s="5">
        <f t="shared" si="3874"/>
        <v>0</v>
      </c>
      <c r="J4632" s="5">
        <f t="shared" si="3874"/>
        <v>0</v>
      </c>
      <c r="K4632" s="5">
        <f t="shared" si="3874"/>
        <v>0</v>
      </c>
      <c r="L4632" s="5">
        <f t="shared" si="3874"/>
        <v>14.087</v>
      </c>
      <c r="M4632" s="5">
        <f t="shared" ref="M4632:M4705" si="3877">F4632+I4632+L4632</f>
        <v>14.087</v>
      </c>
      <c r="N4632" s="5">
        <v>3287.9070299999998</v>
      </c>
      <c r="O4632" s="5">
        <f t="shared" si="3875"/>
        <v>14.086270000000001</v>
      </c>
      <c r="P4632" s="5">
        <f t="shared" si="3876"/>
        <v>0</v>
      </c>
      <c r="Q4632" s="5">
        <f t="shared" si="3876"/>
        <v>0</v>
      </c>
      <c r="R4632" s="5">
        <f t="shared" si="3876"/>
        <v>14.086270000000001</v>
      </c>
      <c r="S4632" s="5">
        <f t="shared" si="3876"/>
        <v>14.086270000000001</v>
      </c>
      <c r="T4632" s="5">
        <v>3199.5707400000001</v>
      </c>
      <c r="U4632" s="5">
        <f t="shared" si="3876"/>
        <v>0</v>
      </c>
      <c r="V4632" s="36">
        <f t="shared" si="3876"/>
        <v>3199.5707400000001</v>
      </c>
      <c r="W4632" s="5">
        <f t="shared" si="3873"/>
        <v>97.313297207190203</v>
      </c>
      <c r="X4632" s="26"/>
    </row>
    <row r="4633" spans="1:24" ht="31.5" x14ac:dyDescent="0.25">
      <c r="A4633" s="4" t="s">
        <v>263</v>
      </c>
      <c r="B4633" s="4" t="s">
        <v>1345</v>
      </c>
      <c r="C4633" s="4" t="s">
        <v>178</v>
      </c>
      <c r="D4633" s="4" t="s">
        <v>12</v>
      </c>
      <c r="E4633" s="14" t="s">
        <v>466</v>
      </c>
      <c r="F4633" s="5"/>
      <c r="G4633" s="5"/>
      <c r="H4633" s="5"/>
      <c r="I4633" s="5"/>
      <c r="J4633" s="5"/>
      <c r="K4633" s="5"/>
      <c r="L4633" s="5">
        <v>14.087</v>
      </c>
      <c r="M4633" s="5">
        <f t="shared" si="3877"/>
        <v>14.087</v>
      </c>
      <c r="N4633" s="5">
        <v>3287.9070299999998</v>
      </c>
      <c r="O4633" s="5">
        <v>14.086270000000001</v>
      </c>
      <c r="P4633" s="5">
        <v>0</v>
      </c>
      <c r="Q4633" s="5">
        <v>0</v>
      </c>
      <c r="R4633" s="5">
        <v>14.086270000000001</v>
      </c>
      <c r="S4633" s="5">
        <f>O4633</f>
        <v>14.086270000000001</v>
      </c>
      <c r="T4633" s="5">
        <v>3199.5707400000001</v>
      </c>
      <c r="U4633" s="5">
        <v>0</v>
      </c>
      <c r="V4633" s="36">
        <f>T4633</f>
        <v>3199.5707400000001</v>
      </c>
      <c r="W4633" s="5">
        <f t="shared" si="3873"/>
        <v>97.313297207190203</v>
      </c>
      <c r="X4633" s="26"/>
    </row>
    <row r="4634" spans="1:24" s="3" customFormat="1" ht="47.25" x14ac:dyDescent="0.25">
      <c r="A4634" s="4" t="s">
        <v>263</v>
      </c>
      <c r="B4634" s="4" t="s">
        <v>1345</v>
      </c>
      <c r="C4634" s="4" t="s">
        <v>266</v>
      </c>
      <c r="D4634" s="4"/>
      <c r="E4634" s="14" t="s">
        <v>534</v>
      </c>
      <c r="F4634" s="8">
        <f t="shared" ref="F4634:L4634" si="3878">F4635+F4666</f>
        <v>491967.80000000005</v>
      </c>
      <c r="G4634" s="8">
        <f t="shared" si="3878"/>
        <v>408577.2</v>
      </c>
      <c r="H4634" s="8">
        <f t="shared" si="3878"/>
        <v>276286.2</v>
      </c>
      <c r="I4634" s="8">
        <f t="shared" si="3878"/>
        <v>4028</v>
      </c>
      <c r="J4634" s="8">
        <f t="shared" si="3878"/>
        <v>-4109</v>
      </c>
      <c r="K4634" s="8">
        <f t="shared" si="3878"/>
        <v>0</v>
      </c>
      <c r="L4634" s="8">
        <f t="shared" si="3878"/>
        <v>-191734.89499999999</v>
      </c>
      <c r="M4634" s="8">
        <f t="shared" si="3877"/>
        <v>304260.90500000003</v>
      </c>
      <c r="N4634" s="5">
        <v>70146.899999999994</v>
      </c>
      <c r="O4634" s="8">
        <f>O4635+O4666</f>
        <v>107235.3033</v>
      </c>
      <c r="P4634" s="8">
        <f t="shared" ref="P4634:V4634" si="3879">P4635+P4666</f>
        <v>107787.6</v>
      </c>
      <c r="Q4634" s="8">
        <f t="shared" si="3879"/>
        <v>0</v>
      </c>
      <c r="R4634" s="8">
        <f t="shared" si="3879"/>
        <v>232182.64619</v>
      </c>
      <c r="S4634" s="8">
        <f t="shared" si="3879"/>
        <v>107235.3033</v>
      </c>
      <c r="T4634" s="5">
        <v>70146.899999999994</v>
      </c>
      <c r="U4634" s="8">
        <f t="shared" si="3879"/>
        <v>42299.86836</v>
      </c>
      <c r="V4634" s="34">
        <f t="shared" si="3879"/>
        <v>120205.34199999999</v>
      </c>
      <c r="W4634" s="5">
        <f t="shared" si="3873"/>
        <v>100</v>
      </c>
      <c r="X4634" s="21"/>
    </row>
    <row r="4635" spans="1:24" s="10" customFormat="1" x14ac:dyDescent="0.25">
      <c r="A4635" s="4" t="s">
        <v>263</v>
      </c>
      <c r="B4635" s="4" t="s">
        <v>1345</v>
      </c>
      <c r="C4635" s="4" t="s">
        <v>266</v>
      </c>
      <c r="D4635" s="4" t="s">
        <v>13</v>
      </c>
      <c r="E4635" s="14" t="s">
        <v>480</v>
      </c>
      <c r="F4635" s="11">
        <f t="shared" ref="F4635:L4637" si="3880">F4636</f>
        <v>491967.80000000005</v>
      </c>
      <c r="G4635" s="11">
        <f t="shared" si="3880"/>
        <v>408577.2</v>
      </c>
      <c r="H4635" s="11">
        <f t="shared" si="3880"/>
        <v>276286.2</v>
      </c>
      <c r="I4635" s="11">
        <f t="shared" si="3880"/>
        <v>4028</v>
      </c>
      <c r="J4635" s="11">
        <f t="shared" si="3880"/>
        <v>-4109</v>
      </c>
      <c r="K4635" s="11">
        <f t="shared" si="3880"/>
        <v>0</v>
      </c>
      <c r="L4635" s="11">
        <f t="shared" si="3880"/>
        <v>-211085.356</v>
      </c>
      <c r="M4635" s="11">
        <f t="shared" si="3877"/>
        <v>284910.44400000002</v>
      </c>
      <c r="N4635" s="5">
        <v>70146.899999999994</v>
      </c>
      <c r="O4635" s="11">
        <f t="shared" ref="O4635:O4637" si="3881">O4636</f>
        <v>96946.545280000006</v>
      </c>
      <c r="P4635" s="11">
        <f t="shared" ref="P4635:V4637" si="3882">P4636</f>
        <v>107787.6</v>
      </c>
      <c r="Q4635" s="11">
        <f t="shared" si="3882"/>
        <v>0</v>
      </c>
      <c r="R4635" s="11">
        <f t="shared" si="3882"/>
        <v>232182.64619</v>
      </c>
      <c r="S4635" s="11">
        <f t="shared" si="3882"/>
        <v>96946.545280000006</v>
      </c>
      <c r="T4635" s="5">
        <v>70146.899999999994</v>
      </c>
      <c r="U4635" s="11">
        <f t="shared" si="3882"/>
        <v>42299.86836</v>
      </c>
      <c r="V4635" s="35">
        <f t="shared" si="3882"/>
        <v>120205.34199999999</v>
      </c>
      <c r="W4635" s="5">
        <f t="shared" si="3873"/>
        <v>100</v>
      </c>
      <c r="X4635" s="25"/>
    </row>
    <row r="4636" spans="1:24" ht="63" x14ac:dyDescent="0.25">
      <c r="A4636" s="4" t="s">
        <v>263</v>
      </c>
      <c r="B4636" s="4" t="s">
        <v>1345</v>
      </c>
      <c r="C4636" s="4" t="s">
        <v>266</v>
      </c>
      <c r="D4636" s="4" t="s">
        <v>182</v>
      </c>
      <c r="E4636" s="14" t="s">
        <v>481</v>
      </c>
      <c r="F4636" s="5">
        <f t="shared" si="3880"/>
        <v>491967.80000000005</v>
      </c>
      <c r="G4636" s="5">
        <f t="shared" si="3880"/>
        <v>408577.2</v>
      </c>
      <c r="H4636" s="5">
        <f t="shared" si="3880"/>
        <v>276286.2</v>
      </c>
      <c r="I4636" s="5">
        <f t="shared" si="3880"/>
        <v>4028</v>
      </c>
      <c r="J4636" s="5">
        <f t="shared" si="3880"/>
        <v>-4109</v>
      </c>
      <c r="K4636" s="5">
        <f t="shared" si="3880"/>
        <v>0</v>
      </c>
      <c r="L4636" s="5">
        <f t="shared" si="3880"/>
        <v>-211085.356</v>
      </c>
      <c r="M4636" s="5">
        <f t="shared" si="3877"/>
        <v>284910.44400000002</v>
      </c>
      <c r="N4636" s="5">
        <v>70146.899999999994</v>
      </c>
      <c r="O4636" s="5">
        <f t="shared" si="3881"/>
        <v>96946.545280000006</v>
      </c>
      <c r="P4636" s="5">
        <f t="shared" si="3882"/>
        <v>107787.6</v>
      </c>
      <c r="Q4636" s="5">
        <f t="shared" si="3882"/>
        <v>0</v>
      </c>
      <c r="R4636" s="5">
        <f t="shared" si="3882"/>
        <v>232182.64619</v>
      </c>
      <c r="S4636" s="5">
        <f t="shared" si="3882"/>
        <v>96946.545280000006</v>
      </c>
      <c r="T4636" s="5">
        <v>70146.899999999994</v>
      </c>
      <c r="U4636" s="5">
        <f t="shared" si="3882"/>
        <v>42299.86836</v>
      </c>
      <c r="V4636" s="36">
        <f t="shared" si="3882"/>
        <v>120205.34199999999</v>
      </c>
      <c r="W4636" s="5">
        <f t="shared" si="3873"/>
        <v>100</v>
      </c>
      <c r="X4636" s="26"/>
    </row>
    <row r="4637" spans="1:24" ht="47.25" x14ac:dyDescent="0.25">
      <c r="A4637" s="4" t="s">
        <v>263</v>
      </c>
      <c r="B4637" s="4" t="s">
        <v>1345</v>
      </c>
      <c r="C4637" s="4" t="s">
        <v>267</v>
      </c>
      <c r="D4637" s="4"/>
      <c r="E4637" s="14" t="s">
        <v>955</v>
      </c>
      <c r="F4637" s="5">
        <f t="shared" si="3880"/>
        <v>491967.80000000005</v>
      </c>
      <c r="G4637" s="5">
        <f t="shared" si="3880"/>
        <v>408577.2</v>
      </c>
      <c r="H4637" s="5">
        <f t="shared" si="3880"/>
        <v>276286.2</v>
      </c>
      <c r="I4637" s="5">
        <f t="shared" si="3880"/>
        <v>4028</v>
      </c>
      <c r="J4637" s="5">
        <f t="shared" si="3880"/>
        <v>-4109</v>
      </c>
      <c r="K4637" s="5">
        <f t="shared" si="3880"/>
        <v>0</v>
      </c>
      <c r="L4637" s="5">
        <f t="shared" si="3880"/>
        <v>-211085.356</v>
      </c>
      <c r="M4637" s="5">
        <f t="shared" si="3877"/>
        <v>284910.44400000002</v>
      </c>
      <c r="N4637" s="5">
        <v>98221.036999999997</v>
      </c>
      <c r="O4637" s="5">
        <f t="shared" si="3881"/>
        <v>96946.545280000006</v>
      </c>
      <c r="P4637" s="5">
        <f t="shared" si="3882"/>
        <v>107787.6</v>
      </c>
      <c r="Q4637" s="5">
        <f t="shared" si="3882"/>
        <v>0</v>
      </c>
      <c r="R4637" s="5">
        <f t="shared" si="3882"/>
        <v>232182.64619</v>
      </c>
      <c r="S4637" s="5">
        <f t="shared" si="3882"/>
        <v>96946.545280000006</v>
      </c>
      <c r="T4637" s="5">
        <v>93856.637900000002</v>
      </c>
      <c r="U4637" s="5">
        <f t="shared" si="3882"/>
        <v>42299.86836</v>
      </c>
      <c r="V4637" s="36">
        <f t="shared" si="3882"/>
        <v>120205.34199999999</v>
      </c>
      <c r="W4637" s="5">
        <f t="shared" si="3873"/>
        <v>95.556553633209958</v>
      </c>
      <c r="X4637" s="26"/>
    </row>
    <row r="4638" spans="1:24" ht="31.5" x14ac:dyDescent="0.25">
      <c r="A4638" s="4" t="s">
        <v>263</v>
      </c>
      <c r="B4638" s="4" t="s">
        <v>1345</v>
      </c>
      <c r="C4638" s="4" t="s">
        <v>1126</v>
      </c>
      <c r="D4638" s="4"/>
      <c r="E4638" s="14" t="s">
        <v>1127</v>
      </c>
      <c r="F4638" s="5">
        <f t="shared" ref="F4638:K4638" si="3883">F4648+F4651+F4660+F4663+F4654+F4657+F4645+F4639</f>
        <v>491967.80000000005</v>
      </c>
      <c r="G4638" s="5">
        <f t="shared" si="3883"/>
        <v>408577.2</v>
      </c>
      <c r="H4638" s="5">
        <f t="shared" si="3883"/>
        <v>276286.2</v>
      </c>
      <c r="I4638" s="5">
        <f t="shared" si="3883"/>
        <v>4028</v>
      </c>
      <c r="J4638" s="5">
        <f t="shared" si="3883"/>
        <v>-4109</v>
      </c>
      <c r="K4638" s="5">
        <f t="shared" si="3883"/>
        <v>0</v>
      </c>
      <c r="L4638" s="5">
        <f>L4648+L4651+L4660+L4663+L4654+L4657+L4645+L4639+L4642</f>
        <v>-211085.356</v>
      </c>
      <c r="M4638" s="5">
        <f t="shared" si="3877"/>
        <v>284910.44400000002</v>
      </c>
      <c r="N4638" s="5">
        <v>98221.036999999997</v>
      </c>
      <c r="O4638" s="5">
        <f t="shared" ref="O4638:V4638" si="3884">O4648+O4651+O4660+O4663+O4654+O4657+O4645+O4639+O4642</f>
        <v>96946.545280000006</v>
      </c>
      <c r="P4638" s="5">
        <f t="shared" si="3884"/>
        <v>107787.6</v>
      </c>
      <c r="Q4638" s="5">
        <f t="shared" si="3884"/>
        <v>0</v>
      </c>
      <c r="R4638" s="5">
        <f t="shared" si="3884"/>
        <v>232182.64619</v>
      </c>
      <c r="S4638" s="5">
        <f t="shared" si="3884"/>
        <v>96946.545280000006</v>
      </c>
      <c r="T4638" s="5">
        <v>93856.637900000002</v>
      </c>
      <c r="U4638" s="5">
        <f t="shared" si="3884"/>
        <v>42299.86836</v>
      </c>
      <c r="V4638" s="5">
        <f t="shared" si="3884"/>
        <v>120205.34199999999</v>
      </c>
      <c r="W4638" s="5">
        <f t="shared" si="3873"/>
        <v>95.556553633209958</v>
      </c>
      <c r="X4638" s="26"/>
    </row>
    <row r="4639" spans="1:24" ht="31.5" x14ac:dyDescent="0.25">
      <c r="A4639" s="4" t="s">
        <v>263</v>
      </c>
      <c r="B4639" s="4" t="s">
        <v>1345</v>
      </c>
      <c r="C4639" s="4" t="s">
        <v>1126</v>
      </c>
      <c r="D4639" s="4" t="s">
        <v>11</v>
      </c>
      <c r="E4639" s="14" t="s">
        <v>465</v>
      </c>
      <c r="F4639" s="5">
        <f>F4640</f>
        <v>196462.90000000002</v>
      </c>
      <c r="G4639" s="5">
        <f t="shared" ref="G4639:L4640" si="3885">G4640</f>
        <v>294468.2</v>
      </c>
      <c r="H4639" s="5">
        <f t="shared" si="3885"/>
        <v>52212.4</v>
      </c>
      <c r="I4639" s="5">
        <f t="shared" si="3885"/>
        <v>0</v>
      </c>
      <c r="J4639" s="5">
        <f t="shared" si="3885"/>
        <v>0</v>
      </c>
      <c r="K4639" s="5">
        <f t="shared" si="3885"/>
        <v>0</v>
      </c>
      <c r="L4639" s="5">
        <f t="shared" si="3885"/>
        <v>-84903.8</v>
      </c>
      <c r="M4639" s="5">
        <f t="shared" si="3877"/>
        <v>111559.10000000002</v>
      </c>
      <c r="N4639" s="5">
        <v>98221.036999999997</v>
      </c>
      <c r="O4639" s="5">
        <f>O4640</f>
        <v>2576.2871100000002</v>
      </c>
      <c r="P4639" s="5">
        <f t="shared" ref="P4639:V4640" si="3886">P4640</f>
        <v>107787.6</v>
      </c>
      <c r="Q4639" s="5">
        <f t="shared" si="3886"/>
        <v>0</v>
      </c>
      <c r="R4639" s="5">
        <f t="shared" si="3886"/>
        <v>14874.84511</v>
      </c>
      <c r="S4639" s="5">
        <f t="shared" si="3886"/>
        <v>2576.2871100000002</v>
      </c>
      <c r="T4639" s="5">
        <v>93856.637900000002</v>
      </c>
      <c r="U4639" s="5">
        <f t="shared" si="3886"/>
        <v>42299.86836</v>
      </c>
      <c r="V4639" s="36">
        <f t="shared" si="3886"/>
        <v>14874.84511</v>
      </c>
      <c r="W4639" s="5">
        <f t="shared" si="3873"/>
        <v>95.556553633209958</v>
      </c>
      <c r="X4639" s="26"/>
    </row>
    <row r="4640" spans="1:24" ht="31.5" x14ac:dyDescent="0.25">
      <c r="A4640" s="4" t="s">
        <v>263</v>
      </c>
      <c r="B4640" s="4" t="s">
        <v>1345</v>
      </c>
      <c r="C4640" s="4" t="s">
        <v>1126</v>
      </c>
      <c r="D4640" s="4" t="s">
        <v>12</v>
      </c>
      <c r="E4640" s="14" t="s">
        <v>466</v>
      </c>
      <c r="F4640" s="5">
        <f>F4641</f>
        <v>196462.90000000002</v>
      </c>
      <c r="G4640" s="5">
        <f t="shared" si="3885"/>
        <v>294468.2</v>
      </c>
      <c r="H4640" s="5">
        <f t="shared" si="3885"/>
        <v>52212.4</v>
      </c>
      <c r="I4640" s="5">
        <f t="shared" si="3885"/>
        <v>0</v>
      </c>
      <c r="J4640" s="5">
        <f t="shared" si="3885"/>
        <v>0</v>
      </c>
      <c r="K4640" s="5">
        <f t="shared" si="3885"/>
        <v>0</v>
      </c>
      <c r="L4640" s="5">
        <f t="shared" si="3885"/>
        <v>-84903.8</v>
      </c>
      <c r="M4640" s="5">
        <f t="shared" si="3877"/>
        <v>111559.10000000002</v>
      </c>
      <c r="N4640" s="5">
        <v>98221.036999999997</v>
      </c>
      <c r="O4640" s="5">
        <f>O4641</f>
        <v>2576.2871100000002</v>
      </c>
      <c r="P4640" s="5">
        <f t="shared" si="3886"/>
        <v>107787.6</v>
      </c>
      <c r="Q4640" s="5">
        <f t="shared" si="3886"/>
        <v>0</v>
      </c>
      <c r="R4640" s="5">
        <f t="shared" si="3886"/>
        <v>14874.84511</v>
      </c>
      <c r="S4640" s="5">
        <f t="shared" si="3886"/>
        <v>2576.2871100000002</v>
      </c>
      <c r="T4640" s="5">
        <v>93856.637900000002</v>
      </c>
      <c r="U4640" s="5">
        <f t="shared" si="3886"/>
        <v>42299.86836</v>
      </c>
      <c r="V4640" s="36">
        <f t="shared" si="3886"/>
        <v>14874.84511</v>
      </c>
      <c r="W4640" s="5">
        <f t="shared" si="3873"/>
        <v>95.556553633209958</v>
      </c>
      <c r="X4640" s="26"/>
    </row>
    <row r="4641" spans="1:24" ht="94.5" x14ac:dyDescent="0.25">
      <c r="A4641" s="4" t="s">
        <v>263</v>
      </c>
      <c r="B4641" s="4" t="s">
        <v>1345</v>
      </c>
      <c r="C4641" s="4" t="s">
        <v>807</v>
      </c>
      <c r="D4641" s="4"/>
      <c r="E4641" s="14" t="s">
        <v>1481</v>
      </c>
      <c r="F4641" s="5">
        <v>196462.90000000002</v>
      </c>
      <c r="G4641" s="5">
        <v>294468.2</v>
      </c>
      <c r="H4641" s="5">
        <v>52212.4</v>
      </c>
      <c r="I4641" s="5"/>
      <c r="J4641" s="5"/>
      <c r="K4641" s="5"/>
      <c r="L4641" s="5">
        <f>-30000-24000-8675.3-22228.5</f>
        <v>-84903.8</v>
      </c>
      <c r="M4641" s="5">
        <f t="shared" si="3877"/>
        <v>111559.10000000002</v>
      </c>
      <c r="N4641" s="5">
        <v>14874.84511</v>
      </c>
      <c r="O4641" s="5">
        <v>2576.2871100000002</v>
      </c>
      <c r="P4641" s="5">
        <v>107787.6</v>
      </c>
      <c r="Q4641" s="5">
        <v>0</v>
      </c>
      <c r="R4641" s="5">
        <f>N4641</f>
        <v>14874.84511</v>
      </c>
      <c r="S4641" s="5">
        <f>O4641</f>
        <v>2576.2871100000002</v>
      </c>
      <c r="T4641" s="5">
        <v>14874.84511</v>
      </c>
      <c r="U4641" s="5">
        <v>42299.86836</v>
      </c>
      <c r="V4641" s="36">
        <f>T4641</f>
        <v>14874.84511</v>
      </c>
      <c r="W4641" s="5">
        <f t="shared" si="3873"/>
        <v>100</v>
      </c>
      <c r="X4641" s="26"/>
    </row>
    <row r="4642" spans="1:24" ht="126" x14ac:dyDescent="0.25">
      <c r="A4642" s="4" t="s">
        <v>263</v>
      </c>
      <c r="B4642" s="4" t="s">
        <v>1345</v>
      </c>
      <c r="C4642" s="4" t="s">
        <v>1222</v>
      </c>
      <c r="D4642" s="4"/>
      <c r="E4642" s="14" t="s">
        <v>1128</v>
      </c>
      <c r="F4642" s="5"/>
      <c r="G4642" s="5"/>
      <c r="H4642" s="5"/>
      <c r="I4642" s="5"/>
      <c r="J4642" s="5"/>
      <c r="K4642" s="5"/>
      <c r="L4642" s="5">
        <f>L4643</f>
        <v>1465.9169999999999</v>
      </c>
      <c r="M4642" s="5">
        <f>L4642</f>
        <v>1465.9169999999999</v>
      </c>
      <c r="N4642" s="5">
        <v>14874.84511</v>
      </c>
      <c r="O4642" s="5">
        <f t="shared" ref="O4642:V4643" si="3887">O4643</f>
        <v>0</v>
      </c>
      <c r="P4642" s="5">
        <f t="shared" si="3887"/>
        <v>0</v>
      </c>
      <c r="Q4642" s="5">
        <f t="shared" si="3887"/>
        <v>0</v>
      </c>
      <c r="R4642" s="5">
        <f t="shared" si="3887"/>
        <v>0</v>
      </c>
      <c r="S4642" s="5">
        <f t="shared" si="3887"/>
        <v>0</v>
      </c>
      <c r="T4642" s="5">
        <v>14874.84511</v>
      </c>
      <c r="U4642" s="5">
        <f t="shared" si="3887"/>
        <v>0</v>
      </c>
      <c r="V4642" s="5">
        <f t="shared" si="3887"/>
        <v>0</v>
      </c>
      <c r="W4642" s="5">
        <f t="shared" si="3873"/>
        <v>100</v>
      </c>
      <c r="X4642" s="24"/>
    </row>
    <row r="4643" spans="1:24" ht="31.5" x14ac:dyDescent="0.25">
      <c r="A4643" s="4" t="s">
        <v>263</v>
      </c>
      <c r="B4643" s="4" t="s">
        <v>1345</v>
      </c>
      <c r="C4643" s="4" t="s">
        <v>1222</v>
      </c>
      <c r="D4643" s="4" t="s">
        <v>11</v>
      </c>
      <c r="E4643" s="14" t="s">
        <v>465</v>
      </c>
      <c r="F4643" s="5"/>
      <c r="G4643" s="5"/>
      <c r="H4643" s="5"/>
      <c r="I4643" s="5"/>
      <c r="J4643" s="5"/>
      <c r="K4643" s="5"/>
      <c r="L4643" s="5">
        <f>L4644</f>
        <v>1465.9169999999999</v>
      </c>
      <c r="M4643" s="5">
        <f t="shared" ref="M4643:M4644" si="3888">L4643</f>
        <v>1465.9169999999999</v>
      </c>
      <c r="N4643" s="5">
        <v>14874.84511</v>
      </c>
      <c r="O4643" s="5">
        <f t="shared" si="3887"/>
        <v>0</v>
      </c>
      <c r="P4643" s="5">
        <f t="shared" si="3887"/>
        <v>0</v>
      </c>
      <c r="Q4643" s="5">
        <f t="shared" si="3887"/>
        <v>0</v>
      </c>
      <c r="R4643" s="5">
        <f t="shared" si="3887"/>
        <v>0</v>
      </c>
      <c r="S4643" s="5">
        <f t="shared" si="3887"/>
        <v>0</v>
      </c>
      <c r="T4643" s="5">
        <v>14874.84511</v>
      </c>
      <c r="U4643" s="5">
        <f t="shared" si="3887"/>
        <v>0</v>
      </c>
      <c r="V4643" s="5">
        <f t="shared" si="3887"/>
        <v>0</v>
      </c>
      <c r="W4643" s="5">
        <f t="shared" si="3873"/>
        <v>100</v>
      </c>
      <c r="X4643" s="24"/>
    </row>
    <row r="4644" spans="1:24" ht="31.5" x14ac:dyDescent="0.25">
      <c r="A4644" s="4" t="s">
        <v>263</v>
      </c>
      <c r="B4644" s="4" t="s">
        <v>1345</v>
      </c>
      <c r="C4644" s="4" t="s">
        <v>1222</v>
      </c>
      <c r="D4644" s="4" t="s">
        <v>12</v>
      </c>
      <c r="E4644" s="14" t="s">
        <v>466</v>
      </c>
      <c r="F4644" s="5"/>
      <c r="G4644" s="5"/>
      <c r="H4644" s="5"/>
      <c r="I4644" s="5"/>
      <c r="J4644" s="5"/>
      <c r="K4644" s="5"/>
      <c r="L4644" s="5">
        <v>1465.9169999999999</v>
      </c>
      <c r="M4644" s="5">
        <f t="shared" si="3888"/>
        <v>1465.9169999999999</v>
      </c>
      <c r="N4644" s="5">
        <v>14874.84511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14874.84511</v>
      </c>
      <c r="U4644" s="5">
        <v>0</v>
      </c>
      <c r="V4644" s="5">
        <v>0</v>
      </c>
      <c r="W4644" s="5">
        <f t="shared" si="3873"/>
        <v>100</v>
      </c>
      <c r="X4644" s="24"/>
    </row>
    <row r="4645" spans="1:24" ht="31.5" x14ac:dyDescent="0.25">
      <c r="A4645" s="4" t="s">
        <v>263</v>
      </c>
      <c r="B4645" s="4" t="s">
        <v>1345</v>
      </c>
      <c r="C4645" s="4" t="s">
        <v>269</v>
      </c>
      <c r="D4645" s="4"/>
      <c r="E4645" s="14" t="s">
        <v>1028</v>
      </c>
      <c r="F4645" s="5">
        <f t="shared" ref="F4645:L4646" si="3889">F4646</f>
        <v>0</v>
      </c>
      <c r="G4645" s="5">
        <f t="shared" si="3889"/>
        <v>0</v>
      </c>
      <c r="H4645" s="5">
        <f t="shared" si="3889"/>
        <v>0</v>
      </c>
      <c r="I4645" s="5">
        <f t="shared" si="3889"/>
        <v>0</v>
      </c>
      <c r="J4645" s="5">
        <f t="shared" si="3889"/>
        <v>0</v>
      </c>
      <c r="K4645" s="5">
        <f t="shared" si="3889"/>
        <v>0</v>
      </c>
      <c r="L4645" s="5">
        <f t="shared" si="3889"/>
        <v>1265.5999999999999</v>
      </c>
      <c r="M4645" s="5">
        <f t="shared" si="3877"/>
        <v>1265.5999999999999</v>
      </c>
      <c r="N4645" s="5">
        <v>47273.294009999998</v>
      </c>
      <c r="O4645" s="5">
        <f>O4646</f>
        <v>1265.6001000000001</v>
      </c>
      <c r="P4645" s="5">
        <f t="shared" ref="P4645:V4646" si="3890">P4646</f>
        <v>0</v>
      </c>
      <c r="Q4645" s="5">
        <f t="shared" si="3890"/>
        <v>0</v>
      </c>
      <c r="R4645" s="5">
        <f t="shared" si="3890"/>
        <v>47273.294009999998</v>
      </c>
      <c r="S4645" s="5">
        <f t="shared" si="3890"/>
        <v>1265.6001000000001</v>
      </c>
      <c r="T4645" s="5">
        <v>47208.463069999998</v>
      </c>
      <c r="U4645" s="5">
        <f t="shared" si="3890"/>
        <v>0</v>
      </c>
      <c r="V4645" s="36">
        <f t="shared" si="3890"/>
        <v>47208.463069999998</v>
      </c>
      <c r="W4645" s="5">
        <f t="shared" si="3873"/>
        <v>99.86285927105844</v>
      </c>
      <c r="X4645" s="26"/>
    </row>
    <row r="4646" spans="1:24" ht="31.5" x14ac:dyDescent="0.25">
      <c r="A4646" s="4" t="s">
        <v>263</v>
      </c>
      <c r="B4646" s="4" t="s">
        <v>1345</v>
      </c>
      <c r="C4646" s="4" t="s">
        <v>268</v>
      </c>
      <c r="D4646" s="4"/>
      <c r="E4646" s="14" t="s">
        <v>1029</v>
      </c>
      <c r="F4646" s="5">
        <f t="shared" si="3889"/>
        <v>0</v>
      </c>
      <c r="G4646" s="5">
        <f t="shared" si="3889"/>
        <v>0</v>
      </c>
      <c r="H4646" s="5">
        <f t="shared" si="3889"/>
        <v>0</v>
      </c>
      <c r="I4646" s="5">
        <f t="shared" si="3889"/>
        <v>0</v>
      </c>
      <c r="J4646" s="5">
        <f t="shared" si="3889"/>
        <v>0</v>
      </c>
      <c r="K4646" s="5">
        <f t="shared" si="3889"/>
        <v>0</v>
      </c>
      <c r="L4646" s="5">
        <f t="shared" si="3889"/>
        <v>1265.5999999999999</v>
      </c>
      <c r="M4646" s="5">
        <f t="shared" si="3877"/>
        <v>1265.5999999999999</v>
      </c>
      <c r="N4646" s="5">
        <v>47273.294009999998</v>
      </c>
      <c r="O4646" s="5">
        <f>O4647</f>
        <v>1265.6001000000001</v>
      </c>
      <c r="P4646" s="5">
        <f t="shared" si="3890"/>
        <v>0</v>
      </c>
      <c r="Q4646" s="5">
        <f t="shared" si="3890"/>
        <v>0</v>
      </c>
      <c r="R4646" s="5">
        <f t="shared" si="3890"/>
        <v>47273.294009999998</v>
      </c>
      <c r="S4646" s="5">
        <f t="shared" si="3890"/>
        <v>1265.6001000000001</v>
      </c>
      <c r="T4646" s="5">
        <v>47208.463069999998</v>
      </c>
      <c r="U4646" s="5">
        <f t="shared" si="3890"/>
        <v>0</v>
      </c>
      <c r="V4646" s="36">
        <f t="shared" si="3890"/>
        <v>47208.463069999998</v>
      </c>
      <c r="W4646" s="5">
        <f t="shared" si="3873"/>
        <v>99.86285927105844</v>
      </c>
      <c r="X4646" s="26"/>
    </row>
    <row r="4647" spans="1:24" ht="47.25" x14ac:dyDescent="0.25">
      <c r="A4647" s="4" t="s">
        <v>263</v>
      </c>
      <c r="B4647" s="4" t="s">
        <v>1345</v>
      </c>
      <c r="C4647" s="4" t="s">
        <v>1505</v>
      </c>
      <c r="D4647" s="4"/>
      <c r="E4647" s="14" t="s">
        <v>497</v>
      </c>
      <c r="F4647" s="5"/>
      <c r="G4647" s="5"/>
      <c r="H4647" s="5"/>
      <c r="I4647" s="5"/>
      <c r="J4647" s="5"/>
      <c r="K4647" s="5"/>
      <c r="L4647" s="5">
        <v>1265.5999999999999</v>
      </c>
      <c r="M4647" s="5">
        <f t="shared" si="3877"/>
        <v>1265.5999999999999</v>
      </c>
      <c r="N4647" s="5">
        <v>47273.294009999998</v>
      </c>
      <c r="O4647" s="5">
        <v>1265.6001000000001</v>
      </c>
      <c r="P4647" s="5">
        <v>0</v>
      </c>
      <c r="Q4647" s="5">
        <v>0</v>
      </c>
      <c r="R4647" s="5">
        <f>N4647</f>
        <v>47273.294009999998</v>
      </c>
      <c r="S4647" s="5">
        <f>O4647</f>
        <v>1265.6001000000001</v>
      </c>
      <c r="T4647" s="5">
        <v>47208.463069999998</v>
      </c>
      <c r="U4647" s="5">
        <v>0</v>
      </c>
      <c r="V4647" s="36">
        <f>T4647</f>
        <v>47208.463069999998</v>
      </c>
      <c r="W4647" s="5">
        <f t="shared" si="3873"/>
        <v>99.86285927105844</v>
      </c>
      <c r="X4647" s="26"/>
    </row>
    <row r="4648" spans="1:24" ht="78.75" x14ac:dyDescent="0.25">
      <c r="A4648" s="4" t="s">
        <v>263</v>
      </c>
      <c r="B4648" s="4" t="s">
        <v>1345</v>
      </c>
      <c r="C4648" s="4" t="s">
        <v>1505</v>
      </c>
      <c r="D4648" s="4" t="s">
        <v>18</v>
      </c>
      <c r="E4648" s="14" t="s">
        <v>462</v>
      </c>
      <c r="F4648" s="5">
        <f t="shared" ref="F4648:L4649" si="3891">F4649</f>
        <v>187161.8</v>
      </c>
      <c r="G4648" s="5">
        <f t="shared" si="3891"/>
        <v>0</v>
      </c>
      <c r="H4648" s="5">
        <f t="shared" si="3891"/>
        <v>0</v>
      </c>
      <c r="I4648" s="5">
        <f t="shared" si="3891"/>
        <v>-69.2</v>
      </c>
      <c r="J4648" s="5">
        <f t="shared" si="3891"/>
        <v>0</v>
      </c>
      <c r="K4648" s="5">
        <f t="shared" si="3891"/>
        <v>0</v>
      </c>
      <c r="L4648" s="5">
        <f t="shared" si="3891"/>
        <v>-106872.55600000001</v>
      </c>
      <c r="M4648" s="5">
        <f t="shared" si="3877"/>
        <v>80220.043999999965</v>
      </c>
      <c r="N4648" s="5">
        <v>40859.93909</v>
      </c>
      <c r="O4648" s="5">
        <f>O4649</f>
        <v>7905.9530599999998</v>
      </c>
      <c r="P4648" s="5">
        <f t="shared" ref="P4648:V4649" si="3892">P4649</f>
        <v>0</v>
      </c>
      <c r="Q4648" s="5">
        <f t="shared" si="3892"/>
        <v>0</v>
      </c>
      <c r="R4648" s="5">
        <f t="shared" si="3892"/>
        <v>6298.5959199999998</v>
      </c>
      <c r="S4648" s="5">
        <f t="shared" si="3892"/>
        <v>7905.9530599999998</v>
      </c>
      <c r="T4648" s="5">
        <v>40839.292150000001</v>
      </c>
      <c r="U4648" s="5">
        <f t="shared" si="3892"/>
        <v>0</v>
      </c>
      <c r="V4648" s="36">
        <f t="shared" si="3892"/>
        <v>6254.4119199999996</v>
      </c>
      <c r="W4648" s="5">
        <f t="shared" si="3873"/>
        <v>99.949468989773777</v>
      </c>
      <c r="X4648" s="26"/>
    </row>
    <row r="4649" spans="1:24" x14ac:dyDescent="0.25">
      <c r="A4649" s="4" t="s">
        <v>263</v>
      </c>
      <c r="B4649" s="4" t="s">
        <v>1345</v>
      </c>
      <c r="C4649" s="4" t="s">
        <v>1505</v>
      </c>
      <c r="D4649" s="4" t="s">
        <v>19</v>
      </c>
      <c r="E4649" s="14" t="s">
        <v>463</v>
      </c>
      <c r="F4649" s="5">
        <f t="shared" si="3891"/>
        <v>187161.8</v>
      </c>
      <c r="G4649" s="5">
        <f t="shared" si="3891"/>
        <v>0</v>
      </c>
      <c r="H4649" s="5">
        <f t="shared" si="3891"/>
        <v>0</v>
      </c>
      <c r="I4649" s="5">
        <f t="shared" si="3891"/>
        <v>-69.2</v>
      </c>
      <c r="J4649" s="5">
        <f t="shared" si="3891"/>
        <v>0</v>
      </c>
      <c r="K4649" s="5">
        <f t="shared" si="3891"/>
        <v>0</v>
      </c>
      <c r="L4649" s="5">
        <f t="shared" si="3891"/>
        <v>-106872.55600000001</v>
      </c>
      <c r="M4649" s="5">
        <f t="shared" si="3877"/>
        <v>80220.043999999965</v>
      </c>
      <c r="N4649" s="5">
        <v>40859.93909</v>
      </c>
      <c r="O4649" s="5">
        <f>O4650</f>
        <v>7905.9530599999998</v>
      </c>
      <c r="P4649" s="5">
        <f t="shared" si="3892"/>
        <v>0</v>
      </c>
      <c r="Q4649" s="5">
        <f t="shared" si="3892"/>
        <v>0</v>
      </c>
      <c r="R4649" s="5">
        <f t="shared" si="3892"/>
        <v>6298.5959199999998</v>
      </c>
      <c r="S4649" s="5">
        <f t="shared" si="3892"/>
        <v>7905.9530599999998</v>
      </c>
      <c r="T4649" s="5">
        <v>40839.292150000001</v>
      </c>
      <c r="U4649" s="5">
        <f t="shared" si="3892"/>
        <v>0</v>
      </c>
      <c r="V4649" s="36">
        <f t="shared" si="3892"/>
        <v>6254.4119199999996</v>
      </c>
      <c r="W4649" s="5">
        <f t="shared" si="3873"/>
        <v>99.949468989773777</v>
      </c>
      <c r="X4649" s="26"/>
    </row>
    <row r="4650" spans="1:24" ht="31.5" x14ac:dyDescent="0.25">
      <c r="A4650" s="4" t="s">
        <v>263</v>
      </c>
      <c r="B4650" s="4" t="s">
        <v>1345</v>
      </c>
      <c r="C4650" s="4" t="s">
        <v>1505</v>
      </c>
      <c r="D4650" s="4" t="s">
        <v>11</v>
      </c>
      <c r="E4650" s="14" t="s">
        <v>465</v>
      </c>
      <c r="F4650" s="5">
        <v>187161.8</v>
      </c>
      <c r="G4650" s="5"/>
      <c r="H4650" s="5"/>
      <c r="I4650" s="5">
        <v>-69.2</v>
      </c>
      <c r="J4650" s="5"/>
      <c r="K4650" s="5"/>
      <c r="L4650" s="5">
        <f>30744.721-68349.907-13497.37-55770</f>
        <v>-106872.55600000001</v>
      </c>
      <c r="M4650" s="5">
        <f t="shared" si="3877"/>
        <v>80220.043999999965</v>
      </c>
      <c r="N4650" s="5">
        <v>6298.5959199999998</v>
      </c>
      <c r="O4650" s="5">
        <v>7905.9530599999998</v>
      </c>
      <c r="P4650" s="5">
        <v>0</v>
      </c>
      <c r="Q4650" s="5">
        <v>0</v>
      </c>
      <c r="R4650" s="5">
        <f>N4650</f>
        <v>6298.5959199999998</v>
      </c>
      <c r="S4650" s="5">
        <f>O4650</f>
        <v>7905.9530599999998</v>
      </c>
      <c r="T4650" s="5">
        <v>6254.4119199999996</v>
      </c>
      <c r="U4650" s="5">
        <v>0</v>
      </c>
      <c r="V4650" s="36">
        <f>T4650</f>
        <v>6254.4119199999996</v>
      </c>
      <c r="W4650" s="5">
        <f t="shared" si="3873"/>
        <v>99.298510325774316</v>
      </c>
      <c r="X4650" s="26"/>
    </row>
    <row r="4651" spans="1:24" ht="31.5" x14ac:dyDescent="0.25">
      <c r="A4651" s="4" t="s">
        <v>263</v>
      </c>
      <c r="B4651" s="4" t="s">
        <v>1345</v>
      </c>
      <c r="C4651" s="4" t="s">
        <v>1505</v>
      </c>
      <c r="D4651" s="4" t="s">
        <v>12</v>
      </c>
      <c r="E4651" s="14" t="s">
        <v>466</v>
      </c>
      <c r="F4651" s="5">
        <f t="shared" ref="F4651:L4652" si="3893">F4652</f>
        <v>24586.5</v>
      </c>
      <c r="G4651" s="5">
        <f t="shared" si="3893"/>
        <v>0</v>
      </c>
      <c r="H4651" s="5">
        <f t="shared" si="3893"/>
        <v>0</v>
      </c>
      <c r="I4651" s="5">
        <f t="shared" si="3893"/>
        <v>-11.8</v>
      </c>
      <c r="J4651" s="5">
        <f t="shared" si="3893"/>
        <v>0</v>
      </c>
      <c r="K4651" s="5">
        <f t="shared" si="3893"/>
        <v>0</v>
      </c>
      <c r="L4651" s="5">
        <f t="shared" si="3893"/>
        <v>23883.469000000001</v>
      </c>
      <c r="M4651" s="5">
        <f t="shared" si="3877"/>
        <v>48458.169000000002</v>
      </c>
      <c r="N4651" s="5">
        <v>6298.5959199999998</v>
      </c>
      <c r="O4651" s="5">
        <f>O4652</f>
        <v>43257.0913</v>
      </c>
      <c r="P4651" s="5">
        <f t="shared" ref="P4651:V4652" si="3894">P4652</f>
        <v>0</v>
      </c>
      <c r="Q4651" s="5">
        <f t="shared" si="3894"/>
        <v>0</v>
      </c>
      <c r="R4651" s="5">
        <f t="shared" si="3894"/>
        <v>114.759</v>
      </c>
      <c r="S4651" s="5">
        <f t="shared" si="3894"/>
        <v>43257.0913</v>
      </c>
      <c r="T4651" s="5">
        <v>6254.4119199999996</v>
      </c>
      <c r="U4651" s="5">
        <f t="shared" si="3894"/>
        <v>0</v>
      </c>
      <c r="V4651" s="36">
        <f t="shared" si="3894"/>
        <v>114.759</v>
      </c>
      <c r="W4651" s="5">
        <f t="shared" si="3873"/>
        <v>99.298510325774316</v>
      </c>
      <c r="X4651" s="26"/>
    </row>
    <row r="4652" spans="1:24" x14ac:dyDescent="0.25">
      <c r="A4652" s="4" t="s">
        <v>263</v>
      </c>
      <c r="B4652" s="4" t="s">
        <v>1345</v>
      </c>
      <c r="C4652" s="4" t="s">
        <v>1505</v>
      </c>
      <c r="D4652" s="4" t="s">
        <v>13</v>
      </c>
      <c r="E4652" s="14" t="s">
        <v>480</v>
      </c>
      <c r="F4652" s="5">
        <f t="shared" si="3893"/>
        <v>24586.5</v>
      </c>
      <c r="G4652" s="5">
        <f t="shared" si="3893"/>
        <v>0</v>
      </c>
      <c r="H4652" s="5">
        <f t="shared" si="3893"/>
        <v>0</v>
      </c>
      <c r="I4652" s="5">
        <f t="shared" si="3893"/>
        <v>-11.8</v>
      </c>
      <c r="J4652" s="5">
        <f t="shared" si="3893"/>
        <v>0</v>
      </c>
      <c r="K4652" s="5">
        <f t="shared" si="3893"/>
        <v>0</v>
      </c>
      <c r="L4652" s="5">
        <f t="shared" si="3893"/>
        <v>23883.469000000001</v>
      </c>
      <c r="M4652" s="5">
        <f t="shared" si="3877"/>
        <v>48458.169000000002</v>
      </c>
      <c r="N4652" s="5">
        <v>114.759</v>
      </c>
      <c r="O4652" s="5">
        <f>O4653</f>
        <v>43257.0913</v>
      </c>
      <c r="P4652" s="5">
        <f t="shared" si="3894"/>
        <v>0</v>
      </c>
      <c r="Q4652" s="5">
        <f t="shared" si="3894"/>
        <v>0</v>
      </c>
      <c r="R4652" s="5">
        <f t="shared" si="3894"/>
        <v>114.759</v>
      </c>
      <c r="S4652" s="5">
        <f t="shared" si="3894"/>
        <v>43257.0913</v>
      </c>
      <c r="T4652" s="5">
        <v>114.759</v>
      </c>
      <c r="U4652" s="5">
        <f t="shared" si="3894"/>
        <v>0</v>
      </c>
      <c r="V4652" s="36">
        <f t="shared" si="3894"/>
        <v>114.759</v>
      </c>
      <c r="W4652" s="5">
        <f t="shared" si="3873"/>
        <v>100</v>
      </c>
      <c r="X4652" s="26"/>
    </row>
    <row r="4653" spans="1:24" x14ac:dyDescent="0.25">
      <c r="A4653" s="4" t="s">
        <v>263</v>
      </c>
      <c r="B4653" s="4" t="s">
        <v>1345</v>
      </c>
      <c r="C4653" s="4" t="s">
        <v>1505</v>
      </c>
      <c r="D4653" s="4" t="s">
        <v>20</v>
      </c>
      <c r="E4653" s="14" t="s">
        <v>483</v>
      </c>
      <c r="F4653" s="5">
        <v>24586.5</v>
      </c>
      <c r="G4653" s="5"/>
      <c r="H4653" s="5"/>
      <c r="I4653" s="5">
        <v>-11.8</v>
      </c>
      <c r="J4653" s="5"/>
      <c r="K4653" s="5"/>
      <c r="L4653" s="5">
        <f>18695.236+8968.976-3780.743</f>
        <v>23883.469000000001</v>
      </c>
      <c r="M4653" s="5">
        <f t="shared" si="3877"/>
        <v>48458.169000000002</v>
      </c>
      <c r="N4653" s="5">
        <v>114.759</v>
      </c>
      <c r="O4653" s="5">
        <v>43257.0913</v>
      </c>
      <c r="P4653" s="5">
        <v>0</v>
      </c>
      <c r="Q4653" s="5">
        <v>0</v>
      </c>
      <c r="R4653" s="5">
        <f>N4653</f>
        <v>114.759</v>
      </c>
      <c r="S4653" s="5">
        <f>O4653</f>
        <v>43257.0913</v>
      </c>
      <c r="T4653" s="5">
        <v>114.759</v>
      </c>
      <c r="U4653" s="5">
        <v>0</v>
      </c>
      <c r="V4653" s="36">
        <f>T4653</f>
        <v>114.759</v>
      </c>
      <c r="W4653" s="5">
        <f t="shared" si="3873"/>
        <v>100</v>
      </c>
      <c r="X4653" s="26"/>
    </row>
    <row r="4654" spans="1:24" ht="47.25" x14ac:dyDescent="0.25">
      <c r="A4654" s="4" t="s">
        <v>263</v>
      </c>
      <c r="B4654" s="4" t="s">
        <v>1345</v>
      </c>
      <c r="C4654" s="4" t="s">
        <v>208</v>
      </c>
      <c r="D4654" s="4"/>
      <c r="E4654" s="14" t="s">
        <v>861</v>
      </c>
      <c r="F4654" s="5">
        <f t="shared" ref="F4654:L4655" si="3895">F4655</f>
        <v>0</v>
      </c>
      <c r="G4654" s="5">
        <f t="shared" si="3895"/>
        <v>4109</v>
      </c>
      <c r="H4654" s="5">
        <f t="shared" si="3895"/>
        <v>224073.8</v>
      </c>
      <c r="I4654" s="5">
        <f t="shared" si="3895"/>
        <v>4109</v>
      </c>
      <c r="J4654" s="5">
        <f t="shared" si="3895"/>
        <v>-4109</v>
      </c>
      <c r="K4654" s="5">
        <f t="shared" si="3895"/>
        <v>0</v>
      </c>
      <c r="L4654" s="5">
        <f t="shared" si="3895"/>
        <v>-4109</v>
      </c>
      <c r="M4654" s="5">
        <f t="shared" si="3877"/>
        <v>0</v>
      </c>
      <c r="N4654" s="5">
        <v>166944.15315</v>
      </c>
      <c r="O4654" s="5">
        <f>O4655</f>
        <v>0</v>
      </c>
      <c r="P4654" s="5">
        <f t="shared" ref="P4654:V4655" si="3896">P4655</f>
        <v>0</v>
      </c>
      <c r="Q4654" s="5">
        <f t="shared" si="3896"/>
        <v>0</v>
      </c>
      <c r="R4654" s="5">
        <f t="shared" si="3896"/>
        <v>108159.29179</v>
      </c>
      <c r="S4654" s="5">
        <f t="shared" si="3896"/>
        <v>0</v>
      </c>
      <c r="T4654" s="5">
        <v>149890.94412</v>
      </c>
      <c r="U4654" s="5">
        <f t="shared" si="3896"/>
        <v>0</v>
      </c>
      <c r="V4654" s="36">
        <f t="shared" si="3896"/>
        <v>0</v>
      </c>
      <c r="W4654" s="5">
        <f t="shared" si="3873"/>
        <v>89.785081592718242</v>
      </c>
      <c r="X4654" s="24"/>
    </row>
    <row r="4655" spans="1:24" ht="31.5" x14ac:dyDescent="0.25">
      <c r="A4655" s="4" t="s">
        <v>263</v>
      </c>
      <c r="B4655" s="4" t="s">
        <v>1345</v>
      </c>
      <c r="C4655" s="4" t="s">
        <v>1570</v>
      </c>
      <c r="D4655" s="4"/>
      <c r="E4655" s="14" t="s">
        <v>864</v>
      </c>
      <c r="F4655" s="5">
        <f t="shared" si="3895"/>
        <v>0</v>
      </c>
      <c r="G4655" s="5">
        <f t="shared" si="3895"/>
        <v>4109</v>
      </c>
      <c r="H4655" s="5">
        <f t="shared" si="3895"/>
        <v>224073.8</v>
      </c>
      <c r="I4655" s="5">
        <f t="shared" si="3895"/>
        <v>4109</v>
      </c>
      <c r="J4655" s="5">
        <f t="shared" si="3895"/>
        <v>-4109</v>
      </c>
      <c r="K4655" s="5">
        <f t="shared" si="3895"/>
        <v>0</v>
      </c>
      <c r="L4655" s="5">
        <f t="shared" si="3895"/>
        <v>-4109</v>
      </c>
      <c r="M4655" s="5">
        <f t="shared" si="3877"/>
        <v>0</v>
      </c>
      <c r="N4655" s="5">
        <v>111482.29279000001</v>
      </c>
      <c r="O4655" s="5">
        <f>O4656</f>
        <v>0</v>
      </c>
      <c r="P4655" s="5">
        <f t="shared" si="3896"/>
        <v>0</v>
      </c>
      <c r="Q4655" s="5">
        <f t="shared" si="3896"/>
        <v>0</v>
      </c>
      <c r="R4655" s="5">
        <f t="shared" si="3896"/>
        <v>108159.29179</v>
      </c>
      <c r="S4655" s="5">
        <f t="shared" si="3896"/>
        <v>0</v>
      </c>
      <c r="T4655" s="5">
        <v>98138.081220000007</v>
      </c>
      <c r="U4655" s="5">
        <f t="shared" si="3896"/>
        <v>0</v>
      </c>
      <c r="V4655" s="36">
        <f t="shared" si="3896"/>
        <v>0</v>
      </c>
      <c r="W4655" s="5">
        <f t="shared" si="3873"/>
        <v>88.030196333388488</v>
      </c>
      <c r="X4655" s="24"/>
    </row>
    <row r="4656" spans="1:24" ht="47.25" x14ac:dyDescent="0.25">
      <c r="A4656" s="4" t="s">
        <v>263</v>
      </c>
      <c r="B4656" s="4" t="s">
        <v>1345</v>
      </c>
      <c r="C4656" s="4" t="s">
        <v>1571</v>
      </c>
      <c r="D4656" s="4"/>
      <c r="E4656" s="14" t="s">
        <v>865</v>
      </c>
      <c r="F4656" s="5"/>
      <c r="G4656" s="5">
        <v>4109</v>
      </c>
      <c r="H4656" s="5">
        <v>224073.8</v>
      </c>
      <c r="I4656" s="5">
        <v>4109</v>
      </c>
      <c r="J4656" s="5">
        <v>-4109</v>
      </c>
      <c r="K4656" s="5"/>
      <c r="L4656" s="5">
        <f>-555.402-53.598-3500</f>
        <v>-4109</v>
      </c>
      <c r="M4656" s="5">
        <f t="shared" si="3877"/>
        <v>0</v>
      </c>
      <c r="N4656" s="5">
        <v>108159.29179</v>
      </c>
      <c r="O4656" s="5">
        <v>0</v>
      </c>
      <c r="P4656" s="5">
        <v>0</v>
      </c>
      <c r="Q4656" s="5">
        <v>0</v>
      </c>
      <c r="R4656" s="5">
        <f>N4656</f>
        <v>108159.29179</v>
      </c>
      <c r="S4656" s="5">
        <f>O4656</f>
        <v>0</v>
      </c>
      <c r="T4656" s="5">
        <v>94815.309210000007</v>
      </c>
      <c r="U4656" s="5">
        <v>0</v>
      </c>
      <c r="V4656" s="36">
        <v>0</v>
      </c>
      <c r="W4656" s="5">
        <f t="shared" si="3873"/>
        <v>87.662657216812761</v>
      </c>
      <c r="X4656" s="24"/>
    </row>
    <row r="4657" spans="1:25" ht="31.5" x14ac:dyDescent="0.25">
      <c r="A4657" s="4" t="s">
        <v>263</v>
      </c>
      <c r="B4657" s="4" t="s">
        <v>1345</v>
      </c>
      <c r="C4657" s="4" t="s">
        <v>1571</v>
      </c>
      <c r="D4657" s="4" t="s">
        <v>11</v>
      </c>
      <c r="E4657" s="14" t="s">
        <v>465</v>
      </c>
      <c r="F4657" s="5">
        <f t="shared" ref="F4657:L4658" si="3897">F4658</f>
        <v>0</v>
      </c>
      <c r="G4657" s="5">
        <f t="shared" si="3897"/>
        <v>0</v>
      </c>
      <c r="H4657" s="5">
        <f t="shared" si="3897"/>
        <v>0</v>
      </c>
      <c r="I4657" s="5">
        <f t="shared" si="3897"/>
        <v>0</v>
      </c>
      <c r="J4657" s="5">
        <f t="shared" si="3897"/>
        <v>0</v>
      </c>
      <c r="K4657" s="5">
        <f t="shared" si="3897"/>
        <v>0</v>
      </c>
      <c r="L4657" s="5">
        <f t="shared" si="3897"/>
        <v>0</v>
      </c>
      <c r="M4657" s="5">
        <f t="shared" si="3877"/>
        <v>0</v>
      </c>
      <c r="N4657" s="5">
        <v>108159.29179</v>
      </c>
      <c r="O4657" s="5">
        <f>O4658</f>
        <v>0</v>
      </c>
      <c r="P4657" s="5">
        <f t="shared" ref="P4657:V4658" si="3898">P4658</f>
        <v>0</v>
      </c>
      <c r="Q4657" s="5">
        <f t="shared" si="3898"/>
        <v>0</v>
      </c>
      <c r="R4657" s="5">
        <f t="shared" si="3898"/>
        <v>0</v>
      </c>
      <c r="S4657" s="5">
        <f t="shared" si="3898"/>
        <v>0</v>
      </c>
      <c r="T4657" s="5">
        <v>94815.309210000007</v>
      </c>
      <c r="U4657" s="5">
        <f t="shared" si="3898"/>
        <v>0</v>
      </c>
      <c r="V4657" s="36">
        <f t="shared" si="3898"/>
        <v>0</v>
      </c>
      <c r="W4657" s="5">
        <f t="shared" si="3873"/>
        <v>87.662657216812761</v>
      </c>
      <c r="X4657" s="26"/>
      <c r="Y4657" s="2" t="s">
        <v>1236</v>
      </c>
    </row>
    <row r="4658" spans="1:25" ht="31.5" x14ac:dyDescent="0.25">
      <c r="A4658" s="4" t="s">
        <v>263</v>
      </c>
      <c r="B4658" s="4" t="s">
        <v>1345</v>
      </c>
      <c r="C4658" s="4" t="s">
        <v>1571</v>
      </c>
      <c r="D4658" s="4" t="s">
        <v>12</v>
      </c>
      <c r="E4658" s="14" t="s">
        <v>466</v>
      </c>
      <c r="F4658" s="5">
        <f t="shared" si="3897"/>
        <v>0</v>
      </c>
      <c r="G4658" s="5">
        <f t="shared" si="3897"/>
        <v>0</v>
      </c>
      <c r="H4658" s="5">
        <f t="shared" si="3897"/>
        <v>0</v>
      </c>
      <c r="I4658" s="5">
        <f t="shared" si="3897"/>
        <v>0</v>
      </c>
      <c r="J4658" s="5">
        <f t="shared" si="3897"/>
        <v>0</v>
      </c>
      <c r="K4658" s="5">
        <f t="shared" si="3897"/>
        <v>0</v>
      </c>
      <c r="L4658" s="5">
        <f t="shared" si="3897"/>
        <v>0</v>
      </c>
      <c r="M4658" s="5">
        <f t="shared" si="3877"/>
        <v>0</v>
      </c>
      <c r="N4658" s="5">
        <v>108159.29179</v>
      </c>
      <c r="O4658" s="5">
        <f>O4659</f>
        <v>0</v>
      </c>
      <c r="P4658" s="5">
        <f t="shared" si="3898"/>
        <v>0</v>
      </c>
      <c r="Q4658" s="5">
        <f t="shared" si="3898"/>
        <v>0</v>
      </c>
      <c r="R4658" s="5">
        <f t="shared" si="3898"/>
        <v>0</v>
      </c>
      <c r="S4658" s="5">
        <f t="shared" si="3898"/>
        <v>0</v>
      </c>
      <c r="T4658" s="5">
        <v>94815.309210000007</v>
      </c>
      <c r="U4658" s="5">
        <f t="shared" si="3898"/>
        <v>0</v>
      </c>
      <c r="V4658" s="36">
        <f t="shared" si="3898"/>
        <v>0</v>
      </c>
      <c r="W4658" s="5">
        <f t="shared" si="3873"/>
        <v>87.662657216812761</v>
      </c>
      <c r="X4658" s="26"/>
      <c r="Y4658" s="2" t="s">
        <v>1236</v>
      </c>
    </row>
    <row r="4659" spans="1:25" ht="31.5" x14ac:dyDescent="0.25">
      <c r="A4659" s="4" t="s">
        <v>263</v>
      </c>
      <c r="B4659" s="4" t="s">
        <v>1345</v>
      </c>
      <c r="C4659" s="4" t="s">
        <v>1572</v>
      </c>
      <c r="D4659" s="4"/>
      <c r="E4659" s="14" t="s">
        <v>866</v>
      </c>
      <c r="F4659" s="5"/>
      <c r="G4659" s="5"/>
      <c r="H4659" s="5"/>
      <c r="I4659" s="5"/>
      <c r="J4659" s="5"/>
      <c r="K4659" s="5"/>
      <c r="L4659" s="5"/>
      <c r="M4659" s="5">
        <f t="shared" si="3877"/>
        <v>0</v>
      </c>
      <c r="N4659" s="5">
        <v>3323.0010000000002</v>
      </c>
      <c r="O4659" s="5">
        <v>0</v>
      </c>
      <c r="P4659" s="5">
        <v>0</v>
      </c>
      <c r="Q4659" s="5">
        <v>0</v>
      </c>
      <c r="R4659" s="5">
        <v>0</v>
      </c>
      <c r="S4659" s="5">
        <v>0</v>
      </c>
      <c r="T4659" s="5">
        <v>3322.7720100000001</v>
      </c>
      <c r="U4659" s="5">
        <v>0</v>
      </c>
      <c r="V4659" s="36">
        <v>0</v>
      </c>
      <c r="W4659" s="5">
        <f t="shared" si="3873"/>
        <v>99.99310893978064</v>
      </c>
      <c r="X4659" s="26"/>
      <c r="Y4659" s="2" t="s">
        <v>1236</v>
      </c>
    </row>
    <row r="4660" spans="1:25" ht="31.5" x14ac:dyDescent="0.25">
      <c r="A4660" s="4" t="s">
        <v>263</v>
      </c>
      <c r="B4660" s="4" t="s">
        <v>1345</v>
      </c>
      <c r="C4660" s="4" t="s">
        <v>1572</v>
      </c>
      <c r="D4660" s="4" t="s">
        <v>11</v>
      </c>
      <c r="E4660" s="14" t="s">
        <v>465</v>
      </c>
      <c r="F4660" s="5">
        <f t="shared" ref="F4660:L4661" si="3899">F4661</f>
        <v>0</v>
      </c>
      <c r="G4660" s="5">
        <f t="shared" si="3899"/>
        <v>0</v>
      </c>
      <c r="H4660" s="5">
        <f t="shared" si="3899"/>
        <v>0</v>
      </c>
      <c r="I4660" s="5">
        <f t="shared" si="3899"/>
        <v>0</v>
      </c>
      <c r="J4660" s="5">
        <f t="shared" si="3899"/>
        <v>0</v>
      </c>
      <c r="K4660" s="5">
        <f t="shared" si="3899"/>
        <v>0</v>
      </c>
      <c r="L4660" s="5">
        <f t="shared" si="3899"/>
        <v>0</v>
      </c>
      <c r="M4660" s="5">
        <f t="shared" si="3877"/>
        <v>0</v>
      </c>
      <c r="N4660" s="5">
        <v>3323.0010000000002</v>
      </c>
      <c r="O4660" s="5">
        <f>O4661</f>
        <v>0</v>
      </c>
      <c r="P4660" s="5">
        <f t="shared" ref="P4660:V4661" si="3900">P4661</f>
        <v>0</v>
      </c>
      <c r="Q4660" s="5">
        <f t="shared" si="3900"/>
        <v>0</v>
      </c>
      <c r="R4660" s="5">
        <f t="shared" si="3900"/>
        <v>0</v>
      </c>
      <c r="S4660" s="5">
        <f t="shared" si="3900"/>
        <v>0</v>
      </c>
      <c r="T4660" s="5">
        <v>3322.7720100000001</v>
      </c>
      <c r="U4660" s="5">
        <f t="shared" si="3900"/>
        <v>0</v>
      </c>
      <c r="V4660" s="36">
        <f t="shared" si="3900"/>
        <v>0</v>
      </c>
      <c r="W4660" s="5">
        <f t="shared" si="3873"/>
        <v>99.99310893978064</v>
      </c>
      <c r="X4660" s="26"/>
      <c r="Y4660" s="2" t="s">
        <v>1236</v>
      </c>
    </row>
    <row r="4661" spans="1:25" ht="31.5" x14ac:dyDescent="0.25">
      <c r="A4661" s="4" t="s">
        <v>263</v>
      </c>
      <c r="B4661" s="4" t="s">
        <v>1345</v>
      </c>
      <c r="C4661" s="4" t="s">
        <v>1572</v>
      </c>
      <c r="D4661" s="4" t="s">
        <v>12</v>
      </c>
      <c r="E4661" s="14" t="s">
        <v>466</v>
      </c>
      <c r="F4661" s="5">
        <f t="shared" si="3899"/>
        <v>0</v>
      </c>
      <c r="G4661" s="5">
        <f t="shared" si="3899"/>
        <v>0</v>
      </c>
      <c r="H4661" s="5">
        <f t="shared" si="3899"/>
        <v>0</v>
      </c>
      <c r="I4661" s="5">
        <f t="shared" si="3899"/>
        <v>0</v>
      </c>
      <c r="J4661" s="5">
        <f t="shared" si="3899"/>
        <v>0</v>
      </c>
      <c r="K4661" s="5">
        <f t="shared" si="3899"/>
        <v>0</v>
      </c>
      <c r="L4661" s="5">
        <f t="shared" si="3899"/>
        <v>0</v>
      </c>
      <c r="M4661" s="5">
        <f t="shared" si="3877"/>
        <v>0</v>
      </c>
      <c r="N4661" s="5">
        <v>3323.0010000000002</v>
      </c>
      <c r="O4661" s="5">
        <f>O4662</f>
        <v>0</v>
      </c>
      <c r="P4661" s="5">
        <f t="shared" si="3900"/>
        <v>0</v>
      </c>
      <c r="Q4661" s="5">
        <f t="shared" si="3900"/>
        <v>0</v>
      </c>
      <c r="R4661" s="5">
        <f t="shared" si="3900"/>
        <v>0</v>
      </c>
      <c r="S4661" s="5">
        <f t="shared" si="3900"/>
        <v>0</v>
      </c>
      <c r="T4661" s="5">
        <v>3322.7720100000001</v>
      </c>
      <c r="U4661" s="5">
        <f t="shared" si="3900"/>
        <v>0</v>
      </c>
      <c r="V4661" s="36">
        <f t="shared" si="3900"/>
        <v>0</v>
      </c>
      <c r="W4661" s="5">
        <f t="shared" si="3873"/>
        <v>99.99310893978064</v>
      </c>
      <c r="X4661" s="26"/>
      <c r="Y4661" s="2" t="s">
        <v>1236</v>
      </c>
    </row>
    <row r="4662" spans="1:25" ht="31.5" hidden="1" x14ac:dyDescent="0.25">
      <c r="A4662" s="4" t="s">
        <v>263</v>
      </c>
      <c r="B4662" s="4" t="s">
        <v>1345</v>
      </c>
      <c r="C4662" s="4" t="s">
        <v>1573</v>
      </c>
      <c r="D4662" s="4"/>
      <c r="E4662" s="14" t="s">
        <v>1076</v>
      </c>
      <c r="F4662" s="5"/>
      <c r="G4662" s="5"/>
      <c r="H4662" s="5"/>
      <c r="I4662" s="5"/>
      <c r="J4662" s="5"/>
      <c r="K4662" s="5"/>
      <c r="L4662" s="5"/>
      <c r="M4662" s="5">
        <f t="shared" si="3877"/>
        <v>0</v>
      </c>
      <c r="N4662" s="5">
        <v>0</v>
      </c>
      <c r="O4662" s="5">
        <v>0</v>
      </c>
      <c r="P4662" s="5">
        <v>0</v>
      </c>
      <c r="Q4662" s="5">
        <v>0</v>
      </c>
      <c r="R4662" s="5">
        <v>0</v>
      </c>
      <c r="S4662" s="5">
        <v>0</v>
      </c>
      <c r="T4662" s="5">
        <v>0</v>
      </c>
      <c r="U4662" s="5">
        <v>0</v>
      </c>
      <c r="V4662" s="36">
        <v>0</v>
      </c>
      <c r="W4662" s="5" t="e">
        <f t="shared" si="3873"/>
        <v>#DIV/0!</v>
      </c>
      <c r="X4662" s="24" t="s">
        <v>1214</v>
      </c>
      <c r="Y4662" s="2" t="s">
        <v>1236</v>
      </c>
    </row>
    <row r="4663" spans="1:25" ht="31.5" hidden="1" x14ac:dyDescent="0.25">
      <c r="A4663" s="4" t="s">
        <v>263</v>
      </c>
      <c r="B4663" s="4" t="s">
        <v>1345</v>
      </c>
      <c r="C4663" s="4" t="s">
        <v>1573</v>
      </c>
      <c r="D4663" s="4" t="s">
        <v>11</v>
      </c>
      <c r="E4663" s="14" t="s">
        <v>465</v>
      </c>
      <c r="F4663" s="5">
        <f t="shared" ref="F4663:L4664" si="3901">F4664</f>
        <v>83756.600000000006</v>
      </c>
      <c r="G4663" s="5">
        <f t="shared" si="3901"/>
        <v>110000</v>
      </c>
      <c r="H4663" s="5">
        <f t="shared" si="3901"/>
        <v>0</v>
      </c>
      <c r="I4663" s="5">
        <f t="shared" si="3901"/>
        <v>0</v>
      </c>
      <c r="J4663" s="5">
        <f t="shared" si="3901"/>
        <v>0</v>
      </c>
      <c r="K4663" s="5">
        <f t="shared" si="3901"/>
        <v>0</v>
      </c>
      <c r="L4663" s="5">
        <f t="shared" si="3901"/>
        <v>-41814.985999999997</v>
      </c>
      <c r="M4663" s="5">
        <f t="shared" si="3877"/>
        <v>41941.614000000009</v>
      </c>
      <c r="N4663" s="5">
        <v>0</v>
      </c>
      <c r="O4663" s="5">
        <f>O4664</f>
        <v>41941.613709999998</v>
      </c>
      <c r="P4663" s="5">
        <f t="shared" ref="P4663:V4664" si="3902">P4664</f>
        <v>0</v>
      </c>
      <c r="Q4663" s="5">
        <f t="shared" si="3902"/>
        <v>0</v>
      </c>
      <c r="R4663" s="5">
        <f t="shared" si="3902"/>
        <v>55461.860359999999</v>
      </c>
      <c r="S4663" s="5">
        <f t="shared" si="3902"/>
        <v>41941.613709999998</v>
      </c>
      <c r="T4663" s="5">
        <v>0</v>
      </c>
      <c r="U4663" s="5">
        <f t="shared" si="3902"/>
        <v>0</v>
      </c>
      <c r="V4663" s="36">
        <f t="shared" si="3902"/>
        <v>51752.8629</v>
      </c>
      <c r="W4663" s="5" t="e">
        <f t="shared" si="3873"/>
        <v>#DIV/0!</v>
      </c>
      <c r="X4663" s="24" t="s">
        <v>1214</v>
      </c>
    </row>
    <row r="4664" spans="1:25" ht="31.5" hidden="1" x14ac:dyDescent="0.25">
      <c r="A4664" s="4" t="s">
        <v>263</v>
      </c>
      <c r="B4664" s="4" t="s">
        <v>1345</v>
      </c>
      <c r="C4664" s="4" t="s">
        <v>1573</v>
      </c>
      <c r="D4664" s="4" t="s">
        <v>12</v>
      </c>
      <c r="E4664" s="14" t="s">
        <v>466</v>
      </c>
      <c r="F4664" s="5">
        <f t="shared" si="3901"/>
        <v>83756.600000000006</v>
      </c>
      <c r="G4664" s="5">
        <f t="shared" si="3901"/>
        <v>110000</v>
      </c>
      <c r="H4664" s="5">
        <f t="shared" si="3901"/>
        <v>0</v>
      </c>
      <c r="I4664" s="5">
        <f t="shared" si="3901"/>
        <v>0</v>
      </c>
      <c r="J4664" s="5">
        <f t="shared" si="3901"/>
        <v>0</v>
      </c>
      <c r="K4664" s="5">
        <f t="shared" si="3901"/>
        <v>0</v>
      </c>
      <c r="L4664" s="5">
        <f t="shared" si="3901"/>
        <v>-41814.985999999997</v>
      </c>
      <c r="M4664" s="5">
        <f t="shared" si="3877"/>
        <v>41941.614000000009</v>
      </c>
      <c r="N4664" s="5">
        <v>0</v>
      </c>
      <c r="O4664" s="5">
        <f>O4665</f>
        <v>41941.613709999998</v>
      </c>
      <c r="P4664" s="5">
        <f t="shared" si="3902"/>
        <v>0</v>
      </c>
      <c r="Q4664" s="5">
        <f t="shared" si="3902"/>
        <v>0</v>
      </c>
      <c r="R4664" s="5">
        <f t="shared" si="3902"/>
        <v>55461.860359999999</v>
      </c>
      <c r="S4664" s="5">
        <f t="shared" si="3902"/>
        <v>41941.613709999998</v>
      </c>
      <c r="T4664" s="5">
        <v>0</v>
      </c>
      <c r="U4664" s="5">
        <f t="shared" si="3902"/>
        <v>0</v>
      </c>
      <c r="V4664" s="36">
        <f t="shared" si="3902"/>
        <v>51752.8629</v>
      </c>
      <c r="W4664" s="5" t="e">
        <f t="shared" si="3873"/>
        <v>#DIV/0!</v>
      </c>
      <c r="X4664" s="24" t="s">
        <v>1214</v>
      </c>
    </row>
    <row r="4665" spans="1:25" ht="63" x14ac:dyDescent="0.25">
      <c r="A4665" s="4" t="s">
        <v>263</v>
      </c>
      <c r="B4665" s="4" t="s">
        <v>1345</v>
      </c>
      <c r="C4665" s="4" t="s">
        <v>1483</v>
      </c>
      <c r="D4665" s="4"/>
      <c r="E4665" s="14" t="s">
        <v>1484</v>
      </c>
      <c r="F4665" s="5">
        <v>83756.600000000006</v>
      </c>
      <c r="G4665" s="5">
        <v>110000</v>
      </c>
      <c r="H4665" s="5"/>
      <c r="I4665" s="5"/>
      <c r="J4665" s="5"/>
      <c r="K4665" s="5"/>
      <c r="L4665" s="5">
        <f>-41800-14.986</f>
        <v>-41814.985999999997</v>
      </c>
      <c r="M4665" s="5">
        <f t="shared" si="3877"/>
        <v>41941.614000000009</v>
      </c>
      <c r="N4665" s="5">
        <v>55461.860359999999</v>
      </c>
      <c r="O4665" s="5">
        <v>41941.613709999998</v>
      </c>
      <c r="P4665" s="5">
        <v>0</v>
      </c>
      <c r="Q4665" s="5">
        <v>0</v>
      </c>
      <c r="R4665" s="5">
        <f>N4665</f>
        <v>55461.860359999999</v>
      </c>
      <c r="S4665" s="5">
        <f>O4665</f>
        <v>41941.613709999998</v>
      </c>
      <c r="T4665" s="5">
        <v>51752.8629</v>
      </c>
      <c r="U4665" s="5">
        <v>0</v>
      </c>
      <c r="V4665" s="36">
        <f>T4665</f>
        <v>51752.8629</v>
      </c>
      <c r="W4665" s="5">
        <f t="shared" si="3873"/>
        <v>93.312526056780115</v>
      </c>
      <c r="X4665" s="26"/>
    </row>
    <row r="4666" spans="1:25" s="10" customFormat="1" ht="47.25" x14ac:dyDescent="0.25">
      <c r="A4666" s="4" t="s">
        <v>263</v>
      </c>
      <c r="B4666" s="4" t="s">
        <v>1345</v>
      </c>
      <c r="C4666" s="4" t="s">
        <v>1485</v>
      </c>
      <c r="D4666" s="4"/>
      <c r="E4666" s="14" t="s">
        <v>1486</v>
      </c>
      <c r="F4666" s="11">
        <f t="shared" ref="F4666:L4671" si="3903">F4667</f>
        <v>0</v>
      </c>
      <c r="G4666" s="11">
        <f t="shared" si="3903"/>
        <v>0</v>
      </c>
      <c r="H4666" s="11">
        <f t="shared" si="3903"/>
        <v>0</v>
      </c>
      <c r="I4666" s="11">
        <f t="shared" si="3903"/>
        <v>0</v>
      </c>
      <c r="J4666" s="11">
        <f t="shared" si="3903"/>
        <v>0</v>
      </c>
      <c r="K4666" s="11">
        <f t="shared" si="3903"/>
        <v>0</v>
      </c>
      <c r="L4666" s="11">
        <f t="shared" si="3903"/>
        <v>19350.460999999999</v>
      </c>
      <c r="M4666" s="11">
        <f t="shared" si="3877"/>
        <v>19350.460999999999</v>
      </c>
      <c r="N4666" s="5">
        <v>55461.860359999999</v>
      </c>
      <c r="O4666" s="11">
        <f t="shared" ref="O4666:O4671" si="3904">O4667</f>
        <v>10288.758019999999</v>
      </c>
      <c r="P4666" s="11">
        <f t="shared" ref="P4666:V4671" si="3905">P4667</f>
        <v>0</v>
      </c>
      <c r="Q4666" s="11">
        <f t="shared" si="3905"/>
        <v>0</v>
      </c>
      <c r="R4666" s="11">
        <f t="shared" si="3905"/>
        <v>0</v>
      </c>
      <c r="S4666" s="11">
        <f t="shared" si="3905"/>
        <v>10288.758019999999</v>
      </c>
      <c r="T4666" s="5">
        <v>51752.8629</v>
      </c>
      <c r="U4666" s="11">
        <f t="shared" si="3905"/>
        <v>0</v>
      </c>
      <c r="V4666" s="35">
        <f t="shared" si="3905"/>
        <v>0</v>
      </c>
      <c r="W4666" s="5">
        <f t="shared" si="3873"/>
        <v>93.312526056780115</v>
      </c>
      <c r="X4666" s="26"/>
    </row>
    <row r="4667" spans="1:25" ht="31.5" x14ac:dyDescent="0.25">
      <c r="A4667" s="4" t="s">
        <v>263</v>
      </c>
      <c r="B4667" s="4" t="s">
        <v>1345</v>
      </c>
      <c r="C4667" s="4" t="s">
        <v>1485</v>
      </c>
      <c r="D4667" s="4" t="s">
        <v>11</v>
      </c>
      <c r="E4667" s="14" t="s">
        <v>465</v>
      </c>
      <c r="F4667" s="5">
        <f t="shared" si="3903"/>
        <v>0</v>
      </c>
      <c r="G4667" s="5">
        <f t="shared" si="3903"/>
        <v>0</v>
      </c>
      <c r="H4667" s="5">
        <f t="shared" si="3903"/>
        <v>0</v>
      </c>
      <c r="I4667" s="5">
        <f t="shared" si="3903"/>
        <v>0</v>
      </c>
      <c r="J4667" s="5">
        <f t="shared" si="3903"/>
        <v>0</v>
      </c>
      <c r="K4667" s="5">
        <f t="shared" si="3903"/>
        <v>0</v>
      </c>
      <c r="L4667" s="5">
        <f t="shared" si="3903"/>
        <v>19350.460999999999</v>
      </c>
      <c r="M4667" s="5">
        <f t="shared" si="3877"/>
        <v>19350.460999999999</v>
      </c>
      <c r="N4667" s="5">
        <v>55413.04636</v>
      </c>
      <c r="O4667" s="5">
        <f t="shared" si="3904"/>
        <v>10288.758019999999</v>
      </c>
      <c r="P4667" s="5">
        <f t="shared" si="3905"/>
        <v>0</v>
      </c>
      <c r="Q4667" s="5">
        <f t="shared" si="3905"/>
        <v>0</v>
      </c>
      <c r="R4667" s="5">
        <f t="shared" si="3905"/>
        <v>0</v>
      </c>
      <c r="S4667" s="5">
        <f t="shared" si="3905"/>
        <v>10288.758019999999</v>
      </c>
      <c r="T4667" s="5">
        <v>51704.048900000002</v>
      </c>
      <c r="U4667" s="5">
        <f t="shared" si="3905"/>
        <v>0</v>
      </c>
      <c r="V4667" s="36">
        <f t="shared" si="3905"/>
        <v>0</v>
      </c>
      <c r="W4667" s="5">
        <f t="shared" si="3873"/>
        <v>93.306634982845225</v>
      </c>
      <c r="X4667" s="26"/>
    </row>
    <row r="4668" spans="1:25" ht="31.5" x14ac:dyDescent="0.25">
      <c r="A4668" s="4" t="s">
        <v>263</v>
      </c>
      <c r="B4668" s="4" t="s">
        <v>1345</v>
      </c>
      <c r="C4668" s="4" t="s">
        <v>1485</v>
      </c>
      <c r="D4668" s="4" t="s">
        <v>12</v>
      </c>
      <c r="E4668" s="14" t="s">
        <v>466</v>
      </c>
      <c r="F4668" s="5">
        <f t="shared" si="3903"/>
        <v>0</v>
      </c>
      <c r="G4668" s="5">
        <f t="shared" si="3903"/>
        <v>0</v>
      </c>
      <c r="H4668" s="5">
        <f t="shared" si="3903"/>
        <v>0</v>
      </c>
      <c r="I4668" s="5">
        <f t="shared" si="3903"/>
        <v>0</v>
      </c>
      <c r="J4668" s="5">
        <f t="shared" si="3903"/>
        <v>0</v>
      </c>
      <c r="K4668" s="5">
        <f t="shared" si="3903"/>
        <v>0</v>
      </c>
      <c r="L4668" s="5">
        <f t="shared" si="3903"/>
        <v>19350.460999999999</v>
      </c>
      <c r="M4668" s="5">
        <f t="shared" si="3877"/>
        <v>19350.460999999999</v>
      </c>
      <c r="N4668" s="5">
        <v>55413.04636</v>
      </c>
      <c r="O4668" s="5">
        <f t="shared" si="3904"/>
        <v>10288.758019999999</v>
      </c>
      <c r="P4668" s="5">
        <f t="shared" si="3905"/>
        <v>0</v>
      </c>
      <c r="Q4668" s="5">
        <f t="shared" si="3905"/>
        <v>0</v>
      </c>
      <c r="R4668" s="5">
        <f t="shared" si="3905"/>
        <v>0</v>
      </c>
      <c r="S4668" s="5">
        <f t="shared" si="3905"/>
        <v>10288.758019999999</v>
      </c>
      <c r="T4668" s="5">
        <v>51704.048900000002</v>
      </c>
      <c r="U4668" s="5">
        <f t="shared" si="3905"/>
        <v>0</v>
      </c>
      <c r="V4668" s="36">
        <f t="shared" si="3905"/>
        <v>0</v>
      </c>
      <c r="W4668" s="5">
        <f t="shared" si="3873"/>
        <v>93.306634982845225</v>
      </c>
      <c r="X4668" s="26"/>
    </row>
    <row r="4669" spans="1:25" x14ac:dyDescent="0.25">
      <c r="A4669" s="4" t="s">
        <v>263</v>
      </c>
      <c r="B4669" s="4" t="s">
        <v>1345</v>
      </c>
      <c r="C4669" s="4" t="s">
        <v>1485</v>
      </c>
      <c r="D4669" s="4" t="s">
        <v>13</v>
      </c>
      <c r="E4669" s="14" t="s">
        <v>480</v>
      </c>
      <c r="F4669" s="5">
        <f t="shared" si="3903"/>
        <v>0</v>
      </c>
      <c r="G4669" s="5">
        <f t="shared" si="3903"/>
        <v>0</v>
      </c>
      <c r="H4669" s="5">
        <f t="shared" si="3903"/>
        <v>0</v>
      </c>
      <c r="I4669" s="5">
        <f t="shared" si="3903"/>
        <v>0</v>
      </c>
      <c r="J4669" s="5">
        <f t="shared" si="3903"/>
        <v>0</v>
      </c>
      <c r="K4669" s="5">
        <f t="shared" si="3903"/>
        <v>0</v>
      </c>
      <c r="L4669" s="5">
        <f t="shared" si="3903"/>
        <v>19350.460999999999</v>
      </c>
      <c r="M4669" s="5">
        <f t="shared" si="3877"/>
        <v>19350.460999999999</v>
      </c>
      <c r="N4669" s="5">
        <v>48.814</v>
      </c>
      <c r="O4669" s="5">
        <f t="shared" si="3904"/>
        <v>10288.758019999999</v>
      </c>
      <c r="P4669" s="5">
        <f t="shared" si="3905"/>
        <v>0</v>
      </c>
      <c r="Q4669" s="5">
        <f t="shared" si="3905"/>
        <v>0</v>
      </c>
      <c r="R4669" s="5">
        <f t="shared" si="3905"/>
        <v>0</v>
      </c>
      <c r="S4669" s="5">
        <f t="shared" si="3905"/>
        <v>10288.758019999999</v>
      </c>
      <c r="T4669" s="5">
        <v>48.814</v>
      </c>
      <c r="U4669" s="5">
        <f t="shared" si="3905"/>
        <v>0</v>
      </c>
      <c r="V4669" s="36">
        <f t="shared" si="3905"/>
        <v>0</v>
      </c>
      <c r="W4669" s="5">
        <f t="shared" si="3873"/>
        <v>100</v>
      </c>
      <c r="X4669" s="26"/>
    </row>
    <row r="4670" spans="1:25" x14ac:dyDescent="0.25">
      <c r="A4670" s="4" t="s">
        <v>263</v>
      </c>
      <c r="B4670" s="4" t="s">
        <v>1345</v>
      </c>
      <c r="C4670" s="4" t="s">
        <v>1485</v>
      </c>
      <c r="D4670" s="4" t="s">
        <v>20</v>
      </c>
      <c r="E4670" s="14" t="s">
        <v>483</v>
      </c>
      <c r="F4670" s="5">
        <f t="shared" si="3903"/>
        <v>0</v>
      </c>
      <c r="G4670" s="5">
        <f t="shared" si="3903"/>
        <v>0</v>
      </c>
      <c r="H4670" s="5">
        <f t="shared" si="3903"/>
        <v>0</v>
      </c>
      <c r="I4670" s="5">
        <f t="shared" si="3903"/>
        <v>0</v>
      </c>
      <c r="J4670" s="5">
        <f t="shared" si="3903"/>
        <v>0</v>
      </c>
      <c r="K4670" s="5">
        <f t="shared" si="3903"/>
        <v>0</v>
      </c>
      <c r="L4670" s="5">
        <f t="shared" si="3903"/>
        <v>19350.460999999999</v>
      </c>
      <c r="M4670" s="5">
        <f t="shared" si="3877"/>
        <v>19350.460999999999</v>
      </c>
      <c r="N4670" s="5">
        <v>48.814</v>
      </c>
      <c r="O4670" s="5">
        <f t="shared" si="3904"/>
        <v>10288.758019999999</v>
      </c>
      <c r="P4670" s="5">
        <f t="shared" si="3905"/>
        <v>0</v>
      </c>
      <c r="Q4670" s="5">
        <f t="shared" si="3905"/>
        <v>0</v>
      </c>
      <c r="R4670" s="5">
        <f t="shared" si="3905"/>
        <v>0</v>
      </c>
      <c r="S4670" s="5">
        <f t="shared" si="3905"/>
        <v>10288.758019999999</v>
      </c>
      <c r="T4670" s="5">
        <v>48.814</v>
      </c>
      <c r="U4670" s="5">
        <f t="shared" si="3905"/>
        <v>0</v>
      </c>
      <c r="V4670" s="36">
        <f t="shared" si="3905"/>
        <v>0</v>
      </c>
      <c r="W4670" s="5">
        <f t="shared" si="3873"/>
        <v>100</v>
      </c>
      <c r="X4670" s="26"/>
    </row>
    <row r="4671" spans="1:25" ht="31.5" hidden="1" x14ac:dyDescent="0.25">
      <c r="A4671" s="4" t="s">
        <v>263</v>
      </c>
      <c r="B4671" s="4" t="s">
        <v>1345</v>
      </c>
      <c r="C4671" s="4" t="s">
        <v>186</v>
      </c>
      <c r="D4671" s="4"/>
      <c r="E4671" s="14" t="s">
        <v>959</v>
      </c>
      <c r="F4671" s="5">
        <f t="shared" si="3903"/>
        <v>0</v>
      </c>
      <c r="G4671" s="5">
        <f t="shared" si="3903"/>
        <v>0</v>
      </c>
      <c r="H4671" s="5">
        <f t="shared" si="3903"/>
        <v>0</v>
      </c>
      <c r="I4671" s="5">
        <f t="shared" si="3903"/>
        <v>0</v>
      </c>
      <c r="J4671" s="5">
        <f t="shared" si="3903"/>
        <v>0</v>
      </c>
      <c r="K4671" s="5">
        <f t="shared" si="3903"/>
        <v>0</v>
      </c>
      <c r="L4671" s="5">
        <f t="shared" si="3903"/>
        <v>19350.460999999999</v>
      </c>
      <c r="M4671" s="5">
        <f t="shared" si="3877"/>
        <v>19350.460999999999</v>
      </c>
      <c r="N4671" s="5">
        <v>0</v>
      </c>
      <c r="O4671" s="5">
        <f t="shared" si="3904"/>
        <v>10288.758019999999</v>
      </c>
      <c r="P4671" s="5">
        <f t="shared" si="3905"/>
        <v>0</v>
      </c>
      <c r="Q4671" s="5">
        <f t="shared" si="3905"/>
        <v>0</v>
      </c>
      <c r="R4671" s="5">
        <f t="shared" si="3905"/>
        <v>0</v>
      </c>
      <c r="S4671" s="5">
        <f t="shared" si="3905"/>
        <v>10288.758019999999</v>
      </c>
      <c r="T4671" s="5">
        <v>0</v>
      </c>
      <c r="U4671" s="5">
        <f t="shared" si="3905"/>
        <v>0</v>
      </c>
      <c r="V4671" s="36">
        <f t="shared" si="3905"/>
        <v>0</v>
      </c>
      <c r="W4671" s="5" t="e">
        <f t="shared" si="3873"/>
        <v>#DIV/0!</v>
      </c>
      <c r="X4671" s="24" t="s">
        <v>1214</v>
      </c>
    </row>
    <row r="4672" spans="1:25" ht="47.25" hidden="1" x14ac:dyDescent="0.25">
      <c r="A4672" s="4" t="s">
        <v>263</v>
      </c>
      <c r="B4672" s="4" t="s">
        <v>1345</v>
      </c>
      <c r="C4672" s="4" t="s">
        <v>1488</v>
      </c>
      <c r="D4672" s="4"/>
      <c r="E4672" s="14" t="s">
        <v>1014</v>
      </c>
      <c r="F4672" s="5"/>
      <c r="G4672" s="5"/>
      <c r="H4672" s="5"/>
      <c r="I4672" s="5"/>
      <c r="J4672" s="5"/>
      <c r="K4672" s="5"/>
      <c r="L4672" s="5">
        <f>14807.081+4543.38</f>
        <v>19350.460999999999</v>
      </c>
      <c r="M4672" s="5">
        <f t="shared" si="3877"/>
        <v>19350.460999999999</v>
      </c>
      <c r="N4672" s="5">
        <v>0</v>
      </c>
      <c r="O4672" s="5">
        <v>10288.758019999999</v>
      </c>
      <c r="P4672" s="5">
        <v>0</v>
      </c>
      <c r="Q4672" s="5">
        <v>0</v>
      </c>
      <c r="R4672" s="5">
        <f>N4672</f>
        <v>0</v>
      </c>
      <c r="S4672" s="5">
        <f>O4672</f>
        <v>10288.758019999999</v>
      </c>
      <c r="T4672" s="5">
        <v>0</v>
      </c>
      <c r="U4672" s="5">
        <v>0</v>
      </c>
      <c r="V4672" s="36">
        <f>T4672</f>
        <v>0</v>
      </c>
      <c r="W4672" s="5" t="e">
        <f t="shared" si="3873"/>
        <v>#DIV/0!</v>
      </c>
      <c r="X4672" s="24" t="s">
        <v>1214</v>
      </c>
    </row>
    <row r="4673" spans="1:24" s="3" customFormat="1" ht="63" hidden="1" x14ac:dyDescent="0.25">
      <c r="A4673" s="4" t="s">
        <v>263</v>
      </c>
      <c r="B4673" s="4" t="s">
        <v>1345</v>
      </c>
      <c r="C4673" s="4" t="s">
        <v>1489</v>
      </c>
      <c r="D4673" s="4"/>
      <c r="E4673" s="14" t="s">
        <v>1015</v>
      </c>
      <c r="F4673" s="8">
        <f t="shared" ref="F4673:K4673" si="3906">F4690+F4869+F4681</f>
        <v>9567866.2000000011</v>
      </c>
      <c r="G4673" s="8">
        <f t="shared" si="3906"/>
        <v>9585431.9000000004</v>
      </c>
      <c r="H4673" s="8">
        <f t="shared" si="3906"/>
        <v>6621751.1999999993</v>
      </c>
      <c r="I4673" s="8">
        <f t="shared" si="3906"/>
        <v>-294288.40000000002</v>
      </c>
      <c r="J4673" s="8">
        <f t="shared" si="3906"/>
        <v>-380047.60000000003</v>
      </c>
      <c r="K4673" s="8">
        <f t="shared" si="3906"/>
        <v>-385926.10000000003</v>
      </c>
      <c r="L4673" s="8">
        <f>L4690+L4869+L4681</f>
        <v>-834187.81200000003</v>
      </c>
      <c r="M4673" s="8">
        <f t="shared" si="3877"/>
        <v>8439389.9879999999</v>
      </c>
      <c r="N4673" s="5">
        <v>0</v>
      </c>
      <c r="O4673" s="8">
        <f t="shared" ref="O4673:V4673" si="3907">O4690+O4869+O4681+O4674</f>
        <v>3931833.4416799997</v>
      </c>
      <c r="P4673" s="8">
        <f t="shared" si="3907"/>
        <v>1708658.97205</v>
      </c>
      <c r="Q4673" s="8">
        <f t="shared" si="3907"/>
        <v>994499.85072999983</v>
      </c>
      <c r="R4673" s="8">
        <f t="shared" si="3907"/>
        <v>9937716.2149200011</v>
      </c>
      <c r="S4673" s="8">
        <f t="shared" si="3907"/>
        <v>2232556.3784099999</v>
      </c>
      <c r="T4673" s="5">
        <v>0</v>
      </c>
      <c r="U4673" s="8">
        <f t="shared" si="3907"/>
        <v>1352523.4497799999</v>
      </c>
      <c r="V4673" s="8">
        <f t="shared" si="3907"/>
        <v>4777388.3022099994</v>
      </c>
      <c r="W4673" s="5" t="e">
        <f t="shared" si="3873"/>
        <v>#DIV/0!</v>
      </c>
      <c r="X4673" s="24" t="s">
        <v>1214</v>
      </c>
    </row>
    <row r="4674" spans="1:24" s="3" customFormat="1" ht="31.5" hidden="1" x14ac:dyDescent="0.25">
      <c r="A4674" s="4" t="s">
        <v>263</v>
      </c>
      <c r="B4674" s="4" t="s">
        <v>1345</v>
      </c>
      <c r="C4674" s="4" t="s">
        <v>1490</v>
      </c>
      <c r="D4674" s="4"/>
      <c r="E4674" s="14" t="s">
        <v>751</v>
      </c>
      <c r="F4674" s="8"/>
      <c r="G4674" s="8"/>
      <c r="H4674" s="8"/>
      <c r="I4674" s="8"/>
      <c r="J4674" s="8"/>
      <c r="K4674" s="8"/>
      <c r="L4674" s="8"/>
      <c r="M4674" s="8">
        <f t="shared" ref="M4674:M4679" si="3908">M4675</f>
        <v>0</v>
      </c>
      <c r="N4674" s="5">
        <v>0</v>
      </c>
      <c r="O4674" s="8">
        <f t="shared" ref="O4674:V4679" si="3909">O4675</f>
        <v>0</v>
      </c>
      <c r="P4674" s="8">
        <f t="shared" si="3909"/>
        <v>228</v>
      </c>
      <c r="Q4674" s="8">
        <f t="shared" si="3909"/>
        <v>0</v>
      </c>
      <c r="R4674" s="8">
        <f t="shared" si="3909"/>
        <v>0</v>
      </c>
      <c r="S4674" s="8">
        <f t="shared" si="3909"/>
        <v>0</v>
      </c>
      <c r="T4674" s="5">
        <v>0</v>
      </c>
      <c r="U4674" s="8">
        <f t="shared" si="3909"/>
        <v>228</v>
      </c>
      <c r="V4674" s="8">
        <f t="shared" si="3909"/>
        <v>0</v>
      </c>
      <c r="W4674" s="5" t="e">
        <f t="shared" si="3873"/>
        <v>#DIV/0!</v>
      </c>
      <c r="X4674" s="24" t="s">
        <v>1214</v>
      </c>
    </row>
    <row r="4675" spans="1:24" s="10" customFormat="1" ht="31.5" hidden="1" x14ac:dyDescent="0.25">
      <c r="A4675" s="4" t="s">
        <v>263</v>
      </c>
      <c r="B4675" s="4" t="s">
        <v>1345</v>
      </c>
      <c r="C4675" s="4" t="s">
        <v>1490</v>
      </c>
      <c r="D4675" s="4" t="s">
        <v>11</v>
      </c>
      <c r="E4675" s="14" t="s">
        <v>465</v>
      </c>
      <c r="F4675" s="8"/>
      <c r="G4675" s="8"/>
      <c r="H4675" s="8"/>
      <c r="I4675" s="8"/>
      <c r="J4675" s="8"/>
      <c r="K4675" s="8"/>
      <c r="L4675" s="8"/>
      <c r="M4675" s="11">
        <f t="shared" si="3908"/>
        <v>0</v>
      </c>
      <c r="N4675" s="5">
        <v>0</v>
      </c>
      <c r="O4675" s="11">
        <f t="shared" si="3909"/>
        <v>0</v>
      </c>
      <c r="P4675" s="11">
        <f t="shared" si="3909"/>
        <v>228</v>
      </c>
      <c r="Q4675" s="11">
        <f t="shared" si="3909"/>
        <v>0</v>
      </c>
      <c r="R4675" s="11">
        <f t="shared" si="3909"/>
        <v>0</v>
      </c>
      <c r="S4675" s="11">
        <f t="shared" si="3909"/>
        <v>0</v>
      </c>
      <c r="T4675" s="5">
        <v>0</v>
      </c>
      <c r="U4675" s="11">
        <f t="shared" si="3909"/>
        <v>228</v>
      </c>
      <c r="V4675" s="11">
        <f t="shared" si="3909"/>
        <v>0</v>
      </c>
      <c r="W4675" s="5" t="e">
        <f t="shared" si="3873"/>
        <v>#DIV/0!</v>
      </c>
      <c r="X4675" s="24" t="s">
        <v>1214</v>
      </c>
    </row>
    <row r="4676" spans="1:24" ht="31.5" hidden="1" x14ac:dyDescent="0.25">
      <c r="A4676" s="4" t="s">
        <v>263</v>
      </c>
      <c r="B4676" s="4" t="s">
        <v>1345</v>
      </c>
      <c r="C4676" s="4" t="s">
        <v>1490</v>
      </c>
      <c r="D4676" s="4" t="s">
        <v>12</v>
      </c>
      <c r="E4676" s="14" t="s">
        <v>466</v>
      </c>
      <c r="F4676" s="8"/>
      <c r="G4676" s="8"/>
      <c r="H4676" s="8"/>
      <c r="I4676" s="8"/>
      <c r="J4676" s="8"/>
      <c r="K4676" s="8"/>
      <c r="L4676" s="8"/>
      <c r="M4676" s="5">
        <f t="shared" si="3908"/>
        <v>0</v>
      </c>
      <c r="N4676" s="5">
        <v>0</v>
      </c>
      <c r="O4676" s="5">
        <f t="shared" si="3909"/>
        <v>0</v>
      </c>
      <c r="P4676" s="5">
        <f t="shared" si="3909"/>
        <v>228</v>
      </c>
      <c r="Q4676" s="5">
        <f t="shared" si="3909"/>
        <v>0</v>
      </c>
      <c r="R4676" s="5">
        <f t="shared" si="3909"/>
        <v>0</v>
      </c>
      <c r="S4676" s="5">
        <f t="shared" si="3909"/>
        <v>0</v>
      </c>
      <c r="T4676" s="5">
        <v>0</v>
      </c>
      <c r="U4676" s="5">
        <f t="shared" si="3909"/>
        <v>228</v>
      </c>
      <c r="V4676" s="5">
        <f t="shared" si="3909"/>
        <v>0</v>
      </c>
      <c r="W4676" s="5" t="e">
        <f t="shared" si="3873"/>
        <v>#DIV/0!</v>
      </c>
      <c r="X4676" s="24" t="s">
        <v>1214</v>
      </c>
    </row>
    <row r="4677" spans="1:24" ht="31.5" x14ac:dyDescent="0.25">
      <c r="A4677" s="4" t="s">
        <v>263</v>
      </c>
      <c r="B4677" s="4" t="s">
        <v>1345</v>
      </c>
      <c r="C4677" s="4" t="s">
        <v>1147</v>
      </c>
      <c r="D4677" s="4"/>
      <c r="E4677" s="14" t="s">
        <v>1172</v>
      </c>
      <c r="F4677" s="8"/>
      <c r="G4677" s="8"/>
      <c r="H4677" s="8"/>
      <c r="I4677" s="8"/>
      <c r="J4677" s="8"/>
      <c r="K4677" s="8"/>
      <c r="L4677" s="8"/>
      <c r="M4677" s="5">
        <f t="shared" si="3908"/>
        <v>0</v>
      </c>
      <c r="N4677" s="5">
        <v>2257980.8226000001</v>
      </c>
      <c r="O4677" s="5">
        <f t="shared" si="3909"/>
        <v>0</v>
      </c>
      <c r="P4677" s="5">
        <f t="shared" si="3909"/>
        <v>228</v>
      </c>
      <c r="Q4677" s="5">
        <f t="shared" si="3909"/>
        <v>0</v>
      </c>
      <c r="R4677" s="5">
        <f t="shared" si="3909"/>
        <v>0</v>
      </c>
      <c r="S4677" s="5">
        <f t="shared" si="3909"/>
        <v>0</v>
      </c>
      <c r="T4677" s="5">
        <v>1969606.42114</v>
      </c>
      <c r="U4677" s="5">
        <f t="shared" si="3909"/>
        <v>228</v>
      </c>
      <c r="V4677" s="5">
        <f t="shared" si="3909"/>
        <v>0</v>
      </c>
      <c r="W4677" s="5">
        <f t="shared" si="3873"/>
        <v>87.228660289154035</v>
      </c>
      <c r="X4677" s="26"/>
    </row>
    <row r="4678" spans="1:24" ht="47.25" x14ac:dyDescent="0.25">
      <c r="A4678" s="4" t="s">
        <v>263</v>
      </c>
      <c r="B4678" s="4" t="s">
        <v>1345</v>
      </c>
      <c r="C4678" s="4" t="s">
        <v>1148</v>
      </c>
      <c r="D4678" s="4"/>
      <c r="E4678" s="14" t="s">
        <v>1547</v>
      </c>
      <c r="F4678" s="8"/>
      <c r="G4678" s="8"/>
      <c r="H4678" s="8"/>
      <c r="I4678" s="8"/>
      <c r="J4678" s="8"/>
      <c r="K4678" s="8"/>
      <c r="L4678" s="8"/>
      <c r="M4678" s="5">
        <f t="shared" si="3908"/>
        <v>0</v>
      </c>
      <c r="N4678" s="5">
        <v>996970.95811000012</v>
      </c>
      <c r="O4678" s="5">
        <f t="shared" si="3909"/>
        <v>0</v>
      </c>
      <c r="P4678" s="5">
        <f t="shared" si="3909"/>
        <v>228</v>
      </c>
      <c r="Q4678" s="5">
        <f t="shared" si="3909"/>
        <v>0</v>
      </c>
      <c r="R4678" s="5">
        <f t="shared" si="3909"/>
        <v>0</v>
      </c>
      <c r="S4678" s="5">
        <f t="shared" si="3909"/>
        <v>0</v>
      </c>
      <c r="T4678" s="5">
        <v>859170.60962</v>
      </c>
      <c r="U4678" s="5">
        <f t="shared" si="3909"/>
        <v>228</v>
      </c>
      <c r="V4678" s="5">
        <f t="shared" si="3909"/>
        <v>0</v>
      </c>
      <c r="W4678" s="5">
        <f t="shared" si="3873"/>
        <v>86.178098030936226</v>
      </c>
      <c r="X4678" s="26"/>
    </row>
    <row r="4679" spans="1:24" ht="47.25" x14ac:dyDescent="0.25">
      <c r="A4679" s="4" t="s">
        <v>263</v>
      </c>
      <c r="B4679" s="4" t="s">
        <v>1345</v>
      </c>
      <c r="C4679" s="4" t="s">
        <v>1149</v>
      </c>
      <c r="D4679" s="4"/>
      <c r="E4679" s="14" t="s">
        <v>1030</v>
      </c>
      <c r="F4679" s="8"/>
      <c r="G4679" s="8"/>
      <c r="H4679" s="8"/>
      <c r="I4679" s="8"/>
      <c r="J4679" s="8"/>
      <c r="K4679" s="8"/>
      <c r="L4679" s="8"/>
      <c r="M4679" s="5">
        <f t="shared" si="3908"/>
        <v>0</v>
      </c>
      <c r="N4679" s="5">
        <v>726970.95811000012</v>
      </c>
      <c r="O4679" s="5">
        <f t="shared" si="3909"/>
        <v>0</v>
      </c>
      <c r="P4679" s="5">
        <f t="shared" si="3909"/>
        <v>228</v>
      </c>
      <c r="Q4679" s="5">
        <f t="shared" si="3909"/>
        <v>0</v>
      </c>
      <c r="R4679" s="5">
        <f t="shared" si="3909"/>
        <v>0</v>
      </c>
      <c r="S4679" s="5">
        <f t="shared" si="3909"/>
        <v>0</v>
      </c>
      <c r="T4679" s="5">
        <v>589170.60962</v>
      </c>
      <c r="U4679" s="5">
        <f t="shared" si="3909"/>
        <v>228</v>
      </c>
      <c r="V4679" s="5">
        <f t="shared" si="3909"/>
        <v>0</v>
      </c>
      <c r="W4679" s="5">
        <f t="shared" si="3873"/>
        <v>81.044586863792006</v>
      </c>
      <c r="X4679" s="26"/>
    </row>
    <row r="4680" spans="1:24" ht="47.25" x14ac:dyDescent="0.25">
      <c r="A4680" s="4" t="s">
        <v>263</v>
      </c>
      <c r="B4680" s="4" t="s">
        <v>1345</v>
      </c>
      <c r="C4680" s="4" t="s">
        <v>1574</v>
      </c>
      <c r="D4680" s="4"/>
      <c r="E4680" s="14" t="s">
        <v>1575</v>
      </c>
      <c r="F4680" s="8"/>
      <c r="G4680" s="8"/>
      <c r="H4680" s="8"/>
      <c r="I4680" s="8"/>
      <c r="J4680" s="8"/>
      <c r="K4680" s="8"/>
      <c r="L4680" s="8"/>
      <c r="M4680" s="5">
        <v>0</v>
      </c>
      <c r="N4680" s="5">
        <v>228</v>
      </c>
      <c r="O4680" s="5">
        <v>0</v>
      </c>
      <c r="P4680" s="5">
        <f>N4680</f>
        <v>228</v>
      </c>
      <c r="Q4680" s="5">
        <v>0</v>
      </c>
      <c r="R4680" s="5">
        <v>0</v>
      </c>
      <c r="S4680" s="5">
        <v>0</v>
      </c>
      <c r="T4680" s="5">
        <v>228</v>
      </c>
      <c r="U4680" s="5">
        <f>T4680</f>
        <v>228</v>
      </c>
      <c r="V4680" s="5">
        <v>0</v>
      </c>
      <c r="W4680" s="5">
        <f t="shared" si="3873"/>
        <v>100</v>
      </c>
      <c r="X4680" s="26"/>
    </row>
    <row r="4681" spans="1:24" s="3" customFormat="1" ht="31.5" x14ac:dyDescent="0.25">
      <c r="A4681" s="4" t="s">
        <v>263</v>
      </c>
      <c r="B4681" s="4" t="s">
        <v>1345</v>
      </c>
      <c r="C4681" s="4" t="s">
        <v>1574</v>
      </c>
      <c r="D4681" s="4" t="s">
        <v>11</v>
      </c>
      <c r="E4681" s="14" t="s">
        <v>465</v>
      </c>
      <c r="F4681" s="8">
        <f t="shared" ref="F4681:L4688" si="3910">F4682</f>
        <v>1425</v>
      </c>
      <c r="G4681" s="8">
        <f t="shared" si="3910"/>
        <v>1425</v>
      </c>
      <c r="H4681" s="8">
        <f t="shared" si="3910"/>
        <v>1425</v>
      </c>
      <c r="I4681" s="8">
        <f t="shared" si="3910"/>
        <v>0</v>
      </c>
      <c r="J4681" s="8">
        <f t="shared" si="3910"/>
        <v>0</v>
      </c>
      <c r="K4681" s="8">
        <f t="shared" si="3910"/>
        <v>0</v>
      </c>
      <c r="L4681" s="8">
        <f t="shared" si="3910"/>
        <v>8016.6</v>
      </c>
      <c r="M4681" s="8">
        <f t="shared" si="3877"/>
        <v>9441.6</v>
      </c>
      <c r="N4681" s="5">
        <v>50</v>
      </c>
      <c r="O4681" s="8">
        <f t="shared" ref="O4681:O4688" si="3911">O4682</f>
        <v>7081.2</v>
      </c>
      <c r="P4681" s="8">
        <f t="shared" ref="P4681:V4688" si="3912">P4682</f>
        <v>26997.397680000002</v>
      </c>
      <c r="Q4681" s="8">
        <f t="shared" si="3912"/>
        <v>7081.2</v>
      </c>
      <c r="R4681" s="8">
        <f t="shared" si="3912"/>
        <v>0</v>
      </c>
      <c r="S4681" s="8">
        <f t="shared" si="3912"/>
        <v>0</v>
      </c>
      <c r="T4681" s="5">
        <v>50</v>
      </c>
      <c r="U4681" s="8">
        <f t="shared" si="3912"/>
        <v>26997.397680000002</v>
      </c>
      <c r="V4681" s="34">
        <f t="shared" si="3912"/>
        <v>0</v>
      </c>
      <c r="W4681" s="5">
        <f t="shared" si="3873"/>
        <v>100</v>
      </c>
      <c r="X4681" s="21"/>
    </row>
    <row r="4682" spans="1:24" s="3" customFormat="1" ht="31.5" x14ac:dyDescent="0.25">
      <c r="A4682" s="4" t="s">
        <v>263</v>
      </c>
      <c r="B4682" s="4" t="s">
        <v>1345</v>
      </c>
      <c r="C4682" s="4" t="s">
        <v>1574</v>
      </c>
      <c r="D4682" s="4" t="s">
        <v>12</v>
      </c>
      <c r="E4682" s="14" t="s">
        <v>466</v>
      </c>
      <c r="F4682" s="11">
        <f t="shared" si="3910"/>
        <v>1425</v>
      </c>
      <c r="G4682" s="11">
        <f t="shared" si="3910"/>
        <v>1425</v>
      </c>
      <c r="H4682" s="11">
        <f t="shared" si="3910"/>
        <v>1425</v>
      </c>
      <c r="I4682" s="11">
        <f t="shared" si="3910"/>
        <v>0</v>
      </c>
      <c r="J4682" s="11">
        <f t="shared" si="3910"/>
        <v>0</v>
      </c>
      <c r="K4682" s="11">
        <f t="shared" si="3910"/>
        <v>0</v>
      </c>
      <c r="L4682" s="11">
        <f t="shared" si="3910"/>
        <v>8016.6</v>
      </c>
      <c r="M4682" s="11">
        <f t="shared" si="3877"/>
        <v>9441.6</v>
      </c>
      <c r="N4682" s="5">
        <v>50</v>
      </c>
      <c r="O4682" s="11">
        <f t="shared" si="3911"/>
        <v>7081.2</v>
      </c>
      <c r="P4682" s="11">
        <f t="shared" si="3912"/>
        <v>26997.397680000002</v>
      </c>
      <c r="Q4682" s="11">
        <f t="shared" si="3912"/>
        <v>7081.2</v>
      </c>
      <c r="R4682" s="11">
        <f t="shared" si="3912"/>
        <v>0</v>
      </c>
      <c r="S4682" s="11">
        <f t="shared" si="3912"/>
        <v>0</v>
      </c>
      <c r="T4682" s="5">
        <v>50</v>
      </c>
      <c r="U4682" s="11">
        <f t="shared" si="3912"/>
        <v>26997.397680000002</v>
      </c>
      <c r="V4682" s="35">
        <f t="shared" si="3912"/>
        <v>0</v>
      </c>
      <c r="W4682" s="5">
        <f t="shared" si="3873"/>
        <v>100</v>
      </c>
      <c r="X4682" s="25"/>
    </row>
    <row r="4683" spans="1:24" s="3" customFormat="1" x14ac:dyDescent="0.25">
      <c r="A4683" s="4" t="s">
        <v>263</v>
      </c>
      <c r="B4683" s="4" t="s">
        <v>1345</v>
      </c>
      <c r="C4683" s="4" t="s">
        <v>1574</v>
      </c>
      <c r="D4683" s="4" t="s">
        <v>13</v>
      </c>
      <c r="E4683" s="14" t="s">
        <v>480</v>
      </c>
      <c r="F4683" s="5">
        <f t="shared" si="3910"/>
        <v>1425</v>
      </c>
      <c r="G4683" s="5">
        <f t="shared" si="3910"/>
        <v>1425</v>
      </c>
      <c r="H4683" s="5">
        <f t="shared" si="3910"/>
        <v>1425</v>
      </c>
      <c r="I4683" s="5">
        <f t="shared" si="3910"/>
        <v>0</v>
      </c>
      <c r="J4683" s="5">
        <f t="shared" si="3910"/>
        <v>0</v>
      </c>
      <c r="K4683" s="5">
        <f t="shared" si="3910"/>
        <v>0</v>
      </c>
      <c r="L4683" s="5">
        <f t="shared" si="3910"/>
        <v>8016.6</v>
      </c>
      <c r="M4683" s="5">
        <f t="shared" si="3877"/>
        <v>9441.6</v>
      </c>
      <c r="N4683" s="5">
        <v>178</v>
      </c>
      <c r="O4683" s="5">
        <f t="shared" si="3911"/>
        <v>7081.2</v>
      </c>
      <c r="P4683" s="5">
        <f t="shared" si="3912"/>
        <v>26997.397680000002</v>
      </c>
      <c r="Q4683" s="5">
        <f t="shared" si="3912"/>
        <v>7081.2</v>
      </c>
      <c r="R4683" s="5">
        <f t="shared" si="3912"/>
        <v>0</v>
      </c>
      <c r="S4683" s="5">
        <f t="shared" si="3912"/>
        <v>0</v>
      </c>
      <c r="T4683" s="5">
        <v>178</v>
      </c>
      <c r="U4683" s="5">
        <f t="shared" si="3912"/>
        <v>26997.397680000002</v>
      </c>
      <c r="V4683" s="36">
        <f t="shared" si="3912"/>
        <v>0</v>
      </c>
      <c r="W4683" s="5">
        <f t="shared" ref="W4683:W4746" si="3913">T4683/N4683*100</f>
        <v>100</v>
      </c>
      <c r="X4683" s="26"/>
    </row>
    <row r="4684" spans="1:24" s="3" customFormat="1" x14ac:dyDescent="0.25">
      <c r="A4684" s="4" t="s">
        <v>263</v>
      </c>
      <c r="B4684" s="4" t="s">
        <v>1345</v>
      </c>
      <c r="C4684" s="4" t="s">
        <v>1574</v>
      </c>
      <c r="D4684" s="4" t="s">
        <v>14</v>
      </c>
      <c r="E4684" s="14" t="s">
        <v>482</v>
      </c>
      <c r="F4684" s="5">
        <f t="shared" si="3910"/>
        <v>1425</v>
      </c>
      <c r="G4684" s="5">
        <f t="shared" si="3910"/>
        <v>1425</v>
      </c>
      <c r="H4684" s="5">
        <f t="shared" si="3910"/>
        <v>1425</v>
      </c>
      <c r="I4684" s="5">
        <f t="shared" si="3910"/>
        <v>0</v>
      </c>
      <c r="J4684" s="5">
        <f t="shared" si="3910"/>
        <v>0</v>
      </c>
      <c r="K4684" s="5">
        <f t="shared" si="3910"/>
        <v>0</v>
      </c>
      <c r="L4684" s="5">
        <f t="shared" si="3910"/>
        <v>8016.6</v>
      </c>
      <c r="M4684" s="5">
        <f t="shared" si="3877"/>
        <v>9441.6</v>
      </c>
      <c r="N4684" s="5">
        <v>178</v>
      </c>
      <c r="O4684" s="5">
        <f t="shared" si="3911"/>
        <v>7081.2</v>
      </c>
      <c r="P4684" s="5">
        <f t="shared" si="3912"/>
        <v>26997.397680000002</v>
      </c>
      <c r="Q4684" s="5">
        <f t="shared" si="3912"/>
        <v>7081.2</v>
      </c>
      <c r="R4684" s="5">
        <f t="shared" si="3912"/>
        <v>0</v>
      </c>
      <c r="S4684" s="5">
        <f t="shared" si="3912"/>
        <v>0</v>
      </c>
      <c r="T4684" s="5">
        <v>178</v>
      </c>
      <c r="U4684" s="5">
        <f t="shared" si="3912"/>
        <v>26997.397680000002</v>
      </c>
      <c r="V4684" s="36">
        <f t="shared" si="3912"/>
        <v>0</v>
      </c>
      <c r="W4684" s="5">
        <f t="shared" si="3913"/>
        <v>100</v>
      </c>
      <c r="X4684" s="26"/>
    </row>
    <row r="4685" spans="1:24" s="3" customFormat="1" ht="31.5" x14ac:dyDescent="0.25">
      <c r="A4685" s="4" t="s">
        <v>263</v>
      </c>
      <c r="B4685" s="4" t="s">
        <v>1345</v>
      </c>
      <c r="C4685" s="4" t="s">
        <v>1265</v>
      </c>
      <c r="D4685" s="4"/>
      <c r="E4685" s="14" t="s">
        <v>1303</v>
      </c>
      <c r="F4685" s="5">
        <f t="shared" ref="F4685:L4685" si="3914">F4688+F4686</f>
        <v>1425</v>
      </c>
      <c r="G4685" s="5">
        <f t="shared" si="3914"/>
        <v>1425</v>
      </c>
      <c r="H4685" s="5">
        <f t="shared" si="3914"/>
        <v>1425</v>
      </c>
      <c r="I4685" s="5">
        <f t="shared" si="3914"/>
        <v>0</v>
      </c>
      <c r="J4685" s="5">
        <f t="shared" si="3914"/>
        <v>0</v>
      </c>
      <c r="K4685" s="5">
        <f t="shared" si="3914"/>
        <v>0</v>
      </c>
      <c r="L4685" s="5">
        <f t="shared" si="3914"/>
        <v>8016.6</v>
      </c>
      <c r="M4685" s="5">
        <f t="shared" si="3877"/>
        <v>9441.6</v>
      </c>
      <c r="N4685" s="5">
        <v>11495</v>
      </c>
      <c r="O4685" s="5">
        <f>O4688+O4686</f>
        <v>7081.2</v>
      </c>
      <c r="P4685" s="5">
        <f t="shared" ref="P4685:V4685" si="3915">P4688+P4686</f>
        <v>26997.397680000002</v>
      </c>
      <c r="Q4685" s="5">
        <f t="shared" si="3915"/>
        <v>7081.2</v>
      </c>
      <c r="R4685" s="5">
        <f t="shared" si="3915"/>
        <v>0</v>
      </c>
      <c r="S4685" s="5">
        <f t="shared" si="3915"/>
        <v>0</v>
      </c>
      <c r="T4685" s="5">
        <v>11495</v>
      </c>
      <c r="U4685" s="5">
        <f t="shared" si="3915"/>
        <v>26997.397680000002</v>
      </c>
      <c r="V4685" s="36">
        <f t="shared" si="3915"/>
        <v>0</v>
      </c>
      <c r="W4685" s="5">
        <f t="shared" si="3913"/>
        <v>100</v>
      </c>
      <c r="X4685" s="26"/>
    </row>
    <row r="4686" spans="1:24" s="3" customFormat="1" ht="31.5" x14ac:dyDescent="0.25">
      <c r="A4686" s="4" t="s">
        <v>263</v>
      </c>
      <c r="B4686" s="4" t="s">
        <v>1345</v>
      </c>
      <c r="C4686" s="4" t="s">
        <v>1265</v>
      </c>
      <c r="D4686" s="4" t="s">
        <v>246</v>
      </c>
      <c r="E4686" s="14" t="s">
        <v>473</v>
      </c>
      <c r="F4686" s="5">
        <f t="shared" ref="F4686:L4686" si="3916">F4687</f>
        <v>539</v>
      </c>
      <c r="G4686" s="5">
        <f t="shared" si="3916"/>
        <v>539</v>
      </c>
      <c r="H4686" s="5">
        <f t="shared" si="3916"/>
        <v>539</v>
      </c>
      <c r="I4686" s="5">
        <f t="shared" si="3916"/>
        <v>0</v>
      </c>
      <c r="J4686" s="5">
        <f t="shared" si="3916"/>
        <v>0</v>
      </c>
      <c r="K4686" s="5">
        <f t="shared" si="3916"/>
        <v>0</v>
      </c>
      <c r="L4686" s="5">
        <f t="shared" si="3916"/>
        <v>0</v>
      </c>
      <c r="M4686" s="5">
        <f t="shared" si="3877"/>
        <v>539</v>
      </c>
      <c r="N4686" s="5">
        <v>11495</v>
      </c>
      <c r="O4686" s="5">
        <f>O4687</f>
        <v>425</v>
      </c>
      <c r="P4686" s="5">
        <f t="shared" ref="P4686:V4686" si="3917">P4687</f>
        <v>11495</v>
      </c>
      <c r="Q4686" s="5">
        <f t="shared" si="3917"/>
        <v>425</v>
      </c>
      <c r="R4686" s="5">
        <f t="shared" si="3917"/>
        <v>0</v>
      </c>
      <c r="S4686" s="5">
        <f t="shared" si="3917"/>
        <v>0</v>
      </c>
      <c r="T4686" s="5">
        <v>11495</v>
      </c>
      <c r="U4686" s="5">
        <f t="shared" si="3917"/>
        <v>11495</v>
      </c>
      <c r="V4686" s="36">
        <f t="shared" si="3917"/>
        <v>0</v>
      </c>
      <c r="W4686" s="5">
        <f t="shared" si="3913"/>
        <v>100</v>
      </c>
      <c r="X4686" s="26"/>
    </row>
    <row r="4687" spans="1:24" s="3" customFormat="1" x14ac:dyDescent="0.25">
      <c r="A4687" s="4" t="s">
        <v>263</v>
      </c>
      <c r="B4687" s="4" t="s">
        <v>1345</v>
      </c>
      <c r="C4687" s="4" t="s">
        <v>1265</v>
      </c>
      <c r="D4687" s="4" t="s">
        <v>245</v>
      </c>
      <c r="E4687" s="14" t="s">
        <v>474</v>
      </c>
      <c r="F4687" s="5">
        <v>539</v>
      </c>
      <c r="G4687" s="5">
        <v>539</v>
      </c>
      <c r="H4687" s="5">
        <v>539</v>
      </c>
      <c r="I4687" s="5"/>
      <c r="J4687" s="5"/>
      <c r="K4687" s="5"/>
      <c r="L4687" s="5"/>
      <c r="M4687" s="5">
        <f t="shared" si="3877"/>
        <v>539</v>
      </c>
      <c r="N4687" s="5">
        <v>11495</v>
      </c>
      <c r="O4687" s="5">
        <v>425</v>
      </c>
      <c r="P4687" s="5">
        <f>N4687</f>
        <v>11495</v>
      </c>
      <c r="Q4687" s="5">
        <f>O4687</f>
        <v>425</v>
      </c>
      <c r="R4687" s="5">
        <v>0</v>
      </c>
      <c r="S4687" s="5">
        <v>0</v>
      </c>
      <c r="T4687" s="5">
        <v>11495</v>
      </c>
      <c r="U4687" s="5">
        <f>T4687</f>
        <v>11495</v>
      </c>
      <c r="V4687" s="36">
        <v>0</v>
      </c>
      <c r="W4687" s="5">
        <f t="shared" si="3913"/>
        <v>100</v>
      </c>
      <c r="X4687" s="26"/>
    </row>
    <row r="4688" spans="1:24" s="3" customFormat="1" ht="31.5" x14ac:dyDescent="0.25">
      <c r="A4688" s="4" t="s">
        <v>263</v>
      </c>
      <c r="B4688" s="4" t="s">
        <v>1345</v>
      </c>
      <c r="C4688" s="4" t="s">
        <v>1576</v>
      </c>
      <c r="D4688" s="4"/>
      <c r="E4688" s="14" t="s">
        <v>1577</v>
      </c>
      <c r="F4688" s="5">
        <f t="shared" si="3910"/>
        <v>886</v>
      </c>
      <c r="G4688" s="5">
        <f t="shared" si="3910"/>
        <v>886</v>
      </c>
      <c r="H4688" s="5">
        <f t="shared" si="3910"/>
        <v>886</v>
      </c>
      <c r="I4688" s="5">
        <f t="shared" si="3910"/>
        <v>0</v>
      </c>
      <c r="J4688" s="5">
        <f t="shared" si="3910"/>
        <v>0</v>
      </c>
      <c r="K4688" s="5">
        <f t="shared" si="3910"/>
        <v>0</v>
      </c>
      <c r="L4688" s="5">
        <f t="shared" si="3910"/>
        <v>8016.6</v>
      </c>
      <c r="M4688" s="5">
        <f t="shared" si="3877"/>
        <v>8902.6</v>
      </c>
      <c r="N4688" s="5">
        <v>15502.39768</v>
      </c>
      <c r="O4688" s="5">
        <f t="shared" si="3911"/>
        <v>6656.2</v>
      </c>
      <c r="P4688" s="5">
        <f t="shared" si="3912"/>
        <v>15502.39768</v>
      </c>
      <c r="Q4688" s="5">
        <f t="shared" si="3912"/>
        <v>6656.2</v>
      </c>
      <c r="R4688" s="5">
        <f t="shared" si="3912"/>
        <v>0</v>
      </c>
      <c r="S4688" s="5">
        <f t="shared" si="3912"/>
        <v>0</v>
      </c>
      <c r="T4688" s="5">
        <v>15502.39768</v>
      </c>
      <c r="U4688" s="5">
        <f>U4689</f>
        <v>15502.39768</v>
      </c>
      <c r="V4688" s="36">
        <f t="shared" si="3912"/>
        <v>0</v>
      </c>
      <c r="W4688" s="5">
        <f t="shared" si="3913"/>
        <v>100</v>
      </c>
      <c r="X4688" s="26"/>
    </row>
    <row r="4689" spans="1:25" s="3" customFormat="1" ht="31.5" x14ac:dyDescent="0.25">
      <c r="A4689" s="4" t="s">
        <v>263</v>
      </c>
      <c r="B4689" s="4" t="s">
        <v>1345</v>
      </c>
      <c r="C4689" s="4" t="s">
        <v>1576</v>
      </c>
      <c r="D4689" s="4" t="s">
        <v>246</v>
      </c>
      <c r="E4689" s="14" t="s">
        <v>473</v>
      </c>
      <c r="F4689" s="5">
        <v>886</v>
      </c>
      <c r="G4689" s="5">
        <v>886</v>
      </c>
      <c r="H4689" s="5">
        <v>886</v>
      </c>
      <c r="I4689" s="5"/>
      <c r="J4689" s="5"/>
      <c r="K4689" s="5"/>
      <c r="L4689" s="5">
        <v>8016.6</v>
      </c>
      <c r="M4689" s="5">
        <f t="shared" si="3877"/>
        <v>8902.6</v>
      </c>
      <c r="N4689" s="5">
        <v>15502.39768</v>
      </c>
      <c r="O4689" s="5">
        <v>6656.2</v>
      </c>
      <c r="P4689" s="5">
        <f>N4689</f>
        <v>15502.39768</v>
      </c>
      <c r="Q4689" s="5">
        <f>O4689</f>
        <v>6656.2</v>
      </c>
      <c r="R4689" s="5">
        <v>0</v>
      </c>
      <c r="S4689" s="5">
        <v>0</v>
      </c>
      <c r="T4689" s="5">
        <v>15502.39768</v>
      </c>
      <c r="U4689" s="5">
        <f>T4689</f>
        <v>15502.39768</v>
      </c>
      <c r="V4689" s="36">
        <v>0</v>
      </c>
      <c r="W4689" s="5">
        <f t="shared" si="3913"/>
        <v>100</v>
      </c>
      <c r="X4689" s="26"/>
    </row>
    <row r="4690" spans="1:25" s="3" customFormat="1" x14ac:dyDescent="0.25">
      <c r="A4690" s="4" t="s">
        <v>263</v>
      </c>
      <c r="B4690" s="4" t="s">
        <v>1345</v>
      </c>
      <c r="C4690" s="4" t="s">
        <v>1576</v>
      </c>
      <c r="D4690" s="4" t="s">
        <v>245</v>
      </c>
      <c r="E4690" s="14" t="s">
        <v>474</v>
      </c>
      <c r="F4690" s="8">
        <f t="shared" ref="F4690:K4690" si="3918">F4727+F4707+F4691</f>
        <v>6929431.8000000007</v>
      </c>
      <c r="G4690" s="8">
        <f t="shared" si="3918"/>
        <v>6209039.1000000006</v>
      </c>
      <c r="H4690" s="8">
        <f t="shared" si="3918"/>
        <v>5337694.8</v>
      </c>
      <c r="I4690" s="8">
        <f t="shared" si="3918"/>
        <v>-341113.43800000002</v>
      </c>
      <c r="J4690" s="8">
        <f t="shared" si="3918"/>
        <v>-380047.60000000003</v>
      </c>
      <c r="K4690" s="8">
        <f t="shared" si="3918"/>
        <v>-385926.10000000003</v>
      </c>
      <c r="L4690" s="8">
        <f>L4727+L4707+L4691</f>
        <v>-913094.55800000008</v>
      </c>
      <c r="M4690" s="8">
        <f t="shared" si="3877"/>
        <v>5675223.8040000005</v>
      </c>
      <c r="N4690" s="5">
        <v>15502.39768</v>
      </c>
      <c r="O4690" s="8">
        <f>O4727+O4707+O4691</f>
        <v>2895450.3216099995</v>
      </c>
      <c r="P4690" s="8">
        <f t="shared" ref="P4690:V4690" si="3919">P4727+P4707+P4691</f>
        <v>1022373.7452700001</v>
      </c>
      <c r="Q4690" s="8">
        <f t="shared" si="3919"/>
        <v>804957.15467999992</v>
      </c>
      <c r="R4690" s="8">
        <f t="shared" si="3919"/>
        <v>9857012.5297500007</v>
      </c>
      <c r="S4690" s="8">
        <f t="shared" si="3919"/>
        <v>2131798.0651699998</v>
      </c>
      <c r="T4690" s="5">
        <v>15502.39768</v>
      </c>
      <c r="U4690" s="8">
        <f t="shared" si="3919"/>
        <v>911955.57391000004</v>
      </c>
      <c r="V4690" s="34">
        <f t="shared" si="3919"/>
        <v>4765155.1018499993</v>
      </c>
      <c r="W4690" s="5">
        <f t="shared" si="3913"/>
        <v>100</v>
      </c>
      <c r="X4690" s="21"/>
    </row>
    <row r="4691" spans="1:25" s="10" customFormat="1" ht="31.5" hidden="1" x14ac:dyDescent="0.25">
      <c r="A4691" s="4" t="s">
        <v>263</v>
      </c>
      <c r="B4691" s="4" t="s">
        <v>1345</v>
      </c>
      <c r="C4691" s="4" t="s">
        <v>1151</v>
      </c>
      <c r="D4691" s="4"/>
      <c r="E4691" s="14" t="s">
        <v>806</v>
      </c>
      <c r="F4691" s="11">
        <f t="shared" ref="F4691:L4695" si="3920">F4692</f>
        <v>6000</v>
      </c>
      <c r="G4691" s="11">
        <f t="shared" si="3920"/>
        <v>12664.8</v>
      </c>
      <c r="H4691" s="11">
        <f t="shared" si="3920"/>
        <v>0</v>
      </c>
      <c r="I4691" s="11">
        <f t="shared" si="3920"/>
        <v>0</v>
      </c>
      <c r="J4691" s="11">
        <f t="shared" si="3920"/>
        <v>0</v>
      </c>
      <c r="K4691" s="11">
        <f t="shared" si="3920"/>
        <v>0</v>
      </c>
      <c r="L4691" s="11">
        <f t="shared" si="3920"/>
        <v>0</v>
      </c>
      <c r="M4691" s="11">
        <f t="shared" si="3877"/>
        <v>6000</v>
      </c>
      <c r="N4691" s="5">
        <v>0</v>
      </c>
      <c r="O4691" s="11">
        <f t="shared" ref="O4691:O4695" si="3921">O4692</f>
        <v>0</v>
      </c>
      <c r="P4691" s="11">
        <f t="shared" ref="P4691:V4695" si="3922">P4692</f>
        <v>0</v>
      </c>
      <c r="Q4691" s="11">
        <f t="shared" si="3922"/>
        <v>0</v>
      </c>
      <c r="R4691" s="11">
        <f t="shared" si="3922"/>
        <v>0</v>
      </c>
      <c r="S4691" s="11">
        <f t="shared" si="3922"/>
        <v>0</v>
      </c>
      <c r="T4691" s="5">
        <v>0</v>
      </c>
      <c r="U4691" s="11">
        <f t="shared" si="3922"/>
        <v>0</v>
      </c>
      <c r="V4691" s="35">
        <f t="shared" si="3922"/>
        <v>0</v>
      </c>
      <c r="W4691" s="5" t="e">
        <f t="shared" si="3913"/>
        <v>#DIV/0!</v>
      </c>
      <c r="X4691" s="24" t="s">
        <v>1214</v>
      </c>
    </row>
    <row r="4692" spans="1:25" ht="31.5" hidden="1" x14ac:dyDescent="0.25">
      <c r="A4692" s="4" t="s">
        <v>263</v>
      </c>
      <c r="B4692" s="4" t="s">
        <v>1345</v>
      </c>
      <c r="C4692" s="4" t="s">
        <v>1151</v>
      </c>
      <c r="D4692" s="4" t="s">
        <v>246</v>
      </c>
      <c r="E4692" s="14" t="s">
        <v>473</v>
      </c>
      <c r="F4692" s="5">
        <f t="shared" si="3920"/>
        <v>6000</v>
      </c>
      <c r="G4692" s="5">
        <f t="shared" si="3920"/>
        <v>12664.8</v>
      </c>
      <c r="H4692" s="5">
        <f t="shared" si="3920"/>
        <v>0</v>
      </c>
      <c r="I4692" s="5">
        <f t="shared" si="3920"/>
        <v>0</v>
      </c>
      <c r="J4692" s="5">
        <f t="shared" si="3920"/>
        <v>0</v>
      </c>
      <c r="K4692" s="5">
        <f t="shared" si="3920"/>
        <v>0</v>
      </c>
      <c r="L4692" s="5">
        <f t="shared" si="3920"/>
        <v>0</v>
      </c>
      <c r="M4692" s="5">
        <f t="shared" si="3877"/>
        <v>6000</v>
      </c>
      <c r="N4692" s="5">
        <v>0</v>
      </c>
      <c r="O4692" s="5">
        <f t="shared" si="3921"/>
        <v>0</v>
      </c>
      <c r="P4692" s="5">
        <f t="shared" si="3922"/>
        <v>0</v>
      </c>
      <c r="Q4692" s="5">
        <f t="shared" si="3922"/>
        <v>0</v>
      </c>
      <c r="R4692" s="5">
        <f t="shared" si="3922"/>
        <v>0</v>
      </c>
      <c r="S4692" s="5">
        <f t="shared" si="3922"/>
        <v>0</v>
      </c>
      <c r="T4692" s="5">
        <v>0</v>
      </c>
      <c r="U4692" s="5">
        <f t="shared" si="3922"/>
        <v>0</v>
      </c>
      <c r="V4692" s="36">
        <f t="shared" si="3922"/>
        <v>0</v>
      </c>
      <c r="W4692" s="5" t="e">
        <f t="shared" si="3913"/>
        <v>#DIV/0!</v>
      </c>
      <c r="X4692" s="24" t="s">
        <v>1214</v>
      </c>
    </row>
    <row r="4693" spans="1:25" hidden="1" x14ac:dyDescent="0.25">
      <c r="A4693" s="4" t="s">
        <v>263</v>
      </c>
      <c r="B4693" s="4" t="s">
        <v>1345</v>
      </c>
      <c r="C4693" s="4" t="s">
        <v>1151</v>
      </c>
      <c r="D4693" s="4" t="s">
        <v>245</v>
      </c>
      <c r="E4693" s="14" t="s">
        <v>474</v>
      </c>
      <c r="F4693" s="5">
        <f t="shared" ref="F4693:L4693" si="3923">F4694+F4703</f>
        <v>6000</v>
      </c>
      <c r="G4693" s="5">
        <f t="shared" si="3923"/>
        <v>12664.8</v>
      </c>
      <c r="H4693" s="5">
        <f t="shared" si="3923"/>
        <v>0</v>
      </c>
      <c r="I4693" s="5">
        <f t="shared" si="3923"/>
        <v>0</v>
      </c>
      <c r="J4693" s="5">
        <f t="shared" si="3923"/>
        <v>0</v>
      </c>
      <c r="K4693" s="5">
        <f t="shared" si="3923"/>
        <v>0</v>
      </c>
      <c r="L4693" s="5">
        <f t="shared" si="3923"/>
        <v>0</v>
      </c>
      <c r="M4693" s="5">
        <f t="shared" si="3877"/>
        <v>6000</v>
      </c>
      <c r="N4693" s="5">
        <v>0</v>
      </c>
      <c r="O4693" s="5">
        <f>O4694+O4703</f>
        <v>0</v>
      </c>
      <c r="P4693" s="5">
        <f t="shared" ref="P4693:V4693" si="3924">P4694+P4703</f>
        <v>0</v>
      </c>
      <c r="Q4693" s="5">
        <f t="shared" si="3924"/>
        <v>0</v>
      </c>
      <c r="R4693" s="5">
        <f t="shared" si="3924"/>
        <v>0</v>
      </c>
      <c r="S4693" s="5">
        <f t="shared" si="3924"/>
        <v>0</v>
      </c>
      <c r="T4693" s="5">
        <v>0</v>
      </c>
      <c r="U4693" s="5">
        <f t="shared" si="3924"/>
        <v>0</v>
      </c>
      <c r="V4693" s="36">
        <f t="shared" si="3924"/>
        <v>0</v>
      </c>
      <c r="W4693" s="5" t="e">
        <f t="shared" si="3913"/>
        <v>#DIV/0!</v>
      </c>
      <c r="X4693" s="24" t="s">
        <v>1214</v>
      </c>
    </row>
    <row r="4694" spans="1:25" ht="31.5" hidden="1" x14ac:dyDescent="0.25">
      <c r="A4694" s="4" t="s">
        <v>263</v>
      </c>
      <c r="B4694" s="4" t="s">
        <v>1345</v>
      </c>
      <c r="C4694" s="4" t="s">
        <v>1191</v>
      </c>
      <c r="D4694" s="4"/>
      <c r="E4694" s="14" t="s">
        <v>1192</v>
      </c>
      <c r="F4694" s="5">
        <f t="shared" ref="F4694:L4694" si="3925">F4695+F4697+F4700</f>
        <v>6000</v>
      </c>
      <c r="G4694" s="5">
        <f t="shared" si="3925"/>
        <v>12664.8</v>
      </c>
      <c r="H4694" s="5">
        <f t="shared" si="3925"/>
        <v>0</v>
      </c>
      <c r="I4694" s="5">
        <f t="shared" si="3925"/>
        <v>0</v>
      </c>
      <c r="J4694" s="5">
        <f t="shared" si="3925"/>
        <v>0</v>
      </c>
      <c r="K4694" s="5">
        <f t="shared" si="3925"/>
        <v>0</v>
      </c>
      <c r="L4694" s="5">
        <f t="shared" si="3925"/>
        <v>0</v>
      </c>
      <c r="M4694" s="5">
        <f t="shared" si="3877"/>
        <v>6000</v>
      </c>
      <c r="N4694" s="5">
        <v>0</v>
      </c>
      <c r="O4694" s="5">
        <f>O4695+O4697+O4700</f>
        <v>0</v>
      </c>
      <c r="P4694" s="5">
        <f t="shared" ref="P4694:V4694" si="3926">P4695+P4697+P4700</f>
        <v>0</v>
      </c>
      <c r="Q4694" s="5">
        <f t="shared" si="3926"/>
        <v>0</v>
      </c>
      <c r="R4694" s="5">
        <f t="shared" si="3926"/>
        <v>0</v>
      </c>
      <c r="S4694" s="5">
        <f t="shared" si="3926"/>
        <v>0</v>
      </c>
      <c r="T4694" s="5">
        <v>0</v>
      </c>
      <c r="U4694" s="5">
        <f t="shared" si="3926"/>
        <v>0</v>
      </c>
      <c r="V4694" s="36">
        <f t="shared" si="3926"/>
        <v>0</v>
      </c>
      <c r="W4694" s="5" t="e">
        <f t="shared" si="3913"/>
        <v>#DIV/0!</v>
      </c>
      <c r="X4694" s="24" t="s">
        <v>1214</v>
      </c>
    </row>
    <row r="4695" spans="1:25" ht="31.5" hidden="1" x14ac:dyDescent="0.25">
      <c r="A4695" s="4" t="s">
        <v>263</v>
      </c>
      <c r="B4695" s="4" t="s">
        <v>1345</v>
      </c>
      <c r="C4695" s="4" t="s">
        <v>1191</v>
      </c>
      <c r="D4695" s="4" t="s">
        <v>246</v>
      </c>
      <c r="E4695" s="14" t="s">
        <v>473</v>
      </c>
      <c r="F4695" s="5">
        <f t="shared" si="3920"/>
        <v>0</v>
      </c>
      <c r="G4695" s="5">
        <f t="shared" si="3920"/>
        <v>0</v>
      </c>
      <c r="H4695" s="5">
        <f t="shared" si="3920"/>
        <v>0</v>
      </c>
      <c r="I4695" s="5">
        <f t="shared" si="3920"/>
        <v>0</v>
      </c>
      <c r="J4695" s="5">
        <f t="shared" si="3920"/>
        <v>0</v>
      </c>
      <c r="K4695" s="5">
        <f t="shared" si="3920"/>
        <v>0</v>
      </c>
      <c r="L4695" s="5">
        <f t="shared" si="3920"/>
        <v>0</v>
      </c>
      <c r="M4695" s="5">
        <f t="shared" si="3877"/>
        <v>0</v>
      </c>
      <c r="N4695" s="5">
        <v>0</v>
      </c>
      <c r="O4695" s="5">
        <f t="shared" si="3921"/>
        <v>0</v>
      </c>
      <c r="P4695" s="5">
        <f t="shared" si="3922"/>
        <v>0</v>
      </c>
      <c r="Q4695" s="5">
        <f t="shared" si="3922"/>
        <v>0</v>
      </c>
      <c r="R4695" s="5">
        <f t="shared" si="3922"/>
        <v>0</v>
      </c>
      <c r="S4695" s="5">
        <f t="shared" si="3922"/>
        <v>0</v>
      </c>
      <c r="T4695" s="5">
        <v>0</v>
      </c>
      <c r="U4695" s="5">
        <f t="shared" si="3922"/>
        <v>0</v>
      </c>
      <c r="V4695" s="36">
        <f t="shared" si="3922"/>
        <v>0</v>
      </c>
      <c r="W4695" s="5" t="e">
        <f t="shared" si="3913"/>
        <v>#DIV/0!</v>
      </c>
      <c r="X4695" s="24" t="s">
        <v>1214</v>
      </c>
      <c r="Y4695" s="2" t="s">
        <v>1236</v>
      </c>
    </row>
    <row r="4696" spans="1:25" hidden="1" x14ac:dyDescent="0.25">
      <c r="A4696" s="4" t="s">
        <v>263</v>
      </c>
      <c r="B4696" s="4" t="s">
        <v>1345</v>
      </c>
      <c r="C4696" s="4" t="s">
        <v>1191</v>
      </c>
      <c r="D4696" s="4" t="s">
        <v>245</v>
      </c>
      <c r="E4696" s="14" t="s">
        <v>474</v>
      </c>
      <c r="F4696" s="5"/>
      <c r="G4696" s="5"/>
      <c r="H4696" s="5"/>
      <c r="I4696" s="5"/>
      <c r="J4696" s="5"/>
      <c r="K4696" s="5"/>
      <c r="L4696" s="5"/>
      <c r="M4696" s="5">
        <f t="shared" si="3877"/>
        <v>0</v>
      </c>
      <c r="N4696" s="5">
        <v>0</v>
      </c>
      <c r="O4696" s="5">
        <v>0</v>
      </c>
      <c r="P4696" s="5">
        <v>0</v>
      </c>
      <c r="Q4696" s="5">
        <v>0</v>
      </c>
      <c r="R4696" s="5">
        <v>0</v>
      </c>
      <c r="S4696" s="5">
        <v>0</v>
      </c>
      <c r="T4696" s="5">
        <v>0</v>
      </c>
      <c r="U4696" s="5">
        <v>0</v>
      </c>
      <c r="V4696" s="36">
        <v>0</v>
      </c>
      <c r="W4696" s="5" t="e">
        <f t="shared" si="3913"/>
        <v>#DIV/0!</v>
      </c>
      <c r="X4696" s="24" t="s">
        <v>1214</v>
      </c>
      <c r="Y4696" s="2" t="s">
        <v>1236</v>
      </c>
    </row>
    <row r="4697" spans="1:25" ht="63" x14ac:dyDescent="0.25">
      <c r="A4697" s="4" t="s">
        <v>263</v>
      </c>
      <c r="B4697" s="4" t="s">
        <v>1345</v>
      </c>
      <c r="C4697" s="4" t="s">
        <v>1578</v>
      </c>
      <c r="D4697" s="4"/>
      <c r="E4697" s="14" t="s">
        <v>1579</v>
      </c>
      <c r="F4697" s="5">
        <f t="shared" ref="F4697:L4698" si="3927">F4698</f>
        <v>0</v>
      </c>
      <c r="G4697" s="5">
        <f t="shared" si="3927"/>
        <v>0</v>
      </c>
      <c r="H4697" s="5">
        <f t="shared" si="3927"/>
        <v>0</v>
      </c>
      <c r="I4697" s="5">
        <f t="shared" si="3927"/>
        <v>0</v>
      </c>
      <c r="J4697" s="5">
        <f t="shared" si="3927"/>
        <v>0</v>
      </c>
      <c r="K4697" s="5">
        <f t="shared" si="3927"/>
        <v>0</v>
      </c>
      <c r="L4697" s="5">
        <f t="shared" si="3927"/>
        <v>0</v>
      </c>
      <c r="M4697" s="5">
        <f t="shared" si="3877"/>
        <v>0</v>
      </c>
      <c r="N4697" s="5">
        <v>2539.6068100000002</v>
      </c>
      <c r="O4697" s="5">
        <f>O4698</f>
        <v>0</v>
      </c>
      <c r="P4697" s="5">
        <f t="shared" ref="P4697:V4698" si="3928">P4698</f>
        <v>0</v>
      </c>
      <c r="Q4697" s="5">
        <f t="shared" si="3928"/>
        <v>0</v>
      </c>
      <c r="R4697" s="5">
        <f t="shared" si="3928"/>
        <v>0</v>
      </c>
      <c r="S4697" s="5">
        <f t="shared" si="3928"/>
        <v>0</v>
      </c>
      <c r="T4697" s="5">
        <v>2539.6068100000002</v>
      </c>
      <c r="U4697" s="5">
        <f t="shared" si="3928"/>
        <v>0</v>
      </c>
      <c r="V4697" s="36">
        <f t="shared" si="3928"/>
        <v>0</v>
      </c>
      <c r="W4697" s="5">
        <f t="shared" si="3913"/>
        <v>100</v>
      </c>
      <c r="X4697" s="26"/>
      <c r="Y4697" s="2" t="s">
        <v>1236</v>
      </c>
    </row>
    <row r="4698" spans="1:25" ht="31.5" x14ac:dyDescent="0.25">
      <c r="A4698" s="4" t="s">
        <v>263</v>
      </c>
      <c r="B4698" s="4" t="s">
        <v>1345</v>
      </c>
      <c r="C4698" s="4" t="s">
        <v>1578</v>
      </c>
      <c r="D4698" s="4" t="s">
        <v>246</v>
      </c>
      <c r="E4698" s="14" t="s">
        <v>473</v>
      </c>
      <c r="F4698" s="5">
        <f t="shared" si="3927"/>
        <v>0</v>
      </c>
      <c r="G4698" s="5">
        <f t="shared" si="3927"/>
        <v>0</v>
      </c>
      <c r="H4698" s="5">
        <f t="shared" si="3927"/>
        <v>0</v>
      </c>
      <c r="I4698" s="5">
        <f t="shared" si="3927"/>
        <v>0</v>
      </c>
      <c r="J4698" s="5">
        <f t="shared" si="3927"/>
        <v>0</v>
      </c>
      <c r="K4698" s="5">
        <f t="shared" si="3927"/>
        <v>0</v>
      </c>
      <c r="L4698" s="5">
        <f t="shared" si="3927"/>
        <v>0</v>
      </c>
      <c r="M4698" s="5">
        <f t="shared" si="3877"/>
        <v>0</v>
      </c>
      <c r="N4698" s="5">
        <v>2539.6068100000002</v>
      </c>
      <c r="O4698" s="5">
        <f>O4699</f>
        <v>0</v>
      </c>
      <c r="P4698" s="5">
        <f t="shared" si="3928"/>
        <v>0</v>
      </c>
      <c r="Q4698" s="5">
        <f t="shared" si="3928"/>
        <v>0</v>
      </c>
      <c r="R4698" s="5">
        <f t="shared" si="3928"/>
        <v>0</v>
      </c>
      <c r="S4698" s="5">
        <f t="shared" si="3928"/>
        <v>0</v>
      </c>
      <c r="T4698" s="5">
        <v>2539.6068100000002</v>
      </c>
      <c r="U4698" s="5">
        <f t="shared" si="3928"/>
        <v>0</v>
      </c>
      <c r="V4698" s="36">
        <f t="shared" si="3928"/>
        <v>0</v>
      </c>
      <c r="W4698" s="5">
        <f t="shared" si="3913"/>
        <v>100</v>
      </c>
      <c r="X4698" s="26"/>
      <c r="Y4698" s="2" t="s">
        <v>1236</v>
      </c>
    </row>
    <row r="4699" spans="1:25" x14ac:dyDescent="0.25">
      <c r="A4699" s="4" t="s">
        <v>263</v>
      </c>
      <c r="B4699" s="4" t="s">
        <v>1345</v>
      </c>
      <c r="C4699" s="4" t="s">
        <v>1578</v>
      </c>
      <c r="D4699" s="4" t="s">
        <v>245</v>
      </c>
      <c r="E4699" s="14" t="s">
        <v>474</v>
      </c>
      <c r="F4699" s="5"/>
      <c r="G4699" s="5"/>
      <c r="H4699" s="5"/>
      <c r="I4699" s="5"/>
      <c r="J4699" s="5"/>
      <c r="K4699" s="5"/>
      <c r="L4699" s="5"/>
      <c r="M4699" s="5">
        <f t="shared" si="3877"/>
        <v>0</v>
      </c>
      <c r="N4699" s="5">
        <v>2539.6068100000002</v>
      </c>
      <c r="O4699" s="5">
        <v>0</v>
      </c>
      <c r="P4699" s="5">
        <v>0</v>
      </c>
      <c r="Q4699" s="5">
        <v>0</v>
      </c>
      <c r="R4699" s="5">
        <v>0</v>
      </c>
      <c r="S4699" s="5">
        <v>0</v>
      </c>
      <c r="T4699" s="5">
        <v>2539.6068100000002</v>
      </c>
      <c r="U4699" s="5">
        <v>0</v>
      </c>
      <c r="V4699" s="36">
        <v>0</v>
      </c>
      <c r="W4699" s="5">
        <f t="shared" si="3913"/>
        <v>100</v>
      </c>
      <c r="X4699" s="26"/>
      <c r="Y4699" s="2" t="s">
        <v>1236</v>
      </c>
    </row>
    <row r="4700" spans="1:25" ht="31.5" hidden="1" x14ac:dyDescent="0.25">
      <c r="A4700" s="4" t="s">
        <v>263</v>
      </c>
      <c r="B4700" s="4" t="s">
        <v>1345</v>
      </c>
      <c r="C4700" s="4" t="s">
        <v>1580</v>
      </c>
      <c r="D4700" s="4"/>
      <c r="E4700" s="14" t="s">
        <v>1581</v>
      </c>
      <c r="F4700" s="5">
        <f t="shared" ref="F4700:L4701" si="3929">F4701</f>
        <v>6000</v>
      </c>
      <c r="G4700" s="5">
        <f t="shared" si="3929"/>
        <v>12664.8</v>
      </c>
      <c r="H4700" s="5">
        <f t="shared" si="3929"/>
        <v>0</v>
      </c>
      <c r="I4700" s="5">
        <f t="shared" si="3929"/>
        <v>0</v>
      </c>
      <c r="J4700" s="5">
        <f t="shared" si="3929"/>
        <v>0</v>
      </c>
      <c r="K4700" s="5">
        <f t="shared" si="3929"/>
        <v>0</v>
      </c>
      <c r="L4700" s="5">
        <f t="shared" si="3929"/>
        <v>0</v>
      </c>
      <c r="M4700" s="5">
        <f t="shared" si="3877"/>
        <v>6000</v>
      </c>
      <c r="N4700" s="5">
        <v>0</v>
      </c>
      <c r="O4700" s="5">
        <f>O4701</f>
        <v>0</v>
      </c>
      <c r="P4700" s="5">
        <f t="shared" ref="P4700:V4701" si="3930">P4701</f>
        <v>0</v>
      </c>
      <c r="Q4700" s="5">
        <f t="shared" si="3930"/>
        <v>0</v>
      </c>
      <c r="R4700" s="5">
        <f t="shared" si="3930"/>
        <v>0</v>
      </c>
      <c r="S4700" s="5">
        <f t="shared" si="3930"/>
        <v>0</v>
      </c>
      <c r="T4700" s="5">
        <v>0</v>
      </c>
      <c r="U4700" s="5">
        <f t="shared" si="3930"/>
        <v>0</v>
      </c>
      <c r="V4700" s="36">
        <f t="shared" si="3930"/>
        <v>0</v>
      </c>
      <c r="W4700" s="5" t="e">
        <f t="shared" si="3913"/>
        <v>#DIV/0!</v>
      </c>
      <c r="X4700" s="24" t="s">
        <v>1214</v>
      </c>
    </row>
    <row r="4701" spans="1:25" ht="31.5" hidden="1" x14ac:dyDescent="0.25">
      <c r="A4701" s="4" t="s">
        <v>263</v>
      </c>
      <c r="B4701" s="4" t="s">
        <v>1345</v>
      </c>
      <c r="C4701" s="4" t="s">
        <v>1580</v>
      </c>
      <c r="D4701" s="4" t="s">
        <v>246</v>
      </c>
      <c r="E4701" s="14" t="s">
        <v>473</v>
      </c>
      <c r="F4701" s="5">
        <f t="shared" si="3929"/>
        <v>6000</v>
      </c>
      <c r="G4701" s="5">
        <f t="shared" si="3929"/>
        <v>12664.8</v>
      </c>
      <c r="H4701" s="5">
        <f t="shared" si="3929"/>
        <v>0</v>
      </c>
      <c r="I4701" s="5">
        <f t="shared" si="3929"/>
        <v>0</v>
      </c>
      <c r="J4701" s="5">
        <f t="shared" si="3929"/>
        <v>0</v>
      </c>
      <c r="K4701" s="5">
        <f t="shared" si="3929"/>
        <v>0</v>
      </c>
      <c r="L4701" s="5">
        <f t="shared" si="3929"/>
        <v>0</v>
      </c>
      <c r="M4701" s="5">
        <f t="shared" si="3877"/>
        <v>6000</v>
      </c>
      <c r="N4701" s="5">
        <v>0</v>
      </c>
      <c r="O4701" s="5">
        <f>O4702</f>
        <v>0</v>
      </c>
      <c r="P4701" s="5">
        <f t="shared" si="3930"/>
        <v>0</v>
      </c>
      <c r="Q4701" s="5">
        <f t="shared" si="3930"/>
        <v>0</v>
      </c>
      <c r="R4701" s="5">
        <f t="shared" si="3930"/>
        <v>0</v>
      </c>
      <c r="S4701" s="5">
        <f t="shared" si="3930"/>
        <v>0</v>
      </c>
      <c r="T4701" s="5">
        <v>0</v>
      </c>
      <c r="U4701" s="5">
        <f t="shared" si="3930"/>
        <v>0</v>
      </c>
      <c r="V4701" s="36">
        <f t="shared" si="3930"/>
        <v>0</v>
      </c>
      <c r="W4701" s="5" t="e">
        <f t="shared" si="3913"/>
        <v>#DIV/0!</v>
      </c>
      <c r="X4701" s="24" t="s">
        <v>1214</v>
      </c>
    </row>
    <row r="4702" spans="1:25" hidden="1" x14ac:dyDescent="0.25">
      <c r="A4702" s="4" t="s">
        <v>263</v>
      </c>
      <c r="B4702" s="4" t="s">
        <v>1345</v>
      </c>
      <c r="C4702" s="4" t="s">
        <v>1580</v>
      </c>
      <c r="D4702" s="4" t="s">
        <v>245</v>
      </c>
      <c r="E4702" s="14" t="s">
        <v>474</v>
      </c>
      <c r="F4702" s="5">
        <v>6000</v>
      </c>
      <c r="G4702" s="5">
        <v>12664.8</v>
      </c>
      <c r="H4702" s="5"/>
      <c r="I4702" s="5"/>
      <c r="J4702" s="5"/>
      <c r="K4702" s="5"/>
      <c r="L4702" s="5"/>
      <c r="M4702" s="5">
        <f t="shared" si="3877"/>
        <v>6000</v>
      </c>
      <c r="N4702" s="5">
        <v>0</v>
      </c>
      <c r="O4702" s="5">
        <v>0</v>
      </c>
      <c r="P4702" s="5">
        <v>0</v>
      </c>
      <c r="Q4702" s="5">
        <v>0</v>
      </c>
      <c r="R4702" s="5">
        <v>0</v>
      </c>
      <c r="S4702" s="5">
        <v>0</v>
      </c>
      <c r="T4702" s="5">
        <v>0</v>
      </c>
      <c r="U4702" s="5">
        <v>0</v>
      </c>
      <c r="V4702" s="36">
        <v>0</v>
      </c>
      <c r="W4702" s="5" t="e">
        <f t="shared" si="3913"/>
        <v>#DIV/0!</v>
      </c>
      <c r="X4702" s="24" t="s">
        <v>1214</v>
      </c>
    </row>
    <row r="4703" spans="1:25" ht="47.25" hidden="1" x14ac:dyDescent="0.25">
      <c r="A4703" s="4" t="s">
        <v>263</v>
      </c>
      <c r="B4703" s="4" t="s">
        <v>1345</v>
      </c>
      <c r="C4703" s="4" t="s">
        <v>1582</v>
      </c>
      <c r="D4703" s="4"/>
      <c r="E4703" s="14" t="s">
        <v>1583</v>
      </c>
      <c r="F4703" s="5">
        <f t="shared" ref="F4703:L4705" si="3931">F4704</f>
        <v>0</v>
      </c>
      <c r="G4703" s="5">
        <f t="shared" si="3931"/>
        <v>0</v>
      </c>
      <c r="H4703" s="5">
        <f t="shared" si="3931"/>
        <v>0</v>
      </c>
      <c r="I4703" s="5">
        <f t="shared" si="3931"/>
        <v>0</v>
      </c>
      <c r="J4703" s="5">
        <f t="shared" si="3931"/>
        <v>0</v>
      </c>
      <c r="K4703" s="5">
        <f t="shared" si="3931"/>
        <v>0</v>
      </c>
      <c r="L4703" s="5">
        <f t="shared" si="3931"/>
        <v>0</v>
      </c>
      <c r="M4703" s="5">
        <f t="shared" si="3877"/>
        <v>0</v>
      </c>
      <c r="N4703" s="5">
        <v>0</v>
      </c>
      <c r="O4703" s="5">
        <f t="shared" ref="O4703:O4705" si="3932">O4704</f>
        <v>0</v>
      </c>
      <c r="P4703" s="5">
        <f t="shared" ref="P4703:V4705" si="3933">P4704</f>
        <v>0</v>
      </c>
      <c r="Q4703" s="5">
        <f t="shared" si="3933"/>
        <v>0</v>
      </c>
      <c r="R4703" s="5">
        <f t="shared" si="3933"/>
        <v>0</v>
      </c>
      <c r="S4703" s="5">
        <f t="shared" si="3933"/>
        <v>0</v>
      </c>
      <c r="T4703" s="5">
        <v>0</v>
      </c>
      <c r="U4703" s="5">
        <f t="shared" si="3933"/>
        <v>0</v>
      </c>
      <c r="V4703" s="36">
        <f t="shared" si="3933"/>
        <v>0</v>
      </c>
      <c r="W4703" s="5" t="e">
        <f t="shared" si="3913"/>
        <v>#DIV/0!</v>
      </c>
      <c r="X4703" s="24" t="s">
        <v>1214</v>
      </c>
      <c r="Y4703" s="2" t="s">
        <v>1236</v>
      </c>
    </row>
    <row r="4704" spans="1:25" ht="31.5" hidden="1" x14ac:dyDescent="0.25">
      <c r="A4704" s="4" t="s">
        <v>263</v>
      </c>
      <c r="B4704" s="4" t="s">
        <v>1345</v>
      </c>
      <c r="C4704" s="4" t="s">
        <v>1582</v>
      </c>
      <c r="D4704" s="4" t="s">
        <v>246</v>
      </c>
      <c r="E4704" s="14" t="s">
        <v>473</v>
      </c>
      <c r="F4704" s="5">
        <f t="shared" si="3931"/>
        <v>0</v>
      </c>
      <c r="G4704" s="5">
        <f t="shared" si="3931"/>
        <v>0</v>
      </c>
      <c r="H4704" s="5">
        <f t="shared" si="3931"/>
        <v>0</v>
      </c>
      <c r="I4704" s="5">
        <f t="shared" si="3931"/>
        <v>0</v>
      </c>
      <c r="J4704" s="5">
        <f t="shared" si="3931"/>
        <v>0</v>
      </c>
      <c r="K4704" s="5">
        <f t="shared" si="3931"/>
        <v>0</v>
      </c>
      <c r="L4704" s="5">
        <f t="shared" si="3931"/>
        <v>0</v>
      </c>
      <c r="M4704" s="5">
        <f t="shared" si="3877"/>
        <v>0</v>
      </c>
      <c r="N4704" s="5">
        <v>0</v>
      </c>
      <c r="O4704" s="5">
        <f t="shared" si="3932"/>
        <v>0</v>
      </c>
      <c r="P4704" s="5">
        <f t="shared" si="3933"/>
        <v>0</v>
      </c>
      <c r="Q4704" s="5">
        <f t="shared" si="3933"/>
        <v>0</v>
      </c>
      <c r="R4704" s="5">
        <f t="shared" si="3933"/>
        <v>0</v>
      </c>
      <c r="S4704" s="5">
        <f t="shared" si="3933"/>
        <v>0</v>
      </c>
      <c r="T4704" s="5">
        <v>0</v>
      </c>
      <c r="U4704" s="5">
        <f t="shared" si="3933"/>
        <v>0</v>
      </c>
      <c r="V4704" s="36">
        <f t="shared" si="3933"/>
        <v>0</v>
      </c>
      <c r="W4704" s="5" t="e">
        <f t="shared" si="3913"/>
        <v>#DIV/0!</v>
      </c>
      <c r="X4704" s="24" t="s">
        <v>1214</v>
      </c>
      <c r="Y4704" s="2" t="s">
        <v>1236</v>
      </c>
    </row>
    <row r="4705" spans="1:25" hidden="1" x14ac:dyDescent="0.25">
      <c r="A4705" s="4" t="s">
        <v>263</v>
      </c>
      <c r="B4705" s="4" t="s">
        <v>1345</v>
      </c>
      <c r="C4705" s="4" t="s">
        <v>1582</v>
      </c>
      <c r="D4705" s="4" t="s">
        <v>245</v>
      </c>
      <c r="E4705" s="14" t="s">
        <v>474</v>
      </c>
      <c r="F4705" s="5">
        <f t="shared" si="3931"/>
        <v>0</v>
      </c>
      <c r="G4705" s="5">
        <f t="shared" si="3931"/>
        <v>0</v>
      </c>
      <c r="H4705" s="5">
        <f t="shared" si="3931"/>
        <v>0</v>
      </c>
      <c r="I4705" s="5">
        <f t="shared" si="3931"/>
        <v>0</v>
      </c>
      <c r="J4705" s="5">
        <f t="shared" si="3931"/>
        <v>0</v>
      </c>
      <c r="K4705" s="5">
        <f t="shared" si="3931"/>
        <v>0</v>
      </c>
      <c r="L4705" s="5">
        <f t="shared" si="3931"/>
        <v>0</v>
      </c>
      <c r="M4705" s="5">
        <f t="shared" si="3877"/>
        <v>0</v>
      </c>
      <c r="N4705" s="5">
        <v>0</v>
      </c>
      <c r="O4705" s="5">
        <f t="shared" si="3932"/>
        <v>0</v>
      </c>
      <c r="P4705" s="5">
        <f t="shared" si="3933"/>
        <v>0</v>
      </c>
      <c r="Q4705" s="5">
        <f t="shared" si="3933"/>
        <v>0</v>
      </c>
      <c r="R4705" s="5">
        <f t="shared" si="3933"/>
        <v>0</v>
      </c>
      <c r="S4705" s="5">
        <f t="shared" si="3933"/>
        <v>0</v>
      </c>
      <c r="T4705" s="5">
        <v>0</v>
      </c>
      <c r="U4705" s="5">
        <f t="shared" si="3933"/>
        <v>0</v>
      </c>
      <c r="V4705" s="36">
        <f t="shared" si="3933"/>
        <v>0</v>
      </c>
      <c r="W4705" s="5" t="e">
        <f t="shared" si="3913"/>
        <v>#DIV/0!</v>
      </c>
      <c r="X4705" s="24" t="s">
        <v>1214</v>
      </c>
      <c r="Y4705" s="2" t="s">
        <v>1236</v>
      </c>
    </row>
    <row r="4706" spans="1:25" ht="47.25" hidden="1" x14ac:dyDescent="0.25">
      <c r="A4706" s="4" t="s">
        <v>263</v>
      </c>
      <c r="B4706" s="4" t="s">
        <v>1345</v>
      </c>
      <c r="C4706" s="4" t="s">
        <v>1584</v>
      </c>
      <c r="D4706" s="4"/>
      <c r="E4706" s="14" t="s">
        <v>1585</v>
      </c>
      <c r="F4706" s="5"/>
      <c r="G4706" s="5"/>
      <c r="H4706" s="5"/>
      <c r="I4706" s="5"/>
      <c r="J4706" s="5"/>
      <c r="K4706" s="5"/>
      <c r="L4706" s="5"/>
      <c r="M4706" s="5">
        <f t="shared" ref="M4706:M4781" si="3934">F4706+I4706+L4706</f>
        <v>0</v>
      </c>
      <c r="N4706" s="5">
        <v>0</v>
      </c>
      <c r="O4706" s="5">
        <v>0</v>
      </c>
      <c r="P4706" s="5">
        <v>0</v>
      </c>
      <c r="Q4706" s="5">
        <v>0</v>
      </c>
      <c r="R4706" s="5">
        <v>0</v>
      </c>
      <c r="S4706" s="5">
        <v>0</v>
      </c>
      <c r="T4706" s="5">
        <v>0</v>
      </c>
      <c r="U4706" s="5">
        <v>0</v>
      </c>
      <c r="V4706" s="36">
        <v>0</v>
      </c>
      <c r="W4706" s="5" t="e">
        <f t="shared" si="3913"/>
        <v>#DIV/0!</v>
      </c>
      <c r="X4706" s="24" t="s">
        <v>1214</v>
      </c>
      <c r="Y4706" s="2" t="s">
        <v>1236</v>
      </c>
    </row>
    <row r="4707" spans="1:25" s="10" customFormat="1" ht="31.5" hidden="1" x14ac:dyDescent="0.25">
      <c r="A4707" s="4" t="s">
        <v>263</v>
      </c>
      <c r="B4707" s="4" t="s">
        <v>1345</v>
      </c>
      <c r="C4707" s="4" t="s">
        <v>1584</v>
      </c>
      <c r="D4707" s="4" t="s">
        <v>246</v>
      </c>
      <c r="E4707" s="14" t="s">
        <v>473</v>
      </c>
      <c r="F4707" s="11">
        <f t="shared" ref="F4707:L4707" si="3935">F4708</f>
        <v>2695496.4</v>
      </c>
      <c r="G4707" s="11">
        <f t="shared" si="3935"/>
        <v>933000</v>
      </c>
      <c r="H4707" s="11">
        <f t="shared" si="3935"/>
        <v>0</v>
      </c>
      <c r="I4707" s="11">
        <f t="shared" si="3935"/>
        <v>0</v>
      </c>
      <c r="J4707" s="11">
        <f t="shared" si="3935"/>
        <v>0</v>
      </c>
      <c r="K4707" s="11">
        <f t="shared" si="3935"/>
        <v>0</v>
      </c>
      <c r="L4707" s="11">
        <f t="shared" si="3935"/>
        <v>100235.49099999999</v>
      </c>
      <c r="M4707" s="11">
        <f t="shared" si="3934"/>
        <v>2795731.8909999998</v>
      </c>
      <c r="N4707" s="5">
        <v>0</v>
      </c>
      <c r="O4707" s="11">
        <f>O4708</f>
        <v>302348.32024999993</v>
      </c>
      <c r="P4707" s="11">
        <f t="shared" ref="P4707:V4707" si="3936">P4708</f>
        <v>623325.05692</v>
      </c>
      <c r="Q4707" s="11">
        <f t="shared" si="3936"/>
        <v>99315.646609999996</v>
      </c>
      <c r="R4707" s="11">
        <f t="shared" si="3936"/>
        <v>390325.05692</v>
      </c>
      <c r="S4707" s="11">
        <f t="shared" si="3936"/>
        <v>68363.332639999993</v>
      </c>
      <c r="T4707" s="5">
        <v>0</v>
      </c>
      <c r="U4707" s="11">
        <f t="shared" si="3936"/>
        <v>518671.29859999998</v>
      </c>
      <c r="V4707" s="35">
        <f t="shared" si="3936"/>
        <v>365495.18884999998</v>
      </c>
      <c r="W4707" s="5" t="e">
        <f t="shared" si="3913"/>
        <v>#DIV/0!</v>
      </c>
      <c r="X4707" s="24" t="s">
        <v>1214</v>
      </c>
    </row>
    <row r="4708" spans="1:25" hidden="1" x14ac:dyDescent="0.25">
      <c r="A4708" s="4" t="s">
        <v>263</v>
      </c>
      <c r="B4708" s="4" t="s">
        <v>1345</v>
      </c>
      <c r="C4708" s="4" t="s">
        <v>1584</v>
      </c>
      <c r="D4708" s="4" t="s">
        <v>245</v>
      </c>
      <c r="E4708" s="14" t="s">
        <v>474</v>
      </c>
      <c r="F4708" s="5">
        <f t="shared" ref="F4708:L4708" si="3937">F4709+F4717</f>
        <v>2695496.4</v>
      </c>
      <c r="G4708" s="5">
        <f t="shared" si="3937"/>
        <v>933000</v>
      </c>
      <c r="H4708" s="5">
        <f t="shared" si="3937"/>
        <v>0</v>
      </c>
      <c r="I4708" s="5">
        <f t="shared" si="3937"/>
        <v>0</v>
      </c>
      <c r="J4708" s="5">
        <f t="shared" si="3937"/>
        <v>0</v>
      </c>
      <c r="K4708" s="5">
        <f t="shared" si="3937"/>
        <v>0</v>
      </c>
      <c r="L4708" s="5">
        <f t="shared" si="3937"/>
        <v>100235.49099999999</v>
      </c>
      <c r="M4708" s="5">
        <f t="shared" si="3934"/>
        <v>2795731.8909999998</v>
      </c>
      <c r="N4708" s="5">
        <v>0</v>
      </c>
      <c r="O4708" s="5">
        <f>O4709+O4717</f>
        <v>302348.32024999993</v>
      </c>
      <c r="P4708" s="5">
        <f t="shared" ref="P4708:V4708" si="3938">P4709+P4717</f>
        <v>623325.05692</v>
      </c>
      <c r="Q4708" s="5">
        <f t="shared" si="3938"/>
        <v>99315.646609999996</v>
      </c>
      <c r="R4708" s="5">
        <f t="shared" si="3938"/>
        <v>390325.05692</v>
      </c>
      <c r="S4708" s="5">
        <f t="shared" si="3938"/>
        <v>68363.332639999993</v>
      </c>
      <c r="T4708" s="5">
        <v>0</v>
      </c>
      <c r="U4708" s="5">
        <f t="shared" si="3938"/>
        <v>518671.29859999998</v>
      </c>
      <c r="V4708" s="36">
        <f t="shared" si="3938"/>
        <v>365495.18884999998</v>
      </c>
      <c r="W4708" s="5" t="e">
        <f t="shared" si="3913"/>
        <v>#DIV/0!</v>
      </c>
      <c r="X4708" s="24" t="s">
        <v>1214</v>
      </c>
    </row>
    <row r="4709" spans="1:25" ht="31.5" hidden="1" x14ac:dyDescent="0.25">
      <c r="A4709" s="4" t="s">
        <v>263</v>
      </c>
      <c r="B4709" s="4" t="s">
        <v>1345</v>
      </c>
      <c r="C4709" s="4" t="s">
        <v>1586</v>
      </c>
      <c r="D4709" s="4"/>
      <c r="E4709" s="14" t="s">
        <v>1587</v>
      </c>
      <c r="F4709" s="5">
        <f>F4710</f>
        <v>2462496.4</v>
      </c>
      <c r="G4709" s="5">
        <f t="shared" ref="G4709:L4712" si="3939">G4710</f>
        <v>700000</v>
      </c>
      <c r="H4709" s="5">
        <f t="shared" si="3939"/>
        <v>0</v>
      </c>
      <c r="I4709" s="5">
        <f t="shared" si="3939"/>
        <v>0</v>
      </c>
      <c r="J4709" s="5">
        <f t="shared" si="3939"/>
        <v>0</v>
      </c>
      <c r="K4709" s="5">
        <f t="shared" si="3939"/>
        <v>0</v>
      </c>
      <c r="L4709" s="5">
        <f t="shared" si="3939"/>
        <v>0</v>
      </c>
      <c r="M4709" s="5">
        <f t="shared" si="3934"/>
        <v>2462496.4</v>
      </c>
      <c r="N4709" s="5">
        <v>0</v>
      </c>
      <c r="O4709" s="5">
        <f t="shared" ref="O4709:O4712" si="3940">O4710</f>
        <v>0</v>
      </c>
      <c r="P4709" s="5">
        <f t="shared" ref="P4709:V4712" si="3941">P4710</f>
        <v>390325.05692</v>
      </c>
      <c r="Q4709" s="5">
        <f t="shared" si="3941"/>
        <v>0</v>
      </c>
      <c r="R4709" s="5">
        <f t="shared" si="3941"/>
        <v>390325.05692</v>
      </c>
      <c r="S4709" s="5">
        <f t="shared" si="3941"/>
        <v>0</v>
      </c>
      <c r="T4709" s="5">
        <v>0</v>
      </c>
      <c r="U4709" s="5">
        <f t="shared" si="3941"/>
        <v>365495.18884999998</v>
      </c>
      <c r="V4709" s="36">
        <f t="shared" si="3941"/>
        <v>365495.18884999998</v>
      </c>
      <c r="W4709" s="5" t="e">
        <f t="shared" si="3913"/>
        <v>#DIV/0!</v>
      </c>
      <c r="X4709" s="24" t="s">
        <v>1214</v>
      </c>
    </row>
    <row r="4710" spans="1:25" ht="31.5" hidden="1" x14ac:dyDescent="0.25">
      <c r="A4710" s="4" t="s">
        <v>263</v>
      </c>
      <c r="B4710" s="4" t="s">
        <v>1345</v>
      </c>
      <c r="C4710" s="4" t="s">
        <v>1586</v>
      </c>
      <c r="D4710" s="4" t="s">
        <v>246</v>
      </c>
      <c r="E4710" s="14" t="s">
        <v>473</v>
      </c>
      <c r="F4710" s="5">
        <f>F4711</f>
        <v>2462496.4</v>
      </c>
      <c r="G4710" s="5">
        <f t="shared" si="3939"/>
        <v>700000</v>
      </c>
      <c r="H4710" s="5">
        <f t="shared" si="3939"/>
        <v>0</v>
      </c>
      <c r="I4710" s="5">
        <f t="shared" si="3939"/>
        <v>0</v>
      </c>
      <c r="J4710" s="5">
        <f t="shared" si="3939"/>
        <v>0</v>
      </c>
      <c r="K4710" s="5">
        <f t="shared" si="3939"/>
        <v>0</v>
      </c>
      <c r="L4710" s="5">
        <f t="shared" si="3939"/>
        <v>0</v>
      </c>
      <c r="M4710" s="5">
        <f t="shared" si="3934"/>
        <v>2462496.4</v>
      </c>
      <c r="N4710" s="5">
        <v>0</v>
      </c>
      <c r="O4710" s="5">
        <f t="shared" ref="O4710:V4710" si="3942">O4711+O4714</f>
        <v>0</v>
      </c>
      <c r="P4710" s="5">
        <f t="shared" si="3942"/>
        <v>390325.05692</v>
      </c>
      <c r="Q4710" s="5">
        <f t="shared" si="3942"/>
        <v>0</v>
      </c>
      <c r="R4710" s="5">
        <f t="shared" si="3942"/>
        <v>390325.05692</v>
      </c>
      <c r="S4710" s="5">
        <f t="shared" si="3942"/>
        <v>0</v>
      </c>
      <c r="T4710" s="5">
        <v>0</v>
      </c>
      <c r="U4710" s="5">
        <f t="shared" si="3942"/>
        <v>365495.18884999998</v>
      </c>
      <c r="V4710" s="5">
        <f t="shared" si="3942"/>
        <v>365495.18884999998</v>
      </c>
      <c r="W4710" s="5" t="e">
        <f t="shared" si="3913"/>
        <v>#DIV/0!</v>
      </c>
      <c r="X4710" s="24" t="s">
        <v>1214</v>
      </c>
    </row>
    <row r="4711" spans="1:25" hidden="1" x14ac:dyDescent="0.25">
      <c r="A4711" s="4" t="s">
        <v>263</v>
      </c>
      <c r="B4711" s="4" t="s">
        <v>1345</v>
      </c>
      <c r="C4711" s="4" t="s">
        <v>1586</v>
      </c>
      <c r="D4711" s="4" t="s">
        <v>245</v>
      </c>
      <c r="E4711" s="14" t="s">
        <v>474</v>
      </c>
      <c r="F4711" s="5">
        <f>F4712</f>
        <v>2462496.4</v>
      </c>
      <c r="G4711" s="5">
        <f t="shared" si="3939"/>
        <v>700000</v>
      </c>
      <c r="H4711" s="5">
        <f t="shared" si="3939"/>
        <v>0</v>
      </c>
      <c r="I4711" s="5">
        <f t="shared" si="3939"/>
        <v>0</v>
      </c>
      <c r="J4711" s="5">
        <f t="shared" si="3939"/>
        <v>0</v>
      </c>
      <c r="K4711" s="5">
        <f t="shared" si="3939"/>
        <v>0</v>
      </c>
      <c r="L4711" s="5">
        <f t="shared" si="3939"/>
        <v>0</v>
      </c>
      <c r="M4711" s="5">
        <f t="shared" si="3934"/>
        <v>2462496.4</v>
      </c>
      <c r="N4711" s="5">
        <v>0</v>
      </c>
      <c r="O4711" s="5">
        <f t="shared" si="3940"/>
        <v>0</v>
      </c>
      <c r="P4711" s="5">
        <f t="shared" si="3941"/>
        <v>0</v>
      </c>
      <c r="Q4711" s="5">
        <f t="shared" si="3941"/>
        <v>0</v>
      </c>
      <c r="R4711" s="5">
        <f t="shared" si="3941"/>
        <v>0</v>
      </c>
      <c r="S4711" s="5">
        <f t="shared" si="3941"/>
        <v>0</v>
      </c>
      <c r="T4711" s="5">
        <v>0</v>
      </c>
      <c r="U4711" s="5">
        <f t="shared" si="3941"/>
        <v>0</v>
      </c>
      <c r="V4711" s="36">
        <f t="shared" si="3941"/>
        <v>0</v>
      </c>
      <c r="W4711" s="5" t="e">
        <f t="shared" si="3913"/>
        <v>#DIV/0!</v>
      </c>
      <c r="X4711" s="24" t="s">
        <v>1214</v>
      </c>
    </row>
    <row r="4712" spans="1:25" ht="47.25" hidden="1" x14ac:dyDescent="0.25">
      <c r="A4712" s="4" t="s">
        <v>263</v>
      </c>
      <c r="B4712" s="4" t="s">
        <v>1345</v>
      </c>
      <c r="C4712" s="4" t="s">
        <v>1588</v>
      </c>
      <c r="D4712" s="4"/>
      <c r="E4712" s="14" t="s">
        <v>1589</v>
      </c>
      <c r="F4712" s="5">
        <f>F4713</f>
        <v>2462496.4</v>
      </c>
      <c r="G4712" s="5">
        <f t="shared" si="3939"/>
        <v>700000</v>
      </c>
      <c r="H4712" s="5">
        <f t="shared" si="3939"/>
        <v>0</v>
      </c>
      <c r="I4712" s="5">
        <f t="shared" si="3939"/>
        <v>0</v>
      </c>
      <c r="J4712" s="5">
        <f t="shared" si="3939"/>
        <v>0</v>
      </c>
      <c r="K4712" s="5">
        <f t="shared" si="3939"/>
        <v>0</v>
      </c>
      <c r="L4712" s="5">
        <f t="shared" si="3939"/>
        <v>0</v>
      </c>
      <c r="M4712" s="5">
        <f t="shared" si="3934"/>
        <v>2462496.4</v>
      </c>
      <c r="N4712" s="5">
        <v>0</v>
      </c>
      <c r="O4712" s="5">
        <f t="shared" si="3940"/>
        <v>0</v>
      </c>
      <c r="P4712" s="5">
        <f t="shared" si="3941"/>
        <v>0</v>
      </c>
      <c r="Q4712" s="5">
        <f t="shared" si="3941"/>
        <v>0</v>
      </c>
      <c r="R4712" s="5">
        <f t="shared" si="3941"/>
        <v>0</v>
      </c>
      <c r="S4712" s="5">
        <f t="shared" si="3941"/>
        <v>0</v>
      </c>
      <c r="T4712" s="5">
        <v>0</v>
      </c>
      <c r="U4712" s="5">
        <f t="shared" si="3941"/>
        <v>0</v>
      </c>
      <c r="V4712" s="36">
        <f t="shared" si="3941"/>
        <v>0</v>
      </c>
      <c r="W4712" s="5" t="e">
        <f t="shared" si="3913"/>
        <v>#DIV/0!</v>
      </c>
      <c r="X4712" s="24" t="s">
        <v>1214</v>
      </c>
    </row>
    <row r="4713" spans="1:25" ht="31.5" hidden="1" x14ac:dyDescent="0.25">
      <c r="A4713" s="4" t="s">
        <v>263</v>
      </c>
      <c r="B4713" s="4" t="s">
        <v>1345</v>
      </c>
      <c r="C4713" s="4" t="s">
        <v>1588</v>
      </c>
      <c r="D4713" s="4" t="s">
        <v>246</v>
      </c>
      <c r="E4713" s="14" t="s">
        <v>473</v>
      </c>
      <c r="F4713" s="5">
        <v>2462496.4</v>
      </c>
      <c r="G4713" s="5">
        <v>700000</v>
      </c>
      <c r="H4713" s="5"/>
      <c r="I4713" s="5"/>
      <c r="J4713" s="5"/>
      <c r="K4713" s="5"/>
      <c r="L4713" s="5"/>
      <c r="M4713" s="5">
        <f t="shared" si="3934"/>
        <v>2462496.4</v>
      </c>
      <c r="N4713" s="5">
        <v>0</v>
      </c>
      <c r="O4713" s="5">
        <v>0</v>
      </c>
      <c r="P4713" s="5">
        <f>N4713</f>
        <v>0</v>
      </c>
      <c r="Q4713" s="5">
        <f>O4713</f>
        <v>0</v>
      </c>
      <c r="R4713" s="5">
        <f>N4713</f>
        <v>0</v>
      </c>
      <c r="S4713" s="5">
        <f>O4713</f>
        <v>0</v>
      </c>
      <c r="T4713" s="5">
        <v>0</v>
      </c>
      <c r="U4713" s="5">
        <v>0</v>
      </c>
      <c r="V4713" s="36">
        <v>0</v>
      </c>
      <c r="W4713" s="5" t="e">
        <f t="shared" si="3913"/>
        <v>#DIV/0!</v>
      </c>
      <c r="X4713" s="24" t="s">
        <v>1214</v>
      </c>
    </row>
    <row r="4714" spans="1:25" hidden="1" x14ac:dyDescent="0.25">
      <c r="A4714" s="4" t="s">
        <v>263</v>
      </c>
      <c r="B4714" s="4" t="s">
        <v>1345</v>
      </c>
      <c r="C4714" s="4" t="s">
        <v>1588</v>
      </c>
      <c r="D4714" s="4" t="s">
        <v>245</v>
      </c>
      <c r="E4714" s="14" t="s">
        <v>474</v>
      </c>
      <c r="F4714" s="5"/>
      <c r="G4714" s="5"/>
      <c r="H4714" s="5"/>
      <c r="I4714" s="5"/>
      <c r="J4714" s="5"/>
      <c r="K4714" s="5"/>
      <c r="L4714" s="5"/>
      <c r="M4714" s="5">
        <f>M4715</f>
        <v>0</v>
      </c>
      <c r="N4714" s="5">
        <v>0</v>
      </c>
      <c r="O4714" s="5">
        <f t="shared" ref="O4714:V4715" si="3943">O4715</f>
        <v>0</v>
      </c>
      <c r="P4714" s="5">
        <f t="shared" si="3943"/>
        <v>390325.05692</v>
      </c>
      <c r="Q4714" s="5">
        <f t="shared" si="3943"/>
        <v>0</v>
      </c>
      <c r="R4714" s="5">
        <f t="shared" si="3943"/>
        <v>390325.05692</v>
      </c>
      <c r="S4714" s="5">
        <f t="shared" si="3943"/>
        <v>0</v>
      </c>
      <c r="T4714" s="5">
        <v>0</v>
      </c>
      <c r="U4714" s="5">
        <f t="shared" si="3943"/>
        <v>365495.18884999998</v>
      </c>
      <c r="V4714" s="5">
        <f t="shared" si="3943"/>
        <v>365495.18884999998</v>
      </c>
      <c r="W4714" s="5" t="e">
        <f t="shared" si="3913"/>
        <v>#DIV/0!</v>
      </c>
      <c r="X4714" s="24" t="s">
        <v>1214</v>
      </c>
    </row>
    <row r="4715" spans="1:25" ht="63" x14ac:dyDescent="0.25">
      <c r="A4715" s="4" t="s">
        <v>263</v>
      </c>
      <c r="B4715" s="4" t="s">
        <v>1345</v>
      </c>
      <c r="C4715" s="4" t="s">
        <v>1152</v>
      </c>
      <c r="D4715" s="4"/>
      <c r="E4715" s="14" t="s">
        <v>535</v>
      </c>
      <c r="F4715" s="5"/>
      <c r="G4715" s="5"/>
      <c r="H4715" s="5"/>
      <c r="I4715" s="5"/>
      <c r="J4715" s="5"/>
      <c r="K4715" s="5"/>
      <c r="L4715" s="5"/>
      <c r="M4715" s="5">
        <f>M4716</f>
        <v>0</v>
      </c>
      <c r="N4715" s="5">
        <v>390325.05692</v>
      </c>
      <c r="O4715" s="5">
        <f t="shared" si="3943"/>
        <v>0</v>
      </c>
      <c r="P4715" s="5">
        <f t="shared" si="3943"/>
        <v>390325.05692</v>
      </c>
      <c r="Q4715" s="5">
        <f t="shared" si="3943"/>
        <v>0</v>
      </c>
      <c r="R4715" s="5">
        <f t="shared" si="3943"/>
        <v>390325.05692</v>
      </c>
      <c r="S4715" s="5">
        <f t="shared" si="3943"/>
        <v>0</v>
      </c>
      <c r="T4715" s="5">
        <v>365495.18884999998</v>
      </c>
      <c r="U4715" s="5">
        <f t="shared" si="3943"/>
        <v>365495.18884999998</v>
      </c>
      <c r="V4715" s="5">
        <f t="shared" si="3943"/>
        <v>365495.18884999998</v>
      </c>
      <c r="W4715" s="5">
        <f t="shared" si="3913"/>
        <v>93.638669198967392</v>
      </c>
      <c r="X4715" s="26"/>
    </row>
    <row r="4716" spans="1:25" ht="31.5" x14ac:dyDescent="0.25">
      <c r="A4716" s="4" t="s">
        <v>263</v>
      </c>
      <c r="B4716" s="4" t="s">
        <v>1345</v>
      </c>
      <c r="C4716" s="4" t="s">
        <v>1152</v>
      </c>
      <c r="D4716" s="4" t="s">
        <v>246</v>
      </c>
      <c r="E4716" s="14" t="s">
        <v>473</v>
      </c>
      <c r="F4716" s="5"/>
      <c r="G4716" s="5"/>
      <c r="H4716" s="5"/>
      <c r="I4716" s="5"/>
      <c r="J4716" s="5"/>
      <c r="K4716" s="5"/>
      <c r="L4716" s="5"/>
      <c r="M4716" s="5">
        <v>0</v>
      </c>
      <c r="N4716" s="5">
        <v>390325.05692</v>
      </c>
      <c r="O4716" s="5">
        <v>0</v>
      </c>
      <c r="P4716" s="5">
        <f>N4716</f>
        <v>390325.05692</v>
      </c>
      <c r="Q4716" s="5">
        <v>0</v>
      </c>
      <c r="R4716" s="5">
        <f>N4716</f>
        <v>390325.05692</v>
      </c>
      <c r="S4716" s="5">
        <v>0</v>
      </c>
      <c r="T4716" s="5">
        <v>365495.18884999998</v>
      </c>
      <c r="U4716" s="5">
        <f>T4716</f>
        <v>365495.18884999998</v>
      </c>
      <c r="V4716" s="5">
        <f>T4716</f>
        <v>365495.18884999998</v>
      </c>
      <c r="W4716" s="5">
        <f t="shared" si="3913"/>
        <v>93.638669198967392</v>
      </c>
      <c r="X4716" s="26"/>
    </row>
    <row r="4717" spans="1:25" x14ac:dyDescent="0.25">
      <c r="A4717" s="4" t="s">
        <v>263</v>
      </c>
      <c r="B4717" s="4" t="s">
        <v>1345</v>
      </c>
      <c r="C4717" s="4" t="s">
        <v>1152</v>
      </c>
      <c r="D4717" s="4" t="s">
        <v>245</v>
      </c>
      <c r="E4717" s="14" t="s">
        <v>474</v>
      </c>
      <c r="F4717" s="5">
        <f t="shared" ref="F4717:L4717" si="3944">F4718</f>
        <v>233000</v>
      </c>
      <c r="G4717" s="5">
        <f t="shared" si="3944"/>
        <v>233000</v>
      </c>
      <c r="H4717" s="5">
        <f t="shared" si="3944"/>
        <v>0</v>
      </c>
      <c r="I4717" s="5">
        <f t="shared" si="3944"/>
        <v>0</v>
      </c>
      <c r="J4717" s="5">
        <f t="shared" si="3944"/>
        <v>0</v>
      </c>
      <c r="K4717" s="5">
        <f t="shared" si="3944"/>
        <v>0</v>
      </c>
      <c r="L4717" s="5">
        <f t="shared" si="3944"/>
        <v>100235.49099999999</v>
      </c>
      <c r="M4717" s="5">
        <f t="shared" si="3934"/>
        <v>333235.49099999998</v>
      </c>
      <c r="N4717" s="5">
        <v>390325.05692</v>
      </c>
      <c r="O4717" s="5">
        <f>O4718</f>
        <v>302348.32024999993</v>
      </c>
      <c r="P4717" s="5">
        <f t="shared" ref="P4717:V4717" si="3945">P4718</f>
        <v>233000</v>
      </c>
      <c r="Q4717" s="5">
        <f t="shared" si="3945"/>
        <v>99315.646609999996</v>
      </c>
      <c r="R4717" s="5">
        <f t="shared" si="3945"/>
        <v>0</v>
      </c>
      <c r="S4717" s="5">
        <f t="shared" si="3945"/>
        <v>68363.332639999993</v>
      </c>
      <c r="T4717" s="5">
        <v>365495.18884999998</v>
      </c>
      <c r="U4717" s="5">
        <f t="shared" si="3945"/>
        <v>153176.10975</v>
      </c>
      <c r="V4717" s="36">
        <f t="shared" si="3945"/>
        <v>0</v>
      </c>
      <c r="W4717" s="5">
        <f t="shared" si="3913"/>
        <v>93.638669198967392</v>
      </c>
      <c r="X4717" s="26"/>
    </row>
    <row r="4718" spans="1:25" ht="94.5" x14ac:dyDescent="0.25">
      <c r="A4718" s="4" t="s">
        <v>263</v>
      </c>
      <c r="B4718" s="4" t="s">
        <v>1345</v>
      </c>
      <c r="C4718" s="4" t="s">
        <v>1153</v>
      </c>
      <c r="D4718" s="4"/>
      <c r="E4718" s="14" t="s">
        <v>539</v>
      </c>
      <c r="F4718" s="5">
        <f t="shared" ref="F4718:K4718" si="3946">F4722</f>
        <v>233000</v>
      </c>
      <c r="G4718" s="5">
        <f t="shared" si="3946"/>
        <v>233000</v>
      </c>
      <c r="H4718" s="5">
        <f t="shared" si="3946"/>
        <v>0</v>
      </c>
      <c r="I4718" s="5">
        <f t="shared" si="3946"/>
        <v>0</v>
      </c>
      <c r="J4718" s="5">
        <f t="shared" si="3946"/>
        <v>0</v>
      </c>
      <c r="K4718" s="5">
        <f t="shared" si="3946"/>
        <v>0</v>
      </c>
      <c r="L4718" s="5">
        <f>L4722+L4719</f>
        <v>100235.49099999999</v>
      </c>
      <c r="M4718" s="5">
        <f t="shared" si="3934"/>
        <v>333235.49099999998</v>
      </c>
      <c r="N4718" s="5">
        <v>81322.130999999994</v>
      </c>
      <c r="O4718" s="5">
        <f>O4722+O4719</f>
        <v>302348.32024999993</v>
      </c>
      <c r="P4718" s="5">
        <f t="shared" ref="P4718:V4718" si="3947">P4722</f>
        <v>233000</v>
      </c>
      <c r="Q4718" s="5">
        <f t="shared" si="3947"/>
        <v>99315.646609999996</v>
      </c>
      <c r="R4718" s="5">
        <f t="shared" si="3947"/>
        <v>0</v>
      </c>
      <c r="S4718" s="5">
        <f t="shared" si="3947"/>
        <v>68363.332639999993</v>
      </c>
      <c r="T4718" s="5">
        <v>77098.98358</v>
      </c>
      <c r="U4718" s="5">
        <f t="shared" si="3947"/>
        <v>153176.10975</v>
      </c>
      <c r="V4718" s="36">
        <f t="shared" si="3947"/>
        <v>0</v>
      </c>
      <c r="W4718" s="5">
        <f t="shared" si="3913"/>
        <v>94.80689036542833</v>
      </c>
      <c r="X4718" s="26"/>
    </row>
    <row r="4719" spans="1:25" ht="31.5" x14ac:dyDescent="0.25">
      <c r="A4719" s="4" t="s">
        <v>263</v>
      </c>
      <c r="B4719" s="4" t="s">
        <v>1345</v>
      </c>
      <c r="C4719" s="4" t="s">
        <v>1153</v>
      </c>
      <c r="D4719" s="4" t="s">
        <v>246</v>
      </c>
      <c r="E4719" s="14" t="s">
        <v>473</v>
      </c>
      <c r="F4719" s="5"/>
      <c r="G4719" s="5"/>
      <c r="H4719" s="5"/>
      <c r="I4719" s="5"/>
      <c r="J4719" s="5"/>
      <c r="K4719" s="5"/>
      <c r="L4719" s="5">
        <f>L4720</f>
        <v>17434.032999999999</v>
      </c>
      <c r="M4719" s="5">
        <f t="shared" si="3934"/>
        <v>17434.032999999999</v>
      </c>
      <c r="N4719" s="5">
        <v>81322.130999999994</v>
      </c>
      <c r="O4719" s="5">
        <f>O4720</f>
        <v>3731.2163999999998</v>
      </c>
      <c r="P4719" s="5">
        <f t="shared" ref="P4719:V4720" si="3948">P4720</f>
        <v>0</v>
      </c>
      <c r="Q4719" s="5">
        <f t="shared" si="3948"/>
        <v>0</v>
      </c>
      <c r="R4719" s="5">
        <f t="shared" si="3948"/>
        <v>0</v>
      </c>
      <c r="S4719" s="5">
        <f t="shared" si="3948"/>
        <v>0</v>
      </c>
      <c r="T4719" s="5">
        <v>77098.98358</v>
      </c>
      <c r="U4719" s="5">
        <f t="shared" si="3948"/>
        <v>0</v>
      </c>
      <c r="V4719" s="36">
        <f t="shared" si="3948"/>
        <v>0</v>
      </c>
      <c r="W4719" s="5">
        <f t="shared" si="3913"/>
        <v>94.80689036542833</v>
      </c>
      <c r="X4719" s="26"/>
    </row>
    <row r="4720" spans="1:25" x14ac:dyDescent="0.25">
      <c r="A4720" s="4" t="s">
        <v>263</v>
      </c>
      <c r="B4720" s="4" t="s">
        <v>1345</v>
      </c>
      <c r="C4720" s="4" t="s">
        <v>1153</v>
      </c>
      <c r="D4720" s="4" t="s">
        <v>245</v>
      </c>
      <c r="E4720" s="14" t="s">
        <v>474</v>
      </c>
      <c r="F4720" s="5"/>
      <c r="G4720" s="5"/>
      <c r="H4720" s="5"/>
      <c r="I4720" s="5"/>
      <c r="J4720" s="5"/>
      <c r="K4720" s="5"/>
      <c r="L4720" s="5">
        <f>L4721</f>
        <v>17434.032999999999</v>
      </c>
      <c r="M4720" s="5">
        <f t="shared" si="3934"/>
        <v>17434.032999999999</v>
      </c>
      <c r="N4720" s="5">
        <v>81322.130999999994</v>
      </c>
      <c r="O4720" s="5">
        <f>O4721</f>
        <v>3731.2163999999998</v>
      </c>
      <c r="P4720" s="5">
        <f t="shared" si="3948"/>
        <v>0</v>
      </c>
      <c r="Q4720" s="5">
        <f t="shared" si="3948"/>
        <v>0</v>
      </c>
      <c r="R4720" s="5">
        <f t="shared" si="3948"/>
        <v>0</v>
      </c>
      <c r="S4720" s="5">
        <f t="shared" si="3948"/>
        <v>0</v>
      </c>
      <c r="T4720" s="5">
        <v>77098.98358</v>
      </c>
      <c r="U4720" s="5">
        <f t="shared" si="3948"/>
        <v>0</v>
      </c>
      <c r="V4720" s="36">
        <f t="shared" si="3948"/>
        <v>0</v>
      </c>
      <c r="W4720" s="5">
        <f t="shared" si="3913"/>
        <v>94.80689036542833</v>
      </c>
      <c r="X4720" s="26"/>
    </row>
    <row r="4721" spans="1:24" ht="110.25" x14ac:dyDescent="0.25">
      <c r="A4721" s="4" t="s">
        <v>263</v>
      </c>
      <c r="B4721" s="4" t="s">
        <v>1345</v>
      </c>
      <c r="C4721" s="4" t="s">
        <v>1154</v>
      </c>
      <c r="D4721" s="4"/>
      <c r="E4721" s="14" t="s">
        <v>1129</v>
      </c>
      <c r="F4721" s="5"/>
      <c r="G4721" s="5"/>
      <c r="H4721" s="5"/>
      <c r="I4721" s="5"/>
      <c r="J4721" s="5"/>
      <c r="K4721" s="5"/>
      <c r="L4721" s="5">
        <v>17434.032999999999</v>
      </c>
      <c r="M4721" s="5">
        <f t="shared" si="3934"/>
        <v>17434.032999999999</v>
      </c>
      <c r="N4721" s="5">
        <v>35000</v>
      </c>
      <c r="O4721" s="5">
        <v>3731.2163999999998</v>
      </c>
      <c r="P4721" s="5">
        <v>0</v>
      </c>
      <c r="Q4721" s="5">
        <v>0</v>
      </c>
      <c r="R4721" s="5">
        <v>0</v>
      </c>
      <c r="S4721" s="5">
        <v>0</v>
      </c>
      <c r="T4721" s="5">
        <v>0</v>
      </c>
      <c r="U4721" s="5">
        <v>0</v>
      </c>
      <c r="V4721" s="36">
        <v>0</v>
      </c>
      <c r="W4721" s="5">
        <f t="shared" si="3913"/>
        <v>0</v>
      </c>
      <c r="X4721" s="26"/>
    </row>
    <row r="4722" spans="1:24" ht="31.5" x14ac:dyDescent="0.25">
      <c r="A4722" s="4" t="s">
        <v>263</v>
      </c>
      <c r="B4722" s="4" t="s">
        <v>1345</v>
      </c>
      <c r="C4722" s="4" t="s">
        <v>1154</v>
      </c>
      <c r="D4722" s="4" t="s">
        <v>246</v>
      </c>
      <c r="E4722" s="14" t="s">
        <v>473</v>
      </c>
      <c r="F4722" s="5">
        <f t="shared" ref="F4722:L4723" si="3949">F4723</f>
        <v>233000</v>
      </c>
      <c r="G4722" s="5">
        <f t="shared" si="3949"/>
        <v>233000</v>
      </c>
      <c r="H4722" s="5">
        <f t="shared" si="3949"/>
        <v>0</v>
      </c>
      <c r="I4722" s="5">
        <f t="shared" si="3949"/>
        <v>0</v>
      </c>
      <c r="J4722" s="5">
        <f t="shared" si="3949"/>
        <v>0</v>
      </c>
      <c r="K4722" s="5">
        <f t="shared" si="3949"/>
        <v>0</v>
      </c>
      <c r="L4722" s="5">
        <f t="shared" si="3949"/>
        <v>82801.457999999999</v>
      </c>
      <c r="M4722" s="5">
        <f t="shared" si="3934"/>
        <v>315801.45799999998</v>
      </c>
      <c r="N4722" s="5">
        <v>35000</v>
      </c>
      <c r="O4722" s="5">
        <f>O4723+O4725</f>
        <v>298617.10384999996</v>
      </c>
      <c r="P4722" s="5">
        <f t="shared" ref="P4722:V4722" si="3950">P4723+P4725</f>
        <v>233000</v>
      </c>
      <c r="Q4722" s="5">
        <f t="shared" si="3950"/>
        <v>99315.646609999996</v>
      </c>
      <c r="R4722" s="5">
        <f t="shared" si="3950"/>
        <v>0</v>
      </c>
      <c r="S4722" s="5">
        <f t="shared" si="3950"/>
        <v>68363.332639999993</v>
      </c>
      <c r="T4722" s="5">
        <v>0</v>
      </c>
      <c r="U4722" s="5">
        <f t="shared" si="3950"/>
        <v>153176.10975</v>
      </c>
      <c r="V4722" s="36">
        <f t="shared" si="3950"/>
        <v>0</v>
      </c>
      <c r="W4722" s="5">
        <f t="shared" si="3913"/>
        <v>0</v>
      </c>
      <c r="X4722" s="26"/>
    </row>
    <row r="4723" spans="1:24" x14ac:dyDescent="0.25">
      <c r="A4723" s="4" t="s">
        <v>263</v>
      </c>
      <c r="B4723" s="4" t="s">
        <v>1345</v>
      </c>
      <c r="C4723" s="4" t="s">
        <v>1154</v>
      </c>
      <c r="D4723" s="4" t="s">
        <v>245</v>
      </c>
      <c r="E4723" s="14" t="s">
        <v>474</v>
      </c>
      <c r="F4723" s="5">
        <f t="shared" si="3949"/>
        <v>233000</v>
      </c>
      <c r="G4723" s="5">
        <f t="shared" si="3949"/>
        <v>233000</v>
      </c>
      <c r="H4723" s="5">
        <f t="shared" si="3949"/>
        <v>0</v>
      </c>
      <c r="I4723" s="5">
        <f t="shared" si="3949"/>
        <v>0</v>
      </c>
      <c r="J4723" s="5">
        <f t="shared" si="3949"/>
        <v>0</v>
      </c>
      <c r="K4723" s="5">
        <f t="shared" si="3949"/>
        <v>0</v>
      </c>
      <c r="L4723" s="5">
        <f t="shared" si="3949"/>
        <v>82801.457999999999</v>
      </c>
      <c r="M4723" s="5">
        <f t="shared" si="3934"/>
        <v>315801.45799999998</v>
      </c>
      <c r="N4723" s="5">
        <v>35000</v>
      </c>
      <c r="O4723" s="5">
        <f>O4724</f>
        <v>230253.77120999998</v>
      </c>
      <c r="P4723" s="5">
        <f t="shared" ref="P4723:V4723" si="3951">P4724</f>
        <v>233000</v>
      </c>
      <c r="Q4723" s="5">
        <f t="shared" si="3951"/>
        <v>30952.313969999999</v>
      </c>
      <c r="R4723" s="5">
        <f t="shared" si="3951"/>
        <v>0</v>
      </c>
      <c r="S4723" s="5">
        <f t="shared" si="3951"/>
        <v>0</v>
      </c>
      <c r="T4723" s="5">
        <v>0</v>
      </c>
      <c r="U4723" s="5">
        <f t="shared" si="3951"/>
        <v>153176.10975</v>
      </c>
      <c r="V4723" s="36">
        <f t="shared" si="3951"/>
        <v>0</v>
      </c>
      <c r="W4723" s="5">
        <f t="shared" si="3913"/>
        <v>0</v>
      </c>
      <c r="X4723" s="26"/>
    </row>
    <row r="4724" spans="1:24" ht="78.75" hidden="1" x14ac:dyDescent="0.25">
      <c r="A4724" s="4" t="s">
        <v>263</v>
      </c>
      <c r="B4724" s="4" t="s">
        <v>1345</v>
      </c>
      <c r="C4724" s="4" t="s">
        <v>1155</v>
      </c>
      <c r="D4724" s="4"/>
      <c r="E4724" s="14" t="s">
        <v>811</v>
      </c>
      <c r="F4724" s="5">
        <v>233000</v>
      </c>
      <c r="G4724" s="5">
        <v>233000</v>
      </c>
      <c r="H4724" s="5"/>
      <c r="I4724" s="5"/>
      <c r="J4724" s="5"/>
      <c r="K4724" s="5"/>
      <c r="L4724" s="5">
        <v>82801.457999999999</v>
      </c>
      <c r="M4724" s="5">
        <f t="shared" si="3934"/>
        <v>315801.45799999998</v>
      </c>
      <c r="N4724" s="5">
        <v>0</v>
      </c>
      <c r="O4724" s="5">
        <f>199301.45724+30952.31397</f>
        <v>230253.77120999998</v>
      </c>
      <c r="P4724" s="5">
        <v>233000</v>
      </c>
      <c r="Q4724" s="5">
        <v>30952.313969999999</v>
      </c>
      <c r="R4724" s="5">
        <v>0</v>
      </c>
      <c r="S4724" s="5">
        <v>0</v>
      </c>
      <c r="T4724" s="5">
        <v>0</v>
      </c>
      <c r="U4724" s="5">
        <v>153176.10975</v>
      </c>
      <c r="V4724" s="36">
        <v>0</v>
      </c>
      <c r="W4724" s="5" t="e">
        <f t="shared" si="3913"/>
        <v>#DIV/0!</v>
      </c>
      <c r="X4724" s="24" t="s">
        <v>1214</v>
      </c>
    </row>
    <row r="4725" spans="1:24" ht="31.5" hidden="1" x14ac:dyDescent="0.25">
      <c r="A4725" s="4" t="s">
        <v>263</v>
      </c>
      <c r="B4725" s="4" t="s">
        <v>1345</v>
      </c>
      <c r="C4725" s="4" t="s">
        <v>1155</v>
      </c>
      <c r="D4725" s="4" t="s">
        <v>246</v>
      </c>
      <c r="E4725" s="14" t="s">
        <v>473</v>
      </c>
      <c r="F4725" s="5"/>
      <c r="G4725" s="5"/>
      <c r="H4725" s="5"/>
      <c r="I4725" s="5"/>
      <c r="J4725" s="5"/>
      <c r="K4725" s="5"/>
      <c r="L4725" s="5"/>
      <c r="M4725" s="5">
        <f>M4726</f>
        <v>0</v>
      </c>
      <c r="N4725" s="5">
        <v>0</v>
      </c>
      <c r="O4725" s="5">
        <f t="shared" ref="O4725:V4725" si="3952">O4726</f>
        <v>68363.332639999993</v>
      </c>
      <c r="P4725" s="5">
        <f t="shared" si="3952"/>
        <v>0</v>
      </c>
      <c r="Q4725" s="5">
        <f t="shared" si="3952"/>
        <v>68363.332639999993</v>
      </c>
      <c r="R4725" s="5">
        <f t="shared" si="3952"/>
        <v>0</v>
      </c>
      <c r="S4725" s="5">
        <f t="shared" si="3952"/>
        <v>68363.332639999993</v>
      </c>
      <c r="T4725" s="5">
        <v>0</v>
      </c>
      <c r="U4725" s="5">
        <f t="shared" si="3952"/>
        <v>0</v>
      </c>
      <c r="V4725" s="36">
        <f t="shared" si="3952"/>
        <v>0</v>
      </c>
      <c r="W4725" s="5" t="e">
        <f t="shared" si="3913"/>
        <v>#DIV/0!</v>
      </c>
      <c r="X4725" s="24" t="s">
        <v>1214</v>
      </c>
    </row>
    <row r="4726" spans="1:24" hidden="1" x14ac:dyDescent="0.25">
      <c r="A4726" s="4" t="s">
        <v>263</v>
      </c>
      <c r="B4726" s="4" t="s">
        <v>1345</v>
      </c>
      <c r="C4726" s="4" t="s">
        <v>1155</v>
      </c>
      <c r="D4726" s="4" t="s">
        <v>245</v>
      </c>
      <c r="E4726" s="14" t="s">
        <v>474</v>
      </c>
      <c r="F4726" s="5"/>
      <c r="G4726" s="5"/>
      <c r="H4726" s="5"/>
      <c r="I4726" s="5"/>
      <c r="J4726" s="5"/>
      <c r="K4726" s="5"/>
      <c r="L4726" s="5"/>
      <c r="M4726" s="5">
        <v>0</v>
      </c>
      <c r="N4726" s="5">
        <v>0</v>
      </c>
      <c r="O4726" s="5">
        <v>68363.332639999993</v>
      </c>
      <c r="P4726" s="5">
        <f>N4726</f>
        <v>0</v>
      </c>
      <c r="Q4726" s="5">
        <f>O4726</f>
        <v>68363.332639999993</v>
      </c>
      <c r="R4726" s="5">
        <f>N4726</f>
        <v>0</v>
      </c>
      <c r="S4726" s="5">
        <f>O4726</f>
        <v>68363.332639999993</v>
      </c>
      <c r="T4726" s="5">
        <v>0</v>
      </c>
      <c r="U4726" s="5">
        <f>T4726</f>
        <v>0</v>
      </c>
      <c r="V4726" s="36">
        <f>T4726</f>
        <v>0</v>
      </c>
      <c r="W4726" s="5" t="e">
        <f t="shared" si="3913"/>
        <v>#DIV/0!</v>
      </c>
      <c r="X4726" s="24" t="s">
        <v>1214</v>
      </c>
    </row>
    <row r="4727" spans="1:24" s="10" customFormat="1" ht="78.75" x14ac:dyDescent="0.25">
      <c r="A4727" s="4" t="s">
        <v>263</v>
      </c>
      <c r="B4727" s="4" t="s">
        <v>1345</v>
      </c>
      <c r="C4727" s="4" t="s">
        <v>1156</v>
      </c>
      <c r="D4727" s="4"/>
      <c r="E4727" s="14" t="s">
        <v>1184</v>
      </c>
      <c r="F4727" s="11">
        <f t="shared" ref="F4727:L4727" si="3953">F4728+F4782</f>
        <v>4227935.4000000004</v>
      </c>
      <c r="G4727" s="11">
        <f t="shared" si="3953"/>
        <v>5263374.3000000007</v>
      </c>
      <c r="H4727" s="11">
        <f t="shared" si="3953"/>
        <v>5337694.8</v>
      </c>
      <c r="I4727" s="11">
        <f t="shared" si="3953"/>
        <v>-341113.43800000002</v>
      </c>
      <c r="J4727" s="11">
        <f t="shared" si="3953"/>
        <v>-380047.60000000003</v>
      </c>
      <c r="K4727" s="11">
        <f t="shared" si="3953"/>
        <v>-385926.10000000003</v>
      </c>
      <c r="L4727" s="11">
        <f t="shared" si="3953"/>
        <v>-1013330.0490000001</v>
      </c>
      <c r="M4727" s="11">
        <f t="shared" si="3934"/>
        <v>2873491.9130000002</v>
      </c>
      <c r="N4727" s="5">
        <v>13812.6</v>
      </c>
      <c r="O4727" s="11">
        <f t="shared" ref="O4727:V4727" si="3954">O4728+O4782+O4864</f>
        <v>2593102.0013599996</v>
      </c>
      <c r="P4727" s="11">
        <f t="shared" si="3954"/>
        <v>399048.68835000001</v>
      </c>
      <c r="Q4727" s="11">
        <f t="shared" si="3954"/>
        <v>705641.50806999998</v>
      </c>
      <c r="R4727" s="11">
        <f t="shared" si="3954"/>
        <v>9466687.4728300013</v>
      </c>
      <c r="S4727" s="11">
        <f t="shared" si="3954"/>
        <v>2063434.7325299997</v>
      </c>
      <c r="T4727" s="5">
        <v>13812.6</v>
      </c>
      <c r="U4727" s="11">
        <f t="shared" si="3954"/>
        <v>393284.27531</v>
      </c>
      <c r="V4727" s="35">
        <f t="shared" si="3954"/>
        <v>4399659.9129999997</v>
      </c>
      <c r="W4727" s="5">
        <f t="shared" si="3913"/>
        <v>100</v>
      </c>
      <c r="X4727" s="25"/>
    </row>
    <row r="4728" spans="1:24" ht="31.5" x14ac:dyDescent="0.25">
      <c r="A4728" s="4" t="s">
        <v>263</v>
      </c>
      <c r="B4728" s="4" t="s">
        <v>1345</v>
      </c>
      <c r="C4728" s="4" t="s">
        <v>1156</v>
      </c>
      <c r="D4728" s="4" t="s">
        <v>246</v>
      </c>
      <c r="E4728" s="14" t="s">
        <v>473</v>
      </c>
      <c r="F4728" s="5">
        <f t="shared" ref="F4728:L4728" si="3955">F4729+F4752+F4761</f>
        <v>356326.9</v>
      </c>
      <c r="G4728" s="5">
        <f t="shared" si="3955"/>
        <v>931184.20000000007</v>
      </c>
      <c r="H4728" s="5">
        <f t="shared" si="3955"/>
        <v>1040930.7999999999</v>
      </c>
      <c r="I4728" s="5">
        <f t="shared" si="3955"/>
        <v>12519.7</v>
      </c>
      <c r="J4728" s="5">
        <f t="shared" si="3955"/>
        <v>26494.3</v>
      </c>
      <c r="K4728" s="5">
        <f t="shared" si="3955"/>
        <v>-8774.2000000000007</v>
      </c>
      <c r="L4728" s="5">
        <f t="shared" si="3955"/>
        <v>20413.725000000002</v>
      </c>
      <c r="M4728" s="5">
        <f t="shared" si="3934"/>
        <v>389260.32500000001</v>
      </c>
      <c r="N4728" s="5">
        <v>13812.6</v>
      </c>
      <c r="O4728" s="5">
        <f>O4729+O4752+O4761</f>
        <v>197759.05145999999</v>
      </c>
      <c r="P4728" s="5">
        <f t="shared" ref="P4728:V4728" si="3956">P4729+P4752+P4761</f>
        <v>52500</v>
      </c>
      <c r="Q4728" s="5">
        <f t="shared" si="3956"/>
        <v>0</v>
      </c>
      <c r="R4728" s="5">
        <f t="shared" si="3956"/>
        <v>0</v>
      </c>
      <c r="S4728" s="5">
        <f t="shared" si="3956"/>
        <v>0</v>
      </c>
      <c r="T4728" s="5">
        <v>13812.6</v>
      </c>
      <c r="U4728" s="5">
        <f t="shared" si="3956"/>
        <v>52500</v>
      </c>
      <c r="V4728" s="36">
        <f t="shared" si="3956"/>
        <v>0</v>
      </c>
      <c r="W4728" s="5">
        <f t="shared" si="3913"/>
        <v>100</v>
      </c>
      <c r="X4728" s="26"/>
    </row>
    <row r="4729" spans="1:24" x14ac:dyDescent="0.25">
      <c r="A4729" s="4" t="s">
        <v>263</v>
      </c>
      <c r="B4729" s="4" t="s">
        <v>1345</v>
      </c>
      <c r="C4729" s="4" t="s">
        <v>1156</v>
      </c>
      <c r="D4729" s="4" t="s">
        <v>245</v>
      </c>
      <c r="E4729" s="14" t="s">
        <v>474</v>
      </c>
      <c r="F4729" s="5">
        <f t="shared" ref="F4729:L4729" si="3957">F4730+F4737+F4745</f>
        <v>132273.5</v>
      </c>
      <c r="G4729" s="5">
        <f t="shared" si="3957"/>
        <v>737930.60000000009</v>
      </c>
      <c r="H4729" s="5">
        <f t="shared" si="3957"/>
        <v>863360.7</v>
      </c>
      <c r="I4729" s="5">
        <f t="shared" si="3957"/>
        <v>-1261.2</v>
      </c>
      <c r="J4729" s="5">
        <f t="shared" si="3957"/>
        <v>-1194.5999999999999</v>
      </c>
      <c r="K4729" s="5">
        <f t="shared" si="3957"/>
        <v>-1128.0999999999999</v>
      </c>
      <c r="L4729" s="5">
        <f t="shared" si="3957"/>
        <v>6558.7160000000013</v>
      </c>
      <c r="M4729" s="5">
        <f t="shared" si="3934"/>
        <v>137571.016</v>
      </c>
      <c r="N4729" s="5">
        <v>13812.6</v>
      </c>
      <c r="O4729" s="5">
        <f>O4730+O4737+O4745+O4741</f>
        <v>97222.844000000012</v>
      </c>
      <c r="P4729" s="5">
        <f t="shared" ref="P4729:V4729" si="3958">P4730+P4737+P4745+P4741</f>
        <v>0</v>
      </c>
      <c r="Q4729" s="5">
        <f t="shared" si="3958"/>
        <v>0</v>
      </c>
      <c r="R4729" s="5">
        <f t="shared" si="3958"/>
        <v>0</v>
      </c>
      <c r="S4729" s="5">
        <f t="shared" si="3958"/>
        <v>0</v>
      </c>
      <c r="T4729" s="5">
        <v>13812.6</v>
      </c>
      <c r="U4729" s="5">
        <f t="shared" si="3958"/>
        <v>0</v>
      </c>
      <c r="V4729" s="36">
        <f t="shared" si="3958"/>
        <v>0</v>
      </c>
      <c r="W4729" s="5">
        <f t="shared" si="3913"/>
        <v>100</v>
      </c>
      <c r="X4729" s="26"/>
    </row>
    <row r="4730" spans="1:24" ht="94.5" hidden="1" x14ac:dyDescent="0.25">
      <c r="A4730" s="4" t="s">
        <v>263</v>
      </c>
      <c r="B4730" s="4" t="s">
        <v>1345</v>
      </c>
      <c r="C4730" s="4" t="s">
        <v>1157</v>
      </c>
      <c r="D4730" s="4"/>
      <c r="E4730" s="14" t="s">
        <v>538</v>
      </c>
      <c r="F4730" s="5">
        <f t="shared" ref="F4730:L4730" si="3959">F4731+F4734</f>
        <v>74309.600000000006</v>
      </c>
      <c r="G4730" s="5">
        <f t="shared" si="3959"/>
        <v>84760.6</v>
      </c>
      <c r="H4730" s="5">
        <f t="shared" si="3959"/>
        <v>83356.5</v>
      </c>
      <c r="I4730" s="5">
        <f t="shared" si="3959"/>
        <v>-1261.2</v>
      </c>
      <c r="J4730" s="5">
        <f t="shared" si="3959"/>
        <v>-1194.5999999999999</v>
      </c>
      <c r="K4730" s="5">
        <f t="shared" si="3959"/>
        <v>-1128.0999999999999</v>
      </c>
      <c r="L4730" s="5">
        <f t="shared" si="3959"/>
        <v>-20.406000000000006</v>
      </c>
      <c r="M4730" s="5">
        <f t="shared" si="3934"/>
        <v>73027.994000000006</v>
      </c>
      <c r="N4730" s="5">
        <v>0</v>
      </c>
      <c r="O4730" s="5">
        <f>O4731+O4734</f>
        <v>65067.154520000004</v>
      </c>
      <c r="P4730" s="5">
        <f t="shared" ref="P4730:V4730" si="3960">P4731+P4734</f>
        <v>0</v>
      </c>
      <c r="Q4730" s="5">
        <f t="shared" si="3960"/>
        <v>0</v>
      </c>
      <c r="R4730" s="5">
        <f t="shared" si="3960"/>
        <v>0</v>
      </c>
      <c r="S4730" s="5">
        <f t="shared" si="3960"/>
        <v>0</v>
      </c>
      <c r="T4730" s="5">
        <v>0</v>
      </c>
      <c r="U4730" s="5">
        <f t="shared" si="3960"/>
        <v>0</v>
      </c>
      <c r="V4730" s="36">
        <f t="shared" si="3960"/>
        <v>0</v>
      </c>
      <c r="W4730" s="5" t="e">
        <f t="shared" si="3913"/>
        <v>#DIV/0!</v>
      </c>
      <c r="X4730" s="24" t="s">
        <v>1214</v>
      </c>
    </row>
    <row r="4731" spans="1:24" ht="31.5" hidden="1" x14ac:dyDescent="0.25">
      <c r="A4731" s="4" t="s">
        <v>263</v>
      </c>
      <c r="B4731" s="4" t="s">
        <v>1345</v>
      </c>
      <c r="C4731" s="4" t="s">
        <v>1157</v>
      </c>
      <c r="D4731" s="4" t="s">
        <v>246</v>
      </c>
      <c r="E4731" s="14" t="s">
        <v>473</v>
      </c>
      <c r="F4731" s="5">
        <f t="shared" ref="F4731:L4732" si="3961">F4732</f>
        <v>4575.5</v>
      </c>
      <c r="G4731" s="5">
        <f t="shared" si="3961"/>
        <v>15026.5</v>
      </c>
      <c r="H4731" s="5">
        <f t="shared" si="3961"/>
        <v>13622.4</v>
      </c>
      <c r="I4731" s="5">
        <f t="shared" si="3961"/>
        <v>-1261.2</v>
      </c>
      <c r="J4731" s="5">
        <f t="shared" si="3961"/>
        <v>-1194.5999999999999</v>
      </c>
      <c r="K4731" s="5">
        <f t="shared" si="3961"/>
        <v>-1128.0999999999999</v>
      </c>
      <c r="L4731" s="5">
        <f t="shared" si="3961"/>
        <v>-20.406000000000006</v>
      </c>
      <c r="M4731" s="5">
        <f t="shared" si="3934"/>
        <v>3293.8940000000002</v>
      </c>
      <c r="N4731" s="5">
        <v>0</v>
      </c>
      <c r="O4731" s="5">
        <f>O4732</f>
        <v>2654.7165199999999</v>
      </c>
      <c r="P4731" s="5">
        <f t="shared" ref="P4731:V4732" si="3962">P4732</f>
        <v>0</v>
      </c>
      <c r="Q4731" s="5">
        <f t="shared" si="3962"/>
        <v>0</v>
      </c>
      <c r="R4731" s="5">
        <f t="shared" si="3962"/>
        <v>0</v>
      </c>
      <c r="S4731" s="5">
        <f t="shared" si="3962"/>
        <v>0</v>
      </c>
      <c r="T4731" s="5">
        <v>0</v>
      </c>
      <c r="U4731" s="5">
        <f t="shared" si="3962"/>
        <v>0</v>
      </c>
      <c r="V4731" s="36">
        <f t="shared" si="3962"/>
        <v>0</v>
      </c>
      <c r="W4731" s="5" t="e">
        <f t="shared" si="3913"/>
        <v>#DIV/0!</v>
      </c>
      <c r="X4731" s="24" t="s">
        <v>1214</v>
      </c>
    </row>
    <row r="4732" spans="1:24" hidden="1" x14ac:dyDescent="0.25">
      <c r="A4732" s="4" t="s">
        <v>263</v>
      </c>
      <c r="B4732" s="4" t="s">
        <v>1345</v>
      </c>
      <c r="C4732" s="4" t="s">
        <v>1157</v>
      </c>
      <c r="D4732" s="4" t="s">
        <v>245</v>
      </c>
      <c r="E4732" s="14" t="s">
        <v>474</v>
      </c>
      <c r="F4732" s="5">
        <f t="shared" si="3961"/>
        <v>4575.5</v>
      </c>
      <c r="G4732" s="5">
        <f t="shared" si="3961"/>
        <v>15026.5</v>
      </c>
      <c r="H4732" s="5">
        <f t="shared" si="3961"/>
        <v>13622.4</v>
      </c>
      <c r="I4732" s="5">
        <f t="shared" si="3961"/>
        <v>-1261.2</v>
      </c>
      <c r="J4732" s="5">
        <f t="shared" si="3961"/>
        <v>-1194.5999999999999</v>
      </c>
      <c r="K4732" s="5">
        <f t="shared" si="3961"/>
        <v>-1128.0999999999999</v>
      </c>
      <c r="L4732" s="5">
        <f t="shared" si="3961"/>
        <v>-20.406000000000006</v>
      </c>
      <c r="M4732" s="5">
        <f t="shared" si="3934"/>
        <v>3293.8940000000002</v>
      </c>
      <c r="N4732" s="5">
        <v>0</v>
      </c>
      <c r="O4732" s="5">
        <f>O4733</f>
        <v>2654.7165199999999</v>
      </c>
      <c r="P4732" s="5">
        <f t="shared" si="3962"/>
        <v>0</v>
      </c>
      <c r="Q4732" s="5">
        <f t="shared" si="3962"/>
        <v>0</v>
      </c>
      <c r="R4732" s="5">
        <f t="shared" si="3962"/>
        <v>0</v>
      </c>
      <c r="S4732" s="5">
        <f t="shared" si="3962"/>
        <v>0</v>
      </c>
      <c r="T4732" s="5">
        <v>0</v>
      </c>
      <c r="U4732" s="5">
        <f t="shared" si="3962"/>
        <v>0</v>
      </c>
      <c r="V4732" s="36">
        <f t="shared" si="3962"/>
        <v>0</v>
      </c>
      <c r="W4732" s="5" t="e">
        <f t="shared" si="3913"/>
        <v>#DIV/0!</v>
      </c>
      <c r="X4732" s="24" t="s">
        <v>1214</v>
      </c>
    </row>
    <row r="4733" spans="1:24" ht="78.75" x14ac:dyDescent="0.25">
      <c r="A4733" s="4" t="s">
        <v>263</v>
      </c>
      <c r="B4733" s="4" t="s">
        <v>1345</v>
      </c>
      <c r="C4733" s="4" t="s">
        <v>1590</v>
      </c>
      <c r="D4733" s="4"/>
      <c r="E4733" s="14" t="s">
        <v>1591</v>
      </c>
      <c r="F4733" s="5">
        <v>4575.5</v>
      </c>
      <c r="G4733" s="5">
        <v>15026.5</v>
      </c>
      <c r="H4733" s="5">
        <v>13622.4</v>
      </c>
      <c r="I4733" s="5">
        <v>-1261.2</v>
      </c>
      <c r="J4733" s="5">
        <v>-1194.5999999999999</v>
      </c>
      <c r="K4733" s="5">
        <v>-1128.0999999999999</v>
      </c>
      <c r="L4733" s="5">
        <f>473.484-15-478.89</f>
        <v>-20.406000000000006</v>
      </c>
      <c r="M4733" s="5">
        <f t="shared" si="3934"/>
        <v>3293.8940000000002</v>
      </c>
      <c r="N4733" s="5">
        <v>21390.455000000002</v>
      </c>
      <c r="O4733" s="5">
        <v>2654.7165199999999</v>
      </c>
      <c r="P4733" s="5">
        <v>0</v>
      </c>
      <c r="Q4733" s="5">
        <v>0</v>
      </c>
      <c r="R4733" s="5">
        <v>0</v>
      </c>
      <c r="S4733" s="5">
        <v>0</v>
      </c>
      <c r="T4733" s="5">
        <v>0</v>
      </c>
      <c r="U4733" s="5">
        <v>0</v>
      </c>
      <c r="V4733" s="36">
        <v>0</v>
      </c>
      <c r="W4733" s="5">
        <f t="shared" si="3913"/>
        <v>0</v>
      </c>
      <c r="X4733" s="26"/>
    </row>
    <row r="4734" spans="1:24" ht="31.5" x14ac:dyDescent="0.25">
      <c r="A4734" s="4" t="s">
        <v>263</v>
      </c>
      <c r="B4734" s="4" t="s">
        <v>1345</v>
      </c>
      <c r="C4734" s="4" t="s">
        <v>1590</v>
      </c>
      <c r="D4734" s="4" t="s">
        <v>246</v>
      </c>
      <c r="E4734" s="14" t="s">
        <v>473</v>
      </c>
      <c r="F4734" s="5">
        <f t="shared" ref="F4734:L4735" si="3963">F4735</f>
        <v>69734.100000000006</v>
      </c>
      <c r="G4734" s="5">
        <f t="shared" si="3963"/>
        <v>69734.100000000006</v>
      </c>
      <c r="H4734" s="5">
        <f t="shared" si="3963"/>
        <v>69734.100000000006</v>
      </c>
      <c r="I4734" s="5">
        <f t="shared" si="3963"/>
        <v>0</v>
      </c>
      <c r="J4734" s="5">
        <f t="shared" si="3963"/>
        <v>0</v>
      </c>
      <c r="K4734" s="5">
        <f t="shared" si="3963"/>
        <v>0</v>
      </c>
      <c r="L4734" s="5">
        <f t="shared" si="3963"/>
        <v>0</v>
      </c>
      <c r="M4734" s="5">
        <f t="shared" si="3934"/>
        <v>69734.100000000006</v>
      </c>
      <c r="N4734" s="5">
        <v>21390.455000000002</v>
      </c>
      <c r="O4734" s="5">
        <f>O4735</f>
        <v>62412.438000000002</v>
      </c>
      <c r="P4734" s="5">
        <f t="shared" ref="P4734:V4735" si="3964">P4735</f>
        <v>0</v>
      </c>
      <c r="Q4734" s="5">
        <f t="shared" si="3964"/>
        <v>0</v>
      </c>
      <c r="R4734" s="5">
        <f t="shared" si="3964"/>
        <v>0</v>
      </c>
      <c r="S4734" s="5">
        <f t="shared" si="3964"/>
        <v>0</v>
      </c>
      <c r="T4734" s="5">
        <v>0</v>
      </c>
      <c r="U4734" s="5">
        <f t="shared" si="3964"/>
        <v>0</v>
      </c>
      <c r="V4734" s="36">
        <f t="shared" si="3964"/>
        <v>0</v>
      </c>
      <c r="W4734" s="5">
        <f t="shared" si="3913"/>
        <v>0</v>
      </c>
      <c r="X4734" s="26"/>
    </row>
    <row r="4735" spans="1:24" x14ac:dyDescent="0.25">
      <c r="A4735" s="4" t="s">
        <v>263</v>
      </c>
      <c r="B4735" s="4" t="s">
        <v>1345</v>
      </c>
      <c r="C4735" s="4" t="s">
        <v>1590</v>
      </c>
      <c r="D4735" s="4" t="s">
        <v>245</v>
      </c>
      <c r="E4735" s="14" t="s">
        <v>474</v>
      </c>
      <c r="F4735" s="5">
        <f t="shared" si="3963"/>
        <v>69734.100000000006</v>
      </c>
      <c r="G4735" s="5">
        <f t="shared" si="3963"/>
        <v>69734.100000000006</v>
      </c>
      <c r="H4735" s="5">
        <f t="shared" si="3963"/>
        <v>69734.100000000006</v>
      </c>
      <c r="I4735" s="5">
        <f t="shared" si="3963"/>
        <v>0</v>
      </c>
      <c r="J4735" s="5">
        <f t="shared" si="3963"/>
        <v>0</v>
      </c>
      <c r="K4735" s="5">
        <f t="shared" si="3963"/>
        <v>0</v>
      </c>
      <c r="L4735" s="5">
        <f t="shared" si="3963"/>
        <v>0</v>
      </c>
      <c r="M4735" s="5">
        <f t="shared" si="3934"/>
        <v>69734.100000000006</v>
      </c>
      <c r="N4735" s="5">
        <v>21390.455000000002</v>
      </c>
      <c r="O4735" s="5">
        <f>O4736</f>
        <v>62412.438000000002</v>
      </c>
      <c r="P4735" s="5">
        <f t="shared" si="3964"/>
        <v>0</v>
      </c>
      <c r="Q4735" s="5">
        <f t="shared" si="3964"/>
        <v>0</v>
      </c>
      <c r="R4735" s="5">
        <f t="shared" si="3964"/>
        <v>0</v>
      </c>
      <c r="S4735" s="5">
        <f t="shared" si="3964"/>
        <v>0</v>
      </c>
      <c r="T4735" s="5">
        <v>0</v>
      </c>
      <c r="U4735" s="5">
        <f t="shared" si="3964"/>
        <v>0</v>
      </c>
      <c r="V4735" s="36">
        <f t="shared" si="3964"/>
        <v>0</v>
      </c>
      <c r="W4735" s="5">
        <f t="shared" si="3913"/>
        <v>0</v>
      </c>
      <c r="X4735" s="26"/>
    </row>
    <row r="4736" spans="1:24" ht="78.75" x14ac:dyDescent="0.25">
      <c r="A4736" s="4" t="s">
        <v>263</v>
      </c>
      <c r="B4736" s="4" t="s">
        <v>1345</v>
      </c>
      <c r="C4736" s="4" t="s">
        <v>1158</v>
      </c>
      <c r="D4736" s="4"/>
      <c r="E4736" s="14" t="s">
        <v>754</v>
      </c>
      <c r="F4736" s="5">
        <v>69734.100000000006</v>
      </c>
      <c r="G4736" s="5">
        <v>69734.100000000006</v>
      </c>
      <c r="H4736" s="5">
        <v>69734.100000000006</v>
      </c>
      <c r="I4736" s="5"/>
      <c r="J4736" s="5"/>
      <c r="K4736" s="5"/>
      <c r="L4736" s="5"/>
      <c r="M4736" s="5">
        <f t="shared" si="3934"/>
        <v>69734.100000000006</v>
      </c>
      <c r="N4736" s="5">
        <v>5305</v>
      </c>
      <c r="O4736" s="5">
        <v>62412.438000000002</v>
      </c>
      <c r="P4736" s="5">
        <v>0</v>
      </c>
      <c r="Q4736" s="5">
        <v>0</v>
      </c>
      <c r="R4736" s="5">
        <v>0</v>
      </c>
      <c r="S4736" s="5">
        <v>0</v>
      </c>
      <c r="T4736" s="5">
        <v>5305</v>
      </c>
      <c r="U4736" s="5">
        <v>0</v>
      </c>
      <c r="V4736" s="36">
        <v>0</v>
      </c>
      <c r="W4736" s="5">
        <f t="shared" si="3913"/>
        <v>100</v>
      </c>
      <c r="X4736" s="26"/>
    </row>
    <row r="4737" spans="1:25" ht="31.5" x14ac:dyDescent="0.25">
      <c r="A4737" s="4" t="s">
        <v>263</v>
      </c>
      <c r="B4737" s="4" t="s">
        <v>1345</v>
      </c>
      <c r="C4737" s="4" t="s">
        <v>1158</v>
      </c>
      <c r="D4737" s="4" t="s">
        <v>246</v>
      </c>
      <c r="E4737" s="14" t="s">
        <v>473</v>
      </c>
      <c r="F4737" s="5">
        <f>F4738</f>
        <v>57963.899999999994</v>
      </c>
      <c r="G4737" s="5">
        <f t="shared" ref="G4737:L4739" si="3965">G4738</f>
        <v>48251.1</v>
      </c>
      <c r="H4737" s="5">
        <f t="shared" si="3965"/>
        <v>48251.1</v>
      </c>
      <c r="I4737" s="5">
        <f t="shared" si="3965"/>
        <v>0</v>
      </c>
      <c r="J4737" s="5">
        <f t="shared" si="3965"/>
        <v>0</v>
      </c>
      <c r="K4737" s="5">
        <f t="shared" si="3965"/>
        <v>0</v>
      </c>
      <c r="L4737" s="5">
        <f t="shared" si="3965"/>
        <v>6579.1220000000012</v>
      </c>
      <c r="M4737" s="5">
        <f t="shared" si="3934"/>
        <v>64543.021999999997</v>
      </c>
      <c r="N4737" s="5">
        <v>5305</v>
      </c>
      <c r="O4737" s="5">
        <f t="shared" ref="O4737:O4739" si="3966">O4738</f>
        <v>32155.689480000001</v>
      </c>
      <c r="P4737" s="5">
        <f t="shared" ref="P4737:V4739" si="3967">P4738</f>
        <v>0</v>
      </c>
      <c r="Q4737" s="5">
        <f t="shared" si="3967"/>
        <v>0</v>
      </c>
      <c r="R4737" s="5">
        <f t="shared" si="3967"/>
        <v>0</v>
      </c>
      <c r="S4737" s="5">
        <f t="shared" si="3967"/>
        <v>0</v>
      </c>
      <c r="T4737" s="5">
        <v>5305</v>
      </c>
      <c r="U4737" s="5">
        <f t="shared" si="3967"/>
        <v>0</v>
      </c>
      <c r="V4737" s="36">
        <f t="shared" si="3967"/>
        <v>0</v>
      </c>
      <c r="W4737" s="5">
        <f t="shared" si="3913"/>
        <v>100</v>
      </c>
      <c r="X4737" s="26"/>
    </row>
    <row r="4738" spans="1:25" x14ac:dyDescent="0.25">
      <c r="A4738" s="4" t="s">
        <v>263</v>
      </c>
      <c r="B4738" s="4" t="s">
        <v>1345</v>
      </c>
      <c r="C4738" s="4" t="s">
        <v>1158</v>
      </c>
      <c r="D4738" s="4" t="s">
        <v>245</v>
      </c>
      <c r="E4738" s="14" t="s">
        <v>474</v>
      </c>
      <c r="F4738" s="5">
        <f>F4739</f>
        <v>57963.899999999994</v>
      </c>
      <c r="G4738" s="5">
        <f t="shared" si="3965"/>
        <v>48251.1</v>
      </c>
      <c r="H4738" s="5">
        <f t="shared" si="3965"/>
        <v>48251.1</v>
      </c>
      <c r="I4738" s="5">
        <f t="shared" si="3965"/>
        <v>0</v>
      </c>
      <c r="J4738" s="5">
        <f t="shared" si="3965"/>
        <v>0</v>
      </c>
      <c r="K4738" s="5">
        <f t="shared" si="3965"/>
        <v>0</v>
      </c>
      <c r="L4738" s="5">
        <f t="shared" si="3965"/>
        <v>6579.1220000000012</v>
      </c>
      <c r="M4738" s="5">
        <f t="shared" si="3934"/>
        <v>64543.021999999997</v>
      </c>
      <c r="N4738" s="5">
        <v>5305</v>
      </c>
      <c r="O4738" s="5">
        <f t="shared" si="3966"/>
        <v>32155.689480000001</v>
      </c>
      <c r="P4738" s="5">
        <f t="shared" si="3967"/>
        <v>0</v>
      </c>
      <c r="Q4738" s="5">
        <f t="shared" si="3967"/>
        <v>0</v>
      </c>
      <c r="R4738" s="5">
        <f t="shared" si="3967"/>
        <v>0</v>
      </c>
      <c r="S4738" s="5">
        <f t="shared" si="3967"/>
        <v>0</v>
      </c>
      <c r="T4738" s="5">
        <v>5305</v>
      </c>
      <c r="U4738" s="5">
        <f t="shared" si="3967"/>
        <v>0</v>
      </c>
      <c r="V4738" s="36">
        <f t="shared" si="3967"/>
        <v>0</v>
      </c>
      <c r="W4738" s="5">
        <f t="shared" si="3913"/>
        <v>100</v>
      </c>
      <c r="X4738" s="26"/>
    </row>
    <row r="4739" spans="1:25" ht="78.75" hidden="1" x14ac:dyDescent="0.25">
      <c r="A4739" s="4" t="s">
        <v>263</v>
      </c>
      <c r="B4739" s="4" t="s">
        <v>1345</v>
      </c>
      <c r="C4739" s="4" t="s">
        <v>1159</v>
      </c>
      <c r="D4739" s="4"/>
      <c r="E4739" s="14" t="s">
        <v>812</v>
      </c>
      <c r="F4739" s="5">
        <f>F4740</f>
        <v>57963.899999999994</v>
      </c>
      <c r="G4739" s="5">
        <f t="shared" si="3965"/>
        <v>48251.1</v>
      </c>
      <c r="H4739" s="5">
        <f t="shared" si="3965"/>
        <v>48251.1</v>
      </c>
      <c r="I4739" s="5">
        <f t="shared" si="3965"/>
        <v>0</v>
      </c>
      <c r="J4739" s="5">
        <f t="shared" si="3965"/>
        <v>0</v>
      </c>
      <c r="K4739" s="5">
        <f t="shared" si="3965"/>
        <v>0</v>
      </c>
      <c r="L4739" s="5">
        <f t="shared" si="3965"/>
        <v>6579.1220000000012</v>
      </c>
      <c r="M4739" s="5">
        <f t="shared" si="3934"/>
        <v>64543.021999999997</v>
      </c>
      <c r="N4739" s="5">
        <v>0</v>
      </c>
      <c r="O4739" s="5">
        <f t="shared" si="3966"/>
        <v>32155.689480000001</v>
      </c>
      <c r="P4739" s="5">
        <f t="shared" si="3967"/>
        <v>0</v>
      </c>
      <c r="Q4739" s="5">
        <f t="shared" si="3967"/>
        <v>0</v>
      </c>
      <c r="R4739" s="5">
        <f t="shared" si="3967"/>
        <v>0</v>
      </c>
      <c r="S4739" s="5">
        <f t="shared" si="3967"/>
        <v>0</v>
      </c>
      <c r="T4739" s="5">
        <v>0</v>
      </c>
      <c r="U4739" s="5">
        <f t="shared" si="3967"/>
        <v>0</v>
      </c>
      <c r="V4739" s="36">
        <f t="shared" si="3967"/>
        <v>0</v>
      </c>
      <c r="W4739" s="5" t="e">
        <f t="shared" si="3913"/>
        <v>#DIV/0!</v>
      </c>
      <c r="X4739" s="24" t="s">
        <v>1214</v>
      </c>
    </row>
    <row r="4740" spans="1:25" ht="31.5" hidden="1" x14ac:dyDescent="0.25">
      <c r="A4740" s="4" t="s">
        <v>263</v>
      </c>
      <c r="B4740" s="4" t="s">
        <v>1345</v>
      </c>
      <c r="C4740" s="4" t="s">
        <v>1159</v>
      </c>
      <c r="D4740" s="4" t="s">
        <v>246</v>
      </c>
      <c r="E4740" s="14" t="s">
        <v>473</v>
      </c>
      <c r="F4740" s="5">
        <v>57963.899999999994</v>
      </c>
      <c r="G4740" s="5">
        <v>48251.1</v>
      </c>
      <c r="H4740" s="5">
        <v>48251.1</v>
      </c>
      <c r="I4740" s="5"/>
      <c r="J4740" s="5"/>
      <c r="K4740" s="5"/>
      <c r="L4740" s="5">
        <f>9585.34+1008.509-2774.579+1056.688-2296.836</f>
        <v>6579.1220000000012</v>
      </c>
      <c r="M4740" s="5">
        <f t="shared" si="3934"/>
        <v>64543.021999999997</v>
      </c>
      <c r="N4740" s="5">
        <v>0</v>
      </c>
      <c r="O4740" s="5">
        <v>32155.689480000001</v>
      </c>
      <c r="P4740" s="5">
        <v>0</v>
      </c>
      <c r="Q4740" s="5">
        <v>0</v>
      </c>
      <c r="R4740" s="5">
        <v>0</v>
      </c>
      <c r="S4740" s="5">
        <v>0</v>
      </c>
      <c r="T4740" s="5">
        <v>0</v>
      </c>
      <c r="U4740" s="5">
        <v>0</v>
      </c>
      <c r="V4740" s="36">
        <v>0</v>
      </c>
      <c r="W4740" s="5" t="e">
        <f t="shared" si="3913"/>
        <v>#DIV/0!</v>
      </c>
      <c r="X4740" s="24" t="s">
        <v>1214</v>
      </c>
    </row>
    <row r="4741" spans="1:25" hidden="1" x14ac:dyDescent="0.25">
      <c r="A4741" s="4" t="s">
        <v>263</v>
      </c>
      <c r="B4741" s="4" t="s">
        <v>1345</v>
      </c>
      <c r="C4741" s="4" t="s">
        <v>1159</v>
      </c>
      <c r="D4741" s="4" t="s">
        <v>245</v>
      </c>
      <c r="E4741" s="14" t="s">
        <v>474</v>
      </c>
      <c r="F4741" s="5"/>
      <c r="G4741" s="5"/>
      <c r="H4741" s="5"/>
      <c r="I4741" s="5"/>
      <c r="J4741" s="5"/>
      <c r="K4741" s="5"/>
      <c r="L4741" s="5"/>
      <c r="M4741" s="5">
        <f>M4742</f>
        <v>0</v>
      </c>
      <c r="N4741" s="5">
        <v>0</v>
      </c>
      <c r="O4741" s="5">
        <f t="shared" ref="O4741:O4743" si="3968">O4742</f>
        <v>0</v>
      </c>
      <c r="P4741" s="5">
        <f t="shared" ref="P4741:V4743" si="3969">P4742</f>
        <v>0</v>
      </c>
      <c r="Q4741" s="5">
        <f t="shared" si="3969"/>
        <v>0</v>
      </c>
      <c r="R4741" s="5">
        <f t="shared" si="3969"/>
        <v>0</v>
      </c>
      <c r="S4741" s="5">
        <f t="shared" si="3969"/>
        <v>0</v>
      </c>
      <c r="T4741" s="5">
        <v>0</v>
      </c>
      <c r="U4741" s="5">
        <f t="shared" si="3969"/>
        <v>0</v>
      </c>
      <c r="V4741" s="36">
        <f t="shared" si="3969"/>
        <v>0</v>
      </c>
      <c r="W4741" s="5" t="e">
        <f t="shared" si="3913"/>
        <v>#DIV/0!</v>
      </c>
      <c r="X4741" s="24" t="s">
        <v>1214</v>
      </c>
    </row>
    <row r="4742" spans="1:25" ht="78.75" hidden="1" x14ac:dyDescent="0.25">
      <c r="A4742" s="4" t="s">
        <v>263</v>
      </c>
      <c r="B4742" s="4" t="s">
        <v>1345</v>
      </c>
      <c r="C4742" s="4" t="s">
        <v>1592</v>
      </c>
      <c r="D4742" s="4"/>
      <c r="E4742" s="14" t="s">
        <v>1593</v>
      </c>
      <c r="F4742" s="5"/>
      <c r="G4742" s="5"/>
      <c r="H4742" s="5"/>
      <c r="I4742" s="5"/>
      <c r="J4742" s="5"/>
      <c r="K4742" s="5"/>
      <c r="L4742" s="5"/>
      <c r="M4742" s="5">
        <f>M4743</f>
        <v>0</v>
      </c>
      <c r="N4742" s="5">
        <v>0</v>
      </c>
      <c r="O4742" s="5">
        <f t="shared" si="3968"/>
        <v>0</v>
      </c>
      <c r="P4742" s="5">
        <f t="shared" si="3969"/>
        <v>0</v>
      </c>
      <c r="Q4742" s="5">
        <f t="shared" si="3969"/>
        <v>0</v>
      </c>
      <c r="R4742" s="5">
        <f t="shared" si="3969"/>
        <v>0</v>
      </c>
      <c r="S4742" s="5">
        <f t="shared" si="3969"/>
        <v>0</v>
      </c>
      <c r="T4742" s="5">
        <v>0</v>
      </c>
      <c r="U4742" s="5">
        <f t="shared" si="3969"/>
        <v>0</v>
      </c>
      <c r="V4742" s="36">
        <f t="shared" si="3969"/>
        <v>0</v>
      </c>
      <c r="W4742" s="5" t="e">
        <f t="shared" si="3913"/>
        <v>#DIV/0!</v>
      </c>
      <c r="X4742" s="24" t="s">
        <v>1214</v>
      </c>
    </row>
    <row r="4743" spans="1:25" ht="31.5" hidden="1" x14ac:dyDescent="0.25">
      <c r="A4743" s="4" t="s">
        <v>263</v>
      </c>
      <c r="B4743" s="4" t="s">
        <v>1345</v>
      </c>
      <c r="C4743" s="4" t="s">
        <v>1592</v>
      </c>
      <c r="D4743" s="4" t="s">
        <v>246</v>
      </c>
      <c r="E4743" s="14" t="s">
        <v>473</v>
      </c>
      <c r="F4743" s="5"/>
      <c r="G4743" s="5"/>
      <c r="H4743" s="5"/>
      <c r="I4743" s="5"/>
      <c r="J4743" s="5"/>
      <c r="K4743" s="5"/>
      <c r="L4743" s="5"/>
      <c r="M4743" s="5">
        <f>M4744</f>
        <v>0</v>
      </c>
      <c r="N4743" s="5">
        <v>0</v>
      </c>
      <c r="O4743" s="5">
        <f t="shared" si="3968"/>
        <v>0</v>
      </c>
      <c r="P4743" s="5">
        <f t="shared" si="3969"/>
        <v>0</v>
      </c>
      <c r="Q4743" s="5">
        <f t="shared" si="3969"/>
        <v>0</v>
      </c>
      <c r="R4743" s="5">
        <f t="shared" si="3969"/>
        <v>0</v>
      </c>
      <c r="S4743" s="5">
        <f t="shared" si="3969"/>
        <v>0</v>
      </c>
      <c r="T4743" s="5">
        <v>0</v>
      </c>
      <c r="U4743" s="5">
        <f t="shared" si="3969"/>
        <v>0</v>
      </c>
      <c r="V4743" s="36">
        <f t="shared" si="3969"/>
        <v>0</v>
      </c>
      <c r="W4743" s="5" t="e">
        <f t="shared" si="3913"/>
        <v>#DIV/0!</v>
      </c>
      <c r="X4743" s="24" t="s">
        <v>1214</v>
      </c>
    </row>
    <row r="4744" spans="1:25" hidden="1" x14ac:dyDescent="0.25">
      <c r="A4744" s="4" t="s">
        <v>263</v>
      </c>
      <c r="B4744" s="4" t="s">
        <v>1345</v>
      </c>
      <c r="C4744" s="4" t="s">
        <v>1592</v>
      </c>
      <c r="D4744" s="4" t="s">
        <v>245</v>
      </c>
      <c r="E4744" s="14" t="s">
        <v>474</v>
      </c>
      <c r="F4744" s="5"/>
      <c r="G4744" s="5"/>
      <c r="H4744" s="5"/>
      <c r="I4744" s="5"/>
      <c r="J4744" s="5"/>
      <c r="K4744" s="5"/>
      <c r="L4744" s="5"/>
      <c r="M4744" s="5">
        <v>0</v>
      </c>
      <c r="N4744" s="5">
        <v>0</v>
      </c>
      <c r="O4744" s="5">
        <v>0</v>
      </c>
      <c r="P4744" s="5">
        <f>N4744</f>
        <v>0</v>
      </c>
      <c r="Q4744" s="5">
        <f>O4744</f>
        <v>0</v>
      </c>
      <c r="R4744" s="5">
        <v>0</v>
      </c>
      <c r="S4744" s="5">
        <v>0</v>
      </c>
      <c r="T4744" s="5">
        <v>0</v>
      </c>
      <c r="U4744" s="5">
        <v>0</v>
      </c>
      <c r="V4744" s="36">
        <v>0</v>
      </c>
      <c r="W4744" s="5" t="e">
        <f t="shared" si="3913"/>
        <v>#DIV/0!</v>
      </c>
      <c r="X4744" s="24" t="s">
        <v>1214</v>
      </c>
    </row>
    <row r="4745" spans="1:25" ht="78.75" hidden="1" x14ac:dyDescent="0.25">
      <c r="A4745" s="4" t="s">
        <v>263</v>
      </c>
      <c r="B4745" s="4" t="s">
        <v>1345</v>
      </c>
      <c r="C4745" s="4" t="s">
        <v>1594</v>
      </c>
      <c r="D4745" s="4"/>
      <c r="E4745" s="14" t="s">
        <v>1595</v>
      </c>
      <c r="F4745" s="5">
        <f>F4746</f>
        <v>0</v>
      </c>
      <c r="G4745" s="5">
        <f t="shared" ref="G4745:L4747" si="3970">G4746</f>
        <v>604918.9</v>
      </c>
      <c r="H4745" s="5">
        <f t="shared" si="3970"/>
        <v>731753.1</v>
      </c>
      <c r="I4745" s="5">
        <f t="shared" si="3970"/>
        <v>0</v>
      </c>
      <c r="J4745" s="5">
        <f t="shared" si="3970"/>
        <v>0</v>
      </c>
      <c r="K4745" s="5">
        <f t="shared" si="3970"/>
        <v>0</v>
      </c>
      <c r="L4745" s="5">
        <f t="shared" si="3970"/>
        <v>0</v>
      </c>
      <c r="M4745" s="5">
        <f t="shared" si="3934"/>
        <v>0</v>
      </c>
      <c r="N4745" s="5">
        <v>0</v>
      </c>
      <c r="O4745" s="5">
        <f>O4746+O4749</f>
        <v>0</v>
      </c>
      <c r="P4745" s="5">
        <f t="shared" ref="P4745:V4745" si="3971">P4746+P4749</f>
        <v>0</v>
      </c>
      <c r="Q4745" s="5">
        <f t="shared" si="3971"/>
        <v>0</v>
      </c>
      <c r="R4745" s="5">
        <f t="shared" si="3971"/>
        <v>0</v>
      </c>
      <c r="S4745" s="5">
        <f t="shared" si="3971"/>
        <v>0</v>
      </c>
      <c r="T4745" s="5">
        <v>0</v>
      </c>
      <c r="U4745" s="5">
        <f t="shared" si="3971"/>
        <v>0</v>
      </c>
      <c r="V4745" s="36">
        <f t="shared" si="3971"/>
        <v>0</v>
      </c>
      <c r="W4745" s="5" t="e">
        <f t="shared" si="3913"/>
        <v>#DIV/0!</v>
      </c>
      <c r="X4745" s="24" t="s">
        <v>1214</v>
      </c>
    </row>
    <row r="4746" spans="1:25" ht="31.5" hidden="1" x14ac:dyDescent="0.25">
      <c r="A4746" s="4" t="s">
        <v>263</v>
      </c>
      <c r="B4746" s="4" t="s">
        <v>1345</v>
      </c>
      <c r="C4746" s="4" t="s">
        <v>1594</v>
      </c>
      <c r="D4746" s="4" t="s">
        <v>246</v>
      </c>
      <c r="E4746" s="14" t="s">
        <v>473</v>
      </c>
      <c r="F4746" s="5">
        <f>F4747</f>
        <v>0</v>
      </c>
      <c r="G4746" s="5">
        <f t="shared" si="3970"/>
        <v>604918.9</v>
      </c>
      <c r="H4746" s="5">
        <f t="shared" si="3970"/>
        <v>731753.1</v>
      </c>
      <c r="I4746" s="5">
        <f t="shared" si="3970"/>
        <v>0</v>
      </c>
      <c r="J4746" s="5">
        <f t="shared" si="3970"/>
        <v>0</v>
      </c>
      <c r="K4746" s="5">
        <f t="shared" si="3970"/>
        <v>0</v>
      </c>
      <c r="L4746" s="5">
        <f t="shared" si="3970"/>
        <v>0</v>
      </c>
      <c r="M4746" s="5">
        <f t="shared" si="3934"/>
        <v>0</v>
      </c>
      <c r="N4746" s="5">
        <v>0</v>
      </c>
      <c r="O4746" s="5">
        <f>O4747</f>
        <v>0</v>
      </c>
      <c r="P4746" s="5">
        <f t="shared" ref="P4746:V4747" si="3972">P4747</f>
        <v>0</v>
      </c>
      <c r="Q4746" s="5">
        <f t="shared" si="3972"/>
        <v>0</v>
      </c>
      <c r="R4746" s="5">
        <f t="shared" si="3972"/>
        <v>0</v>
      </c>
      <c r="S4746" s="5">
        <f t="shared" si="3972"/>
        <v>0</v>
      </c>
      <c r="T4746" s="5">
        <v>0</v>
      </c>
      <c r="U4746" s="5">
        <f t="shared" si="3972"/>
        <v>0</v>
      </c>
      <c r="V4746" s="36">
        <f t="shared" si="3972"/>
        <v>0</v>
      </c>
      <c r="W4746" s="5" t="e">
        <f t="shared" si="3913"/>
        <v>#DIV/0!</v>
      </c>
      <c r="X4746" s="24" t="s">
        <v>1214</v>
      </c>
      <c r="Y4746" s="2" t="s">
        <v>1236</v>
      </c>
    </row>
    <row r="4747" spans="1:25" hidden="1" x14ac:dyDescent="0.25">
      <c r="A4747" s="4" t="s">
        <v>263</v>
      </c>
      <c r="B4747" s="4" t="s">
        <v>1345</v>
      </c>
      <c r="C4747" s="4" t="s">
        <v>1594</v>
      </c>
      <c r="D4747" s="4" t="s">
        <v>245</v>
      </c>
      <c r="E4747" s="14" t="s">
        <v>474</v>
      </c>
      <c r="F4747" s="5">
        <f>F4748</f>
        <v>0</v>
      </c>
      <c r="G4747" s="5">
        <f t="shared" si="3970"/>
        <v>604918.9</v>
      </c>
      <c r="H4747" s="5">
        <f t="shared" si="3970"/>
        <v>731753.1</v>
      </c>
      <c r="I4747" s="5">
        <f t="shared" si="3970"/>
        <v>0</v>
      </c>
      <c r="J4747" s="5">
        <f t="shared" si="3970"/>
        <v>0</v>
      </c>
      <c r="K4747" s="5">
        <f t="shared" si="3970"/>
        <v>0</v>
      </c>
      <c r="L4747" s="5">
        <f t="shared" si="3970"/>
        <v>0</v>
      </c>
      <c r="M4747" s="5">
        <f t="shared" si="3934"/>
        <v>0</v>
      </c>
      <c r="N4747" s="5">
        <v>0</v>
      </c>
      <c r="O4747" s="5">
        <f>O4748</f>
        <v>0</v>
      </c>
      <c r="P4747" s="5">
        <f t="shared" si="3972"/>
        <v>0</v>
      </c>
      <c r="Q4747" s="5">
        <f t="shared" si="3972"/>
        <v>0</v>
      </c>
      <c r="R4747" s="5">
        <f t="shared" si="3972"/>
        <v>0</v>
      </c>
      <c r="S4747" s="5">
        <f t="shared" si="3972"/>
        <v>0</v>
      </c>
      <c r="T4747" s="5">
        <v>0</v>
      </c>
      <c r="U4747" s="5">
        <f t="shared" si="3972"/>
        <v>0</v>
      </c>
      <c r="V4747" s="36">
        <f t="shared" si="3972"/>
        <v>0</v>
      </c>
      <c r="W4747" s="5" t="e">
        <f t="shared" ref="W4747:W4810" si="3973">T4747/N4747*100</f>
        <v>#DIV/0!</v>
      </c>
      <c r="X4747" s="24" t="s">
        <v>1214</v>
      </c>
      <c r="Y4747" s="2" t="s">
        <v>1236</v>
      </c>
    </row>
    <row r="4748" spans="1:25" ht="78.75" hidden="1" x14ac:dyDescent="0.25">
      <c r="A4748" s="4" t="s">
        <v>263</v>
      </c>
      <c r="B4748" s="4" t="s">
        <v>1345</v>
      </c>
      <c r="C4748" s="4" t="s">
        <v>1228</v>
      </c>
      <c r="D4748" s="4"/>
      <c r="E4748" s="14" t="s">
        <v>1215</v>
      </c>
      <c r="F4748" s="5"/>
      <c r="G4748" s="5">
        <v>604918.9</v>
      </c>
      <c r="H4748" s="5">
        <v>731753.1</v>
      </c>
      <c r="I4748" s="5"/>
      <c r="J4748" s="5"/>
      <c r="K4748" s="5"/>
      <c r="L4748" s="5"/>
      <c r="M4748" s="5">
        <f t="shared" si="3934"/>
        <v>0</v>
      </c>
      <c r="N4748" s="5">
        <v>0</v>
      </c>
      <c r="O4748" s="5">
        <v>0</v>
      </c>
      <c r="P4748" s="5">
        <v>0</v>
      </c>
      <c r="Q4748" s="5">
        <v>0</v>
      </c>
      <c r="R4748" s="5">
        <v>0</v>
      </c>
      <c r="S4748" s="5">
        <v>0</v>
      </c>
      <c r="T4748" s="5">
        <v>0</v>
      </c>
      <c r="U4748" s="5">
        <v>0</v>
      </c>
      <c r="V4748" s="36">
        <v>0</v>
      </c>
      <c r="W4748" s="5" t="e">
        <f t="shared" si="3973"/>
        <v>#DIV/0!</v>
      </c>
      <c r="X4748" s="24" t="s">
        <v>1214</v>
      </c>
      <c r="Y4748" s="2" t="s">
        <v>1236</v>
      </c>
    </row>
    <row r="4749" spans="1:25" ht="31.5" hidden="1" x14ac:dyDescent="0.25">
      <c r="A4749" s="4" t="s">
        <v>263</v>
      </c>
      <c r="B4749" s="4" t="s">
        <v>1345</v>
      </c>
      <c r="C4749" s="4" t="s">
        <v>1228</v>
      </c>
      <c r="D4749" s="4" t="s">
        <v>246</v>
      </c>
      <c r="E4749" s="14" t="s">
        <v>473</v>
      </c>
      <c r="F4749" s="5"/>
      <c r="G4749" s="5"/>
      <c r="H4749" s="5"/>
      <c r="I4749" s="5"/>
      <c r="J4749" s="5"/>
      <c r="K4749" s="5"/>
      <c r="L4749" s="5"/>
      <c r="M4749" s="5">
        <f>M4750</f>
        <v>0</v>
      </c>
      <c r="N4749" s="5">
        <v>0</v>
      </c>
      <c r="O4749" s="5">
        <f t="shared" ref="O4749:V4750" si="3974">O4750</f>
        <v>0</v>
      </c>
      <c r="P4749" s="5">
        <f t="shared" si="3974"/>
        <v>0</v>
      </c>
      <c r="Q4749" s="5">
        <f t="shared" si="3974"/>
        <v>0</v>
      </c>
      <c r="R4749" s="5">
        <f t="shared" si="3974"/>
        <v>0</v>
      </c>
      <c r="S4749" s="5">
        <f t="shared" si="3974"/>
        <v>0</v>
      </c>
      <c r="T4749" s="5">
        <v>0</v>
      </c>
      <c r="U4749" s="5">
        <f t="shared" si="3974"/>
        <v>0</v>
      </c>
      <c r="V4749" s="36">
        <f t="shared" si="3974"/>
        <v>0</v>
      </c>
      <c r="W4749" s="5" t="e">
        <f t="shared" si="3973"/>
        <v>#DIV/0!</v>
      </c>
      <c r="X4749" s="24" t="s">
        <v>1214</v>
      </c>
    </row>
    <row r="4750" spans="1:25" hidden="1" x14ac:dyDescent="0.25">
      <c r="A4750" s="4" t="s">
        <v>263</v>
      </c>
      <c r="B4750" s="4" t="s">
        <v>1345</v>
      </c>
      <c r="C4750" s="4" t="s">
        <v>1228</v>
      </c>
      <c r="D4750" s="4" t="s">
        <v>245</v>
      </c>
      <c r="E4750" s="14" t="s">
        <v>474</v>
      </c>
      <c r="F4750" s="5"/>
      <c r="G4750" s="5"/>
      <c r="H4750" s="5"/>
      <c r="I4750" s="5"/>
      <c r="J4750" s="5"/>
      <c r="K4750" s="5"/>
      <c r="L4750" s="5"/>
      <c r="M4750" s="5">
        <f>M4751</f>
        <v>0</v>
      </c>
      <c r="N4750" s="5">
        <v>0</v>
      </c>
      <c r="O4750" s="5">
        <f t="shared" si="3974"/>
        <v>0</v>
      </c>
      <c r="P4750" s="5">
        <f t="shared" si="3974"/>
        <v>0</v>
      </c>
      <c r="Q4750" s="5">
        <f t="shared" si="3974"/>
        <v>0</v>
      </c>
      <c r="R4750" s="5">
        <f t="shared" si="3974"/>
        <v>0</v>
      </c>
      <c r="S4750" s="5">
        <f t="shared" si="3974"/>
        <v>0</v>
      </c>
      <c r="T4750" s="5">
        <v>0</v>
      </c>
      <c r="U4750" s="5">
        <f t="shared" si="3974"/>
        <v>0</v>
      </c>
      <c r="V4750" s="36">
        <f t="shared" si="3974"/>
        <v>0</v>
      </c>
      <c r="W4750" s="5" t="e">
        <f t="shared" si="3973"/>
        <v>#DIV/0!</v>
      </c>
      <c r="X4750" s="24" t="s">
        <v>1214</v>
      </c>
    </row>
    <row r="4751" spans="1:25" ht="78.75" hidden="1" x14ac:dyDescent="0.25">
      <c r="A4751" s="4" t="s">
        <v>263</v>
      </c>
      <c r="B4751" s="4" t="s">
        <v>1345</v>
      </c>
      <c r="C4751" s="4" t="s">
        <v>1160</v>
      </c>
      <c r="D4751" s="4"/>
      <c r="E4751" s="14" t="s">
        <v>814</v>
      </c>
      <c r="F4751" s="5"/>
      <c r="G4751" s="5"/>
      <c r="H4751" s="5"/>
      <c r="I4751" s="5"/>
      <c r="J4751" s="5"/>
      <c r="K4751" s="5"/>
      <c r="L4751" s="5"/>
      <c r="M4751" s="5">
        <v>0</v>
      </c>
      <c r="N4751" s="5">
        <v>0</v>
      </c>
      <c r="O4751" s="5">
        <v>0</v>
      </c>
      <c r="P4751" s="5">
        <f>N4751</f>
        <v>0</v>
      </c>
      <c r="Q4751" s="5">
        <f>O4751</f>
        <v>0</v>
      </c>
      <c r="R4751" s="5">
        <v>0</v>
      </c>
      <c r="S4751" s="5">
        <v>0</v>
      </c>
      <c r="T4751" s="5">
        <v>0</v>
      </c>
      <c r="U4751" s="5">
        <f>T4751</f>
        <v>0</v>
      </c>
      <c r="V4751" s="36">
        <v>0</v>
      </c>
      <c r="W4751" s="5" t="e">
        <f t="shared" si="3973"/>
        <v>#DIV/0!</v>
      </c>
      <c r="X4751" s="24" t="s">
        <v>1214</v>
      </c>
    </row>
    <row r="4752" spans="1:25" ht="31.5" hidden="1" x14ac:dyDescent="0.25">
      <c r="A4752" s="4" t="s">
        <v>263</v>
      </c>
      <c r="B4752" s="4" t="s">
        <v>1345</v>
      </c>
      <c r="C4752" s="4" t="s">
        <v>1160</v>
      </c>
      <c r="D4752" s="4" t="s">
        <v>246</v>
      </c>
      <c r="E4752" s="14" t="s">
        <v>473</v>
      </c>
      <c r="F4752" s="5">
        <f t="shared" ref="F4752:L4753" si="3975">F4753</f>
        <v>39896.400000000001</v>
      </c>
      <c r="G4752" s="5">
        <f t="shared" si="3975"/>
        <v>39896.400000000001</v>
      </c>
      <c r="H4752" s="5">
        <f t="shared" si="3975"/>
        <v>39896.400000000001</v>
      </c>
      <c r="I4752" s="5">
        <f t="shared" si="3975"/>
        <v>-220.3</v>
      </c>
      <c r="J4752" s="5">
        <f t="shared" si="3975"/>
        <v>-220.3</v>
      </c>
      <c r="K4752" s="5">
        <f t="shared" si="3975"/>
        <v>-220.3</v>
      </c>
      <c r="L4752" s="5">
        <f t="shared" si="3975"/>
        <v>3015.3</v>
      </c>
      <c r="M4752" s="5">
        <f t="shared" si="3934"/>
        <v>42691.4</v>
      </c>
      <c r="N4752" s="5">
        <v>0</v>
      </c>
      <c r="O4752" s="5">
        <f>O4753</f>
        <v>25059.314460000001</v>
      </c>
      <c r="P4752" s="5">
        <f t="shared" ref="P4752:V4753" si="3976">P4753</f>
        <v>0</v>
      </c>
      <c r="Q4752" s="5">
        <f t="shared" si="3976"/>
        <v>0</v>
      </c>
      <c r="R4752" s="5">
        <f t="shared" si="3976"/>
        <v>0</v>
      </c>
      <c r="S4752" s="5">
        <f t="shared" si="3976"/>
        <v>0</v>
      </c>
      <c r="T4752" s="5">
        <v>0</v>
      </c>
      <c r="U4752" s="5">
        <f t="shared" si="3976"/>
        <v>0</v>
      </c>
      <c r="V4752" s="36">
        <f t="shared" si="3976"/>
        <v>0</v>
      </c>
      <c r="W4752" s="5" t="e">
        <f t="shared" si="3973"/>
        <v>#DIV/0!</v>
      </c>
      <c r="X4752" s="24" t="s">
        <v>1214</v>
      </c>
    </row>
    <row r="4753" spans="1:24" hidden="1" x14ac:dyDescent="0.25">
      <c r="A4753" s="4" t="s">
        <v>263</v>
      </c>
      <c r="B4753" s="4" t="s">
        <v>1345</v>
      </c>
      <c r="C4753" s="4" t="s">
        <v>1160</v>
      </c>
      <c r="D4753" s="4" t="s">
        <v>245</v>
      </c>
      <c r="E4753" s="14" t="s">
        <v>474</v>
      </c>
      <c r="F4753" s="5">
        <f t="shared" si="3975"/>
        <v>39896.400000000001</v>
      </c>
      <c r="G4753" s="5">
        <f t="shared" si="3975"/>
        <v>39896.400000000001</v>
      </c>
      <c r="H4753" s="5">
        <f t="shared" si="3975"/>
        <v>39896.400000000001</v>
      </c>
      <c r="I4753" s="5">
        <f t="shared" si="3975"/>
        <v>-220.3</v>
      </c>
      <c r="J4753" s="5">
        <f t="shared" si="3975"/>
        <v>-220.3</v>
      </c>
      <c r="K4753" s="5">
        <f t="shared" si="3975"/>
        <v>-220.3</v>
      </c>
      <c r="L4753" s="5">
        <f t="shared" si="3975"/>
        <v>3015.3</v>
      </c>
      <c r="M4753" s="5">
        <f t="shared" si="3934"/>
        <v>42691.4</v>
      </c>
      <c r="N4753" s="5">
        <v>0</v>
      </c>
      <c r="O4753" s="5">
        <f>O4754</f>
        <v>25059.314460000001</v>
      </c>
      <c r="P4753" s="5">
        <f t="shared" si="3976"/>
        <v>0</v>
      </c>
      <c r="Q4753" s="5">
        <f t="shared" si="3976"/>
        <v>0</v>
      </c>
      <c r="R4753" s="5">
        <f t="shared" si="3976"/>
        <v>0</v>
      </c>
      <c r="S4753" s="5">
        <f t="shared" si="3976"/>
        <v>0</v>
      </c>
      <c r="T4753" s="5">
        <v>0</v>
      </c>
      <c r="U4753" s="5">
        <f t="shared" si="3976"/>
        <v>0</v>
      </c>
      <c r="V4753" s="36">
        <f t="shared" si="3976"/>
        <v>0</v>
      </c>
      <c r="W4753" s="5" t="e">
        <f t="shared" si="3973"/>
        <v>#DIV/0!</v>
      </c>
      <c r="X4753" s="24" t="s">
        <v>1214</v>
      </c>
    </row>
    <row r="4754" spans="1:24" ht="141.75" hidden="1" x14ac:dyDescent="0.25">
      <c r="A4754" s="4" t="s">
        <v>263</v>
      </c>
      <c r="B4754" s="4" t="s">
        <v>1345</v>
      </c>
      <c r="C4754" s="4" t="s">
        <v>1161</v>
      </c>
      <c r="D4754" s="4"/>
      <c r="E4754" s="14" t="s">
        <v>755</v>
      </c>
      <c r="F4754" s="5">
        <f t="shared" ref="F4754:L4754" si="3977">F4755+F4757+F4759</f>
        <v>39896.400000000001</v>
      </c>
      <c r="G4754" s="5">
        <f t="shared" si="3977"/>
        <v>39896.400000000001</v>
      </c>
      <c r="H4754" s="5">
        <f t="shared" si="3977"/>
        <v>39896.400000000001</v>
      </c>
      <c r="I4754" s="5">
        <f t="shared" si="3977"/>
        <v>-220.3</v>
      </c>
      <c r="J4754" s="5">
        <f t="shared" si="3977"/>
        <v>-220.3</v>
      </c>
      <c r="K4754" s="5">
        <f t="shared" si="3977"/>
        <v>-220.3</v>
      </c>
      <c r="L4754" s="5">
        <f t="shared" si="3977"/>
        <v>3015.3</v>
      </c>
      <c r="M4754" s="5">
        <f t="shared" si="3934"/>
        <v>42691.4</v>
      </c>
      <c r="N4754" s="5">
        <v>0</v>
      </c>
      <c r="O4754" s="5">
        <f>O4755+O4757+O4759</f>
        <v>25059.314460000001</v>
      </c>
      <c r="P4754" s="5">
        <f t="shared" ref="P4754:V4754" si="3978">P4755+P4757+P4759</f>
        <v>0</v>
      </c>
      <c r="Q4754" s="5">
        <f t="shared" si="3978"/>
        <v>0</v>
      </c>
      <c r="R4754" s="5">
        <f t="shared" si="3978"/>
        <v>0</v>
      </c>
      <c r="S4754" s="5">
        <f t="shared" si="3978"/>
        <v>0</v>
      </c>
      <c r="T4754" s="5">
        <v>0</v>
      </c>
      <c r="U4754" s="5">
        <f t="shared" si="3978"/>
        <v>0</v>
      </c>
      <c r="V4754" s="36">
        <f t="shared" si="3978"/>
        <v>0</v>
      </c>
      <c r="W4754" s="5" t="e">
        <f t="shared" si="3973"/>
        <v>#DIV/0!</v>
      </c>
      <c r="X4754" s="24" t="s">
        <v>1214</v>
      </c>
    </row>
    <row r="4755" spans="1:24" ht="31.5" hidden="1" x14ac:dyDescent="0.25">
      <c r="A4755" s="4" t="s">
        <v>263</v>
      </c>
      <c r="B4755" s="4" t="s">
        <v>1345</v>
      </c>
      <c r="C4755" s="4" t="s">
        <v>1161</v>
      </c>
      <c r="D4755" s="4" t="s">
        <v>246</v>
      </c>
      <c r="E4755" s="14" t="s">
        <v>473</v>
      </c>
      <c r="F4755" s="5">
        <f t="shared" ref="F4755:L4755" si="3979">F4756</f>
        <v>32307.1</v>
      </c>
      <c r="G4755" s="5">
        <f t="shared" si="3979"/>
        <v>32307.1</v>
      </c>
      <c r="H4755" s="5">
        <f t="shared" si="3979"/>
        <v>32307.1</v>
      </c>
      <c r="I4755" s="5">
        <f t="shared" si="3979"/>
        <v>0</v>
      </c>
      <c r="J4755" s="5">
        <f t="shared" si="3979"/>
        <v>0</v>
      </c>
      <c r="K4755" s="5">
        <f t="shared" si="3979"/>
        <v>0</v>
      </c>
      <c r="L4755" s="5">
        <f t="shared" si="3979"/>
        <v>2501</v>
      </c>
      <c r="M4755" s="5">
        <f t="shared" si="3934"/>
        <v>34808.1</v>
      </c>
      <c r="N4755" s="5">
        <v>0</v>
      </c>
      <c r="O4755" s="5">
        <f>O4756</f>
        <v>21255.275000000001</v>
      </c>
      <c r="P4755" s="5">
        <f t="shared" ref="P4755:V4755" si="3980">P4756</f>
        <v>0</v>
      </c>
      <c r="Q4755" s="5">
        <f t="shared" si="3980"/>
        <v>0</v>
      </c>
      <c r="R4755" s="5">
        <f t="shared" si="3980"/>
        <v>0</v>
      </c>
      <c r="S4755" s="5">
        <f t="shared" si="3980"/>
        <v>0</v>
      </c>
      <c r="T4755" s="5">
        <v>0</v>
      </c>
      <c r="U4755" s="5">
        <f t="shared" si="3980"/>
        <v>0</v>
      </c>
      <c r="V4755" s="36">
        <f t="shared" si="3980"/>
        <v>0</v>
      </c>
      <c r="W4755" s="5" t="e">
        <f t="shared" si="3973"/>
        <v>#DIV/0!</v>
      </c>
      <c r="X4755" s="24" t="s">
        <v>1214</v>
      </c>
    </row>
    <row r="4756" spans="1:24" hidden="1" x14ac:dyDescent="0.25">
      <c r="A4756" s="4" t="s">
        <v>263</v>
      </c>
      <c r="B4756" s="4" t="s">
        <v>1345</v>
      </c>
      <c r="C4756" s="4" t="s">
        <v>1161</v>
      </c>
      <c r="D4756" s="4" t="s">
        <v>245</v>
      </c>
      <c r="E4756" s="14" t="s">
        <v>474</v>
      </c>
      <c r="F4756" s="5">
        <v>32307.1</v>
      </c>
      <c r="G4756" s="5">
        <v>32307.1</v>
      </c>
      <c r="H4756" s="5">
        <v>32307.1</v>
      </c>
      <c r="I4756" s="5"/>
      <c r="J4756" s="5"/>
      <c r="K4756" s="5"/>
      <c r="L4756" s="5">
        <f>2117.6+383.4</f>
        <v>2501</v>
      </c>
      <c r="M4756" s="5">
        <f t="shared" si="3934"/>
        <v>34808.1</v>
      </c>
      <c r="N4756" s="5">
        <v>0</v>
      </c>
      <c r="O4756" s="5">
        <v>21255.275000000001</v>
      </c>
      <c r="P4756" s="5">
        <v>0</v>
      </c>
      <c r="Q4756" s="5">
        <v>0</v>
      </c>
      <c r="R4756" s="5">
        <v>0</v>
      </c>
      <c r="S4756" s="5">
        <v>0</v>
      </c>
      <c r="T4756" s="5">
        <v>0</v>
      </c>
      <c r="U4756" s="5">
        <v>0</v>
      </c>
      <c r="V4756" s="36">
        <v>0</v>
      </c>
      <c r="W4756" s="5" t="e">
        <f t="shared" si="3973"/>
        <v>#DIV/0!</v>
      </c>
      <c r="X4756" s="24" t="s">
        <v>1214</v>
      </c>
    </row>
    <row r="4757" spans="1:24" ht="78.75" hidden="1" x14ac:dyDescent="0.25">
      <c r="A4757" s="4" t="s">
        <v>263</v>
      </c>
      <c r="B4757" s="4" t="s">
        <v>1345</v>
      </c>
      <c r="C4757" s="4" t="s">
        <v>1162</v>
      </c>
      <c r="D4757" s="4"/>
      <c r="E4757" s="14" t="s">
        <v>756</v>
      </c>
      <c r="F4757" s="5">
        <f t="shared" ref="F4757:L4757" si="3981">F4758</f>
        <v>5434.4000000000005</v>
      </c>
      <c r="G4757" s="5">
        <f t="shared" si="3981"/>
        <v>5434.4000000000005</v>
      </c>
      <c r="H4757" s="5">
        <f t="shared" si="3981"/>
        <v>5434.4000000000005</v>
      </c>
      <c r="I4757" s="5">
        <f t="shared" si="3981"/>
        <v>-220.3</v>
      </c>
      <c r="J4757" s="5">
        <f t="shared" si="3981"/>
        <v>-220.3</v>
      </c>
      <c r="K4757" s="5">
        <f t="shared" si="3981"/>
        <v>-220.3</v>
      </c>
      <c r="L4757" s="5">
        <f t="shared" si="3981"/>
        <v>514.29999999999995</v>
      </c>
      <c r="M4757" s="5">
        <f t="shared" si="3934"/>
        <v>5728.4000000000005</v>
      </c>
      <c r="N4757" s="5">
        <v>0</v>
      </c>
      <c r="O4757" s="5">
        <f>O4758</f>
        <v>3656.73846</v>
      </c>
      <c r="P4757" s="5">
        <f t="shared" ref="P4757:V4757" si="3982">P4758</f>
        <v>0</v>
      </c>
      <c r="Q4757" s="5">
        <f t="shared" si="3982"/>
        <v>0</v>
      </c>
      <c r="R4757" s="5">
        <f t="shared" si="3982"/>
        <v>0</v>
      </c>
      <c r="S4757" s="5">
        <f t="shared" si="3982"/>
        <v>0</v>
      </c>
      <c r="T4757" s="5">
        <v>0</v>
      </c>
      <c r="U4757" s="5">
        <f t="shared" si="3982"/>
        <v>0</v>
      </c>
      <c r="V4757" s="36">
        <f t="shared" si="3982"/>
        <v>0</v>
      </c>
      <c r="W4757" s="5" t="e">
        <f t="shared" si="3973"/>
        <v>#DIV/0!</v>
      </c>
      <c r="X4757" s="24" t="s">
        <v>1214</v>
      </c>
    </row>
    <row r="4758" spans="1:24" ht="31.5" hidden="1" x14ac:dyDescent="0.25">
      <c r="A4758" s="4" t="s">
        <v>263</v>
      </c>
      <c r="B4758" s="4" t="s">
        <v>1345</v>
      </c>
      <c r="C4758" s="4" t="s">
        <v>1162</v>
      </c>
      <c r="D4758" s="4" t="s">
        <v>246</v>
      </c>
      <c r="E4758" s="14" t="s">
        <v>473</v>
      </c>
      <c r="F4758" s="5">
        <v>5434.4000000000005</v>
      </c>
      <c r="G4758" s="5">
        <v>5434.4000000000005</v>
      </c>
      <c r="H4758" s="5">
        <v>5434.4000000000005</v>
      </c>
      <c r="I4758" s="5">
        <v>-220.3</v>
      </c>
      <c r="J4758" s="5">
        <v>-220.3</v>
      </c>
      <c r="K4758" s="5">
        <v>-220.3</v>
      </c>
      <c r="L4758" s="5">
        <v>514.29999999999995</v>
      </c>
      <c r="M4758" s="5">
        <f t="shared" si="3934"/>
        <v>5728.4000000000005</v>
      </c>
      <c r="N4758" s="5">
        <v>0</v>
      </c>
      <c r="O4758" s="5">
        <v>3656.73846</v>
      </c>
      <c r="P4758" s="5">
        <v>0</v>
      </c>
      <c r="Q4758" s="5">
        <v>0</v>
      </c>
      <c r="R4758" s="5">
        <v>0</v>
      </c>
      <c r="S4758" s="5">
        <v>0</v>
      </c>
      <c r="T4758" s="5">
        <v>0</v>
      </c>
      <c r="U4758" s="5">
        <v>0</v>
      </c>
      <c r="V4758" s="36">
        <v>0</v>
      </c>
      <c r="W4758" s="5" t="e">
        <f t="shared" si="3973"/>
        <v>#DIV/0!</v>
      </c>
      <c r="X4758" s="24" t="s">
        <v>1214</v>
      </c>
    </row>
    <row r="4759" spans="1:24" hidden="1" x14ac:dyDescent="0.25">
      <c r="A4759" s="4" t="s">
        <v>263</v>
      </c>
      <c r="B4759" s="4" t="s">
        <v>1345</v>
      </c>
      <c r="C4759" s="4" t="s">
        <v>1162</v>
      </c>
      <c r="D4759" s="4" t="s">
        <v>245</v>
      </c>
      <c r="E4759" s="14" t="s">
        <v>474</v>
      </c>
      <c r="F4759" s="5">
        <f t="shared" ref="F4759:L4759" si="3983">F4760</f>
        <v>2154.9</v>
      </c>
      <c r="G4759" s="5">
        <f t="shared" si="3983"/>
        <v>2154.9</v>
      </c>
      <c r="H4759" s="5">
        <f t="shared" si="3983"/>
        <v>2154.9</v>
      </c>
      <c r="I4759" s="5">
        <f t="shared" si="3983"/>
        <v>0</v>
      </c>
      <c r="J4759" s="5">
        <f t="shared" si="3983"/>
        <v>0</v>
      </c>
      <c r="K4759" s="5">
        <f t="shared" si="3983"/>
        <v>0</v>
      </c>
      <c r="L4759" s="5">
        <f t="shared" si="3983"/>
        <v>0</v>
      </c>
      <c r="M4759" s="5">
        <f t="shared" si="3934"/>
        <v>2154.9</v>
      </c>
      <c r="N4759" s="5">
        <v>0</v>
      </c>
      <c r="O4759" s="5">
        <f>O4760</f>
        <v>147.30099999999999</v>
      </c>
      <c r="P4759" s="5">
        <f t="shared" ref="P4759:V4759" si="3984">P4760</f>
        <v>0</v>
      </c>
      <c r="Q4759" s="5">
        <f t="shared" si="3984"/>
        <v>0</v>
      </c>
      <c r="R4759" s="5">
        <f t="shared" si="3984"/>
        <v>0</v>
      </c>
      <c r="S4759" s="5">
        <f t="shared" si="3984"/>
        <v>0</v>
      </c>
      <c r="T4759" s="5">
        <v>0</v>
      </c>
      <c r="U4759" s="5">
        <f t="shared" si="3984"/>
        <v>0</v>
      </c>
      <c r="V4759" s="36">
        <f t="shared" si="3984"/>
        <v>0</v>
      </c>
      <c r="W4759" s="5" t="e">
        <f t="shared" si="3973"/>
        <v>#DIV/0!</v>
      </c>
      <c r="X4759" s="24" t="s">
        <v>1214</v>
      </c>
    </row>
    <row r="4760" spans="1:24" ht="78.75" hidden="1" x14ac:dyDescent="0.25">
      <c r="A4760" s="4" t="s">
        <v>263</v>
      </c>
      <c r="B4760" s="4" t="s">
        <v>1345</v>
      </c>
      <c r="C4760" s="4" t="s">
        <v>1596</v>
      </c>
      <c r="D4760" s="4"/>
      <c r="E4760" s="14" t="s">
        <v>1597</v>
      </c>
      <c r="F4760" s="5">
        <v>2154.9</v>
      </c>
      <c r="G4760" s="5">
        <v>2154.9</v>
      </c>
      <c r="H4760" s="5">
        <v>2154.9</v>
      </c>
      <c r="I4760" s="5"/>
      <c r="J4760" s="5"/>
      <c r="K4760" s="5"/>
      <c r="L4760" s="5"/>
      <c r="M4760" s="5">
        <f t="shared" si="3934"/>
        <v>2154.9</v>
      </c>
      <c r="N4760" s="5">
        <v>0</v>
      </c>
      <c r="O4760" s="5">
        <v>147.30099999999999</v>
      </c>
      <c r="P4760" s="5">
        <v>0</v>
      </c>
      <c r="Q4760" s="5">
        <v>0</v>
      </c>
      <c r="R4760" s="5">
        <v>0</v>
      </c>
      <c r="S4760" s="5">
        <v>0</v>
      </c>
      <c r="T4760" s="5">
        <v>0</v>
      </c>
      <c r="U4760" s="5">
        <v>0</v>
      </c>
      <c r="V4760" s="36">
        <v>0</v>
      </c>
      <c r="W4760" s="5" t="e">
        <f t="shared" si="3973"/>
        <v>#DIV/0!</v>
      </c>
      <c r="X4760" s="24" t="s">
        <v>1214</v>
      </c>
    </row>
    <row r="4761" spans="1:24" ht="31.5" hidden="1" x14ac:dyDescent="0.25">
      <c r="A4761" s="4" t="s">
        <v>263</v>
      </c>
      <c r="B4761" s="4" t="s">
        <v>1345</v>
      </c>
      <c r="C4761" s="4" t="s">
        <v>1596</v>
      </c>
      <c r="D4761" s="4" t="s">
        <v>246</v>
      </c>
      <c r="E4761" s="14" t="s">
        <v>473</v>
      </c>
      <c r="F4761" s="5">
        <f t="shared" ref="F4761:L4761" si="3985">F4762+F4766+F4776</f>
        <v>184157</v>
      </c>
      <c r="G4761" s="5">
        <f t="shared" si="3985"/>
        <v>153357.19999999998</v>
      </c>
      <c r="H4761" s="5">
        <f t="shared" si="3985"/>
        <v>137673.69999999998</v>
      </c>
      <c r="I4761" s="5">
        <f t="shared" si="3985"/>
        <v>14001.2</v>
      </c>
      <c r="J4761" s="5">
        <f t="shared" si="3985"/>
        <v>27909.200000000001</v>
      </c>
      <c r="K4761" s="5">
        <f t="shared" si="3985"/>
        <v>-7425.8</v>
      </c>
      <c r="L4761" s="5">
        <f t="shared" si="3985"/>
        <v>10839.709000000001</v>
      </c>
      <c r="M4761" s="5">
        <f t="shared" si="3934"/>
        <v>208997.90900000001</v>
      </c>
      <c r="N4761" s="5">
        <v>0</v>
      </c>
      <c r="O4761" s="5">
        <f>O4762+O4766+O4776</f>
        <v>75476.892999999982</v>
      </c>
      <c r="P4761" s="5">
        <f t="shared" ref="P4761:V4761" si="3986">P4762+P4766+P4776</f>
        <v>52500</v>
      </c>
      <c r="Q4761" s="5">
        <f t="shared" si="3986"/>
        <v>0</v>
      </c>
      <c r="R4761" s="5">
        <f t="shared" si="3986"/>
        <v>0</v>
      </c>
      <c r="S4761" s="5">
        <f t="shared" si="3986"/>
        <v>0</v>
      </c>
      <c r="T4761" s="5">
        <v>0</v>
      </c>
      <c r="U4761" s="5">
        <f t="shared" si="3986"/>
        <v>52500</v>
      </c>
      <c r="V4761" s="36">
        <f t="shared" si="3986"/>
        <v>0</v>
      </c>
      <c r="W4761" s="5" t="e">
        <f t="shared" si="3973"/>
        <v>#DIV/0!</v>
      </c>
      <c r="X4761" s="24" t="s">
        <v>1214</v>
      </c>
    </row>
    <row r="4762" spans="1:24" hidden="1" x14ac:dyDescent="0.25">
      <c r="A4762" s="4" t="s">
        <v>263</v>
      </c>
      <c r="B4762" s="4" t="s">
        <v>1345</v>
      </c>
      <c r="C4762" s="4" t="s">
        <v>1596</v>
      </c>
      <c r="D4762" s="4" t="s">
        <v>245</v>
      </c>
      <c r="E4762" s="14" t="s">
        <v>474</v>
      </c>
      <c r="F4762" s="5">
        <f t="shared" ref="F4762:L4764" si="3987">F4763</f>
        <v>5000</v>
      </c>
      <c r="G4762" s="5">
        <f t="shared" si="3987"/>
        <v>0</v>
      </c>
      <c r="H4762" s="5">
        <f t="shared" si="3987"/>
        <v>0</v>
      </c>
      <c r="I4762" s="5">
        <f t="shared" si="3987"/>
        <v>0</v>
      </c>
      <c r="J4762" s="5">
        <f t="shared" si="3987"/>
        <v>0</v>
      </c>
      <c r="K4762" s="5">
        <f t="shared" si="3987"/>
        <v>0</v>
      </c>
      <c r="L4762" s="5">
        <f t="shared" si="3987"/>
        <v>0</v>
      </c>
      <c r="M4762" s="5">
        <f t="shared" si="3934"/>
        <v>5000</v>
      </c>
      <c r="N4762" s="5">
        <v>0</v>
      </c>
      <c r="O4762" s="5">
        <f t="shared" ref="O4762:O4764" si="3988">O4763</f>
        <v>5000</v>
      </c>
      <c r="P4762" s="5">
        <f t="shared" ref="P4762:V4764" si="3989">P4763</f>
        <v>0</v>
      </c>
      <c r="Q4762" s="5">
        <f t="shared" si="3989"/>
        <v>0</v>
      </c>
      <c r="R4762" s="5">
        <f t="shared" si="3989"/>
        <v>0</v>
      </c>
      <c r="S4762" s="5">
        <f t="shared" si="3989"/>
        <v>0</v>
      </c>
      <c r="T4762" s="5">
        <v>0</v>
      </c>
      <c r="U4762" s="5">
        <f t="shared" si="3989"/>
        <v>0</v>
      </c>
      <c r="V4762" s="36">
        <f t="shared" si="3989"/>
        <v>0</v>
      </c>
      <c r="W4762" s="5" t="e">
        <f t="shared" si="3973"/>
        <v>#DIV/0!</v>
      </c>
      <c r="X4762" s="24" t="s">
        <v>1214</v>
      </c>
    </row>
    <row r="4763" spans="1:24" ht="94.5" x14ac:dyDescent="0.25">
      <c r="A4763" s="4" t="s">
        <v>263</v>
      </c>
      <c r="B4763" s="4" t="s">
        <v>1345</v>
      </c>
      <c r="C4763" s="4" t="s">
        <v>1598</v>
      </c>
      <c r="D4763" s="4"/>
      <c r="E4763" s="14" t="s">
        <v>1599</v>
      </c>
      <c r="F4763" s="5">
        <f t="shared" si="3987"/>
        <v>5000</v>
      </c>
      <c r="G4763" s="5">
        <f t="shared" si="3987"/>
        <v>0</v>
      </c>
      <c r="H4763" s="5">
        <f t="shared" si="3987"/>
        <v>0</v>
      </c>
      <c r="I4763" s="5">
        <f t="shared" si="3987"/>
        <v>0</v>
      </c>
      <c r="J4763" s="5">
        <f t="shared" si="3987"/>
        <v>0</v>
      </c>
      <c r="K4763" s="5">
        <f t="shared" si="3987"/>
        <v>0</v>
      </c>
      <c r="L4763" s="5">
        <f t="shared" si="3987"/>
        <v>0</v>
      </c>
      <c r="M4763" s="5">
        <f t="shared" si="3934"/>
        <v>5000</v>
      </c>
      <c r="N4763" s="5">
        <v>197.83269999999999</v>
      </c>
      <c r="O4763" s="5">
        <f t="shared" si="3988"/>
        <v>5000</v>
      </c>
      <c r="P4763" s="5">
        <f t="shared" si="3989"/>
        <v>0</v>
      </c>
      <c r="Q4763" s="5">
        <f t="shared" si="3989"/>
        <v>0</v>
      </c>
      <c r="R4763" s="5">
        <f t="shared" si="3989"/>
        <v>0</v>
      </c>
      <c r="S4763" s="5">
        <f t="shared" si="3989"/>
        <v>0</v>
      </c>
      <c r="T4763" s="5">
        <v>197.83269999999999</v>
      </c>
      <c r="U4763" s="5">
        <f t="shared" si="3989"/>
        <v>0</v>
      </c>
      <c r="V4763" s="36">
        <f t="shared" si="3989"/>
        <v>0</v>
      </c>
      <c r="W4763" s="5">
        <f t="shared" si="3973"/>
        <v>100</v>
      </c>
      <c r="X4763" s="24"/>
    </row>
    <row r="4764" spans="1:24" ht="31.5" x14ac:dyDescent="0.25">
      <c r="A4764" s="4" t="s">
        <v>263</v>
      </c>
      <c r="B4764" s="4" t="s">
        <v>1345</v>
      </c>
      <c r="C4764" s="4" t="s">
        <v>1598</v>
      </c>
      <c r="D4764" s="4" t="s">
        <v>246</v>
      </c>
      <c r="E4764" s="14" t="s">
        <v>473</v>
      </c>
      <c r="F4764" s="5">
        <f t="shared" si="3987"/>
        <v>5000</v>
      </c>
      <c r="G4764" s="5">
        <f t="shared" si="3987"/>
        <v>0</v>
      </c>
      <c r="H4764" s="5">
        <f t="shared" si="3987"/>
        <v>0</v>
      </c>
      <c r="I4764" s="5">
        <f t="shared" si="3987"/>
        <v>0</v>
      </c>
      <c r="J4764" s="5">
        <f t="shared" si="3987"/>
        <v>0</v>
      </c>
      <c r="K4764" s="5">
        <f t="shared" si="3987"/>
        <v>0</v>
      </c>
      <c r="L4764" s="5">
        <f t="shared" si="3987"/>
        <v>0</v>
      </c>
      <c r="M4764" s="5">
        <f t="shared" si="3934"/>
        <v>5000</v>
      </c>
      <c r="N4764" s="5">
        <v>197.83269999999999</v>
      </c>
      <c r="O4764" s="5">
        <f t="shared" si="3988"/>
        <v>5000</v>
      </c>
      <c r="P4764" s="5">
        <f t="shared" si="3989"/>
        <v>0</v>
      </c>
      <c r="Q4764" s="5">
        <f t="shared" si="3989"/>
        <v>0</v>
      </c>
      <c r="R4764" s="5">
        <f t="shared" si="3989"/>
        <v>0</v>
      </c>
      <c r="S4764" s="5">
        <f t="shared" si="3989"/>
        <v>0</v>
      </c>
      <c r="T4764" s="5">
        <v>197.83269999999999</v>
      </c>
      <c r="U4764" s="5">
        <f t="shared" si="3989"/>
        <v>0</v>
      </c>
      <c r="V4764" s="36">
        <f t="shared" si="3989"/>
        <v>0</v>
      </c>
      <c r="W4764" s="5">
        <f t="shared" si="3973"/>
        <v>100</v>
      </c>
      <c r="X4764" s="24"/>
    </row>
    <row r="4765" spans="1:24" x14ac:dyDescent="0.25">
      <c r="A4765" s="4" t="s">
        <v>263</v>
      </c>
      <c r="B4765" s="4" t="s">
        <v>1345</v>
      </c>
      <c r="C4765" s="4" t="s">
        <v>1598</v>
      </c>
      <c r="D4765" s="4" t="s">
        <v>245</v>
      </c>
      <c r="E4765" s="14" t="s">
        <v>474</v>
      </c>
      <c r="F4765" s="5">
        <v>5000</v>
      </c>
      <c r="G4765" s="5"/>
      <c r="H4765" s="5"/>
      <c r="I4765" s="5"/>
      <c r="J4765" s="5"/>
      <c r="K4765" s="5"/>
      <c r="L4765" s="5"/>
      <c r="M4765" s="5">
        <f t="shared" si="3934"/>
        <v>5000</v>
      </c>
      <c r="N4765" s="5">
        <v>197.83269999999999</v>
      </c>
      <c r="O4765" s="5">
        <v>5000</v>
      </c>
      <c r="P4765" s="5">
        <v>0</v>
      </c>
      <c r="Q4765" s="5">
        <v>0</v>
      </c>
      <c r="R4765" s="5">
        <v>0</v>
      </c>
      <c r="S4765" s="5">
        <v>0</v>
      </c>
      <c r="T4765" s="5">
        <v>197.83269999999999</v>
      </c>
      <c r="U4765" s="5">
        <v>0</v>
      </c>
      <c r="V4765" s="36">
        <v>0</v>
      </c>
      <c r="W4765" s="5">
        <f t="shared" si="3973"/>
        <v>100</v>
      </c>
      <c r="X4765" s="24"/>
    </row>
    <row r="4766" spans="1:24" ht="63" x14ac:dyDescent="0.25">
      <c r="A4766" s="4" t="s">
        <v>263</v>
      </c>
      <c r="B4766" s="4" t="s">
        <v>1345</v>
      </c>
      <c r="C4766" s="4" t="s">
        <v>1229</v>
      </c>
      <c r="D4766" s="4"/>
      <c r="E4766" s="14" t="s">
        <v>1091</v>
      </c>
      <c r="F4766" s="5">
        <f t="shared" ref="F4766:L4766" si="3990">F4767+F4770+F4773</f>
        <v>133563.5</v>
      </c>
      <c r="G4766" s="5">
        <f t="shared" si="3990"/>
        <v>124703.4</v>
      </c>
      <c r="H4766" s="5">
        <f t="shared" si="3990"/>
        <v>108119.9</v>
      </c>
      <c r="I4766" s="5">
        <f t="shared" si="3990"/>
        <v>21455</v>
      </c>
      <c r="J4766" s="5">
        <f t="shared" si="3990"/>
        <v>35335</v>
      </c>
      <c r="K4766" s="5">
        <f t="shared" si="3990"/>
        <v>0</v>
      </c>
      <c r="L4766" s="5">
        <f t="shared" si="3990"/>
        <v>-1066.579</v>
      </c>
      <c r="M4766" s="5">
        <f t="shared" si="3934"/>
        <v>153951.921</v>
      </c>
      <c r="N4766" s="5">
        <v>149852.878</v>
      </c>
      <c r="O4766" s="5">
        <f>O4767+O4770+O4773</f>
        <v>36593.556079999995</v>
      </c>
      <c r="P4766" s="5">
        <f t="shared" ref="P4766:V4766" si="3991">P4767+P4770+P4773</f>
        <v>52500</v>
      </c>
      <c r="Q4766" s="5">
        <f t="shared" si="3991"/>
        <v>0</v>
      </c>
      <c r="R4766" s="5">
        <f t="shared" si="3991"/>
        <v>0</v>
      </c>
      <c r="S4766" s="5">
        <f t="shared" si="3991"/>
        <v>0</v>
      </c>
      <c r="T4766" s="5">
        <v>97496</v>
      </c>
      <c r="U4766" s="5">
        <f t="shared" si="3991"/>
        <v>52500</v>
      </c>
      <c r="V4766" s="36">
        <f t="shared" si="3991"/>
        <v>0</v>
      </c>
      <c r="W4766" s="5">
        <f t="shared" si="3973"/>
        <v>65.061146172981736</v>
      </c>
      <c r="X4766" s="26"/>
    </row>
    <row r="4767" spans="1:24" x14ac:dyDescent="0.25">
      <c r="A4767" s="4" t="s">
        <v>263</v>
      </c>
      <c r="B4767" s="4" t="s">
        <v>1345</v>
      </c>
      <c r="C4767" s="4" t="s">
        <v>1229</v>
      </c>
      <c r="D4767" s="4" t="s">
        <v>13</v>
      </c>
      <c r="E4767" s="14" t="s">
        <v>480</v>
      </c>
      <c r="F4767" s="5">
        <f t="shared" ref="F4767:L4768" si="3992">F4768</f>
        <v>60066.5</v>
      </c>
      <c r="G4767" s="5">
        <f t="shared" si="3992"/>
        <v>51206.400000000001</v>
      </c>
      <c r="H4767" s="5">
        <f t="shared" si="3992"/>
        <v>52122.9</v>
      </c>
      <c r="I4767" s="5">
        <f t="shared" si="3992"/>
        <v>21455</v>
      </c>
      <c r="J4767" s="5">
        <f t="shared" si="3992"/>
        <v>35335</v>
      </c>
      <c r="K4767" s="5">
        <f t="shared" si="3992"/>
        <v>0</v>
      </c>
      <c r="L4767" s="5">
        <f t="shared" si="3992"/>
        <v>-387.58</v>
      </c>
      <c r="M4767" s="5">
        <f t="shared" si="3934"/>
        <v>81133.919999999998</v>
      </c>
      <c r="N4767" s="5">
        <v>149852.878</v>
      </c>
      <c r="O4767" s="5">
        <f>O4768</f>
        <v>36222.555079999998</v>
      </c>
      <c r="P4767" s="5">
        <f t="shared" ref="P4767:V4768" si="3993">P4768</f>
        <v>0</v>
      </c>
      <c r="Q4767" s="5">
        <f t="shared" si="3993"/>
        <v>0</v>
      </c>
      <c r="R4767" s="5">
        <f t="shared" si="3993"/>
        <v>0</v>
      </c>
      <c r="S4767" s="5">
        <f t="shared" si="3993"/>
        <v>0</v>
      </c>
      <c r="T4767" s="5">
        <v>97496</v>
      </c>
      <c r="U4767" s="5">
        <f t="shared" si="3993"/>
        <v>0</v>
      </c>
      <c r="V4767" s="36">
        <f t="shared" si="3993"/>
        <v>0</v>
      </c>
      <c r="W4767" s="5">
        <f t="shared" si="3973"/>
        <v>65.061146172981736</v>
      </c>
      <c r="X4767" s="26"/>
    </row>
    <row r="4768" spans="1:24" x14ac:dyDescent="0.25">
      <c r="A4768" s="4" t="s">
        <v>263</v>
      </c>
      <c r="B4768" s="4" t="s">
        <v>1345</v>
      </c>
      <c r="C4768" s="4" t="s">
        <v>1229</v>
      </c>
      <c r="D4768" s="4" t="s">
        <v>14</v>
      </c>
      <c r="E4768" s="14" t="s">
        <v>482</v>
      </c>
      <c r="F4768" s="5">
        <f t="shared" si="3992"/>
        <v>60066.5</v>
      </c>
      <c r="G4768" s="5">
        <f t="shared" si="3992"/>
        <v>51206.400000000001</v>
      </c>
      <c r="H4768" s="5">
        <f t="shared" si="3992"/>
        <v>52122.9</v>
      </c>
      <c r="I4768" s="5">
        <f t="shared" si="3992"/>
        <v>21455</v>
      </c>
      <c r="J4768" s="5">
        <f t="shared" si="3992"/>
        <v>35335</v>
      </c>
      <c r="K4768" s="5">
        <f t="shared" si="3992"/>
        <v>0</v>
      </c>
      <c r="L4768" s="5">
        <f t="shared" si="3992"/>
        <v>-387.58</v>
      </c>
      <c r="M4768" s="5">
        <f t="shared" si="3934"/>
        <v>81133.919999999998</v>
      </c>
      <c r="N4768" s="5">
        <v>149852.878</v>
      </c>
      <c r="O4768" s="5">
        <f>O4769</f>
        <v>36222.555079999998</v>
      </c>
      <c r="P4768" s="5">
        <f t="shared" si="3993"/>
        <v>0</v>
      </c>
      <c r="Q4768" s="5">
        <f t="shared" si="3993"/>
        <v>0</v>
      </c>
      <c r="R4768" s="5">
        <f t="shared" si="3993"/>
        <v>0</v>
      </c>
      <c r="S4768" s="5">
        <f t="shared" si="3993"/>
        <v>0</v>
      </c>
      <c r="T4768" s="5">
        <v>97496</v>
      </c>
      <c r="U4768" s="5">
        <f t="shared" si="3993"/>
        <v>0</v>
      </c>
      <c r="V4768" s="36">
        <f t="shared" si="3993"/>
        <v>0</v>
      </c>
      <c r="W4768" s="5">
        <f t="shared" si="3973"/>
        <v>65.061146172981736</v>
      </c>
      <c r="X4768" s="26"/>
    </row>
    <row r="4769" spans="1:24" x14ac:dyDescent="0.25">
      <c r="A4769" s="4" t="s">
        <v>263</v>
      </c>
      <c r="B4769" s="4" t="s">
        <v>1345</v>
      </c>
      <c r="C4769" s="4" t="s">
        <v>1600</v>
      </c>
      <c r="D4769" s="4"/>
      <c r="E4769" s="14" t="s">
        <v>1048</v>
      </c>
      <c r="F4769" s="5">
        <v>60066.5</v>
      </c>
      <c r="G4769" s="5">
        <v>51206.400000000001</v>
      </c>
      <c r="H4769" s="5">
        <v>52122.9</v>
      </c>
      <c r="I4769" s="5">
        <v>21455</v>
      </c>
      <c r="J4769" s="5">
        <v>35335</v>
      </c>
      <c r="K4769" s="5"/>
      <c r="L4769" s="5">
        <v>-387.58</v>
      </c>
      <c r="M4769" s="5">
        <f t="shared" si="3934"/>
        <v>81133.919999999998</v>
      </c>
      <c r="N4769" s="5">
        <v>270000</v>
      </c>
      <c r="O4769" s="5">
        <v>36222.555079999998</v>
      </c>
      <c r="P4769" s="5">
        <v>0</v>
      </c>
      <c r="Q4769" s="5">
        <v>0</v>
      </c>
      <c r="R4769" s="5">
        <v>0</v>
      </c>
      <c r="S4769" s="5">
        <v>0</v>
      </c>
      <c r="T4769" s="5">
        <v>270000</v>
      </c>
      <c r="U4769" s="5">
        <v>0</v>
      </c>
      <c r="V4769" s="36">
        <v>0</v>
      </c>
      <c r="W4769" s="5">
        <f t="shared" si="3973"/>
        <v>100</v>
      </c>
      <c r="X4769" s="26"/>
    </row>
    <row r="4770" spans="1:24" ht="31.5" x14ac:dyDescent="0.25">
      <c r="A4770" s="4" t="s">
        <v>263</v>
      </c>
      <c r="B4770" s="4" t="s">
        <v>1345</v>
      </c>
      <c r="C4770" s="4" t="s">
        <v>1601</v>
      </c>
      <c r="D4770" s="4"/>
      <c r="E4770" s="14" t="s">
        <v>1602</v>
      </c>
      <c r="F4770" s="5">
        <f t="shared" ref="F4770:L4771" si="3994">F4771</f>
        <v>3497</v>
      </c>
      <c r="G4770" s="5">
        <f t="shared" si="3994"/>
        <v>3497</v>
      </c>
      <c r="H4770" s="5">
        <f t="shared" si="3994"/>
        <v>3497</v>
      </c>
      <c r="I4770" s="5">
        <f t="shared" si="3994"/>
        <v>0</v>
      </c>
      <c r="J4770" s="5">
        <f t="shared" si="3994"/>
        <v>0</v>
      </c>
      <c r="K4770" s="5">
        <f t="shared" si="3994"/>
        <v>0</v>
      </c>
      <c r="L4770" s="5">
        <f t="shared" si="3994"/>
        <v>-678.99900000000002</v>
      </c>
      <c r="M4770" s="5">
        <f t="shared" si="3934"/>
        <v>2818.0010000000002</v>
      </c>
      <c r="N4770" s="5">
        <v>270000</v>
      </c>
      <c r="O4770" s="5">
        <f>O4771</f>
        <v>371.00099999999998</v>
      </c>
      <c r="P4770" s="5">
        <f t="shared" ref="P4770:V4771" si="3995">P4771</f>
        <v>0</v>
      </c>
      <c r="Q4770" s="5">
        <f t="shared" si="3995"/>
        <v>0</v>
      </c>
      <c r="R4770" s="5">
        <f t="shared" si="3995"/>
        <v>0</v>
      </c>
      <c r="S4770" s="5">
        <f t="shared" si="3995"/>
        <v>0</v>
      </c>
      <c r="T4770" s="5">
        <v>270000</v>
      </c>
      <c r="U4770" s="5">
        <f t="shared" si="3995"/>
        <v>0</v>
      </c>
      <c r="V4770" s="36">
        <f t="shared" si="3995"/>
        <v>0</v>
      </c>
      <c r="W4770" s="5">
        <f t="shared" si="3973"/>
        <v>100</v>
      </c>
      <c r="X4770" s="26"/>
    </row>
    <row r="4771" spans="1:24" ht="31.5" x14ac:dyDescent="0.25">
      <c r="A4771" s="4" t="s">
        <v>263</v>
      </c>
      <c r="B4771" s="4" t="s">
        <v>1345</v>
      </c>
      <c r="C4771" s="4" t="s">
        <v>1601</v>
      </c>
      <c r="D4771" s="4" t="s">
        <v>246</v>
      </c>
      <c r="E4771" s="14" t="s">
        <v>473</v>
      </c>
      <c r="F4771" s="5">
        <f t="shared" si="3994"/>
        <v>3497</v>
      </c>
      <c r="G4771" s="5">
        <f t="shared" si="3994"/>
        <v>3497</v>
      </c>
      <c r="H4771" s="5">
        <f t="shared" si="3994"/>
        <v>3497</v>
      </c>
      <c r="I4771" s="5">
        <f t="shared" si="3994"/>
        <v>0</v>
      </c>
      <c r="J4771" s="5">
        <f t="shared" si="3994"/>
        <v>0</v>
      </c>
      <c r="K4771" s="5">
        <f t="shared" si="3994"/>
        <v>0</v>
      </c>
      <c r="L4771" s="5">
        <f t="shared" si="3994"/>
        <v>-678.99900000000002</v>
      </c>
      <c r="M4771" s="5">
        <f t="shared" si="3934"/>
        <v>2818.0010000000002</v>
      </c>
      <c r="N4771" s="5">
        <v>270000</v>
      </c>
      <c r="O4771" s="5">
        <f>O4772</f>
        <v>371.00099999999998</v>
      </c>
      <c r="P4771" s="5">
        <f t="shared" si="3995"/>
        <v>0</v>
      </c>
      <c r="Q4771" s="5">
        <f t="shared" si="3995"/>
        <v>0</v>
      </c>
      <c r="R4771" s="5">
        <f t="shared" si="3995"/>
        <v>0</v>
      </c>
      <c r="S4771" s="5">
        <f t="shared" si="3995"/>
        <v>0</v>
      </c>
      <c r="T4771" s="5">
        <v>270000</v>
      </c>
      <c r="U4771" s="5">
        <f t="shared" si="3995"/>
        <v>0</v>
      </c>
      <c r="V4771" s="36">
        <f t="shared" si="3995"/>
        <v>0</v>
      </c>
      <c r="W4771" s="5">
        <f t="shared" si="3973"/>
        <v>100</v>
      </c>
      <c r="X4771" s="26"/>
    </row>
    <row r="4772" spans="1:24" x14ac:dyDescent="0.25">
      <c r="A4772" s="4" t="s">
        <v>263</v>
      </c>
      <c r="B4772" s="4" t="s">
        <v>1345</v>
      </c>
      <c r="C4772" s="4" t="s">
        <v>1601</v>
      </c>
      <c r="D4772" s="4" t="s">
        <v>245</v>
      </c>
      <c r="E4772" s="14" t="s">
        <v>474</v>
      </c>
      <c r="F4772" s="5">
        <v>3497</v>
      </c>
      <c r="G4772" s="5">
        <v>3497</v>
      </c>
      <c r="H4772" s="5">
        <v>3497</v>
      </c>
      <c r="I4772" s="5"/>
      <c r="J4772" s="5"/>
      <c r="K4772" s="5"/>
      <c r="L4772" s="5">
        <v>-678.99900000000002</v>
      </c>
      <c r="M4772" s="5">
        <f t="shared" si="3934"/>
        <v>2818.0010000000002</v>
      </c>
      <c r="N4772" s="5">
        <v>270000</v>
      </c>
      <c r="O4772" s="5">
        <v>371.00099999999998</v>
      </c>
      <c r="P4772" s="5">
        <v>0</v>
      </c>
      <c r="Q4772" s="5">
        <v>0</v>
      </c>
      <c r="R4772" s="5">
        <v>0</v>
      </c>
      <c r="S4772" s="5">
        <v>0</v>
      </c>
      <c r="T4772" s="5">
        <v>270000</v>
      </c>
      <c r="U4772" s="5">
        <v>0</v>
      </c>
      <c r="V4772" s="36">
        <v>0</v>
      </c>
      <c r="W4772" s="5">
        <f t="shared" si="3973"/>
        <v>100</v>
      </c>
      <c r="X4772" s="26"/>
    </row>
    <row r="4773" spans="1:24" ht="47.25" x14ac:dyDescent="0.25">
      <c r="A4773" s="4" t="s">
        <v>263</v>
      </c>
      <c r="B4773" s="4" t="s">
        <v>1345</v>
      </c>
      <c r="C4773" s="4" t="s">
        <v>1165</v>
      </c>
      <c r="D4773" s="4"/>
      <c r="E4773" s="14" t="s">
        <v>1166</v>
      </c>
      <c r="F4773" s="5">
        <f t="shared" ref="F4773:L4774" si="3996">F4774</f>
        <v>70000</v>
      </c>
      <c r="G4773" s="5">
        <f t="shared" si="3996"/>
        <v>70000</v>
      </c>
      <c r="H4773" s="5">
        <f t="shared" si="3996"/>
        <v>52500</v>
      </c>
      <c r="I4773" s="5">
        <f t="shared" si="3996"/>
        <v>0</v>
      </c>
      <c r="J4773" s="5">
        <f t="shared" si="3996"/>
        <v>0</v>
      </c>
      <c r="K4773" s="5">
        <f t="shared" si="3996"/>
        <v>0</v>
      </c>
      <c r="L4773" s="5">
        <f t="shared" si="3996"/>
        <v>0</v>
      </c>
      <c r="M4773" s="5">
        <f t="shared" si="3934"/>
        <v>70000</v>
      </c>
      <c r="N4773" s="5">
        <v>1261009.8644900001</v>
      </c>
      <c r="O4773" s="5">
        <f>O4774</f>
        <v>0</v>
      </c>
      <c r="P4773" s="5">
        <f t="shared" ref="P4773:V4774" si="3997">P4774</f>
        <v>52500</v>
      </c>
      <c r="Q4773" s="5">
        <f t="shared" si="3997"/>
        <v>0</v>
      </c>
      <c r="R4773" s="5">
        <f t="shared" si="3997"/>
        <v>0</v>
      </c>
      <c r="S4773" s="5">
        <f t="shared" si="3997"/>
        <v>0</v>
      </c>
      <c r="T4773" s="5">
        <v>1110435.81152</v>
      </c>
      <c r="U4773" s="5">
        <f t="shared" si="3997"/>
        <v>52500</v>
      </c>
      <c r="V4773" s="36">
        <f t="shared" si="3997"/>
        <v>0</v>
      </c>
      <c r="W4773" s="5">
        <f t="shared" si="3973"/>
        <v>88.059248606203582</v>
      </c>
      <c r="X4773" s="26"/>
    </row>
    <row r="4774" spans="1:24" ht="63" x14ac:dyDescent="0.25">
      <c r="A4774" s="4" t="s">
        <v>263</v>
      </c>
      <c r="B4774" s="4" t="s">
        <v>1345</v>
      </c>
      <c r="C4774" s="4" t="s">
        <v>1167</v>
      </c>
      <c r="D4774" s="4"/>
      <c r="E4774" s="14" t="s">
        <v>822</v>
      </c>
      <c r="F4774" s="5">
        <f t="shared" si="3996"/>
        <v>70000</v>
      </c>
      <c r="G4774" s="5">
        <f t="shared" si="3996"/>
        <v>70000</v>
      </c>
      <c r="H4774" s="5">
        <f t="shared" si="3996"/>
        <v>52500</v>
      </c>
      <c r="I4774" s="5">
        <f t="shared" si="3996"/>
        <v>0</v>
      </c>
      <c r="J4774" s="5">
        <f t="shared" si="3996"/>
        <v>0</v>
      </c>
      <c r="K4774" s="5">
        <f t="shared" si="3996"/>
        <v>0</v>
      </c>
      <c r="L4774" s="5">
        <f t="shared" si="3996"/>
        <v>0</v>
      </c>
      <c r="M4774" s="5">
        <f t="shared" si="3934"/>
        <v>70000</v>
      </c>
      <c r="N4774" s="5">
        <v>1261009.8644900001</v>
      </c>
      <c r="O4774" s="5">
        <f>O4775</f>
        <v>0</v>
      </c>
      <c r="P4774" s="5">
        <f t="shared" si="3997"/>
        <v>52500</v>
      </c>
      <c r="Q4774" s="5">
        <f t="shared" si="3997"/>
        <v>0</v>
      </c>
      <c r="R4774" s="5">
        <f t="shared" si="3997"/>
        <v>0</v>
      </c>
      <c r="S4774" s="5">
        <f t="shared" si="3997"/>
        <v>0</v>
      </c>
      <c r="T4774" s="5">
        <v>1110435.81152</v>
      </c>
      <c r="U4774" s="5">
        <f t="shared" si="3997"/>
        <v>52500</v>
      </c>
      <c r="V4774" s="36">
        <f t="shared" si="3997"/>
        <v>0</v>
      </c>
      <c r="W4774" s="5">
        <f t="shared" si="3973"/>
        <v>88.059248606203582</v>
      </c>
      <c r="X4774" s="26"/>
    </row>
    <row r="4775" spans="1:24" ht="31.5" x14ac:dyDescent="0.25">
      <c r="A4775" s="4" t="s">
        <v>263</v>
      </c>
      <c r="B4775" s="4" t="s">
        <v>1345</v>
      </c>
      <c r="C4775" s="4" t="s">
        <v>1168</v>
      </c>
      <c r="D4775" s="4"/>
      <c r="E4775" s="14" t="s">
        <v>536</v>
      </c>
      <c r="F4775" s="5">
        <v>70000</v>
      </c>
      <c r="G4775" s="5">
        <v>70000</v>
      </c>
      <c r="H4775" s="5">
        <v>52500</v>
      </c>
      <c r="I4775" s="5"/>
      <c r="J4775" s="5"/>
      <c r="K4775" s="5"/>
      <c r="L4775" s="5"/>
      <c r="M4775" s="5">
        <f t="shared" si="3934"/>
        <v>70000</v>
      </c>
      <c r="N4775" s="5">
        <v>191151.13449</v>
      </c>
      <c r="O4775" s="5">
        <v>0</v>
      </c>
      <c r="P4775" s="5">
        <v>52500</v>
      </c>
      <c r="Q4775" s="5">
        <v>0</v>
      </c>
      <c r="R4775" s="5">
        <v>0</v>
      </c>
      <c r="S4775" s="5">
        <v>0</v>
      </c>
      <c r="T4775" s="5">
        <v>178277.69234000001</v>
      </c>
      <c r="U4775" s="5">
        <v>52500</v>
      </c>
      <c r="V4775" s="36">
        <v>0</v>
      </c>
      <c r="W4775" s="5">
        <f t="shared" si="3973"/>
        <v>93.265306960198316</v>
      </c>
      <c r="X4775" s="26"/>
    </row>
    <row r="4776" spans="1:24" ht="31.5" x14ac:dyDescent="0.25">
      <c r="A4776" s="4" t="s">
        <v>263</v>
      </c>
      <c r="B4776" s="4" t="s">
        <v>1345</v>
      </c>
      <c r="C4776" s="4" t="s">
        <v>1168</v>
      </c>
      <c r="D4776" s="4" t="s">
        <v>11</v>
      </c>
      <c r="E4776" s="14" t="s">
        <v>465</v>
      </c>
      <c r="F4776" s="5">
        <f t="shared" ref="F4776:L4776" si="3998">F4777</f>
        <v>45593.5</v>
      </c>
      <c r="G4776" s="5">
        <f t="shared" si="3998"/>
        <v>28653.8</v>
      </c>
      <c r="H4776" s="5">
        <f t="shared" si="3998"/>
        <v>29553.8</v>
      </c>
      <c r="I4776" s="5">
        <f t="shared" si="3998"/>
        <v>-7453.8</v>
      </c>
      <c r="J4776" s="5">
        <f t="shared" si="3998"/>
        <v>-7425.8</v>
      </c>
      <c r="K4776" s="5">
        <f t="shared" si="3998"/>
        <v>-7425.8</v>
      </c>
      <c r="L4776" s="5">
        <f t="shared" si="3998"/>
        <v>11906.288</v>
      </c>
      <c r="M4776" s="5">
        <f t="shared" si="3934"/>
        <v>50045.987999999998</v>
      </c>
      <c r="N4776" s="5">
        <v>191151.13449</v>
      </c>
      <c r="O4776" s="5">
        <f>O4777</f>
        <v>33883.336919999994</v>
      </c>
      <c r="P4776" s="5">
        <f t="shared" ref="P4776:V4776" si="3999">P4777</f>
        <v>0</v>
      </c>
      <c r="Q4776" s="5">
        <f t="shared" si="3999"/>
        <v>0</v>
      </c>
      <c r="R4776" s="5">
        <f t="shared" si="3999"/>
        <v>0</v>
      </c>
      <c r="S4776" s="5">
        <f t="shared" si="3999"/>
        <v>0</v>
      </c>
      <c r="T4776" s="5">
        <v>178277.69234000001</v>
      </c>
      <c r="U4776" s="5">
        <f t="shared" si="3999"/>
        <v>0</v>
      </c>
      <c r="V4776" s="36">
        <f t="shared" si="3999"/>
        <v>0</v>
      </c>
      <c r="W4776" s="5">
        <f t="shared" si="3973"/>
        <v>93.265306960198316</v>
      </c>
      <c r="X4776" s="26"/>
    </row>
    <row r="4777" spans="1:24" ht="31.5" x14ac:dyDescent="0.25">
      <c r="A4777" s="4" t="s">
        <v>263</v>
      </c>
      <c r="B4777" s="4" t="s">
        <v>1345</v>
      </c>
      <c r="C4777" s="4" t="s">
        <v>1168</v>
      </c>
      <c r="D4777" s="4" t="s">
        <v>12</v>
      </c>
      <c r="E4777" s="14" t="s">
        <v>466</v>
      </c>
      <c r="F4777" s="5">
        <f t="shared" ref="F4777:L4777" si="4000">F4778+F4780</f>
        <v>45593.5</v>
      </c>
      <c r="G4777" s="5">
        <f t="shared" si="4000"/>
        <v>28653.8</v>
      </c>
      <c r="H4777" s="5">
        <f t="shared" si="4000"/>
        <v>29553.8</v>
      </c>
      <c r="I4777" s="5">
        <f t="shared" si="4000"/>
        <v>-7453.8</v>
      </c>
      <c r="J4777" s="5">
        <f t="shared" si="4000"/>
        <v>-7425.8</v>
      </c>
      <c r="K4777" s="5">
        <f t="shared" si="4000"/>
        <v>-7425.8</v>
      </c>
      <c r="L4777" s="5">
        <f t="shared" si="4000"/>
        <v>11906.288</v>
      </c>
      <c r="M4777" s="5">
        <f t="shared" si="3934"/>
        <v>50045.987999999998</v>
      </c>
      <c r="N4777" s="5">
        <v>191151.13449</v>
      </c>
      <c r="O4777" s="5">
        <f>O4778+O4780</f>
        <v>33883.336919999994</v>
      </c>
      <c r="P4777" s="5">
        <f t="shared" ref="P4777:V4777" si="4001">P4778+P4780</f>
        <v>0</v>
      </c>
      <c r="Q4777" s="5">
        <f t="shared" si="4001"/>
        <v>0</v>
      </c>
      <c r="R4777" s="5">
        <f t="shared" si="4001"/>
        <v>0</v>
      </c>
      <c r="S4777" s="5">
        <f t="shared" si="4001"/>
        <v>0</v>
      </c>
      <c r="T4777" s="5">
        <v>178277.69234000001</v>
      </c>
      <c r="U4777" s="5">
        <f t="shared" si="4001"/>
        <v>0</v>
      </c>
      <c r="V4777" s="36">
        <f t="shared" si="4001"/>
        <v>0</v>
      </c>
      <c r="W4777" s="5">
        <f t="shared" si="3973"/>
        <v>93.265306960198316</v>
      </c>
      <c r="X4777" s="26"/>
    </row>
    <row r="4778" spans="1:24" ht="63" x14ac:dyDescent="0.25">
      <c r="A4778" s="4" t="s">
        <v>263</v>
      </c>
      <c r="B4778" s="4" t="s">
        <v>1345</v>
      </c>
      <c r="C4778" s="4" t="s">
        <v>1169</v>
      </c>
      <c r="D4778" s="4"/>
      <c r="E4778" s="14" t="s">
        <v>535</v>
      </c>
      <c r="F4778" s="5">
        <f t="shared" ref="F4778:L4778" si="4002">F4779</f>
        <v>45565.5</v>
      </c>
      <c r="G4778" s="5">
        <f t="shared" si="4002"/>
        <v>28625.8</v>
      </c>
      <c r="H4778" s="5">
        <f t="shared" si="4002"/>
        <v>29525.8</v>
      </c>
      <c r="I4778" s="5">
        <f t="shared" si="4002"/>
        <v>-7453.8</v>
      </c>
      <c r="J4778" s="5">
        <f t="shared" si="4002"/>
        <v>-7425.8</v>
      </c>
      <c r="K4778" s="5">
        <f t="shared" si="4002"/>
        <v>-7425.8</v>
      </c>
      <c r="L4778" s="5">
        <f t="shared" si="4002"/>
        <v>11906.288</v>
      </c>
      <c r="M4778" s="5">
        <f t="shared" si="3934"/>
        <v>50017.987999999998</v>
      </c>
      <c r="N4778" s="5">
        <v>1069858.73</v>
      </c>
      <c r="O4778" s="5">
        <f>O4779</f>
        <v>33851.418919999996</v>
      </c>
      <c r="P4778" s="5">
        <f t="shared" ref="P4778:V4778" si="4003">P4779</f>
        <v>0</v>
      </c>
      <c r="Q4778" s="5">
        <f t="shared" si="4003"/>
        <v>0</v>
      </c>
      <c r="R4778" s="5">
        <f t="shared" si="4003"/>
        <v>0</v>
      </c>
      <c r="S4778" s="5">
        <f t="shared" si="4003"/>
        <v>0</v>
      </c>
      <c r="T4778" s="5">
        <v>932158.11918000004</v>
      </c>
      <c r="U4778" s="5">
        <f t="shared" si="4003"/>
        <v>0</v>
      </c>
      <c r="V4778" s="36">
        <f t="shared" si="4003"/>
        <v>0</v>
      </c>
      <c r="W4778" s="5">
        <f t="shared" si="3973"/>
        <v>87.129084713829457</v>
      </c>
      <c r="X4778" s="26"/>
    </row>
    <row r="4779" spans="1:24" ht="31.5" x14ac:dyDescent="0.25">
      <c r="A4779" s="4" t="s">
        <v>263</v>
      </c>
      <c r="B4779" s="4" t="s">
        <v>1345</v>
      </c>
      <c r="C4779" s="4" t="s">
        <v>1169</v>
      </c>
      <c r="D4779" s="4" t="s">
        <v>11</v>
      </c>
      <c r="E4779" s="14" t="s">
        <v>465</v>
      </c>
      <c r="F4779" s="5">
        <v>45565.5</v>
      </c>
      <c r="G4779" s="5">
        <v>28625.8</v>
      </c>
      <c r="H4779" s="5">
        <v>29525.8</v>
      </c>
      <c r="I4779" s="5">
        <v>-7453.8</v>
      </c>
      <c r="J4779" s="5">
        <v>-7425.8</v>
      </c>
      <c r="K4779" s="5">
        <v>-7425.8</v>
      </c>
      <c r="L4779" s="5">
        <f>-237.159+12181.162-37.715</f>
        <v>11906.288</v>
      </c>
      <c r="M4779" s="5">
        <f t="shared" si="3934"/>
        <v>50017.987999999998</v>
      </c>
      <c r="N4779" s="5">
        <v>1069858.73</v>
      </c>
      <c r="O4779" s="5">
        <v>33851.418919999996</v>
      </c>
      <c r="P4779" s="5">
        <v>0</v>
      </c>
      <c r="Q4779" s="5">
        <v>0</v>
      </c>
      <c r="R4779" s="5">
        <v>0</v>
      </c>
      <c r="S4779" s="5">
        <v>0</v>
      </c>
      <c r="T4779" s="5">
        <v>932158.11918000004</v>
      </c>
      <c r="U4779" s="5">
        <v>0</v>
      </c>
      <c r="V4779" s="36">
        <v>0</v>
      </c>
      <c r="W4779" s="5">
        <f t="shared" si="3973"/>
        <v>87.129084713829457</v>
      </c>
      <c r="X4779" s="26"/>
    </row>
    <row r="4780" spans="1:24" ht="31.5" x14ac:dyDescent="0.25">
      <c r="A4780" s="4" t="s">
        <v>263</v>
      </c>
      <c r="B4780" s="4" t="s">
        <v>1345</v>
      </c>
      <c r="C4780" s="4" t="s">
        <v>1169</v>
      </c>
      <c r="D4780" s="4" t="s">
        <v>12</v>
      </c>
      <c r="E4780" s="14" t="s">
        <v>466</v>
      </c>
      <c r="F4780" s="5">
        <f t="shared" ref="F4780:L4780" si="4004">F4781</f>
        <v>28</v>
      </c>
      <c r="G4780" s="5">
        <f t="shared" si="4004"/>
        <v>28</v>
      </c>
      <c r="H4780" s="5">
        <f t="shared" si="4004"/>
        <v>28</v>
      </c>
      <c r="I4780" s="5">
        <f t="shared" si="4004"/>
        <v>0</v>
      </c>
      <c r="J4780" s="5">
        <f t="shared" si="4004"/>
        <v>0</v>
      </c>
      <c r="K4780" s="5">
        <f t="shared" si="4004"/>
        <v>0</v>
      </c>
      <c r="L4780" s="5">
        <f t="shared" si="4004"/>
        <v>0</v>
      </c>
      <c r="M4780" s="5">
        <f t="shared" si="3934"/>
        <v>28</v>
      </c>
      <c r="N4780" s="5">
        <v>1069858.73</v>
      </c>
      <c r="O4780" s="5">
        <f>O4781</f>
        <v>31.917999999999999</v>
      </c>
      <c r="P4780" s="5">
        <f t="shared" ref="P4780:V4780" si="4005">P4781</f>
        <v>0</v>
      </c>
      <c r="Q4780" s="5">
        <f t="shared" si="4005"/>
        <v>0</v>
      </c>
      <c r="R4780" s="5">
        <f t="shared" si="4005"/>
        <v>0</v>
      </c>
      <c r="S4780" s="5">
        <f t="shared" si="4005"/>
        <v>0</v>
      </c>
      <c r="T4780" s="5">
        <v>932158.11918000004</v>
      </c>
      <c r="U4780" s="5">
        <f t="shared" si="4005"/>
        <v>0</v>
      </c>
      <c r="V4780" s="36">
        <f t="shared" si="4005"/>
        <v>0</v>
      </c>
      <c r="W4780" s="5">
        <f t="shared" si="3973"/>
        <v>87.129084713829457</v>
      </c>
      <c r="X4780" s="26"/>
    </row>
    <row r="4781" spans="1:24" ht="47.25" x14ac:dyDescent="0.25">
      <c r="A4781" s="4" t="s">
        <v>263</v>
      </c>
      <c r="B4781" s="4" t="s">
        <v>1345</v>
      </c>
      <c r="C4781" s="4" t="s">
        <v>36</v>
      </c>
      <c r="D4781" s="4"/>
      <c r="E4781" s="14" t="s">
        <v>732</v>
      </c>
      <c r="F4781" s="5">
        <v>28</v>
      </c>
      <c r="G4781" s="5">
        <v>28</v>
      </c>
      <c r="H4781" s="5">
        <v>28</v>
      </c>
      <c r="I4781" s="5"/>
      <c r="J4781" s="5"/>
      <c r="K4781" s="5"/>
      <c r="L4781" s="5"/>
      <c r="M4781" s="5">
        <f t="shared" si="3934"/>
        <v>28</v>
      </c>
      <c r="N4781" s="5">
        <v>7889.8523999999998</v>
      </c>
      <c r="O4781" s="5">
        <v>31.917999999999999</v>
      </c>
      <c r="P4781" s="5">
        <v>0</v>
      </c>
      <c r="Q4781" s="5">
        <v>0</v>
      </c>
      <c r="R4781" s="5">
        <v>0</v>
      </c>
      <c r="S4781" s="5">
        <v>0</v>
      </c>
      <c r="T4781" s="5">
        <v>7889.8523999999998</v>
      </c>
      <c r="U4781" s="5">
        <v>0</v>
      </c>
      <c r="V4781" s="36">
        <v>0</v>
      </c>
      <c r="W4781" s="5">
        <f t="shared" si="3973"/>
        <v>100</v>
      </c>
      <c r="X4781" s="26"/>
    </row>
    <row r="4782" spans="1:24" x14ac:dyDescent="0.25">
      <c r="A4782" s="4" t="s">
        <v>263</v>
      </c>
      <c r="B4782" s="4" t="s">
        <v>1345</v>
      </c>
      <c r="C4782" s="4" t="s">
        <v>37</v>
      </c>
      <c r="D4782" s="4"/>
      <c r="E4782" s="14" t="s">
        <v>735</v>
      </c>
      <c r="F4782" s="5">
        <f t="shared" ref="F4782:L4782" si="4006">F4783+F4856</f>
        <v>3871608.5</v>
      </c>
      <c r="G4782" s="5">
        <f t="shared" si="4006"/>
        <v>4332190.1000000006</v>
      </c>
      <c r="H4782" s="5">
        <f t="shared" si="4006"/>
        <v>4296764</v>
      </c>
      <c r="I4782" s="5">
        <f t="shared" si="4006"/>
        <v>-353633.13800000004</v>
      </c>
      <c r="J4782" s="5">
        <f t="shared" si="4006"/>
        <v>-406541.9</v>
      </c>
      <c r="K4782" s="5">
        <f t="shared" si="4006"/>
        <v>-377151.9</v>
      </c>
      <c r="L4782" s="5">
        <f t="shared" si="4006"/>
        <v>-1033743.7740000001</v>
      </c>
      <c r="M4782" s="5">
        <f t="shared" ref="M4782:M4852" si="4007">F4782+I4782+L4782</f>
        <v>2484231.5879999995</v>
      </c>
      <c r="N4782" s="5">
        <v>7889.8523999999998</v>
      </c>
      <c r="O4782" s="5">
        <f>O4783+O4856</f>
        <v>2395311.3388999999</v>
      </c>
      <c r="P4782" s="5">
        <f t="shared" ref="P4782:V4782" si="4008">P4783+P4856</f>
        <v>346548.68835000001</v>
      </c>
      <c r="Q4782" s="5">
        <f t="shared" si="4008"/>
        <v>705641.50806999998</v>
      </c>
      <c r="R4782" s="5">
        <f>R4783+R4856</f>
        <v>9466687.4728300013</v>
      </c>
      <c r="S4782" s="5">
        <f t="shared" si="4008"/>
        <v>2063434.7325299997</v>
      </c>
      <c r="T4782" s="5">
        <v>7889.8523999999998</v>
      </c>
      <c r="U4782" s="5">
        <f t="shared" si="4008"/>
        <v>340784.27531</v>
      </c>
      <c r="V4782" s="36">
        <f t="shared" si="4008"/>
        <v>4399659.9129999997</v>
      </c>
      <c r="W4782" s="5">
        <f t="shared" si="3973"/>
        <v>100</v>
      </c>
      <c r="X4782" s="26"/>
    </row>
    <row r="4783" spans="1:24" x14ac:dyDescent="0.25">
      <c r="A4783" s="4" t="s">
        <v>263</v>
      </c>
      <c r="B4783" s="4" t="s">
        <v>1345</v>
      </c>
      <c r="C4783" s="4" t="s">
        <v>38</v>
      </c>
      <c r="D4783" s="4"/>
      <c r="E4783" s="14" t="s">
        <v>736</v>
      </c>
      <c r="F4783" s="5">
        <f t="shared" ref="F4783:L4783" si="4009">F4784+F4849</f>
        <v>2702073</v>
      </c>
      <c r="G4783" s="5">
        <f t="shared" si="4009"/>
        <v>2943856.3000000003</v>
      </c>
      <c r="H4783" s="5">
        <f t="shared" si="4009"/>
        <v>3590793.7</v>
      </c>
      <c r="I4783" s="5">
        <f t="shared" si="4009"/>
        <v>12363.3</v>
      </c>
      <c r="J4783" s="5">
        <f t="shared" si="4009"/>
        <v>0</v>
      </c>
      <c r="K4783" s="5">
        <f t="shared" si="4009"/>
        <v>0</v>
      </c>
      <c r="L4783" s="5">
        <f t="shared" si="4009"/>
        <v>-1082183.648</v>
      </c>
      <c r="M4783" s="5">
        <f t="shared" si="4007"/>
        <v>1632252.6519999998</v>
      </c>
      <c r="N4783" s="5">
        <v>7889.8523999999998</v>
      </c>
      <c r="O4783" s="5">
        <f>O4784+O4849</f>
        <v>2063469.7325299997</v>
      </c>
      <c r="P4783" s="5">
        <f t="shared" ref="P4783:V4783" si="4010">P4784+P4849</f>
        <v>2523.4762799999999</v>
      </c>
      <c r="Q4783" s="5">
        <f t="shared" si="4010"/>
        <v>612824.43779999996</v>
      </c>
      <c r="R4783" s="5">
        <f>R4784+R4849</f>
        <v>9466687.4728300013</v>
      </c>
      <c r="S4783" s="5">
        <f t="shared" si="4010"/>
        <v>2063434.7325299997</v>
      </c>
      <c r="T4783" s="5">
        <v>7889.8523999999998</v>
      </c>
      <c r="U4783" s="5">
        <f t="shared" si="4010"/>
        <v>2436.5178799999999</v>
      </c>
      <c r="V4783" s="36">
        <f t="shared" si="4010"/>
        <v>4399659.9129999997</v>
      </c>
      <c r="W4783" s="5">
        <f t="shared" si="3973"/>
        <v>100</v>
      </c>
      <c r="X4783" s="26"/>
    </row>
    <row r="4784" spans="1:24" ht="31.5" x14ac:dyDescent="0.25">
      <c r="A4784" s="4" t="s">
        <v>263</v>
      </c>
      <c r="B4784" s="4" t="s">
        <v>1345</v>
      </c>
      <c r="C4784" s="4" t="s">
        <v>38</v>
      </c>
      <c r="D4784" s="4" t="s">
        <v>11</v>
      </c>
      <c r="E4784" s="14" t="s">
        <v>465</v>
      </c>
      <c r="F4784" s="5">
        <f>F4793+F4799+F4805+F4808+F4811+F4814+F4817+F4820+F4823+F4828+F4831+F4834+F4840+F4843+F4846</f>
        <v>2464122.1</v>
      </c>
      <c r="G4784" s="5">
        <f>G4793+G4799+G4805+G4808+G4811+G4814+G4817+G4820+G4823+G4828+G4831+G4834+G4840+G4843+G4846</f>
        <v>2943856.3000000003</v>
      </c>
      <c r="H4784" s="5">
        <f>H4793+H4799+H4805+H4808+H4811+H4814+H4817+H4820+H4823+H4828+H4831+H4834+H4840+H4843+H4846</f>
        <v>3590793.7</v>
      </c>
      <c r="I4784" s="5">
        <f>I4793+I4799+I4805+I4808+I4811+I4814+I4817+I4820+I4823+I4828+I4831+I4834+I4840+I4843+I4846+I4796</f>
        <v>12363.3</v>
      </c>
      <c r="J4784" s="5">
        <f>J4793+J4799+J4805+J4808+J4811+J4814+J4817+J4820+J4823+J4828+J4831+J4834+J4840+J4843+J4846+J4796</f>
        <v>0</v>
      </c>
      <c r="K4784" s="5">
        <f>K4793+K4799+K4805+K4808+K4811+K4814+K4817+K4820+K4823+K4828+K4831+K4834+K4840+K4843+K4846+K4796</f>
        <v>0</v>
      </c>
      <c r="L4784" s="5">
        <f>L4793+L4799+L4805+L4808+L4811+L4814+L4817+L4820+L4823+L4828+L4831+L4834+L4840+L4843+L4846+L4785+L4802+L4837+L4788</f>
        <v>-1082183.648</v>
      </c>
      <c r="M4784" s="5">
        <f t="shared" si="4007"/>
        <v>1394301.7519999999</v>
      </c>
      <c r="N4784" s="5">
        <v>7889.8523999999998</v>
      </c>
      <c r="O4784" s="5">
        <f t="shared" ref="O4784:V4784" si="4011">O4793+O4799+O4805+O4808+O4811+O4814+O4817+O4820+O4823+O4828+O4831+O4834+O4840+O4843+O4846+O4796+O4785+O4802+O4837+O4788</f>
        <v>1915518.8325299998</v>
      </c>
      <c r="P4784" s="5">
        <f t="shared" si="4011"/>
        <v>2523.4762799999999</v>
      </c>
      <c r="Q4784" s="5">
        <f t="shared" si="4011"/>
        <v>531366.83779999998</v>
      </c>
      <c r="R4784" s="5">
        <f t="shared" si="4011"/>
        <v>9466687.4728300013</v>
      </c>
      <c r="S4784" s="5">
        <f t="shared" si="4011"/>
        <v>1915483.8325299998</v>
      </c>
      <c r="T4784" s="5">
        <v>7889.8523999999998</v>
      </c>
      <c r="U4784" s="5">
        <f t="shared" si="4011"/>
        <v>2436.5178799999999</v>
      </c>
      <c r="V4784" s="36">
        <f t="shared" si="4011"/>
        <v>4399659.9129999997</v>
      </c>
      <c r="W4784" s="5">
        <f t="shared" si="3973"/>
        <v>100</v>
      </c>
      <c r="X4784" s="26"/>
    </row>
    <row r="4785" spans="1:24" ht="31.5" x14ac:dyDescent="0.25">
      <c r="A4785" s="4" t="s">
        <v>263</v>
      </c>
      <c r="B4785" s="4" t="s">
        <v>1345</v>
      </c>
      <c r="C4785" s="4" t="s">
        <v>38</v>
      </c>
      <c r="D4785" s="4" t="s">
        <v>12</v>
      </c>
      <c r="E4785" s="14" t="s">
        <v>466</v>
      </c>
      <c r="F4785" s="5"/>
      <c r="G4785" s="5"/>
      <c r="H4785" s="5"/>
      <c r="I4785" s="5"/>
      <c r="J4785" s="5"/>
      <c r="K4785" s="5"/>
      <c r="L4785" s="5">
        <f>L4786</f>
        <v>6716.1379999999999</v>
      </c>
      <c r="M4785" s="5">
        <f t="shared" si="4007"/>
        <v>6716.1379999999999</v>
      </c>
      <c r="N4785" s="5">
        <v>7889.8523999999998</v>
      </c>
      <c r="O4785" s="5">
        <f>O4786</f>
        <v>6130.5576000000001</v>
      </c>
      <c r="P4785" s="5">
        <f t="shared" ref="P4785:V4786" si="4012">P4786</f>
        <v>0</v>
      </c>
      <c r="Q4785" s="5">
        <f t="shared" si="4012"/>
        <v>0</v>
      </c>
      <c r="R4785" s="5">
        <f t="shared" si="4012"/>
        <v>4433589.4490300007</v>
      </c>
      <c r="S4785" s="5">
        <f t="shared" si="4012"/>
        <v>6130.5576000000001</v>
      </c>
      <c r="T4785" s="5">
        <v>7889.8523999999998</v>
      </c>
      <c r="U4785" s="5">
        <f t="shared" si="4012"/>
        <v>0</v>
      </c>
      <c r="V4785" s="36">
        <f t="shared" si="4012"/>
        <v>3329991.7641300005</v>
      </c>
      <c r="W4785" s="5">
        <f t="shared" si="3973"/>
        <v>100</v>
      </c>
      <c r="X4785" s="26"/>
    </row>
    <row r="4786" spans="1:24" x14ac:dyDescent="0.25">
      <c r="A4786" s="7" t="s">
        <v>263</v>
      </c>
      <c r="B4786" s="7" t="s">
        <v>77</v>
      </c>
      <c r="C4786" s="7"/>
      <c r="D4786" s="7"/>
      <c r="E4786" s="18" t="s">
        <v>428</v>
      </c>
      <c r="F4786" s="5"/>
      <c r="G4786" s="5"/>
      <c r="H4786" s="5"/>
      <c r="I4786" s="5"/>
      <c r="J4786" s="5"/>
      <c r="K4786" s="5"/>
      <c r="L4786" s="5">
        <f>L4787</f>
        <v>6716.1379999999999</v>
      </c>
      <c r="M4786" s="5">
        <f t="shared" si="4007"/>
        <v>6716.1379999999999</v>
      </c>
      <c r="N4786" s="8">
        <v>4957633.3721400006</v>
      </c>
      <c r="O4786" s="5">
        <f>O4787</f>
        <v>6130.5576000000001</v>
      </c>
      <c r="P4786" s="5">
        <f t="shared" si="4012"/>
        <v>0</v>
      </c>
      <c r="Q4786" s="5">
        <f t="shared" si="4012"/>
        <v>0</v>
      </c>
      <c r="R4786" s="5">
        <f t="shared" si="4012"/>
        <v>4433589.4490300007</v>
      </c>
      <c r="S4786" s="5">
        <f t="shared" si="4012"/>
        <v>6130.5576000000001</v>
      </c>
      <c r="T4786" s="8">
        <v>3853847.9776000003</v>
      </c>
      <c r="U4786" s="5">
        <f t="shared" si="4012"/>
        <v>0</v>
      </c>
      <c r="V4786" s="36">
        <f t="shared" si="4012"/>
        <v>3329991.7641300005</v>
      </c>
      <c r="W4786" s="8">
        <f t="shared" si="3973"/>
        <v>77.735638929194494</v>
      </c>
      <c r="X4786" s="26"/>
    </row>
    <row r="4787" spans="1:24" x14ac:dyDescent="0.25">
      <c r="A4787" s="9" t="s">
        <v>263</v>
      </c>
      <c r="B4787" s="9" t="s">
        <v>1347</v>
      </c>
      <c r="C4787" s="9"/>
      <c r="D4787" s="9"/>
      <c r="E4787" s="13" t="s">
        <v>448</v>
      </c>
      <c r="F4787" s="5"/>
      <c r="G4787" s="5"/>
      <c r="H4787" s="5"/>
      <c r="I4787" s="5"/>
      <c r="J4787" s="5"/>
      <c r="K4787" s="5"/>
      <c r="L4787" s="5">
        <v>6716.1379999999999</v>
      </c>
      <c r="M4787" s="5">
        <f t="shared" si="4007"/>
        <v>6716.1379999999999</v>
      </c>
      <c r="N4787" s="11">
        <v>4433589.4490300007</v>
      </c>
      <c r="O4787" s="5">
        <v>6130.5576000000001</v>
      </c>
      <c r="P4787" s="5">
        <v>0</v>
      </c>
      <c r="Q4787" s="5">
        <v>0</v>
      </c>
      <c r="R4787" s="5">
        <f>N4787</f>
        <v>4433589.4490300007</v>
      </c>
      <c r="S4787" s="5">
        <f>O4787</f>
        <v>6130.5576000000001</v>
      </c>
      <c r="T4787" s="11">
        <v>3329991.7641300005</v>
      </c>
      <c r="U4787" s="5">
        <v>0</v>
      </c>
      <c r="V4787" s="36">
        <f>T4787</f>
        <v>3329991.7641300005</v>
      </c>
      <c r="W4787" s="11">
        <f t="shared" si="3973"/>
        <v>75.10825714497652</v>
      </c>
      <c r="X4787" s="26"/>
    </row>
    <row r="4788" spans="1:24" ht="31.5" x14ac:dyDescent="0.25">
      <c r="A4788" s="4" t="s">
        <v>263</v>
      </c>
      <c r="B4788" s="4" t="s">
        <v>1347</v>
      </c>
      <c r="C4788" s="4" t="s">
        <v>183</v>
      </c>
      <c r="D4788" s="4"/>
      <c r="E4788" s="14" t="s">
        <v>831</v>
      </c>
      <c r="F4788" s="5"/>
      <c r="G4788" s="5"/>
      <c r="H4788" s="5"/>
      <c r="I4788" s="5"/>
      <c r="J4788" s="5"/>
      <c r="K4788" s="5"/>
      <c r="L4788" s="5">
        <f>L4791+L4789</f>
        <v>35</v>
      </c>
      <c r="M4788" s="5">
        <f>L4788</f>
        <v>35</v>
      </c>
      <c r="N4788" s="5">
        <v>2016517.99504</v>
      </c>
      <c r="O4788" s="5">
        <f t="shared" ref="O4788:V4788" si="4013">O4791+O4789</f>
        <v>35</v>
      </c>
      <c r="P4788" s="5">
        <f t="shared" si="4013"/>
        <v>0</v>
      </c>
      <c r="Q4788" s="5">
        <f t="shared" si="4013"/>
        <v>0</v>
      </c>
      <c r="R4788" s="5">
        <f t="shared" si="4013"/>
        <v>0</v>
      </c>
      <c r="S4788" s="5">
        <f t="shared" si="4013"/>
        <v>0</v>
      </c>
      <c r="T4788" s="5">
        <v>1337465.0009900001</v>
      </c>
      <c r="U4788" s="5">
        <f t="shared" si="4013"/>
        <v>0</v>
      </c>
      <c r="V4788" s="36">
        <f t="shared" si="4013"/>
        <v>0</v>
      </c>
      <c r="W4788" s="5">
        <f t="shared" si="3973"/>
        <v>66.325468172351705</v>
      </c>
      <c r="X4788" s="26"/>
    </row>
    <row r="4789" spans="1:24" ht="47.25" x14ac:dyDescent="0.25">
      <c r="A4789" s="4" t="s">
        <v>263</v>
      </c>
      <c r="B4789" s="4" t="s">
        <v>1347</v>
      </c>
      <c r="C4789" s="4" t="s">
        <v>184</v>
      </c>
      <c r="D4789" s="4"/>
      <c r="E4789" s="14" t="s">
        <v>1479</v>
      </c>
      <c r="F4789" s="5"/>
      <c r="G4789" s="5"/>
      <c r="H4789" s="5"/>
      <c r="I4789" s="5"/>
      <c r="J4789" s="5"/>
      <c r="K4789" s="5"/>
      <c r="L4789" s="5">
        <f>L4790</f>
        <v>35</v>
      </c>
      <c r="M4789" s="5">
        <f>L4789</f>
        <v>35</v>
      </c>
      <c r="N4789" s="5">
        <v>2016517.99504</v>
      </c>
      <c r="O4789" s="5">
        <f t="shared" ref="O4789:V4789" si="4014">O4790</f>
        <v>35</v>
      </c>
      <c r="P4789" s="5">
        <f t="shared" si="4014"/>
        <v>0</v>
      </c>
      <c r="Q4789" s="5">
        <f t="shared" si="4014"/>
        <v>0</v>
      </c>
      <c r="R4789" s="5">
        <f t="shared" si="4014"/>
        <v>0</v>
      </c>
      <c r="S4789" s="5">
        <f t="shared" si="4014"/>
        <v>0</v>
      </c>
      <c r="T4789" s="5">
        <v>1337465.0009900001</v>
      </c>
      <c r="U4789" s="5">
        <f t="shared" si="4014"/>
        <v>0</v>
      </c>
      <c r="V4789" s="36">
        <f t="shared" si="4014"/>
        <v>0</v>
      </c>
      <c r="W4789" s="5">
        <f t="shared" si="3973"/>
        <v>66.325468172351705</v>
      </c>
      <c r="X4789" s="26"/>
    </row>
    <row r="4790" spans="1:24" ht="31.5" x14ac:dyDescent="0.25">
      <c r="A4790" s="4" t="s">
        <v>263</v>
      </c>
      <c r="B4790" s="4" t="s">
        <v>1347</v>
      </c>
      <c r="C4790" s="4" t="s">
        <v>270</v>
      </c>
      <c r="D4790" s="4"/>
      <c r="E4790" s="14" t="s">
        <v>1603</v>
      </c>
      <c r="F4790" s="5"/>
      <c r="G4790" s="5"/>
      <c r="H4790" s="5"/>
      <c r="I4790" s="5"/>
      <c r="J4790" s="5"/>
      <c r="K4790" s="5"/>
      <c r="L4790" s="5">
        <f>15+20</f>
        <v>35</v>
      </c>
      <c r="M4790" s="5">
        <f>L4790</f>
        <v>35</v>
      </c>
      <c r="N4790" s="5">
        <v>935204.70455000002</v>
      </c>
      <c r="O4790" s="5">
        <v>35</v>
      </c>
      <c r="P4790" s="5">
        <v>0</v>
      </c>
      <c r="Q4790" s="5">
        <v>0</v>
      </c>
      <c r="R4790" s="5">
        <v>0</v>
      </c>
      <c r="S4790" s="5">
        <v>0</v>
      </c>
      <c r="T4790" s="5">
        <v>753501.40910000005</v>
      </c>
      <c r="U4790" s="5">
        <v>0</v>
      </c>
      <c r="V4790" s="36">
        <v>0</v>
      </c>
      <c r="W4790" s="5">
        <f t="shared" si="3973"/>
        <v>80.570746215671392</v>
      </c>
      <c r="X4790" s="26"/>
    </row>
    <row r="4791" spans="1:24" ht="31.5" hidden="1" x14ac:dyDescent="0.25">
      <c r="A4791" s="4" t="s">
        <v>263</v>
      </c>
      <c r="B4791" s="4" t="s">
        <v>1347</v>
      </c>
      <c r="C4791" s="4" t="s">
        <v>1604</v>
      </c>
      <c r="D4791" s="4"/>
      <c r="E4791" s="14" t="s">
        <v>1605</v>
      </c>
      <c r="F4791" s="5"/>
      <c r="G4791" s="5"/>
      <c r="H4791" s="5"/>
      <c r="I4791" s="5"/>
      <c r="J4791" s="5"/>
      <c r="K4791" s="5"/>
      <c r="L4791" s="5">
        <f>L4792</f>
        <v>0</v>
      </c>
      <c r="M4791" s="5">
        <f>L4791</f>
        <v>0</v>
      </c>
      <c r="N4791" s="5">
        <v>0</v>
      </c>
      <c r="O4791" s="5">
        <f t="shared" ref="O4791:V4791" si="4015">O4792</f>
        <v>0</v>
      </c>
      <c r="P4791" s="5">
        <f t="shared" si="4015"/>
        <v>0</v>
      </c>
      <c r="Q4791" s="5">
        <f t="shared" si="4015"/>
        <v>0</v>
      </c>
      <c r="R4791" s="5">
        <f t="shared" si="4015"/>
        <v>0</v>
      </c>
      <c r="S4791" s="5">
        <f t="shared" si="4015"/>
        <v>0</v>
      </c>
      <c r="T4791" s="5">
        <v>0</v>
      </c>
      <c r="U4791" s="5">
        <f t="shared" si="4015"/>
        <v>0</v>
      </c>
      <c r="V4791" s="36">
        <f t="shared" si="4015"/>
        <v>0</v>
      </c>
      <c r="W4791" s="5" t="e">
        <f t="shared" si="3973"/>
        <v>#DIV/0!</v>
      </c>
      <c r="X4791" s="24" t="s">
        <v>1214</v>
      </c>
    </row>
    <row r="4792" spans="1:24" ht="31.5" hidden="1" x14ac:dyDescent="0.25">
      <c r="A4792" s="4" t="s">
        <v>263</v>
      </c>
      <c r="B4792" s="4" t="s">
        <v>1347</v>
      </c>
      <c r="C4792" s="4" t="s">
        <v>1604</v>
      </c>
      <c r="D4792" s="4" t="s">
        <v>11</v>
      </c>
      <c r="E4792" s="14" t="s">
        <v>465</v>
      </c>
      <c r="F4792" s="5"/>
      <c r="G4792" s="5"/>
      <c r="H4792" s="5"/>
      <c r="I4792" s="5"/>
      <c r="J4792" s="5"/>
      <c r="K4792" s="5"/>
      <c r="L4792" s="5">
        <f>20-20</f>
        <v>0</v>
      </c>
      <c r="M4792" s="5">
        <f>L4792</f>
        <v>0</v>
      </c>
      <c r="N4792" s="5">
        <v>0</v>
      </c>
      <c r="O4792" s="5">
        <v>0</v>
      </c>
      <c r="P4792" s="5">
        <v>0</v>
      </c>
      <c r="Q4792" s="5">
        <v>0</v>
      </c>
      <c r="R4792" s="5">
        <f>N4792</f>
        <v>0</v>
      </c>
      <c r="S4792" s="5">
        <v>0</v>
      </c>
      <c r="T4792" s="5">
        <v>0</v>
      </c>
      <c r="U4792" s="5">
        <v>0</v>
      </c>
      <c r="V4792" s="36">
        <v>0</v>
      </c>
      <c r="W4792" s="5" t="e">
        <f t="shared" si="3973"/>
        <v>#DIV/0!</v>
      </c>
      <c r="X4792" s="24" t="s">
        <v>1214</v>
      </c>
    </row>
    <row r="4793" spans="1:24" ht="31.5" hidden="1" x14ac:dyDescent="0.25">
      <c r="A4793" s="4" t="s">
        <v>263</v>
      </c>
      <c r="B4793" s="4" t="s">
        <v>1347</v>
      </c>
      <c r="C4793" s="4" t="s">
        <v>1604</v>
      </c>
      <c r="D4793" s="4" t="s">
        <v>12</v>
      </c>
      <c r="E4793" s="14" t="s">
        <v>466</v>
      </c>
      <c r="F4793" s="5">
        <f>F4794</f>
        <v>21398.400000000001</v>
      </c>
      <c r="G4793" s="5">
        <f t="shared" ref="G4793:L4794" si="4016">G4794</f>
        <v>0</v>
      </c>
      <c r="H4793" s="5">
        <f t="shared" si="4016"/>
        <v>0</v>
      </c>
      <c r="I4793" s="5">
        <f t="shared" si="4016"/>
        <v>0</v>
      </c>
      <c r="J4793" s="5">
        <f t="shared" si="4016"/>
        <v>0</v>
      </c>
      <c r="K4793" s="5">
        <f t="shared" si="4016"/>
        <v>0</v>
      </c>
      <c r="L4793" s="5">
        <f t="shared" si="4016"/>
        <v>-21398.400000000001</v>
      </c>
      <c r="M4793" s="5">
        <f t="shared" si="4007"/>
        <v>0</v>
      </c>
      <c r="N4793" s="5">
        <v>0</v>
      </c>
      <c r="O4793" s="5">
        <f>O4794</f>
        <v>0</v>
      </c>
      <c r="P4793" s="5">
        <f t="shared" ref="P4793:V4794" si="4017">P4794</f>
        <v>0</v>
      </c>
      <c r="Q4793" s="5">
        <f t="shared" si="4017"/>
        <v>0</v>
      </c>
      <c r="R4793" s="5">
        <f t="shared" si="4017"/>
        <v>1239.3</v>
      </c>
      <c r="S4793" s="5">
        <f t="shared" si="4017"/>
        <v>0</v>
      </c>
      <c r="T4793" s="5">
        <v>0</v>
      </c>
      <c r="U4793" s="5">
        <f t="shared" si="4017"/>
        <v>0</v>
      </c>
      <c r="V4793" s="36">
        <f t="shared" si="4017"/>
        <v>0</v>
      </c>
      <c r="W4793" s="5" t="e">
        <f t="shared" si="3973"/>
        <v>#DIV/0!</v>
      </c>
      <c r="X4793" s="24" t="s">
        <v>1214</v>
      </c>
    </row>
    <row r="4794" spans="1:24" ht="31.5" x14ac:dyDescent="0.25">
      <c r="A4794" s="4" t="s">
        <v>263</v>
      </c>
      <c r="B4794" s="4" t="s">
        <v>1347</v>
      </c>
      <c r="C4794" s="4" t="s">
        <v>1606</v>
      </c>
      <c r="D4794" s="4"/>
      <c r="E4794" s="14" t="s">
        <v>537</v>
      </c>
      <c r="F4794" s="5">
        <f>F4795</f>
        <v>21398.400000000001</v>
      </c>
      <c r="G4794" s="5">
        <f t="shared" si="4016"/>
        <v>0</v>
      </c>
      <c r="H4794" s="5">
        <f t="shared" si="4016"/>
        <v>0</v>
      </c>
      <c r="I4794" s="5">
        <f t="shared" si="4016"/>
        <v>0</v>
      </c>
      <c r="J4794" s="5">
        <f t="shared" si="4016"/>
        <v>0</v>
      </c>
      <c r="K4794" s="5">
        <f t="shared" si="4016"/>
        <v>0</v>
      </c>
      <c r="L4794" s="5">
        <f t="shared" si="4016"/>
        <v>-21398.400000000001</v>
      </c>
      <c r="M4794" s="5">
        <f t="shared" si="4007"/>
        <v>0</v>
      </c>
      <c r="N4794" s="5">
        <v>1239.3</v>
      </c>
      <c r="O4794" s="5">
        <f>O4795</f>
        <v>0</v>
      </c>
      <c r="P4794" s="5">
        <f t="shared" si="4017"/>
        <v>0</v>
      </c>
      <c r="Q4794" s="5">
        <f t="shared" si="4017"/>
        <v>0</v>
      </c>
      <c r="R4794" s="5">
        <f t="shared" si="4017"/>
        <v>1239.3</v>
      </c>
      <c r="S4794" s="5">
        <f t="shared" si="4017"/>
        <v>0</v>
      </c>
      <c r="T4794" s="5">
        <v>1239.3</v>
      </c>
      <c r="U4794" s="5">
        <f t="shared" si="4017"/>
        <v>0</v>
      </c>
      <c r="V4794" s="36">
        <f t="shared" si="4017"/>
        <v>0</v>
      </c>
      <c r="W4794" s="5">
        <f t="shared" si="3973"/>
        <v>100</v>
      </c>
      <c r="X4794" s="26"/>
    </row>
    <row r="4795" spans="1:24" ht="31.5" x14ac:dyDescent="0.25">
      <c r="A4795" s="4" t="s">
        <v>263</v>
      </c>
      <c r="B4795" s="4" t="s">
        <v>1347</v>
      </c>
      <c r="C4795" s="4" t="s">
        <v>1606</v>
      </c>
      <c r="D4795" s="4" t="s">
        <v>11</v>
      </c>
      <c r="E4795" s="14" t="s">
        <v>465</v>
      </c>
      <c r="F4795" s="5">
        <v>21398.400000000001</v>
      </c>
      <c r="G4795" s="5"/>
      <c r="H4795" s="5"/>
      <c r="I4795" s="5"/>
      <c r="J4795" s="5"/>
      <c r="K4795" s="5"/>
      <c r="L4795" s="5">
        <v>-21398.400000000001</v>
      </c>
      <c r="M4795" s="5">
        <f t="shared" si="4007"/>
        <v>0</v>
      </c>
      <c r="N4795" s="5">
        <v>1239.3</v>
      </c>
      <c r="O4795" s="5">
        <v>0</v>
      </c>
      <c r="P4795" s="5">
        <v>0</v>
      </c>
      <c r="Q4795" s="5">
        <v>0</v>
      </c>
      <c r="R4795" s="5">
        <f>N4795</f>
        <v>1239.3</v>
      </c>
      <c r="S4795" s="5">
        <f>O4795</f>
        <v>0</v>
      </c>
      <c r="T4795" s="5">
        <v>1239.3</v>
      </c>
      <c r="U4795" s="5">
        <v>0</v>
      </c>
      <c r="V4795" s="36">
        <v>0</v>
      </c>
      <c r="W4795" s="5">
        <f t="shared" si="3973"/>
        <v>100</v>
      </c>
      <c r="X4795" s="26"/>
    </row>
    <row r="4796" spans="1:24" ht="31.5" x14ac:dyDescent="0.25">
      <c r="A4796" s="4" t="s">
        <v>263</v>
      </c>
      <c r="B4796" s="4" t="s">
        <v>1347</v>
      </c>
      <c r="C4796" s="4" t="s">
        <v>1606</v>
      </c>
      <c r="D4796" s="4" t="s">
        <v>12</v>
      </c>
      <c r="E4796" s="14" t="s">
        <v>466</v>
      </c>
      <c r="F4796" s="5"/>
      <c r="G4796" s="5"/>
      <c r="H4796" s="5"/>
      <c r="I4796" s="5">
        <f t="shared" ref="I4796:K4797" si="4018">I4797</f>
        <v>12363.3</v>
      </c>
      <c r="J4796" s="5">
        <f t="shared" si="4018"/>
        <v>0</v>
      </c>
      <c r="K4796" s="5">
        <f t="shared" si="4018"/>
        <v>0</v>
      </c>
      <c r="L4796" s="5"/>
      <c r="M4796" s="5">
        <f t="shared" si="4007"/>
        <v>12363.3</v>
      </c>
      <c r="N4796" s="5">
        <v>1239.3</v>
      </c>
      <c r="O4796" s="5">
        <f>O4797</f>
        <v>12363.3</v>
      </c>
      <c r="P4796" s="5">
        <f t="shared" ref="P4796:V4797" si="4019">P4797</f>
        <v>0</v>
      </c>
      <c r="Q4796" s="5">
        <f t="shared" si="4019"/>
        <v>0</v>
      </c>
      <c r="R4796" s="5">
        <f t="shared" si="4019"/>
        <v>249102.57</v>
      </c>
      <c r="S4796" s="5">
        <f t="shared" si="4019"/>
        <v>12363.3</v>
      </c>
      <c r="T4796" s="5">
        <v>1239.3</v>
      </c>
      <c r="U4796" s="5">
        <f t="shared" si="4019"/>
        <v>0</v>
      </c>
      <c r="V4796" s="36">
        <f t="shared" si="4019"/>
        <v>243920.35910999999</v>
      </c>
      <c r="W4796" s="5">
        <f t="shared" si="3973"/>
        <v>100</v>
      </c>
      <c r="X4796" s="26"/>
    </row>
    <row r="4797" spans="1:24" ht="31.5" x14ac:dyDescent="0.25">
      <c r="A4797" s="4" t="s">
        <v>263</v>
      </c>
      <c r="B4797" s="4" t="s">
        <v>1347</v>
      </c>
      <c r="C4797" s="4" t="s">
        <v>1607</v>
      </c>
      <c r="D4797" s="4"/>
      <c r="E4797" s="14" t="s">
        <v>1608</v>
      </c>
      <c r="F4797" s="5"/>
      <c r="G4797" s="5"/>
      <c r="H4797" s="5"/>
      <c r="I4797" s="5">
        <f t="shared" si="4018"/>
        <v>12363.3</v>
      </c>
      <c r="J4797" s="5">
        <f t="shared" si="4018"/>
        <v>0</v>
      </c>
      <c r="K4797" s="5">
        <f t="shared" si="4018"/>
        <v>0</v>
      </c>
      <c r="L4797" s="5"/>
      <c r="M4797" s="5">
        <f t="shared" si="4007"/>
        <v>12363.3</v>
      </c>
      <c r="N4797" s="5">
        <v>249102.57</v>
      </c>
      <c r="O4797" s="5">
        <f>O4798</f>
        <v>12363.3</v>
      </c>
      <c r="P4797" s="5">
        <f t="shared" si="4019"/>
        <v>0</v>
      </c>
      <c r="Q4797" s="5">
        <f t="shared" si="4019"/>
        <v>0</v>
      </c>
      <c r="R4797" s="5">
        <f t="shared" si="4019"/>
        <v>249102.57</v>
      </c>
      <c r="S4797" s="5">
        <f t="shared" si="4019"/>
        <v>12363.3</v>
      </c>
      <c r="T4797" s="5">
        <v>243920.35910999999</v>
      </c>
      <c r="U4797" s="5">
        <f t="shared" si="4019"/>
        <v>0</v>
      </c>
      <c r="V4797" s="36">
        <f t="shared" si="4019"/>
        <v>243920.35910999999</v>
      </c>
      <c r="W4797" s="5">
        <f t="shared" si="3973"/>
        <v>97.919647761964072</v>
      </c>
      <c r="X4797" s="26"/>
    </row>
    <row r="4798" spans="1:24" x14ac:dyDescent="0.25">
      <c r="A4798" s="4" t="s">
        <v>263</v>
      </c>
      <c r="B4798" s="4" t="s">
        <v>1347</v>
      </c>
      <c r="C4798" s="4" t="s">
        <v>1607</v>
      </c>
      <c r="D4798" s="4" t="s">
        <v>13</v>
      </c>
      <c r="E4798" s="14" t="s">
        <v>480</v>
      </c>
      <c r="F4798" s="5"/>
      <c r="G4798" s="5"/>
      <c r="H4798" s="5"/>
      <c r="I4798" s="22">
        <v>12363.3</v>
      </c>
      <c r="J4798" s="5"/>
      <c r="K4798" s="5"/>
      <c r="L4798" s="5"/>
      <c r="M4798" s="5">
        <f t="shared" si="4007"/>
        <v>12363.3</v>
      </c>
      <c r="N4798" s="5">
        <v>249102.57</v>
      </c>
      <c r="O4798" s="5">
        <v>12363.3</v>
      </c>
      <c r="P4798" s="5">
        <v>0</v>
      </c>
      <c r="Q4798" s="5">
        <v>0</v>
      </c>
      <c r="R4798" s="5">
        <f>N4798</f>
        <v>249102.57</v>
      </c>
      <c r="S4798" s="5">
        <f>O4798</f>
        <v>12363.3</v>
      </c>
      <c r="T4798" s="5">
        <v>243920.35910999999</v>
      </c>
      <c r="U4798" s="5">
        <v>0</v>
      </c>
      <c r="V4798" s="36">
        <f>T4798</f>
        <v>243920.35910999999</v>
      </c>
      <c r="W4798" s="5">
        <f t="shared" si="3973"/>
        <v>97.919647761964072</v>
      </c>
      <c r="X4798" s="26"/>
    </row>
    <row r="4799" spans="1:24" ht="63" x14ac:dyDescent="0.25">
      <c r="A4799" s="4" t="s">
        <v>263</v>
      </c>
      <c r="B4799" s="4" t="s">
        <v>1347</v>
      </c>
      <c r="C4799" s="4" t="s">
        <v>1607</v>
      </c>
      <c r="D4799" s="4" t="s">
        <v>182</v>
      </c>
      <c r="E4799" s="14" t="s">
        <v>481</v>
      </c>
      <c r="F4799" s="5">
        <f>F4800</f>
        <v>9666.2000000000007</v>
      </c>
      <c r="G4799" s="5">
        <f t="shared" ref="G4799:L4800" si="4020">G4800</f>
        <v>0</v>
      </c>
      <c r="H4799" s="5">
        <f t="shared" si="4020"/>
        <v>0</v>
      </c>
      <c r="I4799" s="5">
        <f t="shared" si="4020"/>
        <v>0</v>
      </c>
      <c r="J4799" s="5">
        <f t="shared" si="4020"/>
        <v>0</v>
      </c>
      <c r="K4799" s="5">
        <f t="shared" si="4020"/>
        <v>0</v>
      </c>
      <c r="L4799" s="5">
        <f t="shared" si="4020"/>
        <v>-9666.2000000000007</v>
      </c>
      <c r="M4799" s="5">
        <f t="shared" si="4007"/>
        <v>0</v>
      </c>
      <c r="N4799" s="5">
        <v>249102.57</v>
      </c>
      <c r="O4799" s="5">
        <f>O4800</f>
        <v>0</v>
      </c>
      <c r="P4799" s="5">
        <f t="shared" ref="P4799:V4800" si="4021">P4800</f>
        <v>0</v>
      </c>
      <c r="Q4799" s="5">
        <f t="shared" si="4021"/>
        <v>0</v>
      </c>
      <c r="R4799" s="5">
        <f t="shared" si="4021"/>
        <v>500000</v>
      </c>
      <c r="S4799" s="5">
        <f t="shared" si="4021"/>
        <v>0</v>
      </c>
      <c r="T4799" s="5">
        <v>243920.35910999999</v>
      </c>
      <c r="U4799" s="5">
        <f t="shared" si="4021"/>
        <v>0</v>
      </c>
      <c r="V4799" s="36">
        <f t="shared" si="4021"/>
        <v>0</v>
      </c>
      <c r="W4799" s="5">
        <f t="shared" si="3973"/>
        <v>97.919647761964072</v>
      </c>
      <c r="X4799" s="24"/>
    </row>
    <row r="4800" spans="1:24" ht="31.5" x14ac:dyDescent="0.25">
      <c r="A4800" s="4" t="s">
        <v>263</v>
      </c>
      <c r="B4800" s="4" t="s">
        <v>1347</v>
      </c>
      <c r="C4800" s="4" t="s">
        <v>1609</v>
      </c>
      <c r="D4800" s="4"/>
      <c r="E4800" s="14" t="s">
        <v>1610</v>
      </c>
      <c r="F4800" s="5">
        <f>F4801</f>
        <v>9666.2000000000007</v>
      </c>
      <c r="G4800" s="5">
        <f t="shared" si="4020"/>
        <v>0</v>
      </c>
      <c r="H4800" s="5">
        <f t="shared" si="4020"/>
        <v>0</v>
      </c>
      <c r="I4800" s="5">
        <f t="shared" si="4020"/>
        <v>0</v>
      </c>
      <c r="J4800" s="5">
        <f t="shared" si="4020"/>
        <v>0</v>
      </c>
      <c r="K4800" s="5">
        <f t="shared" si="4020"/>
        <v>0</v>
      </c>
      <c r="L4800" s="5">
        <f t="shared" si="4020"/>
        <v>-9666.2000000000007</v>
      </c>
      <c r="M4800" s="5">
        <f t="shared" si="4007"/>
        <v>0</v>
      </c>
      <c r="N4800" s="5">
        <v>500000</v>
      </c>
      <c r="O4800" s="5">
        <f>O4801</f>
        <v>0</v>
      </c>
      <c r="P4800" s="5">
        <f t="shared" si="4021"/>
        <v>0</v>
      </c>
      <c r="Q4800" s="5">
        <f t="shared" si="4021"/>
        <v>0</v>
      </c>
      <c r="R4800" s="5">
        <f t="shared" si="4021"/>
        <v>500000</v>
      </c>
      <c r="S4800" s="5">
        <f t="shared" si="4021"/>
        <v>0</v>
      </c>
      <c r="T4800" s="5">
        <v>331618.63144000003</v>
      </c>
      <c r="U4800" s="5">
        <f t="shared" si="4021"/>
        <v>0</v>
      </c>
      <c r="V4800" s="36">
        <f t="shared" si="4021"/>
        <v>0</v>
      </c>
      <c r="W4800" s="5">
        <f t="shared" si="3973"/>
        <v>66.323726288000003</v>
      </c>
      <c r="X4800" s="24"/>
    </row>
    <row r="4801" spans="1:25" x14ac:dyDescent="0.25">
      <c r="A4801" s="4" t="s">
        <v>263</v>
      </c>
      <c r="B4801" s="4" t="s">
        <v>1347</v>
      </c>
      <c r="C4801" s="4" t="s">
        <v>1609</v>
      </c>
      <c r="D4801" s="4" t="s">
        <v>13</v>
      </c>
      <c r="E4801" s="14" t="s">
        <v>480</v>
      </c>
      <c r="F4801" s="5">
        <v>9666.2000000000007</v>
      </c>
      <c r="G4801" s="5"/>
      <c r="H4801" s="5"/>
      <c r="I4801" s="5"/>
      <c r="J4801" s="5"/>
      <c r="K4801" s="5"/>
      <c r="L4801" s="5">
        <v>-9666.2000000000007</v>
      </c>
      <c r="M4801" s="5">
        <f t="shared" si="4007"/>
        <v>0</v>
      </c>
      <c r="N4801" s="5">
        <v>500000</v>
      </c>
      <c r="O4801" s="5">
        <v>0</v>
      </c>
      <c r="P4801" s="5">
        <v>0</v>
      </c>
      <c r="Q4801" s="5">
        <v>0</v>
      </c>
      <c r="R4801" s="5">
        <f>N4801</f>
        <v>500000</v>
      </c>
      <c r="S4801" s="5">
        <f>O4801</f>
        <v>0</v>
      </c>
      <c r="T4801" s="5">
        <v>331618.63144000003</v>
      </c>
      <c r="U4801" s="5">
        <v>0</v>
      </c>
      <c r="V4801" s="36">
        <v>0</v>
      </c>
      <c r="W4801" s="5">
        <f t="shared" si="3973"/>
        <v>66.323726288000003</v>
      </c>
      <c r="X4801" s="24"/>
    </row>
    <row r="4802" spans="1:25" ht="63" x14ac:dyDescent="0.25">
      <c r="A4802" s="4" t="s">
        <v>263</v>
      </c>
      <c r="B4802" s="4" t="s">
        <v>1347</v>
      </c>
      <c r="C4802" s="4" t="s">
        <v>1609</v>
      </c>
      <c r="D4802" s="4" t="s">
        <v>182</v>
      </c>
      <c r="E4802" s="14" t="s">
        <v>481</v>
      </c>
      <c r="F4802" s="5"/>
      <c r="G4802" s="5"/>
      <c r="H4802" s="5"/>
      <c r="I4802" s="5"/>
      <c r="J4802" s="5"/>
      <c r="K4802" s="5"/>
      <c r="L4802" s="5">
        <f>L4803</f>
        <v>23294.348999999998</v>
      </c>
      <c r="M4802" s="5">
        <f t="shared" si="4007"/>
        <v>23294.348999999998</v>
      </c>
      <c r="N4802" s="5">
        <v>500000</v>
      </c>
      <c r="O4802" s="5">
        <f>O4803</f>
        <v>672.20351000000005</v>
      </c>
      <c r="P4802" s="5">
        <f t="shared" ref="P4802:V4803" si="4022">P4803</f>
        <v>0</v>
      </c>
      <c r="Q4802" s="5">
        <f t="shared" si="4022"/>
        <v>0</v>
      </c>
      <c r="R4802" s="5">
        <f t="shared" si="4022"/>
        <v>184862.83455</v>
      </c>
      <c r="S4802" s="5">
        <f t="shared" si="4022"/>
        <v>672.20351000000005</v>
      </c>
      <c r="T4802" s="5">
        <v>331618.63144000003</v>
      </c>
      <c r="U4802" s="5">
        <f t="shared" si="4022"/>
        <v>0</v>
      </c>
      <c r="V4802" s="36">
        <f t="shared" si="4022"/>
        <v>176723.11855000001</v>
      </c>
      <c r="W4802" s="5">
        <f t="shared" si="3973"/>
        <v>66.323726288000003</v>
      </c>
      <c r="X4802" s="26"/>
    </row>
    <row r="4803" spans="1:25" x14ac:dyDescent="0.25">
      <c r="A4803" s="4" t="s">
        <v>263</v>
      </c>
      <c r="B4803" s="4" t="s">
        <v>1347</v>
      </c>
      <c r="C4803" s="4" t="s">
        <v>833</v>
      </c>
      <c r="D4803" s="4"/>
      <c r="E4803" s="14" t="s">
        <v>857</v>
      </c>
      <c r="F4803" s="5"/>
      <c r="G4803" s="5"/>
      <c r="H4803" s="5"/>
      <c r="I4803" s="5"/>
      <c r="J4803" s="5"/>
      <c r="K4803" s="5"/>
      <c r="L4803" s="5">
        <f>L4804</f>
        <v>23294.348999999998</v>
      </c>
      <c r="M4803" s="5">
        <f t="shared" si="4007"/>
        <v>23294.348999999998</v>
      </c>
      <c r="N4803" s="5">
        <v>184862.83455</v>
      </c>
      <c r="O4803" s="5">
        <f>O4804</f>
        <v>672.20351000000005</v>
      </c>
      <c r="P4803" s="5">
        <f t="shared" si="4022"/>
        <v>0</v>
      </c>
      <c r="Q4803" s="5">
        <f t="shared" si="4022"/>
        <v>0</v>
      </c>
      <c r="R4803" s="5">
        <f t="shared" si="4022"/>
        <v>184862.83455</v>
      </c>
      <c r="S4803" s="5">
        <f t="shared" si="4022"/>
        <v>672.20351000000005</v>
      </c>
      <c r="T4803" s="5">
        <v>176723.11855000001</v>
      </c>
      <c r="U4803" s="5">
        <f t="shared" si="4022"/>
        <v>0</v>
      </c>
      <c r="V4803" s="36">
        <f t="shared" si="4022"/>
        <v>176723.11855000001</v>
      </c>
      <c r="W4803" s="5">
        <f t="shared" si="3973"/>
        <v>95.596888893425231</v>
      </c>
      <c r="X4803" s="26"/>
    </row>
    <row r="4804" spans="1:25" x14ac:dyDescent="0.25">
      <c r="A4804" s="4" t="s">
        <v>263</v>
      </c>
      <c r="B4804" s="4" t="s">
        <v>1347</v>
      </c>
      <c r="C4804" s="4" t="s">
        <v>833</v>
      </c>
      <c r="D4804" s="4" t="s">
        <v>13</v>
      </c>
      <c r="E4804" s="14" t="s">
        <v>480</v>
      </c>
      <c r="F4804" s="5"/>
      <c r="G4804" s="5"/>
      <c r="H4804" s="5"/>
      <c r="I4804" s="5"/>
      <c r="J4804" s="5"/>
      <c r="K4804" s="5"/>
      <c r="L4804" s="5">
        <v>23294.348999999998</v>
      </c>
      <c r="M4804" s="5">
        <f t="shared" si="4007"/>
        <v>23294.348999999998</v>
      </c>
      <c r="N4804" s="5">
        <v>184862.83455</v>
      </c>
      <c r="O4804" s="5">
        <v>672.20351000000005</v>
      </c>
      <c r="P4804" s="5">
        <v>0</v>
      </c>
      <c r="Q4804" s="5">
        <v>0</v>
      </c>
      <c r="R4804" s="5">
        <f>N4804</f>
        <v>184862.83455</v>
      </c>
      <c r="S4804" s="5">
        <f>O4804</f>
        <v>672.20351000000005</v>
      </c>
      <c r="T4804" s="5">
        <v>176723.11855000001</v>
      </c>
      <c r="U4804" s="5">
        <v>0</v>
      </c>
      <c r="V4804" s="36">
        <f>T4804</f>
        <v>176723.11855000001</v>
      </c>
      <c r="W4804" s="5">
        <f t="shared" si="3973"/>
        <v>95.596888893425231</v>
      </c>
      <c r="X4804" s="26"/>
    </row>
    <row r="4805" spans="1:25" ht="63" x14ac:dyDescent="0.25">
      <c r="A4805" s="4" t="s">
        <v>263</v>
      </c>
      <c r="B4805" s="4" t="s">
        <v>1347</v>
      </c>
      <c r="C4805" s="4" t="s">
        <v>833</v>
      </c>
      <c r="D4805" s="4" t="s">
        <v>182</v>
      </c>
      <c r="E4805" s="14" t="s">
        <v>481</v>
      </c>
      <c r="F4805" s="5">
        <f>F4806</f>
        <v>1931497.4</v>
      </c>
      <c r="G4805" s="5">
        <f t="shared" ref="G4805:L4806" si="4023">G4806</f>
        <v>1860675.0000000005</v>
      </c>
      <c r="H4805" s="5">
        <f t="shared" si="4023"/>
        <v>2257104.5</v>
      </c>
      <c r="I4805" s="5">
        <f t="shared" si="4023"/>
        <v>0</v>
      </c>
      <c r="J4805" s="5">
        <f t="shared" si="4023"/>
        <v>0</v>
      </c>
      <c r="K4805" s="5">
        <f t="shared" si="4023"/>
        <v>0</v>
      </c>
      <c r="L4805" s="5">
        <f t="shared" si="4023"/>
        <v>-1020881.2999999999</v>
      </c>
      <c r="M4805" s="5">
        <f t="shared" si="4007"/>
        <v>910616.1</v>
      </c>
      <c r="N4805" s="5">
        <v>184862.83455</v>
      </c>
      <c r="O4805" s="5">
        <f>O4806</f>
        <v>531366.83779999998</v>
      </c>
      <c r="P4805" s="5">
        <f t="shared" ref="P4805:V4806" si="4024">P4806</f>
        <v>2523.4762799999999</v>
      </c>
      <c r="Q4805" s="5">
        <f t="shared" si="4024"/>
        <v>531366.83779999998</v>
      </c>
      <c r="R4805" s="5">
        <f t="shared" si="4024"/>
        <v>2523.4762799999999</v>
      </c>
      <c r="S4805" s="5">
        <f t="shared" si="4024"/>
        <v>531366.83779999998</v>
      </c>
      <c r="T4805" s="5">
        <v>176723.11855000001</v>
      </c>
      <c r="U4805" s="5">
        <f t="shared" si="4024"/>
        <v>2436.5178799999999</v>
      </c>
      <c r="V4805" s="36">
        <f t="shared" si="4024"/>
        <v>2436.5178799999999</v>
      </c>
      <c r="W4805" s="5">
        <f t="shared" si="3973"/>
        <v>95.596888893425231</v>
      </c>
      <c r="X4805" s="26"/>
    </row>
    <row r="4806" spans="1:25" ht="31.5" x14ac:dyDescent="0.25">
      <c r="A4806" s="4" t="s">
        <v>263</v>
      </c>
      <c r="B4806" s="4" t="s">
        <v>1347</v>
      </c>
      <c r="C4806" s="4" t="s">
        <v>750</v>
      </c>
      <c r="D4806" s="4"/>
      <c r="E4806" s="14" t="s">
        <v>956</v>
      </c>
      <c r="F4806" s="5">
        <f>F4807</f>
        <v>1931497.4</v>
      </c>
      <c r="G4806" s="5">
        <f t="shared" si="4023"/>
        <v>1860675.0000000005</v>
      </c>
      <c r="H4806" s="5">
        <f t="shared" si="4023"/>
        <v>2257104.5</v>
      </c>
      <c r="I4806" s="5">
        <f t="shared" si="4023"/>
        <v>0</v>
      </c>
      <c r="J4806" s="5">
        <f t="shared" si="4023"/>
        <v>0</v>
      </c>
      <c r="K4806" s="5">
        <f t="shared" si="4023"/>
        <v>0</v>
      </c>
      <c r="L4806" s="5">
        <f t="shared" si="4023"/>
        <v>-1020881.2999999999</v>
      </c>
      <c r="M4806" s="5">
        <f t="shared" si="4007"/>
        <v>910616.1</v>
      </c>
      <c r="N4806" s="5">
        <v>1081313.29049</v>
      </c>
      <c r="O4806" s="5">
        <f>O4807</f>
        <v>531366.83779999998</v>
      </c>
      <c r="P4806" s="5">
        <f t="shared" si="4024"/>
        <v>2523.4762799999999</v>
      </c>
      <c r="Q4806" s="5">
        <f t="shared" si="4024"/>
        <v>531366.83779999998</v>
      </c>
      <c r="R4806" s="5">
        <f t="shared" si="4024"/>
        <v>2523.4762799999999</v>
      </c>
      <c r="S4806" s="5">
        <f t="shared" si="4024"/>
        <v>531366.83779999998</v>
      </c>
      <c r="T4806" s="5">
        <v>583963.59189000004</v>
      </c>
      <c r="U4806" s="5">
        <f t="shared" si="4024"/>
        <v>2436.5178799999999</v>
      </c>
      <c r="V4806" s="36">
        <f t="shared" si="4024"/>
        <v>2436.5178799999999</v>
      </c>
      <c r="W4806" s="5">
        <f t="shared" si="3973"/>
        <v>54.005032308941225</v>
      </c>
      <c r="X4806" s="26"/>
    </row>
    <row r="4807" spans="1:25" x14ac:dyDescent="0.25">
      <c r="A4807" s="4" t="s">
        <v>263</v>
      </c>
      <c r="B4807" s="4" t="s">
        <v>1347</v>
      </c>
      <c r="C4807" s="4" t="s">
        <v>1611</v>
      </c>
      <c r="D4807" s="4"/>
      <c r="E4807" s="14" t="s">
        <v>836</v>
      </c>
      <c r="F4807" s="5">
        <v>1931497.4</v>
      </c>
      <c r="G4807" s="5">
        <v>1860675.0000000005</v>
      </c>
      <c r="H4807" s="5">
        <v>2257104.5</v>
      </c>
      <c r="I4807" s="5"/>
      <c r="J4807" s="5"/>
      <c r="K4807" s="5"/>
      <c r="L4807" s="5">
        <f>-337893.6-682987.7</f>
        <v>-1020881.2999999999</v>
      </c>
      <c r="M4807" s="5">
        <f t="shared" si="4007"/>
        <v>910616.1</v>
      </c>
      <c r="N4807" s="5">
        <v>2523.4762799999999</v>
      </c>
      <c r="O4807" s="5">
        <v>531366.83779999998</v>
      </c>
      <c r="P4807" s="5">
        <f>N4807</f>
        <v>2523.4762799999999</v>
      </c>
      <c r="Q4807" s="5">
        <f>O4807</f>
        <v>531366.83779999998</v>
      </c>
      <c r="R4807" s="5">
        <f>N4807</f>
        <v>2523.4762799999999</v>
      </c>
      <c r="S4807" s="5">
        <f>O4807</f>
        <v>531366.83779999998</v>
      </c>
      <c r="T4807" s="5">
        <v>2436.5178799999999</v>
      </c>
      <c r="U4807" s="5">
        <f>T4807</f>
        <v>2436.5178799999999</v>
      </c>
      <c r="V4807" s="36">
        <f>T4807</f>
        <v>2436.5178799999999</v>
      </c>
      <c r="W4807" s="5">
        <f t="shared" si="3973"/>
        <v>96.554023483826839</v>
      </c>
      <c r="X4807" s="26"/>
    </row>
    <row r="4808" spans="1:25" ht="31.5" x14ac:dyDescent="0.25">
      <c r="A4808" s="4" t="s">
        <v>263</v>
      </c>
      <c r="B4808" s="4" t="s">
        <v>1347</v>
      </c>
      <c r="C4808" s="4" t="s">
        <v>1611</v>
      </c>
      <c r="D4808" s="4" t="s">
        <v>11</v>
      </c>
      <c r="E4808" s="14" t="s">
        <v>465</v>
      </c>
      <c r="F4808" s="5">
        <f>F4809</f>
        <v>18512</v>
      </c>
      <c r="G4808" s="5">
        <f t="shared" ref="G4808:L4809" si="4025">G4809</f>
        <v>0</v>
      </c>
      <c r="H4808" s="5">
        <f t="shared" si="4025"/>
        <v>0</v>
      </c>
      <c r="I4808" s="5">
        <f t="shared" si="4025"/>
        <v>0</v>
      </c>
      <c r="J4808" s="5">
        <f t="shared" si="4025"/>
        <v>0</v>
      </c>
      <c r="K4808" s="5">
        <f t="shared" si="4025"/>
        <v>0</v>
      </c>
      <c r="L4808" s="5">
        <f t="shared" si="4025"/>
        <v>77190.504000000001</v>
      </c>
      <c r="M4808" s="5">
        <f t="shared" si="4007"/>
        <v>95702.504000000001</v>
      </c>
      <c r="N4808" s="5">
        <v>2523.4762799999999</v>
      </c>
      <c r="O4808" s="5">
        <f>O4809</f>
        <v>1078789.81421</v>
      </c>
      <c r="P4808" s="5">
        <f t="shared" ref="P4808:V4809" si="4026">P4809</f>
        <v>0</v>
      </c>
      <c r="Q4808" s="5">
        <f t="shared" si="4026"/>
        <v>0</v>
      </c>
      <c r="R4808" s="5">
        <f t="shared" si="4026"/>
        <v>1078789.81421</v>
      </c>
      <c r="S4808" s="5">
        <f t="shared" si="4026"/>
        <v>1078789.81421</v>
      </c>
      <c r="T4808" s="5">
        <v>2436.5178799999999</v>
      </c>
      <c r="U4808" s="5">
        <f t="shared" si="4026"/>
        <v>0</v>
      </c>
      <c r="V4808" s="36">
        <f t="shared" si="4026"/>
        <v>581527.07400999998</v>
      </c>
      <c r="W4808" s="5">
        <f t="shared" si="3973"/>
        <v>96.554023483826839</v>
      </c>
      <c r="X4808" s="26"/>
    </row>
    <row r="4809" spans="1:25" ht="31.5" x14ac:dyDescent="0.25">
      <c r="A4809" s="4" t="s">
        <v>263</v>
      </c>
      <c r="B4809" s="4" t="s">
        <v>1347</v>
      </c>
      <c r="C4809" s="4" t="s">
        <v>1611</v>
      </c>
      <c r="D4809" s="4" t="s">
        <v>12</v>
      </c>
      <c r="E4809" s="14" t="s">
        <v>466</v>
      </c>
      <c r="F4809" s="5">
        <f>F4810</f>
        <v>18512</v>
      </c>
      <c r="G4809" s="5">
        <f t="shared" si="4025"/>
        <v>0</v>
      </c>
      <c r="H4809" s="5">
        <f t="shared" si="4025"/>
        <v>0</v>
      </c>
      <c r="I4809" s="5">
        <f t="shared" si="4025"/>
        <v>0</v>
      </c>
      <c r="J4809" s="5">
        <f t="shared" si="4025"/>
        <v>0</v>
      </c>
      <c r="K4809" s="5">
        <f t="shared" si="4025"/>
        <v>0</v>
      </c>
      <c r="L4809" s="5">
        <f t="shared" si="4025"/>
        <v>77190.504000000001</v>
      </c>
      <c r="M4809" s="5">
        <f t="shared" si="4007"/>
        <v>95702.504000000001</v>
      </c>
      <c r="N4809" s="5">
        <v>2523.4762799999999</v>
      </c>
      <c r="O4809" s="5">
        <f>O4810</f>
        <v>1078789.81421</v>
      </c>
      <c r="P4809" s="5">
        <f t="shared" si="4026"/>
        <v>0</v>
      </c>
      <c r="Q4809" s="5">
        <f t="shared" si="4026"/>
        <v>0</v>
      </c>
      <c r="R4809" s="5">
        <f t="shared" si="4026"/>
        <v>1078789.81421</v>
      </c>
      <c r="S4809" s="5">
        <f t="shared" si="4026"/>
        <v>1078789.81421</v>
      </c>
      <c r="T4809" s="5">
        <v>2436.5178799999999</v>
      </c>
      <c r="U4809" s="5">
        <f t="shared" si="4026"/>
        <v>0</v>
      </c>
      <c r="V4809" s="36">
        <f t="shared" si="4026"/>
        <v>581527.07400999998</v>
      </c>
      <c r="W4809" s="5">
        <f t="shared" si="3973"/>
        <v>96.554023483826839</v>
      </c>
      <c r="X4809" s="26"/>
    </row>
    <row r="4810" spans="1:25" x14ac:dyDescent="0.25">
      <c r="A4810" s="4" t="s">
        <v>263</v>
      </c>
      <c r="B4810" s="4" t="s">
        <v>1347</v>
      </c>
      <c r="C4810" s="4" t="s">
        <v>1612</v>
      </c>
      <c r="D4810" s="4"/>
      <c r="E4810" s="14" t="s">
        <v>857</v>
      </c>
      <c r="F4810" s="5">
        <v>18512</v>
      </c>
      <c r="G4810" s="5"/>
      <c r="H4810" s="5"/>
      <c r="I4810" s="5"/>
      <c r="J4810" s="5"/>
      <c r="K4810" s="5"/>
      <c r="L4810" s="5">
        <f>90690.504-13500</f>
        <v>77190.504000000001</v>
      </c>
      <c r="M4810" s="5">
        <f t="shared" si="4007"/>
        <v>95702.504000000001</v>
      </c>
      <c r="N4810" s="5">
        <v>1078789.81421</v>
      </c>
      <c r="O4810" s="5">
        <f>N4810</f>
        <v>1078789.81421</v>
      </c>
      <c r="P4810" s="5">
        <v>0</v>
      </c>
      <c r="Q4810" s="5">
        <v>0</v>
      </c>
      <c r="R4810" s="5">
        <f>N4810</f>
        <v>1078789.81421</v>
      </c>
      <c r="S4810" s="5">
        <f>O4810</f>
        <v>1078789.81421</v>
      </c>
      <c r="T4810" s="5">
        <v>581527.07400999998</v>
      </c>
      <c r="U4810" s="5">
        <v>0</v>
      </c>
      <c r="V4810" s="36">
        <f>T4810</f>
        <v>581527.07400999998</v>
      </c>
      <c r="W4810" s="5">
        <f t="shared" si="3973"/>
        <v>53.905502846803714</v>
      </c>
      <c r="X4810" s="26"/>
    </row>
    <row r="4811" spans="1:25" ht="31.5" x14ac:dyDescent="0.25">
      <c r="A4811" s="4" t="s">
        <v>263</v>
      </c>
      <c r="B4811" s="4" t="s">
        <v>1347</v>
      </c>
      <c r="C4811" s="4" t="s">
        <v>1612</v>
      </c>
      <c r="D4811" s="4" t="s">
        <v>11</v>
      </c>
      <c r="E4811" s="14" t="s">
        <v>465</v>
      </c>
      <c r="F4811" s="5">
        <f>F4812</f>
        <v>26250</v>
      </c>
      <c r="G4811" s="5">
        <f t="shared" ref="G4811:L4812" si="4027">G4812</f>
        <v>0</v>
      </c>
      <c r="H4811" s="5">
        <f t="shared" si="4027"/>
        <v>0</v>
      </c>
      <c r="I4811" s="5">
        <f t="shared" si="4027"/>
        <v>0</v>
      </c>
      <c r="J4811" s="5">
        <f t="shared" si="4027"/>
        <v>0</v>
      </c>
      <c r="K4811" s="5">
        <f t="shared" si="4027"/>
        <v>0</v>
      </c>
      <c r="L4811" s="5">
        <f t="shared" si="4027"/>
        <v>-26250</v>
      </c>
      <c r="M4811" s="5">
        <f t="shared" si="4007"/>
        <v>0</v>
      </c>
      <c r="N4811" s="5">
        <v>1078789.81421</v>
      </c>
      <c r="O4811" s="5">
        <f>O4812</f>
        <v>0</v>
      </c>
      <c r="P4811" s="5">
        <f t="shared" ref="P4811:V4812" si="4028">P4812</f>
        <v>0</v>
      </c>
      <c r="Q4811" s="5">
        <f t="shared" si="4028"/>
        <v>0</v>
      </c>
      <c r="R4811" s="5">
        <f t="shared" si="4028"/>
        <v>1669036.7672999999</v>
      </c>
      <c r="S4811" s="5">
        <f t="shared" si="4028"/>
        <v>0</v>
      </c>
      <c r="T4811" s="5">
        <v>581527.07400999998</v>
      </c>
      <c r="U4811" s="5">
        <f t="shared" si="4028"/>
        <v>0</v>
      </c>
      <c r="V4811" s="36">
        <f t="shared" si="4028"/>
        <v>0</v>
      </c>
      <c r="W4811" s="5">
        <f t="shared" ref="W4811:W4874" si="4029">T4811/N4811*100</f>
        <v>53.905502846803714</v>
      </c>
      <c r="X4811" s="24"/>
    </row>
    <row r="4812" spans="1:25" ht="31.5" x14ac:dyDescent="0.25">
      <c r="A4812" s="4" t="s">
        <v>263</v>
      </c>
      <c r="B4812" s="4" t="s">
        <v>1347</v>
      </c>
      <c r="C4812" s="4" t="s">
        <v>1612</v>
      </c>
      <c r="D4812" s="4" t="s">
        <v>12</v>
      </c>
      <c r="E4812" s="14" t="s">
        <v>466</v>
      </c>
      <c r="F4812" s="5">
        <f>F4813</f>
        <v>26250</v>
      </c>
      <c r="G4812" s="5">
        <f t="shared" si="4027"/>
        <v>0</v>
      </c>
      <c r="H4812" s="5">
        <f t="shared" si="4027"/>
        <v>0</v>
      </c>
      <c r="I4812" s="5">
        <f t="shared" si="4027"/>
        <v>0</v>
      </c>
      <c r="J4812" s="5">
        <f t="shared" si="4027"/>
        <v>0</v>
      </c>
      <c r="K4812" s="5">
        <f t="shared" si="4027"/>
        <v>0</v>
      </c>
      <c r="L4812" s="5">
        <f t="shared" si="4027"/>
        <v>-26250</v>
      </c>
      <c r="M4812" s="5">
        <f t="shared" si="4007"/>
        <v>0</v>
      </c>
      <c r="N4812" s="5">
        <v>1078789.81421</v>
      </c>
      <c r="O4812" s="5">
        <f>O4813</f>
        <v>0</v>
      </c>
      <c r="P4812" s="5">
        <f t="shared" si="4028"/>
        <v>0</v>
      </c>
      <c r="Q4812" s="5">
        <f t="shared" si="4028"/>
        <v>0</v>
      </c>
      <c r="R4812" s="5">
        <f t="shared" si="4028"/>
        <v>1669036.7672999999</v>
      </c>
      <c r="S4812" s="5">
        <f t="shared" si="4028"/>
        <v>0</v>
      </c>
      <c r="T4812" s="5">
        <v>581527.07400999998</v>
      </c>
      <c r="U4812" s="5">
        <f t="shared" si="4028"/>
        <v>0</v>
      </c>
      <c r="V4812" s="36">
        <f t="shared" si="4028"/>
        <v>0</v>
      </c>
      <c r="W4812" s="5">
        <f t="shared" si="4029"/>
        <v>53.905502846803714</v>
      </c>
      <c r="X4812" s="24"/>
    </row>
    <row r="4813" spans="1:25" ht="31.5" x14ac:dyDescent="0.25">
      <c r="A4813" s="4" t="s">
        <v>263</v>
      </c>
      <c r="B4813" s="4" t="s">
        <v>1347</v>
      </c>
      <c r="C4813" s="4" t="s">
        <v>186</v>
      </c>
      <c r="D4813" s="4"/>
      <c r="E4813" s="14" t="s">
        <v>959</v>
      </c>
      <c r="F4813" s="5">
        <v>26250</v>
      </c>
      <c r="G4813" s="5"/>
      <c r="H4813" s="5"/>
      <c r="I4813" s="5"/>
      <c r="J4813" s="5"/>
      <c r="K4813" s="5"/>
      <c r="L4813" s="5">
        <v>-26250</v>
      </c>
      <c r="M4813" s="5">
        <f t="shared" si="4007"/>
        <v>0</v>
      </c>
      <c r="N4813" s="5">
        <v>1669036.7672999999</v>
      </c>
      <c r="O4813" s="5">
        <v>0</v>
      </c>
      <c r="P4813" s="5">
        <v>0</v>
      </c>
      <c r="Q4813" s="5">
        <v>0</v>
      </c>
      <c r="R4813" s="5">
        <f>N4813</f>
        <v>1669036.7672999999</v>
      </c>
      <c r="S4813" s="5">
        <f>O4813</f>
        <v>0</v>
      </c>
      <c r="T4813" s="5">
        <v>1368685.0280200003</v>
      </c>
      <c r="U4813" s="5">
        <v>0</v>
      </c>
      <c r="V4813" s="36">
        <v>0</v>
      </c>
      <c r="W4813" s="5">
        <f t="shared" si="4029"/>
        <v>82.004486350179178</v>
      </c>
      <c r="X4813" s="24"/>
    </row>
    <row r="4814" spans="1:25" ht="47.25" x14ac:dyDescent="0.25">
      <c r="A4814" s="4" t="s">
        <v>263</v>
      </c>
      <c r="B4814" s="4" t="s">
        <v>1347</v>
      </c>
      <c r="C4814" s="4" t="s">
        <v>187</v>
      </c>
      <c r="D4814" s="4"/>
      <c r="E4814" s="14" t="s">
        <v>1487</v>
      </c>
      <c r="F4814" s="5">
        <f>F4815</f>
        <v>0</v>
      </c>
      <c r="G4814" s="5">
        <f t="shared" ref="G4814:L4815" si="4030">G4815</f>
        <v>8257.7999999999993</v>
      </c>
      <c r="H4814" s="5">
        <f t="shared" si="4030"/>
        <v>0</v>
      </c>
      <c r="I4814" s="5">
        <f t="shared" si="4030"/>
        <v>0</v>
      </c>
      <c r="J4814" s="5">
        <f t="shared" si="4030"/>
        <v>0</v>
      </c>
      <c r="K4814" s="5">
        <f t="shared" si="4030"/>
        <v>0</v>
      </c>
      <c r="L4814" s="5">
        <f t="shared" si="4030"/>
        <v>0</v>
      </c>
      <c r="M4814" s="5">
        <f t="shared" si="4007"/>
        <v>0</v>
      </c>
      <c r="N4814" s="5">
        <v>1453123.3097099999</v>
      </c>
      <c r="O4814" s="5">
        <f>O4815</f>
        <v>0</v>
      </c>
      <c r="P4814" s="5">
        <f t="shared" ref="P4814:V4815" si="4031">P4815</f>
        <v>0</v>
      </c>
      <c r="Q4814" s="5">
        <f t="shared" si="4031"/>
        <v>0</v>
      </c>
      <c r="R4814" s="5">
        <f t="shared" si="4031"/>
        <v>0</v>
      </c>
      <c r="S4814" s="5">
        <f t="shared" si="4031"/>
        <v>0</v>
      </c>
      <c r="T4814" s="5">
        <v>1225827.2034400003</v>
      </c>
      <c r="U4814" s="5">
        <f t="shared" si="4031"/>
        <v>0</v>
      </c>
      <c r="V4814" s="36">
        <f t="shared" si="4031"/>
        <v>0</v>
      </c>
      <c r="W4814" s="5">
        <f t="shared" si="4029"/>
        <v>84.358099223158064</v>
      </c>
      <c r="X4814" s="24"/>
      <c r="Y4814" s="2" t="s">
        <v>1236</v>
      </c>
    </row>
    <row r="4815" spans="1:25" ht="31.5" x14ac:dyDescent="0.25">
      <c r="A4815" s="4" t="s">
        <v>263</v>
      </c>
      <c r="B4815" s="4" t="s">
        <v>1347</v>
      </c>
      <c r="C4815" s="4" t="s">
        <v>271</v>
      </c>
      <c r="D4815" s="4"/>
      <c r="E4815" s="14" t="s">
        <v>962</v>
      </c>
      <c r="F4815" s="5">
        <f>F4816</f>
        <v>0</v>
      </c>
      <c r="G4815" s="5">
        <f t="shared" si="4030"/>
        <v>8257.7999999999993</v>
      </c>
      <c r="H4815" s="5">
        <f t="shared" si="4030"/>
        <v>0</v>
      </c>
      <c r="I4815" s="5">
        <f t="shared" si="4030"/>
        <v>0</v>
      </c>
      <c r="J4815" s="5">
        <f t="shared" si="4030"/>
        <v>0</v>
      </c>
      <c r="K4815" s="5">
        <f t="shared" si="4030"/>
        <v>0</v>
      </c>
      <c r="L4815" s="5">
        <f t="shared" si="4030"/>
        <v>0</v>
      </c>
      <c r="M4815" s="5">
        <f t="shared" si="4007"/>
        <v>0</v>
      </c>
      <c r="N4815" s="5">
        <v>16133.726280000001</v>
      </c>
      <c r="O4815" s="5">
        <f>O4816</f>
        <v>0</v>
      </c>
      <c r="P4815" s="5">
        <f t="shared" si="4031"/>
        <v>0</v>
      </c>
      <c r="Q4815" s="5">
        <f t="shared" si="4031"/>
        <v>0</v>
      </c>
      <c r="R4815" s="5">
        <f t="shared" si="4031"/>
        <v>0</v>
      </c>
      <c r="S4815" s="5">
        <f t="shared" si="4031"/>
        <v>0</v>
      </c>
      <c r="T4815" s="5">
        <v>16088.732830000001</v>
      </c>
      <c r="U4815" s="5">
        <f t="shared" si="4031"/>
        <v>0</v>
      </c>
      <c r="V4815" s="36">
        <f t="shared" si="4031"/>
        <v>0</v>
      </c>
      <c r="W4815" s="5">
        <f t="shared" si="4029"/>
        <v>99.72112177175228</v>
      </c>
      <c r="X4815" s="24"/>
      <c r="Y4815" s="2" t="s">
        <v>1236</v>
      </c>
    </row>
    <row r="4816" spans="1:25" x14ac:dyDescent="0.25">
      <c r="A4816" s="4" t="s">
        <v>263</v>
      </c>
      <c r="B4816" s="4" t="s">
        <v>1347</v>
      </c>
      <c r="C4816" s="4" t="s">
        <v>1134</v>
      </c>
      <c r="D4816" s="4"/>
      <c r="E4816" s="14" t="s">
        <v>1135</v>
      </c>
      <c r="F4816" s="5"/>
      <c r="G4816" s="5">
        <v>8257.7999999999993</v>
      </c>
      <c r="H4816" s="5"/>
      <c r="I4816" s="5"/>
      <c r="J4816" s="5"/>
      <c r="K4816" s="5"/>
      <c r="L4816" s="5"/>
      <c r="M4816" s="5">
        <f t="shared" si="4007"/>
        <v>0</v>
      </c>
      <c r="N4816" s="5">
        <v>16133.726280000001</v>
      </c>
      <c r="O4816" s="5">
        <v>0</v>
      </c>
      <c r="P4816" s="5">
        <v>0</v>
      </c>
      <c r="Q4816" s="5">
        <v>0</v>
      </c>
      <c r="R4816" s="5">
        <v>0</v>
      </c>
      <c r="S4816" s="5">
        <v>0</v>
      </c>
      <c r="T4816" s="5">
        <v>16088.732830000001</v>
      </c>
      <c r="U4816" s="5">
        <v>0</v>
      </c>
      <c r="V4816" s="36">
        <v>0</v>
      </c>
      <c r="W4816" s="5">
        <f t="shared" si="4029"/>
        <v>99.72112177175228</v>
      </c>
      <c r="X4816" s="24"/>
      <c r="Y4816" s="2" t="s">
        <v>1236</v>
      </c>
    </row>
    <row r="4817" spans="1:25" ht="31.5" x14ac:dyDescent="0.25">
      <c r="A4817" s="4" t="s">
        <v>263</v>
      </c>
      <c r="B4817" s="4" t="s">
        <v>1347</v>
      </c>
      <c r="C4817" s="4" t="s">
        <v>1134</v>
      </c>
      <c r="D4817" s="4" t="s">
        <v>11</v>
      </c>
      <c r="E4817" s="14" t="s">
        <v>465</v>
      </c>
      <c r="F4817" s="5">
        <f>F4818</f>
        <v>48527.1</v>
      </c>
      <c r="G4817" s="5">
        <f t="shared" ref="G4817:L4818" si="4032">G4818</f>
        <v>50000</v>
      </c>
      <c r="H4817" s="5">
        <f t="shared" si="4032"/>
        <v>0</v>
      </c>
      <c r="I4817" s="5">
        <f t="shared" si="4032"/>
        <v>0</v>
      </c>
      <c r="J4817" s="5">
        <f t="shared" si="4032"/>
        <v>0</v>
      </c>
      <c r="K4817" s="5">
        <f t="shared" si="4032"/>
        <v>0</v>
      </c>
      <c r="L4817" s="5">
        <f t="shared" si="4032"/>
        <v>-24758.46</v>
      </c>
      <c r="M4817" s="5">
        <f t="shared" si="4007"/>
        <v>23768.639999999999</v>
      </c>
      <c r="N4817" s="5">
        <v>16133.726280000001</v>
      </c>
      <c r="O4817" s="5">
        <f>O4818</f>
        <v>0</v>
      </c>
      <c r="P4817" s="5">
        <f t="shared" ref="P4817:V4818" si="4033">P4818</f>
        <v>0</v>
      </c>
      <c r="Q4817" s="5">
        <f t="shared" si="4033"/>
        <v>0</v>
      </c>
      <c r="R4817" s="5">
        <f t="shared" si="4033"/>
        <v>1199108.8119699999</v>
      </c>
      <c r="S4817" s="5">
        <f t="shared" si="4033"/>
        <v>0</v>
      </c>
      <c r="T4817" s="5">
        <v>16088.732830000001</v>
      </c>
      <c r="U4817" s="5">
        <f t="shared" si="4033"/>
        <v>0</v>
      </c>
      <c r="V4817" s="36">
        <f t="shared" si="4033"/>
        <v>0</v>
      </c>
      <c r="W4817" s="5">
        <f t="shared" si="4029"/>
        <v>99.72112177175228</v>
      </c>
      <c r="X4817" s="26"/>
    </row>
    <row r="4818" spans="1:25" ht="31.5" x14ac:dyDescent="0.25">
      <c r="A4818" s="4" t="s">
        <v>263</v>
      </c>
      <c r="B4818" s="4" t="s">
        <v>1347</v>
      </c>
      <c r="C4818" s="4" t="s">
        <v>1134</v>
      </c>
      <c r="D4818" s="4" t="s">
        <v>12</v>
      </c>
      <c r="E4818" s="14" t="s">
        <v>466</v>
      </c>
      <c r="F4818" s="5">
        <f>F4819</f>
        <v>48527.1</v>
      </c>
      <c r="G4818" s="5">
        <f t="shared" si="4032"/>
        <v>50000</v>
      </c>
      <c r="H4818" s="5">
        <f t="shared" si="4032"/>
        <v>0</v>
      </c>
      <c r="I4818" s="5">
        <f t="shared" si="4032"/>
        <v>0</v>
      </c>
      <c r="J4818" s="5">
        <f t="shared" si="4032"/>
        <v>0</v>
      </c>
      <c r="K4818" s="5">
        <f t="shared" si="4032"/>
        <v>0</v>
      </c>
      <c r="L4818" s="5">
        <f t="shared" si="4032"/>
        <v>-24758.46</v>
      </c>
      <c r="M4818" s="5">
        <f t="shared" si="4007"/>
        <v>23768.639999999999</v>
      </c>
      <c r="N4818" s="5">
        <v>16133.726280000001</v>
      </c>
      <c r="O4818" s="5">
        <f>O4819</f>
        <v>0</v>
      </c>
      <c r="P4818" s="5">
        <f t="shared" si="4033"/>
        <v>0</v>
      </c>
      <c r="Q4818" s="5">
        <f t="shared" si="4033"/>
        <v>0</v>
      </c>
      <c r="R4818" s="5">
        <f t="shared" si="4033"/>
        <v>1199108.8119699999</v>
      </c>
      <c r="S4818" s="5">
        <f t="shared" si="4033"/>
        <v>0</v>
      </c>
      <c r="T4818" s="5">
        <v>16088.732830000001</v>
      </c>
      <c r="U4818" s="5">
        <f t="shared" si="4033"/>
        <v>0</v>
      </c>
      <c r="V4818" s="36">
        <f t="shared" si="4033"/>
        <v>0</v>
      </c>
      <c r="W4818" s="5">
        <f t="shared" si="4029"/>
        <v>99.72112177175228</v>
      </c>
      <c r="X4818" s="26"/>
    </row>
    <row r="4819" spans="1:25" ht="47.25" x14ac:dyDescent="0.25">
      <c r="A4819" s="4" t="s">
        <v>263</v>
      </c>
      <c r="B4819" s="4" t="s">
        <v>1347</v>
      </c>
      <c r="C4819" s="4" t="s">
        <v>272</v>
      </c>
      <c r="D4819" s="4"/>
      <c r="E4819" s="14" t="s">
        <v>963</v>
      </c>
      <c r="F4819" s="5">
        <v>48527.1</v>
      </c>
      <c r="G4819" s="5">
        <v>50000</v>
      </c>
      <c r="H4819" s="5"/>
      <c r="I4819" s="5"/>
      <c r="J4819" s="5"/>
      <c r="K4819" s="5"/>
      <c r="L4819" s="5">
        <f>13812.6-38571.06</f>
        <v>-24758.46</v>
      </c>
      <c r="M4819" s="5">
        <f t="shared" si="4007"/>
        <v>23768.639999999999</v>
      </c>
      <c r="N4819" s="5">
        <v>1199108.8119699999</v>
      </c>
      <c r="O4819" s="5">
        <v>0</v>
      </c>
      <c r="P4819" s="5">
        <v>0</v>
      </c>
      <c r="Q4819" s="5">
        <v>0</v>
      </c>
      <c r="R4819" s="5">
        <f>N4819</f>
        <v>1199108.8119699999</v>
      </c>
      <c r="S4819" s="5">
        <f>O4819</f>
        <v>0</v>
      </c>
      <c r="T4819" s="5">
        <v>1105347.3760000002</v>
      </c>
      <c r="U4819" s="5">
        <v>0</v>
      </c>
      <c r="V4819" s="36">
        <v>0</v>
      </c>
      <c r="W4819" s="5">
        <f t="shared" si="4029"/>
        <v>92.180739976719849</v>
      </c>
      <c r="X4819" s="26"/>
    </row>
    <row r="4820" spans="1:25" ht="31.5" x14ac:dyDescent="0.25">
      <c r="A4820" s="4" t="s">
        <v>263</v>
      </c>
      <c r="B4820" s="4" t="s">
        <v>1347</v>
      </c>
      <c r="C4820" s="4" t="s">
        <v>1072</v>
      </c>
      <c r="D4820" s="4"/>
      <c r="E4820" s="14" t="s">
        <v>1077</v>
      </c>
      <c r="F4820" s="5">
        <f>F4821</f>
        <v>117285.5</v>
      </c>
      <c r="G4820" s="5">
        <f t="shared" ref="G4820:L4821" si="4034">G4821</f>
        <v>0</v>
      </c>
      <c r="H4820" s="5">
        <f t="shared" si="4034"/>
        <v>0</v>
      </c>
      <c r="I4820" s="5">
        <f t="shared" si="4034"/>
        <v>0</v>
      </c>
      <c r="J4820" s="5">
        <f t="shared" si="4034"/>
        <v>0</v>
      </c>
      <c r="K4820" s="5">
        <f t="shared" si="4034"/>
        <v>0</v>
      </c>
      <c r="L4820" s="5">
        <f t="shared" si="4034"/>
        <v>3000</v>
      </c>
      <c r="M4820" s="5">
        <f t="shared" si="4007"/>
        <v>120285.5</v>
      </c>
      <c r="N4820" s="5">
        <v>67818.569690000004</v>
      </c>
      <c r="O4820" s="5">
        <f>O4821</f>
        <v>117285.5</v>
      </c>
      <c r="P4820" s="5">
        <f t="shared" ref="P4820:V4821" si="4035">P4821</f>
        <v>0</v>
      </c>
      <c r="Q4820" s="5">
        <f t="shared" si="4035"/>
        <v>0</v>
      </c>
      <c r="R4820" s="5">
        <f t="shared" si="4035"/>
        <v>67818.569690000004</v>
      </c>
      <c r="S4820" s="5">
        <f t="shared" si="4035"/>
        <v>117285.5</v>
      </c>
      <c r="T4820" s="5">
        <v>28856.684969999998</v>
      </c>
      <c r="U4820" s="5">
        <f t="shared" si="4035"/>
        <v>0</v>
      </c>
      <c r="V4820" s="36">
        <f t="shared" si="4035"/>
        <v>28856.684969999998</v>
      </c>
      <c r="W4820" s="5">
        <f t="shared" si="4029"/>
        <v>42.549828316793565</v>
      </c>
      <c r="X4820" s="26"/>
    </row>
    <row r="4821" spans="1:25" ht="31.5" x14ac:dyDescent="0.25">
      <c r="A4821" s="4" t="s">
        <v>263</v>
      </c>
      <c r="B4821" s="4" t="s">
        <v>1347</v>
      </c>
      <c r="C4821" s="4" t="s">
        <v>1072</v>
      </c>
      <c r="D4821" s="4" t="s">
        <v>11</v>
      </c>
      <c r="E4821" s="14" t="s">
        <v>465</v>
      </c>
      <c r="F4821" s="5">
        <f>F4822</f>
        <v>117285.5</v>
      </c>
      <c r="G4821" s="5">
        <f t="shared" si="4034"/>
        <v>0</v>
      </c>
      <c r="H4821" s="5">
        <f t="shared" si="4034"/>
        <v>0</v>
      </c>
      <c r="I4821" s="5">
        <f t="shared" si="4034"/>
        <v>0</v>
      </c>
      <c r="J4821" s="5">
        <f t="shared" si="4034"/>
        <v>0</v>
      </c>
      <c r="K4821" s="5">
        <f t="shared" si="4034"/>
        <v>0</v>
      </c>
      <c r="L4821" s="5">
        <f t="shared" si="4034"/>
        <v>3000</v>
      </c>
      <c r="M4821" s="5">
        <f t="shared" si="4007"/>
        <v>120285.5</v>
      </c>
      <c r="N4821" s="5">
        <v>67818.569690000004</v>
      </c>
      <c r="O4821" s="5">
        <f>O4822</f>
        <v>117285.5</v>
      </c>
      <c r="P4821" s="5">
        <f t="shared" si="4035"/>
        <v>0</v>
      </c>
      <c r="Q4821" s="5">
        <f t="shared" si="4035"/>
        <v>0</v>
      </c>
      <c r="R4821" s="5">
        <f t="shared" si="4035"/>
        <v>67818.569690000004</v>
      </c>
      <c r="S4821" s="5">
        <f t="shared" si="4035"/>
        <v>117285.5</v>
      </c>
      <c r="T4821" s="5">
        <v>28856.684969999998</v>
      </c>
      <c r="U4821" s="5">
        <f t="shared" si="4035"/>
        <v>0</v>
      </c>
      <c r="V4821" s="36">
        <f t="shared" si="4035"/>
        <v>28856.684969999998</v>
      </c>
      <c r="W4821" s="5">
        <f t="shared" si="4029"/>
        <v>42.549828316793565</v>
      </c>
      <c r="X4821" s="26"/>
    </row>
    <row r="4822" spans="1:25" ht="31.5" x14ac:dyDescent="0.25">
      <c r="A4822" s="4" t="s">
        <v>263</v>
      </c>
      <c r="B4822" s="4" t="s">
        <v>1347</v>
      </c>
      <c r="C4822" s="4" t="s">
        <v>1072</v>
      </c>
      <c r="D4822" s="4" t="s">
        <v>12</v>
      </c>
      <c r="E4822" s="14" t="s">
        <v>466</v>
      </c>
      <c r="F4822" s="5">
        <v>117285.5</v>
      </c>
      <c r="G4822" s="5"/>
      <c r="H4822" s="5"/>
      <c r="I4822" s="5"/>
      <c r="J4822" s="5"/>
      <c r="K4822" s="5"/>
      <c r="L4822" s="5">
        <v>3000</v>
      </c>
      <c r="M4822" s="5">
        <f t="shared" si="4007"/>
        <v>120285.5</v>
      </c>
      <c r="N4822" s="5">
        <v>67818.569690000004</v>
      </c>
      <c r="O4822" s="5">
        <v>117285.5</v>
      </c>
      <c r="P4822" s="5">
        <v>0</v>
      </c>
      <c r="Q4822" s="5">
        <v>0</v>
      </c>
      <c r="R4822" s="5">
        <f>N4822</f>
        <v>67818.569690000004</v>
      </c>
      <c r="S4822" s="5">
        <f>O4822</f>
        <v>117285.5</v>
      </c>
      <c r="T4822" s="5">
        <v>28856.684969999998</v>
      </c>
      <c r="U4822" s="5">
        <v>0</v>
      </c>
      <c r="V4822" s="36">
        <f>T4822</f>
        <v>28856.684969999998</v>
      </c>
      <c r="W4822" s="5">
        <f t="shared" si="4029"/>
        <v>42.549828316793565</v>
      </c>
      <c r="X4822" s="26"/>
    </row>
    <row r="4823" spans="1:25" x14ac:dyDescent="0.25">
      <c r="A4823" s="4" t="s">
        <v>263</v>
      </c>
      <c r="B4823" s="4" t="s">
        <v>1347</v>
      </c>
      <c r="C4823" s="4" t="s">
        <v>1071</v>
      </c>
      <c r="D4823" s="4"/>
      <c r="E4823" s="14" t="s">
        <v>857</v>
      </c>
      <c r="F4823" s="5">
        <f t="shared" ref="F4823:K4823" si="4036">F4826</f>
        <v>156098.9</v>
      </c>
      <c r="G4823" s="5">
        <f t="shared" si="4036"/>
        <v>434567.5</v>
      </c>
      <c r="H4823" s="5">
        <f t="shared" si="4036"/>
        <v>970204.7</v>
      </c>
      <c r="I4823" s="5">
        <f t="shared" si="4036"/>
        <v>0</v>
      </c>
      <c r="J4823" s="5">
        <f t="shared" si="4036"/>
        <v>0</v>
      </c>
      <c r="K4823" s="5">
        <f t="shared" si="4036"/>
        <v>0</v>
      </c>
      <c r="L4823" s="5">
        <f>L4826+L4824</f>
        <v>-84929.279999999999</v>
      </c>
      <c r="M4823" s="5">
        <f t="shared" si="4007"/>
        <v>71169.62</v>
      </c>
      <c r="N4823" s="5">
        <v>1131290.2422799999</v>
      </c>
      <c r="O4823" s="5">
        <f t="shared" ref="O4823:V4823" si="4037">O4826+O4824</f>
        <v>70569.619409999999</v>
      </c>
      <c r="P4823" s="5">
        <f t="shared" si="4037"/>
        <v>0</v>
      </c>
      <c r="Q4823" s="5">
        <f t="shared" si="4037"/>
        <v>0</v>
      </c>
      <c r="R4823" s="5">
        <f t="shared" si="4037"/>
        <v>35500.112000000001</v>
      </c>
      <c r="S4823" s="5">
        <f t="shared" si="4037"/>
        <v>70569.619409999999</v>
      </c>
      <c r="T4823" s="5">
        <v>1076490.6910300001</v>
      </c>
      <c r="U4823" s="5">
        <f t="shared" si="4037"/>
        <v>0</v>
      </c>
      <c r="V4823" s="36">
        <f t="shared" si="4037"/>
        <v>35500</v>
      </c>
      <c r="W4823" s="5">
        <f t="shared" si="4029"/>
        <v>95.156013090013332</v>
      </c>
      <c r="X4823" s="26"/>
    </row>
    <row r="4824" spans="1:25" ht="31.5" x14ac:dyDescent="0.25">
      <c r="A4824" s="4" t="s">
        <v>263</v>
      </c>
      <c r="B4824" s="4" t="s">
        <v>1347</v>
      </c>
      <c r="C4824" s="4" t="s">
        <v>1071</v>
      </c>
      <c r="D4824" s="4" t="s">
        <v>11</v>
      </c>
      <c r="E4824" s="14" t="s">
        <v>465</v>
      </c>
      <c r="F4824" s="5"/>
      <c r="G4824" s="5"/>
      <c r="H4824" s="5"/>
      <c r="I4824" s="5"/>
      <c r="J4824" s="5"/>
      <c r="K4824" s="5"/>
      <c r="L4824" s="5">
        <f>L4825</f>
        <v>600</v>
      </c>
      <c r="M4824" s="5">
        <f>L4824</f>
        <v>600</v>
      </c>
      <c r="N4824" s="5">
        <v>1131290.2422799999</v>
      </c>
      <c r="O4824" s="5">
        <f t="shared" ref="O4824:V4824" si="4038">O4825</f>
        <v>0</v>
      </c>
      <c r="P4824" s="5">
        <f t="shared" si="4038"/>
        <v>0</v>
      </c>
      <c r="Q4824" s="5">
        <f t="shared" si="4038"/>
        <v>0</v>
      </c>
      <c r="R4824" s="5">
        <f t="shared" si="4038"/>
        <v>0</v>
      </c>
      <c r="S4824" s="5">
        <f t="shared" si="4038"/>
        <v>0</v>
      </c>
      <c r="T4824" s="5">
        <v>1076490.6910300001</v>
      </c>
      <c r="U4824" s="5">
        <f t="shared" si="4038"/>
        <v>0</v>
      </c>
      <c r="V4824" s="36">
        <f t="shared" si="4038"/>
        <v>0</v>
      </c>
      <c r="W4824" s="5">
        <f t="shared" si="4029"/>
        <v>95.156013090013332</v>
      </c>
      <c r="X4824" s="26"/>
    </row>
    <row r="4825" spans="1:25" ht="31.5" x14ac:dyDescent="0.25">
      <c r="A4825" s="4" t="s">
        <v>263</v>
      </c>
      <c r="B4825" s="4" t="s">
        <v>1347</v>
      </c>
      <c r="C4825" s="4" t="s">
        <v>1071</v>
      </c>
      <c r="D4825" s="4" t="s">
        <v>12</v>
      </c>
      <c r="E4825" s="14" t="s">
        <v>466</v>
      </c>
      <c r="F4825" s="5"/>
      <c r="G4825" s="5"/>
      <c r="H4825" s="5"/>
      <c r="I4825" s="5"/>
      <c r="J4825" s="5"/>
      <c r="K4825" s="5"/>
      <c r="L4825" s="5">
        <v>600</v>
      </c>
      <c r="M4825" s="5">
        <f>L4825</f>
        <v>600</v>
      </c>
      <c r="N4825" s="5">
        <v>1131290.2422799999</v>
      </c>
      <c r="O4825" s="5">
        <v>0</v>
      </c>
      <c r="P4825" s="5">
        <v>0</v>
      </c>
      <c r="Q4825" s="5">
        <v>0</v>
      </c>
      <c r="R4825" s="5">
        <v>0</v>
      </c>
      <c r="S4825" s="5">
        <v>0</v>
      </c>
      <c r="T4825" s="5">
        <v>1076490.6910300001</v>
      </c>
      <c r="U4825" s="5">
        <v>0</v>
      </c>
      <c r="V4825" s="36">
        <v>0</v>
      </c>
      <c r="W4825" s="5">
        <f t="shared" si="4029"/>
        <v>95.156013090013332</v>
      </c>
      <c r="X4825" s="26"/>
    </row>
    <row r="4826" spans="1:25" ht="47.25" x14ac:dyDescent="0.25">
      <c r="A4826" s="4" t="s">
        <v>263</v>
      </c>
      <c r="B4826" s="4" t="s">
        <v>1347</v>
      </c>
      <c r="C4826" s="4" t="s">
        <v>282</v>
      </c>
      <c r="D4826" s="4"/>
      <c r="E4826" s="14" t="s">
        <v>964</v>
      </c>
      <c r="F4826" s="5">
        <f>F4827</f>
        <v>156098.9</v>
      </c>
      <c r="G4826" s="5">
        <f t="shared" ref="G4826:L4826" si="4039">G4827</f>
        <v>434567.5</v>
      </c>
      <c r="H4826" s="5">
        <f t="shared" si="4039"/>
        <v>970204.7</v>
      </c>
      <c r="I4826" s="5">
        <f t="shared" si="4039"/>
        <v>0</v>
      </c>
      <c r="J4826" s="5">
        <f t="shared" si="4039"/>
        <v>0</v>
      </c>
      <c r="K4826" s="5">
        <f t="shared" si="4039"/>
        <v>0</v>
      </c>
      <c r="L4826" s="5">
        <f t="shared" si="4039"/>
        <v>-85529.279999999999</v>
      </c>
      <c r="M4826" s="5">
        <f t="shared" si="4007"/>
        <v>70569.62</v>
      </c>
      <c r="N4826" s="5">
        <v>237880.77146000002</v>
      </c>
      <c r="O4826" s="5">
        <f>O4827</f>
        <v>70569.619409999999</v>
      </c>
      <c r="P4826" s="5">
        <f t="shared" ref="P4826:V4826" si="4040">P4827</f>
        <v>0</v>
      </c>
      <c r="Q4826" s="5">
        <f t="shared" si="4040"/>
        <v>0</v>
      </c>
      <c r="R4826" s="5">
        <f t="shared" si="4040"/>
        <v>35500.112000000001</v>
      </c>
      <c r="S4826" s="5">
        <f t="shared" si="4040"/>
        <v>70569.619409999999</v>
      </c>
      <c r="T4826" s="5">
        <v>104391.09461</v>
      </c>
      <c r="U4826" s="5">
        <f t="shared" si="4040"/>
        <v>0</v>
      </c>
      <c r="V4826" s="36">
        <f t="shared" si="4040"/>
        <v>35500</v>
      </c>
      <c r="W4826" s="5">
        <f t="shared" si="4029"/>
        <v>43.883788491729149</v>
      </c>
      <c r="X4826" s="26"/>
    </row>
    <row r="4827" spans="1:25" x14ac:dyDescent="0.25">
      <c r="A4827" s="4" t="s">
        <v>263</v>
      </c>
      <c r="B4827" s="4" t="s">
        <v>1347</v>
      </c>
      <c r="C4827" s="4" t="s">
        <v>273</v>
      </c>
      <c r="D4827" s="4"/>
      <c r="E4827" s="14" t="s">
        <v>540</v>
      </c>
      <c r="F4827" s="5">
        <v>156098.9</v>
      </c>
      <c r="G4827" s="5">
        <v>434567.5</v>
      </c>
      <c r="H4827" s="5">
        <v>970204.7</v>
      </c>
      <c r="I4827" s="5"/>
      <c r="J4827" s="5"/>
      <c r="K4827" s="5"/>
      <c r="L4827" s="5">
        <f>48155.484-600-26930.143-106154.621</f>
        <v>-85529.279999999999</v>
      </c>
      <c r="M4827" s="5">
        <f t="shared" si="4007"/>
        <v>70569.62</v>
      </c>
      <c r="N4827" s="5">
        <v>35500.112000000001</v>
      </c>
      <c r="O4827" s="5">
        <v>70569.619409999999</v>
      </c>
      <c r="P4827" s="5">
        <v>0</v>
      </c>
      <c r="Q4827" s="5">
        <v>0</v>
      </c>
      <c r="R4827" s="5">
        <f>N4827</f>
        <v>35500.112000000001</v>
      </c>
      <c r="S4827" s="5">
        <f>O4827</f>
        <v>70569.619409999999</v>
      </c>
      <c r="T4827" s="5">
        <v>35500</v>
      </c>
      <c r="U4827" s="5">
        <v>0</v>
      </c>
      <c r="V4827" s="36">
        <f>T4827</f>
        <v>35500</v>
      </c>
      <c r="W4827" s="5">
        <f t="shared" si="4029"/>
        <v>99.999684508037603</v>
      </c>
      <c r="X4827" s="26"/>
    </row>
    <row r="4828" spans="1:25" ht="31.5" x14ac:dyDescent="0.25">
      <c r="A4828" s="4" t="s">
        <v>263</v>
      </c>
      <c r="B4828" s="4" t="s">
        <v>1347</v>
      </c>
      <c r="C4828" s="4" t="s">
        <v>273</v>
      </c>
      <c r="D4828" s="4" t="s">
        <v>246</v>
      </c>
      <c r="E4828" s="14" t="s">
        <v>473</v>
      </c>
      <c r="F4828" s="5">
        <f>F4829</f>
        <v>11580.6</v>
      </c>
      <c r="G4828" s="5">
        <f t="shared" ref="G4828:L4829" si="4041">G4829</f>
        <v>279089.3</v>
      </c>
      <c r="H4828" s="5">
        <f t="shared" si="4041"/>
        <v>338484.5</v>
      </c>
      <c r="I4828" s="5">
        <f t="shared" si="4041"/>
        <v>0</v>
      </c>
      <c r="J4828" s="5">
        <f t="shared" si="4041"/>
        <v>0</v>
      </c>
      <c r="K4828" s="5">
        <f t="shared" si="4041"/>
        <v>0</v>
      </c>
      <c r="L4828" s="5">
        <f t="shared" si="4041"/>
        <v>5305</v>
      </c>
      <c r="M4828" s="5">
        <f t="shared" si="4007"/>
        <v>16885.599999999999</v>
      </c>
      <c r="N4828" s="5">
        <v>35500.112000000001</v>
      </c>
      <c r="O4828" s="5">
        <f>O4829</f>
        <v>0</v>
      </c>
      <c r="P4828" s="5">
        <f t="shared" ref="P4828:V4829" si="4042">P4829</f>
        <v>0</v>
      </c>
      <c r="Q4828" s="5">
        <f t="shared" si="4042"/>
        <v>0</v>
      </c>
      <c r="R4828" s="5">
        <f t="shared" si="4042"/>
        <v>24703.276900000001</v>
      </c>
      <c r="S4828" s="5">
        <f t="shared" si="4042"/>
        <v>0</v>
      </c>
      <c r="T4828" s="5">
        <v>35500</v>
      </c>
      <c r="U4828" s="5">
        <f t="shared" si="4042"/>
        <v>0</v>
      </c>
      <c r="V4828" s="36">
        <f t="shared" si="4042"/>
        <v>0</v>
      </c>
      <c r="W4828" s="5">
        <f t="shared" si="4029"/>
        <v>99.999684508037603</v>
      </c>
      <c r="X4828" s="26"/>
    </row>
    <row r="4829" spans="1:25" x14ac:dyDescent="0.25">
      <c r="A4829" s="4" t="s">
        <v>263</v>
      </c>
      <c r="B4829" s="4" t="s">
        <v>1347</v>
      </c>
      <c r="C4829" s="4" t="s">
        <v>273</v>
      </c>
      <c r="D4829" s="4" t="s">
        <v>245</v>
      </c>
      <c r="E4829" s="14" t="s">
        <v>474</v>
      </c>
      <c r="F4829" s="5">
        <f>F4830</f>
        <v>11580.6</v>
      </c>
      <c r="G4829" s="5">
        <f t="shared" si="4041"/>
        <v>279089.3</v>
      </c>
      <c r="H4829" s="5">
        <f t="shared" si="4041"/>
        <v>338484.5</v>
      </c>
      <c r="I4829" s="5">
        <f t="shared" si="4041"/>
        <v>0</v>
      </c>
      <c r="J4829" s="5">
        <f t="shared" si="4041"/>
        <v>0</v>
      </c>
      <c r="K4829" s="5">
        <f t="shared" si="4041"/>
        <v>0</v>
      </c>
      <c r="L4829" s="5">
        <f t="shared" si="4041"/>
        <v>5305</v>
      </c>
      <c r="M4829" s="5">
        <f t="shared" si="4007"/>
        <v>16885.599999999999</v>
      </c>
      <c r="N4829" s="5">
        <v>35500.112000000001</v>
      </c>
      <c r="O4829" s="5">
        <f>O4830</f>
        <v>0</v>
      </c>
      <c r="P4829" s="5">
        <f t="shared" si="4042"/>
        <v>0</v>
      </c>
      <c r="Q4829" s="5">
        <f t="shared" si="4042"/>
        <v>0</v>
      </c>
      <c r="R4829" s="5">
        <f t="shared" si="4042"/>
        <v>24703.276900000001</v>
      </c>
      <c r="S4829" s="5">
        <f t="shared" si="4042"/>
        <v>0</v>
      </c>
      <c r="T4829" s="5">
        <v>35500</v>
      </c>
      <c r="U4829" s="5">
        <f t="shared" si="4042"/>
        <v>0</v>
      </c>
      <c r="V4829" s="36">
        <f t="shared" si="4042"/>
        <v>0</v>
      </c>
      <c r="W4829" s="5">
        <f t="shared" si="4029"/>
        <v>99.999684508037603</v>
      </c>
      <c r="X4829" s="26"/>
    </row>
    <row r="4830" spans="1:25" x14ac:dyDescent="0.25">
      <c r="A4830" s="4" t="s">
        <v>263</v>
      </c>
      <c r="B4830" s="4" t="s">
        <v>1347</v>
      </c>
      <c r="C4830" s="4" t="s">
        <v>1093</v>
      </c>
      <c r="D4830" s="4"/>
      <c r="E4830" s="14" t="s">
        <v>1101</v>
      </c>
      <c r="F4830" s="5">
        <v>11580.6</v>
      </c>
      <c r="G4830" s="5">
        <v>279089.3</v>
      </c>
      <c r="H4830" s="5">
        <v>338484.5</v>
      </c>
      <c r="I4830" s="5"/>
      <c r="J4830" s="5"/>
      <c r="K4830" s="5"/>
      <c r="L4830" s="5">
        <v>5305</v>
      </c>
      <c r="M4830" s="5">
        <f t="shared" si="4007"/>
        <v>16885.599999999999</v>
      </c>
      <c r="N4830" s="5">
        <v>24703.276900000001</v>
      </c>
      <c r="O4830" s="5">
        <v>0</v>
      </c>
      <c r="P4830" s="5">
        <v>0</v>
      </c>
      <c r="Q4830" s="5">
        <v>0</v>
      </c>
      <c r="R4830" s="5">
        <f>N4830</f>
        <v>24703.276900000001</v>
      </c>
      <c r="S4830" s="5">
        <f>O4830</f>
        <v>0</v>
      </c>
      <c r="T4830" s="5">
        <v>24703.27622</v>
      </c>
      <c r="U4830" s="5">
        <v>0</v>
      </c>
      <c r="V4830" s="36">
        <v>0</v>
      </c>
      <c r="W4830" s="5">
        <f t="shared" si="4029"/>
        <v>99.99999724732875</v>
      </c>
      <c r="X4830" s="26"/>
    </row>
    <row r="4831" spans="1:25" ht="31.5" x14ac:dyDescent="0.25">
      <c r="A4831" s="4" t="s">
        <v>263</v>
      </c>
      <c r="B4831" s="4" t="s">
        <v>1347</v>
      </c>
      <c r="C4831" s="4" t="s">
        <v>1093</v>
      </c>
      <c r="D4831" s="4" t="s">
        <v>246</v>
      </c>
      <c r="E4831" s="14" t="s">
        <v>473</v>
      </c>
      <c r="F4831" s="5">
        <f>F4832</f>
        <v>0</v>
      </c>
      <c r="G4831" s="5">
        <f t="shared" ref="G4831:L4832" si="4043">G4832</f>
        <v>4854</v>
      </c>
      <c r="H4831" s="5">
        <f t="shared" si="4043"/>
        <v>0</v>
      </c>
      <c r="I4831" s="5">
        <f t="shared" si="4043"/>
        <v>0</v>
      </c>
      <c r="J4831" s="5">
        <f t="shared" si="4043"/>
        <v>0</v>
      </c>
      <c r="K4831" s="5">
        <f t="shared" si="4043"/>
        <v>0</v>
      </c>
      <c r="L4831" s="5">
        <f t="shared" si="4043"/>
        <v>0</v>
      </c>
      <c r="M4831" s="5">
        <f t="shared" si="4007"/>
        <v>0</v>
      </c>
      <c r="N4831" s="5">
        <v>24703.276900000001</v>
      </c>
      <c r="O4831" s="5">
        <f>O4832</f>
        <v>0</v>
      </c>
      <c r="P4831" s="5">
        <f t="shared" ref="P4831:V4832" si="4044">P4832</f>
        <v>0</v>
      </c>
      <c r="Q4831" s="5">
        <f t="shared" si="4044"/>
        <v>0</v>
      </c>
      <c r="R4831" s="5">
        <f t="shared" si="4044"/>
        <v>0</v>
      </c>
      <c r="S4831" s="5">
        <f t="shared" si="4044"/>
        <v>0</v>
      </c>
      <c r="T4831" s="5">
        <v>24703.27622</v>
      </c>
      <c r="U4831" s="5">
        <f t="shared" si="4044"/>
        <v>0</v>
      </c>
      <c r="V4831" s="36">
        <f t="shared" si="4044"/>
        <v>0</v>
      </c>
      <c r="W4831" s="5">
        <f t="shared" si="4029"/>
        <v>99.99999724732875</v>
      </c>
      <c r="X4831" s="24"/>
      <c r="Y4831" s="2" t="s">
        <v>1236</v>
      </c>
    </row>
    <row r="4832" spans="1:25" x14ac:dyDescent="0.25">
      <c r="A4832" s="4" t="s">
        <v>263</v>
      </c>
      <c r="B4832" s="4" t="s">
        <v>1347</v>
      </c>
      <c r="C4832" s="4" t="s">
        <v>1093</v>
      </c>
      <c r="D4832" s="4" t="s">
        <v>245</v>
      </c>
      <c r="E4832" s="14" t="s">
        <v>474</v>
      </c>
      <c r="F4832" s="5">
        <f>F4833</f>
        <v>0</v>
      </c>
      <c r="G4832" s="5">
        <f t="shared" si="4043"/>
        <v>4854</v>
      </c>
      <c r="H4832" s="5">
        <f t="shared" si="4043"/>
        <v>0</v>
      </c>
      <c r="I4832" s="5">
        <f t="shared" si="4043"/>
        <v>0</v>
      </c>
      <c r="J4832" s="5">
        <f t="shared" si="4043"/>
        <v>0</v>
      </c>
      <c r="K4832" s="5">
        <f t="shared" si="4043"/>
        <v>0</v>
      </c>
      <c r="L4832" s="5">
        <f t="shared" si="4043"/>
        <v>0</v>
      </c>
      <c r="M4832" s="5">
        <f t="shared" si="4007"/>
        <v>0</v>
      </c>
      <c r="N4832" s="5">
        <v>24703.276900000001</v>
      </c>
      <c r="O4832" s="5">
        <f>O4833</f>
        <v>0</v>
      </c>
      <c r="P4832" s="5">
        <f t="shared" si="4044"/>
        <v>0</v>
      </c>
      <c r="Q4832" s="5">
        <f t="shared" si="4044"/>
        <v>0</v>
      </c>
      <c r="R4832" s="5">
        <f t="shared" si="4044"/>
        <v>0</v>
      </c>
      <c r="S4832" s="5">
        <f t="shared" si="4044"/>
        <v>0</v>
      </c>
      <c r="T4832" s="5">
        <v>24703.27622</v>
      </c>
      <c r="U4832" s="5">
        <f t="shared" si="4044"/>
        <v>0</v>
      </c>
      <c r="V4832" s="36">
        <f t="shared" si="4044"/>
        <v>0</v>
      </c>
      <c r="W4832" s="5">
        <f t="shared" si="4029"/>
        <v>99.99999724732875</v>
      </c>
      <c r="X4832" s="24"/>
      <c r="Y4832" s="2" t="s">
        <v>1236</v>
      </c>
    </row>
    <row r="4833" spans="1:25" hidden="1" x14ac:dyDescent="0.25">
      <c r="A4833" s="4" t="s">
        <v>263</v>
      </c>
      <c r="B4833" s="4" t="s">
        <v>1347</v>
      </c>
      <c r="C4833" s="4" t="s">
        <v>1051</v>
      </c>
      <c r="D4833" s="4"/>
      <c r="E4833" s="14" t="s">
        <v>1052</v>
      </c>
      <c r="F4833" s="5"/>
      <c r="G4833" s="5">
        <v>4854</v>
      </c>
      <c r="H4833" s="5"/>
      <c r="I4833" s="5"/>
      <c r="J4833" s="5"/>
      <c r="K4833" s="5"/>
      <c r="L4833" s="5"/>
      <c r="M4833" s="5">
        <f t="shared" si="4007"/>
        <v>0</v>
      </c>
      <c r="N4833" s="5">
        <v>0</v>
      </c>
      <c r="O4833" s="5">
        <v>0</v>
      </c>
      <c r="P4833" s="5">
        <v>0</v>
      </c>
      <c r="Q4833" s="5">
        <v>0</v>
      </c>
      <c r="R4833" s="5">
        <v>0</v>
      </c>
      <c r="S4833" s="5">
        <v>0</v>
      </c>
      <c r="T4833" s="5">
        <v>0</v>
      </c>
      <c r="U4833" s="5">
        <v>0</v>
      </c>
      <c r="V4833" s="36">
        <v>0</v>
      </c>
      <c r="W4833" s="5" t="e">
        <f t="shared" si="4029"/>
        <v>#DIV/0!</v>
      </c>
      <c r="X4833" s="24" t="s">
        <v>1214</v>
      </c>
      <c r="Y4833" s="2" t="s">
        <v>1236</v>
      </c>
    </row>
    <row r="4834" spans="1:25" ht="31.5" hidden="1" x14ac:dyDescent="0.25">
      <c r="A4834" s="4" t="s">
        <v>263</v>
      </c>
      <c r="B4834" s="4" t="s">
        <v>1347</v>
      </c>
      <c r="C4834" s="4" t="s">
        <v>1051</v>
      </c>
      <c r="D4834" s="4" t="s">
        <v>246</v>
      </c>
      <c r="E4834" s="14" t="s">
        <v>473</v>
      </c>
      <c r="F4834" s="5">
        <f>F4835</f>
        <v>98306</v>
      </c>
      <c r="G4834" s="5">
        <f t="shared" ref="G4834:L4835" si="4045">G4835</f>
        <v>0</v>
      </c>
      <c r="H4834" s="5">
        <f t="shared" si="4045"/>
        <v>0</v>
      </c>
      <c r="I4834" s="5">
        <f t="shared" si="4045"/>
        <v>0</v>
      </c>
      <c r="J4834" s="5">
        <f t="shared" si="4045"/>
        <v>0</v>
      </c>
      <c r="K4834" s="5">
        <f t="shared" si="4045"/>
        <v>0</v>
      </c>
      <c r="L4834" s="5">
        <f t="shared" si="4045"/>
        <v>10500</v>
      </c>
      <c r="M4834" s="5">
        <f t="shared" si="4007"/>
        <v>108806</v>
      </c>
      <c r="N4834" s="5">
        <v>0</v>
      </c>
      <c r="O4834" s="5">
        <f>O4835</f>
        <v>98306</v>
      </c>
      <c r="P4834" s="5">
        <f t="shared" ref="P4834:V4835" si="4046">P4835</f>
        <v>0</v>
      </c>
      <c r="Q4834" s="5">
        <f t="shared" si="4046"/>
        <v>0</v>
      </c>
      <c r="R4834" s="5">
        <f t="shared" si="4046"/>
        <v>16576.496999999999</v>
      </c>
      <c r="S4834" s="5">
        <f t="shared" si="4046"/>
        <v>98306</v>
      </c>
      <c r="T4834" s="5">
        <v>0</v>
      </c>
      <c r="U4834" s="5">
        <f t="shared" si="4046"/>
        <v>0</v>
      </c>
      <c r="V4834" s="36">
        <f t="shared" si="4046"/>
        <v>704.39435000000003</v>
      </c>
      <c r="W4834" s="5" t="e">
        <f t="shared" si="4029"/>
        <v>#DIV/0!</v>
      </c>
      <c r="X4834" s="24" t="s">
        <v>1214</v>
      </c>
    </row>
    <row r="4835" spans="1:25" hidden="1" x14ac:dyDescent="0.25">
      <c r="A4835" s="4" t="s">
        <v>263</v>
      </c>
      <c r="B4835" s="4" t="s">
        <v>1347</v>
      </c>
      <c r="C4835" s="4" t="s">
        <v>1051</v>
      </c>
      <c r="D4835" s="4" t="s">
        <v>245</v>
      </c>
      <c r="E4835" s="14" t="s">
        <v>474</v>
      </c>
      <c r="F4835" s="5">
        <f>F4836</f>
        <v>98306</v>
      </c>
      <c r="G4835" s="5">
        <f t="shared" si="4045"/>
        <v>0</v>
      </c>
      <c r="H4835" s="5">
        <f t="shared" si="4045"/>
        <v>0</v>
      </c>
      <c r="I4835" s="5">
        <f t="shared" si="4045"/>
        <v>0</v>
      </c>
      <c r="J4835" s="5">
        <f t="shared" si="4045"/>
        <v>0</v>
      </c>
      <c r="K4835" s="5">
        <f t="shared" si="4045"/>
        <v>0</v>
      </c>
      <c r="L4835" s="5">
        <f t="shared" si="4045"/>
        <v>10500</v>
      </c>
      <c r="M4835" s="5">
        <f t="shared" si="4007"/>
        <v>108806</v>
      </c>
      <c r="N4835" s="5">
        <v>0</v>
      </c>
      <c r="O4835" s="5">
        <f>O4836</f>
        <v>98306</v>
      </c>
      <c r="P4835" s="5">
        <f t="shared" si="4046"/>
        <v>0</v>
      </c>
      <c r="Q4835" s="5">
        <f t="shared" si="4046"/>
        <v>0</v>
      </c>
      <c r="R4835" s="5">
        <f t="shared" si="4046"/>
        <v>16576.496999999999</v>
      </c>
      <c r="S4835" s="5">
        <f t="shared" si="4046"/>
        <v>98306</v>
      </c>
      <c r="T4835" s="5">
        <v>0</v>
      </c>
      <c r="U4835" s="5">
        <f t="shared" si="4046"/>
        <v>0</v>
      </c>
      <c r="V4835" s="36">
        <f t="shared" si="4046"/>
        <v>704.39435000000003</v>
      </c>
      <c r="W4835" s="5" t="e">
        <f t="shared" si="4029"/>
        <v>#DIV/0!</v>
      </c>
      <c r="X4835" s="24" t="s">
        <v>1214</v>
      </c>
    </row>
    <row r="4836" spans="1:25" x14ac:dyDescent="0.25">
      <c r="A4836" s="4" t="s">
        <v>263</v>
      </c>
      <c r="B4836" s="4" t="s">
        <v>1347</v>
      </c>
      <c r="C4836" s="4" t="s">
        <v>1092</v>
      </c>
      <c r="D4836" s="4"/>
      <c r="E4836" s="14" t="s">
        <v>1102</v>
      </c>
      <c r="F4836" s="5">
        <v>98306</v>
      </c>
      <c r="G4836" s="5"/>
      <c r="H4836" s="5"/>
      <c r="I4836" s="5"/>
      <c r="J4836" s="5"/>
      <c r="K4836" s="5"/>
      <c r="L4836" s="5">
        <v>10500</v>
      </c>
      <c r="M4836" s="5">
        <f t="shared" si="4007"/>
        <v>108806</v>
      </c>
      <c r="N4836" s="5">
        <v>16576.496999999999</v>
      </c>
      <c r="O4836" s="5">
        <v>98306</v>
      </c>
      <c r="P4836" s="5">
        <v>0</v>
      </c>
      <c r="Q4836" s="5">
        <v>0</v>
      </c>
      <c r="R4836" s="5">
        <f>N4836</f>
        <v>16576.496999999999</v>
      </c>
      <c r="S4836" s="5">
        <f>O4836</f>
        <v>98306</v>
      </c>
      <c r="T4836" s="5">
        <v>704.39435000000003</v>
      </c>
      <c r="U4836" s="5">
        <v>0</v>
      </c>
      <c r="V4836" s="36">
        <f>T4836</f>
        <v>704.39435000000003</v>
      </c>
      <c r="W4836" s="5">
        <f t="shared" si="4029"/>
        <v>4.2493558801959184</v>
      </c>
      <c r="X4836" s="26"/>
    </row>
    <row r="4837" spans="1:25" ht="31.5" x14ac:dyDescent="0.25">
      <c r="A4837" s="4" t="s">
        <v>263</v>
      </c>
      <c r="B4837" s="4" t="s">
        <v>1347</v>
      </c>
      <c r="C4837" s="4" t="s">
        <v>1092</v>
      </c>
      <c r="D4837" s="4" t="s">
        <v>246</v>
      </c>
      <c r="E4837" s="14" t="s">
        <v>473</v>
      </c>
      <c r="F4837" s="5"/>
      <c r="G4837" s="5"/>
      <c r="H4837" s="5"/>
      <c r="I4837" s="5"/>
      <c r="J4837" s="5"/>
      <c r="K4837" s="5"/>
      <c r="L4837" s="5">
        <f>L4838</f>
        <v>4659.0010000000002</v>
      </c>
      <c r="M4837" s="5">
        <f t="shared" si="4007"/>
        <v>4659.0010000000002</v>
      </c>
      <c r="N4837" s="5">
        <v>16576.496999999999</v>
      </c>
      <c r="O4837" s="5">
        <f>O4838</f>
        <v>0</v>
      </c>
      <c r="P4837" s="5">
        <f t="shared" ref="P4837:V4838" si="4047">P4838</f>
        <v>0</v>
      </c>
      <c r="Q4837" s="5">
        <f t="shared" si="4047"/>
        <v>0</v>
      </c>
      <c r="R4837" s="5">
        <f t="shared" si="4047"/>
        <v>0</v>
      </c>
      <c r="S4837" s="5">
        <f t="shared" si="4047"/>
        <v>0</v>
      </c>
      <c r="T4837" s="5">
        <v>704.39435000000003</v>
      </c>
      <c r="U4837" s="5">
        <f t="shared" si="4047"/>
        <v>0</v>
      </c>
      <c r="V4837" s="36">
        <f t="shared" si="4047"/>
        <v>0</v>
      </c>
      <c r="W4837" s="5">
        <f t="shared" si="4029"/>
        <v>4.2493558801959184</v>
      </c>
      <c r="X4837" s="26"/>
    </row>
    <row r="4838" spans="1:25" x14ac:dyDescent="0.25">
      <c r="A4838" s="4" t="s">
        <v>263</v>
      </c>
      <c r="B4838" s="4" t="s">
        <v>1347</v>
      </c>
      <c r="C4838" s="4" t="s">
        <v>1092</v>
      </c>
      <c r="D4838" s="4" t="s">
        <v>245</v>
      </c>
      <c r="E4838" s="14" t="s">
        <v>474</v>
      </c>
      <c r="F4838" s="5"/>
      <c r="G4838" s="5"/>
      <c r="H4838" s="5"/>
      <c r="I4838" s="5"/>
      <c r="J4838" s="5"/>
      <c r="K4838" s="5"/>
      <c r="L4838" s="5">
        <f>L4839</f>
        <v>4659.0010000000002</v>
      </c>
      <c r="M4838" s="5">
        <f t="shared" si="4007"/>
        <v>4659.0010000000002</v>
      </c>
      <c r="N4838" s="5">
        <v>16576.496999999999</v>
      </c>
      <c r="O4838" s="5">
        <f>O4839</f>
        <v>0</v>
      </c>
      <c r="P4838" s="5">
        <f t="shared" si="4047"/>
        <v>0</v>
      </c>
      <c r="Q4838" s="5">
        <f t="shared" si="4047"/>
        <v>0</v>
      </c>
      <c r="R4838" s="5">
        <f t="shared" si="4047"/>
        <v>0</v>
      </c>
      <c r="S4838" s="5">
        <f t="shared" si="4047"/>
        <v>0</v>
      </c>
      <c r="T4838" s="5">
        <v>704.39435000000003</v>
      </c>
      <c r="U4838" s="5">
        <f t="shared" si="4047"/>
        <v>0</v>
      </c>
      <c r="V4838" s="36">
        <f t="shared" si="4047"/>
        <v>0</v>
      </c>
      <c r="W4838" s="5">
        <f t="shared" si="4029"/>
        <v>4.2493558801959184</v>
      </c>
      <c r="X4838" s="26"/>
    </row>
    <row r="4839" spans="1:25" hidden="1" x14ac:dyDescent="0.25">
      <c r="A4839" s="4" t="s">
        <v>263</v>
      </c>
      <c r="B4839" s="4" t="s">
        <v>1347</v>
      </c>
      <c r="C4839" s="4" t="s">
        <v>1136</v>
      </c>
      <c r="D4839" s="4"/>
      <c r="E4839" s="14" t="s">
        <v>1137</v>
      </c>
      <c r="F4839" s="5"/>
      <c r="G4839" s="5"/>
      <c r="H4839" s="5"/>
      <c r="I4839" s="5"/>
      <c r="J4839" s="5"/>
      <c r="K4839" s="5"/>
      <c r="L4839" s="5">
        <v>4659.0010000000002</v>
      </c>
      <c r="M4839" s="5">
        <f t="shared" si="4007"/>
        <v>4659.0010000000002</v>
      </c>
      <c r="N4839" s="5">
        <v>0</v>
      </c>
      <c r="O4839" s="5">
        <v>0</v>
      </c>
      <c r="P4839" s="5">
        <v>0</v>
      </c>
      <c r="Q4839" s="5">
        <v>0</v>
      </c>
      <c r="R4839" s="5">
        <f>N4839</f>
        <v>0</v>
      </c>
      <c r="S4839" s="5">
        <f>O4839</f>
        <v>0</v>
      </c>
      <c r="T4839" s="5">
        <v>0</v>
      </c>
      <c r="U4839" s="5">
        <v>0</v>
      </c>
      <c r="V4839" s="36">
        <f>T4839</f>
        <v>0</v>
      </c>
      <c r="W4839" s="5" t="e">
        <f t="shared" si="4029"/>
        <v>#DIV/0!</v>
      </c>
      <c r="X4839" s="24" t="s">
        <v>1214</v>
      </c>
    </row>
    <row r="4840" spans="1:25" ht="31.5" hidden="1" x14ac:dyDescent="0.25">
      <c r="A4840" s="4" t="s">
        <v>263</v>
      </c>
      <c r="B4840" s="4" t="s">
        <v>1347</v>
      </c>
      <c r="C4840" s="4" t="s">
        <v>1136</v>
      </c>
      <c r="D4840" s="4" t="s">
        <v>246</v>
      </c>
      <c r="E4840" s="14" t="s">
        <v>473</v>
      </c>
      <c r="F4840" s="5">
        <f>F4841</f>
        <v>0</v>
      </c>
      <c r="G4840" s="5">
        <f t="shared" ref="G4840:L4841" si="4048">G4841</f>
        <v>10376.9</v>
      </c>
      <c r="H4840" s="5">
        <f t="shared" si="4048"/>
        <v>0</v>
      </c>
      <c r="I4840" s="5">
        <f t="shared" si="4048"/>
        <v>0</v>
      </c>
      <c r="J4840" s="5">
        <f t="shared" si="4048"/>
        <v>0</v>
      </c>
      <c r="K4840" s="5">
        <f t="shared" si="4048"/>
        <v>0</v>
      </c>
      <c r="L4840" s="5">
        <f t="shared" si="4048"/>
        <v>0</v>
      </c>
      <c r="M4840" s="5">
        <f t="shared" si="4007"/>
        <v>0</v>
      </c>
      <c r="N4840" s="5">
        <v>0</v>
      </c>
      <c r="O4840" s="5">
        <f>O4841</f>
        <v>0</v>
      </c>
      <c r="P4840" s="5">
        <f t="shared" ref="P4840:V4841" si="4049">P4841</f>
        <v>0</v>
      </c>
      <c r="Q4840" s="5">
        <f t="shared" si="4049"/>
        <v>0</v>
      </c>
      <c r="R4840" s="5">
        <f t="shared" si="4049"/>
        <v>0</v>
      </c>
      <c r="S4840" s="5">
        <f t="shared" si="4049"/>
        <v>0</v>
      </c>
      <c r="T4840" s="5">
        <v>0</v>
      </c>
      <c r="U4840" s="5">
        <f t="shared" si="4049"/>
        <v>0</v>
      </c>
      <c r="V4840" s="36">
        <f t="shared" si="4049"/>
        <v>0</v>
      </c>
      <c r="W4840" s="5" t="e">
        <f t="shared" si="4029"/>
        <v>#DIV/0!</v>
      </c>
      <c r="X4840" s="24" t="s">
        <v>1214</v>
      </c>
      <c r="Y4840" s="2" t="s">
        <v>1236</v>
      </c>
    </row>
    <row r="4841" spans="1:25" hidden="1" x14ac:dyDescent="0.25">
      <c r="A4841" s="4" t="s">
        <v>263</v>
      </c>
      <c r="B4841" s="4" t="s">
        <v>1347</v>
      </c>
      <c r="C4841" s="4" t="s">
        <v>1136</v>
      </c>
      <c r="D4841" s="4" t="s">
        <v>245</v>
      </c>
      <c r="E4841" s="14" t="s">
        <v>474</v>
      </c>
      <c r="F4841" s="5">
        <f>F4842</f>
        <v>0</v>
      </c>
      <c r="G4841" s="5">
        <f t="shared" si="4048"/>
        <v>10376.9</v>
      </c>
      <c r="H4841" s="5">
        <f t="shared" si="4048"/>
        <v>0</v>
      </c>
      <c r="I4841" s="5">
        <f t="shared" si="4048"/>
        <v>0</v>
      </c>
      <c r="J4841" s="5">
        <f t="shared" si="4048"/>
        <v>0</v>
      </c>
      <c r="K4841" s="5">
        <f t="shared" si="4048"/>
        <v>0</v>
      </c>
      <c r="L4841" s="5">
        <f t="shared" si="4048"/>
        <v>0</v>
      </c>
      <c r="M4841" s="5">
        <f t="shared" si="4007"/>
        <v>0</v>
      </c>
      <c r="N4841" s="5">
        <v>0</v>
      </c>
      <c r="O4841" s="5">
        <f>O4842</f>
        <v>0</v>
      </c>
      <c r="P4841" s="5">
        <f t="shared" si="4049"/>
        <v>0</v>
      </c>
      <c r="Q4841" s="5">
        <f t="shared" si="4049"/>
        <v>0</v>
      </c>
      <c r="R4841" s="5">
        <f t="shared" si="4049"/>
        <v>0</v>
      </c>
      <c r="S4841" s="5">
        <f t="shared" si="4049"/>
        <v>0</v>
      </c>
      <c r="T4841" s="5">
        <v>0</v>
      </c>
      <c r="U4841" s="5">
        <f t="shared" si="4049"/>
        <v>0</v>
      </c>
      <c r="V4841" s="36">
        <f t="shared" si="4049"/>
        <v>0</v>
      </c>
      <c r="W4841" s="5" t="e">
        <f t="shared" si="4029"/>
        <v>#DIV/0!</v>
      </c>
      <c r="X4841" s="24" t="s">
        <v>1214</v>
      </c>
      <c r="Y4841" s="2" t="s">
        <v>1236</v>
      </c>
    </row>
    <row r="4842" spans="1:25" x14ac:dyDescent="0.25">
      <c r="A4842" s="4" t="s">
        <v>263</v>
      </c>
      <c r="B4842" s="4" t="s">
        <v>1347</v>
      </c>
      <c r="C4842" s="4" t="s">
        <v>1053</v>
      </c>
      <c r="D4842" s="4"/>
      <c r="E4842" s="14" t="s">
        <v>1055</v>
      </c>
      <c r="F4842" s="5"/>
      <c r="G4842" s="5">
        <v>10376.9</v>
      </c>
      <c r="H4842" s="5"/>
      <c r="I4842" s="5"/>
      <c r="J4842" s="5"/>
      <c r="K4842" s="5"/>
      <c r="L4842" s="5"/>
      <c r="M4842" s="5">
        <f t="shared" si="4007"/>
        <v>0</v>
      </c>
      <c r="N4842" s="5">
        <v>24385.245279999999</v>
      </c>
      <c r="O4842" s="5">
        <v>0</v>
      </c>
      <c r="P4842" s="5">
        <v>0</v>
      </c>
      <c r="Q4842" s="5">
        <v>0</v>
      </c>
      <c r="R4842" s="5">
        <v>0</v>
      </c>
      <c r="S4842" s="5">
        <v>0</v>
      </c>
      <c r="T4842" s="5">
        <v>23743.725900000001</v>
      </c>
      <c r="U4842" s="5">
        <v>0</v>
      </c>
      <c r="V4842" s="36">
        <v>0</v>
      </c>
      <c r="W4842" s="5">
        <f t="shared" si="4029"/>
        <v>97.36923138301934</v>
      </c>
      <c r="X4842" s="24"/>
      <c r="Y4842" s="2" t="s">
        <v>1236</v>
      </c>
    </row>
    <row r="4843" spans="1:25" ht="31.5" x14ac:dyDescent="0.25">
      <c r="A4843" s="4" t="s">
        <v>263</v>
      </c>
      <c r="B4843" s="4" t="s">
        <v>1347</v>
      </c>
      <c r="C4843" s="4" t="s">
        <v>1053</v>
      </c>
      <c r="D4843" s="4" t="s">
        <v>246</v>
      </c>
      <c r="E4843" s="14" t="s">
        <v>473</v>
      </c>
      <c r="F4843" s="5">
        <f>F4844</f>
        <v>0</v>
      </c>
      <c r="G4843" s="5">
        <f t="shared" ref="G4843:L4844" si="4050">G4844</f>
        <v>11538.9</v>
      </c>
      <c r="H4843" s="5">
        <f t="shared" si="4050"/>
        <v>0</v>
      </c>
      <c r="I4843" s="5">
        <f t="shared" si="4050"/>
        <v>0</v>
      </c>
      <c r="J4843" s="5">
        <f t="shared" si="4050"/>
        <v>0</v>
      </c>
      <c r="K4843" s="5">
        <f t="shared" si="4050"/>
        <v>0</v>
      </c>
      <c r="L4843" s="5">
        <f t="shared" si="4050"/>
        <v>0</v>
      </c>
      <c r="M4843" s="5">
        <f t="shared" si="4007"/>
        <v>0</v>
      </c>
      <c r="N4843" s="5">
        <v>24385.245279999999</v>
      </c>
      <c r="O4843" s="5">
        <f>O4844</f>
        <v>0</v>
      </c>
      <c r="P4843" s="5">
        <f t="shared" ref="P4843:V4844" si="4051">P4844</f>
        <v>0</v>
      </c>
      <c r="Q4843" s="5">
        <f t="shared" si="4051"/>
        <v>0</v>
      </c>
      <c r="R4843" s="5">
        <f t="shared" si="4051"/>
        <v>0</v>
      </c>
      <c r="S4843" s="5">
        <f t="shared" si="4051"/>
        <v>0</v>
      </c>
      <c r="T4843" s="5">
        <v>23743.725900000001</v>
      </c>
      <c r="U4843" s="5">
        <f t="shared" si="4051"/>
        <v>0</v>
      </c>
      <c r="V4843" s="36">
        <f t="shared" si="4051"/>
        <v>0</v>
      </c>
      <c r="W4843" s="5">
        <f t="shared" si="4029"/>
        <v>97.36923138301934</v>
      </c>
      <c r="X4843" s="24"/>
      <c r="Y4843" s="2" t="s">
        <v>1236</v>
      </c>
    </row>
    <row r="4844" spans="1:25" x14ac:dyDescent="0.25">
      <c r="A4844" s="4" t="s">
        <v>263</v>
      </c>
      <c r="B4844" s="4" t="s">
        <v>1347</v>
      </c>
      <c r="C4844" s="4" t="s">
        <v>1053</v>
      </c>
      <c r="D4844" s="4" t="s">
        <v>245</v>
      </c>
      <c r="E4844" s="14" t="s">
        <v>474</v>
      </c>
      <c r="F4844" s="5">
        <f>F4845</f>
        <v>0</v>
      </c>
      <c r="G4844" s="5">
        <f t="shared" si="4050"/>
        <v>11538.9</v>
      </c>
      <c r="H4844" s="5">
        <f t="shared" si="4050"/>
        <v>0</v>
      </c>
      <c r="I4844" s="5">
        <f t="shared" si="4050"/>
        <v>0</v>
      </c>
      <c r="J4844" s="5">
        <f t="shared" si="4050"/>
        <v>0</v>
      </c>
      <c r="K4844" s="5">
        <f t="shared" si="4050"/>
        <v>0</v>
      </c>
      <c r="L4844" s="5">
        <f t="shared" si="4050"/>
        <v>0</v>
      </c>
      <c r="M4844" s="5">
        <f t="shared" si="4007"/>
        <v>0</v>
      </c>
      <c r="N4844" s="5">
        <v>24385.245279999999</v>
      </c>
      <c r="O4844" s="5">
        <f>O4845</f>
        <v>0</v>
      </c>
      <c r="P4844" s="5">
        <f t="shared" si="4051"/>
        <v>0</v>
      </c>
      <c r="Q4844" s="5">
        <f t="shared" si="4051"/>
        <v>0</v>
      </c>
      <c r="R4844" s="5">
        <f t="shared" si="4051"/>
        <v>0</v>
      </c>
      <c r="S4844" s="5">
        <f t="shared" si="4051"/>
        <v>0</v>
      </c>
      <c r="T4844" s="5">
        <v>23743.725900000001</v>
      </c>
      <c r="U4844" s="5">
        <f t="shared" si="4051"/>
        <v>0</v>
      </c>
      <c r="V4844" s="36">
        <f t="shared" si="4051"/>
        <v>0</v>
      </c>
      <c r="W4844" s="5">
        <f t="shared" si="4029"/>
        <v>97.36923138301934</v>
      </c>
      <c r="X4844" s="24"/>
      <c r="Y4844" s="2" t="s">
        <v>1236</v>
      </c>
    </row>
    <row r="4845" spans="1:25" hidden="1" x14ac:dyDescent="0.25">
      <c r="A4845" s="4" t="s">
        <v>263</v>
      </c>
      <c r="B4845" s="4" t="s">
        <v>1347</v>
      </c>
      <c r="C4845" s="4" t="s">
        <v>1054</v>
      </c>
      <c r="D4845" s="4"/>
      <c r="E4845" s="14" t="s">
        <v>1056</v>
      </c>
      <c r="F4845" s="5"/>
      <c r="G4845" s="5">
        <v>11538.9</v>
      </c>
      <c r="H4845" s="5"/>
      <c r="I4845" s="5"/>
      <c r="J4845" s="5"/>
      <c r="K4845" s="5"/>
      <c r="L4845" s="5"/>
      <c r="M4845" s="5">
        <f t="shared" si="4007"/>
        <v>0</v>
      </c>
      <c r="N4845" s="5">
        <v>0</v>
      </c>
      <c r="O4845" s="5">
        <v>0</v>
      </c>
      <c r="P4845" s="5">
        <v>0</v>
      </c>
      <c r="Q4845" s="5">
        <v>0</v>
      </c>
      <c r="R4845" s="5">
        <v>0</v>
      </c>
      <c r="S4845" s="5">
        <v>0</v>
      </c>
      <c r="T4845" s="5">
        <v>0</v>
      </c>
      <c r="U4845" s="5">
        <v>0</v>
      </c>
      <c r="V4845" s="36">
        <v>0</v>
      </c>
      <c r="W4845" s="5" t="e">
        <f t="shared" si="4029"/>
        <v>#DIV/0!</v>
      </c>
      <c r="X4845" s="24" t="s">
        <v>1214</v>
      </c>
      <c r="Y4845" s="2" t="s">
        <v>1236</v>
      </c>
    </row>
    <row r="4846" spans="1:25" ht="31.5" hidden="1" x14ac:dyDescent="0.25">
      <c r="A4846" s="4" t="s">
        <v>263</v>
      </c>
      <c r="B4846" s="4" t="s">
        <v>1347</v>
      </c>
      <c r="C4846" s="4" t="s">
        <v>1054</v>
      </c>
      <c r="D4846" s="4" t="s">
        <v>246</v>
      </c>
      <c r="E4846" s="14" t="s">
        <v>473</v>
      </c>
      <c r="F4846" s="5">
        <f>F4847</f>
        <v>25000</v>
      </c>
      <c r="G4846" s="5">
        <f t="shared" ref="G4846:L4847" si="4052">G4847</f>
        <v>284496.90000000002</v>
      </c>
      <c r="H4846" s="5">
        <f t="shared" si="4052"/>
        <v>25000</v>
      </c>
      <c r="I4846" s="5">
        <f t="shared" si="4052"/>
        <v>0</v>
      </c>
      <c r="J4846" s="5">
        <f t="shared" si="4052"/>
        <v>0</v>
      </c>
      <c r="K4846" s="5">
        <f t="shared" si="4052"/>
        <v>0</v>
      </c>
      <c r="L4846" s="5">
        <f t="shared" si="4052"/>
        <v>-25000</v>
      </c>
      <c r="M4846" s="5">
        <f t="shared" si="4007"/>
        <v>0</v>
      </c>
      <c r="N4846" s="5">
        <v>0</v>
      </c>
      <c r="O4846" s="5">
        <f>O4847</f>
        <v>0</v>
      </c>
      <c r="P4846" s="5">
        <f t="shared" ref="P4846:V4847" si="4053">P4847</f>
        <v>0</v>
      </c>
      <c r="Q4846" s="5">
        <f t="shared" si="4053"/>
        <v>0</v>
      </c>
      <c r="R4846" s="5">
        <f t="shared" si="4053"/>
        <v>3835.9938999999999</v>
      </c>
      <c r="S4846" s="5">
        <f t="shared" si="4053"/>
        <v>0</v>
      </c>
      <c r="T4846" s="5">
        <v>0</v>
      </c>
      <c r="U4846" s="5">
        <f t="shared" si="4053"/>
        <v>0</v>
      </c>
      <c r="V4846" s="36">
        <f t="shared" si="4053"/>
        <v>0</v>
      </c>
      <c r="W4846" s="5" t="e">
        <f t="shared" si="4029"/>
        <v>#DIV/0!</v>
      </c>
      <c r="X4846" s="24" t="s">
        <v>1214</v>
      </c>
    </row>
    <row r="4847" spans="1:25" hidden="1" x14ac:dyDescent="0.25">
      <c r="A4847" s="4" t="s">
        <v>263</v>
      </c>
      <c r="B4847" s="4" t="s">
        <v>1347</v>
      </c>
      <c r="C4847" s="4" t="s">
        <v>1054</v>
      </c>
      <c r="D4847" s="4" t="s">
        <v>245</v>
      </c>
      <c r="E4847" s="14" t="s">
        <v>474</v>
      </c>
      <c r="F4847" s="5">
        <f>F4848</f>
        <v>25000</v>
      </c>
      <c r="G4847" s="5">
        <f t="shared" si="4052"/>
        <v>284496.90000000002</v>
      </c>
      <c r="H4847" s="5">
        <f t="shared" si="4052"/>
        <v>25000</v>
      </c>
      <c r="I4847" s="5">
        <f t="shared" si="4052"/>
        <v>0</v>
      </c>
      <c r="J4847" s="5">
        <f t="shared" si="4052"/>
        <v>0</v>
      </c>
      <c r="K4847" s="5">
        <f t="shared" si="4052"/>
        <v>0</v>
      </c>
      <c r="L4847" s="5">
        <f t="shared" si="4052"/>
        <v>-25000</v>
      </c>
      <c r="M4847" s="5">
        <f t="shared" si="4007"/>
        <v>0</v>
      </c>
      <c r="N4847" s="5">
        <v>0</v>
      </c>
      <c r="O4847" s="5">
        <f>O4848</f>
        <v>0</v>
      </c>
      <c r="P4847" s="5">
        <f t="shared" si="4053"/>
        <v>0</v>
      </c>
      <c r="Q4847" s="5">
        <f t="shared" si="4053"/>
        <v>0</v>
      </c>
      <c r="R4847" s="5">
        <f t="shared" si="4053"/>
        <v>3835.9938999999999</v>
      </c>
      <c r="S4847" s="5">
        <f t="shared" si="4053"/>
        <v>0</v>
      </c>
      <c r="T4847" s="5">
        <v>0</v>
      </c>
      <c r="U4847" s="5">
        <f t="shared" si="4053"/>
        <v>0</v>
      </c>
      <c r="V4847" s="36">
        <f t="shared" si="4053"/>
        <v>0</v>
      </c>
      <c r="W4847" s="5" t="e">
        <f t="shared" si="4029"/>
        <v>#DIV/0!</v>
      </c>
      <c r="X4847" s="24" t="s">
        <v>1214</v>
      </c>
    </row>
    <row r="4848" spans="1:25" x14ac:dyDescent="0.25">
      <c r="A4848" s="4" t="s">
        <v>263</v>
      </c>
      <c r="B4848" s="4" t="s">
        <v>1347</v>
      </c>
      <c r="C4848" s="4" t="s">
        <v>274</v>
      </c>
      <c r="D4848" s="4"/>
      <c r="E4848" s="14" t="s">
        <v>541</v>
      </c>
      <c r="F4848" s="5">
        <v>25000</v>
      </c>
      <c r="G4848" s="5">
        <v>284496.90000000002</v>
      </c>
      <c r="H4848" s="5">
        <v>25000</v>
      </c>
      <c r="I4848" s="5"/>
      <c r="J4848" s="5"/>
      <c r="K4848" s="5"/>
      <c r="L4848" s="5">
        <v>-25000</v>
      </c>
      <c r="M4848" s="5">
        <f t="shared" si="4007"/>
        <v>0</v>
      </c>
      <c r="N4848" s="5">
        <v>3835.9938999999999</v>
      </c>
      <c r="O4848" s="5">
        <v>0</v>
      </c>
      <c r="P4848" s="5">
        <v>0</v>
      </c>
      <c r="Q4848" s="5">
        <v>0</v>
      </c>
      <c r="R4848" s="5">
        <f>N4848</f>
        <v>3835.9938999999999</v>
      </c>
      <c r="S4848" s="5">
        <f>O4848</f>
        <v>0</v>
      </c>
      <c r="T4848" s="5">
        <v>3835.9924099999998</v>
      </c>
      <c r="U4848" s="5">
        <v>0</v>
      </c>
      <c r="V4848" s="36">
        <v>0</v>
      </c>
      <c r="W4848" s="5">
        <f t="shared" si="4029"/>
        <v>99.999961157393912</v>
      </c>
      <c r="X4848" s="24"/>
    </row>
    <row r="4849" spans="1:24" ht="31.5" x14ac:dyDescent="0.25">
      <c r="A4849" s="4" t="s">
        <v>263</v>
      </c>
      <c r="B4849" s="4" t="s">
        <v>1347</v>
      </c>
      <c r="C4849" s="4" t="s">
        <v>274</v>
      </c>
      <c r="D4849" s="4" t="s">
        <v>246</v>
      </c>
      <c r="E4849" s="14" t="s">
        <v>473</v>
      </c>
      <c r="F4849" s="5">
        <f t="shared" ref="F4849:L4849" si="4054">F4850+F4853</f>
        <v>237950.90000000002</v>
      </c>
      <c r="G4849" s="5">
        <f t="shared" si="4054"/>
        <v>0</v>
      </c>
      <c r="H4849" s="5">
        <f t="shared" si="4054"/>
        <v>0</v>
      </c>
      <c r="I4849" s="5">
        <f t="shared" si="4054"/>
        <v>0</v>
      </c>
      <c r="J4849" s="5">
        <f t="shared" si="4054"/>
        <v>0</v>
      </c>
      <c r="K4849" s="5">
        <f t="shared" si="4054"/>
        <v>0</v>
      </c>
      <c r="L4849" s="5">
        <f t="shared" si="4054"/>
        <v>0</v>
      </c>
      <c r="M4849" s="5">
        <f t="shared" si="4007"/>
        <v>237950.90000000002</v>
      </c>
      <c r="N4849" s="5">
        <v>3835.9938999999999</v>
      </c>
      <c r="O4849" s="5">
        <f>O4850+O4853</f>
        <v>147950.90000000002</v>
      </c>
      <c r="P4849" s="5">
        <f t="shared" ref="P4849:V4849" si="4055">P4850+P4853</f>
        <v>0</v>
      </c>
      <c r="Q4849" s="5">
        <f t="shared" si="4055"/>
        <v>81457.600000000006</v>
      </c>
      <c r="R4849" s="5">
        <f t="shared" si="4055"/>
        <v>0</v>
      </c>
      <c r="S4849" s="5">
        <f t="shared" si="4055"/>
        <v>147950.90000000002</v>
      </c>
      <c r="T4849" s="5">
        <v>3835.9924099999998</v>
      </c>
      <c r="U4849" s="5">
        <f t="shared" si="4055"/>
        <v>0</v>
      </c>
      <c r="V4849" s="36">
        <f t="shared" si="4055"/>
        <v>0</v>
      </c>
      <c r="W4849" s="5">
        <f t="shared" si="4029"/>
        <v>99.999961157393912</v>
      </c>
      <c r="X4849" s="26"/>
    </row>
    <row r="4850" spans="1:24" x14ac:dyDescent="0.25">
      <c r="A4850" s="4" t="s">
        <v>263</v>
      </c>
      <c r="B4850" s="4" t="s">
        <v>1347</v>
      </c>
      <c r="C4850" s="4" t="s">
        <v>274</v>
      </c>
      <c r="D4850" s="4" t="s">
        <v>245</v>
      </c>
      <c r="E4850" s="14" t="s">
        <v>474</v>
      </c>
      <c r="F4850" s="5">
        <f>F4851</f>
        <v>171457.6</v>
      </c>
      <c r="G4850" s="5">
        <f t="shared" ref="G4850:L4851" si="4056">G4851</f>
        <v>0</v>
      </c>
      <c r="H4850" s="5">
        <f t="shared" si="4056"/>
        <v>0</v>
      </c>
      <c r="I4850" s="5">
        <f t="shared" si="4056"/>
        <v>0</v>
      </c>
      <c r="J4850" s="5">
        <f t="shared" si="4056"/>
        <v>0</v>
      </c>
      <c r="K4850" s="5">
        <f t="shared" si="4056"/>
        <v>0</v>
      </c>
      <c r="L4850" s="5">
        <f t="shared" si="4056"/>
        <v>0</v>
      </c>
      <c r="M4850" s="5">
        <f t="shared" si="4007"/>
        <v>171457.6</v>
      </c>
      <c r="N4850" s="5">
        <v>3835.9938999999999</v>
      </c>
      <c r="O4850" s="5">
        <f>O4851</f>
        <v>81457.600000000006</v>
      </c>
      <c r="P4850" s="5">
        <f t="shared" ref="P4850:V4851" si="4057">P4851</f>
        <v>0</v>
      </c>
      <c r="Q4850" s="5">
        <f t="shared" si="4057"/>
        <v>81457.600000000006</v>
      </c>
      <c r="R4850" s="5">
        <f t="shared" si="4057"/>
        <v>0</v>
      </c>
      <c r="S4850" s="5">
        <f t="shared" si="4057"/>
        <v>81457.600000000006</v>
      </c>
      <c r="T4850" s="5">
        <v>3835.9924099999998</v>
      </c>
      <c r="U4850" s="5">
        <f t="shared" si="4057"/>
        <v>0</v>
      </c>
      <c r="V4850" s="36">
        <f t="shared" si="4057"/>
        <v>0</v>
      </c>
      <c r="W4850" s="5">
        <f t="shared" si="4029"/>
        <v>99.999961157393912</v>
      </c>
      <c r="X4850" s="26"/>
    </row>
    <row r="4851" spans="1:24" hidden="1" x14ac:dyDescent="0.25">
      <c r="A4851" s="4" t="s">
        <v>263</v>
      </c>
      <c r="B4851" s="4" t="s">
        <v>1347</v>
      </c>
      <c r="C4851" s="4" t="s">
        <v>275</v>
      </c>
      <c r="D4851" s="4"/>
      <c r="E4851" s="14" t="s">
        <v>542</v>
      </c>
      <c r="F4851" s="5">
        <f>F4852</f>
        <v>171457.6</v>
      </c>
      <c r="G4851" s="5">
        <f t="shared" si="4056"/>
        <v>0</v>
      </c>
      <c r="H4851" s="5">
        <f t="shared" si="4056"/>
        <v>0</v>
      </c>
      <c r="I4851" s="5">
        <f t="shared" si="4056"/>
        <v>0</v>
      </c>
      <c r="J4851" s="5">
        <f t="shared" si="4056"/>
        <v>0</v>
      </c>
      <c r="K4851" s="5">
        <f t="shared" si="4056"/>
        <v>0</v>
      </c>
      <c r="L4851" s="5">
        <f t="shared" si="4056"/>
        <v>0</v>
      </c>
      <c r="M4851" s="5">
        <f t="shared" si="4007"/>
        <v>171457.6</v>
      </c>
      <c r="N4851" s="5">
        <v>0</v>
      </c>
      <c r="O4851" s="5">
        <f>O4852</f>
        <v>81457.600000000006</v>
      </c>
      <c r="P4851" s="5">
        <f t="shared" si="4057"/>
        <v>0</v>
      </c>
      <c r="Q4851" s="5">
        <f t="shared" si="4057"/>
        <v>81457.600000000006</v>
      </c>
      <c r="R4851" s="5">
        <f t="shared" si="4057"/>
        <v>0</v>
      </c>
      <c r="S4851" s="5">
        <f t="shared" si="4057"/>
        <v>81457.600000000006</v>
      </c>
      <c r="T4851" s="5">
        <v>0</v>
      </c>
      <c r="U4851" s="5">
        <f t="shared" si="4057"/>
        <v>0</v>
      </c>
      <c r="V4851" s="36">
        <f t="shared" si="4057"/>
        <v>0</v>
      </c>
      <c r="W4851" s="5" t="e">
        <f t="shared" si="4029"/>
        <v>#DIV/0!</v>
      </c>
      <c r="X4851" s="24" t="s">
        <v>1214</v>
      </c>
    </row>
    <row r="4852" spans="1:24" ht="31.5" hidden="1" x14ac:dyDescent="0.25">
      <c r="A4852" s="4" t="s">
        <v>263</v>
      </c>
      <c r="B4852" s="4" t="s">
        <v>1347</v>
      </c>
      <c r="C4852" s="4" t="s">
        <v>275</v>
      </c>
      <c r="D4852" s="4" t="s">
        <v>246</v>
      </c>
      <c r="E4852" s="14" t="s">
        <v>473</v>
      </c>
      <c r="F4852" s="5">
        <v>171457.6</v>
      </c>
      <c r="G4852" s="5"/>
      <c r="H4852" s="5"/>
      <c r="I4852" s="5"/>
      <c r="J4852" s="5"/>
      <c r="K4852" s="5"/>
      <c r="L4852" s="5"/>
      <c r="M4852" s="5">
        <f t="shared" si="4007"/>
        <v>171457.6</v>
      </c>
      <c r="N4852" s="5">
        <v>0</v>
      </c>
      <c r="O4852" s="5">
        <v>81457.600000000006</v>
      </c>
      <c r="P4852" s="5">
        <f>N4852</f>
        <v>0</v>
      </c>
      <c r="Q4852" s="5">
        <f>O4852</f>
        <v>81457.600000000006</v>
      </c>
      <c r="R4852" s="5">
        <f>N4852</f>
        <v>0</v>
      </c>
      <c r="S4852" s="5">
        <f>O4852</f>
        <v>81457.600000000006</v>
      </c>
      <c r="T4852" s="5">
        <v>0</v>
      </c>
      <c r="U4852" s="5">
        <f>T4852</f>
        <v>0</v>
      </c>
      <c r="V4852" s="36">
        <f>T4852</f>
        <v>0</v>
      </c>
      <c r="W4852" s="5" t="e">
        <f t="shared" si="4029"/>
        <v>#DIV/0!</v>
      </c>
      <c r="X4852" s="24" t="s">
        <v>1214</v>
      </c>
    </row>
    <row r="4853" spans="1:24" hidden="1" x14ac:dyDescent="0.25">
      <c r="A4853" s="4" t="s">
        <v>263</v>
      </c>
      <c r="B4853" s="4" t="s">
        <v>1347</v>
      </c>
      <c r="C4853" s="4" t="s">
        <v>275</v>
      </c>
      <c r="D4853" s="4" t="s">
        <v>245</v>
      </c>
      <c r="E4853" s="14" t="s">
        <v>474</v>
      </c>
      <c r="F4853" s="5">
        <f>F4854</f>
        <v>66493.3</v>
      </c>
      <c r="G4853" s="5">
        <f t="shared" ref="G4853:L4854" si="4058">G4854</f>
        <v>0</v>
      </c>
      <c r="H4853" s="5">
        <f t="shared" si="4058"/>
        <v>0</v>
      </c>
      <c r="I4853" s="5">
        <f t="shared" si="4058"/>
        <v>0</v>
      </c>
      <c r="J4853" s="5">
        <f t="shared" si="4058"/>
        <v>0</v>
      </c>
      <c r="K4853" s="5">
        <f t="shared" si="4058"/>
        <v>0</v>
      </c>
      <c r="L4853" s="5">
        <f t="shared" si="4058"/>
        <v>0</v>
      </c>
      <c r="M4853" s="5">
        <f t="shared" ref="M4853:M4921" si="4059">F4853+I4853+L4853</f>
        <v>66493.3</v>
      </c>
      <c r="N4853" s="5">
        <v>0</v>
      </c>
      <c r="O4853" s="5">
        <f>O4854</f>
        <v>66493.3</v>
      </c>
      <c r="P4853" s="5">
        <f t="shared" ref="P4853:V4854" si="4060">P4854</f>
        <v>0</v>
      </c>
      <c r="Q4853" s="5">
        <f t="shared" si="4060"/>
        <v>0</v>
      </c>
      <c r="R4853" s="5">
        <f t="shared" si="4060"/>
        <v>0</v>
      </c>
      <c r="S4853" s="5">
        <f t="shared" si="4060"/>
        <v>66493.3</v>
      </c>
      <c r="T4853" s="5">
        <v>0</v>
      </c>
      <c r="U4853" s="5">
        <f t="shared" si="4060"/>
        <v>0</v>
      </c>
      <c r="V4853" s="36">
        <f t="shared" si="4060"/>
        <v>0</v>
      </c>
      <c r="W4853" s="5" t="e">
        <f t="shared" si="4029"/>
        <v>#DIV/0!</v>
      </c>
      <c r="X4853" s="24" t="s">
        <v>1214</v>
      </c>
    </row>
    <row r="4854" spans="1:24" hidden="1" x14ac:dyDescent="0.25">
      <c r="A4854" s="4" t="s">
        <v>263</v>
      </c>
      <c r="B4854" s="4" t="s">
        <v>1347</v>
      </c>
      <c r="C4854" s="4" t="s">
        <v>834</v>
      </c>
      <c r="D4854" s="4"/>
      <c r="E4854" s="14" t="s">
        <v>835</v>
      </c>
      <c r="F4854" s="5">
        <f>F4855</f>
        <v>66493.3</v>
      </c>
      <c r="G4854" s="5">
        <f t="shared" si="4058"/>
        <v>0</v>
      </c>
      <c r="H4854" s="5">
        <f t="shared" si="4058"/>
        <v>0</v>
      </c>
      <c r="I4854" s="5">
        <f t="shared" si="4058"/>
        <v>0</v>
      </c>
      <c r="J4854" s="5">
        <f t="shared" si="4058"/>
        <v>0</v>
      </c>
      <c r="K4854" s="5">
        <f t="shared" si="4058"/>
        <v>0</v>
      </c>
      <c r="L4854" s="5">
        <f t="shared" si="4058"/>
        <v>0</v>
      </c>
      <c r="M4854" s="5">
        <f t="shared" si="4059"/>
        <v>66493.3</v>
      </c>
      <c r="N4854" s="5">
        <v>0</v>
      </c>
      <c r="O4854" s="5">
        <f>O4855</f>
        <v>66493.3</v>
      </c>
      <c r="P4854" s="5">
        <f t="shared" si="4060"/>
        <v>0</v>
      </c>
      <c r="Q4854" s="5">
        <f t="shared" si="4060"/>
        <v>0</v>
      </c>
      <c r="R4854" s="5">
        <f t="shared" si="4060"/>
        <v>0</v>
      </c>
      <c r="S4854" s="5">
        <f t="shared" si="4060"/>
        <v>66493.3</v>
      </c>
      <c r="T4854" s="5">
        <v>0</v>
      </c>
      <c r="U4854" s="5">
        <f t="shared" si="4060"/>
        <v>0</v>
      </c>
      <c r="V4854" s="36">
        <f t="shared" si="4060"/>
        <v>0</v>
      </c>
      <c r="W4854" s="5" t="e">
        <f t="shared" si="4029"/>
        <v>#DIV/0!</v>
      </c>
      <c r="X4854" s="24" t="s">
        <v>1214</v>
      </c>
    </row>
    <row r="4855" spans="1:24" ht="31.5" hidden="1" x14ac:dyDescent="0.25">
      <c r="A4855" s="4" t="s">
        <v>263</v>
      </c>
      <c r="B4855" s="4" t="s">
        <v>1347</v>
      </c>
      <c r="C4855" s="4" t="s">
        <v>834</v>
      </c>
      <c r="D4855" s="4" t="s">
        <v>246</v>
      </c>
      <c r="E4855" s="14" t="s">
        <v>473</v>
      </c>
      <c r="F4855" s="5">
        <v>66493.3</v>
      </c>
      <c r="G4855" s="5"/>
      <c r="H4855" s="5"/>
      <c r="I4855" s="5"/>
      <c r="J4855" s="5"/>
      <c r="K4855" s="5"/>
      <c r="L4855" s="5"/>
      <c r="M4855" s="5">
        <f t="shared" si="4059"/>
        <v>66493.3</v>
      </c>
      <c r="N4855" s="5">
        <v>0</v>
      </c>
      <c r="O4855" s="5">
        <v>66493.3</v>
      </c>
      <c r="P4855" s="5">
        <v>0</v>
      </c>
      <c r="Q4855" s="5">
        <v>0</v>
      </c>
      <c r="R4855" s="5">
        <f>N4855</f>
        <v>0</v>
      </c>
      <c r="S4855" s="5">
        <f>O4855</f>
        <v>66493.3</v>
      </c>
      <c r="T4855" s="5">
        <v>0</v>
      </c>
      <c r="U4855" s="5">
        <v>0</v>
      </c>
      <c r="V4855" s="36">
        <f>T4855</f>
        <v>0</v>
      </c>
      <c r="W4855" s="5" t="e">
        <f t="shared" si="4029"/>
        <v>#DIV/0!</v>
      </c>
      <c r="X4855" s="24" t="s">
        <v>1214</v>
      </c>
    </row>
    <row r="4856" spans="1:24" hidden="1" x14ac:dyDescent="0.25">
      <c r="A4856" s="4" t="s">
        <v>263</v>
      </c>
      <c r="B4856" s="4" t="s">
        <v>1347</v>
      </c>
      <c r="C4856" s="4" t="s">
        <v>834</v>
      </c>
      <c r="D4856" s="4" t="s">
        <v>245</v>
      </c>
      <c r="E4856" s="14" t="s">
        <v>474</v>
      </c>
      <c r="F4856" s="5">
        <f t="shared" ref="F4856:L4856" si="4061">F4857</f>
        <v>1169535.5</v>
      </c>
      <c r="G4856" s="5">
        <f t="shared" si="4061"/>
        <v>1388333.8</v>
      </c>
      <c r="H4856" s="5">
        <f t="shared" si="4061"/>
        <v>705970.3</v>
      </c>
      <c r="I4856" s="5">
        <f t="shared" si="4061"/>
        <v>-365996.43800000002</v>
      </c>
      <c r="J4856" s="5">
        <f t="shared" si="4061"/>
        <v>-406541.9</v>
      </c>
      <c r="K4856" s="5">
        <f t="shared" si="4061"/>
        <v>-377151.9</v>
      </c>
      <c r="L4856" s="5">
        <f t="shared" si="4061"/>
        <v>48439.873999999996</v>
      </c>
      <c r="M4856" s="5">
        <f t="shared" si="4059"/>
        <v>851978.93599999987</v>
      </c>
      <c r="N4856" s="5">
        <v>0</v>
      </c>
      <c r="O4856" s="5">
        <f>O4857</f>
        <v>331841.60636999999</v>
      </c>
      <c r="P4856" s="5">
        <f t="shared" ref="P4856:V4856" si="4062">P4857</f>
        <v>344025.21207000001</v>
      </c>
      <c r="Q4856" s="5">
        <f t="shared" si="4062"/>
        <v>92817.070269999997</v>
      </c>
      <c r="R4856" s="5">
        <f t="shared" si="4062"/>
        <v>0</v>
      </c>
      <c r="S4856" s="5">
        <f t="shared" si="4062"/>
        <v>0</v>
      </c>
      <c r="T4856" s="5">
        <v>0</v>
      </c>
      <c r="U4856" s="5">
        <f t="shared" si="4062"/>
        <v>338347.75743</v>
      </c>
      <c r="V4856" s="36">
        <f t="shared" si="4062"/>
        <v>0</v>
      </c>
      <c r="W4856" s="5" t="e">
        <f t="shared" si="4029"/>
        <v>#DIV/0!</v>
      </c>
      <c r="X4856" s="24" t="s">
        <v>1214</v>
      </c>
    </row>
    <row r="4857" spans="1:24" ht="31.5" x14ac:dyDescent="0.25">
      <c r="A4857" s="4" t="s">
        <v>263</v>
      </c>
      <c r="B4857" s="4" t="s">
        <v>1347</v>
      </c>
      <c r="C4857" s="4" t="s">
        <v>1613</v>
      </c>
      <c r="D4857" s="4"/>
      <c r="E4857" s="14" t="s">
        <v>1614</v>
      </c>
      <c r="F4857" s="5">
        <f t="shared" ref="F4857:L4857" si="4063">F4858+F4861</f>
        <v>1169535.5</v>
      </c>
      <c r="G4857" s="5">
        <f t="shared" si="4063"/>
        <v>1388333.8</v>
      </c>
      <c r="H4857" s="5">
        <f t="shared" si="4063"/>
        <v>705970.3</v>
      </c>
      <c r="I4857" s="5">
        <f t="shared" si="4063"/>
        <v>-365996.43800000002</v>
      </c>
      <c r="J4857" s="5">
        <f t="shared" si="4063"/>
        <v>-406541.9</v>
      </c>
      <c r="K4857" s="5">
        <f t="shared" si="4063"/>
        <v>-377151.9</v>
      </c>
      <c r="L4857" s="5">
        <f t="shared" si="4063"/>
        <v>48439.873999999996</v>
      </c>
      <c r="M4857" s="5">
        <f t="shared" si="4059"/>
        <v>851978.93599999987</v>
      </c>
      <c r="N4857" s="5">
        <v>50183.239200000004</v>
      </c>
      <c r="O4857" s="5">
        <f>O4858+O4861</f>
        <v>331841.60636999999</v>
      </c>
      <c r="P4857" s="5">
        <f t="shared" ref="P4857:V4857" si="4064">P4858+P4861</f>
        <v>344025.21207000001</v>
      </c>
      <c r="Q4857" s="5">
        <f t="shared" si="4064"/>
        <v>92817.070269999997</v>
      </c>
      <c r="R4857" s="5">
        <f t="shared" si="4064"/>
        <v>0</v>
      </c>
      <c r="S4857" s="5">
        <f t="shared" si="4064"/>
        <v>0</v>
      </c>
      <c r="T4857" s="5">
        <v>3362.47453</v>
      </c>
      <c r="U4857" s="5">
        <f t="shared" si="4064"/>
        <v>338347.75743</v>
      </c>
      <c r="V4857" s="36">
        <f t="shared" si="4064"/>
        <v>0</v>
      </c>
      <c r="W4857" s="5">
        <f t="shared" si="4029"/>
        <v>6.7003935648697626</v>
      </c>
      <c r="X4857" s="26"/>
    </row>
    <row r="4858" spans="1:24" ht="31.5" x14ac:dyDescent="0.25">
      <c r="A4858" s="4" t="s">
        <v>263</v>
      </c>
      <c r="B4858" s="4" t="s">
        <v>1347</v>
      </c>
      <c r="C4858" s="4" t="s">
        <v>1613</v>
      </c>
      <c r="D4858" s="4" t="s">
        <v>246</v>
      </c>
      <c r="E4858" s="14" t="s">
        <v>473</v>
      </c>
      <c r="F4858" s="5">
        <f>F4859</f>
        <v>751530.1</v>
      </c>
      <c r="G4858" s="5">
        <f t="shared" ref="G4858:L4859" si="4065">G4859</f>
        <v>1007956.6000000001</v>
      </c>
      <c r="H4858" s="5">
        <f t="shared" si="4065"/>
        <v>705970.3</v>
      </c>
      <c r="I4858" s="5">
        <f t="shared" si="4065"/>
        <v>-365996.43800000002</v>
      </c>
      <c r="J4858" s="5">
        <f t="shared" si="4065"/>
        <v>-406541.9</v>
      </c>
      <c r="K4858" s="5">
        <f t="shared" si="4065"/>
        <v>-377151.9</v>
      </c>
      <c r="L4858" s="5">
        <f t="shared" si="4065"/>
        <v>48439.873999999996</v>
      </c>
      <c r="M4858" s="5">
        <f t="shared" si="4059"/>
        <v>433973.53599999996</v>
      </c>
      <c r="N4858" s="5">
        <v>50183.239200000004</v>
      </c>
      <c r="O4858" s="5">
        <f>O4859</f>
        <v>120250.13890000001</v>
      </c>
      <c r="P4858" s="5">
        <f t="shared" ref="P4858:V4859" si="4066">P4859</f>
        <v>0</v>
      </c>
      <c r="Q4858" s="5">
        <f t="shared" si="4066"/>
        <v>0</v>
      </c>
      <c r="R4858" s="5">
        <f t="shared" si="4066"/>
        <v>0</v>
      </c>
      <c r="S4858" s="5">
        <f t="shared" si="4066"/>
        <v>0</v>
      </c>
      <c r="T4858" s="5">
        <v>3362.47453</v>
      </c>
      <c r="U4858" s="5">
        <f t="shared" si="4066"/>
        <v>0</v>
      </c>
      <c r="V4858" s="36">
        <f t="shared" si="4066"/>
        <v>0</v>
      </c>
      <c r="W4858" s="5">
        <f t="shared" si="4029"/>
        <v>6.7003935648697626</v>
      </c>
      <c r="X4858" s="26"/>
    </row>
    <row r="4859" spans="1:24" x14ac:dyDescent="0.25">
      <c r="A4859" s="4" t="s">
        <v>263</v>
      </c>
      <c r="B4859" s="4" t="s">
        <v>1347</v>
      </c>
      <c r="C4859" s="4" t="s">
        <v>1613</v>
      </c>
      <c r="D4859" s="4" t="s">
        <v>245</v>
      </c>
      <c r="E4859" s="14" t="s">
        <v>474</v>
      </c>
      <c r="F4859" s="5">
        <f>F4860</f>
        <v>751530.1</v>
      </c>
      <c r="G4859" s="5">
        <f t="shared" si="4065"/>
        <v>1007956.6000000001</v>
      </c>
      <c r="H4859" s="5">
        <f t="shared" si="4065"/>
        <v>705970.3</v>
      </c>
      <c r="I4859" s="5">
        <f t="shared" si="4065"/>
        <v>-365996.43800000002</v>
      </c>
      <c r="J4859" s="5">
        <f t="shared" si="4065"/>
        <v>-406541.9</v>
      </c>
      <c r="K4859" s="5">
        <f t="shared" si="4065"/>
        <v>-377151.9</v>
      </c>
      <c r="L4859" s="5">
        <f t="shared" si="4065"/>
        <v>48439.873999999996</v>
      </c>
      <c r="M4859" s="5">
        <f t="shared" si="4059"/>
        <v>433973.53599999996</v>
      </c>
      <c r="N4859" s="5">
        <v>50183.239200000004</v>
      </c>
      <c r="O4859" s="5">
        <f>O4860</f>
        <v>120250.13890000001</v>
      </c>
      <c r="P4859" s="5">
        <f t="shared" si="4066"/>
        <v>0</v>
      </c>
      <c r="Q4859" s="5">
        <f t="shared" si="4066"/>
        <v>0</v>
      </c>
      <c r="R4859" s="5">
        <f t="shared" si="4066"/>
        <v>0</v>
      </c>
      <c r="S4859" s="5">
        <f t="shared" si="4066"/>
        <v>0</v>
      </c>
      <c r="T4859" s="5">
        <v>3362.47453</v>
      </c>
      <c r="U4859" s="5">
        <f t="shared" si="4066"/>
        <v>0</v>
      </c>
      <c r="V4859" s="36">
        <f t="shared" si="4066"/>
        <v>0</v>
      </c>
      <c r="W4859" s="5">
        <f t="shared" si="4029"/>
        <v>6.7003935648697626</v>
      </c>
      <c r="X4859" s="26"/>
    </row>
    <row r="4860" spans="1:24" x14ac:dyDescent="0.25">
      <c r="A4860" s="4" t="s">
        <v>263</v>
      </c>
      <c r="B4860" s="4" t="s">
        <v>1347</v>
      </c>
      <c r="C4860" s="4" t="s">
        <v>1138</v>
      </c>
      <c r="D4860" s="4"/>
      <c r="E4860" s="14" t="s">
        <v>857</v>
      </c>
      <c r="F4860" s="5">
        <v>751530.1</v>
      </c>
      <c r="G4860" s="5">
        <v>1007956.6000000001</v>
      </c>
      <c r="H4860" s="5">
        <v>705970.3</v>
      </c>
      <c r="I4860" s="5">
        <f>-306984.2-59012.238</f>
        <v>-365996.43800000002</v>
      </c>
      <c r="J4860" s="5">
        <v>-406541.9</v>
      </c>
      <c r="K4860" s="5">
        <v>-377151.9</v>
      </c>
      <c r="L4860" s="5">
        <f>57329.431-20-110075.079-20000+126581.575-5376.053</f>
        <v>48439.873999999996</v>
      </c>
      <c r="M4860" s="5">
        <f t="shared" si="4059"/>
        <v>433973.53599999996</v>
      </c>
      <c r="N4860" s="5">
        <v>82696.407179999995</v>
      </c>
      <c r="O4860" s="5">
        <v>120250.13890000001</v>
      </c>
      <c r="P4860" s="5">
        <v>0</v>
      </c>
      <c r="Q4860" s="5">
        <v>0</v>
      </c>
      <c r="R4860" s="5">
        <v>0</v>
      </c>
      <c r="S4860" s="5">
        <v>0</v>
      </c>
      <c r="T4860" s="5">
        <v>12541.2312</v>
      </c>
      <c r="U4860" s="5">
        <v>0</v>
      </c>
      <c r="V4860" s="36">
        <v>0</v>
      </c>
      <c r="W4860" s="5">
        <f t="shared" si="4029"/>
        <v>15.16538822865944</v>
      </c>
      <c r="X4860" s="26"/>
    </row>
    <row r="4861" spans="1:24" ht="31.5" x14ac:dyDescent="0.25">
      <c r="A4861" s="4" t="s">
        <v>263</v>
      </c>
      <c r="B4861" s="4" t="s">
        <v>1347</v>
      </c>
      <c r="C4861" s="4" t="s">
        <v>1138</v>
      </c>
      <c r="D4861" s="4" t="s">
        <v>246</v>
      </c>
      <c r="E4861" s="14" t="s">
        <v>473</v>
      </c>
      <c r="F4861" s="5">
        <f>F4862</f>
        <v>418005.4</v>
      </c>
      <c r="G4861" s="5">
        <f t="shared" ref="G4861:L4862" si="4067">G4862</f>
        <v>380377.2</v>
      </c>
      <c r="H4861" s="5">
        <f t="shared" si="4067"/>
        <v>0</v>
      </c>
      <c r="I4861" s="5">
        <f t="shared" si="4067"/>
        <v>0</v>
      </c>
      <c r="J4861" s="5">
        <f t="shared" si="4067"/>
        <v>0</v>
      </c>
      <c r="K4861" s="5">
        <f t="shared" si="4067"/>
        <v>0</v>
      </c>
      <c r="L4861" s="5">
        <f t="shared" si="4067"/>
        <v>0</v>
      </c>
      <c r="M4861" s="5">
        <f t="shared" si="4059"/>
        <v>418005.4</v>
      </c>
      <c r="N4861" s="5">
        <v>82696.407179999995</v>
      </c>
      <c r="O4861" s="5">
        <f>O4862</f>
        <v>211591.46747</v>
      </c>
      <c r="P4861" s="5">
        <f t="shared" ref="P4861:V4862" si="4068">P4862</f>
        <v>344025.21207000001</v>
      </c>
      <c r="Q4861" s="5">
        <f t="shared" si="4068"/>
        <v>92817.070269999997</v>
      </c>
      <c r="R4861" s="5">
        <f t="shared" si="4068"/>
        <v>0</v>
      </c>
      <c r="S4861" s="5">
        <f t="shared" si="4068"/>
        <v>0</v>
      </c>
      <c r="T4861" s="5">
        <v>12541.2312</v>
      </c>
      <c r="U4861" s="5">
        <f t="shared" si="4068"/>
        <v>338347.75743</v>
      </c>
      <c r="V4861" s="36">
        <f t="shared" si="4068"/>
        <v>0</v>
      </c>
      <c r="W4861" s="5">
        <f t="shared" si="4029"/>
        <v>15.16538822865944</v>
      </c>
      <c r="X4861" s="26"/>
    </row>
    <row r="4862" spans="1:24" x14ac:dyDescent="0.25">
      <c r="A4862" s="4" t="s">
        <v>263</v>
      </c>
      <c r="B4862" s="4" t="s">
        <v>1347</v>
      </c>
      <c r="C4862" s="4" t="s">
        <v>1138</v>
      </c>
      <c r="D4862" s="4" t="s">
        <v>245</v>
      </c>
      <c r="E4862" s="14" t="s">
        <v>474</v>
      </c>
      <c r="F4862" s="5">
        <f>F4863</f>
        <v>418005.4</v>
      </c>
      <c r="G4862" s="5">
        <f t="shared" si="4067"/>
        <v>380377.2</v>
      </c>
      <c r="H4862" s="5">
        <f t="shared" si="4067"/>
        <v>0</v>
      </c>
      <c r="I4862" s="5">
        <f t="shared" si="4067"/>
        <v>0</v>
      </c>
      <c r="J4862" s="5">
        <f t="shared" si="4067"/>
        <v>0</v>
      </c>
      <c r="K4862" s="5">
        <f t="shared" si="4067"/>
        <v>0</v>
      </c>
      <c r="L4862" s="5">
        <f t="shared" si="4067"/>
        <v>0</v>
      </c>
      <c r="M4862" s="5">
        <f t="shared" si="4059"/>
        <v>418005.4</v>
      </c>
      <c r="N4862" s="5">
        <v>82696.407179999995</v>
      </c>
      <c r="O4862" s="5">
        <f>O4863</f>
        <v>211591.46747</v>
      </c>
      <c r="P4862" s="5">
        <f t="shared" si="4068"/>
        <v>344025.21207000001</v>
      </c>
      <c r="Q4862" s="5">
        <f t="shared" si="4068"/>
        <v>92817.070269999997</v>
      </c>
      <c r="R4862" s="5">
        <f t="shared" si="4068"/>
        <v>0</v>
      </c>
      <c r="S4862" s="5">
        <f t="shared" si="4068"/>
        <v>0</v>
      </c>
      <c r="T4862" s="5">
        <v>12541.2312</v>
      </c>
      <c r="U4862" s="5">
        <f t="shared" si="4068"/>
        <v>338347.75743</v>
      </c>
      <c r="V4862" s="36">
        <f t="shared" si="4068"/>
        <v>0</v>
      </c>
      <c r="W4862" s="5">
        <f t="shared" si="4029"/>
        <v>15.16538822865944</v>
      </c>
      <c r="X4862" s="26"/>
    </row>
    <row r="4863" spans="1:24" ht="47.25" x14ac:dyDescent="0.25">
      <c r="A4863" s="4" t="s">
        <v>263</v>
      </c>
      <c r="B4863" s="4" t="s">
        <v>1347</v>
      </c>
      <c r="C4863" s="4" t="s">
        <v>283</v>
      </c>
      <c r="D4863" s="4"/>
      <c r="E4863" s="14" t="s">
        <v>1541</v>
      </c>
      <c r="F4863" s="5">
        <v>418005.4</v>
      </c>
      <c r="G4863" s="5">
        <v>380377.2</v>
      </c>
      <c r="H4863" s="5"/>
      <c r="I4863" s="5"/>
      <c r="J4863" s="5"/>
      <c r="K4863" s="5"/>
      <c r="L4863" s="5"/>
      <c r="M4863" s="5">
        <f t="shared" si="4059"/>
        <v>418005.4</v>
      </c>
      <c r="N4863" s="5">
        <v>215913.45759000001</v>
      </c>
      <c r="O4863" s="5">
        <f>118774.3972+92817.07027</f>
        <v>211591.46747</v>
      </c>
      <c r="P4863" s="5">
        <v>344025.21207000001</v>
      </c>
      <c r="Q4863" s="5">
        <v>92817.070269999997</v>
      </c>
      <c r="R4863" s="5">
        <v>0</v>
      </c>
      <c r="S4863" s="5">
        <v>0</v>
      </c>
      <c r="T4863" s="5">
        <v>142857.82458000001</v>
      </c>
      <c r="U4863" s="5">
        <v>338347.75743</v>
      </c>
      <c r="V4863" s="36">
        <v>0</v>
      </c>
      <c r="W4863" s="5">
        <f t="shared" si="4029"/>
        <v>66.164391129002254</v>
      </c>
      <c r="X4863" s="26"/>
    </row>
    <row r="4864" spans="1:24" ht="31.5" x14ac:dyDescent="0.25">
      <c r="A4864" s="4" t="s">
        <v>263</v>
      </c>
      <c r="B4864" s="4" t="s">
        <v>1347</v>
      </c>
      <c r="C4864" s="4" t="s">
        <v>276</v>
      </c>
      <c r="D4864" s="4"/>
      <c r="E4864" s="14" t="s">
        <v>1615</v>
      </c>
      <c r="F4864" s="5"/>
      <c r="G4864" s="5"/>
      <c r="H4864" s="5"/>
      <c r="I4864" s="5"/>
      <c r="J4864" s="5"/>
      <c r="K4864" s="5"/>
      <c r="L4864" s="5"/>
      <c r="M4864" s="5">
        <v>0</v>
      </c>
      <c r="N4864" s="5">
        <v>43578.959589999999</v>
      </c>
      <c r="O4864" s="5">
        <f t="shared" ref="O4864:V4867" si="4069">O4865</f>
        <v>31.611000000000001</v>
      </c>
      <c r="P4864" s="5">
        <f t="shared" si="4069"/>
        <v>0</v>
      </c>
      <c r="Q4864" s="5">
        <f t="shared" si="4069"/>
        <v>0</v>
      </c>
      <c r="R4864" s="5">
        <f t="shared" si="4069"/>
        <v>0</v>
      </c>
      <c r="S4864" s="5">
        <f t="shared" si="4069"/>
        <v>0</v>
      </c>
      <c r="T4864" s="5">
        <v>43453.445789999998</v>
      </c>
      <c r="U4864" s="5">
        <f t="shared" si="4069"/>
        <v>0</v>
      </c>
      <c r="V4864" s="36">
        <f t="shared" si="4069"/>
        <v>0</v>
      </c>
      <c r="W4864" s="5">
        <f t="shared" si="4029"/>
        <v>99.711985322318711</v>
      </c>
      <c r="X4864" s="26"/>
    </row>
    <row r="4865" spans="1:24" x14ac:dyDescent="0.25">
      <c r="A4865" s="4" t="s">
        <v>263</v>
      </c>
      <c r="B4865" s="4" t="s">
        <v>1347</v>
      </c>
      <c r="C4865" s="4" t="s">
        <v>737</v>
      </c>
      <c r="D4865" s="4"/>
      <c r="E4865" s="14" t="s">
        <v>1616</v>
      </c>
      <c r="F4865" s="5"/>
      <c r="G4865" s="5"/>
      <c r="H4865" s="5"/>
      <c r="I4865" s="5"/>
      <c r="J4865" s="5"/>
      <c r="K4865" s="5"/>
      <c r="L4865" s="5"/>
      <c r="M4865" s="5">
        <v>0</v>
      </c>
      <c r="N4865" s="5">
        <v>42984.35959</v>
      </c>
      <c r="O4865" s="5">
        <f t="shared" si="4069"/>
        <v>31.611000000000001</v>
      </c>
      <c r="P4865" s="5">
        <f t="shared" si="4069"/>
        <v>0</v>
      </c>
      <c r="Q4865" s="5">
        <f t="shared" si="4069"/>
        <v>0</v>
      </c>
      <c r="R4865" s="5">
        <f t="shared" si="4069"/>
        <v>0</v>
      </c>
      <c r="S4865" s="5">
        <f t="shared" si="4069"/>
        <v>0</v>
      </c>
      <c r="T4865" s="5">
        <v>42858.845789999999</v>
      </c>
      <c r="U4865" s="5">
        <f t="shared" si="4069"/>
        <v>0</v>
      </c>
      <c r="V4865" s="36">
        <f t="shared" si="4069"/>
        <v>0</v>
      </c>
      <c r="W4865" s="5">
        <f t="shared" si="4029"/>
        <v>99.708001233013135</v>
      </c>
      <c r="X4865" s="26"/>
    </row>
    <row r="4866" spans="1:24" ht="31.5" x14ac:dyDescent="0.25">
      <c r="A4866" s="4" t="s">
        <v>263</v>
      </c>
      <c r="B4866" s="4" t="s">
        <v>1347</v>
      </c>
      <c r="C4866" s="4" t="s">
        <v>737</v>
      </c>
      <c r="D4866" s="4" t="s">
        <v>11</v>
      </c>
      <c r="E4866" s="14" t="s">
        <v>465</v>
      </c>
      <c r="F4866" s="5"/>
      <c r="G4866" s="5"/>
      <c r="H4866" s="5"/>
      <c r="I4866" s="5"/>
      <c r="J4866" s="5"/>
      <c r="K4866" s="5"/>
      <c r="L4866" s="5"/>
      <c r="M4866" s="5">
        <v>0</v>
      </c>
      <c r="N4866" s="5">
        <v>42984.35959</v>
      </c>
      <c r="O4866" s="5">
        <f t="shared" si="4069"/>
        <v>31.611000000000001</v>
      </c>
      <c r="P4866" s="5">
        <f t="shared" si="4069"/>
        <v>0</v>
      </c>
      <c r="Q4866" s="5">
        <f t="shared" si="4069"/>
        <v>0</v>
      </c>
      <c r="R4866" s="5">
        <f t="shared" si="4069"/>
        <v>0</v>
      </c>
      <c r="S4866" s="5">
        <f t="shared" si="4069"/>
        <v>0</v>
      </c>
      <c r="T4866" s="5">
        <v>42858.845789999999</v>
      </c>
      <c r="U4866" s="5">
        <f t="shared" si="4069"/>
        <v>0</v>
      </c>
      <c r="V4866" s="36">
        <f t="shared" si="4069"/>
        <v>0</v>
      </c>
      <c r="W4866" s="5">
        <f t="shared" si="4029"/>
        <v>99.708001233013135</v>
      </c>
      <c r="X4866" s="26"/>
    </row>
    <row r="4867" spans="1:24" ht="31.5" x14ac:dyDescent="0.25">
      <c r="A4867" s="4" t="s">
        <v>263</v>
      </c>
      <c r="B4867" s="4" t="s">
        <v>1347</v>
      </c>
      <c r="C4867" s="4" t="s">
        <v>737</v>
      </c>
      <c r="D4867" s="4" t="s">
        <v>12</v>
      </c>
      <c r="E4867" s="14" t="s">
        <v>466</v>
      </c>
      <c r="F4867" s="5"/>
      <c r="G4867" s="5"/>
      <c r="H4867" s="5"/>
      <c r="I4867" s="5"/>
      <c r="J4867" s="5"/>
      <c r="K4867" s="5"/>
      <c r="L4867" s="5"/>
      <c r="M4867" s="5">
        <v>0</v>
      </c>
      <c r="N4867" s="5">
        <v>42984.35959</v>
      </c>
      <c r="O4867" s="5">
        <f t="shared" si="4069"/>
        <v>31.611000000000001</v>
      </c>
      <c r="P4867" s="5">
        <f t="shared" si="4069"/>
        <v>0</v>
      </c>
      <c r="Q4867" s="5">
        <f t="shared" si="4069"/>
        <v>0</v>
      </c>
      <c r="R4867" s="5">
        <f t="shared" si="4069"/>
        <v>0</v>
      </c>
      <c r="S4867" s="5">
        <f t="shared" si="4069"/>
        <v>0</v>
      </c>
      <c r="T4867" s="5">
        <v>42858.845789999999</v>
      </c>
      <c r="U4867" s="5">
        <f t="shared" si="4069"/>
        <v>0</v>
      </c>
      <c r="V4867" s="36">
        <f t="shared" si="4069"/>
        <v>0</v>
      </c>
      <c r="W4867" s="5">
        <f t="shared" si="4029"/>
        <v>99.708001233013135</v>
      </c>
      <c r="X4867" s="26"/>
    </row>
    <row r="4868" spans="1:24" ht="78.75" x14ac:dyDescent="0.25">
      <c r="A4868" s="4" t="s">
        <v>263</v>
      </c>
      <c r="B4868" s="4" t="s">
        <v>1347</v>
      </c>
      <c r="C4868" s="4" t="s">
        <v>738</v>
      </c>
      <c r="D4868" s="4"/>
      <c r="E4868" s="14" t="s">
        <v>967</v>
      </c>
      <c r="F4868" s="5"/>
      <c r="G4868" s="5"/>
      <c r="H4868" s="5"/>
      <c r="I4868" s="5"/>
      <c r="J4868" s="5"/>
      <c r="K4868" s="5"/>
      <c r="L4868" s="5"/>
      <c r="M4868" s="5">
        <v>0</v>
      </c>
      <c r="N4868" s="5">
        <v>594.6</v>
      </c>
      <c r="O4868" s="5">
        <v>31.611000000000001</v>
      </c>
      <c r="P4868" s="5">
        <v>0</v>
      </c>
      <c r="Q4868" s="5">
        <v>0</v>
      </c>
      <c r="R4868" s="5">
        <v>0</v>
      </c>
      <c r="S4868" s="5">
        <v>0</v>
      </c>
      <c r="T4868" s="5">
        <v>594.6</v>
      </c>
      <c r="U4868" s="5">
        <v>0</v>
      </c>
      <c r="V4868" s="36">
        <v>0</v>
      </c>
      <c r="W4868" s="5">
        <f t="shared" si="4029"/>
        <v>100</v>
      </c>
      <c r="X4868" s="26"/>
    </row>
    <row r="4869" spans="1:24" s="3" customFormat="1" ht="31.5" x14ac:dyDescent="0.25">
      <c r="A4869" s="4" t="s">
        <v>263</v>
      </c>
      <c r="B4869" s="4" t="s">
        <v>1347</v>
      </c>
      <c r="C4869" s="4" t="s">
        <v>738</v>
      </c>
      <c r="D4869" s="4" t="s">
        <v>11</v>
      </c>
      <c r="E4869" s="14" t="s">
        <v>465</v>
      </c>
      <c r="F4869" s="8">
        <f t="shared" ref="F4869:L4869" si="4070">F4870+F5019</f>
        <v>2637009.4</v>
      </c>
      <c r="G4869" s="8">
        <f t="shared" si="4070"/>
        <v>3374967.8</v>
      </c>
      <c r="H4869" s="8">
        <f t="shared" si="4070"/>
        <v>1282631.3999999999</v>
      </c>
      <c r="I4869" s="8">
        <f t="shared" si="4070"/>
        <v>46825.038</v>
      </c>
      <c r="J4869" s="8">
        <f t="shared" si="4070"/>
        <v>0</v>
      </c>
      <c r="K4869" s="8">
        <f t="shared" si="4070"/>
        <v>0</v>
      </c>
      <c r="L4869" s="8">
        <f t="shared" si="4070"/>
        <v>70890.146000000008</v>
      </c>
      <c r="M4869" s="8">
        <f t="shared" si="4059"/>
        <v>2754724.5840000003</v>
      </c>
      <c r="N4869" s="5">
        <v>594.6</v>
      </c>
      <c r="O4869" s="8">
        <f>O4870+O5019</f>
        <v>1029301.92007</v>
      </c>
      <c r="P4869" s="8">
        <f t="shared" ref="P4869:V4869" si="4071">P4870+P5019</f>
        <v>659059.82909999997</v>
      </c>
      <c r="Q4869" s="8">
        <f t="shared" si="4071"/>
        <v>182461.49605000002</v>
      </c>
      <c r="R4869" s="8">
        <f t="shared" si="4071"/>
        <v>80703.685169999997</v>
      </c>
      <c r="S4869" s="8">
        <f t="shared" si="4071"/>
        <v>100758.31324</v>
      </c>
      <c r="T4869" s="5">
        <v>594.6</v>
      </c>
      <c r="U4869" s="8">
        <f t="shared" si="4071"/>
        <v>413342.47818999994</v>
      </c>
      <c r="V4869" s="34">
        <f t="shared" si="4071"/>
        <v>12233.200359999999</v>
      </c>
      <c r="W4869" s="5">
        <f t="shared" si="4029"/>
        <v>100</v>
      </c>
      <c r="X4869" s="21"/>
    </row>
    <row r="4870" spans="1:24" s="10" customFormat="1" ht="31.5" x14ac:dyDescent="0.25">
      <c r="A4870" s="4" t="s">
        <v>263</v>
      </c>
      <c r="B4870" s="4" t="s">
        <v>1347</v>
      </c>
      <c r="C4870" s="4" t="s">
        <v>738</v>
      </c>
      <c r="D4870" s="4" t="s">
        <v>12</v>
      </c>
      <c r="E4870" s="14" t="s">
        <v>466</v>
      </c>
      <c r="F4870" s="11">
        <f t="shared" ref="F4870:L4870" si="4072">F4871+F4911+F4984+F5000+F5006</f>
        <v>2265741</v>
      </c>
      <c r="G4870" s="11">
        <f t="shared" si="4072"/>
        <v>3281038.8</v>
      </c>
      <c r="H4870" s="11">
        <f t="shared" si="4072"/>
        <v>1188702.3999999999</v>
      </c>
      <c r="I4870" s="11">
        <f t="shared" si="4072"/>
        <v>46825.038</v>
      </c>
      <c r="J4870" s="11">
        <f t="shared" si="4072"/>
        <v>0</v>
      </c>
      <c r="K4870" s="11">
        <f t="shared" si="4072"/>
        <v>0</v>
      </c>
      <c r="L4870" s="11">
        <f t="shared" si="4072"/>
        <v>-13501.970000000008</v>
      </c>
      <c r="M4870" s="11">
        <f t="shared" si="4059"/>
        <v>2299064.068</v>
      </c>
      <c r="N4870" s="5">
        <v>594.6</v>
      </c>
      <c r="O4870" s="11">
        <f>O4871+O4911+O4984+O5000+O5006</f>
        <v>705383.16743999999</v>
      </c>
      <c r="P4870" s="11">
        <f t="shared" ref="P4870:V4870" si="4073">P4871+P4911+P4984+P5000+P5006</f>
        <v>659059.82909999997</v>
      </c>
      <c r="Q4870" s="11">
        <f t="shared" si="4073"/>
        <v>182461.49605000002</v>
      </c>
      <c r="R4870" s="11">
        <f t="shared" si="4073"/>
        <v>80703.685169999997</v>
      </c>
      <c r="S4870" s="11">
        <f t="shared" si="4073"/>
        <v>100758.31324</v>
      </c>
      <c r="T4870" s="5">
        <v>594.6</v>
      </c>
      <c r="U4870" s="11">
        <f t="shared" si="4073"/>
        <v>413342.47818999994</v>
      </c>
      <c r="V4870" s="35">
        <f t="shared" si="4073"/>
        <v>12233.200359999999</v>
      </c>
      <c r="W4870" s="5">
        <f t="shared" si="4029"/>
        <v>100</v>
      </c>
      <c r="X4870" s="25"/>
    </row>
    <row r="4871" spans="1:24" ht="31.5" hidden="1" x14ac:dyDescent="0.25">
      <c r="A4871" s="4" t="s">
        <v>263</v>
      </c>
      <c r="B4871" s="4" t="s">
        <v>1347</v>
      </c>
      <c r="C4871" s="4" t="s">
        <v>277</v>
      </c>
      <c r="D4871" s="4"/>
      <c r="E4871" s="14" t="s">
        <v>968</v>
      </c>
      <c r="F4871" s="5">
        <f t="shared" ref="F4871:L4871" si="4074">F4872+F4899</f>
        <v>958794</v>
      </c>
      <c r="G4871" s="5">
        <f t="shared" si="4074"/>
        <v>813360.3</v>
      </c>
      <c r="H4871" s="5">
        <f t="shared" si="4074"/>
        <v>378217.9</v>
      </c>
      <c r="I4871" s="5">
        <f t="shared" si="4074"/>
        <v>176.1</v>
      </c>
      <c r="J4871" s="5">
        <f t="shared" si="4074"/>
        <v>0</v>
      </c>
      <c r="K4871" s="5">
        <f t="shared" si="4074"/>
        <v>0</v>
      </c>
      <c r="L4871" s="5">
        <f t="shared" si="4074"/>
        <v>19645.364000000001</v>
      </c>
      <c r="M4871" s="5">
        <f t="shared" si="4059"/>
        <v>978615.46399999992</v>
      </c>
      <c r="N4871" s="5">
        <v>0</v>
      </c>
      <c r="O4871" s="5">
        <f>O4872+O4899</f>
        <v>149722.63941</v>
      </c>
      <c r="P4871" s="5">
        <f t="shared" ref="P4871:V4871" si="4075">P4872+P4899</f>
        <v>164757.4</v>
      </c>
      <c r="Q4871" s="5">
        <f t="shared" si="4075"/>
        <v>0</v>
      </c>
      <c r="R4871" s="5">
        <f t="shared" si="4075"/>
        <v>0</v>
      </c>
      <c r="S4871" s="5">
        <f t="shared" si="4075"/>
        <v>0</v>
      </c>
      <c r="T4871" s="5">
        <v>0</v>
      </c>
      <c r="U4871" s="5">
        <f t="shared" si="4075"/>
        <v>0</v>
      </c>
      <c r="V4871" s="36">
        <f t="shared" si="4075"/>
        <v>0</v>
      </c>
      <c r="W4871" s="5" t="e">
        <f t="shared" si="4029"/>
        <v>#DIV/0!</v>
      </c>
      <c r="X4871" s="24" t="s">
        <v>1214</v>
      </c>
    </row>
    <row r="4872" spans="1:24" ht="78.75" hidden="1" x14ac:dyDescent="0.25">
      <c r="A4872" s="4" t="s">
        <v>263</v>
      </c>
      <c r="B4872" s="4" t="s">
        <v>1347</v>
      </c>
      <c r="C4872" s="4" t="s">
        <v>1142</v>
      </c>
      <c r="D4872" s="4"/>
      <c r="E4872" s="14" t="s">
        <v>1143</v>
      </c>
      <c r="F4872" s="5">
        <f t="shared" ref="F4872:L4872" si="4076">F4873+F4883</f>
        <v>958794</v>
      </c>
      <c r="G4872" s="5">
        <f t="shared" si="4076"/>
        <v>813360.3</v>
      </c>
      <c r="H4872" s="5">
        <f t="shared" si="4076"/>
        <v>378217.9</v>
      </c>
      <c r="I4872" s="5">
        <f t="shared" si="4076"/>
        <v>176.1</v>
      </c>
      <c r="J4872" s="5">
        <f t="shared" si="4076"/>
        <v>0</v>
      </c>
      <c r="K4872" s="5">
        <f t="shared" si="4076"/>
        <v>0</v>
      </c>
      <c r="L4872" s="5">
        <f t="shared" si="4076"/>
        <v>19645.364000000001</v>
      </c>
      <c r="M4872" s="5">
        <f t="shared" si="4059"/>
        <v>978615.46399999992</v>
      </c>
      <c r="N4872" s="5">
        <v>0</v>
      </c>
      <c r="O4872" s="5">
        <f>O4873+O4883</f>
        <v>149722.63941</v>
      </c>
      <c r="P4872" s="5">
        <f t="shared" ref="P4872:V4872" si="4077">P4873+P4883</f>
        <v>164757.4</v>
      </c>
      <c r="Q4872" s="5">
        <f t="shared" si="4077"/>
        <v>0</v>
      </c>
      <c r="R4872" s="5">
        <f t="shared" si="4077"/>
        <v>0</v>
      </c>
      <c r="S4872" s="5">
        <f t="shared" si="4077"/>
        <v>0</v>
      </c>
      <c r="T4872" s="5">
        <v>0</v>
      </c>
      <c r="U4872" s="5">
        <f t="shared" si="4077"/>
        <v>0</v>
      </c>
      <c r="V4872" s="36">
        <f t="shared" si="4077"/>
        <v>0</v>
      </c>
      <c r="W4872" s="5" t="e">
        <f t="shared" si="4029"/>
        <v>#DIV/0!</v>
      </c>
      <c r="X4872" s="24" t="s">
        <v>1214</v>
      </c>
    </row>
    <row r="4873" spans="1:24" ht="31.5" hidden="1" x14ac:dyDescent="0.25">
      <c r="A4873" s="4" t="s">
        <v>263</v>
      </c>
      <c r="B4873" s="4" t="s">
        <v>1347</v>
      </c>
      <c r="C4873" s="4" t="s">
        <v>1142</v>
      </c>
      <c r="D4873" s="4" t="s">
        <v>11</v>
      </c>
      <c r="E4873" s="14" t="s">
        <v>465</v>
      </c>
      <c r="F4873" s="5">
        <f t="shared" ref="F4873:L4873" si="4078">F4874+F4877+F4880</f>
        <v>345632.19999999995</v>
      </c>
      <c r="G4873" s="5">
        <f t="shared" si="4078"/>
        <v>189019.1</v>
      </c>
      <c r="H4873" s="5">
        <f t="shared" si="4078"/>
        <v>124583.90000000001</v>
      </c>
      <c r="I4873" s="5">
        <f t="shared" si="4078"/>
        <v>176.1</v>
      </c>
      <c r="J4873" s="5">
        <f t="shared" si="4078"/>
        <v>0</v>
      </c>
      <c r="K4873" s="5">
        <f t="shared" si="4078"/>
        <v>0</v>
      </c>
      <c r="L4873" s="5">
        <f t="shared" si="4078"/>
        <v>127378.179</v>
      </c>
      <c r="M4873" s="5">
        <f t="shared" si="4059"/>
        <v>473186.47899999993</v>
      </c>
      <c r="N4873" s="5">
        <v>0</v>
      </c>
      <c r="O4873" s="5">
        <f>O4874+O4877+O4880</f>
        <v>149545.42341000002</v>
      </c>
      <c r="P4873" s="5">
        <f t="shared" ref="P4873:V4873" si="4079">P4874+P4877+P4880</f>
        <v>164757.4</v>
      </c>
      <c r="Q4873" s="5">
        <f t="shared" si="4079"/>
        <v>0</v>
      </c>
      <c r="R4873" s="5">
        <f t="shared" si="4079"/>
        <v>0</v>
      </c>
      <c r="S4873" s="5">
        <f t="shared" si="4079"/>
        <v>0</v>
      </c>
      <c r="T4873" s="5">
        <v>0</v>
      </c>
      <c r="U4873" s="5">
        <f t="shared" si="4079"/>
        <v>0</v>
      </c>
      <c r="V4873" s="36">
        <f t="shared" si="4079"/>
        <v>0</v>
      </c>
      <c r="W4873" s="5" t="e">
        <f t="shared" si="4029"/>
        <v>#DIV/0!</v>
      </c>
      <c r="X4873" s="24" t="s">
        <v>1214</v>
      </c>
    </row>
    <row r="4874" spans="1:24" ht="31.5" hidden="1" x14ac:dyDescent="0.25">
      <c r="A4874" s="4" t="s">
        <v>263</v>
      </c>
      <c r="B4874" s="4" t="s">
        <v>1347</v>
      </c>
      <c r="C4874" s="4" t="s">
        <v>1142</v>
      </c>
      <c r="D4874" s="4" t="s">
        <v>12</v>
      </c>
      <c r="E4874" s="14" t="s">
        <v>466</v>
      </c>
      <c r="F4874" s="5">
        <f t="shared" ref="F4874:L4875" si="4080">F4875</f>
        <v>1239.3</v>
      </c>
      <c r="G4874" s="5">
        <f t="shared" si="4080"/>
        <v>1239.3</v>
      </c>
      <c r="H4874" s="5">
        <f t="shared" si="4080"/>
        <v>1239.3</v>
      </c>
      <c r="I4874" s="5">
        <f t="shared" si="4080"/>
        <v>0</v>
      </c>
      <c r="J4874" s="5">
        <f t="shared" si="4080"/>
        <v>0</v>
      </c>
      <c r="K4874" s="5">
        <f t="shared" si="4080"/>
        <v>0</v>
      </c>
      <c r="L4874" s="5">
        <f t="shared" si="4080"/>
        <v>0</v>
      </c>
      <c r="M4874" s="5">
        <f t="shared" si="4059"/>
        <v>1239.3</v>
      </c>
      <c r="N4874" s="5">
        <v>0</v>
      </c>
      <c r="O4874" s="5">
        <f>O4875</f>
        <v>769.29782</v>
      </c>
      <c r="P4874" s="5">
        <f t="shared" ref="P4874:V4875" si="4081">P4875</f>
        <v>0</v>
      </c>
      <c r="Q4874" s="5">
        <f t="shared" si="4081"/>
        <v>0</v>
      </c>
      <c r="R4874" s="5">
        <f t="shared" si="4081"/>
        <v>0</v>
      </c>
      <c r="S4874" s="5">
        <f t="shared" si="4081"/>
        <v>0</v>
      </c>
      <c r="T4874" s="5">
        <v>0</v>
      </c>
      <c r="U4874" s="5">
        <f t="shared" si="4081"/>
        <v>0</v>
      </c>
      <c r="V4874" s="36">
        <f t="shared" si="4081"/>
        <v>0</v>
      </c>
      <c r="W4874" s="5" t="e">
        <f t="shared" si="4029"/>
        <v>#DIV/0!</v>
      </c>
      <c r="X4874" s="24" t="s">
        <v>1214</v>
      </c>
    </row>
    <row r="4875" spans="1:24" ht="47.25" x14ac:dyDescent="0.25">
      <c r="A4875" s="4" t="s">
        <v>263</v>
      </c>
      <c r="B4875" s="4" t="s">
        <v>1347</v>
      </c>
      <c r="C4875" s="4" t="s">
        <v>278</v>
      </c>
      <c r="D4875" s="4"/>
      <c r="E4875" s="14" t="s">
        <v>1617</v>
      </c>
      <c r="F4875" s="5">
        <f t="shared" si="4080"/>
        <v>1239.3</v>
      </c>
      <c r="G4875" s="5">
        <f t="shared" si="4080"/>
        <v>1239.3</v>
      </c>
      <c r="H4875" s="5">
        <f t="shared" si="4080"/>
        <v>1239.3</v>
      </c>
      <c r="I4875" s="5">
        <f t="shared" si="4080"/>
        <v>0</v>
      </c>
      <c r="J4875" s="5">
        <f t="shared" si="4080"/>
        <v>0</v>
      </c>
      <c r="K4875" s="5">
        <f t="shared" si="4080"/>
        <v>0</v>
      </c>
      <c r="L4875" s="5">
        <f t="shared" si="4080"/>
        <v>0</v>
      </c>
      <c r="M4875" s="5">
        <f t="shared" si="4059"/>
        <v>1239.3</v>
      </c>
      <c r="N4875" s="5">
        <v>75834.498000000007</v>
      </c>
      <c r="O4875" s="5">
        <f>O4876</f>
        <v>769.29782</v>
      </c>
      <c r="P4875" s="5">
        <f t="shared" si="4081"/>
        <v>0</v>
      </c>
      <c r="Q4875" s="5">
        <f t="shared" si="4081"/>
        <v>0</v>
      </c>
      <c r="R4875" s="5">
        <f t="shared" si="4081"/>
        <v>0</v>
      </c>
      <c r="S4875" s="5">
        <f t="shared" si="4081"/>
        <v>0</v>
      </c>
      <c r="T4875" s="5">
        <v>75834.498000000007</v>
      </c>
      <c r="U4875" s="5">
        <f t="shared" si="4081"/>
        <v>0</v>
      </c>
      <c r="V4875" s="36">
        <f t="shared" si="4081"/>
        <v>0</v>
      </c>
      <c r="W4875" s="5">
        <f t="shared" ref="W4875:W4938" si="4082">T4875/N4875*100</f>
        <v>100</v>
      </c>
      <c r="X4875" s="26"/>
    </row>
    <row r="4876" spans="1:24" ht="31.5" x14ac:dyDescent="0.25">
      <c r="A4876" s="4" t="s">
        <v>263</v>
      </c>
      <c r="B4876" s="4" t="s">
        <v>1347</v>
      </c>
      <c r="C4876" s="4" t="s">
        <v>1144</v>
      </c>
      <c r="D4876" s="4"/>
      <c r="E4876" s="14" t="s">
        <v>1618</v>
      </c>
      <c r="F4876" s="5">
        <v>1239.3</v>
      </c>
      <c r="G4876" s="5">
        <v>1239.3</v>
      </c>
      <c r="H4876" s="5">
        <v>1239.3</v>
      </c>
      <c r="I4876" s="5"/>
      <c r="J4876" s="5"/>
      <c r="K4876" s="5"/>
      <c r="L4876" s="5"/>
      <c r="M4876" s="5">
        <f t="shared" si="4059"/>
        <v>1239.3</v>
      </c>
      <c r="N4876" s="5">
        <v>75834.498000000007</v>
      </c>
      <c r="O4876" s="5">
        <v>769.29782</v>
      </c>
      <c r="P4876" s="5">
        <v>0</v>
      </c>
      <c r="Q4876" s="5">
        <v>0</v>
      </c>
      <c r="R4876" s="5">
        <v>0</v>
      </c>
      <c r="S4876" s="5">
        <v>0</v>
      </c>
      <c r="T4876" s="5">
        <v>75834.498000000007</v>
      </c>
      <c r="U4876" s="5">
        <v>0</v>
      </c>
      <c r="V4876" s="36">
        <v>0</v>
      </c>
      <c r="W4876" s="5">
        <f t="shared" si="4082"/>
        <v>100</v>
      </c>
      <c r="X4876" s="26"/>
    </row>
    <row r="4877" spans="1:24" ht="31.5" x14ac:dyDescent="0.25">
      <c r="A4877" s="4" t="s">
        <v>263</v>
      </c>
      <c r="B4877" s="4" t="s">
        <v>1347</v>
      </c>
      <c r="C4877" s="4" t="s">
        <v>1144</v>
      </c>
      <c r="D4877" s="4" t="s">
        <v>11</v>
      </c>
      <c r="E4877" s="14" t="s">
        <v>465</v>
      </c>
      <c r="F4877" s="5">
        <f t="shared" ref="F4877:L4878" si="4083">F4878</f>
        <v>173149.6</v>
      </c>
      <c r="G4877" s="5">
        <f t="shared" si="4083"/>
        <v>123344.6</v>
      </c>
      <c r="H4877" s="5">
        <f t="shared" si="4083"/>
        <v>123344.6</v>
      </c>
      <c r="I4877" s="5">
        <f t="shared" si="4083"/>
        <v>176.1</v>
      </c>
      <c r="J4877" s="5">
        <f t="shared" si="4083"/>
        <v>0</v>
      </c>
      <c r="K4877" s="5">
        <f t="shared" si="4083"/>
        <v>0</v>
      </c>
      <c r="L4877" s="5">
        <f t="shared" si="4083"/>
        <v>57227.178999999996</v>
      </c>
      <c r="M4877" s="5">
        <f t="shared" si="4059"/>
        <v>230552.87900000002</v>
      </c>
      <c r="N4877" s="5">
        <v>75834.498000000007</v>
      </c>
      <c r="O4877" s="5">
        <f>O4878</f>
        <v>148776.12559000001</v>
      </c>
      <c r="P4877" s="5">
        <f t="shared" ref="P4877:V4878" si="4084">P4878</f>
        <v>0</v>
      </c>
      <c r="Q4877" s="5">
        <f t="shared" si="4084"/>
        <v>0</v>
      </c>
      <c r="R4877" s="5">
        <f t="shared" si="4084"/>
        <v>0</v>
      </c>
      <c r="S4877" s="5">
        <f t="shared" si="4084"/>
        <v>0</v>
      </c>
      <c r="T4877" s="5">
        <v>75834.498000000007</v>
      </c>
      <c r="U4877" s="5">
        <f t="shared" si="4084"/>
        <v>0</v>
      </c>
      <c r="V4877" s="36">
        <f t="shared" si="4084"/>
        <v>0</v>
      </c>
      <c r="W4877" s="5">
        <f t="shared" si="4082"/>
        <v>100</v>
      </c>
      <c r="X4877" s="26"/>
    </row>
    <row r="4878" spans="1:24" ht="31.5" x14ac:dyDescent="0.25">
      <c r="A4878" s="4" t="s">
        <v>263</v>
      </c>
      <c r="B4878" s="4" t="s">
        <v>1347</v>
      </c>
      <c r="C4878" s="4" t="s">
        <v>1144</v>
      </c>
      <c r="D4878" s="4" t="s">
        <v>12</v>
      </c>
      <c r="E4878" s="14" t="s">
        <v>466</v>
      </c>
      <c r="F4878" s="5">
        <f t="shared" si="4083"/>
        <v>173149.6</v>
      </c>
      <c r="G4878" s="5">
        <f t="shared" si="4083"/>
        <v>123344.6</v>
      </c>
      <c r="H4878" s="5">
        <f t="shared" si="4083"/>
        <v>123344.6</v>
      </c>
      <c r="I4878" s="5">
        <f t="shared" si="4083"/>
        <v>176.1</v>
      </c>
      <c r="J4878" s="5">
        <f t="shared" si="4083"/>
        <v>0</v>
      </c>
      <c r="K4878" s="5">
        <f t="shared" si="4083"/>
        <v>0</v>
      </c>
      <c r="L4878" s="5">
        <f t="shared" si="4083"/>
        <v>57227.178999999996</v>
      </c>
      <c r="M4878" s="5">
        <f t="shared" si="4059"/>
        <v>230552.87900000002</v>
      </c>
      <c r="N4878" s="5">
        <v>75834.498000000007</v>
      </c>
      <c r="O4878" s="5">
        <f>O4879</f>
        <v>148776.12559000001</v>
      </c>
      <c r="P4878" s="5">
        <f t="shared" si="4084"/>
        <v>0</v>
      </c>
      <c r="Q4878" s="5">
        <f t="shared" si="4084"/>
        <v>0</v>
      </c>
      <c r="R4878" s="5">
        <f t="shared" si="4084"/>
        <v>0</v>
      </c>
      <c r="S4878" s="5">
        <f t="shared" si="4084"/>
        <v>0</v>
      </c>
      <c r="T4878" s="5">
        <v>75834.498000000007</v>
      </c>
      <c r="U4878" s="5">
        <f t="shared" si="4084"/>
        <v>0</v>
      </c>
      <c r="V4878" s="36">
        <f t="shared" si="4084"/>
        <v>0</v>
      </c>
      <c r="W4878" s="5">
        <f t="shared" si="4082"/>
        <v>100</v>
      </c>
      <c r="X4878" s="26"/>
    </row>
    <row r="4879" spans="1:24" ht="47.25" x14ac:dyDescent="0.25">
      <c r="A4879" s="4" t="s">
        <v>263</v>
      </c>
      <c r="B4879" s="4" t="s">
        <v>1347</v>
      </c>
      <c r="C4879" s="4" t="s">
        <v>284</v>
      </c>
      <c r="D4879" s="4"/>
      <c r="E4879" s="14" t="s">
        <v>1542</v>
      </c>
      <c r="F4879" s="5">
        <v>173149.6</v>
      </c>
      <c r="G4879" s="5">
        <f>123344.6</f>
        <v>123344.6</v>
      </c>
      <c r="H4879" s="5">
        <v>123344.6</v>
      </c>
      <c r="I4879" s="5">
        <v>176.1</v>
      </c>
      <c r="J4879" s="5"/>
      <c r="K4879" s="5"/>
      <c r="L4879" s="5">
        <f>2603.329+5733.534+30000+18890.316</f>
        <v>57227.178999999996</v>
      </c>
      <c r="M4879" s="5">
        <f t="shared" si="4059"/>
        <v>230552.87900000002</v>
      </c>
      <c r="N4879" s="5">
        <v>96500</v>
      </c>
      <c r="O4879" s="5">
        <v>148776.12559000001</v>
      </c>
      <c r="P4879" s="5">
        <v>0</v>
      </c>
      <c r="Q4879" s="5">
        <v>0</v>
      </c>
      <c r="R4879" s="5">
        <v>0</v>
      </c>
      <c r="S4879" s="5">
        <v>0</v>
      </c>
      <c r="T4879" s="5">
        <v>23569.880789999999</v>
      </c>
      <c r="U4879" s="5">
        <v>0</v>
      </c>
      <c r="V4879" s="36">
        <v>0</v>
      </c>
      <c r="W4879" s="5">
        <f t="shared" si="4082"/>
        <v>24.424746932642485</v>
      </c>
      <c r="X4879" s="26"/>
    </row>
    <row r="4880" spans="1:24" ht="31.5" x14ac:dyDescent="0.25">
      <c r="A4880" s="4" t="s">
        <v>263</v>
      </c>
      <c r="B4880" s="4" t="s">
        <v>1347</v>
      </c>
      <c r="C4880" s="4" t="s">
        <v>1073</v>
      </c>
      <c r="D4880" s="4"/>
      <c r="E4880" s="14" t="s">
        <v>1543</v>
      </c>
      <c r="F4880" s="5">
        <f t="shared" ref="F4880:L4881" si="4085">F4881</f>
        <v>171243.3</v>
      </c>
      <c r="G4880" s="5">
        <f t="shared" si="4085"/>
        <v>64435.199999999997</v>
      </c>
      <c r="H4880" s="5">
        <f t="shared" si="4085"/>
        <v>0</v>
      </c>
      <c r="I4880" s="5">
        <f t="shared" si="4085"/>
        <v>0</v>
      </c>
      <c r="J4880" s="5">
        <f t="shared" si="4085"/>
        <v>0</v>
      </c>
      <c r="K4880" s="5">
        <f t="shared" si="4085"/>
        <v>0</v>
      </c>
      <c r="L4880" s="5">
        <f t="shared" si="4085"/>
        <v>70151</v>
      </c>
      <c r="M4880" s="5">
        <f t="shared" si="4059"/>
        <v>241394.3</v>
      </c>
      <c r="N4880" s="5">
        <v>96500</v>
      </c>
      <c r="O4880" s="5">
        <f>O4881</f>
        <v>0</v>
      </c>
      <c r="P4880" s="5">
        <f t="shared" ref="P4880:V4881" si="4086">P4881</f>
        <v>164757.4</v>
      </c>
      <c r="Q4880" s="5">
        <f t="shared" si="4086"/>
        <v>0</v>
      </c>
      <c r="R4880" s="5">
        <f t="shared" si="4086"/>
        <v>0</v>
      </c>
      <c r="S4880" s="5">
        <f t="shared" si="4086"/>
        <v>0</v>
      </c>
      <c r="T4880" s="5">
        <v>23569.880789999999</v>
      </c>
      <c r="U4880" s="5">
        <f t="shared" si="4086"/>
        <v>0</v>
      </c>
      <c r="V4880" s="36">
        <f t="shared" si="4086"/>
        <v>0</v>
      </c>
      <c r="W4880" s="5">
        <f t="shared" si="4082"/>
        <v>24.424746932642485</v>
      </c>
      <c r="X4880" s="26"/>
    </row>
    <row r="4881" spans="1:24" ht="31.5" x14ac:dyDescent="0.25">
      <c r="A4881" s="4" t="s">
        <v>263</v>
      </c>
      <c r="B4881" s="4" t="s">
        <v>1347</v>
      </c>
      <c r="C4881" s="4" t="s">
        <v>1073</v>
      </c>
      <c r="D4881" s="4" t="s">
        <v>246</v>
      </c>
      <c r="E4881" s="14" t="s">
        <v>473</v>
      </c>
      <c r="F4881" s="5">
        <f t="shared" si="4085"/>
        <v>171243.3</v>
      </c>
      <c r="G4881" s="5">
        <f t="shared" si="4085"/>
        <v>64435.199999999997</v>
      </c>
      <c r="H4881" s="5">
        <f t="shared" si="4085"/>
        <v>0</v>
      </c>
      <c r="I4881" s="5">
        <f t="shared" si="4085"/>
        <v>0</v>
      </c>
      <c r="J4881" s="5">
        <f t="shared" si="4085"/>
        <v>0</v>
      </c>
      <c r="K4881" s="5">
        <f t="shared" si="4085"/>
        <v>0</v>
      </c>
      <c r="L4881" s="5">
        <f t="shared" si="4085"/>
        <v>70151</v>
      </c>
      <c r="M4881" s="5">
        <f t="shared" si="4059"/>
        <v>241394.3</v>
      </c>
      <c r="N4881" s="5">
        <v>96500</v>
      </c>
      <c r="O4881" s="5">
        <f>O4882</f>
        <v>0</v>
      </c>
      <c r="P4881" s="5">
        <f t="shared" si="4086"/>
        <v>164757.4</v>
      </c>
      <c r="Q4881" s="5">
        <f t="shared" si="4086"/>
        <v>0</v>
      </c>
      <c r="R4881" s="5">
        <f t="shared" si="4086"/>
        <v>0</v>
      </c>
      <c r="S4881" s="5">
        <f t="shared" si="4086"/>
        <v>0</v>
      </c>
      <c r="T4881" s="5">
        <v>23569.880789999999</v>
      </c>
      <c r="U4881" s="5">
        <f t="shared" si="4086"/>
        <v>0</v>
      </c>
      <c r="V4881" s="36">
        <f t="shared" si="4086"/>
        <v>0</v>
      </c>
      <c r="W4881" s="5">
        <f t="shared" si="4082"/>
        <v>24.424746932642485</v>
      </c>
      <c r="X4881" s="26"/>
    </row>
    <row r="4882" spans="1:24" x14ac:dyDescent="0.25">
      <c r="A4882" s="4" t="s">
        <v>263</v>
      </c>
      <c r="B4882" s="4" t="s">
        <v>1347</v>
      </c>
      <c r="C4882" s="4" t="s">
        <v>1073</v>
      </c>
      <c r="D4882" s="4" t="s">
        <v>245</v>
      </c>
      <c r="E4882" s="14" t="s">
        <v>474</v>
      </c>
      <c r="F4882" s="5">
        <v>171243.3</v>
      </c>
      <c r="G4882" s="5">
        <v>64435.199999999997</v>
      </c>
      <c r="H4882" s="5"/>
      <c r="I4882" s="5"/>
      <c r="J4882" s="5"/>
      <c r="K4882" s="5"/>
      <c r="L4882" s="5">
        <v>70151</v>
      </c>
      <c r="M4882" s="5">
        <f t="shared" si="4059"/>
        <v>241394.3</v>
      </c>
      <c r="N4882" s="5">
        <v>96500</v>
      </c>
      <c r="O4882" s="5">
        <v>0</v>
      </c>
      <c r="P4882" s="5">
        <v>164757.4</v>
      </c>
      <c r="Q4882" s="5">
        <v>0</v>
      </c>
      <c r="R4882" s="5">
        <v>0</v>
      </c>
      <c r="S4882" s="5">
        <v>0</v>
      </c>
      <c r="T4882" s="5">
        <v>23569.880789999999</v>
      </c>
      <c r="U4882" s="5">
        <v>0</v>
      </c>
      <c r="V4882" s="36">
        <v>0</v>
      </c>
      <c r="W4882" s="5">
        <f t="shared" si="4082"/>
        <v>24.424746932642485</v>
      </c>
      <c r="X4882" s="26"/>
    </row>
    <row r="4883" spans="1:24" ht="31.5" x14ac:dyDescent="0.25">
      <c r="A4883" s="4" t="s">
        <v>263</v>
      </c>
      <c r="B4883" s="4" t="s">
        <v>1347</v>
      </c>
      <c r="C4883" s="4" t="s">
        <v>204</v>
      </c>
      <c r="D4883" s="4"/>
      <c r="E4883" s="14" t="s">
        <v>970</v>
      </c>
      <c r="F4883" s="5">
        <f t="shared" ref="F4883:L4883" si="4087">F4884+F4896+F4887+F4890+F4893</f>
        <v>613161.80000000005</v>
      </c>
      <c r="G4883" s="5">
        <f t="shared" si="4087"/>
        <v>624341.20000000007</v>
      </c>
      <c r="H4883" s="5">
        <f t="shared" si="4087"/>
        <v>253634</v>
      </c>
      <c r="I4883" s="5">
        <f t="shared" si="4087"/>
        <v>0</v>
      </c>
      <c r="J4883" s="5">
        <f t="shared" si="4087"/>
        <v>0</v>
      </c>
      <c r="K4883" s="5">
        <f t="shared" si="4087"/>
        <v>0</v>
      </c>
      <c r="L4883" s="5">
        <f t="shared" si="4087"/>
        <v>-107732.815</v>
      </c>
      <c r="M4883" s="5">
        <f t="shared" si="4059"/>
        <v>505428.98500000004</v>
      </c>
      <c r="N4883" s="5">
        <v>590767.34409999999</v>
      </c>
      <c r="O4883" s="5">
        <f>O4884+O4896+O4887+O4890+O4893</f>
        <v>177.21600000000001</v>
      </c>
      <c r="P4883" s="5">
        <f t="shared" ref="P4883:V4883" si="4088">P4884+P4896+P4887+P4890+P4893</f>
        <v>0</v>
      </c>
      <c r="Q4883" s="5">
        <f t="shared" si="4088"/>
        <v>0</v>
      </c>
      <c r="R4883" s="5">
        <f t="shared" si="4088"/>
        <v>0</v>
      </c>
      <c r="S4883" s="5">
        <f t="shared" si="4088"/>
        <v>0</v>
      </c>
      <c r="T4883" s="5">
        <v>486343.95460000006</v>
      </c>
      <c r="U4883" s="5">
        <f t="shared" si="4088"/>
        <v>0</v>
      </c>
      <c r="V4883" s="36">
        <f t="shared" si="4088"/>
        <v>0</v>
      </c>
      <c r="W4883" s="5">
        <f t="shared" si="4082"/>
        <v>82.324109390460137</v>
      </c>
      <c r="X4883" s="26"/>
    </row>
    <row r="4884" spans="1:24" ht="47.25" x14ac:dyDescent="0.25">
      <c r="A4884" s="4" t="s">
        <v>263</v>
      </c>
      <c r="B4884" s="4" t="s">
        <v>1347</v>
      </c>
      <c r="C4884" s="4" t="s">
        <v>285</v>
      </c>
      <c r="D4884" s="4"/>
      <c r="E4884" s="14" t="s">
        <v>972</v>
      </c>
      <c r="F4884" s="5">
        <f t="shared" ref="F4884:L4885" si="4089">F4885</f>
        <v>80800</v>
      </c>
      <c r="G4884" s="5">
        <f t="shared" si="4089"/>
        <v>70680</v>
      </c>
      <c r="H4884" s="5">
        <f t="shared" si="4089"/>
        <v>209400</v>
      </c>
      <c r="I4884" s="5">
        <f t="shared" si="4089"/>
        <v>0</v>
      </c>
      <c r="J4884" s="5">
        <f t="shared" si="4089"/>
        <v>0</v>
      </c>
      <c r="K4884" s="5">
        <f t="shared" si="4089"/>
        <v>0</v>
      </c>
      <c r="L4884" s="5">
        <f t="shared" si="4089"/>
        <v>-77822.784</v>
      </c>
      <c r="M4884" s="5">
        <f t="shared" si="4059"/>
        <v>2977.2160000000003</v>
      </c>
      <c r="N4884" s="5">
        <v>590767.34409999999</v>
      </c>
      <c r="O4884" s="5">
        <f>O4885</f>
        <v>177.21600000000001</v>
      </c>
      <c r="P4884" s="5">
        <f t="shared" ref="P4884:V4885" si="4090">P4885</f>
        <v>0</v>
      </c>
      <c r="Q4884" s="5">
        <f t="shared" si="4090"/>
        <v>0</v>
      </c>
      <c r="R4884" s="5">
        <f t="shared" si="4090"/>
        <v>0</v>
      </c>
      <c r="S4884" s="5">
        <f t="shared" si="4090"/>
        <v>0</v>
      </c>
      <c r="T4884" s="5">
        <v>486343.95460000006</v>
      </c>
      <c r="U4884" s="5">
        <f t="shared" si="4090"/>
        <v>0</v>
      </c>
      <c r="V4884" s="36">
        <f t="shared" si="4090"/>
        <v>0</v>
      </c>
      <c r="W4884" s="5">
        <f t="shared" si="4082"/>
        <v>82.324109390460137</v>
      </c>
      <c r="X4884" s="26"/>
    </row>
    <row r="4885" spans="1:24" ht="47.25" x14ac:dyDescent="0.25">
      <c r="A4885" s="4" t="s">
        <v>263</v>
      </c>
      <c r="B4885" s="4" t="s">
        <v>1347</v>
      </c>
      <c r="C4885" s="4" t="s">
        <v>286</v>
      </c>
      <c r="D4885" s="4"/>
      <c r="E4885" s="14" t="s">
        <v>1304</v>
      </c>
      <c r="F4885" s="5">
        <f t="shared" si="4089"/>
        <v>80800</v>
      </c>
      <c r="G4885" s="5">
        <f t="shared" si="4089"/>
        <v>70680</v>
      </c>
      <c r="H4885" s="5">
        <f t="shared" si="4089"/>
        <v>209400</v>
      </c>
      <c r="I4885" s="5">
        <f t="shared" si="4089"/>
        <v>0</v>
      </c>
      <c r="J4885" s="5">
        <f t="shared" si="4089"/>
        <v>0</v>
      </c>
      <c r="K4885" s="5">
        <f t="shared" si="4089"/>
        <v>0</v>
      </c>
      <c r="L4885" s="5">
        <f t="shared" si="4089"/>
        <v>-77822.784</v>
      </c>
      <c r="M4885" s="5">
        <f t="shared" si="4059"/>
        <v>2977.2160000000003</v>
      </c>
      <c r="N4885" s="5">
        <v>196030.47568</v>
      </c>
      <c r="O4885" s="5">
        <f>O4886</f>
        <v>177.21600000000001</v>
      </c>
      <c r="P4885" s="5">
        <f t="shared" si="4090"/>
        <v>0</v>
      </c>
      <c r="Q4885" s="5">
        <f t="shared" si="4090"/>
        <v>0</v>
      </c>
      <c r="R4885" s="5">
        <f t="shared" si="4090"/>
        <v>0</v>
      </c>
      <c r="S4885" s="5">
        <f t="shared" si="4090"/>
        <v>0</v>
      </c>
      <c r="T4885" s="5">
        <v>91607.11249</v>
      </c>
      <c r="U4885" s="5">
        <f t="shared" si="4090"/>
        <v>0</v>
      </c>
      <c r="V4885" s="36">
        <f t="shared" si="4090"/>
        <v>0</v>
      </c>
      <c r="W4885" s="5">
        <f t="shared" si="4082"/>
        <v>46.731056572825636</v>
      </c>
      <c r="X4885" s="26"/>
    </row>
    <row r="4886" spans="1:24" ht="31.5" x14ac:dyDescent="0.25">
      <c r="A4886" s="4" t="s">
        <v>263</v>
      </c>
      <c r="B4886" s="4" t="s">
        <v>1347</v>
      </c>
      <c r="C4886" s="4" t="s">
        <v>279</v>
      </c>
      <c r="D4886" s="4"/>
      <c r="E4886" s="14" t="s">
        <v>544</v>
      </c>
      <c r="F4886" s="5">
        <v>80800</v>
      </c>
      <c r="G4886" s="5">
        <v>70680</v>
      </c>
      <c r="H4886" s="5">
        <v>209400</v>
      </c>
      <c r="I4886" s="5"/>
      <c r="J4886" s="5"/>
      <c r="K4886" s="5"/>
      <c r="L4886" s="5">
        <v>-77822.784</v>
      </c>
      <c r="M4886" s="5">
        <f t="shared" si="4059"/>
        <v>2977.2160000000003</v>
      </c>
      <c r="N4886" s="5">
        <v>83118.792870000005</v>
      </c>
      <c r="O4886" s="5">
        <v>177.21600000000001</v>
      </c>
      <c r="P4886" s="5">
        <v>0</v>
      </c>
      <c r="Q4886" s="5">
        <v>0</v>
      </c>
      <c r="R4886" s="5">
        <v>0</v>
      </c>
      <c r="S4886" s="5">
        <v>0</v>
      </c>
      <c r="T4886" s="5">
        <v>34539.247289999999</v>
      </c>
      <c r="U4886" s="5">
        <v>0</v>
      </c>
      <c r="V4886" s="36">
        <v>0</v>
      </c>
      <c r="W4886" s="5">
        <f t="shared" si="4082"/>
        <v>41.554077119503283</v>
      </c>
      <c r="X4886" s="26"/>
    </row>
    <row r="4887" spans="1:24" ht="31.5" x14ac:dyDescent="0.25">
      <c r="A4887" s="4" t="s">
        <v>263</v>
      </c>
      <c r="B4887" s="4" t="s">
        <v>1347</v>
      </c>
      <c r="C4887" s="4" t="s">
        <v>279</v>
      </c>
      <c r="D4887" s="4" t="s">
        <v>11</v>
      </c>
      <c r="E4887" s="14" t="s">
        <v>465</v>
      </c>
      <c r="F4887" s="5">
        <f t="shared" ref="F4887:L4888" si="4091">F4888</f>
        <v>0</v>
      </c>
      <c r="G4887" s="5">
        <f t="shared" si="4091"/>
        <v>0</v>
      </c>
      <c r="H4887" s="5">
        <f t="shared" si="4091"/>
        <v>0</v>
      </c>
      <c r="I4887" s="5">
        <f t="shared" si="4091"/>
        <v>0</v>
      </c>
      <c r="J4887" s="5">
        <f t="shared" si="4091"/>
        <v>0</v>
      </c>
      <c r="K4887" s="5">
        <f t="shared" si="4091"/>
        <v>0</v>
      </c>
      <c r="L4887" s="5">
        <f t="shared" si="4091"/>
        <v>0</v>
      </c>
      <c r="M4887" s="5">
        <f t="shared" si="4059"/>
        <v>0</v>
      </c>
      <c r="N4887" s="5">
        <v>83118.792870000005</v>
      </c>
      <c r="O4887" s="5">
        <f>O4888</f>
        <v>0</v>
      </c>
      <c r="P4887" s="5">
        <f t="shared" ref="P4887:V4888" si="4092">P4888</f>
        <v>0</v>
      </c>
      <c r="Q4887" s="5">
        <f t="shared" si="4092"/>
        <v>0</v>
      </c>
      <c r="R4887" s="5">
        <f t="shared" si="4092"/>
        <v>0</v>
      </c>
      <c r="S4887" s="5">
        <f t="shared" si="4092"/>
        <v>0</v>
      </c>
      <c r="T4887" s="5">
        <v>34539.247289999999</v>
      </c>
      <c r="U4887" s="5">
        <f t="shared" si="4092"/>
        <v>0</v>
      </c>
      <c r="V4887" s="36">
        <f t="shared" si="4092"/>
        <v>0</v>
      </c>
      <c r="W4887" s="5">
        <f t="shared" si="4082"/>
        <v>41.554077119503283</v>
      </c>
      <c r="X4887" s="26"/>
    </row>
    <row r="4888" spans="1:24" ht="31.5" x14ac:dyDescent="0.25">
      <c r="A4888" s="4" t="s">
        <v>263</v>
      </c>
      <c r="B4888" s="4" t="s">
        <v>1347</v>
      </c>
      <c r="C4888" s="4" t="s">
        <v>279</v>
      </c>
      <c r="D4888" s="4" t="s">
        <v>12</v>
      </c>
      <c r="E4888" s="14" t="s">
        <v>466</v>
      </c>
      <c r="F4888" s="5">
        <f t="shared" si="4091"/>
        <v>0</v>
      </c>
      <c r="G4888" s="5">
        <f t="shared" si="4091"/>
        <v>0</v>
      </c>
      <c r="H4888" s="5">
        <f t="shared" si="4091"/>
        <v>0</v>
      </c>
      <c r="I4888" s="5">
        <f t="shared" si="4091"/>
        <v>0</v>
      </c>
      <c r="J4888" s="5">
        <f t="shared" si="4091"/>
        <v>0</v>
      </c>
      <c r="K4888" s="5">
        <f t="shared" si="4091"/>
        <v>0</v>
      </c>
      <c r="L4888" s="5">
        <f t="shared" si="4091"/>
        <v>0</v>
      </c>
      <c r="M4888" s="5">
        <f t="shared" si="4059"/>
        <v>0</v>
      </c>
      <c r="N4888" s="5">
        <v>83118.792870000005</v>
      </c>
      <c r="O4888" s="5">
        <f>O4889</f>
        <v>0</v>
      </c>
      <c r="P4888" s="5">
        <f t="shared" si="4092"/>
        <v>0</v>
      </c>
      <c r="Q4888" s="5">
        <f t="shared" si="4092"/>
        <v>0</v>
      </c>
      <c r="R4888" s="5">
        <f t="shared" si="4092"/>
        <v>0</v>
      </c>
      <c r="S4888" s="5">
        <f t="shared" si="4092"/>
        <v>0</v>
      </c>
      <c r="T4888" s="5">
        <v>34539.247289999999</v>
      </c>
      <c r="U4888" s="5">
        <f t="shared" si="4092"/>
        <v>0</v>
      </c>
      <c r="V4888" s="36">
        <f t="shared" si="4092"/>
        <v>0</v>
      </c>
      <c r="W4888" s="5">
        <f t="shared" si="4082"/>
        <v>41.554077119503283</v>
      </c>
      <c r="X4888" s="26"/>
    </row>
    <row r="4889" spans="1:24" ht="47.25" x14ac:dyDescent="0.25">
      <c r="A4889" s="4" t="s">
        <v>263</v>
      </c>
      <c r="B4889" s="4" t="s">
        <v>1347</v>
      </c>
      <c r="C4889" s="4" t="s">
        <v>1067</v>
      </c>
      <c r="D4889" s="4"/>
      <c r="E4889" s="14" t="s">
        <v>1045</v>
      </c>
      <c r="F4889" s="5"/>
      <c r="G4889" s="5"/>
      <c r="H4889" s="5"/>
      <c r="I4889" s="5"/>
      <c r="J4889" s="5"/>
      <c r="K4889" s="5"/>
      <c r="L4889" s="5"/>
      <c r="M4889" s="5">
        <f t="shared" si="4059"/>
        <v>0</v>
      </c>
      <c r="N4889" s="5">
        <v>112911.68281</v>
      </c>
      <c r="O4889" s="5">
        <v>0</v>
      </c>
      <c r="P4889" s="5">
        <v>0</v>
      </c>
      <c r="Q4889" s="5">
        <v>0</v>
      </c>
      <c r="R4889" s="5">
        <v>0</v>
      </c>
      <c r="S4889" s="5">
        <v>0</v>
      </c>
      <c r="T4889" s="5">
        <v>57067.8652</v>
      </c>
      <c r="U4889" s="5">
        <v>0</v>
      </c>
      <c r="V4889" s="36">
        <v>0</v>
      </c>
      <c r="W4889" s="5">
        <f t="shared" si="4082"/>
        <v>50.542037617161263</v>
      </c>
      <c r="X4889" s="26"/>
    </row>
    <row r="4890" spans="1:24" ht="31.5" x14ac:dyDescent="0.25">
      <c r="A4890" s="4" t="s">
        <v>263</v>
      </c>
      <c r="B4890" s="4" t="s">
        <v>1347</v>
      </c>
      <c r="C4890" s="4" t="s">
        <v>1067</v>
      </c>
      <c r="D4890" s="4" t="s">
        <v>11</v>
      </c>
      <c r="E4890" s="14" t="s">
        <v>465</v>
      </c>
      <c r="F4890" s="5">
        <f t="shared" ref="F4890:L4891" si="4093">F4891</f>
        <v>0</v>
      </c>
      <c r="G4890" s="5">
        <f t="shared" si="4093"/>
        <v>0</v>
      </c>
      <c r="H4890" s="5">
        <f t="shared" si="4093"/>
        <v>0</v>
      </c>
      <c r="I4890" s="5">
        <f t="shared" si="4093"/>
        <v>0</v>
      </c>
      <c r="J4890" s="5">
        <f t="shared" si="4093"/>
        <v>0</v>
      </c>
      <c r="K4890" s="5">
        <f t="shared" si="4093"/>
        <v>0</v>
      </c>
      <c r="L4890" s="5">
        <f t="shared" si="4093"/>
        <v>0</v>
      </c>
      <c r="M4890" s="5">
        <f t="shared" si="4059"/>
        <v>0</v>
      </c>
      <c r="N4890" s="5">
        <v>112911.68281</v>
      </c>
      <c r="O4890" s="5">
        <f>O4891</f>
        <v>0</v>
      </c>
      <c r="P4890" s="5">
        <f t="shared" ref="P4890:V4891" si="4094">P4891</f>
        <v>0</v>
      </c>
      <c r="Q4890" s="5">
        <f t="shared" si="4094"/>
        <v>0</v>
      </c>
      <c r="R4890" s="5">
        <f t="shared" si="4094"/>
        <v>0</v>
      </c>
      <c r="S4890" s="5">
        <f t="shared" si="4094"/>
        <v>0</v>
      </c>
      <c r="T4890" s="5">
        <v>57067.8652</v>
      </c>
      <c r="U4890" s="5">
        <f t="shared" si="4094"/>
        <v>0</v>
      </c>
      <c r="V4890" s="36">
        <f t="shared" si="4094"/>
        <v>0</v>
      </c>
      <c r="W4890" s="5">
        <f t="shared" si="4082"/>
        <v>50.542037617161263</v>
      </c>
      <c r="X4890" s="26"/>
    </row>
    <row r="4891" spans="1:24" ht="31.5" x14ac:dyDescent="0.25">
      <c r="A4891" s="4" t="s">
        <v>263</v>
      </c>
      <c r="B4891" s="4" t="s">
        <v>1347</v>
      </c>
      <c r="C4891" s="4" t="s">
        <v>1067</v>
      </c>
      <c r="D4891" s="4" t="s">
        <v>12</v>
      </c>
      <c r="E4891" s="14" t="s">
        <v>466</v>
      </c>
      <c r="F4891" s="5">
        <f t="shared" si="4093"/>
        <v>0</v>
      </c>
      <c r="G4891" s="5">
        <f t="shared" si="4093"/>
        <v>0</v>
      </c>
      <c r="H4891" s="5">
        <f t="shared" si="4093"/>
        <v>0</v>
      </c>
      <c r="I4891" s="5">
        <f t="shared" si="4093"/>
        <v>0</v>
      </c>
      <c r="J4891" s="5">
        <f t="shared" si="4093"/>
        <v>0</v>
      </c>
      <c r="K4891" s="5">
        <f t="shared" si="4093"/>
        <v>0</v>
      </c>
      <c r="L4891" s="5">
        <f t="shared" si="4093"/>
        <v>0</v>
      </c>
      <c r="M4891" s="5">
        <f t="shared" si="4059"/>
        <v>0</v>
      </c>
      <c r="N4891" s="5">
        <v>112911.68281</v>
      </c>
      <c r="O4891" s="5">
        <f>O4892</f>
        <v>0</v>
      </c>
      <c r="P4891" s="5">
        <f t="shared" si="4094"/>
        <v>0</v>
      </c>
      <c r="Q4891" s="5">
        <f t="shared" si="4094"/>
        <v>0</v>
      </c>
      <c r="R4891" s="5">
        <f t="shared" si="4094"/>
        <v>0</v>
      </c>
      <c r="S4891" s="5">
        <f t="shared" si="4094"/>
        <v>0</v>
      </c>
      <c r="T4891" s="5">
        <v>57067.8652</v>
      </c>
      <c r="U4891" s="5">
        <f t="shared" si="4094"/>
        <v>0</v>
      </c>
      <c r="V4891" s="36">
        <f t="shared" si="4094"/>
        <v>0</v>
      </c>
      <c r="W4891" s="5">
        <f t="shared" si="4082"/>
        <v>50.542037617161263</v>
      </c>
      <c r="X4891" s="26"/>
    </row>
    <row r="4892" spans="1:24" ht="47.25" hidden="1" x14ac:dyDescent="0.25">
      <c r="A4892" s="4" t="s">
        <v>263</v>
      </c>
      <c r="B4892" s="4" t="s">
        <v>1347</v>
      </c>
      <c r="C4892" s="4" t="s">
        <v>287</v>
      </c>
      <c r="D4892" s="4"/>
      <c r="E4892" s="14" t="s">
        <v>973</v>
      </c>
      <c r="F4892" s="5"/>
      <c r="G4892" s="5"/>
      <c r="H4892" s="5"/>
      <c r="I4892" s="5"/>
      <c r="J4892" s="5"/>
      <c r="K4892" s="5"/>
      <c r="L4892" s="5"/>
      <c r="M4892" s="5">
        <f t="shared" si="4059"/>
        <v>0</v>
      </c>
      <c r="N4892" s="5">
        <v>0</v>
      </c>
      <c r="O4892" s="5">
        <v>0</v>
      </c>
      <c r="P4892" s="5">
        <v>0</v>
      </c>
      <c r="Q4892" s="5">
        <v>0</v>
      </c>
      <c r="R4892" s="5">
        <v>0</v>
      </c>
      <c r="S4892" s="5">
        <v>0</v>
      </c>
      <c r="T4892" s="5">
        <v>0</v>
      </c>
      <c r="U4892" s="5">
        <v>0</v>
      </c>
      <c r="V4892" s="36">
        <v>0</v>
      </c>
      <c r="W4892" s="5" t="e">
        <f t="shared" si="4082"/>
        <v>#DIV/0!</v>
      </c>
      <c r="X4892" s="24" t="s">
        <v>1214</v>
      </c>
    </row>
    <row r="4893" spans="1:24" hidden="1" x14ac:dyDescent="0.25">
      <c r="A4893" s="4" t="s">
        <v>263</v>
      </c>
      <c r="B4893" s="4" t="s">
        <v>1347</v>
      </c>
      <c r="C4893" s="4" t="s">
        <v>280</v>
      </c>
      <c r="D4893" s="4"/>
      <c r="E4893" s="14" t="s">
        <v>545</v>
      </c>
      <c r="F4893" s="5">
        <f t="shared" ref="F4893:L4894" si="4095">F4894</f>
        <v>0</v>
      </c>
      <c r="G4893" s="5">
        <f t="shared" si="4095"/>
        <v>0</v>
      </c>
      <c r="H4893" s="5">
        <f t="shared" si="4095"/>
        <v>0</v>
      </c>
      <c r="I4893" s="5">
        <f t="shared" si="4095"/>
        <v>0</v>
      </c>
      <c r="J4893" s="5">
        <f t="shared" si="4095"/>
        <v>0</v>
      </c>
      <c r="K4893" s="5">
        <f t="shared" si="4095"/>
        <v>0</v>
      </c>
      <c r="L4893" s="5">
        <f t="shared" si="4095"/>
        <v>0</v>
      </c>
      <c r="M4893" s="5">
        <f t="shared" si="4059"/>
        <v>0</v>
      </c>
      <c r="N4893" s="5">
        <v>0</v>
      </c>
      <c r="O4893" s="5">
        <f>O4894</f>
        <v>0</v>
      </c>
      <c r="P4893" s="5">
        <f t="shared" ref="P4893:V4894" si="4096">P4894</f>
        <v>0</v>
      </c>
      <c r="Q4893" s="5">
        <f t="shared" si="4096"/>
        <v>0</v>
      </c>
      <c r="R4893" s="5">
        <f t="shared" si="4096"/>
        <v>0</v>
      </c>
      <c r="S4893" s="5">
        <f t="shared" si="4096"/>
        <v>0</v>
      </c>
      <c r="T4893" s="5">
        <v>0</v>
      </c>
      <c r="U4893" s="5">
        <f t="shared" si="4096"/>
        <v>0</v>
      </c>
      <c r="V4893" s="36">
        <f t="shared" si="4096"/>
        <v>0</v>
      </c>
      <c r="W4893" s="5" t="e">
        <f t="shared" si="4082"/>
        <v>#DIV/0!</v>
      </c>
      <c r="X4893" s="24" t="s">
        <v>1214</v>
      </c>
    </row>
    <row r="4894" spans="1:24" ht="31.5" hidden="1" x14ac:dyDescent="0.25">
      <c r="A4894" s="4" t="s">
        <v>263</v>
      </c>
      <c r="B4894" s="4" t="s">
        <v>1347</v>
      </c>
      <c r="C4894" s="4" t="s">
        <v>280</v>
      </c>
      <c r="D4894" s="4" t="s">
        <v>246</v>
      </c>
      <c r="E4894" s="14" t="s">
        <v>473</v>
      </c>
      <c r="F4894" s="5">
        <f t="shared" si="4095"/>
        <v>0</v>
      </c>
      <c r="G4894" s="5">
        <f t="shared" si="4095"/>
        <v>0</v>
      </c>
      <c r="H4894" s="5">
        <f t="shared" si="4095"/>
        <v>0</v>
      </c>
      <c r="I4894" s="5">
        <f t="shared" si="4095"/>
        <v>0</v>
      </c>
      <c r="J4894" s="5">
        <f t="shared" si="4095"/>
        <v>0</v>
      </c>
      <c r="K4894" s="5">
        <f t="shared" si="4095"/>
        <v>0</v>
      </c>
      <c r="L4894" s="5">
        <f t="shared" si="4095"/>
        <v>0</v>
      </c>
      <c r="M4894" s="5">
        <f t="shared" si="4059"/>
        <v>0</v>
      </c>
      <c r="N4894" s="5">
        <v>0</v>
      </c>
      <c r="O4894" s="5">
        <f>O4895</f>
        <v>0</v>
      </c>
      <c r="P4894" s="5">
        <f t="shared" si="4096"/>
        <v>0</v>
      </c>
      <c r="Q4894" s="5">
        <f t="shared" si="4096"/>
        <v>0</v>
      </c>
      <c r="R4894" s="5">
        <f t="shared" si="4096"/>
        <v>0</v>
      </c>
      <c r="S4894" s="5">
        <f t="shared" si="4096"/>
        <v>0</v>
      </c>
      <c r="T4894" s="5">
        <v>0</v>
      </c>
      <c r="U4894" s="5">
        <f t="shared" si="4096"/>
        <v>0</v>
      </c>
      <c r="V4894" s="36">
        <f t="shared" si="4096"/>
        <v>0</v>
      </c>
      <c r="W4894" s="5" t="e">
        <f t="shared" si="4082"/>
        <v>#DIV/0!</v>
      </c>
      <c r="X4894" s="24" t="s">
        <v>1214</v>
      </c>
    </row>
    <row r="4895" spans="1:24" hidden="1" x14ac:dyDescent="0.25">
      <c r="A4895" s="4" t="s">
        <v>263</v>
      </c>
      <c r="B4895" s="4" t="s">
        <v>1347</v>
      </c>
      <c r="C4895" s="4" t="s">
        <v>280</v>
      </c>
      <c r="D4895" s="4" t="s">
        <v>245</v>
      </c>
      <c r="E4895" s="14" t="s">
        <v>474</v>
      </c>
      <c r="F4895" s="5"/>
      <c r="G4895" s="5"/>
      <c r="H4895" s="5"/>
      <c r="I4895" s="5"/>
      <c r="J4895" s="5"/>
      <c r="K4895" s="5"/>
      <c r="L4895" s="5"/>
      <c r="M4895" s="5">
        <f t="shared" si="4059"/>
        <v>0</v>
      </c>
      <c r="N4895" s="5">
        <v>0</v>
      </c>
      <c r="O4895" s="5">
        <v>0</v>
      </c>
      <c r="P4895" s="5">
        <v>0</v>
      </c>
      <c r="Q4895" s="5">
        <v>0</v>
      </c>
      <c r="R4895" s="5">
        <v>0</v>
      </c>
      <c r="S4895" s="5">
        <v>0</v>
      </c>
      <c r="T4895" s="5">
        <v>0</v>
      </c>
      <c r="U4895" s="5">
        <v>0</v>
      </c>
      <c r="V4895" s="36">
        <v>0</v>
      </c>
      <c r="W4895" s="5" t="e">
        <f t="shared" si="4082"/>
        <v>#DIV/0!</v>
      </c>
      <c r="X4895" s="24" t="s">
        <v>1214</v>
      </c>
    </row>
    <row r="4896" spans="1:24" ht="31.5" hidden="1" x14ac:dyDescent="0.25">
      <c r="A4896" s="4" t="s">
        <v>263</v>
      </c>
      <c r="B4896" s="4" t="s">
        <v>1347</v>
      </c>
      <c r="C4896" s="4" t="s">
        <v>776</v>
      </c>
      <c r="D4896" s="4"/>
      <c r="E4896" s="14" t="s">
        <v>781</v>
      </c>
      <c r="F4896" s="5">
        <f t="shared" ref="F4896:L4897" si="4097">F4897</f>
        <v>532361.80000000005</v>
      </c>
      <c r="G4896" s="5">
        <f t="shared" si="4097"/>
        <v>553661.20000000007</v>
      </c>
      <c r="H4896" s="5">
        <f t="shared" si="4097"/>
        <v>44234</v>
      </c>
      <c r="I4896" s="5">
        <f t="shared" si="4097"/>
        <v>0</v>
      </c>
      <c r="J4896" s="5">
        <f t="shared" si="4097"/>
        <v>0</v>
      </c>
      <c r="K4896" s="5">
        <f t="shared" si="4097"/>
        <v>0</v>
      </c>
      <c r="L4896" s="5">
        <f t="shared" si="4097"/>
        <v>-29910.031000000003</v>
      </c>
      <c r="M4896" s="5">
        <f t="shared" si="4059"/>
        <v>502451.76900000003</v>
      </c>
      <c r="N4896" s="5">
        <v>0</v>
      </c>
      <c r="O4896" s="5">
        <f>O4897</f>
        <v>0</v>
      </c>
      <c r="P4896" s="5">
        <f t="shared" ref="P4896:V4897" si="4098">P4897</f>
        <v>0</v>
      </c>
      <c r="Q4896" s="5">
        <f t="shared" si="4098"/>
        <v>0</v>
      </c>
      <c r="R4896" s="5">
        <f t="shared" si="4098"/>
        <v>0</v>
      </c>
      <c r="S4896" s="5">
        <f t="shared" si="4098"/>
        <v>0</v>
      </c>
      <c r="T4896" s="5">
        <v>0</v>
      </c>
      <c r="U4896" s="5">
        <f t="shared" si="4098"/>
        <v>0</v>
      </c>
      <c r="V4896" s="36">
        <f t="shared" si="4098"/>
        <v>0</v>
      </c>
      <c r="W4896" s="5" t="e">
        <f t="shared" si="4082"/>
        <v>#DIV/0!</v>
      </c>
      <c r="X4896" s="24" t="s">
        <v>1214</v>
      </c>
    </row>
    <row r="4897" spans="1:25" ht="31.5" hidden="1" x14ac:dyDescent="0.25">
      <c r="A4897" s="4" t="s">
        <v>263</v>
      </c>
      <c r="B4897" s="4" t="s">
        <v>1347</v>
      </c>
      <c r="C4897" s="4" t="s">
        <v>776</v>
      </c>
      <c r="D4897" s="4" t="s">
        <v>246</v>
      </c>
      <c r="E4897" s="14" t="s">
        <v>473</v>
      </c>
      <c r="F4897" s="5">
        <f t="shared" si="4097"/>
        <v>532361.80000000005</v>
      </c>
      <c r="G4897" s="5">
        <f t="shared" si="4097"/>
        <v>553661.20000000007</v>
      </c>
      <c r="H4897" s="5">
        <f t="shared" si="4097"/>
        <v>44234</v>
      </c>
      <c r="I4897" s="5">
        <f t="shared" si="4097"/>
        <v>0</v>
      </c>
      <c r="J4897" s="5">
        <f t="shared" si="4097"/>
        <v>0</v>
      </c>
      <c r="K4897" s="5">
        <f t="shared" si="4097"/>
        <v>0</v>
      </c>
      <c r="L4897" s="5">
        <f t="shared" si="4097"/>
        <v>-29910.031000000003</v>
      </c>
      <c r="M4897" s="5">
        <f t="shared" si="4059"/>
        <v>502451.76900000003</v>
      </c>
      <c r="N4897" s="5">
        <v>0</v>
      </c>
      <c r="O4897" s="5">
        <f>O4898</f>
        <v>0</v>
      </c>
      <c r="P4897" s="5">
        <f t="shared" si="4098"/>
        <v>0</v>
      </c>
      <c r="Q4897" s="5">
        <f t="shared" si="4098"/>
        <v>0</v>
      </c>
      <c r="R4897" s="5">
        <f t="shared" si="4098"/>
        <v>0</v>
      </c>
      <c r="S4897" s="5">
        <f t="shared" si="4098"/>
        <v>0</v>
      </c>
      <c r="T4897" s="5">
        <v>0</v>
      </c>
      <c r="U4897" s="5">
        <f t="shared" si="4098"/>
        <v>0</v>
      </c>
      <c r="V4897" s="36">
        <f t="shared" si="4098"/>
        <v>0</v>
      </c>
      <c r="W4897" s="5" t="e">
        <f t="shared" si="4082"/>
        <v>#DIV/0!</v>
      </c>
      <c r="X4897" s="24" t="s">
        <v>1214</v>
      </c>
    </row>
    <row r="4898" spans="1:25" hidden="1" x14ac:dyDescent="0.25">
      <c r="A4898" s="4" t="s">
        <v>263</v>
      </c>
      <c r="B4898" s="4" t="s">
        <v>1347</v>
      </c>
      <c r="C4898" s="4" t="s">
        <v>776</v>
      </c>
      <c r="D4898" s="4" t="s">
        <v>245</v>
      </c>
      <c r="E4898" s="14" t="s">
        <v>474</v>
      </c>
      <c r="F4898" s="5">
        <v>532361.80000000005</v>
      </c>
      <c r="G4898" s="5">
        <v>553661.20000000007</v>
      </c>
      <c r="H4898" s="5">
        <v>44234</v>
      </c>
      <c r="I4898" s="5"/>
      <c r="J4898" s="5"/>
      <c r="K4898" s="5"/>
      <c r="L4898" s="5">
        <f>3300-23300-9910.031</f>
        <v>-29910.031000000003</v>
      </c>
      <c r="M4898" s="5">
        <f t="shared" si="4059"/>
        <v>502451.76900000003</v>
      </c>
      <c r="N4898" s="5">
        <v>0</v>
      </c>
      <c r="O4898" s="5">
        <v>0</v>
      </c>
      <c r="P4898" s="5">
        <f>N4898</f>
        <v>0</v>
      </c>
      <c r="Q4898" s="5">
        <f>O4898</f>
        <v>0</v>
      </c>
      <c r="R4898" s="5">
        <v>0</v>
      </c>
      <c r="S4898" s="5">
        <v>0</v>
      </c>
      <c r="T4898" s="5">
        <v>0</v>
      </c>
      <c r="U4898" s="5">
        <f>T4898</f>
        <v>0</v>
      </c>
      <c r="V4898" s="36">
        <v>0</v>
      </c>
      <c r="W4898" s="5" t="e">
        <f t="shared" si="4082"/>
        <v>#DIV/0!</v>
      </c>
      <c r="X4898" s="24" t="s">
        <v>1214</v>
      </c>
    </row>
    <row r="4899" spans="1:25" ht="31.5" x14ac:dyDescent="0.25">
      <c r="A4899" s="4" t="s">
        <v>263</v>
      </c>
      <c r="B4899" s="4" t="s">
        <v>1347</v>
      </c>
      <c r="C4899" s="4" t="s">
        <v>1619</v>
      </c>
      <c r="D4899" s="4"/>
      <c r="E4899" s="14" t="s">
        <v>1496</v>
      </c>
      <c r="F4899" s="5">
        <f t="shared" ref="F4899:L4899" si="4099">F4900+F4907</f>
        <v>0</v>
      </c>
      <c r="G4899" s="5">
        <f t="shared" si="4099"/>
        <v>0</v>
      </c>
      <c r="H4899" s="5">
        <f t="shared" si="4099"/>
        <v>0</v>
      </c>
      <c r="I4899" s="5">
        <f t="shared" si="4099"/>
        <v>0</v>
      </c>
      <c r="J4899" s="5">
        <f t="shared" si="4099"/>
        <v>0</v>
      </c>
      <c r="K4899" s="5">
        <f t="shared" si="4099"/>
        <v>0</v>
      </c>
      <c r="L4899" s="5">
        <f t="shared" si="4099"/>
        <v>0</v>
      </c>
      <c r="M4899" s="5">
        <f t="shared" si="4059"/>
        <v>0</v>
      </c>
      <c r="N4899" s="5">
        <v>394736.86842000001</v>
      </c>
      <c r="O4899" s="5">
        <f>O4900+O4907</f>
        <v>0</v>
      </c>
      <c r="P4899" s="5">
        <f t="shared" ref="P4899:V4899" si="4100">P4900+P4907</f>
        <v>0</v>
      </c>
      <c r="Q4899" s="5">
        <f t="shared" si="4100"/>
        <v>0</v>
      </c>
      <c r="R4899" s="5">
        <f t="shared" si="4100"/>
        <v>0</v>
      </c>
      <c r="S4899" s="5">
        <f t="shared" si="4100"/>
        <v>0</v>
      </c>
      <c r="T4899" s="5">
        <v>394736.84211000003</v>
      </c>
      <c r="U4899" s="5">
        <f t="shared" si="4100"/>
        <v>0</v>
      </c>
      <c r="V4899" s="36">
        <f t="shared" si="4100"/>
        <v>0</v>
      </c>
      <c r="W4899" s="5">
        <f t="shared" si="4082"/>
        <v>99.99999333480045</v>
      </c>
      <c r="X4899" s="26"/>
      <c r="Y4899" s="2" t="s">
        <v>1236</v>
      </c>
    </row>
    <row r="4900" spans="1:25" ht="31.5" x14ac:dyDescent="0.25">
      <c r="A4900" s="4" t="s">
        <v>263</v>
      </c>
      <c r="B4900" s="4" t="s">
        <v>1347</v>
      </c>
      <c r="C4900" s="4" t="s">
        <v>1620</v>
      </c>
      <c r="D4900" s="4"/>
      <c r="E4900" s="14" t="s">
        <v>809</v>
      </c>
      <c r="F4900" s="5">
        <f t="shared" ref="F4900:L4900" si="4101">F4901+F4904</f>
        <v>0</v>
      </c>
      <c r="G4900" s="5">
        <f t="shared" si="4101"/>
        <v>0</v>
      </c>
      <c r="H4900" s="5">
        <f t="shared" si="4101"/>
        <v>0</v>
      </c>
      <c r="I4900" s="5">
        <f t="shared" si="4101"/>
        <v>0</v>
      </c>
      <c r="J4900" s="5">
        <f t="shared" si="4101"/>
        <v>0</v>
      </c>
      <c r="K4900" s="5">
        <f t="shared" si="4101"/>
        <v>0</v>
      </c>
      <c r="L4900" s="5">
        <f t="shared" si="4101"/>
        <v>0</v>
      </c>
      <c r="M4900" s="5">
        <f t="shared" si="4059"/>
        <v>0</v>
      </c>
      <c r="N4900" s="5">
        <v>394736.86842000001</v>
      </c>
      <c r="O4900" s="5">
        <f>O4901+O4904</f>
        <v>0</v>
      </c>
      <c r="P4900" s="5">
        <f t="shared" ref="P4900:V4900" si="4102">P4901+P4904</f>
        <v>0</v>
      </c>
      <c r="Q4900" s="5">
        <f t="shared" si="4102"/>
        <v>0</v>
      </c>
      <c r="R4900" s="5">
        <f t="shared" si="4102"/>
        <v>0</v>
      </c>
      <c r="S4900" s="5">
        <f t="shared" si="4102"/>
        <v>0</v>
      </c>
      <c r="T4900" s="5">
        <v>394736.84211000003</v>
      </c>
      <c r="U4900" s="5">
        <f t="shared" si="4102"/>
        <v>0</v>
      </c>
      <c r="V4900" s="36">
        <f t="shared" si="4102"/>
        <v>0</v>
      </c>
      <c r="W4900" s="5">
        <f t="shared" si="4082"/>
        <v>99.99999333480045</v>
      </c>
      <c r="X4900" s="26"/>
      <c r="Y4900" s="2" t="s">
        <v>1236</v>
      </c>
    </row>
    <row r="4901" spans="1:25" ht="31.5" x14ac:dyDescent="0.25">
      <c r="A4901" s="4" t="s">
        <v>263</v>
      </c>
      <c r="B4901" s="4" t="s">
        <v>1347</v>
      </c>
      <c r="C4901" s="4" t="s">
        <v>1620</v>
      </c>
      <c r="D4901" s="4" t="s">
        <v>11</v>
      </c>
      <c r="E4901" s="14" t="s">
        <v>465</v>
      </c>
      <c r="F4901" s="5">
        <f t="shared" ref="F4901:L4902" si="4103">F4902</f>
        <v>0</v>
      </c>
      <c r="G4901" s="5">
        <f t="shared" si="4103"/>
        <v>0</v>
      </c>
      <c r="H4901" s="5">
        <f t="shared" si="4103"/>
        <v>0</v>
      </c>
      <c r="I4901" s="5">
        <f t="shared" si="4103"/>
        <v>0</v>
      </c>
      <c r="J4901" s="5">
        <f t="shared" si="4103"/>
        <v>0</v>
      </c>
      <c r="K4901" s="5">
        <f t="shared" si="4103"/>
        <v>0</v>
      </c>
      <c r="L4901" s="5">
        <f t="shared" si="4103"/>
        <v>0</v>
      </c>
      <c r="M4901" s="5">
        <f t="shared" si="4059"/>
        <v>0</v>
      </c>
      <c r="N4901" s="5">
        <v>394736.86842000001</v>
      </c>
      <c r="O4901" s="5">
        <f>O4902</f>
        <v>0</v>
      </c>
      <c r="P4901" s="5">
        <f t="shared" ref="P4901:V4902" si="4104">P4902</f>
        <v>0</v>
      </c>
      <c r="Q4901" s="5">
        <f t="shared" si="4104"/>
        <v>0</v>
      </c>
      <c r="R4901" s="5">
        <f t="shared" si="4104"/>
        <v>0</v>
      </c>
      <c r="S4901" s="5">
        <f t="shared" si="4104"/>
        <v>0</v>
      </c>
      <c r="T4901" s="5">
        <v>394736.84211000003</v>
      </c>
      <c r="U4901" s="5">
        <f t="shared" si="4104"/>
        <v>0</v>
      </c>
      <c r="V4901" s="36">
        <f t="shared" si="4104"/>
        <v>0</v>
      </c>
      <c r="W4901" s="5">
        <f t="shared" si="4082"/>
        <v>99.99999333480045</v>
      </c>
      <c r="X4901" s="26"/>
      <c r="Y4901" s="2" t="s">
        <v>1236</v>
      </c>
    </row>
    <row r="4902" spans="1:25" ht="31.5" x14ac:dyDescent="0.25">
      <c r="A4902" s="4" t="s">
        <v>263</v>
      </c>
      <c r="B4902" s="4" t="s">
        <v>1347</v>
      </c>
      <c r="C4902" s="4" t="s">
        <v>1620</v>
      </c>
      <c r="D4902" s="4" t="s">
        <v>12</v>
      </c>
      <c r="E4902" s="14" t="s">
        <v>466</v>
      </c>
      <c r="F4902" s="5">
        <f t="shared" si="4103"/>
        <v>0</v>
      </c>
      <c r="G4902" s="5">
        <f t="shared" si="4103"/>
        <v>0</v>
      </c>
      <c r="H4902" s="5">
        <f t="shared" si="4103"/>
        <v>0</v>
      </c>
      <c r="I4902" s="5">
        <f t="shared" si="4103"/>
        <v>0</v>
      </c>
      <c r="J4902" s="5">
        <f t="shared" si="4103"/>
        <v>0</v>
      </c>
      <c r="K4902" s="5">
        <f t="shared" si="4103"/>
        <v>0</v>
      </c>
      <c r="L4902" s="5">
        <f t="shared" si="4103"/>
        <v>0</v>
      </c>
      <c r="M4902" s="5">
        <f t="shared" si="4059"/>
        <v>0</v>
      </c>
      <c r="N4902" s="5">
        <v>394736.86842000001</v>
      </c>
      <c r="O4902" s="5">
        <f>O4903</f>
        <v>0</v>
      </c>
      <c r="P4902" s="5">
        <f t="shared" si="4104"/>
        <v>0</v>
      </c>
      <c r="Q4902" s="5">
        <f t="shared" si="4104"/>
        <v>0</v>
      </c>
      <c r="R4902" s="5">
        <f t="shared" si="4104"/>
        <v>0</v>
      </c>
      <c r="S4902" s="5">
        <f t="shared" si="4104"/>
        <v>0</v>
      </c>
      <c r="T4902" s="5">
        <v>394736.84211000003</v>
      </c>
      <c r="U4902" s="5">
        <f t="shared" si="4104"/>
        <v>0</v>
      </c>
      <c r="V4902" s="36">
        <f t="shared" si="4104"/>
        <v>0</v>
      </c>
      <c r="W4902" s="5">
        <f t="shared" si="4082"/>
        <v>99.99999333480045</v>
      </c>
      <c r="X4902" s="26"/>
      <c r="Y4902" s="2" t="s">
        <v>1236</v>
      </c>
    </row>
    <row r="4903" spans="1:25" ht="31.5" x14ac:dyDescent="0.25">
      <c r="A4903" s="4" t="s">
        <v>263</v>
      </c>
      <c r="B4903" s="4" t="s">
        <v>1347</v>
      </c>
      <c r="C4903" s="4" t="s">
        <v>1147</v>
      </c>
      <c r="D4903" s="4"/>
      <c r="E4903" s="14" t="s">
        <v>1172</v>
      </c>
      <c r="F4903" s="5"/>
      <c r="G4903" s="5"/>
      <c r="H4903" s="5"/>
      <c r="I4903" s="5"/>
      <c r="J4903" s="5"/>
      <c r="K4903" s="5"/>
      <c r="L4903" s="5">
        <v>0</v>
      </c>
      <c r="M4903" s="5">
        <f t="shared" si="4059"/>
        <v>0</v>
      </c>
      <c r="N4903" s="5">
        <v>157267.34259000001</v>
      </c>
      <c r="O4903" s="5">
        <v>0</v>
      </c>
      <c r="P4903" s="5">
        <v>0</v>
      </c>
      <c r="Q4903" s="5">
        <v>0</v>
      </c>
      <c r="R4903" s="5">
        <v>0</v>
      </c>
      <c r="S4903" s="5">
        <v>0</v>
      </c>
      <c r="T4903" s="5">
        <v>137497.78052</v>
      </c>
      <c r="U4903" s="5">
        <v>0</v>
      </c>
      <c r="V4903" s="36">
        <v>0</v>
      </c>
      <c r="W4903" s="5">
        <f t="shared" si="4082"/>
        <v>87.4293278283847</v>
      </c>
      <c r="X4903" s="26"/>
      <c r="Y4903" s="2" t="s">
        <v>1236</v>
      </c>
    </row>
    <row r="4904" spans="1:25" ht="47.25" x14ac:dyDescent="0.25">
      <c r="A4904" s="4" t="s">
        <v>263</v>
      </c>
      <c r="B4904" s="4" t="s">
        <v>1347</v>
      </c>
      <c r="C4904" s="4" t="s">
        <v>1148</v>
      </c>
      <c r="D4904" s="4"/>
      <c r="E4904" s="14" t="s">
        <v>1547</v>
      </c>
      <c r="F4904" s="5">
        <f t="shared" ref="F4904:L4905" si="4105">F4905</f>
        <v>0</v>
      </c>
      <c r="G4904" s="5">
        <f t="shared" si="4105"/>
        <v>0</v>
      </c>
      <c r="H4904" s="5">
        <f t="shared" si="4105"/>
        <v>0</v>
      </c>
      <c r="I4904" s="5">
        <f t="shared" si="4105"/>
        <v>0</v>
      </c>
      <c r="J4904" s="5">
        <f t="shared" si="4105"/>
        <v>0</v>
      </c>
      <c r="K4904" s="5">
        <f t="shared" si="4105"/>
        <v>0</v>
      </c>
      <c r="L4904" s="5">
        <f t="shared" si="4105"/>
        <v>0</v>
      </c>
      <c r="M4904" s="5">
        <f t="shared" si="4059"/>
        <v>0</v>
      </c>
      <c r="N4904" s="5">
        <v>157267.34259000001</v>
      </c>
      <c r="O4904" s="5">
        <f>O4905</f>
        <v>0</v>
      </c>
      <c r="P4904" s="5">
        <f t="shared" ref="P4904:V4905" si="4106">P4905</f>
        <v>0</v>
      </c>
      <c r="Q4904" s="5">
        <f t="shared" si="4106"/>
        <v>0</v>
      </c>
      <c r="R4904" s="5">
        <f t="shared" si="4106"/>
        <v>0</v>
      </c>
      <c r="S4904" s="5">
        <f t="shared" si="4106"/>
        <v>0</v>
      </c>
      <c r="T4904" s="5">
        <v>137497.78052</v>
      </c>
      <c r="U4904" s="5">
        <f t="shared" si="4106"/>
        <v>0</v>
      </c>
      <c r="V4904" s="36">
        <f t="shared" si="4106"/>
        <v>0</v>
      </c>
      <c r="W4904" s="5">
        <f t="shared" si="4082"/>
        <v>87.4293278283847</v>
      </c>
      <c r="X4904" s="26"/>
      <c r="Y4904" s="2" t="s">
        <v>1236</v>
      </c>
    </row>
    <row r="4905" spans="1:25" ht="47.25" x14ac:dyDescent="0.25">
      <c r="A4905" s="4" t="s">
        <v>263</v>
      </c>
      <c r="B4905" s="4" t="s">
        <v>1347</v>
      </c>
      <c r="C4905" s="4" t="s">
        <v>1163</v>
      </c>
      <c r="D4905" s="4"/>
      <c r="E4905" s="14" t="s">
        <v>958</v>
      </c>
      <c r="F4905" s="5">
        <f t="shared" si="4105"/>
        <v>0</v>
      </c>
      <c r="G4905" s="5">
        <f t="shared" si="4105"/>
        <v>0</v>
      </c>
      <c r="H4905" s="5">
        <f t="shared" si="4105"/>
        <v>0</v>
      </c>
      <c r="I4905" s="5">
        <f t="shared" si="4105"/>
        <v>0</v>
      </c>
      <c r="J4905" s="5">
        <f t="shared" si="4105"/>
        <v>0</v>
      </c>
      <c r="K4905" s="5">
        <f t="shared" si="4105"/>
        <v>0</v>
      </c>
      <c r="L4905" s="5">
        <f t="shared" si="4105"/>
        <v>0</v>
      </c>
      <c r="M4905" s="5">
        <f t="shared" si="4059"/>
        <v>0</v>
      </c>
      <c r="N4905" s="5">
        <v>14488.450999999999</v>
      </c>
      <c r="O4905" s="5">
        <f>O4906</f>
        <v>0</v>
      </c>
      <c r="P4905" s="5">
        <f t="shared" si="4106"/>
        <v>0</v>
      </c>
      <c r="Q4905" s="5">
        <f t="shared" si="4106"/>
        <v>0</v>
      </c>
      <c r="R4905" s="5">
        <f t="shared" si="4106"/>
        <v>0</v>
      </c>
      <c r="S4905" s="5">
        <f t="shared" si="4106"/>
        <v>0</v>
      </c>
      <c r="T4905" s="5">
        <v>0</v>
      </c>
      <c r="U4905" s="5">
        <f t="shared" si="4106"/>
        <v>0</v>
      </c>
      <c r="V4905" s="36">
        <f t="shared" si="4106"/>
        <v>0</v>
      </c>
      <c r="W4905" s="5">
        <f t="shared" si="4082"/>
        <v>0</v>
      </c>
      <c r="X4905" s="26"/>
      <c r="Y4905" s="2" t="s">
        <v>1236</v>
      </c>
    </row>
    <row r="4906" spans="1:25" ht="31.5" x14ac:dyDescent="0.25">
      <c r="A4906" s="4" t="s">
        <v>263</v>
      </c>
      <c r="B4906" s="4" t="s">
        <v>1347</v>
      </c>
      <c r="C4906" s="4" t="s">
        <v>1621</v>
      </c>
      <c r="D4906" s="4"/>
      <c r="E4906" s="14" t="s">
        <v>1622</v>
      </c>
      <c r="F4906" s="5"/>
      <c r="G4906" s="5"/>
      <c r="H4906" s="5"/>
      <c r="I4906" s="5"/>
      <c r="J4906" s="5"/>
      <c r="K4906" s="5"/>
      <c r="L4906" s="5"/>
      <c r="M4906" s="5">
        <f t="shared" si="4059"/>
        <v>0</v>
      </c>
      <c r="N4906" s="5">
        <v>14488.450999999999</v>
      </c>
      <c r="O4906" s="5">
        <v>0</v>
      </c>
      <c r="P4906" s="5">
        <v>0</v>
      </c>
      <c r="Q4906" s="5">
        <v>0</v>
      </c>
      <c r="R4906" s="5">
        <v>0</v>
      </c>
      <c r="S4906" s="5">
        <v>0</v>
      </c>
      <c r="T4906" s="5">
        <v>0</v>
      </c>
      <c r="U4906" s="5">
        <v>0</v>
      </c>
      <c r="V4906" s="36">
        <v>0</v>
      </c>
      <c r="W4906" s="5">
        <f t="shared" si="4082"/>
        <v>0</v>
      </c>
      <c r="X4906" s="26"/>
      <c r="Y4906" s="2" t="s">
        <v>1236</v>
      </c>
    </row>
    <row r="4907" spans="1:25" ht="31.5" x14ac:dyDescent="0.25">
      <c r="A4907" s="4" t="s">
        <v>263</v>
      </c>
      <c r="B4907" s="4" t="s">
        <v>1347</v>
      </c>
      <c r="C4907" s="4" t="s">
        <v>1621</v>
      </c>
      <c r="D4907" s="4" t="s">
        <v>246</v>
      </c>
      <c r="E4907" s="14" t="s">
        <v>473</v>
      </c>
      <c r="F4907" s="5">
        <f t="shared" ref="F4907:L4909" si="4107">F4908</f>
        <v>0</v>
      </c>
      <c r="G4907" s="5">
        <f t="shared" si="4107"/>
        <v>0</v>
      </c>
      <c r="H4907" s="5">
        <f t="shared" si="4107"/>
        <v>0</v>
      </c>
      <c r="I4907" s="5">
        <f t="shared" si="4107"/>
        <v>0</v>
      </c>
      <c r="J4907" s="5">
        <f t="shared" si="4107"/>
        <v>0</v>
      </c>
      <c r="K4907" s="5">
        <f t="shared" si="4107"/>
        <v>0</v>
      </c>
      <c r="L4907" s="5">
        <f t="shared" si="4107"/>
        <v>0</v>
      </c>
      <c r="M4907" s="5">
        <f t="shared" si="4059"/>
        <v>0</v>
      </c>
      <c r="N4907" s="5">
        <v>14488.450999999999</v>
      </c>
      <c r="O4907" s="5">
        <f t="shared" ref="O4907:O4909" si="4108">O4908</f>
        <v>0</v>
      </c>
      <c r="P4907" s="5">
        <f t="shared" ref="P4907:V4909" si="4109">P4908</f>
        <v>0</v>
      </c>
      <c r="Q4907" s="5">
        <f t="shared" si="4109"/>
        <v>0</v>
      </c>
      <c r="R4907" s="5">
        <f t="shared" si="4109"/>
        <v>0</v>
      </c>
      <c r="S4907" s="5">
        <f t="shared" si="4109"/>
        <v>0</v>
      </c>
      <c r="T4907" s="5">
        <v>0</v>
      </c>
      <c r="U4907" s="5">
        <f t="shared" si="4109"/>
        <v>0</v>
      </c>
      <c r="V4907" s="36">
        <f t="shared" si="4109"/>
        <v>0</v>
      </c>
      <c r="W4907" s="5">
        <f t="shared" si="4082"/>
        <v>0</v>
      </c>
      <c r="X4907" s="26"/>
      <c r="Y4907" s="2" t="s">
        <v>1236</v>
      </c>
    </row>
    <row r="4908" spans="1:25" x14ac:dyDescent="0.25">
      <c r="A4908" s="4" t="s">
        <v>263</v>
      </c>
      <c r="B4908" s="4" t="s">
        <v>1347</v>
      </c>
      <c r="C4908" s="4" t="s">
        <v>1621</v>
      </c>
      <c r="D4908" s="4" t="s">
        <v>245</v>
      </c>
      <c r="E4908" s="14" t="s">
        <v>474</v>
      </c>
      <c r="F4908" s="5">
        <f t="shared" si="4107"/>
        <v>0</v>
      </c>
      <c r="G4908" s="5">
        <f t="shared" si="4107"/>
        <v>0</v>
      </c>
      <c r="H4908" s="5">
        <f t="shared" si="4107"/>
        <v>0</v>
      </c>
      <c r="I4908" s="5">
        <f t="shared" si="4107"/>
        <v>0</v>
      </c>
      <c r="J4908" s="5">
        <f t="shared" si="4107"/>
        <v>0</v>
      </c>
      <c r="K4908" s="5">
        <f t="shared" si="4107"/>
        <v>0</v>
      </c>
      <c r="L4908" s="5">
        <f t="shared" si="4107"/>
        <v>0</v>
      </c>
      <c r="M4908" s="5">
        <f t="shared" si="4059"/>
        <v>0</v>
      </c>
      <c r="N4908" s="5">
        <v>14488.450999999999</v>
      </c>
      <c r="O4908" s="5">
        <f t="shared" si="4108"/>
        <v>0</v>
      </c>
      <c r="P4908" s="5">
        <f t="shared" si="4109"/>
        <v>0</v>
      </c>
      <c r="Q4908" s="5">
        <f t="shared" si="4109"/>
        <v>0</v>
      </c>
      <c r="R4908" s="5">
        <f t="shared" si="4109"/>
        <v>0</v>
      </c>
      <c r="S4908" s="5">
        <f t="shared" si="4109"/>
        <v>0</v>
      </c>
      <c r="T4908" s="5">
        <v>0</v>
      </c>
      <c r="U4908" s="5">
        <f t="shared" si="4109"/>
        <v>0</v>
      </c>
      <c r="V4908" s="36">
        <f t="shared" si="4109"/>
        <v>0</v>
      </c>
      <c r="W4908" s="5">
        <f t="shared" si="4082"/>
        <v>0</v>
      </c>
      <c r="X4908" s="26"/>
      <c r="Y4908" s="2" t="s">
        <v>1236</v>
      </c>
    </row>
    <row r="4909" spans="1:25" ht="31.5" x14ac:dyDescent="0.25">
      <c r="A4909" s="4" t="s">
        <v>263</v>
      </c>
      <c r="B4909" s="4" t="s">
        <v>1347</v>
      </c>
      <c r="C4909" s="4" t="s">
        <v>1623</v>
      </c>
      <c r="D4909" s="4"/>
      <c r="E4909" s="14" t="s">
        <v>1624</v>
      </c>
      <c r="F4909" s="5">
        <f t="shared" si="4107"/>
        <v>0</v>
      </c>
      <c r="G4909" s="5">
        <f t="shared" si="4107"/>
        <v>0</v>
      </c>
      <c r="H4909" s="5">
        <f t="shared" si="4107"/>
        <v>0</v>
      </c>
      <c r="I4909" s="5">
        <f t="shared" si="4107"/>
        <v>0</v>
      </c>
      <c r="J4909" s="5">
        <f t="shared" si="4107"/>
        <v>0</v>
      </c>
      <c r="K4909" s="5">
        <f t="shared" si="4107"/>
        <v>0</v>
      </c>
      <c r="L4909" s="5">
        <f t="shared" si="4107"/>
        <v>0</v>
      </c>
      <c r="M4909" s="5">
        <f t="shared" si="4059"/>
        <v>0</v>
      </c>
      <c r="N4909" s="5">
        <v>142778.89159000001</v>
      </c>
      <c r="O4909" s="5">
        <f t="shared" si="4108"/>
        <v>0</v>
      </c>
      <c r="P4909" s="5">
        <f t="shared" si="4109"/>
        <v>0</v>
      </c>
      <c r="Q4909" s="5">
        <f t="shared" si="4109"/>
        <v>0</v>
      </c>
      <c r="R4909" s="5">
        <f t="shared" si="4109"/>
        <v>0</v>
      </c>
      <c r="S4909" s="5">
        <f t="shared" si="4109"/>
        <v>0</v>
      </c>
      <c r="T4909" s="5">
        <v>137497.78052</v>
      </c>
      <c r="U4909" s="5">
        <f t="shared" si="4109"/>
        <v>0</v>
      </c>
      <c r="V4909" s="36">
        <f t="shared" si="4109"/>
        <v>0</v>
      </c>
      <c r="W4909" s="5">
        <f t="shared" si="4082"/>
        <v>96.301196198409272</v>
      </c>
      <c r="X4909" s="26"/>
      <c r="Y4909" s="2" t="s">
        <v>1236</v>
      </c>
    </row>
    <row r="4910" spans="1:25" ht="31.5" hidden="1" x14ac:dyDescent="0.25">
      <c r="A4910" s="4" t="s">
        <v>263</v>
      </c>
      <c r="B4910" s="4" t="s">
        <v>1347</v>
      </c>
      <c r="C4910" s="4" t="s">
        <v>1625</v>
      </c>
      <c r="D4910" s="4"/>
      <c r="E4910" s="14" t="s">
        <v>1626</v>
      </c>
      <c r="F4910" s="5"/>
      <c r="G4910" s="5"/>
      <c r="H4910" s="5"/>
      <c r="I4910" s="5"/>
      <c r="J4910" s="5"/>
      <c r="K4910" s="5"/>
      <c r="L4910" s="5"/>
      <c r="M4910" s="5">
        <f t="shared" si="4059"/>
        <v>0</v>
      </c>
      <c r="N4910" s="5">
        <v>0</v>
      </c>
      <c r="O4910" s="5">
        <v>0</v>
      </c>
      <c r="P4910" s="5">
        <v>0</v>
      </c>
      <c r="Q4910" s="5">
        <v>0</v>
      </c>
      <c r="R4910" s="5">
        <v>0</v>
      </c>
      <c r="S4910" s="5">
        <v>0</v>
      </c>
      <c r="T4910" s="5">
        <v>0</v>
      </c>
      <c r="U4910" s="5">
        <v>0</v>
      </c>
      <c r="V4910" s="36">
        <v>0</v>
      </c>
      <c r="W4910" s="5" t="e">
        <f t="shared" si="4082"/>
        <v>#DIV/0!</v>
      </c>
      <c r="X4910" s="24" t="s">
        <v>1214</v>
      </c>
      <c r="Y4910" s="2" t="s">
        <v>1236</v>
      </c>
    </row>
    <row r="4911" spans="1:25" ht="31.5" hidden="1" x14ac:dyDescent="0.25">
      <c r="A4911" s="4" t="s">
        <v>263</v>
      </c>
      <c r="B4911" s="4" t="s">
        <v>1347</v>
      </c>
      <c r="C4911" s="4" t="s">
        <v>1625</v>
      </c>
      <c r="D4911" s="4" t="s">
        <v>246</v>
      </c>
      <c r="E4911" s="14" t="s">
        <v>473</v>
      </c>
      <c r="F4911" s="5">
        <f t="shared" ref="F4911:L4911" si="4110">F4912+F4958</f>
        <v>967370.7</v>
      </c>
      <c r="G4911" s="5">
        <f t="shared" si="4110"/>
        <v>2104908.5</v>
      </c>
      <c r="H4911" s="5">
        <f t="shared" si="4110"/>
        <v>449584.1</v>
      </c>
      <c r="I4911" s="5">
        <f t="shared" si="4110"/>
        <v>25842.915000000001</v>
      </c>
      <c r="J4911" s="5">
        <f t="shared" si="4110"/>
        <v>0</v>
      </c>
      <c r="K4911" s="5">
        <f t="shared" si="4110"/>
        <v>0</v>
      </c>
      <c r="L4911" s="5">
        <f t="shared" si="4110"/>
        <v>-252100.93599999999</v>
      </c>
      <c r="M4911" s="5">
        <f t="shared" si="4059"/>
        <v>741112.679</v>
      </c>
      <c r="N4911" s="5">
        <v>0</v>
      </c>
      <c r="O4911" s="5">
        <f>O4912+O4958</f>
        <v>220188.08300999997</v>
      </c>
      <c r="P4911" s="5">
        <f t="shared" ref="P4911:V4911" si="4111">P4912+P4958</f>
        <v>370525.55398000003</v>
      </c>
      <c r="Q4911" s="5">
        <f t="shared" si="4111"/>
        <v>99865.818140000003</v>
      </c>
      <c r="R4911" s="5">
        <f t="shared" si="4111"/>
        <v>58302.356899999999</v>
      </c>
      <c r="S4911" s="5">
        <f t="shared" si="4111"/>
        <v>311.47035</v>
      </c>
      <c r="T4911" s="5">
        <v>0</v>
      </c>
      <c r="U4911" s="5">
        <f t="shared" si="4111"/>
        <v>290672.76727999997</v>
      </c>
      <c r="V4911" s="36">
        <f t="shared" si="4111"/>
        <v>8703.3601799999997</v>
      </c>
      <c r="W4911" s="5" t="e">
        <f t="shared" si="4082"/>
        <v>#DIV/0!</v>
      </c>
      <c r="X4911" s="24" t="s">
        <v>1214</v>
      </c>
    </row>
    <row r="4912" spans="1:25" hidden="1" x14ac:dyDescent="0.25">
      <c r="A4912" s="4" t="s">
        <v>263</v>
      </c>
      <c r="B4912" s="4" t="s">
        <v>1347</v>
      </c>
      <c r="C4912" s="4" t="s">
        <v>1625</v>
      </c>
      <c r="D4912" s="4" t="s">
        <v>245</v>
      </c>
      <c r="E4912" s="14" t="s">
        <v>474</v>
      </c>
      <c r="F4912" s="5">
        <f t="shared" ref="F4912:L4912" si="4112">F4913+F4917+F4924</f>
        <v>922081.39999999991</v>
      </c>
      <c r="G4912" s="5">
        <f t="shared" si="4112"/>
        <v>2019297.7999999998</v>
      </c>
      <c r="H4912" s="5">
        <f t="shared" si="4112"/>
        <v>314015.5</v>
      </c>
      <c r="I4912" s="5">
        <f t="shared" si="4112"/>
        <v>25842.915000000001</v>
      </c>
      <c r="J4912" s="5">
        <f t="shared" si="4112"/>
        <v>0</v>
      </c>
      <c r="K4912" s="5">
        <f t="shared" si="4112"/>
        <v>0</v>
      </c>
      <c r="L4912" s="5">
        <f t="shared" si="4112"/>
        <v>-254128.511</v>
      </c>
      <c r="M4912" s="5">
        <f t="shared" si="4059"/>
        <v>693795.804</v>
      </c>
      <c r="N4912" s="5">
        <v>0</v>
      </c>
      <c r="O4912" s="5">
        <f>O4913+O4917+O4924</f>
        <v>189544.53072999997</v>
      </c>
      <c r="P4912" s="5">
        <f t="shared" ref="P4912:V4912" si="4113">P4913+P4917+P4924</f>
        <v>370525.55398000003</v>
      </c>
      <c r="Q4912" s="5">
        <f t="shared" si="4113"/>
        <v>99865.818140000003</v>
      </c>
      <c r="R4912" s="5">
        <f t="shared" si="4113"/>
        <v>58302.356899999999</v>
      </c>
      <c r="S4912" s="5">
        <f t="shared" si="4113"/>
        <v>311.47035</v>
      </c>
      <c r="T4912" s="5">
        <v>0</v>
      </c>
      <c r="U4912" s="5">
        <f t="shared" si="4113"/>
        <v>290672.76727999997</v>
      </c>
      <c r="V4912" s="36">
        <f t="shared" si="4113"/>
        <v>8703.3601799999997</v>
      </c>
      <c r="W4912" s="5" t="e">
        <f t="shared" si="4082"/>
        <v>#DIV/0!</v>
      </c>
      <c r="X4912" s="24" t="s">
        <v>1214</v>
      </c>
    </row>
    <row r="4913" spans="1:24" ht="31.5" x14ac:dyDescent="0.25">
      <c r="A4913" s="4" t="s">
        <v>263</v>
      </c>
      <c r="B4913" s="4" t="s">
        <v>1347</v>
      </c>
      <c r="C4913" s="4" t="s">
        <v>1627</v>
      </c>
      <c r="D4913" s="4"/>
      <c r="E4913" s="14" t="s">
        <v>837</v>
      </c>
      <c r="F4913" s="5">
        <f>F4914</f>
        <v>18673</v>
      </c>
      <c r="G4913" s="5">
        <f t="shared" ref="G4913:L4914" si="4114">G4914</f>
        <v>13570.3</v>
      </c>
      <c r="H4913" s="5">
        <f t="shared" si="4114"/>
        <v>19532</v>
      </c>
      <c r="I4913" s="5">
        <f t="shared" si="4114"/>
        <v>0</v>
      </c>
      <c r="J4913" s="5">
        <f t="shared" si="4114"/>
        <v>0</v>
      </c>
      <c r="K4913" s="5">
        <f t="shared" si="4114"/>
        <v>0</v>
      </c>
      <c r="L4913" s="5">
        <f t="shared" si="4114"/>
        <v>-3157.2179999999998</v>
      </c>
      <c r="M4913" s="5">
        <f t="shared" si="4059"/>
        <v>15515.781999999999</v>
      </c>
      <c r="N4913" s="5">
        <v>62667.855739999999</v>
      </c>
      <c r="O4913" s="5">
        <f t="shared" ref="O4913:O4915" si="4115">O4914</f>
        <v>9538.9786299999996</v>
      </c>
      <c r="P4913" s="5">
        <f t="shared" ref="P4913:V4915" si="4116">P4914</f>
        <v>0</v>
      </c>
      <c r="Q4913" s="5">
        <f t="shared" si="4116"/>
        <v>0</v>
      </c>
      <c r="R4913" s="5">
        <f t="shared" si="4116"/>
        <v>0</v>
      </c>
      <c r="S4913" s="5">
        <f t="shared" si="4116"/>
        <v>0</v>
      </c>
      <c r="T4913" s="5">
        <v>62667.855739999999</v>
      </c>
      <c r="U4913" s="5">
        <f t="shared" si="4116"/>
        <v>0</v>
      </c>
      <c r="V4913" s="36">
        <f t="shared" si="4116"/>
        <v>0</v>
      </c>
      <c r="W4913" s="5">
        <f t="shared" si="4082"/>
        <v>100</v>
      </c>
      <c r="X4913" s="26"/>
    </row>
    <row r="4914" spans="1:24" ht="31.5" x14ac:dyDescent="0.25">
      <c r="A4914" s="4" t="s">
        <v>263</v>
      </c>
      <c r="B4914" s="4" t="s">
        <v>1347</v>
      </c>
      <c r="C4914" s="4" t="s">
        <v>1627</v>
      </c>
      <c r="D4914" s="4" t="s">
        <v>246</v>
      </c>
      <c r="E4914" s="14" t="s">
        <v>473</v>
      </c>
      <c r="F4914" s="5">
        <f>F4915</f>
        <v>18673</v>
      </c>
      <c r="G4914" s="5">
        <f t="shared" si="4114"/>
        <v>13570.3</v>
      </c>
      <c r="H4914" s="5">
        <f t="shared" si="4114"/>
        <v>19532</v>
      </c>
      <c r="I4914" s="5">
        <f t="shared" si="4114"/>
        <v>0</v>
      </c>
      <c r="J4914" s="5">
        <f t="shared" si="4114"/>
        <v>0</v>
      </c>
      <c r="K4914" s="5">
        <f t="shared" si="4114"/>
        <v>0</v>
      </c>
      <c r="L4914" s="5">
        <f t="shared" si="4114"/>
        <v>-3157.2179999999998</v>
      </c>
      <c r="M4914" s="5">
        <f t="shared" si="4059"/>
        <v>15515.781999999999</v>
      </c>
      <c r="N4914" s="5">
        <v>62667.855739999999</v>
      </c>
      <c r="O4914" s="5">
        <f t="shared" si="4115"/>
        <v>9538.9786299999996</v>
      </c>
      <c r="P4914" s="5">
        <f t="shared" si="4116"/>
        <v>0</v>
      </c>
      <c r="Q4914" s="5">
        <f t="shared" si="4116"/>
        <v>0</v>
      </c>
      <c r="R4914" s="5">
        <f t="shared" si="4116"/>
        <v>0</v>
      </c>
      <c r="S4914" s="5">
        <f t="shared" si="4116"/>
        <v>0</v>
      </c>
      <c r="T4914" s="5">
        <v>62667.855739999999</v>
      </c>
      <c r="U4914" s="5">
        <f t="shared" si="4116"/>
        <v>0</v>
      </c>
      <c r="V4914" s="36">
        <f t="shared" si="4116"/>
        <v>0</v>
      </c>
      <c r="W4914" s="5">
        <f t="shared" si="4082"/>
        <v>100</v>
      </c>
      <c r="X4914" s="26"/>
    </row>
    <row r="4915" spans="1:24" x14ac:dyDescent="0.25">
      <c r="A4915" s="4" t="s">
        <v>263</v>
      </c>
      <c r="B4915" s="4" t="s">
        <v>1347</v>
      </c>
      <c r="C4915" s="4" t="s">
        <v>1627</v>
      </c>
      <c r="D4915" s="4" t="s">
        <v>245</v>
      </c>
      <c r="E4915" s="14" t="s">
        <v>474</v>
      </c>
      <c r="F4915" s="5">
        <f t="shared" ref="F4915:L4915" si="4117">F4916</f>
        <v>18673</v>
      </c>
      <c r="G4915" s="5">
        <f t="shared" si="4117"/>
        <v>13570.3</v>
      </c>
      <c r="H4915" s="5">
        <f t="shared" si="4117"/>
        <v>19532</v>
      </c>
      <c r="I4915" s="5">
        <f t="shared" si="4117"/>
        <v>0</v>
      </c>
      <c r="J4915" s="5">
        <f t="shared" si="4117"/>
        <v>0</v>
      </c>
      <c r="K4915" s="5">
        <f t="shared" si="4117"/>
        <v>0</v>
      </c>
      <c r="L4915" s="5">
        <f t="shared" si="4117"/>
        <v>-3157.2179999999998</v>
      </c>
      <c r="M4915" s="5">
        <f t="shared" si="4059"/>
        <v>15515.781999999999</v>
      </c>
      <c r="N4915" s="5">
        <v>62667.855739999999</v>
      </c>
      <c r="O4915" s="5">
        <f t="shared" si="4115"/>
        <v>9538.9786299999996</v>
      </c>
      <c r="P4915" s="5">
        <f t="shared" si="4116"/>
        <v>0</v>
      </c>
      <c r="Q4915" s="5">
        <f t="shared" si="4116"/>
        <v>0</v>
      </c>
      <c r="R4915" s="5">
        <f t="shared" si="4116"/>
        <v>0</v>
      </c>
      <c r="S4915" s="5">
        <f t="shared" si="4116"/>
        <v>0</v>
      </c>
      <c r="T4915" s="5">
        <v>62667.855739999999</v>
      </c>
      <c r="U4915" s="5">
        <f t="shared" si="4116"/>
        <v>0</v>
      </c>
      <c r="V4915" s="36">
        <f t="shared" si="4116"/>
        <v>0</v>
      </c>
      <c r="W4915" s="5">
        <f t="shared" si="4082"/>
        <v>100</v>
      </c>
      <c r="X4915" s="26"/>
    </row>
    <row r="4916" spans="1:24" x14ac:dyDescent="0.25">
      <c r="A4916" s="4" t="s">
        <v>263</v>
      </c>
      <c r="B4916" s="4" t="s">
        <v>1347</v>
      </c>
      <c r="C4916" s="4" t="s">
        <v>1628</v>
      </c>
      <c r="D4916" s="4"/>
      <c r="E4916" s="14" t="s">
        <v>857</v>
      </c>
      <c r="F4916" s="5">
        <v>18673</v>
      </c>
      <c r="G4916" s="5">
        <f>19532-5961.7</f>
        <v>13570.3</v>
      </c>
      <c r="H4916" s="5">
        <v>19532</v>
      </c>
      <c r="I4916" s="5"/>
      <c r="J4916" s="5"/>
      <c r="K4916" s="5"/>
      <c r="L4916" s="5">
        <v>-3157.2179999999998</v>
      </c>
      <c r="M4916" s="5">
        <f t="shared" si="4059"/>
        <v>15515.781999999999</v>
      </c>
      <c r="N4916" s="5">
        <v>80111.03585</v>
      </c>
      <c r="O4916" s="5">
        <v>9538.9786299999996</v>
      </c>
      <c r="P4916" s="5">
        <v>0</v>
      </c>
      <c r="Q4916" s="5">
        <v>0</v>
      </c>
      <c r="R4916" s="5">
        <v>0</v>
      </c>
      <c r="S4916" s="5">
        <v>0</v>
      </c>
      <c r="T4916" s="5">
        <v>74829.924780000001</v>
      </c>
      <c r="U4916" s="5">
        <v>0</v>
      </c>
      <c r="V4916" s="36">
        <v>0</v>
      </c>
      <c r="W4916" s="5">
        <f t="shared" si="4082"/>
        <v>93.40776084846992</v>
      </c>
      <c r="X4916" s="26"/>
    </row>
    <row r="4917" spans="1:24" ht="31.5" x14ac:dyDescent="0.25">
      <c r="A4917" s="4" t="s">
        <v>263</v>
      </c>
      <c r="B4917" s="4" t="s">
        <v>1347</v>
      </c>
      <c r="C4917" s="4" t="s">
        <v>1628</v>
      </c>
      <c r="D4917" s="4" t="s">
        <v>246</v>
      </c>
      <c r="E4917" s="14" t="s">
        <v>473</v>
      </c>
      <c r="F4917" s="5">
        <f t="shared" ref="F4917:L4917" si="4118">F4921+F4918</f>
        <v>854169.39999999991</v>
      </c>
      <c r="G4917" s="5">
        <f t="shared" si="4118"/>
        <v>1849270.5999999999</v>
      </c>
      <c r="H4917" s="5">
        <f t="shared" si="4118"/>
        <v>178717.5</v>
      </c>
      <c r="I4917" s="5">
        <f t="shared" si="4118"/>
        <v>0</v>
      </c>
      <c r="J4917" s="5">
        <f t="shared" si="4118"/>
        <v>0</v>
      </c>
      <c r="K4917" s="5">
        <f t="shared" si="4118"/>
        <v>0</v>
      </c>
      <c r="L4917" s="5">
        <f t="shared" si="4118"/>
        <v>-177941.54300000001</v>
      </c>
      <c r="M4917" s="5">
        <f t="shared" si="4059"/>
        <v>676227.85699999984</v>
      </c>
      <c r="N4917" s="5">
        <v>80111.03585</v>
      </c>
      <c r="O4917" s="5">
        <f>O4921+O4918</f>
        <v>179694.08174999998</v>
      </c>
      <c r="P4917" s="5">
        <f t="shared" ref="P4917:V4917" si="4119">P4921+P4918</f>
        <v>370525.55398000003</v>
      </c>
      <c r="Q4917" s="5">
        <f t="shared" si="4119"/>
        <v>99865.818140000003</v>
      </c>
      <c r="R4917" s="5">
        <f t="shared" si="4119"/>
        <v>0</v>
      </c>
      <c r="S4917" s="5">
        <f t="shared" si="4119"/>
        <v>0</v>
      </c>
      <c r="T4917" s="5">
        <v>74829.924780000001</v>
      </c>
      <c r="U4917" s="5">
        <f t="shared" si="4119"/>
        <v>290672.76727999997</v>
      </c>
      <c r="V4917" s="36">
        <f t="shared" si="4119"/>
        <v>0</v>
      </c>
      <c r="W4917" s="5">
        <f t="shared" si="4082"/>
        <v>93.40776084846992</v>
      </c>
      <c r="X4917" s="26"/>
    </row>
    <row r="4918" spans="1:24" x14ac:dyDescent="0.25">
      <c r="A4918" s="4" t="s">
        <v>263</v>
      </c>
      <c r="B4918" s="4" t="s">
        <v>1347</v>
      </c>
      <c r="C4918" s="4" t="s">
        <v>1628</v>
      </c>
      <c r="D4918" s="4" t="s">
        <v>245</v>
      </c>
      <c r="E4918" s="14" t="s">
        <v>474</v>
      </c>
      <c r="F4918" s="5">
        <f t="shared" ref="F4918:L4919" si="4120">F4919</f>
        <v>222049.1</v>
      </c>
      <c r="G4918" s="5">
        <f t="shared" si="4120"/>
        <v>91612.4</v>
      </c>
      <c r="H4918" s="5">
        <f t="shared" si="4120"/>
        <v>9455.2999999999993</v>
      </c>
      <c r="I4918" s="5">
        <f t="shared" si="4120"/>
        <v>0</v>
      </c>
      <c r="J4918" s="5">
        <f t="shared" si="4120"/>
        <v>0</v>
      </c>
      <c r="K4918" s="5">
        <f t="shared" si="4120"/>
        <v>0</v>
      </c>
      <c r="L4918" s="5">
        <f t="shared" si="4120"/>
        <v>-163885.77499999999</v>
      </c>
      <c r="M4918" s="5">
        <f t="shared" si="4059"/>
        <v>58163.325000000012</v>
      </c>
      <c r="N4918" s="5">
        <v>80111.03585</v>
      </c>
      <c r="O4918" s="5">
        <f>O4919</f>
        <v>9828.26361</v>
      </c>
      <c r="P4918" s="5">
        <f t="shared" ref="P4918:V4919" si="4121">P4919</f>
        <v>0</v>
      </c>
      <c r="Q4918" s="5">
        <f t="shared" si="4121"/>
        <v>0</v>
      </c>
      <c r="R4918" s="5">
        <f t="shared" si="4121"/>
        <v>0</v>
      </c>
      <c r="S4918" s="5">
        <f t="shared" si="4121"/>
        <v>0</v>
      </c>
      <c r="T4918" s="5">
        <v>74829.924780000001</v>
      </c>
      <c r="U4918" s="5">
        <f t="shared" si="4121"/>
        <v>0</v>
      </c>
      <c r="V4918" s="36">
        <f t="shared" si="4121"/>
        <v>0</v>
      </c>
      <c r="W4918" s="5">
        <f t="shared" si="4082"/>
        <v>93.40776084846992</v>
      </c>
      <c r="X4918" s="26"/>
    </row>
    <row r="4919" spans="1:24" ht="31.5" x14ac:dyDescent="0.25">
      <c r="A4919" s="9" t="s">
        <v>263</v>
      </c>
      <c r="B4919" s="9" t="s">
        <v>1348</v>
      </c>
      <c r="C4919" s="9"/>
      <c r="D4919" s="9"/>
      <c r="E4919" s="13" t="s">
        <v>449</v>
      </c>
      <c r="F4919" s="5">
        <f t="shared" si="4120"/>
        <v>222049.1</v>
      </c>
      <c r="G4919" s="5">
        <f t="shared" si="4120"/>
        <v>91612.4</v>
      </c>
      <c r="H4919" s="5">
        <f t="shared" si="4120"/>
        <v>9455.2999999999993</v>
      </c>
      <c r="I4919" s="5">
        <f t="shared" si="4120"/>
        <v>0</v>
      </c>
      <c r="J4919" s="5">
        <f t="shared" si="4120"/>
        <v>0</v>
      </c>
      <c r="K4919" s="5">
        <f t="shared" si="4120"/>
        <v>0</v>
      </c>
      <c r="L4919" s="5">
        <f t="shared" si="4120"/>
        <v>-163885.77499999999</v>
      </c>
      <c r="M4919" s="5">
        <f t="shared" si="4059"/>
        <v>58163.325000000012</v>
      </c>
      <c r="N4919" s="11">
        <v>524043.92310999997</v>
      </c>
      <c r="O4919" s="5">
        <f>O4920</f>
        <v>9828.26361</v>
      </c>
      <c r="P4919" s="5">
        <f t="shared" si="4121"/>
        <v>0</v>
      </c>
      <c r="Q4919" s="5">
        <f t="shared" si="4121"/>
        <v>0</v>
      </c>
      <c r="R4919" s="5">
        <f t="shared" si="4121"/>
        <v>0</v>
      </c>
      <c r="S4919" s="5">
        <f t="shared" si="4121"/>
        <v>0</v>
      </c>
      <c r="T4919" s="11">
        <v>523856.21346999996</v>
      </c>
      <c r="U4919" s="5">
        <f t="shared" si="4121"/>
        <v>0</v>
      </c>
      <c r="V4919" s="36">
        <f t="shared" si="4121"/>
        <v>0</v>
      </c>
      <c r="W4919" s="11">
        <f t="shared" si="4082"/>
        <v>99.964180552102192</v>
      </c>
      <c r="X4919" s="26"/>
    </row>
    <row r="4920" spans="1:24" ht="31.5" x14ac:dyDescent="0.25">
      <c r="A4920" s="4" t="s">
        <v>263</v>
      </c>
      <c r="B4920" s="4" t="s">
        <v>1348</v>
      </c>
      <c r="C4920" s="4" t="s">
        <v>183</v>
      </c>
      <c r="D4920" s="4"/>
      <c r="E4920" s="14" t="s">
        <v>831</v>
      </c>
      <c r="F4920" s="5">
        <v>222049.1</v>
      </c>
      <c r="G4920" s="5">
        <v>91612.4</v>
      </c>
      <c r="H4920" s="5">
        <v>9455.2999999999993</v>
      </c>
      <c r="I4920" s="5"/>
      <c r="J4920" s="5"/>
      <c r="K4920" s="5"/>
      <c r="L4920" s="5">
        <f>116479.922-10480.9-39875.276-247009.521+17000</f>
        <v>-163885.77499999999</v>
      </c>
      <c r="M4920" s="5">
        <f t="shared" si="4059"/>
        <v>58163.325000000012</v>
      </c>
      <c r="N4920" s="5">
        <v>474654.99303000001</v>
      </c>
      <c r="O4920" s="5">
        <v>9828.26361</v>
      </c>
      <c r="P4920" s="5">
        <v>0</v>
      </c>
      <c r="Q4920" s="5">
        <v>0</v>
      </c>
      <c r="R4920" s="5">
        <v>0</v>
      </c>
      <c r="S4920" s="5">
        <v>0</v>
      </c>
      <c r="T4920" s="5">
        <v>474467.28339</v>
      </c>
      <c r="U4920" s="5">
        <v>0</v>
      </c>
      <c r="V4920" s="36">
        <v>0</v>
      </c>
      <c r="W4920" s="5">
        <f t="shared" si="4082"/>
        <v>99.960453457193879</v>
      </c>
      <c r="X4920" s="26"/>
    </row>
    <row r="4921" spans="1:24" ht="31.5" x14ac:dyDescent="0.25">
      <c r="A4921" s="4" t="s">
        <v>263</v>
      </c>
      <c r="B4921" s="4" t="s">
        <v>1348</v>
      </c>
      <c r="C4921" s="4" t="s">
        <v>269</v>
      </c>
      <c r="D4921" s="4"/>
      <c r="E4921" s="14" t="s">
        <v>1028</v>
      </c>
      <c r="F4921" s="5">
        <f t="shared" ref="F4921:L4922" si="4122">F4922</f>
        <v>632120.29999999993</v>
      </c>
      <c r="G4921" s="5">
        <f t="shared" si="4122"/>
        <v>1757658.2</v>
      </c>
      <c r="H4921" s="5">
        <f t="shared" si="4122"/>
        <v>169262.2</v>
      </c>
      <c r="I4921" s="5">
        <f t="shared" si="4122"/>
        <v>0</v>
      </c>
      <c r="J4921" s="5">
        <f t="shared" si="4122"/>
        <v>0</v>
      </c>
      <c r="K4921" s="5">
        <f t="shared" si="4122"/>
        <v>0</v>
      </c>
      <c r="L4921" s="5">
        <f t="shared" si="4122"/>
        <v>-14055.768</v>
      </c>
      <c r="M4921" s="5">
        <f t="shared" si="4059"/>
        <v>618064.53199999989</v>
      </c>
      <c r="N4921" s="5">
        <v>474654.99303000001</v>
      </c>
      <c r="O4921" s="5">
        <f>O4922</f>
        <v>169865.81813999999</v>
      </c>
      <c r="P4921" s="5">
        <f t="shared" ref="P4921:V4922" si="4123">P4922</f>
        <v>370525.55398000003</v>
      </c>
      <c r="Q4921" s="5">
        <f t="shared" si="4123"/>
        <v>99865.818140000003</v>
      </c>
      <c r="R4921" s="5">
        <f t="shared" si="4123"/>
        <v>0</v>
      </c>
      <c r="S4921" s="5">
        <f t="shared" si="4123"/>
        <v>0</v>
      </c>
      <c r="T4921" s="5">
        <v>474467.28339</v>
      </c>
      <c r="U4921" s="5">
        <f t="shared" si="4123"/>
        <v>290672.76727999997</v>
      </c>
      <c r="V4921" s="36">
        <f t="shared" si="4123"/>
        <v>0</v>
      </c>
      <c r="W4921" s="5">
        <f t="shared" si="4082"/>
        <v>99.960453457193879</v>
      </c>
      <c r="X4921" s="26"/>
    </row>
    <row r="4922" spans="1:24" ht="31.5" x14ac:dyDescent="0.25">
      <c r="A4922" s="4" t="s">
        <v>263</v>
      </c>
      <c r="B4922" s="4" t="s">
        <v>1348</v>
      </c>
      <c r="C4922" s="4" t="s">
        <v>268</v>
      </c>
      <c r="D4922" s="4"/>
      <c r="E4922" s="14" t="s">
        <v>1029</v>
      </c>
      <c r="F4922" s="5">
        <f t="shared" si="4122"/>
        <v>632120.29999999993</v>
      </c>
      <c r="G4922" s="5">
        <f t="shared" si="4122"/>
        <v>1757658.2</v>
      </c>
      <c r="H4922" s="5">
        <f t="shared" si="4122"/>
        <v>169262.2</v>
      </c>
      <c r="I4922" s="5">
        <f t="shared" si="4122"/>
        <v>0</v>
      </c>
      <c r="J4922" s="5">
        <f t="shared" si="4122"/>
        <v>0</v>
      </c>
      <c r="K4922" s="5">
        <f t="shared" si="4122"/>
        <v>0</v>
      </c>
      <c r="L4922" s="5">
        <f t="shared" si="4122"/>
        <v>-14055.768</v>
      </c>
      <c r="M4922" s="5">
        <f t="shared" ref="M4922:M4988" si="4124">F4922+I4922+L4922</f>
        <v>618064.53199999989</v>
      </c>
      <c r="N4922" s="5">
        <v>474654.99303000001</v>
      </c>
      <c r="O4922" s="5">
        <f>O4923</f>
        <v>169865.81813999999</v>
      </c>
      <c r="P4922" s="5">
        <f t="shared" si="4123"/>
        <v>370525.55398000003</v>
      </c>
      <c r="Q4922" s="5">
        <f t="shared" si="4123"/>
        <v>99865.818140000003</v>
      </c>
      <c r="R4922" s="5">
        <f t="shared" si="4123"/>
        <v>0</v>
      </c>
      <c r="S4922" s="5">
        <f t="shared" si="4123"/>
        <v>0</v>
      </c>
      <c r="T4922" s="5">
        <v>474467.28339</v>
      </c>
      <c r="U4922" s="5">
        <f t="shared" si="4123"/>
        <v>290672.76727999997</v>
      </c>
      <c r="V4922" s="36">
        <f t="shared" si="4123"/>
        <v>0</v>
      </c>
      <c r="W4922" s="5">
        <f t="shared" si="4082"/>
        <v>99.960453457193879</v>
      </c>
      <c r="X4922" s="26"/>
    </row>
    <row r="4923" spans="1:24" ht="47.25" x14ac:dyDescent="0.25">
      <c r="A4923" s="4" t="s">
        <v>263</v>
      </c>
      <c r="B4923" s="4" t="s">
        <v>1348</v>
      </c>
      <c r="C4923" s="4" t="s">
        <v>1505</v>
      </c>
      <c r="D4923" s="4"/>
      <c r="E4923" s="14" t="s">
        <v>497</v>
      </c>
      <c r="F4923" s="5">
        <v>632120.29999999993</v>
      </c>
      <c r="G4923" s="5">
        <v>1757658.2</v>
      </c>
      <c r="H4923" s="5">
        <v>169262.2</v>
      </c>
      <c r="I4923" s="5"/>
      <c r="J4923" s="5"/>
      <c r="K4923" s="5"/>
      <c r="L4923" s="5">
        <f>8100+21.448-22177.216</f>
        <v>-14055.768</v>
      </c>
      <c r="M4923" s="5">
        <f t="shared" si="4124"/>
        <v>618064.53199999989</v>
      </c>
      <c r="N4923" s="5">
        <v>474654.99303000001</v>
      </c>
      <c r="O4923" s="5">
        <f>70000+99865.81814</f>
        <v>169865.81813999999</v>
      </c>
      <c r="P4923" s="5">
        <v>370525.55398000003</v>
      </c>
      <c r="Q4923" s="5">
        <v>99865.818140000003</v>
      </c>
      <c r="R4923" s="5">
        <v>0</v>
      </c>
      <c r="S4923" s="5">
        <v>0</v>
      </c>
      <c r="T4923" s="5">
        <v>474467.28339</v>
      </c>
      <c r="U4923" s="5">
        <v>290672.76727999997</v>
      </c>
      <c r="V4923" s="36">
        <v>0</v>
      </c>
      <c r="W4923" s="5">
        <f t="shared" si="4082"/>
        <v>99.960453457193879</v>
      </c>
      <c r="X4923" s="26"/>
    </row>
    <row r="4924" spans="1:24" ht="78.75" x14ac:dyDescent="0.25">
      <c r="A4924" s="4" t="s">
        <v>263</v>
      </c>
      <c r="B4924" s="4" t="s">
        <v>1348</v>
      </c>
      <c r="C4924" s="4" t="s">
        <v>1505</v>
      </c>
      <c r="D4924" s="4" t="s">
        <v>18</v>
      </c>
      <c r="E4924" s="14" t="s">
        <v>462</v>
      </c>
      <c r="F4924" s="5">
        <f t="shared" ref="F4924:L4924" si="4125">F4925+F4946+F4949+F4952+F4931+F4940+F4943+F4934+F4928+F4937+F4955</f>
        <v>49239</v>
      </c>
      <c r="G4924" s="5">
        <f t="shared" si="4125"/>
        <v>156456.9</v>
      </c>
      <c r="H4924" s="5">
        <f t="shared" si="4125"/>
        <v>115766</v>
      </c>
      <c r="I4924" s="5">
        <f t="shared" si="4125"/>
        <v>25842.915000000001</v>
      </c>
      <c r="J4924" s="5">
        <f t="shared" si="4125"/>
        <v>0</v>
      </c>
      <c r="K4924" s="5">
        <f t="shared" si="4125"/>
        <v>0</v>
      </c>
      <c r="L4924" s="5">
        <f t="shared" si="4125"/>
        <v>-73029.75</v>
      </c>
      <c r="M4924" s="5">
        <f t="shared" si="4124"/>
        <v>2052.1650000000081</v>
      </c>
      <c r="N4924" s="5">
        <v>53172.571040000003</v>
      </c>
      <c r="O4924" s="5">
        <f>O4925+O4946+O4949+O4952+O4931+O4940+O4943+O4934+O4928+O4937+O4955</f>
        <v>311.47035</v>
      </c>
      <c r="P4924" s="5">
        <f t="shared" ref="P4924:V4924" si="4126">P4925+P4946+P4949+P4952+P4931+P4940+P4943+P4934+P4928+P4937+P4955</f>
        <v>0</v>
      </c>
      <c r="Q4924" s="5">
        <f t="shared" si="4126"/>
        <v>0</v>
      </c>
      <c r="R4924" s="5">
        <f t="shared" si="4126"/>
        <v>58302.356899999999</v>
      </c>
      <c r="S4924" s="5">
        <f t="shared" si="4126"/>
        <v>311.47035</v>
      </c>
      <c r="T4924" s="5">
        <v>53172.571040000003</v>
      </c>
      <c r="U4924" s="5">
        <f t="shared" si="4126"/>
        <v>0</v>
      </c>
      <c r="V4924" s="36">
        <f t="shared" si="4126"/>
        <v>8703.3601799999997</v>
      </c>
      <c r="W4924" s="5">
        <f t="shared" si="4082"/>
        <v>100</v>
      </c>
      <c r="X4924" s="26"/>
    </row>
    <row r="4925" spans="1:24" x14ac:dyDescent="0.25">
      <c r="A4925" s="4" t="s">
        <v>263</v>
      </c>
      <c r="B4925" s="4" t="s">
        <v>1348</v>
      </c>
      <c r="C4925" s="4" t="s">
        <v>1505</v>
      </c>
      <c r="D4925" s="4" t="s">
        <v>19</v>
      </c>
      <c r="E4925" s="14" t="s">
        <v>463</v>
      </c>
      <c r="F4925" s="5">
        <f t="shared" ref="F4925:L4926" si="4127">F4926</f>
        <v>0</v>
      </c>
      <c r="G4925" s="5">
        <f t="shared" si="4127"/>
        <v>0</v>
      </c>
      <c r="H4925" s="5">
        <f t="shared" si="4127"/>
        <v>0</v>
      </c>
      <c r="I4925" s="5">
        <f t="shared" si="4127"/>
        <v>25842.915000000001</v>
      </c>
      <c r="J4925" s="5">
        <f t="shared" si="4127"/>
        <v>0</v>
      </c>
      <c r="K4925" s="5">
        <f t="shared" si="4127"/>
        <v>0</v>
      </c>
      <c r="L4925" s="5">
        <f t="shared" si="4127"/>
        <v>-25634.599000000002</v>
      </c>
      <c r="M4925" s="5">
        <f t="shared" si="4124"/>
        <v>208.31599999999889</v>
      </c>
      <c r="N4925" s="5">
        <v>53172.571040000003</v>
      </c>
      <c r="O4925" s="5">
        <f>O4926</f>
        <v>208.31582</v>
      </c>
      <c r="P4925" s="5">
        <f t="shared" ref="P4925:V4926" si="4128">P4926</f>
        <v>0</v>
      </c>
      <c r="Q4925" s="5">
        <f t="shared" si="4128"/>
        <v>0</v>
      </c>
      <c r="R4925" s="5">
        <f t="shared" si="4128"/>
        <v>8870.6904200000008</v>
      </c>
      <c r="S4925" s="5">
        <f t="shared" si="4128"/>
        <v>208.31582</v>
      </c>
      <c r="T4925" s="5">
        <v>53172.571040000003</v>
      </c>
      <c r="U4925" s="5">
        <f t="shared" si="4128"/>
        <v>0</v>
      </c>
      <c r="V4925" s="36">
        <f t="shared" si="4128"/>
        <v>8682.9807799999999</v>
      </c>
      <c r="W4925" s="5">
        <f t="shared" si="4082"/>
        <v>100</v>
      </c>
      <c r="X4925" s="26"/>
    </row>
    <row r="4926" spans="1:24" ht="31.5" x14ac:dyDescent="0.25">
      <c r="A4926" s="4" t="s">
        <v>263</v>
      </c>
      <c r="B4926" s="4" t="s">
        <v>1348</v>
      </c>
      <c r="C4926" s="4" t="s">
        <v>1505</v>
      </c>
      <c r="D4926" s="4" t="s">
        <v>11</v>
      </c>
      <c r="E4926" s="14" t="s">
        <v>465</v>
      </c>
      <c r="F4926" s="5">
        <f t="shared" si="4127"/>
        <v>0</v>
      </c>
      <c r="G4926" s="5">
        <f t="shared" si="4127"/>
        <v>0</v>
      </c>
      <c r="H4926" s="5">
        <f t="shared" si="4127"/>
        <v>0</v>
      </c>
      <c r="I4926" s="5">
        <f t="shared" si="4127"/>
        <v>25842.915000000001</v>
      </c>
      <c r="J4926" s="5">
        <f t="shared" si="4127"/>
        <v>0</v>
      </c>
      <c r="K4926" s="5">
        <f t="shared" si="4127"/>
        <v>0</v>
      </c>
      <c r="L4926" s="5">
        <f t="shared" si="4127"/>
        <v>-25634.599000000002</v>
      </c>
      <c r="M4926" s="5">
        <f t="shared" si="4124"/>
        <v>208.31599999999889</v>
      </c>
      <c r="N4926" s="5">
        <v>8870.6904200000008</v>
      </c>
      <c r="O4926" s="5">
        <f>O4927</f>
        <v>208.31582</v>
      </c>
      <c r="P4926" s="5">
        <f t="shared" si="4128"/>
        <v>0</v>
      </c>
      <c r="Q4926" s="5">
        <f t="shared" si="4128"/>
        <v>0</v>
      </c>
      <c r="R4926" s="5">
        <f t="shared" si="4128"/>
        <v>8870.6904200000008</v>
      </c>
      <c r="S4926" s="5">
        <f t="shared" si="4128"/>
        <v>208.31582</v>
      </c>
      <c r="T4926" s="5">
        <v>8682.9807799999999</v>
      </c>
      <c r="U4926" s="5">
        <f t="shared" si="4128"/>
        <v>0</v>
      </c>
      <c r="V4926" s="36">
        <f t="shared" si="4128"/>
        <v>8682.9807799999999</v>
      </c>
      <c r="W4926" s="5">
        <f t="shared" si="4082"/>
        <v>97.883934269909957</v>
      </c>
      <c r="X4926" s="26"/>
    </row>
    <row r="4927" spans="1:24" ht="31.5" x14ac:dyDescent="0.25">
      <c r="A4927" s="4" t="s">
        <v>263</v>
      </c>
      <c r="B4927" s="4" t="s">
        <v>1348</v>
      </c>
      <c r="C4927" s="4" t="s">
        <v>1505</v>
      </c>
      <c r="D4927" s="4" t="s">
        <v>12</v>
      </c>
      <c r="E4927" s="14" t="s">
        <v>466</v>
      </c>
      <c r="F4927" s="5"/>
      <c r="G4927" s="5"/>
      <c r="H4927" s="5"/>
      <c r="I4927" s="22">
        <v>25842.915000000001</v>
      </c>
      <c r="J4927" s="5"/>
      <c r="K4927" s="5"/>
      <c r="L4927" s="5">
        <f>6287.355-31921.954</f>
        <v>-25634.599000000002</v>
      </c>
      <c r="M4927" s="5">
        <f t="shared" si="4124"/>
        <v>208.31599999999889</v>
      </c>
      <c r="N4927" s="5">
        <v>8870.6904200000008</v>
      </c>
      <c r="O4927" s="5">
        <v>208.31582</v>
      </c>
      <c r="P4927" s="5">
        <v>0</v>
      </c>
      <c r="Q4927" s="5">
        <v>0</v>
      </c>
      <c r="R4927" s="5">
        <f>N4927</f>
        <v>8870.6904200000008</v>
      </c>
      <c r="S4927" s="5">
        <f>O4927</f>
        <v>208.31582</v>
      </c>
      <c r="T4927" s="5">
        <v>8682.9807799999999</v>
      </c>
      <c r="U4927" s="5">
        <v>0</v>
      </c>
      <c r="V4927" s="36">
        <f>T4927</f>
        <v>8682.9807799999999</v>
      </c>
      <c r="W4927" s="5">
        <f t="shared" si="4082"/>
        <v>97.883934269909957</v>
      </c>
      <c r="X4927" s="26"/>
    </row>
    <row r="4928" spans="1:24" x14ac:dyDescent="0.25">
      <c r="A4928" s="4" t="s">
        <v>263</v>
      </c>
      <c r="B4928" s="4" t="s">
        <v>1348</v>
      </c>
      <c r="C4928" s="4" t="s">
        <v>1505</v>
      </c>
      <c r="D4928" s="4" t="s">
        <v>13</v>
      </c>
      <c r="E4928" s="14" t="s">
        <v>480</v>
      </c>
      <c r="F4928" s="5">
        <f t="shared" ref="F4928:L4929" si="4129">F4929</f>
        <v>16230.4</v>
      </c>
      <c r="G4928" s="5">
        <f t="shared" si="4129"/>
        <v>39980.400000000001</v>
      </c>
      <c r="H4928" s="5">
        <f t="shared" si="4129"/>
        <v>0</v>
      </c>
      <c r="I4928" s="5">
        <f t="shared" si="4129"/>
        <v>0</v>
      </c>
      <c r="J4928" s="5">
        <f t="shared" si="4129"/>
        <v>0</v>
      </c>
      <c r="K4928" s="5">
        <f t="shared" si="4129"/>
        <v>0</v>
      </c>
      <c r="L4928" s="5">
        <f t="shared" si="4129"/>
        <v>-16230.400000000001</v>
      </c>
      <c r="M4928" s="5">
        <f t="shared" si="4124"/>
        <v>0</v>
      </c>
      <c r="N4928" s="5">
        <v>412611.73157</v>
      </c>
      <c r="O4928" s="5">
        <f>O4929</f>
        <v>0</v>
      </c>
      <c r="P4928" s="5">
        <f t="shared" ref="P4928:V4929" si="4130">P4929</f>
        <v>0</v>
      </c>
      <c r="Q4928" s="5">
        <f t="shared" si="4130"/>
        <v>0</v>
      </c>
      <c r="R4928" s="5">
        <f t="shared" si="4130"/>
        <v>44601.8</v>
      </c>
      <c r="S4928" s="5">
        <f t="shared" si="4130"/>
        <v>0</v>
      </c>
      <c r="T4928" s="5">
        <v>412611.73157</v>
      </c>
      <c r="U4928" s="5">
        <f t="shared" si="4130"/>
        <v>0</v>
      </c>
      <c r="V4928" s="36">
        <f t="shared" si="4130"/>
        <v>0</v>
      </c>
      <c r="W4928" s="5">
        <f t="shared" si="4082"/>
        <v>100</v>
      </c>
      <c r="X4928" s="24"/>
    </row>
    <row r="4929" spans="1:25" x14ac:dyDescent="0.25">
      <c r="A4929" s="4" t="s">
        <v>263</v>
      </c>
      <c r="B4929" s="4" t="s">
        <v>1348</v>
      </c>
      <c r="C4929" s="4" t="s">
        <v>1505</v>
      </c>
      <c r="D4929" s="4" t="s">
        <v>20</v>
      </c>
      <c r="E4929" s="14" t="s">
        <v>483</v>
      </c>
      <c r="F4929" s="5">
        <f t="shared" si="4129"/>
        <v>16230.4</v>
      </c>
      <c r="G4929" s="5">
        <f t="shared" si="4129"/>
        <v>39980.400000000001</v>
      </c>
      <c r="H4929" s="5">
        <f t="shared" si="4129"/>
        <v>0</v>
      </c>
      <c r="I4929" s="5">
        <f t="shared" si="4129"/>
        <v>0</v>
      </c>
      <c r="J4929" s="5">
        <f t="shared" si="4129"/>
        <v>0</v>
      </c>
      <c r="K4929" s="5">
        <f t="shared" si="4129"/>
        <v>0</v>
      </c>
      <c r="L4929" s="5">
        <f t="shared" si="4129"/>
        <v>-16230.400000000001</v>
      </c>
      <c r="M4929" s="5">
        <f t="shared" si="4124"/>
        <v>0</v>
      </c>
      <c r="N4929" s="5">
        <v>412611.73157</v>
      </c>
      <c r="O4929" s="5">
        <f>O4930</f>
        <v>0</v>
      </c>
      <c r="P4929" s="5">
        <f t="shared" si="4130"/>
        <v>0</v>
      </c>
      <c r="Q4929" s="5">
        <f t="shared" si="4130"/>
        <v>0</v>
      </c>
      <c r="R4929" s="5">
        <f t="shared" si="4130"/>
        <v>44601.8</v>
      </c>
      <c r="S4929" s="5">
        <f t="shared" si="4130"/>
        <v>0</v>
      </c>
      <c r="T4929" s="5">
        <v>412611.73157</v>
      </c>
      <c r="U4929" s="5">
        <f t="shared" si="4130"/>
        <v>0</v>
      </c>
      <c r="V4929" s="36">
        <f t="shared" si="4130"/>
        <v>0</v>
      </c>
      <c r="W4929" s="5">
        <f t="shared" si="4082"/>
        <v>100</v>
      </c>
      <c r="X4929" s="24"/>
    </row>
    <row r="4930" spans="1:25" ht="31.5" x14ac:dyDescent="0.25">
      <c r="A4930" s="4" t="s">
        <v>263</v>
      </c>
      <c r="B4930" s="4" t="s">
        <v>1348</v>
      </c>
      <c r="C4930" s="4" t="s">
        <v>25</v>
      </c>
      <c r="D4930" s="4"/>
      <c r="E4930" s="14" t="s">
        <v>728</v>
      </c>
      <c r="F4930" s="5">
        <v>16230.4</v>
      </c>
      <c r="G4930" s="5">
        <v>39980.400000000001</v>
      </c>
      <c r="H4930" s="5"/>
      <c r="I4930" s="5"/>
      <c r="J4930" s="5"/>
      <c r="K4930" s="5"/>
      <c r="L4930" s="5">
        <f>-10236.805-5993.595</f>
        <v>-16230.400000000001</v>
      </c>
      <c r="M4930" s="5">
        <f t="shared" si="4124"/>
        <v>0</v>
      </c>
      <c r="N4930" s="5">
        <v>44601.8</v>
      </c>
      <c r="O4930" s="5">
        <v>0</v>
      </c>
      <c r="P4930" s="5">
        <v>0</v>
      </c>
      <c r="Q4930" s="5">
        <v>0</v>
      </c>
      <c r="R4930" s="5">
        <f>N4930</f>
        <v>44601.8</v>
      </c>
      <c r="S4930" s="5">
        <f>O4930</f>
        <v>0</v>
      </c>
      <c r="T4930" s="5">
        <v>44601.8</v>
      </c>
      <c r="U4930" s="5">
        <v>0</v>
      </c>
      <c r="V4930" s="36">
        <v>0</v>
      </c>
      <c r="W4930" s="5">
        <f t="shared" si="4082"/>
        <v>100</v>
      </c>
      <c r="X4930" s="24"/>
    </row>
    <row r="4931" spans="1:25" ht="31.5" x14ac:dyDescent="0.25">
      <c r="A4931" s="4" t="s">
        <v>263</v>
      </c>
      <c r="B4931" s="4" t="s">
        <v>1348</v>
      </c>
      <c r="C4931" s="4" t="s">
        <v>26</v>
      </c>
      <c r="D4931" s="4"/>
      <c r="E4931" s="14" t="s">
        <v>731</v>
      </c>
      <c r="F4931" s="5">
        <f t="shared" ref="F4931:L4932" si="4131">F4932</f>
        <v>0</v>
      </c>
      <c r="G4931" s="5">
        <f t="shared" si="4131"/>
        <v>0</v>
      </c>
      <c r="H4931" s="5">
        <f t="shared" si="4131"/>
        <v>0</v>
      </c>
      <c r="I4931" s="5">
        <f t="shared" si="4131"/>
        <v>0</v>
      </c>
      <c r="J4931" s="5">
        <f t="shared" si="4131"/>
        <v>0</v>
      </c>
      <c r="K4931" s="5">
        <f t="shared" si="4131"/>
        <v>0</v>
      </c>
      <c r="L4931" s="5">
        <f t="shared" si="4131"/>
        <v>0</v>
      </c>
      <c r="M4931" s="5">
        <f t="shared" si="4124"/>
        <v>0</v>
      </c>
      <c r="N4931" s="5">
        <v>44601.8</v>
      </c>
      <c r="O4931" s="5">
        <f>O4932</f>
        <v>0</v>
      </c>
      <c r="P4931" s="5">
        <f t="shared" ref="P4931:V4932" si="4132">P4932</f>
        <v>0</v>
      </c>
      <c r="Q4931" s="5">
        <f t="shared" si="4132"/>
        <v>0</v>
      </c>
      <c r="R4931" s="5">
        <f t="shared" si="4132"/>
        <v>0</v>
      </c>
      <c r="S4931" s="5">
        <f t="shared" si="4132"/>
        <v>0</v>
      </c>
      <c r="T4931" s="5">
        <v>44601.8</v>
      </c>
      <c r="U4931" s="5">
        <f t="shared" si="4132"/>
        <v>0</v>
      </c>
      <c r="V4931" s="36">
        <f t="shared" si="4132"/>
        <v>0</v>
      </c>
      <c r="W4931" s="5">
        <f t="shared" si="4082"/>
        <v>100</v>
      </c>
      <c r="X4931" s="26"/>
      <c r="Y4931" s="2" t="s">
        <v>1236</v>
      </c>
    </row>
    <row r="4932" spans="1:25" ht="31.5" x14ac:dyDescent="0.25">
      <c r="A4932" s="4" t="s">
        <v>263</v>
      </c>
      <c r="B4932" s="4" t="s">
        <v>1348</v>
      </c>
      <c r="C4932" s="4" t="s">
        <v>27</v>
      </c>
      <c r="D4932" s="4"/>
      <c r="E4932" s="14" t="s">
        <v>722</v>
      </c>
      <c r="F4932" s="5">
        <f t="shared" si="4131"/>
        <v>0</v>
      </c>
      <c r="G4932" s="5">
        <f t="shared" si="4131"/>
        <v>0</v>
      </c>
      <c r="H4932" s="5">
        <f t="shared" si="4131"/>
        <v>0</v>
      </c>
      <c r="I4932" s="5">
        <f t="shared" si="4131"/>
        <v>0</v>
      </c>
      <c r="J4932" s="5">
        <f t="shared" si="4131"/>
        <v>0</v>
      </c>
      <c r="K4932" s="5">
        <f t="shared" si="4131"/>
        <v>0</v>
      </c>
      <c r="L4932" s="5">
        <f t="shared" si="4131"/>
        <v>0</v>
      </c>
      <c r="M4932" s="5">
        <f t="shared" si="4124"/>
        <v>0</v>
      </c>
      <c r="N4932" s="5">
        <v>42197.27663</v>
      </c>
      <c r="O4932" s="5">
        <f>O4933</f>
        <v>0</v>
      </c>
      <c r="P4932" s="5">
        <f t="shared" si="4132"/>
        <v>0</v>
      </c>
      <c r="Q4932" s="5">
        <f t="shared" si="4132"/>
        <v>0</v>
      </c>
      <c r="R4932" s="5">
        <f t="shared" si="4132"/>
        <v>0</v>
      </c>
      <c r="S4932" s="5">
        <f t="shared" si="4132"/>
        <v>0</v>
      </c>
      <c r="T4932" s="5">
        <v>42197.27663</v>
      </c>
      <c r="U4932" s="5">
        <f t="shared" si="4132"/>
        <v>0</v>
      </c>
      <c r="V4932" s="36">
        <f t="shared" si="4132"/>
        <v>0</v>
      </c>
      <c r="W4932" s="5">
        <f t="shared" si="4082"/>
        <v>100</v>
      </c>
      <c r="X4932" s="26"/>
      <c r="Y4932" s="2" t="s">
        <v>1236</v>
      </c>
    </row>
    <row r="4933" spans="1:25" ht="78.75" x14ac:dyDescent="0.25">
      <c r="A4933" s="4" t="s">
        <v>263</v>
      </c>
      <c r="B4933" s="4" t="s">
        <v>1348</v>
      </c>
      <c r="C4933" s="4" t="s">
        <v>27</v>
      </c>
      <c r="D4933" s="4" t="s">
        <v>18</v>
      </c>
      <c r="E4933" s="14" t="s">
        <v>462</v>
      </c>
      <c r="F4933" s="5"/>
      <c r="G4933" s="5"/>
      <c r="H4933" s="5"/>
      <c r="I4933" s="5"/>
      <c r="J4933" s="5"/>
      <c r="K4933" s="5"/>
      <c r="L4933" s="5"/>
      <c r="M4933" s="5">
        <f t="shared" si="4124"/>
        <v>0</v>
      </c>
      <c r="N4933" s="5">
        <v>42197.27663</v>
      </c>
      <c r="O4933" s="5">
        <v>0</v>
      </c>
      <c r="P4933" s="5">
        <v>0</v>
      </c>
      <c r="Q4933" s="5">
        <v>0</v>
      </c>
      <c r="R4933" s="5">
        <v>0</v>
      </c>
      <c r="S4933" s="5">
        <v>0</v>
      </c>
      <c r="T4933" s="5">
        <v>42197.27663</v>
      </c>
      <c r="U4933" s="5">
        <v>0</v>
      </c>
      <c r="V4933" s="36">
        <v>0</v>
      </c>
      <c r="W4933" s="5">
        <f t="shared" si="4082"/>
        <v>100</v>
      </c>
      <c r="X4933" s="26"/>
      <c r="Y4933" s="2" t="s">
        <v>1236</v>
      </c>
    </row>
    <row r="4934" spans="1:25" ht="31.5" x14ac:dyDescent="0.25">
      <c r="A4934" s="4" t="s">
        <v>263</v>
      </c>
      <c r="B4934" s="4" t="s">
        <v>1348</v>
      </c>
      <c r="C4934" s="4" t="s">
        <v>27</v>
      </c>
      <c r="D4934" s="4" t="s">
        <v>28</v>
      </c>
      <c r="E4934" s="14" t="s">
        <v>464</v>
      </c>
      <c r="F4934" s="5">
        <f t="shared" ref="F4934:L4935" si="4133">F4935</f>
        <v>12170.5</v>
      </c>
      <c r="G4934" s="5">
        <f t="shared" si="4133"/>
        <v>37733.300000000003</v>
      </c>
      <c r="H4934" s="5">
        <f t="shared" si="4133"/>
        <v>0</v>
      </c>
      <c r="I4934" s="5">
        <f t="shared" si="4133"/>
        <v>0</v>
      </c>
      <c r="J4934" s="5">
        <f t="shared" si="4133"/>
        <v>0</v>
      </c>
      <c r="K4934" s="5">
        <f t="shared" si="4133"/>
        <v>0</v>
      </c>
      <c r="L4934" s="5">
        <f t="shared" si="4133"/>
        <v>-12170.499999999998</v>
      </c>
      <c r="M4934" s="5">
        <f t="shared" si="4124"/>
        <v>0</v>
      </c>
      <c r="N4934" s="5">
        <v>42197.27663</v>
      </c>
      <c r="O4934" s="5">
        <f>O4935</f>
        <v>0</v>
      </c>
      <c r="P4934" s="5">
        <f t="shared" ref="P4934:V4935" si="4134">P4935</f>
        <v>0</v>
      </c>
      <c r="Q4934" s="5">
        <f t="shared" si="4134"/>
        <v>0</v>
      </c>
      <c r="R4934" s="5">
        <f t="shared" si="4134"/>
        <v>22.356999999999999</v>
      </c>
      <c r="S4934" s="5">
        <f t="shared" si="4134"/>
        <v>0</v>
      </c>
      <c r="T4934" s="5">
        <v>42197.27663</v>
      </c>
      <c r="U4934" s="5">
        <f t="shared" si="4134"/>
        <v>0</v>
      </c>
      <c r="V4934" s="36">
        <f t="shared" si="4134"/>
        <v>0</v>
      </c>
      <c r="W4934" s="5">
        <f t="shared" si="4082"/>
        <v>100</v>
      </c>
      <c r="X4934" s="24"/>
    </row>
    <row r="4935" spans="1:25" ht="31.5" x14ac:dyDescent="0.25">
      <c r="A4935" s="4" t="s">
        <v>263</v>
      </c>
      <c r="B4935" s="4" t="s">
        <v>1348</v>
      </c>
      <c r="C4935" s="4" t="s">
        <v>29</v>
      </c>
      <c r="D4935" s="4"/>
      <c r="E4935" s="14" t="s">
        <v>723</v>
      </c>
      <c r="F4935" s="5">
        <f t="shared" si="4133"/>
        <v>12170.5</v>
      </c>
      <c r="G4935" s="5">
        <f t="shared" si="4133"/>
        <v>37733.300000000003</v>
      </c>
      <c r="H4935" s="5">
        <f t="shared" si="4133"/>
        <v>0</v>
      </c>
      <c r="I4935" s="5">
        <f t="shared" si="4133"/>
        <v>0</v>
      </c>
      <c r="J4935" s="5">
        <f t="shared" si="4133"/>
        <v>0</v>
      </c>
      <c r="K4935" s="5">
        <f t="shared" si="4133"/>
        <v>0</v>
      </c>
      <c r="L4935" s="5">
        <f t="shared" si="4133"/>
        <v>-12170.499999999998</v>
      </c>
      <c r="M4935" s="5">
        <f t="shared" si="4124"/>
        <v>0</v>
      </c>
      <c r="N4935" s="5">
        <v>2404.5233699999999</v>
      </c>
      <c r="O4935" s="5">
        <f>O4936</f>
        <v>0</v>
      </c>
      <c r="P4935" s="5">
        <f t="shared" si="4134"/>
        <v>0</v>
      </c>
      <c r="Q4935" s="5">
        <f t="shared" si="4134"/>
        <v>0</v>
      </c>
      <c r="R4935" s="5">
        <f t="shared" si="4134"/>
        <v>22.356999999999999</v>
      </c>
      <c r="S4935" s="5">
        <f t="shared" si="4134"/>
        <v>0</v>
      </c>
      <c r="T4935" s="5">
        <v>2404.5233699999999</v>
      </c>
      <c r="U4935" s="5">
        <f t="shared" si="4134"/>
        <v>0</v>
      </c>
      <c r="V4935" s="36">
        <f t="shared" si="4134"/>
        <v>0</v>
      </c>
      <c r="W4935" s="5">
        <f t="shared" si="4082"/>
        <v>100</v>
      </c>
      <c r="X4935" s="24"/>
    </row>
    <row r="4936" spans="1:25" ht="78.75" x14ac:dyDescent="0.25">
      <c r="A4936" s="4" t="s">
        <v>263</v>
      </c>
      <c r="B4936" s="4" t="s">
        <v>1348</v>
      </c>
      <c r="C4936" s="4" t="s">
        <v>29</v>
      </c>
      <c r="D4936" s="4" t="s">
        <v>18</v>
      </c>
      <c r="E4936" s="14" t="s">
        <v>462</v>
      </c>
      <c r="F4936" s="5">
        <v>12170.5</v>
      </c>
      <c r="G4936" s="5">
        <v>37733.300000000003</v>
      </c>
      <c r="H4936" s="5"/>
      <c r="I4936" s="5"/>
      <c r="J4936" s="5"/>
      <c r="K4936" s="5"/>
      <c r="L4936" s="5">
        <f>26867.7-26202.266-12835.934</f>
        <v>-12170.499999999998</v>
      </c>
      <c r="M4936" s="5">
        <f t="shared" si="4124"/>
        <v>0</v>
      </c>
      <c r="N4936" s="5">
        <v>22.356999999999999</v>
      </c>
      <c r="O4936" s="5">
        <v>0</v>
      </c>
      <c r="P4936" s="5">
        <v>0</v>
      </c>
      <c r="Q4936" s="5">
        <v>0</v>
      </c>
      <c r="R4936" s="5">
        <f>N4936</f>
        <v>22.356999999999999</v>
      </c>
      <c r="S4936" s="5">
        <f>O4936</f>
        <v>0</v>
      </c>
      <c r="T4936" s="5">
        <v>22.356999999999999</v>
      </c>
      <c r="U4936" s="5">
        <v>0</v>
      </c>
      <c r="V4936" s="36">
        <v>0</v>
      </c>
      <c r="W4936" s="5">
        <f t="shared" si="4082"/>
        <v>100</v>
      </c>
      <c r="X4936" s="24"/>
    </row>
    <row r="4937" spans="1:25" ht="31.5" x14ac:dyDescent="0.25">
      <c r="A4937" s="4" t="s">
        <v>263</v>
      </c>
      <c r="B4937" s="4" t="s">
        <v>1348</v>
      </c>
      <c r="C4937" s="4" t="s">
        <v>29</v>
      </c>
      <c r="D4937" s="4" t="s">
        <v>28</v>
      </c>
      <c r="E4937" s="14" t="s">
        <v>464</v>
      </c>
      <c r="F4937" s="5">
        <f>F4938</f>
        <v>0</v>
      </c>
      <c r="G4937" s="5">
        <f t="shared" ref="G4937:L4938" si="4135">G4938</f>
        <v>14256.800000000001</v>
      </c>
      <c r="H4937" s="5">
        <f t="shared" si="4135"/>
        <v>0</v>
      </c>
      <c r="I4937" s="5">
        <f t="shared" si="4135"/>
        <v>0</v>
      </c>
      <c r="J4937" s="5">
        <f t="shared" si="4135"/>
        <v>0</v>
      </c>
      <c r="K4937" s="5">
        <f t="shared" si="4135"/>
        <v>0</v>
      </c>
      <c r="L4937" s="5">
        <f t="shared" si="4135"/>
        <v>0</v>
      </c>
      <c r="M4937" s="5">
        <f t="shared" si="4124"/>
        <v>0</v>
      </c>
      <c r="N4937" s="5">
        <v>22.356999999999999</v>
      </c>
      <c r="O4937" s="5">
        <f>O4938</f>
        <v>0</v>
      </c>
      <c r="P4937" s="5">
        <f t="shared" ref="P4937:V4938" si="4136">P4938</f>
        <v>0</v>
      </c>
      <c r="Q4937" s="5">
        <f t="shared" si="4136"/>
        <v>0</v>
      </c>
      <c r="R4937" s="5">
        <f t="shared" si="4136"/>
        <v>0</v>
      </c>
      <c r="S4937" s="5">
        <f t="shared" si="4136"/>
        <v>0</v>
      </c>
      <c r="T4937" s="5">
        <v>22.356999999999999</v>
      </c>
      <c r="U4937" s="5">
        <f t="shared" si="4136"/>
        <v>0</v>
      </c>
      <c r="V4937" s="36">
        <f t="shared" si="4136"/>
        <v>0</v>
      </c>
      <c r="W4937" s="5">
        <f t="shared" si="4082"/>
        <v>100</v>
      </c>
      <c r="X4937" s="26"/>
      <c r="Y4937" s="2" t="s">
        <v>1236</v>
      </c>
    </row>
    <row r="4938" spans="1:25" ht="31.5" x14ac:dyDescent="0.25">
      <c r="A4938" s="4" t="s">
        <v>263</v>
      </c>
      <c r="B4938" s="4" t="s">
        <v>1348</v>
      </c>
      <c r="C4938" s="4" t="s">
        <v>29</v>
      </c>
      <c r="D4938" s="4" t="s">
        <v>11</v>
      </c>
      <c r="E4938" s="14" t="s">
        <v>465</v>
      </c>
      <c r="F4938" s="5">
        <f>F4939</f>
        <v>0</v>
      </c>
      <c r="G4938" s="5">
        <f t="shared" si="4135"/>
        <v>14256.800000000001</v>
      </c>
      <c r="H4938" s="5">
        <f t="shared" si="4135"/>
        <v>0</v>
      </c>
      <c r="I4938" s="5">
        <f t="shared" si="4135"/>
        <v>0</v>
      </c>
      <c r="J4938" s="5">
        <f t="shared" si="4135"/>
        <v>0</v>
      </c>
      <c r="K4938" s="5">
        <f t="shared" si="4135"/>
        <v>0</v>
      </c>
      <c r="L4938" s="5">
        <f t="shared" si="4135"/>
        <v>0</v>
      </c>
      <c r="M4938" s="5">
        <f t="shared" si="4124"/>
        <v>0</v>
      </c>
      <c r="N4938" s="5">
        <v>2002.1663699999999</v>
      </c>
      <c r="O4938" s="5">
        <f>O4939</f>
        <v>0</v>
      </c>
      <c r="P4938" s="5">
        <f t="shared" si="4136"/>
        <v>0</v>
      </c>
      <c r="Q4938" s="5">
        <f t="shared" si="4136"/>
        <v>0</v>
      </c>
      <c r="R4938" s="5">
        <f t="shared" si="4136"/>
        <v>0</v>
      </c>
      <c r="S4938" s="5">
        <f t="shared" si="4136"/>
        <v>0</v>
      </c>
      <c r="T4938" s="5">
        <v>2002.1663699999999</v>
      </c>
      <c r="U4938" s="5">
        <f t="shared" si="4136"/>
        <v>0</v>
      </c>
      <c r="V4938" s="36">
        <f t="shared" si="4136"/>
        <v>0</v>
      </c>
      <c r="W4938" s="5">
        <f t="shared" si="4082"/>
        <v>100</v>
      </c>
      <c r="X4938" s="26"/>
      <c r="Y4938" s="2" t="s">
        <v>1236</v>
      </c>
    </row>
    <row r="4939" spans="1:25" ht="31.5" x14ac:dyDescent="0.25">
      <c r="A4939" s="4" t="s">
        <v>263</v>
      </c>
      <c r="B4939" s="4" t="s">
        <v>1348</v>
      </c>
      <c r="C4939" s="4" t="s">
        <v>29</v>
      </c>
      <c r="D4939" s="4" t="s">
        <v>12</v>
      </c>
      <c r="E4939" s="14" t="s">
        <v>466</v>
      </c>
      <c r="F4939" s="5"/>
      <c r="G4939" s="5">
        <v>14256.800000000001</v>
      </c>
      <c r="H4939" s="5"/>
      <c r="I4939" s="5"/>
      <c r="J4939" s="5"/>
      <c r="K4939" s="5"/>
      <c r="L4939" s="5"/>
      <c r="M4939" s="5">
        <f t="shared" si="4124"/>
        <v>0</v>
      </c>
      <c r="N4939" s="5">
        <v>2002.1663699999999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2002.1663699999999</v>
      </c>
      <c r="U4939" s="5">
        <v>0</v>
      </c>
      <c r="V4939" s="36">
        <v>0</v>
      </c>
      <c r="W4939" s="5">
        <f t="shared" ref="W4939:W5002" si="4137">T4939/N4939*100</f>
        <v>100</v>
      </c>
      <c r="X4939" s="26"/>
      <c r="Y4939" s="2" t="s">
        <v>1236</v>
      </c>
    </row>
    <row r="4940" spans="1:25" x14ac:dyDescent="0.25">
      <c r="A4940" s="4" t="s">
        <v>263</v>
      </c>
      <c r="B4940" s="4" t="s">
        <v>1348</v>
      </c>
      <c r="C4940" s="4" t="s">
        <v>29</v>
      </c>
      <c r="D4940" s="4" t="s">
        <v>13</v>
      </c>
      <c r="E4940" s="14" t="s">
        <v>480</v>
      </c>
      <c r="F4940" s="5">
        <f t="shared" ref="F4940:H4941" si="4138">F4941</f>
        <v>18910</v>
      </c>
      <c r="G4940" s="5">
        <f t="shared" si="4138"/>
        <v>53457.599999999999</v>
      </c>
      <c r="H4940" s="5">
        <f t="shared" si="4138"/>
        <v>0</v>
      </c>
      <c r="I4940" s="5">
        <f t="shared" ref="I4940:L4941" si="4139">I4941</f>
        <v>0</v>
      </c>
      <c r="J4940" s="5">
        <f t="shared" si="4139"/>
        <v>0</v>
      </c>
      <c r="K4940" s="5">
        <f t="shared" si="4139"/>
        <v>0</v>
      </c>
      <c r="L4940" s="5">
        <f>L4941</f>
        <v>-18909.999999999996</v>
      </c>
      <c r="M4940" s="5">
        <f t="shared" si="4124"/>
        <v>0</v>
      </c>
      <c r="N4940" s="5">
        <v>380</v>
      </c>
      <c r="O4940" s="5">
        <f>O4941</f>
        <v>0</v>
      </c>
      <c r="P4940" s="5">
        <f t="shared" ref="P4940:V4940" si="4140">P4941</f>
        <v>0</v>
      </c>
      <c r="Q4940" s="5">
        <f t="shared" si="4140"/>
        <v>0</v>
      </c>
      <c r="R4940" s="5">
        <f t="shared" si="4140"/>
        <v>4787.1300799999999</v>
      </c>
      <c r="S4940" s="5">
        <f t="shared" si="4140"/>
        <v>0</v>
      </c>
      <c r="T4940" s="5">
        <v>380</v>
      </c>
      <c r="U4940" s="5">
        <f t="shared" si="4140"/>
        <v>0</v>
      </c>
      <c r="V4940" s="36">
        <f t="shared" si="4140"/>
        <v>0</v>
      </c>
      <c r="W4940" s="5">
        <f t="shared" si="4137"/>
        <v>100</v>
      </c>
      <c r="X4940" s="24"/>
    </row>
    <row r="4941" spans="1:25" x14ac:dyDescent="0.25">
      <c r="A4941" s="4" t="s">
        <v>263</v>
      </c>
      <c r="B4941" s="4" t="s">
        <v>1348</v>
      </c>
      <c r="C4941" s="4" t="s">
        <v>29</v>
      </c>
      <c r="D4941" s="4" t="s">
        <v>20</v>
      </c>
      <c r="E4941" s="14" t="s">
        <v>483</v>
      </c>
      <c r="F4941" s="5">
        <f t="shared" si="4138"/>
        <v>18910</v>
      </c>
      <c r="G4941" s="5">
        <f t="shared" si="4138"/>
        <v>53457.599999999999</v>
      </c>
      <c r="H4941" s="5">
        <f t="shared" si="4138"/>
        <v>0</v>
      </c>
      <c r="I4941" s="5">
        <f t="shared" si="4139"/>
        <v>0</v>
      </c>
      <c r="J4941" s="5">
        <f t="shared" si="4139"/>
        <v>0</v>
      </c>
      <c r="K4941" s="5">
        <f t="shared" si="4139"/>
        <v>0</v>
      </c>
      <c r="L4941" s="5">
        <f t="shared" si="4139"/>
        <v>-18909.999999999996</v>
      </c>
      <c r="M4941" s="5">
        <f t="shared" si="4124"/>
        <v>0</v>
      </c>
      <c r="N4941" s="5">
        <v>380</v>
      </c>
      <c r="O4941" s="5">
        <f>O4942</f>
        <v>0</v>
      </c>
      <c r="P4941" s="5">
        <f t="shared" ref="P4941:V4941" si="4141">P4942</f>
        <v>0</v>
      </c>
      <c r="Q4941" s="5">
        <f t="shared" si="4141"/>
        <v>0</v>
      </c>
      <c r="R4941" s="5">
        <f t="shared" si="4141"/>
        <v>4787.1300799999999</v>
      </c>
      <c r="S4941" s="5">
        <f t="shared" si="4141"/>
        <v>0</v>
      </c>
      <c r="T4941" s="5">
        <v>380</v>
      </c>
      <c r="U4941" s="5">
        <f t="shared" si="4141"/>
        <v>0</v>
      </c>
      <c r="V4941" s="36">
        <f t="shared" si="4141"/>
        <v>0</v>
      </c>
      <c r="W4941" s="5">
        <f t="shared" si="4137"/>
        <v>100</v>
      </c>
      <c r="X4941" s="24"/>
    </row>
    <row r="4942" spans="1:25" ht="47.25" x14ac:dyDescent="0.25">
      <c r="A4942" s="4" t="s">
        <v>263</v>
      </c>
      <c r="B4942" s="4" t="s">
        <v>1348</v>
      </c>
      <c r="C4942" s="4" t="s">
        <v>36</v>
      </c>
      <c r="D4942" s="4"/>
      <c r="E4942" s="14" t="s">
        <v>732</v>
      </c>
      <c r="F4942" s="5">
        <v>18910</v>
      </c>
      <c r="G4942" s="5">
        <v>53457.599999999999</v>
      </c>
      <c r="H4942" s="5"/>
      <c r="I4942" s="5"/>
      <c r="J4942" s="5"/>
      <c r="K4942" s="5"/>
      <c r="L4942" s="5">
        <f>43000-42212.526-19697.474</f>
        <v>-18909.999999999996</v>
      </c>
      <c r="M4942" s="5">
        <f t="shared" si="4124"/>
        <v>0</v>
      </c>
      <c r="N4942" s="5">
        <v>4787.1300799999999</v>
      </c>
      <c r="O4942" s="5">
        <v>0</v>
      </c>
      <c r="P4942" s="5">
        <v>0</v>
      </c>
      <c r="Q4942" s="5">
        <v>0</v>
      </c>
      <c r="R4942" s="5">
        <f>N4942</f>
        <v>4787.1300799999999</v>
      </c>
      <c r="S4942" s="5">
        <f>O4942</f>
        <v>0</v>
      </c>
      <c r="T4942" s="5">
        <v>4787.1300799999999</v>
      </c>
      <c r="U4942" s="5">
        <v>0</v>
      </c>
      <c r="V4942" s="36">
        <v>0</v>
      </c>
      <c r="W4942" s="5">
        <f t="shared" si="4137"/>
        <v>100</v>
      </c>
      <c r="X4942" s="24"/>
    </row>
    <row r="4943" spans="1:25" ht="31.5" x14ac:dyDescent="0.25">
      <c r="A4943" s="4" t="s">
        <v>263</v>
      </c>
      <c r="B4943" s="4" t="s">
        <v>1348</v>
      </c>
      <c r="C4943" s="4" t="s">
        <v>43</v>
      </c>
      <c r="D4943" s="4"/>
      <c r="E4943" s="14" t="s">
        <v>733</v>
      </c>
      <c r="F4943" s="5">
        <f t="shared" ref="F4943:L4944" si="4142">F4944</f>
        <v>0</v>
      </c>
      <c r="G4943" s="5">
        <f t="shared" si="4142"/>
        <v>0</v>
      </c>
      <c r="H4943" s="5">
        <f t="shared" si="4142"/>
        <v>0</v>
      </c>
      <c r="I4943" s="5">
        <f t="shared" si="4142"/>
        <v>0</v>
      </c>
      <c r="J4943" s="5">
        <f t="shared" si="4142"/>
        <v>0</v>
      </c>
      <c r="K4943" s="5">
        <f t="shared" si="4142"/>
        <v>0</v>
      </c>
      <c r="L4943" s="5">
        <f t="shared" si="4142"/>
        <v>0</v>
      </c>
      <c r="M4943" s="5">
        <f t="shared" si="4124"/>
        <v>0</v>
      </c>
      <c r="N4943" s="5">
        <v>4766.7506800000001</v>
      </c>
      <c r="O4943" s="5">
        <f>O4944</f>
        <v>0</v>
      </c>
      <c r="P4943" s="5">
        <f t="shared" ref="P4943:V4944" si="4143">P4944</f>
        <v>0</v>
      </c>
      <c r="Q4943" s="5">
        <f t="shared" si="4143"/>
        <v>0</v>
      </c>
      <c r="R4943" s="5">
        <f t="shared" si="4143"/>
        <v>0</v>
      </c>
      <c r="S4943" s="5">
        <f t="shared" si="4143"/>
        <v>0</v>
      </c>
      <c r="T4943" s="5">
        <v>4766.7506800000001</v>
      </c>
      <c r="U4943" s="5">
        <f t="shared" si="4143"/>
        <v>0</v>
      </c>
      <c r="V4943" s="36">
        <f t="shared" si="4143"/>
        <v>0</v>
      </c>
      <c r="W4943" s="5">
        <f t="shared" si="4137"/>
        <v>100</v>
      </c>
      <c r="X4943" s="26"/>
      <c r="Y4943" s="2" t="s">
        <v>1236</v>
      </c>
    </row>
    <row r="4944" spans="1:25" ht="31.5" x14ac:dyDescent="0.25">
      <c r="A4944" s="4" t="s">
        <v>263</v>
      </c>
      <c r="B4944" s="4" t="s">
        <v>1348</v>
      </c>
      <c r="C4944" s="4" t="s">
        <v>44</v>
      </c>
      <c r="D4944" s="4"/>
      <c r="E4944" s="14" t="s">
        <v>734</v>
      </c>
      <c r="F4944" s="5">
        <f t="shared" si="4142"/>
        <v>0</v>
      </c>
      <c r="G4944" s="5">
        <f t="shared" si="4142"/>
        <v>0</v>
      </c>
      <c r="H4944" s="5">
        <f t="shared" si="4142"/>
        <v>0</v>
      </c>
      <c r="I4944" s="5">
        <f t="shared" si="4142"/>
        <v>0</v>
      </c>
      <c r="J4944" s="5">
        <f t="shared" si="4142"/>
        <v>0</v>
      </c>
      <c r="K4944" s="5">
        <f t="shared" si="4142"/>
        <v>0</v>
      </c>
      <c r="L4944" s="5">
        <f t="shared" si="4142"/>
        <v>0</v>
      </c>
      <c r="M4944" s="5">
        <f t="shared" si="4124"/>
        <v>0</v>
      </c>
      <c r="N4944" s="5">
        <v>4766.7506800000001</v>
      </c>
      <c r="O4944" s="5">
        <f>O4945</f>
        <v>0</v>
      </c>
      <c r="P4944" s="5">
        <f t="shared" si="4143"/>
        <v>0</v>
      </c>
      <c r="Q4944" s="5">
        <f t="shared" si="4143"/>
        <v>0</v>
      </c>
      <c r="R4944" s="5">
        <f t="shared" si="4143"/>
        <v>0</v>
      </c>
      <c r="S4944" s="5">
        <f t="shared" si="4143"/>
        <v>0</v>
      </c>
      <c r="T4944" s="5">
        <v>4766.7506800000001</v>
      </c>
      <c r="U4944" s="5">
        <f t="shared" si="4143"/>
        <v>0</v>
      </c>
      <c r="V4944" s="36">
        <f t="shared" si="4143"/>
        <v>0</v>
      </c>
      <c r="W4944" s="5">
        <f t="shared" si="4137"/>
        <v>100</v>
      </c>
      <c r="X4944" s="26"/>
      <c r="Y4944" s="2" t="s">
        <v>1236</v>
      </c>
    </row>
    <row r="4945" spans="1:25" x14ac:dyDescent="0.25">
      <c r="A4945" s="4" t="s">
        <v>263</v>
      </c>
      <c r="B4945" s="4" t="s">
        <v>1348</v>
      </c>
      <c r="C4945" s="4" t="s">
        <v>44</v>
      </c>
      <c r="D4945" s="4" t="s">
        <v>13</v>
      </c>
      <c r="E4945" s="14" t="s">
        <v>480</v>
      </c>
      <c r="F4945" s="5"/>
      <c r="G4945" s="5"/>
      <c r="H4945" s="5"/>
      <c r="I4945" s="5"/>
      <c r="J4945" s="5"/>
      <c r="K4945" s="5"/>
      <c r="L4945" s="5"/>
      <c r="M4945" s="5">
        <f t="shared" si="4124"/>
        <v>0</v>
      </c>
      <c r="N4945" s="5">
        <v>4766.7506800000001</v>
      </c>
      <c r="O4945" s="5">
        <v>0</v>
      </c>
      <c r="P4945" s="5">
        <v>0</v>
      </c>
      <c r="Q4945" s="5">
        <v>0</v>
      </c>
      <c r="R4945" s="5">
        <v>0</v>
      </c>
      <c r="S4945" s="5">
        <v>0</v>
      </c>
      <c r="T4945" s="5">
        <v>4766.7506800000001</v>
      </c>
      <c r="U4945" s="5">
        <v>0</v>
      </c>
      <c r="V4945" s="36">
        <v>0</v>
      </c>
      <c r="W4945" s="5">
        <f t="shared" si="4137"/>
        <v>100</v>
      </c>
      <c r="X4945" s="26"/>
      <c r="Y4945" s="2" t="s">
        <v>1236</v>
      </c>
    </row>
    <row r="4946" spans="1:25" x14ac:dyDescent="0.25">
      <c r="A4946" s="4" t="s">
        <v>263</v>
      </c>
      <c r="B4946" s="4" t="s">
        <v>1348</v>
      </c>
      <c r="C4946" s="4" t="s">
        <v>44</v>
      </c>
      <c r="D4946" s="4" t="s">
        <v>14</v>
      </c>
      <c r="E4946" s="14" t="s">
        <v>482</v>
      </c>
      <c r="F4946" s="5">
        <f t="shared" ref="F4946:L4947" si="4144">F4947</f>
        <v>1928.1</v>
      </c>
      <c r="G4946" s="5">
        <f t="shared" si="4144"/>
        <v>3072.8</v>
      </c>
      <c r="H4946" s="5">
        <f t="shared" si="4144"/>
        <v>0</v>
      </c>
      <c r="I4946" s="5">
        <f t="shared" si="4144"/>
        <v>0</v>
      </c>
      <c r="J4946" s="5">
        <f t="shared" si="4144"/>
        <v>0</v>
      </c>
      <c r="K4946" s="5">
        <f t="shared" si="4144"/>
        <v>0</v>
      </c>
      <c r="L4946" s="5">
        <f t="shared" si="4144"/>
        <v>-84.251000000000005</v>
      </c>
      <c r="M4946" s="5">
        <f t="shared" si="4124"/>
        <v>1843.8489999999999</v>
      </c>
      <c r="N4946" s="5">
        <v>4766.7506800000001</v>
      </c>
      <c r="O4946" s="5">
        <f>O4947</f>
        <v>103.15452999999999</v>
      </c>
      <c r="P4946" s="5">
        <f t="shared" ref="P4946:V4947" si="4145">P4947</f>
        <v>0</v>
      </c>
      <c r="Q4946" s="5">
        <f t="shared" si="4145"/>
        <v>0</v>
      </c>
      <c r="R4946" s="5">
        <f t="shared" si="4145"/>
        <v>20.3794</v>
      </c>
      <c r="S4946" s="5">
        <f t="shared" si="4145"/>
        <v>103.15452999999999</v>
      </c>
      <c r="T4946" s="5">
        <v>4766.7506800000001</v>
      </c>
      <c r="U4946" s="5">
        <f t="shared" si="4145"/>
        <v>0</v>
      </c>
      <c r="V4946" s="36">
        <f t="shared" si="4145"/>
        <v>20.3794</v>
      </c>
      <c r="W4946" s="5">
        <f t="shared" si="4137"/>
        <v>100</v>
      </c>
      <c r="X4946" s="26"/>
    </row>
    <row r="4947" spans="1:25" ht="47.25" x14ac:dyDescent="0.25">
      <c r="A4947" s="4" t="s">
        <v>263</v>
      </c>
      <c r="B4947" s="4" t="s">
        <v>1348</v>
      </c>
      <c r="C4947" s="4" t="s">
        <v>1081</v>
      </c>
      <c r="D4947" s="4"/>
      <c r="E4947" s="14" t="s">
        <v>1083</v>
      </c>
      <c r="F4947" s="5">
        <f t="shared" si="4144"/>
        <v>1928.1</v>
      </c>
      <c r="G4947" s="5">
        <f t="shared" si="4144"/>
        <v>3072.8</v>
      </c>
      <c r="H4947" s="5">
        <f t="shared" si="4144"/>
        <v>0</v>
      </c>
      <c r="I4947" s="5">
        <f t="shared" si="4144"/>
        <v>0</v>
      </c>
      <c r="J4947" s="5">
        <f t="shared" si="4144"/>
        <v>0</v>
      </c>
      <c r="K4947" s="5">
        <f t="shared" si="4144"/>
        <v>0</v>
      </c>
      <c r="L4947" s="5">
        <f t="shared" si="4144"/>
        <v>-84.251000000000005</v>
      </c>
      <c r="M4947" s="5">
        <f t="shared" si="4124"/>
        <v>1843.8489999999999</v>
      </c>
      <c r="N4947" s="5">
        <v>20.3794</v>
      </c>
      <c r="O4947" s="5">
        <f>O4948</f>
        <v>103.15452999999999</v>
      </c>
      <c r="P4947" s="5">
        <f t="shared" si="4145"/>
        <v>0</v>
      </c>
      <c r="Q4947" s="5">
        <f t="shared" si="4145"/>
        <v>0</v>
      </c>
      <c r="R4947" s="5">
        <f t="shared" si="4145"/>
        <v>20.3794</v>
      </c>
      <c r="S4947" s="5">
        <f t="shared" si="4145"/>
        <v>103.15452999999999</v>
      </c>
      <c r="T4947" s="5">
        <v>20.3794</v>
      </c>
      <c r="U4947" s="5">
        <f t="shared" si="4145"/>
        <v>0</v>
      </c>
      <c r="V4947" s="36">
        <f t="shared" si="4145"/>
        <v>20.3794</v>
      </c>
      <c r="W4947" s="5">
        <f t="shared" si="4137"/>
        <v>100</v>
      </c>
      <c r="X4947" s="26"/>
    </row>
    <row r="4948" spans="1:25" ht="31.5" x14ac:dyDescent="0.25">
      <c r="A4948" s="4" t="s">
        <v>263</v>
      </c>
      <c r="B4948" s="4" t="s">
        <v>1348</v>
      </c>
      <c r="C4948" s="4" t="s">
        <v>1082</v>
      </c>
      <c r="D4948" s="4"/>
      <c r="E4948" s="14" t="s">
        <v>1084</v>
      </c>
      <c r="F4948" s="5">
        <v>1928.1</v>
      </c>
      <c r="G4948" s="5">
        <v>3072.8</v>
      </c>
      <c r="H4948" s="5"/>
      <c r="I4948" s="5"/>
      <c r="J4948" s="5"/>
      <c r="K4948" s="5"/>
      <c r="L4948" s="5">
        <v>-84.251000000000005</v>
      </c>
      <c r="M4948" s="5">
        <f t="shared" si="4124"/>
        <v>1843.8489999999999</v>
      </c>
      <c r="N4948" s="5">
        <v>20.3794</v>
      </c>
      <c r="O4948" s="5">
        <v>103.15452999999999</v>
      </c>
      <c r="P4948" s="5">
        <v>0</v>
      </c>
      <c r="Q4948" s="5">
        <v>0</v>
      </c>
      <c r="R4948" s="5">
        <f>N4948</f>
        <v>20.3794</v>
      </c>
      <c r="S4948" s="5">
        <f>O4948</f>
        <v>103.15452999999999</v>
      </c>
      <c r="T4948" s="5">
        <v>20.3794</v>
      </c>
      <c r="U4948" s="5">
        <v>0</v>
      </c>
      <c r="V4948" s="36">
        <f>T4948</f>
        <v>20.3794</v>
      </c>
      <c r="W4948" s="5">
        <f t="shared" si="4137"/>
        <v>100</v>
      </c>
      <c r="X4948" s="26"/>
    </row>
    <row r="4949" spans="1:25" ht="31.5" x14ac:dyDescent="0.25">
      <c r="A4949" s="4" t="s">
        <v>263</v>
      </c>
      <c r="B4949" s="4" t="s">
        <v>1348</v>
      </c>
      <c r="C4949" s="4" t="s">
        <v>1082</v>
      </c>
      <c r="D4949" s="4" t="s">
        <v>11</v>
      </c>
      <c r="E4949" s="14" t="s">
        <v>465</v>
      </c>
      <c r="F4949" s="5">
        <f t="shared" ref="F4949:L4950" si="4146">F4950</f>
        <v>0</v>
      </c>
      <c r="G4949" s="5">
        <f t="shared" si="4146"/>
        <v>0</v>
      </c>
      <c r="H4949" s="5">
        <f t="shared" si="4146"/>
        <v>0</v>
      </c>
      <c r="I4949" s="5">
        <f t="shared" si="4146"/>
        <v>0</v>
      </c>
      <c r="J4949" s="5">
        <f t="shared" si="4146"/>
        <v>0</v>
      </c>
      <c r="K4949" s="5">
        <f t="shared" si="4146"/>
        <v>0</v>
      </c>
      <c r="L4949" s="5">
        <f t="shared" si="4146"/>
        <v>0</v>
      </c>
      <c r="M4949" s="5">
        <f t="shared" si="4124"/>
        <v>0</v>
      </c>
      <c r="N4949" s="5">
        <v>20.3794</v>
      </c>
      <c r="O4949" s="5">
        <f>O4950</f>
        <v>0</v>
      </c>
      <c r="P4949" s="5">
        <f t="shared" ref="P4949:V4950" si="4147">P4950</f>
        <v>0</v>
      </c>
      <c r="Q4949" s="5">
        <f t="shared" si="4147"/>
        <v>0</v>
      </c>
      <c r="R4949" s="5">
        <f t="shared" si="4147"/>
        <v>0</v>
      </c>
      <c r="S4949" s="5">
        <f t="shared" si="4147"/>
        <v>0</v>
      </c>
      <c r="T4949" s="5">
        <v>20.3794</v>
      </c>
      <c r="U4949" s="5">
        <f t="shared" si="4147"/>
        <v>0</v>
      </c>
      <c r="V4949" s="36">
        <f t="shared" si="4147"/>
        <v>0</v>
      </c>
      <c r="W4949" s="5">
        <f t="shared" si="4137"/>
        <v>100</v>
      </c>
      <c r="X4949" s="26"/>
      <c r="Y4949" s="2" t="s">
        <v>1236</v>
      </c>
    </row>
    <row r="4950" spans="1:25" ht="31.5" x14ac:dyDescent="0.25">
      <c r="A4950" s="4" t="s">
        <v>263</v>
      </c>
      <c r="B4950" s="4" t="s">
        <v>1348</v>
      </c>
      <c r="C4950" s="4" t="s">
        <v>1082</v>
      </c>
      <c r="D4950" s="4" t="s">
        <v>12</v>
      </c>
      <c r="E4950" s="14" t="s">
        <v>466</v>
      </c>
      <c r="F4950" s="5">
        <f t="shared" si="4146"/>
        <v>0</v>
      </c>
      <c r="G4950" s="5">
        <f t="shared" si="4146"/>
        <v>0</v>
      </c>
      <c r="H4950" s="5">
        <f t="shared" si="4146"/>
        <v>0</v>
      </c>
      <c r="I4950" s="5">
        <f t="shared" si="4146"/>
        <v>0</v>
      </c>
      <c r="J4950" s="5">
        <f t="shared" si="4146"/>
        <v>0</v>
      </c>
      <c r="K4950" s="5">
        <f t="shared" si="4146"/>
        <v>0</v>
      </c>
      <c r="L4950" s="5">
        <f t="shared" si="4146"/>
        <v>0</v>
      </c>
      <c r="M4950" s="5">
        <f t="shared" si="4124"/>
        <v>0</v>
      </c>
      <c r="N4950" s="5">
        <v>20.3794</v>
      </c>
      <c r="O4950" s="5">
        <f>O4951</f>
        <v>0</v>
      </c>
      <c r="P4950" s="5">
        <f t="shared" si="4147"/>
        <v>0</v>
      </c>
      <c r="Q4950" s="5">
        <f t="shared" si="4147"/>
        <v>0</v>
      </c>
      <c r="R4950" s="5">
        <f t="shared" si="4147"/>
        <v>0</v>
      </c>
      <c r="S4950" s="5">
        <f t="shared" si="4147"/>
        <v>0</v>
      </c>
      <c r="T4950" s="5">
        <v>20.3794</v>
      </c>
      <c r="U4950" s="5">
        <f t="shared" si="4147"/>
        <v>0</v>
      </c>
      <c r="V4950" s="36">
        <f t="shared" si="4147"/>
        <v>0</v>
      </c>
      <c r="W4950" s="5">
        <f t="shared" si="4137"/>
        <v>100</v>
      </c>
      <c r="X4950" s="26"/>
      <c r="Y4950" s="2" t="s">
        <v>1236</v>
      </c>
    </row>
    <row r="4951" spans="1:25" ht="31.5" x14ac:dyDescent="0.25">
      <c r="A4951" s="7" t="s">
        <v>288</v>
      </c>
      <c r="B4951" s="7" t="s">
        <v>1317</v>
      </c>
      <c r="C4951" s="7"/>
      <c r="D4951" s="7"/>
      <c r="E4951" s="18" t="s">
        <v>805</v>
      </c>
      <c r="F4951" s="5"/>
      <c r="G4951" s="5"/>
      <c r="H4951" s="5"/>
      <c r="I4951" s="5"/>
      <c r="J4951" s="5"/>
      <c r="K4951" s="5"/>
      <c r="L4951" s="5"/>
      <c r="M4951" s="5">
        <f t="shared" si="4124"/>
        <v>0</v>
      </c>
      <c r="N4951" s="8">
        <v>6614489.0536300018</v>
      </c>
      <c r="O4951" s="5">
        <v>0</v>
      </c>
      <c r="P4951" s="5">
        <v>0</v>
      </c>
      <c r="Q4951" s="5">
        <v>0</v>
      </c>
      <c r="R4951" s="5">
        <v>0</v>
      </c>
      <c r="S4951" s="5">
        <v>0</v>
      </c>
      <c r="T4951" s="8">
        <v>6476695.5297900001</v>
      </c>
      <c r="U4951" s="5">
        <v>0</v>
      </c>
      <c r="V4951" s="36">
        <v>0</v>
      </c>
      <c r="W4951" s="8">
        <f t="shared" si="4137"/>
        <v>97.916792624150133</v>
      </c>
      <c r="X4951" s="26"/>
      <c r="Y4951" s="2" t="s">
        <v>1236</v>
      </c>
    </row>
    <row r="4952" spans="1:25" ht="31.5" x14ac:dyDescent="0.25">
      <c r="A4952" s="7" t="s">
        <v>288</v>
      </c>
      <c r="B4952" s="7" t="s">
        <v>65</v>
      </c>
      <c r="C4952" s="7"/>
      <c r="D4952" s="7"/>
      <c r="E4952" s="18" t="s">
        <v>426</v>
      </c>
      <c r="F4952" s="5">
        <f t="shared" ref="F4952:L4953" si="4148">F4953</f>
        <v>0</v>
      </c>
      <c r="G4952" s="5">
        <f t="shared" si="4148"/>
        <v>7956</v>
      </c>
      <c r="H4952" s="5">
        <f t="shared" si="4148"/>
        <v>80000</v>
      </c>
      <c r="I4952" s="5">
        <f t="shared" si="4148"/>
        <v>0</v>
      </c>
      <c r="J4952" s="5">
        <f t="shared" si="4148"/>
        <v>0</v>
      </c>
      <c r="K4952" s="5">
        <f t="shared" si="4148"/>
        <v>0</v>
      </c>
      <c r="L4952" s="5">
        <f t="shared" si="4148"/>
        <v>0</v>
      </c>
      <c r="M4952" s="5">
        <f t="shared" si="4124"/>
        <v>0</v>
      </c>
      <c r="N4952" s="8">
        <v>898.46299999999997</v>
      </c>
      <c r="O4952" s="5">
        <f>O4953</f>
        <v>0</v>
      </c>
      <c r="P4952" s="5">
        <f t="shared" ref="P4952:V4953" si="4149">P4953</f>
        <v>0</v>
      </c>
      <c r="Q4952" s="5">
        <f t="shared" si="4149"/>
        <v>0</v>
      </c>
      <c r="R4952" s="5">
        <f t="shared" si="4149"/>
        <v>0</v>
      </c>
      <c r="S4952" s="5">
        <f t="shared" si="4149"/>
        <v>0</v>
      </c>
      <c r="T4952" s="8">
        <v>898.46299999999997</v>
      </c>
      <c r="U4952" s="5">
        <f t="shared" si="4149"/>
        <v>0</v>
      </c>
      <c r="V4952" s="36">
        <f t="shared" si="4149"/>
        <v>0</v>
      </c>
      <c r="W4952" s="8">
        <f t="shared" si="4137"/>
        <v>100</v>
      </c>
      <c r="X4952" s="26"/>
      <c r="Y4952" s="2" t="s">
        <v>1236</v>
      </c>
    </row>
    <row r="4953" spans="1:25" ht="31.5" x14ac:dyDescent="0.25">
      <c r="A4953" s="9" t="s">
        <v>288</v>
      </c>
      <c r="B4953" s="9" t="s">
        <v>1320</v>
      </c>
      <c r="C4953" s="9"/>
      <c r="D4953" s="9"/>
      <c r="E4953" s="13" t="s">
        <v>441</v>
      </c>
      <c r="F4953" s="5">
        <f t="shared" si="4148"/>
        <v>0</v>
      </c>
      <c r="G4953" s="5">
        <f t="shared" si="4148"/>
        <v>7956</v>
      </c>
      <c r="H4953" s="5">
        <f t="shared" si="4148"/>
        <v>80000</v>
      </c>
      <c r="I4953" s="5">
        <f t="shared" si="4148"/>
        <v>0</v>
      </c>
      <c r="J4953" s="5">
        <f t="shared" si="4148"/>
        <v>0</v>
      </c>
      <c r="K4953" s="5">
        <f t="shared" si="4148"/>
        <v>0</v>
      </c>
      <c r="L4953" s="5">
        <f t="shared" si="4148"/>
        <v>0</v>
      </c>
      <c r="M4953" s="5">
        <f t="shared" si="4124"/>
        <v>0</v>
      </c>
      <c r="N4953" s="11">
        <v>898.46299999999997</v>
      </c>
      <c r="O4953" s="5">
        <f>O4954</f>
        <v>0</v>
      </c>
      <c r="P4953" s="5">
        <f t="shared" si="4149"/>
        <v>0</v>
      </c>
      <c r="Q4953" s="5">
        <f t="shared" si="4149"/>
        <v>0</v>
      </c>
      <c r="R4953" s="5">
        <f t="shared" si="4149"/>
        <v>0</v>
      </c>
      <c r="S4953" s="5">
        <f t="shared" si="4149"/>
        <v>0</v>
      </c>
      <c r="T4953" s="11">
        <v>898.46299999999997</v>
      </c>
      <c r="U4953" s="5">
        <f t="shared" si="4149"/>
        <v>0</v>
      </c>
      <c r="V4953" s="36">
        <f t="shared" si="4149"/>
        <v>0</v>
      </c>
      <c r="W4953" s="11">
        <f t="shared" si="4137"/>
        <v>100</v>
      </c>
      <c r="X4953" s="26"/>
      <c r="Y4953" s="2" t="s">
        <v>1236</v>
      </c>
    </row>
    <row r="4954" spans="1:25" ht="31.5" x14ac:dyDescent="0.25">
      <c r="A4954" s="4" t="s">
        <v>288</v>
      </c>
      <c r="B4954" s="4" t="s">
        <v>1320</v>
      </c>
      <c r="C4954" s="4" t="s">
        <v>22</v>
      </c>
      <c r="D4954" s="4"/>
      <c r="E4954" s="14" t="s">
        <v>699</v>
      </c>
      <c r="F4954" s="5"/>
      <c r="G4954" s="5">
        <v>7956</v>
      </c>
      <c r="H4954" s="5">
        <v>80000</v>
      </c>
      <c r="I4954" s="5"/>
      <c r="J4954" s="5"/>
      <c r="K4954" s="5"/>
      <c r="L4954" s="5"/>
      <c r="M4954" s="5">
        <f t="shared" si="4124"/>
        <v>0</v>
      </c>
      <c r="N4954" s="5">
        <v>898.46299999999997</v>
      </c>
      <c r="O4954" s="5">
        <v>0</v>
      </c>
      <c r="P4954" s="5">
        <v>0</v>
      </c>
      <c r="Q4954" s="5">
        <v>0</v>
      </c>
      <c r="R4954" s="5">
        <v>0</v>
      </c>
      <c r="S4954" s="5">
        <v>0</v>
      </c>
      <c r="T4954" s="5">
        <v>898.46299999999997</v>
      </c>
      <c r="U4954" s="5">
        <v>0</v>
      </c>
      <c r="V4954" s="36">
        <v>0</v>
      </c>
      <c r="W4954" s="5">
        <f t="shared" si="4137"/>
        <v>100</v>
      </c>
      <c r="X4954" s="26"/>
      <c r="Y4954" s="2" t="s">
        <v>1236</v>
      </c>
    </row>
    <row r="4955" spans="1:25" x14ac:dyDescent="0.25">
      <c r="A4955" s="4" t="s">
        <v>288</v>
      </c>
      <c r="B4955" s="4" t="s">
        <v>1320</v>
      </c>
      <c r="C4955" s="4" t="s">
        <v>23</v>
      </c>
      <c r="D4955" s="4"/>
      <c r="E4955" s="14" t="s">
        <v>705</v>
      </c>
      <c r="F4955" s="5">
        <f>F4956</f>
        <v>0</v>
      </c>
      <c r="G4955" s="5">
        <f t="shared" ref="G4955:L4956" si="4150">G4956</f>
        <v>0</v>
      </c>
      <c r="H4955" s="5">
        <f t="shared" si="4150"/>
        <v>35766</v>
      </c>
      <c r="I4955" s="5">
        <f t="shared" si="4150"/>
        <v>0</v>
      </c>
      <c r="J4955" s="5">
        <f t="shared" si="4150"/>
        <v>0</v>
      </c>
      <c r="K4955" s="5">
        <f t="shared" si="4150"/>
        <v>0</v>
      </c>
      <c r="L4955" s="5">
        <f t="shared" si="4150"/>
        <v>0</v>
      </c>
      <c r="M4955" s="5">
        <f t="shared" si="4124"/>
        <v>0</v>
      </c>
      <c r="N4955" s="5">
        <v>898.46299999999997</v>
      </c>
      <c r="O4955" s="5">
        <f>O4956</f>
        <v>0</v>
      </c>
      <c r="P4955" s="5">
        <f t="shared" ref="P4955:V4956" si="4151">P4956</f>
        <v>0</v>
      </c>
      <c r="Q4955" s="5">
        <f t="shared" si="4151"/>
        <v>0</v>
      </c>
      <c r="R4955" s="5">
        <f t="shared" si="4151"/>
        <v>0</v>
      </c>
      <c r="S4955" s="5">
        <f t="shared" si="4151"/>
        <v>0</v>
      </c>
      <c r="T4955" s="5">
        <v>898.46299999999997</v>
      </c>
      <c r="U4955" s="5">
        <f t="shared" si="4151"/>
        <v>0</v>
      </c>
      <c r="V4955" s="36">
        <f t="shared" si="4151"/>
        <v>0</v>
      </c>
      <c r="W4955" s="5">
        <f t="shared" si="4137"/>
        <v>100</v>
      </c>
      <c r="X4955" s="26"/>
      <c r="Y4955" s="2" t="s">
        <v>1236</v>
      </c>
    </row>
    <row r="4956" spans="1:25" ht="31.5" x14ac:dyDescent="0.25">
      <c r="A4956" s="4" t="s">
        <v>288</v>
      </c>
      <c r="B4956" s="4" t="s">
        <v>1320</v>
      </c>
      <c r="C4956" s="4" t="s">
        <v>1629</v>
      </c>
      <c r="D4956" s="4"/>
      <c r="E4956" s="14" t="s">
        <v>1630</v>
      </c>
      <c r="F4956" s="5">
        <f>F4957</f>
        <v>0</v>
      </c>
      <c r="G4956" s="5">
        <f t="shared" si="4150"/>
        <v>0</v>
      </c>
      <c r="H4956" s="5">
        <f t="shared" si="4150"/>
        <v>35766</v>
      </c>
      <c r="I4956" s="5">
        <f t="shared" si="4150"/>
        <v>0</v>
      </c>
      <c r="J4956" s="5">
        <f t="shared" si="4150"/>
        <v>0</v>
      </c>
      <c r="K4956" s="5">
        <f t="shared" si="4150"/>
        <v>0</v>
      </c>
      <c r="L4956" s="5">
        <f t="shared" si="4150"/>
        <v>0</v>
      </c>
      <c r="M4956" s="5">
        <f t="shared" si="4124"/>
        <v>0</v>
      </c>
      <c r="N4956" s="5">
        <v>898.46299999999997</v>
      </c>
      <c r="O4956" s="5">
        <f>O4957</f>
        <v>0</v>
      </c>
      <c r="P4956" s="5">
        <f t="shared" si="4151"/>
        <v>0</v>
      </c>
      <c r="Q4956" s="5">
        <f t="shared" si="4151"/>
        <v>0</v>
      </c>
      <c r="R4956" s="5">
        <f t="shared" si="4151"/>
        <v>0</v>
      </c>
      <c r="S4956" s="5">
        <f t="shared" si="4151"/>
        <v>0</v>
      </c>
      <c r="T4956" s="5">
        <v>898.46299999999997</v>
      </c>
      <c r="U4956" s="5">
        <f t="shared" si="4151"/>
        <v>0</v>
      </c>
      <c r="V4956" s="36">
        <f t="shared" si="4151"/>
        <v>0</v>
      </c>
      <c r="W4956" s="5">
        <f t="shared" si="4137"/>
        <v>100</v>
      </c>
      <c r="X4956" s="26"/>
      <c r="Y4956" s="2" t="s">
        <v>1236</v>
      </c>
    </row>
    <row r="4957" spans="1:25" ht="31.5" x14ac:dyDescent="0.25">
      <c r="A4957" s="4" t="s">
        <v>288</v>
      </c>
      <c r="B4957" s="4" t="s">
        <v>1320</v>
      </c>
      <c r="C4957" s="4" t="s">
        <v>1629</v>
      </c>
      <c r="D4957" s="4" t="s">
        <v>11</v>
      </c>
      <c r="E4957" s="14" t="s">
        <v>465</v>
      </c>
      <c r="F4957" s="5"/>
      <c r="G4957" s="5"/>
      <c r="H4957" s="5">
        <v>35766</v>
      </c>
      <c r="I4957" s="5"/>
      <c r="J4957" s="5"/>
      <c r="K4957" s="5"/>
      <c r="L4957" s="5"/>
      <c r="M4957" s="5">
        <f t="shared" si="4124"/>
        <v>0</v>
      </c>
      <c r="N4957" s="5">
        <v>898.46299999999997</v>
      </c>
      <c r="O4957" s="5">
        <v>0</v>
      </c>
      <c r="P4957" s="5">
        <v>0</v>
      </c>
      <c r="Q4957" s="5">
        <v>0</v>
      </c>
      <c r="R4957" s="5">
        <v>0</v>
      </c>
      <c r="S4957" s="5">
        <v>0</v>
      </c>
      <c r="T4957" s="5">
        <v>898.46299999999997</v>
      </c>
      <c r="U4957" s="5">
        <v>0</v>
      </c>
      <c r="V4957" s="36">
        <v>0</v>
      </c>
      <c r="W4957" s="5">
        <f t="shared" si="4137"/>
        <v>100</v>
      </c>
      <c r="X4957" s="26"/>
      <c r="Y4957" s="2" t="s">
        <v>1236</v>
      </c>
    </row>
    <row r="4958" spans="1:25" ht="31.5" x14ac:dyDescent="0.25">
      <c r="A4958" s="4" t="s">
        <v>288</v>
      </c>
      <c r="B4958" s="4" t="s">
        <v>1320</v>
      </c>
      <c r="C4958" s="4" t="s">
        <v>1629</v>
      </c>
      <c r="D4958" s="4" t="s">
        <v>12</v>
      </c>
      <c r="E4958" s="14" t="s">
        <v>466</v>
      </c>
      <c r="F4958" s="5">
        <f t="shared" ref="F4958:L4958" si="4152">F4959+F4966+F4970+F4974</f>
        <v>45289.3</v>
      </c>
      <c r="G4958" s="5">
        <f t="shared" si="4152"/>
        <v>85610.7</v>
      </c>
      <c r="H4958" s="5">
        <f t="shared" si="4152"/>
        <v>135568.6</v>
      </c>
      <c r="I4958" s="5">
        <f t="shared" si="4152"/>
        <v>0</v>
      </c>
      <c r="J4958" s="5">
        <f t="shared" si="4152"/>
        <v>0</v>
      </c>
      <c r="K4958" s="5">
        <f t="shared" si="4152"/>
        <v>0</v>
      </c>
      <c r="L4958" s="5">
        <f t="shared" si="4152"/>
        <v>2027.5749999999998</v>
      </c>
      <c r="M4958" s="5">
        <f t="shared" si="4124"/>
        <v>47316.875</v>
      </c>
      <c r="N4958" s="5">
        <v>898.46299999999997</v>
      </c>
      <c r="O4958" s="5">
        <f>O4959+O4966+O4970+O4974</f>
        <v>30643.55228</v>
      </c>
      <c r="P4958" s="5">
        <f t="shared" ref="P4958:V4958" si="4153">P4959+P4966+P4970+P4974</f>
        <v>0</v>
      </c>
      <c r="Q4958" s="5">
        <f t="shared" si="4153"/>
        <v>0</v>
      </c>
      <c r="R4958" s="5">
        <f t="shared" si="4153"/>
        <v>0</v>
      </c>
      <c r="S4958" s="5">
        <f t="shared" si="4153"/>
        <v>0</v>
      </c>
      <c r="T4958" s="5">
        <v>898.46299999999997</v>
      </c>
      <c r="U4958" s="5">
        <f t="shared" si="4153"/>
        <v>0</v>
      </c>
      <c r="V4958" s="36">
        <f t="shared" si="4153"/>
        <v>0</v>
      </c>
      <c r="W4958" s="5">
        <f t="shared" si="4137"/>
        <v>100</v>
      </c>
      <c r="X4958" s="26"/>
    </row>
    <row r="4959" spans="1:25" x14ac:dyDescent="0.25">
      <c r="A4959" s="7" t="s">
        <v>288</v>
      </c>
      <c r="B4959" s="7" t="s">
        <v>30</v>
      </c>
      <c r="C4959" s="7"/>
      <c r="D4959" s="7"/>
      <c r="E4959" s="18" t="s">
        <v>427</v>
      </c>
      <c r="F4959" s="5">
        <f t="shared" ref="F4959:L4959" si="4154">F4960+F4963</f>
        <v>34759.800000000003</v>
      </c>
      <c r="G4959" s="5">
        <f t="shared" si="4154"/>
        <v>34755.199999999997</v>
      </c>
      <c r="H4959" s="5">
        <f t="shared" si="4154"/>
        <v>34713.1</v>
      </c>
      <c r="I4959" s="5">
        <f t="shared" si="4154"/>
        <v>0</v>
      </c>
      <c r="J4959" s="5">
        <f t="shared" si="4154"/>
        <v>0</v>
      </c>
      <c r="K4959" s="5">
        <f t="shared" si="4154"/>
        <v>0</v>
      </c>
      <c r="L4959" s="5">
        <f t="shared" si="4154"/>
        <v>1195.76</v>
      </c>
      <c r="M4959" s="5">
        <f t="shared" si="4124"/>
        <v>35955.560000000005</v>
      </c>
      <c r="N4959" s="8">
        <v>6312102.0896300012</v>
      </c>
      <c r="O4959" s="5">
        <f>O4960+O4963</f>
        <v>30615.05228</v>
      </c>
      <c r="P4959" s="5">
        <f t="shared" ref="P4959:V4959" si="4155">P4960+P4963</f>
        <v>0</v>
      </c>
      <c r="Q4959" s="5">
        <f t="shared" si="4155"/>
        <v>0</v>
      </c>
      <c r="R4959" s="5">
        <f t="shared" si="4155"/>
        <v>0</v>
      </c>
      <c r="S4959" s="5">
        <f t="shared" si="4155"/>
        <v>0</v>
      </c>
      <c r="T4959" s="8">
        <v>6174308.5671999995</v>
      </c>
      <c r="U4959" s="5">
        <f t="shared" si="4155"/>
        <v>0</v>
      </c>
      <c r="V4959" s="36">
        <f t="shared" si="4155"/>
        <v>0</v>
      </c>
      <c r="W4959" s="8">
        <f t="shared" si="4137"/>
        <v>97.816994711533908</v>
      </c>
      <c r="X4959" s="26"/>
    </row>
    <row r="4960" spans="1:25" x14ac:dyDescent="0.25">
      <c r="A4960" s="9" t="s">
        <v>288</v>
      </c>
      <c r="B4960" s="9" t="s">
        <v>1352</v>
      </c>
      <c r="C4960" s="9"/>
      <c r="D4960" s="9"/>
      <c r="E4960" s="13" t="s">
        <v>443</v>
      </c>
      <c r="F4960" s="5">
        <f t="shared" ref="F4960:L4961" si="4156">F4961</f>
        <v>34234.400000000001</v>
      </c>
      <c r="G4960" s="5">
        <f t="shared" si="4156"/>
        <v>34160.6</v>
      </c>
      <c r="H4960" s="5">
        <f t="shared" si="4156"/>
        <v>34118.5</v>
      </c>
      <c r="I4960" s="5">
        <f t="shared" si="4156"/>
        <v>0</v>
      </c>
      <c r="J4960" s="5">
        <f t="shared" si="4156"/>
        <v>0</v>
      </c>
      <c r="K4960" s="5">
        <f t="shared" si="4156"/>
        <v>0</v>
      </c>
      <c r="L4960" s="5">
        <f t="shared" si="4156"/>
        <v>1208.078</v>
      </c>
      <c r="M4960" s="5">
        <f t="shared" si="4124"/>
        <v>35442.478000000003</v>
      </c>
      <c r="N4960" s="11">
        <v>6205794.0181200011</v>
      </c>
      <c r="O4960" s="5">
        <f>O4961</f>
        <v>30198.639579999999</v>
      </c>
      <c r="P4960" s="5">
        <f t="shared" ref="P4960:V4961" si="4157">P4961</f>
        <v>0</v>
      </c>
      <c r="Q4960" s="5">
        <f t="shared" si="4157"/>
        <v>0</v>
      </c>
      <c r="R4960" s="5">
        <f t="shared" si="4157"/>
        <v>0</v>
      </c>
      <c r="S4960" s="5">
        <f t="shared" si="4157"/>
        <v>0</v>
      </c>
      <c r="T4960" s="11">
        <v>6100159.0426199995</v>
      </c>
      <c r="U4960" s="5">
        <f t="shared" si="4157"/>
        <v>0</v>
      </c>
      <c r="V4960" s="36">
        <f t="shared" si="4157"/>
        <v>0</v>
      </c>
      <c r="W4960" s="11">
        <f t="shared" si="4137"/>
        <v>98.297800810153163</v>
      </c>
      <c r="X4960" s="26"/>
    </row>
    <row r="4961" spans="1:25" ht="47.25" x14ac:dyDescent="0.25">
      <c r="A4961" s="4" t="s">
        <v>288</v>
      </c>
      <c r="B4961" s="4" t="s">
        <v>1352</v>
      </c>
      <c r="C4961" s="4" t="s">
        <v>32</v>
      </c>
      <c r="D4961" s="4"/>
      <c r="E4961" s="14" t="s">
        <v>969</v>
      </c>
      <c r="F4961" s="5">
        <f t="shared" si="4156"/>
        <v>34234.400000000001</v>
      </c>
      <c r="G4961" s="5">
        <f t="shared" si="4156"/>
        <v>34160.6</v>
      </c>
      <c r="H4961" s="5">
        <f t="shared" si="4156"/>
        <v>34118.5</v>
      </c>
      <c r="I4961" s="5">
        <f t="shared" si="4156"/>
        <v>0</v>
      </c>
      <c r="J4961" s="5">
        <f t="shared" si="4156"/>
        <v>0</v>
      </c>
      <c r="K4961" s="5">
        <f t="shared" si="4156"/>
        <v>0</v>
      </c>
      <c r="L4961" s="5">
        <f t="shared" si="4156"/>
        <v>1208.078</v>
      </c>
      <c r="M4961" s="5">
        <f t="shared" si="4124"/>
        <v>35442.478000000003</v>
      </c>
      <c r="N4961" s="5">
        <v>6181055.259850001</v>
      </c>
      <c r="O4961" s="5">
        <f>O4962</f>
        <v>30198.639579999999</v>
      </c>
      <c r="P4961" s="5">
        <f t="shared" si="4157"/>
        <v>0</v>
      </c>
      <c r="Q4961" s="5">
        <f t="shared" si="4157"/>
        <v>0</v>
      </c>
      <c r="R4961" s="5">
        <f t="shared" si="4157"/>
        <v>0</v>
      </c>
      <c r="S4961" s="5">
        <f t="shared" si="4157"/>
        <v>0</v>
      </c>
      <c r="T4961" s="5">
        <v>6075463.92612</v>
      </c>
      <c r="U4961" s="5">
        <f t="shared" si="4157"/>
        <v>0</v>
      </c>
      <c r="V4961" s="36">
        <f t="shared" si="4157"/>
        <v>0</v>
      </c>
      <c r="W4961" s="5">
        <f t="shared" si="4137"/>
        <v>98.29169406693569</v>
      </c>
      <c r="X4961" s="26"/>
    </row>
    <row r="4962" spans="1:25" ht="31.5" x14ac:dyDescent="0.25">
      <c r="A4962" s="4" t="s">
        <v>288</v>
      </c>
      <c r="B4962" s="4" t="s">
        <v>1352</v>
      </c>
      <c r="C4962" s="4" t="s">
        <v>1491</v>
      </c>
      <c r="D4962" s="4"/>
      <c r="E4962" s="14" t="s">
        <v>1492</v>
      </c>
      <c r="F4962" s="5">
        <v>34234.400000000001</v>
      </c>
      <c r="G4962" s="5">
        <v>34160.6</v>
      </c>
      <c r="H4962" s="5">
        <v>34118.5</v>
      </c>
      <c r="I4962" s="5"/>
      <c r="J4962" s="5"/>
      <c r="K4962" s="5"/>
      <c r="L4962" s="5">
        <f>817.8+989.267-598.989</f>
        <v>1208.078</v>
      </c>
      <c r="M4962" s="5">
        <f t="shared" si="4124"/>
        <v>35442.478000000003</v>
      </c>
      <c r="N4962" s="5">
        <v>6181055.259850001</v>
      </c>
      <c r="O4962" s="5">
        <v>30198.639579999999</v>
      </c>
      <c r="P4962" s="5">
        <v>0</v>
      </c>
      <c r="Q4962" s="5">
        <v>0</v>
      </c>
      <c r="R4962" s="5">
        <v>0</v>
      </c>
      <c r="S4962" s="5">
        <v>0</v>
      </c>
      <c r="T4962" s="5">
        <v>6075463.92612</v>
      </c>
      <c r="U4962" s="5">
        <v>0</v>
      </c>
      <c r="V4962" s="36">
        <v>0</v>
      </c>
      <c r="W4962" s="5">
        <f t="shared" si="4137"/>
        <v>98.29169406693569</v>
      </c>
      <c r="X4962" s="26"/>
    </row>
    <row r="4963" spans="1:25" ht="31.5" x14ac:dyDescent="0.25">
      <c r="A4963" s="4" t="s">
        <v>288</v>
      </c>
      <c r="B4963" s="4" t="s">
        <v>1352</v>
      </c>
      <c r="C4963" s="4" t="s">
        <v>1631</v>
      </c>
      <c r="D4963" s="4"/>
      <c r="E4963" s="14" t="s">
        <v>1632</v>
      </c>
      <c r="F4963" s="5">
        <f t="shared" ref="F4963:L4964" si="4158">F4964</f>
        <v>525.4</v>
      </c>
      <c r="G4963" s="5">
        <f t="shared" si="4158"/>
        <v>594.6</v>
      </c>
      <c r="H4963" s="5">
        <f t="shared" si="4158"/>
        <v>594.6</v>
      </c>
      <c r="I4963" s="5">
        <f t="shared" si="4158"/>
        <v>0</v>
      </c>
      <c r="J4963" s="5">
        <f t="shared" si="4158"/>
        <v>0</v>
      </c>
      <c r="K4963" s="5">
        <f t="shared" si="4158"/>
        <v>0</v>
      </c>
      <c r="L4963" s="5">
        <f t="shared" si="4158"/>
        <v>-12.318</v>
      </c>
      <c r="M4963" s="5">
        <f t="shared" si="4124"/>
        <v>513.08199999999999</v>
      </c>
      <c r="N4963" s="5">
        <v>5966023.0505800005</v>
      </c>
      <c r="O4963" s="5">
        <f>O4964</f>
        <v>416.41269999999997</v>
      </c>
      <c r="P4963" s="5">
        <f t="shared" ref="P4963:V4964" si="4159">P4964</f>
        <v>0</v>
      </c>
      <c r="Q4963" s="5">
        <f t="shared" si="4159"/>
        <v>0</v>
      </c>
      <c r="R4963" s="5">
        <f t="shared" si="4159"/>
        <v>0</v>
      </c>
      <c r="S4963" s="5">
        <f t="shared" si="4159"/>
        <v>0</v>
      </c>
      <c r="T4963" s="5">
        <v>5864882.23135</v>
      </c>
      <c r="U4963" s="5">
        <f t="shared" si="4159"/>
        <v>0</v>
      </c>
      <c r="V4963" s="36">
        <f t="shared" si="4159"/>
        <v>0</v>
      </c>
      <c r="W4963" s="5">
        <f t="shared" si="4137"/>
        <v>98.304719603452284</v>
      </c>
      <c r="X4963" s="26"/>
    </row>
    <row r="4964" spans="1:25" ht="63" x14ac:dyDescent="0.25">
      <c r="A4964" s="4" t="s">
        <v>288</v>
      </c>
      <c r="B4964" s="4" t="s">
        <v>1352</v>
      </c>
      <c r="C4964" s="4" t="s">
        <v>1633</v>
      </c>
      <c r="D4964" s="4"/>
      <c r="E4964" s="14" t="s">
        <v>757</v>
      </c>
      <c r="F4964" s="5">
        <f t="shared" si="4158"/>
        <v>525.4</v>
      </c>
      <c r="G4964" s="5">
        <f t="shared" si="4158"/>
        <v>594.6</v>
      </c>
      <c r="H4964" s="5">
        <f t="shared" si="4158"/>
        <v>594.6</v>
      </c>
      <c r="I4964" s="5">
        <f t="shared" si="4158"/>
        <v>0</v>
      </c>
      <c r="J4964" s="5">
        <f t="shared" si="4158"/>
        <v>0</v>
      </c>
      <c r="K4964" s="5">
        <f t="shared" si="4158"/>
        <v>0</v>
      </c>
      <c r="L4964" s="5">
        <f t="shared" si="4158"/>
        <v>-12.318</v>
      </c>
      <c r="M4964" s="5">
        <f t="shared" si="4124"/>
        <v>513.08199999999999</v>
      </c>
      <c r="N4964" s="5">
        <v>5084222.0655800002</v>
      </c>
      <c r="O4964" s="5">
        <f>O4965</f>
        <v>416.41269999999997</v>
      </c>
      <c r="P4964" s="5">
        <f t="shared" si="4159"/>
        <v>0</v>
      </c>
      <c r="Q4964" s="5">
        <f t="shared" si="4159"/>
        <v>0</v>
      </c>
      <c r="R4964" s="5">
        <f t="shared" si="4159"/>
        <v>0</v>
      </c>
      <c r="S4964" s="5">
        <f t="shared" si="4159"/>
        <v>0</v>
      </c>
      <c r="T4964" s="5">
        <v>4996487.2739300001</v>
      </c>
      <c r="U4964" s="5">
        <f t="shared" si="4159"/>
        <v>0</v>
      </c>
      <c r="V4964" s="36">
        <f t="shared" si="4159"/>
        <v>0</v>
      </c>
      <c r="W4964" s="5">
        <f t="shared" si="4137"/>
        <v>98.274371368552892</v>
      </c>
      <c r="X4964" s="26"/>
    </row>
    <row r="4965" spans="1:25" ht="31.5" x14ac:dyDescent="0.25">
      <c r="A4965" s="4" t="s">
        <v>288</v>
      </c>
      <c r="B4965" s="4" t="s">
        <v>1352</v>
      </c>
      <c r="C4965" s="4" t="s">
        <v>1633</v>
      </c>
      <c r="D4965" s="4" t="s">
        <v>11</v>
      </c>
      <c r="E4965" s="14" t="s">
        <v>465</v>
      </c>
      <c r="F4965" s="5">
        <v>525.4</v>
      </c>
      <c r="G4965" s="5">
        <v>594.6</v>
      </c>
      <c r="H4965" s="5">
        <v>594.6</v>
      </c>
      <c r="I4965" s="5"/>
      <c r="J4965" s="5"/>
      <c r="K4965" s="5"/>
      <c r="L4965" s="5">
        <v>-12.318</v>
      </c>
      <c r="M4965" s="5">
        <f t="shared" si="4124"/>
        <v>513.08199999999999</v>
      </c>
      <c r="N4965" s="5">
        <v>5084222.0655800002</v>
      </c>
      <c r="O4965" s="5">
        <v>416.41269999999997</v>
      </c>
      <c r="P4965" s="5">
        <v>0</v>
      </c>
      <c r="Q4965" s="5">
        <v>0</v>
      </c>
      <c r="R4965" s="5">
        <v>0</v>
      </c>
      <c r="S4965" s="5">
        <v>0</v>
      </c>
      <c r="T4965" s="5">
        <v>4996487.2739300001</v>
      </c>
      <c r="U4965" s="5">
        <v>0</v>
      </c>
      <c r="V4965" s="36">
        <v>0</v>
      </c>
      <c r="W4965" s="5">
        <f t="shared" si="4137"/>
        <v>98.274371368552892</v>
      </c>
      <c r="X4965" s="26"/>
    </row>
    <row r="4966" spans="1:25" ht="31.5" x14ac:dyDescent="0.25">
      <c r="A4966" s="4" t="s">
        <v>288</v>
      </c>
      <c r="B4966" s="4" t="s">
        <v>1352</v>
      </c>
      <c r="C4966" s="4" t="s">
        <v>1633</v>
      </c>
      <c r="D4966" s="4" t="s">
        <v>12</v>
      </c>
      <c r="E4966" s="14" t="s">
        <v>466</v>
      </c>
      <c r="F4966" s="5">
        <f>F4967</f>
        <v>817.8</v>
      </c>
      <c r="G4966" s="5">
        <f t="shared" ref="G4966:L4968" si="4160">G4967</f>
        <v>855.5</v>
      </c>
      <c r="H4966" s="5">
        <f t="shared" si="4160"/>
        <v>855.5</v>
      </c>
      <c r="I4966" s="5">
        <f t="shared" si="4160"/>
        <v>0</v>
      </c>
      <c r="J4966" s="5">
        <f t="shared" si="4160"/>
        <v>0</v>
      </c>
      <c r="K4966" s="5">
        <f t="shared" si="4160"/>
        <v>0</v>
      </c>
      <c r="L4966" s="5">
        <f t="shared" si="4160"/>
        <v>-817.8</v>
      </c>
      <c r="M4966" s="5">
        <f t="shared" si="4124"/>
        <v>0</v>
      </c>
      <c r="N4966" s="5">
        <v>5084222.0655800002</v>
      </c>
      <c r="O4966" s="5">
        <f t="shared" ref="O4966:O4968" si="4161">O4967</f>
        <v>0</v>
      </c>
      <c r="P4966" s="5">
        <f t="shared" ref="P4966:V4968" si="4162">P4967</f>
        <v>0</v>
      </c>
      <c r="Q4966" s="5">
        <f t="shared" si="4162"/>
        <v>0</v>
      </c>
      <c r="R4966" s="5">
        <f t="shared" si="4162"/>
        <v>0</v>
      </c>
      <c r="S4966" s="5">
        <f t="shared" si="4162"/>
        <v>0</v>
      </c>
      <c r="T4966" s="5">
        <v>4996487.2739300001</v>
      </c>
      <c r="U4966" s="5">
        <f t="shared" si="4162"/>
        <v>0</v>
      </c>
      <c r="V4966" s="36">
        <f t="shared" si="4162"/>
        <v>0</v>
      </c>
      <c r="W4966" s="5">
        <f t="shared" si="4137"/>
        <v>98.274371368552892</v>
      </c>
      <c r="X4966" s="24"/>
    </row>
    <row r="4967" spans="1:25" hidden="1" x14ac:dyDescent="0.25">
      <c r="A4967" s="4" t="s">
        <v>288</v>
      </c>
      <c r="B4967" s="4" t="s">
        <v>1352</v>
      </c>
      <c r="C4967" s="4" t="s">
        <v>1633</v>
      </c>
      <c r="D4967" s="4" t="s">
        <v>13</v>
      </c>
      <c r="E4967" s="14" t="s">
        <v>480</v>
      </c>
      <c r="F4967" s="5">
        <f>F4968</f>
        <v>817.8</v>
      </c>
      <c r="G4967" s="5">
        <f t="shared" si="4160"/>
        <v>855.5</v>
      </c>
      <c r="H4967" s="5">
        <f t="shared" si="4160"/>
        <v>855.5</v>
      </c>
      <c r="I4967" s="5">
        <f t="shared" si="4160"/>
        <v>0</v>
      </c>
      <c r="J4967" s="5">
        <f t="shared" si="4160"/>
        <v>0</v>
      </c>
      <c r="K4967" s="5">
        <f t="shared" si="4160"/>
        <v>0</v>
      </c>
      <c r="L4967" s="5">
        <f t="shared" si="4160"/>
        <v>-817.8</v>
      </c>
      <c r="M4967" s="5">
        <f t="shared" si="4124"/>
        <v>0</v>
      </c>
      <c r="N4967" s="5">
        <v>0</v>
      </c>
      <c r="O4967" s="5">
        <f t="shared" si="4161"/>
        <v>0</v>
      </c>
      <c r="P4967" s="5">
        <f t="shared" si="4162"/>
        <v>0</v>
      </c>
      <c r="Q4967" s="5">
        <f t="shared" si="4162"/>
        <v>0</v>
      </c>
      <c r="R4967" s="5">
        <f t="shared" si="4162"/>
        <v>0</v>
      </c>
      <c r="S4967" s="5">
        <f t="shared" si="4162"/>
        <v>0</v>
      </c>
      <c r="T4967" s="5">
        <v>0</v>
      </c>
      <c r="U4967" s="5">
        <f t="shared" si="4162"/>
        <v>0</v>
      </c>
      <c r="V4967" s="36">
        <f t="shared" si="4162"/>
        <v>0</v>
      </c>
      <c r="W4967" s="5" t="e">
        <f t="shared" si="4137"/>
        <v>#DIV/0!</v>
      </c>
      <c r="X4967" s="24" t="s">
        <v>1214</v>
      </c>
    </row>
    <row r="4968" spans="1:25" hidden="1" x14ac:dyDescent="0.25">
      <c r="A4968" s="4" t="s">
        <v>288</v>
      </c>
      <c r="B4968" s="4" t="s">
        <v>1352</v>
      </c>
      <c r="C4968" s="4" t="s">
        <v>1633</v>
      </c>
      <c r="D4968" s="4" t="s">
        <v>14</v>
      </c>
      <c r="E4968" s="14" t="s">
        <v>482</v>
      </c>
      <c r="F4968" s="5">
        <f>F4969</f>
        <v>817.8</v>
      </c>
      <c r="G4968" s="5">
        <f>G4969</f>
        <v>855.5</v>
      </c>
      <c r="H4968" s="5">
        <f>H4969</f>
        <v>855.5</v>
      </c>
      <c r="I4968" s="5">
        <f t="shared" si="4160"/>
        <v>0</v>
      </c>
      <c r="J4968" s="5">
        <f t="shared" si="4160"/>
        <v>0</v>
      </c>
      <c r="K4968" s="5">
        <f t="shared" si="4160"/>
        <v>0</v>
      </c>
      <c r="L4968" s="5">
        <f t="shared" si="4160"/>
        <v>-817.8</v>
      </c>
      <c r="M4968" s="5">
        <f t="shared" si="4124"/>
        <v>0</v>
      </c>
      <c r="N4968" s="5">
        <v>0</v>
      </c>
      <c r="O4968" s="5">
        <f t="shared" si="4161"/>
        <v>0</v>
      </c>
      <c r="P4968" s="5">
        <f t="shared" si="4162"/>
        <v>0</v>
      </c>
      <c r="Q4968" s="5">
        <f t="shared" si="4162"/>
        <v>0</v>
      </c>
      <c r="R4968" s="5">
        <f t="shared" si="4162"/>
        <v>0</v>
      </c>
      <c r="S4968" s="5">
        <f t="shared" si="4162"/>
        <v>0</v>
      </c>
      <c r="T4968" s="5">
        <v>0</v>
      </c>
      <c r="U4968" s="5">
        <f t="shared" si="4162"/>
        <v>0</v>
      </c>
      <c r="V4968" s="36">
        <f t="shared" si="4162"/>
        <v>0</v>
      </c>
      <c r="W4968" s="5" t="e">
        <f t="shared" si="4137"/>
        <v>#DIV/0!</v>
      </c>
      <c r="X4968" s="24" t="s">
        <v>1214</v>
      </c>
    </row>
    <row r="4969" spans="1:25" ht="63" x14ac:dyDescent="0.25">
      <c r="A4969" s="4" t="s">
        <v>288</v>
      </c>
      <c r="B4969" s="4" t="s">
        <v>1352</v>
      </c>
      <c r="C4969" s="4" t="s">
        <v>1634</v>
      </c>
      <c r="D4969" s="4"/>
      <c r="E4969" s="14" t="s">
        <v>760</v>
      </c>
      <c r="F4969" s="5">
        <v>817.8</v>
      </c>
      <c r="G4969" s="5">
        <v>855.5</v>
      </c>
      <c r="H4969" s="5">
        <v>855.5</v>
      </c>
      <c r="I4969" s="5"/>
      <c r="J4969" s="5"/>
      <c r="K4969" s="5"/>
      <c r="L4969" s="5">
        <v>-817.8</v>
      </c>
      <c r="M4969" s="5">
        <f t="shared" si="4124"/>
        <v>0</v>
      </c>
      <c r="N4969" s="5">
        <v>881800.98499999999</v>
      </c>
      <c r="O4969" s="5">
        <v>0</v>
      </c>
      <c r="P4969" s="5">
        <v>0</v>
      </c>
      <c r="Q4969" s="5">
        <v>0</v>
      </c>
      <c r="R4969" s="5">
        <v>0</v>
      </c>
      <c r="S4969" s="5">
        <v>0</v>
      </c>
      <c r="T4969" s="5">
        <v>868394.95741999999</v>
      </c>
      <c r="U4969" s="5">
        <v>0</v>
      </c>
      <c r="V4969" s="36">
        <v>0</v>
      </c>
      <c r="W4969" s="5">
        <f t="shared" si="4137"/>
        <v>98.479699182917102</v>
      </c>
      <c r="X4969" s="24"/>
    </row>
    <row r="4970" spans="1:25" ht="31.5" x14ac:dyDescent="0.25">
      <c r="A4970" s="4" t="s">
        <v>288</v>
      </c>
      <c r="B4970" s="4" t="s">
        <v>1352</v>
      </c>
      <c r="C4970" s="4" t="s">
        <v>1634</v>
      </c>
      <c r="D4970" s="4" t="s">
        <v>11</v>
      </c>
      <c r="E4970" s="14" t="s">
        <v>465</v>
      </c>
      <c r="F4970" s="5">
        <f>F4971</f>
        <v>9711.6999999999971</v>
      </c>
      <c r="G4970" s="5">
        <f t="shared" ref="G4970:L4971" si="4163">G4971</f>
        <v>50000</v>
      </c>
      <c r="H4970" s="5">
        <f t="shared" si="4163"/>
        <v>100000</v>
      </c>
      <c r="I4970" s="5">
        <f t="shared" si="4163"/>
        <v>0</v>
      </c>
      <c r="J4970" s="5">
        <f t="shared" si="4163"/>
        <v>0</v>
      </c>
      <c r="K4970" s="5">
        <f t="shared" si="4163"/>
        <v>0</v>
      </c>
      <c r="L4970" s="5">
        <f t="shared" si="4163"/>
        <v>1649.6149999999998</v>
      </c>
      <c r="M4970" s="5">
        <f t="shared" si="4124"/>
        <v>11361.314999999997</v>
      </c>
      <c r="N4970" s="5">
        <v>881800.98499999999</v>
      </c>
      <c r="O4970" s="5">
        <f t="shared" ref="O4970:O4972" si="4164">O4971</f>
        <v>28.5</v>
      </c>
      <c r="P4970" s="5">
        <f t="shared" ref="P4970:V4972" si="4165">P4971</f>
        <v>0</v>
      </c>
      <c r="Q4970" s="5">
        <f t="shared" si="4165"/>
        <v>0</v>
      </c>
      <c r="R4970" s="5">
        <f t="shared" si="4165"/>
        <v>0</v>
      </c>
      <c r="S4970" s="5">
        <f t="shared" si="4165"/>
        <v>0</v>
      </c>
      <c r="T4970" s="5">
        <v>868394.95741999999</v>
      </c>
      <c r="U4970" s="5">
        <f t="shared" si="4165"/>
        <v>0</v>
      </c>
      <c r="V4970" s="36">
        <f t="shared" si="4165"/>
        <v>0</v>
      </c>
      <c r="W4970" s="5">
        <f t="shared" si="4137"/>
        <v>98.479699182917102</v>
      </c>
      <c r="X4970" s="26"/>
    </row>
    <row r="4971" spans="1:25" ht="31.5" x14ac:dyDescent="0.25">
      <c r="A4971" s="4" t="s">
        <v>288</v>
      </c>
      <c r="B4971" s="4" t="s">
        <v>1352</v>
      </c>
      <c r="C4971" s="4" t="s">
        <v>1634</v>
      </c>
      <c r="D4971" s="4" t="s">
        <v>12</v>
      </c>
      <c r="E4971" s="14" t="s">
        <v>466</v>
      </c>
      <c r="F4971" s="5">
        <f>F4972</f>
        <v>9711.6999999999971</v>
      </c>
      <c r="G4971" s="5">
        <f t="shared" si="4163"/>
        <v>50000</v>
      </c>
      <c r="H4971" s="5">
        <f t="shared" si="4163"/>
        <v>100000</v>
      </c>
      <c r="I4971" s="5">
        <f t="shared" si="4163"/>
        <v>0</v>
      </c>
      <c r="J4971" s="5">
        <f t="shared" si="4163"/>
        <v>0</v>
      </c>
      <c r="K4971" s="5">
        <f t="shared" si="4163"/>
        <v>0</v>
      </c>
      <c r="L4971" s="5">
        <f t="shared" si="4163"/>
        <v>1649.6149999999998</v>
      </c>
      <c r="M4971" s="5">
        <f t="shared" si="4124"/>
        <v>11361.314999999997</v>
      </c>
      <c r="N4971" s="5">
        <v>881800.98499999999</v>
      </c>
      <c r="O4971" s="5">
        <f t="shared" si="4164"/>
        <v>28.5</v>
      </c>
      <c r="P4971" s="5">
        <f t="shared" si="4165"/>
        <v>0</v>
      </c>
      <c r="Q4971" s="5">
        <f t="shared" si="4165"/>
        <v>0</v>
      </c>
      <c r="R4971" s="5">
        <f t="shared" si="4165"/>
        <v>0</v>
      </c>
      <c r="S4971" s="5">
        <f t="shared" si="4165"/>
        <v>0</v>
      </c>
      <c r="T4971" s="5">
        <v>868394.95741999999</v>
      </c>
      <c r="U4971" s="5">
        <f t="shared" si="4165"/>
        <v>0</v>
      </c>
      <c r="V4971" s="36">
        <f t="shared" si="4165"/>
        <v>0</v>
      </c>
      <c r="W4971" s="5">
        <f t="shared" si="4137"/>
        <v>98.479699182917102</v>
      </c>
      <c r="X4971" s="26"/>
    </row>
    <row r="4972" spans="1:25" ht="31.5" x14ac:dyDescent="0.25">
      <c r="A4972" s="4" t="s">
        <v>288</v>
      </c>
      <c r="B4972" s="4" t="s">
        <v>1352</v>
      </c>
      <c r="C4972" s="4" t="s">
        <v>1635</v>
      </c>
      <c r="D4972" s="4"/>
      <c r="E4972" s="14" t="s">
        <v>1636</v>
      </c>
      <c r="F4972" s="5">
        <f t="shared" ref="F4972:L4972" si="4166">F4973</f>
        <v>9711.6999999999971</v>
      </c>
      <c r="G4972" s="5">
        <f t="shared" si="4166"/>
        <v>50000</v>
      </c>
      <c r="H4972" s="5">
        <f t="shared" si="4166"/>
        <v>100000</v>
      </c>
      <c r="I4972" s="5">
        <f t="shared" si="4166"/>
        <v>0</v>
      </c>
      <c r="J4972" s="5">
        <f t="shared" si="4166"/>
        <v>0</v>
      </c>
      <c r="K4972" s="5">
        <f t="shared" si="4166"/>
        <v>0</v>
      </c>
      <c r="L4972" s="5">
        <f t="shared" si="4166"/>
        <v>1649.6149999999998</v>
      </c>
      <c r="M4972" s="5">
        <f t="shared" si="4124"/>
        <v>11361.314999999997</v>
      </c>
      <c r="N4972" s="5">
        <v>95</v>
      </c>
      <c r="O4972" s="5">
        <f t="shared" si="4164"/>
        <v>28.5</v>
      </c>
      <c r="P4972" s="5">
        <f t="shared" si="4165"/>
        <v>0</v>
      </c>
      <c r="Q4972" s="5">
        <f t="shared" si="4165"/>
        <v>0</v>
      </c>
      <c r="R4972" s="5">
        <f t="shared" si="4165"/>
        <v>0</v>
      </c>
      <c r="S4972" s="5">
        <f t="shared" si="4165"/>
        <v>0</v>
      </c>
      <c r="T4972" s="5">
        <v>95</v>
      </c>
      <c r="U4972" s="5">
        <f t="shared" si="4165"/>
        <v>0</v>
      </c>
      <c r="V4972" s="36">
        <f t="shared" si="4165"/>
        <v>0</v>
      </c>
      <c r="W4972" s="5">
        <f t="shared" si="4137"/>
        <v>100</v>
      </c>
      <c r="X4972" s="26"/>
    </row>
    <row r="4973" spans="1:25" ht="78.75" x14ac:dyDescent="0.25">
      <c r="A4973" s="4" t="s">
        <v>288</v>
      </c>
      <c r="B4973" s="4" t="s">
        <v>1352</v>
      </c>
      <c r="C4973" s="4" t="s">
        <v>1637</v>
      </c>
      <c r="D4973" s="4"/>
      <c r="E4973" s="14" t="s">
        <v>1193</v>
      </c>
      <c r="F4973" s="5">
        <v>9711.6999999999971</v>
      </c>
      <c r="G4973" s="5">
        <v>50000</v>
      </c>
      <c r="H4973" s="5">
        <v>100000</v>
      </c>
      <c r="I4973" s="5"/>
      <c r="J4973" s="5"/>
      <c r="K4973" s="5"/>
      <c r="L4973" s="5">
        <f>2000+2148.709-2499.094</f>
        <v>1649.6149999999998</v>
      </c>
      <c r="M4973" s="5">
        <f t="shared" si="4124"/>
        <v>11361.314999999997</v>
      </c>
      <c r="N4973" s="5">
        <v>95</v>
      </c>
      <c r="O4973" s="5">
        <v>28.5</v>
      </c>
      <c r="P4973" s="5">
        <v>0</v>
      </c>
      <c r="Q4973" s="5">
        <v>0</v>
      </c>
      <c r="R4973" s="5">
        <v>0</v>
      </c>
      <c r="S4973" s="5">
        <v>0</v>
      </c>
      <c r="T4973" s="5">
        <v>95</v>
      </c>
      <c r="U4973" s="5">
        <v>0</v>
      </c>
      <c r="V4973" s="36">
        <v>0</v>
      </c>
      <c r="W4973" s="5">
        <f t="shared" si="4137"/>
        <v>100</v>
      </c>
      <c r="X4973" s="26"/>
    </row>
    <row r="4974" spans="1:25" ht="31.5" x14ac:dyDescent="0.25">
      <c r="A4974" s="4" t="s">
        <v>288</v>
      </c>
      <c r="B4974" s="4" t="s">
        <v>1352</v>
      </c>
      <c r="C4974" s="4" t="s">
        <v>1637</v>
      </c>
      <c r="D4974" s="4" t="s">
        <v>11</v>
      </c>
      <c r="E4974" s="14" t="s">
        <v>465</v>
      </c>
      <c r="F4974" s="5">
        <f t="shared" ref="F4974:K4974" si="4167">F4978+F4981</f>
        <v>0</v>
      </c>
      <c r="G4974" s="5">
        <f t="shared" si="4167"/>
        <v>0</v>
      </c>
      <c r="H4974" s="5">
        <f t="shared" si="4167"/>
        <v>0</v>
      </c>
      <c r="I4974" s="5">
        <f t="shared" si="4167"/>
        <v>0</v>
      </c>
      <c r="J4974" s="5">
        <f t="shared" si="4167"/>
        <v>0</v>
      </c>
      <c r="K4974" s="5">
        <f t="shared" si="4167"/>
        <v>0</v>
      </c>
      <c r="L4974" s="5">
        <f>L4978+L4981+L4975</f>
        <v>0</v>
      </c>
      <c r="M4974" s="5">
        <f t="shared" si="4124"/>
        <v>0</v>
      </c>
      <c r="N4974" s="5">
        <v>95</v>
      </c>
      <c r="O4974" s="5">
        <f>O4978+O4981</f>
        <v>0</v>
      </c>
      <c r="P4974" s="5">
        <f t="shared" ref="P4974:V4974" si="4168">P4978+P4981</f>
        <v>0</v>
      </c>
      <c r="Q4974" s="5">
        <f t="shared" si="4168"/>
        <v>0</v>
      </c>
      <c r="R4974" s="5">
        <f t="shared" si="4168"/>
        <v>0</v>
      </c>
      <c r="S4974" s="5">
        <f t="shared" si="4168"/>
        <v>0</v>
      </c>
      <c r="T4974" s="5">
        <v>95</v>
      </c>
      <c r="U4974" s="5">
        <f t="shared" si="4168"/>
        <v>0</v>
      </c>
      <c r="V4974" s="36">
        <f t="shared" si="4168"/>
        <v>0</v>
      </c>
      <c r="W4974" s="5">
        <f t="shared" si="4137"/>
        <v>100</v>
      </c>
      <c r="X4974" s="26"/>
      <c r="Y4974" s="2" t="s">
        <v>1236</v>
      </c>
    </row>
    <row r="4975" spans="1:25" ht="31.5" x14ac:dyDescent="0.25">
      <c r="A4975" s="4" t="s">
        <v>288</v>
      </c>
      <c r="B4975" s="4" t="s">
        <v>1352</v>
      </c>
      <c r="C4975" s="4" t="s">
        <v>1637</v>
      </c>
      <c r="D4975" s="4" t="s">
        <v>12</v>
      </c>
      <c r="E4975" s="14" t="s">
        <v>466</v>
      </c>
      <c r="F4975" s="5"/>
      <c r="G4975" s="5"/>
      <c r="H4975" s="5"/>
      <c r="I4975" s="5"/>
      <c r="J4975" s="5"/>
      <c r="K4975" s="5"/>
      <c r="L4975" s="5">
        <f>L4976</f>
        <v>0</v>
      </c>
      <c r="M4975" s="5">
        <f>L4975</f>
        <v>0</v>
      </c>
      <c r="N4975" s="5">
        <v>95</v>
      </c>
      <c r="O4975" s="5">
        <f t="shared" ref="O4975:V4976" si="4169">O4976</f>
        <v>0</v>
      </c>
      <c r="P4975" s="5">
        <f t="shared" si="4169"/>
        <v>0</v>
      </c>
      <c r="Q4975" s="5">
        <f t="shared" si="4169"/>
        <v>0</v>
      </c>
      <c r="R4975" s="5">
        <f t="shared" si="4169"/>
        <v>0</v>
      </c>
      <c r="S4975" s="5">
        <f t="shared" si="4169"/>
        <v>0</v>
      </c>
      <c r="T4975" s="5">
        <v>95</v>
      </c>
      <c r="U4975" s="5">
        <f t="shared" si="4169"/>
        <v>0</v>
      </c>
      <c r="V4975" s="36">
        <f t="shared" si="4169"/>
        <v>0</v>
      </c>
      <c r="W4975" s="5">
        <f t="shared" si="4137"/>
        <v>100</v>
      </c>
      <c r="X4975" s="26"/>
      <c r="Y4975" s="2" t="s">
        <v>1236</v>
      </c>
    </row>
    <row r="4976" spans="1:25" ht="31.5" x14ac:dyDescent="0.25">
      <c r="A4976" s="4" t="s">
        <v>288</v>
      </c>
      <c r="B4976" s="4" t="s">
        <v>1352</v>
      </c>
      <c r="C4976" s="4" t="s">
        <v>1638</v>
      </c>
      <c r="D4976" s="4"/>
      <c r="E4976" s="14" t="s">
        <v>1639</v>
      </c>
      <c r="F4976" s="5"/>
      <c r="G4976" s="5"/>
      <c r="H4976" s="5"/>
      <c r="I4976" s="5"/>
      <c r="J4976" s="5"/>
      <c r="K4976" s="5"/>
      <c r="L4976" s="5">
        <f>L4977</f>
        <v>0</v>
      </c>
      <c r="M4976" s="5">
        <f>L4976</f>
        <v>0</v>
      </c>
      <c r="N4976" s="5">
        <v>211390.38099999999</v>
      </c>
      <c r="O4976" s="5">
        <f t="shared" si="4169"/>
        <v>0</v>
      </c>
      <c r="P4976" s="5">
        <f t="shared" si="4169"/>
        <v>0</v>
      </c>
      <c r="Q4976" s="5">
        <f t="shared" si="4169"/>
        <v>0</v>
      </c>
      <c r="R4976" s="5">
        <f t="shared" si="4169"/>
        <v>0</v>
      </c>
      <c r="S4976" s="5">
        <f t="shared" si="4169"/>
        <v>0</v>
      </c>
      <c r="T4976" s="5">
        <v>206956.85459</v>
      </c>
      <c r="U4976" s="5">
        <f t="shared" si="4169"/>
        <v>0</v>
      </c>
      <c r="V4976" s="36">
        <f t="shared" si="4169"/>
        <v>0</v>
      </c>
      <c r="W4976" s="5">
        <f t="shared" si="4137"/>
        <v>97.902682993887041</v>
      </c>
      <c r="X4976" s="26"/>
      <c r="Y4976" s="2" t="s">
        <v>1236</v>
      </c>
    </row>
    <row r="4977" spans="1:25" ht="47.25" x14ac:dyDescent="0.25">
      <c r="A4977" s="4" t="s">
        <v>288</v>
      </c>
      <c r="B4977" s="4" t="s">
        <v>1352</v>
      </c>
      <c r="C4977" s="4" t="s">
        <v>1640</v>
      </c>
      <c r="D4977" s="4"/>
      <c r="E4977" s="14" t="s">
        <v>497</v>
      </c>
      <c r="F4977" s="5"/>
      <c r="G4977" s="5"/>
      <c r="H4977" s="5"/>
      <c r="I4977" s="5"/>
      <c r="J4977" s="5"/>
      <c r="K4977" s="5"/>
      <c r="L4977" s="5">
        <f>21381.1-21381.1</f>
        <v>0</v>
      </c>
      <c r="M4977" s="5">
        <f>L4977</f>
        <v>0</v>
      </c>
      <c r="N4977" s="5">
        <v>114586.254</v>
      </c>
      <c r="O4977" s="5">
        <v>0</v>
      </c>
      <c r="P4977" s="5">
        <v>0</v>
      </c>
      <c r="Q4977" s="5">
        <v>0</v>
      </c>
      <c r="R4977" s="5">
        <v>0</v>
      </c>
      <c r="S4977" s="5">
        <v>0</v>
      </c>
      <c r="T4977" s="5">
        <v>111853.53585</v>
      </c>
      <c r="U4977" s="5">
        <v>0</v>
      </c>
      <c r="V4977" s="36">
        <v>0</v>
      </c>
      <c r="W4977" s="5">
        <f t="shared" si="4137"/>
        <v>97.615143130518959</v>
      </c>
      <c r="X4977" s="26"/>
      <c r="Y4977" s="2" t="s">
        <v>1236</v>
      </c>
    </row>
    <row r="4978" spans="1:25" ht="78.75" x14ac:dyDescent="0.25">
      <c r="A4978" s="4" t="s">
        <v>288</v>
      </c>
      <c r="B4978" s="4" t="s">
        <v>1352</v>
      </c>
      <c r="C4978" s="4" t="s">
        <v>1640</v>
      </c>
      <c r="D4978" s="4" t="s">
        <v>18</v>
      </c>
      <c r="E4978" s="14" t="s">
        <v>462</v>
      </c>
      <c r="F4978" s="5">
        <f t="shared" ref="F4978:L4979" si="4170">F4979</f>
        <v>0</v>
      </c>
      <c r="G4978" s="5">
        <f t="shared" si="4170"/>
        <v>0</v>
      </c>
      <c r="H4978" s="5">
        <f t="shared" si="4170"/>
        <v>0</v>
      </c>
      <c r="I4978" s="5">
        <f t="shared" si="4170"/>
        <v>0</v>
      </c>
      <c r="J4978" s="5">
        <f t="shared" si="4170"/>
        <v>0</v>
      </c>
      <c r="K4978" s="5">
        <f t="shared" si="4170"/>
        <v>0</v>
      </c>
      <c r="L4978" s="5">
        <f t="shared" si="4170"/>
        <v>0</v>
      </c>
      <c r="M4978" s="5">
        <f t="shared" si="4124"/>
        <v>0</v>
      </c>
      <c r="N4978" s="5">
        <v>103048.09153999999</v>
      </c>
      <c r="O4978" s="5">
        <f>O4979</f>
        <v>0</v>
      </c>
      <c r="P4978" s="5">
        <f t="shared" ref="P4978:V4979" si="4171">P4979</f>
        <v>0</v>
      </c>
      <c r="Q4978" s="5">
        <f t="shared" si="4171"/>
        <v>0</v>
      </c>
      <c r="R4978" s="5">
        <f t="shared" si="4171"/>
        <v>0</v>
      </c>
      <c r="S4978" s="5">
        <f t="shared" si="4171"/>
        <v>0</v>
      </c>
      <c r="T4978" s="5">
        <v>100315.37338999999</v>
      </c>
      <c r="U4978" s="5">
        <f t="shared" si="4171"/>
        <v>0</v>
      </c>
      <c r="V4978" s="36">
        <f t="shared" si="4171"/>
        <v>0</v>
      </c>
      <c r="W4978" s="5">
        <f t="shared" si="4137"/>
        <v>97.348113769832167</v>
      </c>
      <c r="X4978" s="26"/>
      <c r="Y4978" s="2" t="s">
        <v>1236</v>
      </c>
    </row>
    <row r="4979" spans="1:25" x14ac:dyDescent="0.25">
      <c r="A4979" s="4" t="s">
        <v>288</v>
      </c>
      <c r="B4979" s="4" t="s">
        <v>1352</v>
      </c>
      <c r="C4979" s="4" t="s">
        <v>1640</v>
      </c>
      <c r="D4979" s="4" t="s">
        <v>19</v>
      </c>
      <c r="E4979" s="14" t="s">
        <v>463</v>
      </c>
      <c r="F4979" s="5">
        <f t="shared" si="4170"/>
        <v>0</v>
      </c>
      <c r="G4979" s="5">
        <f t="shared" si="4170"/>
        <v>0</v>
      </c>
      <c r="H4979" s="5">
        <f t="shared" si="4170"/>
        <v>0</v>
      </c>
      <c r="I4979" s="5">
        <f t="shared" si="4170"/>
        <v>0</v>
      </c>
      <c r="J4979" s="5">
        <f t="shared" si="4170"/>
        <v>0</v>
      </c>
      <c r="K4979" s="5">
        <f t="shared" si="4170"/>
        <v>0</v>
      </c>
      <c r="L4979" s="5">
        <f t="shared" si="4170"/>
        <v>0</v>
      </c>
      <c r="M4979" s="5">
        <f t="shared" si="4124"/>
        <v>0</v>
      </c>
      <c r="N4979" s="5">
        <v>103048.09153999999</v>
      </c>
      <c r="O4979" s="5">
        <f>O4980</f>
        <v>0</v>
      </c>
      <c r="P4979" s="5">
        <f t="shared" si="4171"/>
        <v>0</v>
      </c>
      <c r="Q4979" s="5">
        <f t="shared" si="4171"/>
        <v>0</v>
      </c>
      <c r="R4979" s="5">
        <f t="shared" si="4171"/>
        <v>0</v>
      </c>
      <c r="S4979" s="5">
        <f t="shared" si="4171"/>
        <v>0</v>
      </c>
      <c r="T4979" s="5">
        <v>100315.37338999999</v>
      </c>
      <c r="U4979" s="5">
        <f t="shared" si="4171"/>
        <v>0</v>
      </c>
      <c r="V4979" s="36">
        <f t="shared" si="4171"/>
        <v>0</v>
      </c>
      <c r="W4979" s="5">
        <f t="shared" si="4137"/>
        <v>97.348113769832167</v>
      </c>
      <c r="X4979" s="26"/>
      <c r="Y4979" s="2" t="s">
        <v>1236</v>
      </c>
    </row>
    <row r="4980" spans="1:25" ht="31.5" x14ac:dyDescent="0.25">
      <c r="A4980" s="4" t="s">
        <v>288</v>
      </c>
      <c r="B4980" s="4" t="s">
        <v>1352</v>
      </c>
      <c r="C4980" s="4" t="s">
        <v>1640</v>
      </c>
      <c r="D4980" s="4" t="s">
        <v>11</v>
      </c>
      <c r="E4980" s="14" t="s">
        <v>465</v>
      </c>
      <c r="F4980" s="5"/>
      <c r="G4980" s="5"/>
      <c r="H4980" s="5"/>
      <c r="I4980" s="5"/>
      <c r="J4980" s="5"/>
      <c r="K4980" s="5"/>
      <c r="L4980" s="5"/>
      <c r="M4980" s="5">
        <f t="shared" si="4124"/>
        <v>0</v>
      </c>
      <c r="N4980" s="5">
        <v>11525.709650000001</v>
      </c>
      <c r="O4980" s="5">
        <v>0</v>
      </c>
      <c r="P4980" s="5">
        <v>0</v>
      </c>
      <c r="Q4980" s="5">
        <v>0</v>
      </c>
      <c r="R4980" s="5">
        <v>0</v>
      </c>
      <c r="S4980" s="5">
        <v>0</v>
      </c>
      <c r="T4980" s="5">
        <v>11525.709650000001</v>
      </c>
      <c r="U4980" s="5">
        <v>0</v>
      </c>
      <c r="V4980" s="36">
        <v>0</v>
      </c>
      <c r="W4980" s="5">
        <f t="shared" si="4137"/>
        <v>100</v>
      </c>
      <c r="X4980" s="26"/>
      <c r="Y4980" s="2" t="s">
        <v>1236</v>
      </c>
    </row>
    <row r="4981" spans="1:25" ht="31.5" x14ac:dyDescent="0.25">
      <c r="A4981" s="4" t="s">
        <v>288</v>
      </c>
      <c r="B4981" s="4" t="s">
        <v>1352</v>
      </c>
      <c r="C4981" s="4" t="s">
        <v>1640</v>
      </c>
      <c r="D4981" s="4" t="s">
        <v>12</v>
      </c>
      <c r="E4981" s="14" t="s">
        <v>466</v>
      </c>
      <c r="F4981" s="5">
        <f t="shared" ref="F4981:L4982" si="4172">F4982</f>
        <v>0</v>
      </c>
      <c r="G4981" s="5">
        <f t="shared" si="4172"/>
        <v>0</v>
      </c>
      <c r="H4981" s="5">
        <f t="shared" si="4172"/>
        <v>0</v>
      </c>
      <c r="I4981" s="5">
        <f t="shared" si="4172"/>
        <v>0</v>
      </c>
      <c r="J4981" s="5">
        <f t="shared" si="4172"/>
        <v>0</v>
      </c>
      <c r="K4981" s="5">
        <f t="shared" si="4172"/>
        <v>0</v>
      </c>
      <c r="L4981" s="5">
        <f t="shared" si="4172"/>
        <v>0</v>
      </c>
      <c r="M4981" s="5">
        <f t="shared" si="4124"/>
        <v>0</v>
      </c>
      <c r="N4981" s="5">
        <v>11525.709650000001</v>
      </c>
      <c r="O4981" s="5">
        <f>O4982</f>
        <v>0</v>
      </c>
      <c r="P4981" s="5">
        <f t="shared" ref="P4981:V4982" si="4173">P4982</f>
        <v>0</v>
      </c>
      <c r="Q4981" s="5">
        <f t="shared" si="4173"/>
        <v>0</v>
      </c>
      <c r="R4981" s="5">
        <f t="shared" si="4173"/>
        <v>0</v>
      </c>
      <c r="S4981" s="5">
        <f t="shared" si="4173"/>
        <v>0</v>
      </c>
      <c r="T4981" s="5">
        <v>11525.709650000001</v>
      </c>
      <c r="U4981" s="5">
        <f t="shared" si="4173"/>
        <v>0</v>
      </c>
      <c r="V4981" s="36">
        <f t="shared" si="4173"/>
        <v>0</v>
      </c>
      <c r="W4981" s="5">
        <f t="shared" si="4137"/>
        <v>100</v>
      </c>
      <c r="X4981" s="26"/>
      <c r="Y4981" s="2" t="s">
        <v>1236</v>
      </c>
    </row>
    <row r="4982" spans="1:25" x14ac:dyDescent="0.25">
      <c r="A4982" s="4" t="s">
        <v>288</v>
      </c>
      <c r="B4982" s="4" t="s">
        <v>1352</v>
      </c>
      <c r="C4982" s="4" t="s">
        <v>1640</v>
      </c>
      <c r="D4982" s="4" t="s">
        <v>117</v>
      </c>
      <c r="E4982" s="14" t="s">
        <v>467</v>
      </c>
      <c r="F4982" s="5">
        <f t="shared" si="4172"/>
        <v>0</v>
      </c>
      <c r="G4982" s="5">
        <f t="shared" si="4172"/>
        <v>0</v>
      </c>
      <c r="H4982" s="5">
        <f t="shared" si="4172"/>
        <v>0</v>
      </c>
      <c r="I4982" s="5">
        <f t="shared" si="4172"/>
        <v>0</v>
      </c>
      <c r="J4982" s="5">
        <f t="shared" si="4172"/>
        <v>0</v>
      </c>
      <c r="K4982" s="5">
        <f t="shared" si="4172"/>
        <v>0</v>
      </c>
      <c r="L4982" s="5">
        <f t="shared" si="4172"/>
        <v>0</v>
      </c>
      <c r="M4982" s="5">
        <f t="shared" si="4124"/>
        <v>0</v>
      </c>
      <c r="N4982" s="5">
        <v>1.5458099999999999</v>
      </c>
      <c r="O4982" s="5">
        <f>O4983</f>
        <v>0</v>
      </c>
      <c r="P4982" s="5">
        <f t="shared" si="4173"/>
        <v>0</v>
      </c>
      <c r="Q4982" s="5">
        <f t="shared" si="4173"/>
        <v>0</v>
      </c>
      <c r="R4982" s="5">
        <f t="shared" si="4173"/>
        <v>0</v>
      </c>
      <c r="S4982" s="5">
        <f t="shared" si="4173"/>
        <v>0</v>
      </c>
      <c r="T4982" s="5">
        <v>1.5458099999999999</v>
      </c>
      <c r="U4982" s="5">
        <f t="shared" si="4173"/>
        <v>0</v>
      </c>
      <c r="V4982" s="36">
        <f t="shared" si="4173"/>
        <v>0</v>
      </c>
      <c r="W4982" s="5">
        <f t="shared" si="4137"/>
        <v>100</v>
      </c>
      <c r="X4982" s="26"/>
      <c r="Y4982" s="2" t="s">
        <v>1236</v>
      </c>
    </row>
    <row r="4983" spans="1:25" ht="31.5" x14ac:dyDescent="0.25">
      <c r="A4983" s="4" t="s">
        <v>288</v>
      </c>
      <c r="B4983" s="4" t="s">
        <v>1352</v>
      </c>
      <c r="C4983" s="4" t="s">
        <v>1640</v>
      </c>
      <c r="D4983" s="4" t="s">
        <v>300</v>
      </c>
      <c r="E4983" s="14" t="s">
        <v>469</v>
      </c>
      <c r="F4983" s="5"/>
      <c r="G4983" s="5"/>
      <c r="H4983" s="5"/>
      <c r="I4983" s="5"/>
      <c r="J4983" s="5"/>
      <c r="K4983" s="5"/>
      <c r="L4983" s="5"/>
      <c r="M4983" s="5">
        <f t="shared" si="4124"/>
        <v>0</v>
      </c>
      <c r="N4983" s="5">
        <v>1.5458099999999999</v>
      </c>
      <c r="O4983" s="5">
        <v>0</v>
      </c>
      <c r="P4983" s="5">
        <v>0</v>
      </c>
      <c r="Q4983" s="5">
        <v>0</v>
      </c>
      <c r="R4983" s="5">
        <v>0</v>
      </c>
      <c r="S4983" s="5">
        <v>0</v>
      </c>
      <c r="T4983" s="5">
        <v>1.5458099999999999</v>
      </c>
      <c r="U4983" s="5">
        <v>0</v>
      </c>
      <c r="V4983" s="36">
        <v>0</v>
      </c>
      <c r="W4983" s="5">
        <f t="shared" si="4137"/>
        <v>100</v>
      </c>
      <c r="X4983" s="26"/>
      <c r="Y4983" s="2" t="s">
        <v>1236</v>
      </c>
    </row>
    <row r="4984" spans="1:25" x14ac:dyDescent="0.25">
      <c r="A4984" s="4" t="s">
        <v>288</v>
      </c>
      <c r="B4984" s="4" t="s">
        <v>1352</v>
      </c>
      <c r="C4984" s="4" t="s">
        <v>1640</v>
      </c>
      <c r="D4984" s="4" t="s">
        <v>13</v>
      </c>
      <c r="E4984" s="14" t="s">
        <v>480</v>
      </c>
      <c r="F4984" s="5">
        <f t="shared" ref="F4984:L4984" si="4174">F4985</f>
        <v>188947.6</v>
      </c>
      <c r="G4984" s="5">
        <f t="shared" si="4174"/>
        <v>185931.2</v>
      </c>
      <c r="H4984" s="5">
        <f t="shared" si="4174"/>
        <v>180400.4</v>
      </c>
      <c r="I4984" s="5">
        <f t="shared" si="4174"/>
        <v>-20613.3</v>
      </c>
      <c r="J4984" s="5">
        <f t="shared" si="4174"/>
        <v>0</v>
      </c>
      <c r="K4984" s="5">
        <f t="shared" si="4174"/>
        <v>0</v>
      </c>
      <c r="L4984" s="5">
        <f t="shared" si="4174"/>
        <v>211338.82799999998</v>
      </c>
      <c r="M4984" s="5">
        <f t="shared" si="4124"/>
        <v>379673.12800000003</v>
      </c>
      <c r="N4984" s="5">
        <v>10.907</v>
      </c>
      <c r="O4984" s="5">
        <f>O4985</f>
        <v>244070.90988000002</v>
      </c>
      <c r="P4984" s="5">
        <f t="shared" ref="P4984:V4984" si="4175">P4985</f>
        <v>123733.67512</v>
      </c>
      <c r="Q4984" s="5">
        <f t="shared" si="4175"/>
        <v>61866.83756</v>
      </c>
      <c r="R4984" s="5">
        <f t="shared" si="4175"/>
        <v>3546.82827</v>
      </c>
      <c r="S4984" s="5">
        <f t="shared" si="4175"/>
        <v>9045.3077499999999</v>
      </c>
      <c r="T4984" s="5">
        <v>10.907</v>
      </c>
      <c r="U4984" s="5">
        <f t="shared" si="4175"/>
        <v>122669.71090999999</v>
      </c>
      <c r="V4984" s="36">
        <f t="shared" si="4175"/>
        <v>3529.8401800000001</v>
      </c>
      <c r="W4984" s="5">
        <f t="shared" si="4137"/>
        <v>100</v>
      </c>
      <c r="X4984" s="26"/>
    </row>
    <row r="4985" spans="1:25" hidden="1" x14ac:dyDescent="0.25">
      <c r="A4985" s="4" t="s">
        <v>288</v>
      </c>
      <c r="B4985" s="4" t="s">
        <v>1352</v>
      </c>
      <c r="C4985" s="4" t="s">
        <v>1640</v>
      </c>
      <c r="D4985" s="4" t="s">
        <v>14</v>
      </c>
      <c r="E4985" s="14" t="s">
        <v>482</v>
      </c>
      <c r="F4985" s="5">
        <f t="shared" ref="F4985:L4985" si="4176">F4986+F4993</f>
        <v>188947.6</v>
      </c>
      <c r="G4985" s="5">
        <f t="shared" si="4176"/>
        <v>185931.2</v>
      </c>
      <c r="H4985" s="5">
        <f t="shared" si="4176"/>
        <v>180400.4</v>
      </c>
      <c r="I4985" s="5">
        <f t="shared" si="4176"/>
        <v>-20613.3</v>
      </c>
      <c r="J4985" s="5">
        <f t="shared" si="4176"/>
        <v>0</v>
      </c>
      <c r="K4985" s="5">
        <f t="shared" si="4176"/>
        <v>0</v>
      </c>
      <c r="L4985" s="5">
        <f t="shared" si="4176"/>
        <v>211338.82799999998</v>
      </c>
      <c r="M4985" s="5">
        <f t="shared" si="4124"/>
        <v>379673.12800000003</v>
      </c>
      <c r="N4985" s="5">
        <v>0</v>
      </c>
      <c r="O4985" s="5">
        <f>O4986+O4993</f>
        <v>244070.90988000002</v>
      </c>
      <c r="P4985" s="5">
        <f t="shared" ref="P4985:V4985" si="4177">P4986+P4993</f>
        <v>123733.67512</v>
      </c>
      <c r="Q4985" s="5">
        <f t="shared" si="4177"/>
        <v>61866.83756</v>
      </c>
      <c r="R4985" s="5">
        <f t="shared" si="4177"/>
        <v>3546.82827</v>
      </c>
      <c r="S4985" s="5">
        <f t="shared" si="4177"/>
        <v>9045.3077499999999</v>
      </c>
      <c r="T4985" s="5">
        <v>0</v>
      </c>
      <c r="U4985" s="5">
        <f t="shared" si="4177"/>
        <v>122669.71090999999</v>
      </c>
      <c r="V4985" s="36">
        <f t="shared" si="4177"/>
        <v>3529.8401800000001</v>
      </c>
      <c r="W4985" s="5" t="e">
        <f t="shared" si="4137"/>
        <v>#DIV/0!</v>
      </c>
      <c r="X4985" s="24" t="s">
        <v>1214</v>
      </c>
    </row>
    <row r="4986" spans="1:25" x14ac:dyDescent="0.25">
      <c r="A4986" s="4" t="s">
        <v>288</v>
      </c>
      <c r="B4986" s="4" t="s">
        <v>1352</v>
      </c>
      <c r="C4986" s="4" t="s">
        <v>1640</v>
      </c>
      <c r="D4986" s="4" t="s">
        <v>20</v>
      </c>
      <c r="E4986" s="14" t="s">
        <v>483</v>
      </c>
      <c r="F4986" s="5">
        <f t="shared" ref="F4986:L4986" si="4178">F4987+F4990</f>
        <v>188947.6</v>
      </c>
      <c r="G4986" s="5">
        <f t="shared" si="4178"/>
        <v>185931.2</v>
      </c>
      <c r="H4986" s="5">
        <f t="shared" si="4178"/>
        <v>180400.4</v>
      </c>
      <c r="I4986" s="5">
        <f t="shared" si="4178"/>
        <v>-20613.3</v>
      </c>
      <c r="J4986" s="5">
        <f t="shared" si="4178"/>
        <v>0</v>
      </c>
      <c r="K4986" s="5">
        <f t="shared" si="4178"/>
        <v>0</v>
      </c>
      <c r="L4986" s="5">
        <f t="shared" si="4178"/>
        <v>184280.35299999997</v>
      </c>
      <c r="M4986" s="5">
        <f t="shared" si="4124"/>
        <v>352614.65299999999</v>
      </c>
      <c r="N4986" s="5">
        <v>10.907</v>
      </c>
      <c r="O4986" s="5">
        <f>O4987+O4990</f>
        <v>235025.60213000001</v>
      </c>
      <c r="P4986" s="5">
        <f t="shared" ref="P4986:V4986" si="4179">P4987+P4990</f>
        <v>123733.67512</v>
      </c>
      <c r="Q4986" s="5">
        <f t="shared" si="4179"/>
        <v>61866.83756</v>
      </c>
      <c r="R4986" s="5">
        <f t="shared" si="4179"/>
        <v>0</v>
      </c>
      <c r="S4986" s="5">
        <f t="shared" si="4179"/>
        <v>0</v>
      </c>
      <c r="T4986" s="5">
        <v>10.907</v>
      </c>
      <c r="U4986" s="5">
        <f t="shared" si="4179"/>
        <v>122669.71090999999</v>
      </c>
      <c r="V4986" s="36">
        <f t="shared" si="4179"/>
        <v>0</v>
      </c>
      <c r="W4986" s="5">
        <f t="shared" si="4137"/>
        <v>100</v>
      </c>
      <c r="X4986" s="26"/>
    </row>
    <row r="4987" spans="1:25" ht="63" x14ac:dyDescent="0.25">
      <c r="A4987" s="4" t="s">
        <v>288</v>
      </c>
      <c r="B4987" s="4" t="s">
        <v>1352</v>
      </c>
      <c r="C4987" s="4" t="s">
        <v>1641</v>
      </c>
      <c r="D4987" s="4"/>
      <c r="E4987" s="14" t="s">
        <v>1145</v>
      </c>
      <c r="F4987" s="5">
        <f t="shared" ref="F4987:L4988" si="4180">F4988</f>
        <v>23281.599999999999</v>
      </c>
      <c r="G4987" s="5">
        <f t="shared" si="4180"/>
        <v>36772.100000000006</v>
      </c>
      <c r="H4987" s="5">
        <f t="shared" si="4180"/>
        <v>31502.100000000006</v>
      </c>
      <c r="I4987" s="5">
        <f t="shared" si="4180"/>
        <v>0</v>
      </c>
      <c r="J4987" s="5">
        <f t="shared" si="4180"/>
        <v>0</v>
      </c>
      <c r="K4987" s="5">
        <f t="shared" si="4180"/>
        <v>0</v>
      </c>
      <c r="L4987" s="5">
        <f t="shared" si="4180"/>
        <v>162132.59399999998</v>
      </c>
      <c r="M4987" s="5">
        <f t="shared" si="4124"/>
        <v>185414.19399999999</v>
      </c>
      <c r="N4987" s="5">
        <v>89174.53</v>
      </c>
      <c r="O4987" s="5">
        <f>O4988</f>
        <v>131214.36593</v>
      </c>
      <c r="P4987" s="5">
        <f t="shared" ref="P4987:V4988" si="4181">P4988</f>
        <v>0</v>
      </c>
      <c r="Q4987" s="5">
        <f t="shared" si="4181"/>
        <v>0</v>
      </c>
      <c r="R4987" s="5">
        <f t="shared" si="4181"/>
        <v>0</v>
      </c>
      <c r="S4987" s="5">
        <f t="shared" si="4181"/>
        <v>0</v>
      </c>
      <c r="T4987" s="5">
        <v>88737.192739999999</v>
      </c>
      <c r="U4987" s="5">
        <f t="shared" si="4181"/>
        <v>0</v>
      </c>
      <c r="V4987" s="36">
        <f t="shared" si="4181"/>
        <v>0</v>
      </c>
      <c r="W4987" s="5">
        <f t="shared" si="4137"/>
        <v>99.509571555913993</v>
      </c>
      <c r="X4987" s="26"/>
    </row>
    <row r="4988" spans="1:25" ht="31.5" x14ac:dyDescent="0.25">
      <c r="A4988" s="4" t="s">
        <v>288</v>
      </c>
      <c r="B4988" s="4" t="s">
        <v>1352</v>
      </c>
      <c r="C4988" s="4" t="s">
        <v>1641</v>
      </c>
      <c r="D4988" s="4" t="s">
        <v>11</v>
      </c>
      <c r="E4988" s="14" t="s">
        <v>465</v>
      </c>
      <c r="F4988" s="5">
        <f t="shared" si="4180"/>
        <v>23281.599999999999</v>
      </c>
      <c r="G4988" s="5">
        <f t="shared" si="4180"/>
        <v>36772.100000000006</v>
      </c>
      <c r="H4988" s="5">
        <f t="shared" si="4180"/>
        <v>31502.100000000006</v>
      </c>
      <c r="I4988" s="5">
        <f t="shared" si="4180"/>
        <v>0</v>
      </c>
      <c r="J4988" s="5">
        <f t="shared" si="4180"/>
        <v>0</v>
      </c>
      <c r="K4988" s="5">
        <f t="shared" si="4180"/>
        <v>0</v>
      </c>
      <c r="L4988" s="5">
        <f t="shared" si="4180"/>
        <v>162132.59399999998</v>
      </c>
      <c r="M4988" s="5">
        <f t="shared" si="4124"/>
        <v>185414.19399999999</v>
      </c>
      <c r="N4988" s="5">
        <v>89174.53</v>
      </c>
      <c r="O4988" s="5">
        <f>O4989</f>
        <v>131214.36593</v>
      </c>
      <c r="P4988" s="5">
        <f t="shared" si="4181"/>
        <v>0</v>
      </c>
      <c r="Q4988" s="5">
        <f t="shared" si="4181"/>
        <v>0</v>
      </c>
      <c r="R4988" s="5">
        <f t="shared" si="4181"/>
        <v>0</v>
      </c>
      <c r="S4988" s="5">
        <f t="shared" si="4181"/>
        <v>0</v>
      </c>
      <c r="T4988" s="5">
        <v>88737.192739999999</v>
      </c>
      <c r="U4988" s="5">
        <f t="shared" si="4181"/>
        <v>0</v>
      </c>
      <c r="V4988" s="36">
        <f t="shared" si="4181"/>
        <v>0</v>
      </c>
      <c r="W4988" s="5">
        <f t="shared" si="4137"/>
        <v>99.509571555913993</v>
      </c>
      <c r="X4988" s="26"/>
    </row>
    <row r="4989" spans="1:25" ht="31.5" x14ac:dyDescent="0.25">
      <c r="A4989" s="4" t="s">
        <v>288</v>
      </c>
      <c r="B4989" s="4" t="s">
        <v>1352</v>
      </c>
      <c r="C4989" s="4" t="s">
        <v>1641</v>
      </c>
      <c r="D4989" s="4" t="s">
        <v>12</v>
      </c>
      <c r="E4989" s="14" t="s">
        <v>466</v>
      </c>
      <c r="F4989" s="5">
        <v>23281.599999999999</v>
      </c>
      <c r="G4989" s="5">
        <v>36772.100000000006</v>
      </c>
      <c r="H4989" s="5">
        <v>31502.100000000006</v>
      </c>
      <c r="I4989" s="5"/>
      <c r="J4989" s="5"/>
      <c r="K4989" s="5"/>
      <c r="L4989" s="5">
        <f>5212.416-23281.6+226041.921-9327.111-36513.032</f>
        <v>162132.59399999998</v>
      </c>
      <c r="M4989" s="5">
        <f t="shared" ref="M4989:M5056" si="4182">F4989+I4989+L4989</f>
        <v>185414.19399999999</v>
      </c>
      <c r="N4989" s="5">
        <v>89174.53</v>
      </c>
      <c r="O4989" s="5">
        <v>131214.36593</v>
      </c>
      <c r="P4989" s="5">
        <v>0</v>
      </c>
      <c r="Q4989" s="5">
        <v>0</v>
      </c>
      <c r="R4989" s="5">
        <v>0</v>
      </c>
      <c r="S4989" s="5">
        <v>0</v>
      </c>
      <c r="T4989" s="5">
        <v>88737.192739999999</v>
      </c>
      <c r="U4989" s="5">
        <v>0</v>
      </c>
      <c r="V4989" s="36">
        <v>0</v>
      </c>
      <c r="W4989" s="5">
        <f t="shared" si="4137"/>
        <v>99.509571555913993</v>
      </c>
      <c r="X4989" s="26"/>
    </row>
    <row r="4990" spans="1:25" ht="31.5" x14ac:dyDescent="0.25">
      <c r="A4990" s="4" t="s">
        <v>288</v>
      </c>
      <c r="B4990" s="4" t="s">
        <v>1352</v>
      </c>
      <c r="C4990" s="4" t="s">
        <v>1642</v>
      </c>
      <c r="D4990" s="4"/>
      <c r="E4990" s="14" t="s">
        <v>1643</v>
      </c>
      <c r="F4990" s="5">
        <f t="shared" ref="F4990:L4991" si="4183">F4991</f>
        <v>165666</v>
      </c>
      <c r="G4990" s="5">
        <f t="shared" si="4183"/>
        <v>149159.1</v>
      </c>
      <c r="H4990" s="5">
        <f t="shared" si="4183"/>
        <v>148898.29999999999</v>
      </c>
      <c r="I4990" s="5">
        <f t="shared" si="4183"/>
        <v>-20613.3</v>
      </c>
      <c r="J4990" s="5">
        <f t="shared" si="4183"/>
        <v>0</v>
      </c>
      <c r="K4990" s="5">
        <f t="shared" si="4183"/>
        <v>0</v>
      </c>
      <c r="L4990" s="5">
        <f t="shared" si="4183"/>
        <v>22147.758999999998</v>
      </c>
      <c r="M4990" s="5">
        <f t="shared" si="4182"/>
        <v>167200.459</v>
      </c>
      <c r="N4990" s="5">
        <v>7629.5969999999998</v>
      </c>
      <c r="O4990" s="5">
        <f>O4991</f>
        <v>103811.2362</v>
      </c>
      <c r="P4990" s="5">
        <f t="shared" ref="P4990:V4991" si="4184">P4991</f>
        <v>123733.67512</v>
      </c>
      <c r="Q4990" s="5">
        <f t="shared" si="4184"/>
        <v>61866.83756</v>
      </c>
      <c r="R4990" s="5">
        <f t="shared" si="4184"/>
        <v>0</v>
      </c>
      <c r="S4990" s="5">
        <f t="shared" si="4184"/>
        <v>0</v>
      </c>
      <c r="T4990" s="5">
        <v>6366.1260000000002</v>
      </c>
      <c r="U4990" s="5">
        <f t="shared" si="4184"/>
        <v>122669.71090999999</v>
      </c>
      <c r="V4990" s="36">
        <f t="shared" si="4184"/>
        <v>0</v>
      </c>
      <c r="W4990" s="5">
        <f t="shared" si="4137"/>
        <v>83.439872381201795</v>
      </c>
      <c r="X4990" s="26"/>
    </row>
    <row r="4991" spans="1:25" ht="31.5" x14ac:dyDescent="0.25">
      <c r="A4991" s="4" t="s">
        <v>288</v>
      </c>
      <c r="B4991" s="4" t="s">
        <v>1352</v>
      </c>
      <c r="C4991" s="4" t="s">
        <v>1642</v>
      </c>
      <c r="D4991" s="4" t="s">
        <v>11</v>
      </c>
      <c r="E4991" s="14" t="s">
        <v>465</v>
      </c>
      <c r="F4991" s="5">
        <f t="shared" si="4183"/>
        <v>165666</v>
      </c>
      <c r="G4991" s="5">
        <f t="shared" si="4183"/>
        <v>149159.1</v>
      </c>
      <c r="H4991" s="5">
        <f t="shared" si="4183"/>
        <v>148898.29999999999</v>
      </c>
      <c r="I4991" s="5">
        <f t="shared" si="4183"/>
        <v>-20613.3</v>
      </c>
      <c r="J4991" s="5">
        <f t="shared" si="4183"/>
        <v>0</v>
      </c>
      <c r="K4991" s="5">
        <f t="shared" si="4183"/>
        <v>0</v>
      </c>
      <c r="L4991" s="5">
        <f t="shared" si="4183"/>
        <v>22147.758999999998</v>
      </c>
      <c r="M4991" s="5">
        <f t="shared" si="4182"/>
        <v>167200.459</v>
      </c>
      <c r="N4991" s="5">
        <v>7629.5969999999998</v>
      </c>
      <c r="O4991" s="5">
        <f>O4992</f>
        <v>103811.2362</v>
      </c>
      <c r="P4991" s="5">
        <f t="shared" si="4184"/>
        <v>123733.67512</v>
      </c>
      <c r="Q4991" s="5">
        <f t="shared" si="4184"/>
        <v>61866.83756</v>
      </c>
      <c r="R4991" s="5">
        <f t="shared" si="4184"/>
        <v>0</v>
      </c>
      <c r="S4991" s="5">
        <f t="shared" si="4184"/>
        <v>0</v>
      </c>
      <c r="T4991" s="5">
        <v>6366.1260000000002</v>
      </c>
      <c r="U4991" s="5">
        <f t="shared" si="4184"/>
        <v>122669.71090999999</v>
      </c>
      <c r="V4991" s="36">
        <f t="shared" si="4184"/>
        <v>0</v>
      </c>
      <c r="W4991" s="5">
        <f t="shared" si="4137"/>
        <v>83.439872381201795</v>
      </c>
      <c r="X4991" s="26"/>
    </row>
    <row r="4992" spans="1:25" ht="31.5" x14ac:dyDescent="0.25">
      <c r="A4992" s="4" t="s">
        <v>288</v>
      </c>
      <c r="B4992" s="4" t="s">
        <v>1352</v>
      </c>
      <c r="C4992" s="4" t="s">
        <v>1642</v>
      </c>
      <c r="D4992" s="4" t="s">
        <v>12</v>
      </c>
      <c r="E4992" s="14" t="s">
        <v>466</v>
      </c>
      <c r="F4992" s="5">
        <v>165666</v>
      </c>
      <c r="G4992" s="5">
        <v>149159.1</v>
      </c>
      <c r="H4992" s="5">
        <v>148898.29999999999</v>
      </c>
      <c r="I4992" s="22">
        <v>-20613.3</v>
      </c>
      <c r="J4992" s="5"/>
      <c r="K4992" s="5"/>
      <c r="L4992" s="5">
        <f>22147.759-20967.6+20967.6</f>
        <v>22147.758999999998</v>
      </c>
      <c r="M4992" s="5">
        <f t="shared" si="4182"/>
        <v>167200.459</v>
      </c>
      <c r="N4992" s="5">
        <v>7629.5969999999998</v>
      </c>
      <c r="O4992" s="5">
        <f>41944.39864+61866.83756</f>
        <v>103811.2362</v>
      </c>
      <c r="P4992" s="5">
        <v>123733.67512</v>
      </c>
      <c r="Q4992" s="5">
        <v>61866.83756</v>
      </c>
      <c r="R4992" s="5">
        <v>0</v>
      </c>
      <c r="S4992" s="5">
        <v>0</v>
      </c>
      <c r="T4992" s="5">
        <v>6366.1260000000002</v>
      </c>
      <c r="U4992" s="5">
        <v>122669.71090999999</v>
      </c>
      <c r="V4992" s="36">
        <v>0</v>
      </c>
      <c r="W4992" s="5">
        <f t="shared" si="4137"/>
        <v>83.439872381201795</v>
      </c>
      <c r="X4992" s="26"/>
    </row>
    <row r="4993" spans="1:24" ht="47.25" x14ac:dyDescent="0.25">
      <c r="A4993" s="4" t="s">
        <v>288</v>
      </c>
      <c r="B4993" s="4" t="s">
        <v>1352</v>
      </c>
      <c r="C4993" s="4" t="s">
        <v>1644</v>
      </c>
      <c r="D4993" s="4"/>
      <c r="E4993" s="14" t="s">
        <v>1645</v>
      </c>
      <c r="F4993" s="5">
        <f t="shared" ref="F4993:L4993" si="4185">F4994+F4997</f>
        <v>0</v>
      </c>
      <c r="G4993" s="5">
        <f t="shared" si="4185"/>
        <v>0</v>
      </c>
      <c r="H4993" s="5">
        <f t="shared" si="4185"/>
        <v>0</v>
      </c>
      <c r="I4993" s="5">
        <f t="shared" si="4185"/>
        <v>0</v>
      </c>
      <c r="J4993" s="5">
        <f t="shared" si="4185"/>
        <v>0</v>
      </c>
      <c r="K4993" s="5">
        <f t="shared" si="4185"/>
        <v>0</v>
      </c>
      <c r="L4993" s="5">
        <f t="shared" si="4185"/>
        <v>27058.474999999999</v>
      </c>
      <c r="M4993" s="5">
        <f t="shared" si="4182"/>
        <v>27058.474999999999</v>
      </c>
      <c r="N4993" s="5">
        <v>3546.82827</v>
      </c>
      <c r="O4993" s="5">
        <f>O4994+O4997</f>
        <v>9045.3077499999999</v>
      </c>
      <c r="P4993" s="5">
        <f t="shared" ref="P4993:V4993" si="4186">P4994+P4997</f>
        <v>0</v>
      </c>
      <c r="Q4993" s="5">
        <f t="shared" si="4186"/>
        <v>0</v>
      </c>
      <c r="R4993" s="5">
        <f t="shared" si="4186"/>
        <v>3546.82827</v>
      </c>
      <c r="S4993" s="5">
        <f t="shared" si="4186"/>
        <v>9045.3077499999999</v>
      </c>
      <c r="T4993" s="5">
        <v>3529.8401800000001</v>
      </c>
      <c r="U4993" s="5">
        <f t="shared" si="4186"/>
        <v>0</v>
      </c>
      <c r="V4993" s="36">
        <f t="shared" si="4186"/>
        <v>3529.8401800000001</v>
      </c>
      <c r="W4993" s="5">
        <f t="shared" si="4137"/>
        <v>99.521034323999004</v>
      </c>
      <c r="X4993" s="26"/>
    </row>
    <row r="4994" spans="1:24" ht="63" x14ac:dyDescent="0.25">
      <c r="A4994" s="4" t="s">
        <v>288</v>
      </c>
      <c r="B4994" s="4" t="s">
        <v>1352</v>
      </c>
      <c r="C4994" s="4" t="s">
        <v>1646</v>
      </c>
      <c r="D4994" s="4"/>
      <c r="E4994" s="14" t="s">
        <v>1180</v>
      </c>
      <c r="F4994" s="5">
        <f t="shared" ref="F4994:L4995" si="4187">F4995</f>
        <v>0</v>
      </c>
      <c r="G4994" s="5">
        <f t="shared" si="4187"/>
        <v>0</v>
      </c>
      <c r="H4994" s="5">
        <f t="shared" si="4187"/>
        <v>0</v>
      </c>
      <c r="I4994" s="5">
        <f t="shared" si="4187"/>
        <v>0</v>
      </c>
      <c r="J4994" s="5">
        <f t="shared" si="4187"/>
        <v>0</v>
      </c>
      <c r="K4994" s="5">
        <f t="shared" si="4187"/>
        <v>0</v>
      </c>
      <c r="L4994" s="5">
        <f t="shared" si="4187"/>
        <v>19565.722000000002</v>
      </c>
      <c r="M4994" s="5">
        <f t="shared" si="4182"/>
        <v>19565.722000000002</v>
      </c>
      <c r="N4994" s="5">
        <v>3546.82827</v>
      </c>
      <c r="O4994" s="5">
        <f>O4995</f>
        <v>4730.5980099999997</v>
      </c>
      <c r="P4994" s="5">
        <f t="shared" ref="P4994:V4995" si="4188">P4995</f>
        <v>0</v>
      </c>
      <c r="Q4994" s="5">
        <f t="shared" si="4188"/>
        <v>0</v>
      </c>
      <c r="R4994" s="5">
        <f t="shared" si="4188"/>
        <v>3546.82827</v>
      </c>
      <c r="S4994" s="5">
        <f t="shared" si="4188"/>
        <v>4730.5980099999997</v>
      </c>
      <c r="T4994" s="5">
        <v>3529.8401800000001</v>
      </c>
      <c r="U4994" s="5">
        <f t="shared" si="4188"/>
        <v>0</v>
      </c>
      <c r="V4994" s="36">
        <f t="shared" si="4188"/>
        <v>3529.8401800000001</v>
      </c>
      <c r="W4994" s="5">
        <f t="shared" si="4137"/>
        <v>99.521034323999004</v>
      </c>
      <c r="X4994" s="26"/>
    </row>
    <row r="4995" spans="1:24" ht="31.5" x14ac:dyDescent="0.25">
      <c r="A4995" s="4" t="s">
        <v>288</v>
      </c>
      <c r="B4995" s="4" t="s">
        <v>1352</v>
      </c>
      <c r="C4995" s="4" t="s">
        <v>1646</v>
      </c>
      <c r="D4995" s="4" t="s">
        <v>11</v>
      </c>
      <c r="E4995" s="14" t="s">
        <v>465</v>
      </c>
      <c r="F4995" s="5">
        <f t="shared" si="4187"/>
        <v>0</v>
      </c>
      <c r="G4995" s="5">
        <f t="shared" si="4187"/>
        <v>0</v>
      </c>
      <c r="H4995" s="5">
        <f t="shared" si="4187"/>
        <v>0</v>
      </c>
      <c r="I4995" s="5">
        <f t="shared" si="4187"/>
        <v>0</v>
      </c>
      <c r="J4995" s="5">
        <f t="shared" si="4187"/>
        <v>0</v>
      </c>
      <c r="K4995" s="5">
        <f t="shared" si="4187"/>
        <v>0</v>
      </c>
      <c r="L4995" s="5">
        <f t="shared" si="4187"/>
        <v>19565.722000000002</v>
      </c>
      <c r="M4995" s="5">
        <f t="shared" si="4182"/>
        <v>19565.722000000002</v>
      </c>
      <c r="N4995" s="5">
        <v>3546.82827</v>
      </c>
      <c r="O4995" s="5">
        <f>O4996</f>
        <v>4730.5980099999997</v>
      </c>
      <c r="P4995" s="5">
        <f t="shared" si="4188"/>
        <v>0</v>
      </c>
      <c r="Q4995" s="5">
        <f t="shared" si="4188"/>
        <v>0</v>
      </c>
      <c r="R4995" s="5">
        <f t="shared" si="4188"/>
        <v>3546.82827</v>
      </c>
      <c r="S4995" s="5">
        <f t="shared" si="4188"/>
        <v>4730.5980099999997</v>
      </c>
      <c r="T4995" s="5">
        <v>3529.8401800000001</v>
      </c>
      <c r="U4995" s="5">
        <f t="shared" si="4188"/>
        <v>0</v>
      </c>
      <c r="V4995" s="36">
        <f t="shared" si="4188"/>
        <v>3529.8401800000001</v>
      </c>
      <c r="W4995" s="5">
        <f t="shared" si="4137"/>
        <v>99.521034323999004</v>
      </c>
      <c r="X4995" s="26"/>
    </row>
    <row r="4996" spans="1:24" ht="31.5" x14ac:dyDescent="0.25">
      <c r="A4996" s="4" t="s">
        <v>288</v>
      </c>
      <c r="B4996" s="4" t="s">
        <v>1352</v>
      </c>
      <c r="C4996" s="4" t="s">
        <v>1646</v>
      </c>
      <c r="D4996" s="4" t="s">
        <v>12</v>
      </c>
      <c r="E4996" s="14" t="s">
        <v>466</v>
      </c>
      <c r="F4996" s="5"/>
      <c r="G4996" s="5"/>
      <c r="H4996" s="5"/>
      <c r="I4996" s="5"/>
      <c r="J4996" s="5"/>
      <c r="K4996" s="5"/>
      <c r="L4996" s="5">
        <f>23340.873-3775.151</f>
        <v>19565.722000000002</v>
      </c>
      <c r="M4996" s="5">
        <f t="shared" si="4182"/>
        <v>19565.722000000002</v>
      </c>
      <c r="N4996" s="5">
        <v>3546.82827</v>
      </c>
      <c r="O4996" s="5">
        <v>4730.5980099999997</v>
      </c>
      <c r="P4996" s="5">
        <v>0</v>
      </c>
      <c r="Q4996" s="5">
        <v>0</v>
      </c>
      <c r="R4996" s="5">
        <f>N4996</f>
        <v>3546.82827</v>
      </c>
      <c r="S4996" s="5">
        <f>O4996</f>
        <v>4730.5980099999997</v>
      </c>
      <c r="T4996" s="5">
        <v>3529.8401800000001</v>
      </c>
      <c r="U4996" s="5">
        <v>0</v>
      </c>
      <c r="V4996" s="36">
        <f>T4996</f>
        <v>3529.8401800000001</v>
      </c>
      <c r="W4996" s="5">
        <f t="shared" si="4137"/>
        <v>99.521034323999004</v>
      </c>
      <c r="X4996" s="26"/>
    </row>
    <row r="4997" spans="1:24" ht="63" hidden="1" x14ac:dyDescent="0.25">
      <c r="A4997" s="4" t="s">
        <v>288</v>
      </c>
      <c r="B4997" s="4" t="s">
        <v>1352</v>
      </c>
      <c r="C4997" s="4" t="s">
        <v>1647</v>
      </c>
      <c r="D4997" s="4"/>
      <c r="E4997" s="14" t="s">
        <v>1648</v>
      </c>
      <c r="F4997" s="5">
        <f t="shared" ref="F4997:L4998" si="4189">F4998</f>
        <v>0</v>
      </c>
      <c r="G4997" s="5">
        <f t="shared" si="4189"/>
        <v>0</v>
      </c>
      <c r="H4997" s="5">
        <f t="shared" si="4189"/>
        <v>0</v>
      </c>
      <c r="I4997" s="5">
        <f t="shared" si="4189"/>
        <v>0</v>
      </c>
      <c r="J4997" s="5">
        <f t="shared" si="4189"/>
        <v>0</v>
      </c>
      <c r="K4997" s="5">
        <f t="shared" si="4189"/>
        <v>0</v>
      </c>
      <c r="L4997" s="5">
        <f t="shared" si="4189"/>
        <v>7492.7529999999988</v>
      </c>
      <c r="M4997" s="5">
        <f t="shared" si="4182"/>
        <v>7492.7529999999988</v>
      </c>
      <c r="N4997" s="5">
        <v>0</v>
      </c>
      <c r="O4997" s="5">
        <f>O4998</f>
        <v>4314.7097400000002</v>
      </c>
      <c r="P4997" s="5">
        <f t="shared" ref="P4997:V4998" si="4190">P4998</f>
        <v>0</v>
      </c>
      <c r="Q4997" s="5">
        <f t="shared" si="4190"/>
        <v>0</v>
      </c>
      <c r="R4997" s="5">
        <f t="shared" si="4190"/>
        <v>0</v>
      </c>
      <c r="S4997" s="5">
        <f t="shared" si="4190"/>
        <v>4314.7097400000002</v>
      </c>
      <c r="T4997" s="5">
        <v>0</v>
      </c>
      <c r="U4997" s="5">
        <f t="shared" si="4190"/>
        <v>0</v>
      </c>
      <c r="V4997" s="36">
        <f t="shared" si="4190"/>
        <v>0</v>
      </c>
      <c r="W4997" s="5" t="e">
        <f t="shared" si="4137"/>
        <v>#DIV/0!</v>
      </c>
      <c r="X4997" s="24" t="s">
        <v>1214</v>
      </c>
    </row>
    <row r="4998" spans="1:24" ht="31.5" hidden="1" x14ac:dyDescent="0.25">
      <c r="A4998" s="4" t="s">
        <v>288</v>
      </c>
      <c r="B4998" s="4" t="s">
        <v>1352</v>
      </c>
      <c r="C4998" s="4" t="s">
        <v>1649</v>
      </c>
      <c r="D4998" s="4"/>
      <c r="E4998" s="14" t="s">
        <v>1190</v>
      </c>
      <c r="F4998" s="5">
        <f t="shared" si="4189"/>
        <v>0</v>
      </c>
      <c r="G4998" s="5">
        <f t="shared" si="4189"/>
        <v>0</v>
      </c>
      <c r="H4998" s="5">
        <f t="shared" si="4189"/>
        <v>0</v>
      </c>
      <c r="I4998" s="5">
        <f t="shared" si="4189"/>
        <v>0</v>
      </c>
      <c r="J4998" s="5">
        <f t="shared" si="4189"/>
        <v>0</v>
      </c>
      <c r="K4998" s="5">
        <f t="shared" si="4189"/>
        <v>0</v>
      </c>
      <c r="L4998" s="5">
        <f t="shared" si="4189"/>
        <v>7492.7529999999988</v>
      </c>
      <c r="M4998" s="5">
        <f t="shared" si="4182"/>
        <v>7492.7529999999988</v>
      </c>
      <c r="N4998" s="5">
        <v>0</v>
      </c>
      <c r="O4998" s="5">
        <f>O4999</f>
        <v>4314.7097400000002</v>
      </c>
      <c r="P4998" s="5">
        <f t="shared" si="4190"/>
        <v>0</v>
      </c>
      <c r="Q4998" s="5">
        <f t="shared" si="4190"/>
        <v>0</v>
      </c>
      <c r="R4998" s="5">
        <f t="shared" si="4190"/>
        <v>0</v>
      </c>
      <c r="S4998" s="5">
        <f t="shared" si="4190"/>
        <v>4314.7097400000002</v>
      </c>
      <c r="T4998" s="5">
        <v>0</v>
      </c>
      <c r="U4998" s="5">
        <f t="shared" si="4190"/>
        <v>0</v>
      </c>
      <c r="V4998" s="36">
        <f t="shared" si="4190"/>
        <v>0</v>
      </c>
      <c r="W4998" s="5" t="e">
        <f t="shared" si="4137"/>
        <v>#DIV/0!</v>
      </c>
      <c r="X4998" s="24" t="s">
        <v>1214</v>
      </c>
    </row>
    <row r="4999" spans="1:24" hidden="1" x14ac:dyDescent="0.25">
      <c r="A4999" s="4" t="s">
        <v>288</v>
      </c>
      <c r="B4999" s="4" t="s">
        <v>1352</v>
      </c>
      <c r="C4999" s="4" t="s">
        <v>1649</v>
      </c>
      <c r="D4999" s="4" t="s">
        <v>13</v>
      </c>
      <c r="E4999" s="14" t="s">
        <v>480</v>
      </c>
      <c r="F4999" s="5"/>
      <c r="G4999" s="5"/>
      <c r="H4999" s="5"/>
      <c r="I4999" s="5"/>
      <c r="J4999" s="5"/>
      <c r="K4999" s="5"/>
      <c r="L4999" s="5">
        <f>22679.439-12966.544-2220.142</f>
        <v>7492.7529999999988</v>
      </c>
      <c r="M4999" s="5">
        <f t="shared" si="4182"/>
        <v>7492.7529999999988</v>
      </c>
      <c r="N4999" s="5">
        <v>0</v>
      </c>
      <c r="O4999" s="5">
        <v>4314.7097400000002</v>
      </c>
      <c r="P4999" s="5">
        <v>0</v>
      </c>
      <c r="Q4999" s="5">
        <v>0</v>
      </c>
      <c r="R4999" s="5">
        <f>N4999</f>
        <v>0</v>
      </c>
      <c r="S4999" s="5">
        <f>O4999</f>
        <v>4314.7097400000002</v>
      </c>
      <c r="T4999" s="5">
        <v>0</v>
      </c>
      <c r="U4999" s="5">
        <v>0</v>
      </c>
      <c r="V4999" s="36">
        <f>T4999</f>
        <v>0</v>
      </c>
      <c r="W4999" s="5" t="e">
        <f t="shared" si="4137"/>
        <v>#DIV/0!</v>
      </c>
      <c r="X4999" s="24" t="s">
        <v>1214</v>
      </c>
    </row>
    <row r="5000" spans="1:24" ht="63" hidden="1" x14ac:dyDescent="0.25">
      <c r="A5000" s="4" t="s">
        <v>288</v>
      </c>
      <c r="B5000" s="4" t="s">
        <v>1352</v>
      </c>
      <c r="C5000" s="4" t="s">
        <v>1649</v>
      </c>
      <c r="D5000" s="4" t="s">
        <v>182</v>
      </c>
      <c r="E5000" s="14" t="s">
        <v>481</v>
      </c>
      <c r="F5000" s="5">
        <f t="shared" ref="F5000:L5004" si="4191">F5001</f>
        <v>10791</v>
      </c>
      <c r="G5000" s="5">
        <f t="shared" si="4191"/>
        <v>0</v>
      </c>
      <c r="H5000" s="5">
        <f t="shared" si="4191"/>
        <v>0</v>
      </c>
      <c r="I5000" s="5">
        <f t="shared" si="4191"/>
        <v>0</v>
      </c>
      <c r="J5000" s="5">
        <f t="shared" si="4191"/>
        <v>0</v>
      </c>
      <c r="K5000" s="5">
        <f t="shared" si="4191"/>
        <v>0</v>
      </c>
      <c r="L5000" s="5">
        <f t="shared" si="4191"/>
        <v>4227.4829999999993</v>
      </c>
      <c r="M5000" s="5">
        <f t="shared" si="4182"/>
        <v>15018.483</v>
      </c>
      <c r="N5000" s="5">
        <v>0</v>
      </c>
      <c r="O5000" s="5">
        <f t="shared" ref="O5000:O5004" si="4192">O5001</f>
        <v>5602.0980900000004</v>
      </c>
      <c r="P5000" s="5">
        <f t="shared" ref="P5000:V5004" si="4193">P5001</f>
        <v>0</v>
      </c>
      <c r="Q5000" s="5">
        <f t="shared" si="4193"/>
        <v>0</v>
      </c>
      <c r="R5000" s="5">
        <f t="shared" si="4193"/>
        <v>0</v>
      </c>
      <c r="S5000" s="5">
        <f t="shared" si="4193"/>
        <v>5602.0980900000004</v>
      </c>
      <c r="T5000" s="5">
        <v>0</v>
      </c>
      <c r="U5000" s="5">
        <f t="shared" si="4193"/>
        <v>0</v>
      </c>
      <c r="V5000" s="36">
        <f t="shared" si="4193"/>
        <v>0</v>
      </c>
      <c r="W5000" s="5" t="e">
        <f t="shared" si="4137"/>
        <v>#DIV/0!</v>
      </c>
      <c r="X5000" s="24" t="s">
        <v>1214</v>
      </c>
    </row>
    <row r="5001" spans="1:24" ht="110.25" hidden="1" x14ac:dyDescent="0.25">
      <c r="A5001" s="4" t="s">
        <v>288</v>
      </c>
      <c r="B5001" s="4" t="s">
        <v>1352</v>
      </c>
      <c r="C5001" s="4" t="s">
        <v>1650</v>
      </c>
      <c r="D5001" s="4"/>
      <c r="E5001" s="14" t="s">
        <v>1088</v>
      </c>
      <c r="F5001" s="5">
        <f t="shared" si="4191"/>
        <v>10791</v>
      </c>
      <c r="G5001" s="5">
        <f t="shared" si="4191"/>
        <v>0</v>
      </c>
      <c r="H5001" s="5">
        <f t="shared" si="4191"/>
        <v>0</v>
      </c>
      <c r="I5001" s="5">
        <f t="shared" si="4191"/>
        <v>0</v>
      </c>
      <c r="J5001" s="5">
        <f t="shared" si="4191"/>
        <v>0</v>
      </c>
      <c r="K5001" s="5">
        <f t="shared" si="4191"/>
        <v>0</v>
      </c>
      <c r="L5001" s="5">
        <f t="shared" si="4191"/>
        <v>4227.4829999999993</v>
      </c>
      <c r="M5001" s="5">
        <f t="shared" si="4182"/>
        <v>15018.483</v>
      </c>
      <c r="N5001" s="5">
        <v>0</v>
      </c>
      <c r="O5001" s="5">
        <f t="shared" si="4192"/>
        <v>5602.0980900000004</v>
      </c>
      <c r="P5001" s="5">
        <f t="shared" si="4193"/>
        <v>0</v>
      </c>
      <c r="Q5001" s="5">
        <f t="shared" si="4193"/>
        <v>0</v>
      </c>
      <c r="R5001" s="5">
        <f t="shared" si="4193"/>
        <v>0</v>
      </c>
      <c r="S5001" s="5">
        <f t="shared" si="4193"/>
        <v>5602.0980900000004</v>
      </c>
      <c r="T5001" s="5">
        <v>0</v>
      </c>
      <c r="U5001" s="5">
        <f t="shared" si="4193"/>
        <v>0</v>
      </c>
      <c r="V5001" s="36">
        <f t="shared" si="4193"/>
        <v>0</v>
      </c>
      <c r="W5001" s="5" t="e">
        <f t="shared" si="4137"/>
        <v>#DIV/0!</v>
      </c>
      <c r="X5001" s="24" t="s">
        <v>1214</v>
      </c>
    </row>
    <row r="5002" spans="1:24" hidden="1" x14ac:dyDescent="0.25">
      <c r="A5002" s="4" t="s">
        <v>288</v>
      </c>
      <c r="B5002" s="4" t="s">
        <v>1352</v>
      </c>
      <c r="C5002" s="4" t="s">
        <v>1650</v>
      </c>
      <c r="D5002" s="4" t="s">
        <v>13</v>
      </c>
      <c r="E5002" s="14" t="s">
        <v>480</v>
      </c>
      <c r="F5002" s="5">
        <f t="shared" si="4191"/>
        <v>10791</v>
      </c>
      <c r="G5002" s="5">
        <f t="shared" si="4191"/>
        <v>0</v>
      </c>
      <c r="H5002" s="5">
        <f t="shared" si="4191"/>
        <v>0</v>
      </c>
      <c r="I5002" s="5">
        <f t="shared" si="4191"/>
        <v>0</v>
      </c>
      <c r="J5002" s="5">
        <f t="shared" si="4191"/>
        <v>0</v>
      </c>
      <c r="K5002" s="5">
        <f t="shared" si="4191"/>
        <v>0</v>
      </c>
      <c r="L5002" s="5">
        <f t="shared" si="4191"/>
        <v>4227.4829999999993</v>
      </c>
      <c r="M5002" s="5">
        <f t="shared" si="4182"/>
        <v>15018.483</v>
      </c>
      <c r="N5002" s="5">
        <v>0</v>
      </c>
      <c r="O5002" s="5">
        <f t="shared" si="4192"/>
        <v>5602.0980900000004</v>
      </c>
      <c r="P5002" s="5">
        <f t="shared" si="4193"/>
        <v>0</v>
      </c>
      <c r="Q5002" s="5">
        <f t="shared" si="4193"/>
        <v>0</v>
      </c>
      <c r="R5002" s="5">
        <f t="shared" si="4193"/>
        <v>0</v>
      </c>
      <c r="S5002" s="5">
        <f t="shared" si="4193"/>
        <v>5602.0980900000004</v>
      </c>
      <c r="T5002" s="5">
        <v>0</v>
      </c>
      <c r="U5002" s="5">
        <f t="shared" si="4193"/>
        <v>0</v>
      </c>
      <c r="V5002" s="36">
        <f t="shared" si="4193"/>
        <v>0</v>
      </c>
      <c r="W5002" s="5" t="e">
        <f t="shared" si="4137"/>
        <v>#DIV/0!</v>
      </c>
      <c r="X5002" s="24" t="s">
        <v>1214</v>
      </c>
    </row>
    <row r="5003" spans="1:24" ht="63" hidden="1" x14ac:dyDescent="0.25">
      <c r="A5003" s="4" t="s">
        <v>288</v>
      </c>
      <c r="B5003" s="4" t="s">
        <v>1352</v>
      </c>
      <c r="C5003" s="4" t="s">
        <v>1650</v>
      </c>
      <c r="D5003" s="4" t="s">
        <v>182</v>
      </c>
      <c r="E5003" s="14" t="s">
        <v>481</v>
      </c>
      <c r="F5003" s="5">
        <f t="shared" si="4191"/>
        <v>10791</v>
      </c>
      <c r="G5003" s="5">
        <f t="shared" si="4191"/>
        <v>0</v>
      </c>
      <c r="H5003" s="5">
        <f t="shared" si="4191"/>
        <v>0</v>
      </c>
      <c r="I5003" s="5">
        <f t="shared" si="4191"/>
        <v>0</v>
      </c>
      <c r="J5003" s="5">
        <f t="shared" si="4191"/>
        <v>0</v>
      </c>
      <c r="K5003" s="5">
        <f t="shared" si="4191"/>
        <v>0</v>
      </c>
      <c r="L5003" s="5">
        <f t="shared" si="4191"/>
        <v>4227.4829999999993</v>
      </c>
      <c r="M5003" s="5">
        <f t="shared" si="4182"/>
        <v>15018.483</v>
      </c>
      <c r="N5003" s="5">
        <v>0</v>
      </c>
      <c r="O5003" s="5">
        <f t="shared" si="4192"/>
        <v>5602.0980900000004</v>
      </c>
      <c r="P5003" s="5">
        <f t="shared" si="4193"/>
        <v>0</v>
      </c>
      <c r="Q5003" s="5">
        <f t="shared" si="4193"/>
        <v>0</v>
      </c>
      <c r="R5003" s="5">
        <f t="shared" si="4193"/>
        <v>0</v>
      </c>
      <c r="S5003" s="5">
        <f t="shared" si="4193"/>
        <v>5602.0980900000004</v>
      </c>
      <c r="T5003" s="5">
        <v>0</v>
      </c>
      <c r="U5003" s="5">
        <f t="shared" si="4193"/>
        <v>0</v>
      </c>
      <c r="V5003" s="36">
        <f t="shared" si="4193"/>
        <v>0</v>
      </c>
      <c r="W5003" s="5" t="e">
        <f t="shared" ref="W5003:W5066" si="4194">T5003/N5003*100</f>
        <v>#DIV/0!</v>
      </c>
      <c r="X5003" s="24" t="s">
        <v>1214</v>
      </c>
    </row>
    <row r="5004" spans="1:24" ht="94.5" hidden="1" x14ac:dyDescent="0.25">
      <c r="A5004" s="4" t="s">
        <v>288</v>
      </c>
      <c r="B5004" s="4" t="s">
        <v>1352</v>
      </c>
      <c r="C5004" s="4" t="s">
        <v>1651</v>
      </c>
      <c r="D5004" s="4"/>
      <c r="E5004" s="14" t="s">
        <v>1652</v>
      </c>
      <c r="F5004" s="5">
        <f t="shared" si="4191"/>
        <v>10791</v>
      </c>
      <c r="G5004" s="5">
        <f t="shared" si="4191"/>
        <v>0</v>
      </c>
      <c r="H5004" s="5">
        <f t="shared" si="4191"/>
        <v>0</v>
      </c>
      <c r="I5004" s="5">
        <f t="shared" si="4191"/>
        <v>0</v>
      </c>
      <c r="J5004" s="5">
        <f t="shared" si="4191"/>
        <v>0</v>
      </c>
      <c r="K5004" s="5">
        <f t="shared" si="4191"/>
        <v>0</v>
      </c>
      <c r="L5004" s="5">
        <f t="shared" si="4191"/>
        <v>4227.4829999999993</v>
      </c>
      <c r="M5004" s="5">
        <f t="shared" si="4182"/>
        <v>15018.483</v>
      </c>
      <c r="N5004" s="5">
        <v>0</v>
      </c>
      <c r="O5004" s="5">
        <f t="shared" si="4192"/>
        <v>5602.0980900000004</v>
      </c>
      <c r="P5004" s="5">
        <f t="shared" si="4193"/>
        <v>0</v>
      </c>
      <c r="Q5004" s="5">
        <f t="shared" si="4193"/>
        <v>0</v>
      </c>
      <c r="R5004" s="5">
        <f t="shared" si="4193"/>
        <v>0</v>
      </c>
      <c r="S5004" s="5">
        <f t="shared" si="4193"/>
        <v>5602.0980900000004</v>
      </c>
      <c r="T5004" s="5">
        <v>0</v>
      </c>
      <c r="U5004" s="5">
        <f t="shared" si="4193"/>
        <v>0</v>
      </c>
      <c r="V5004" s="36">
        <f t="shared" si="4193"/>
        <v>0</v>
      </c>
      <c r="W5004" s="5" t="e">
        <f t="shared" si="4194"/>
        <v>#DIV/0!</v>
      </c>
      <c r="X5004" s="24" t="s">
        <v>1214</v>
      </c>
    </row>
    <row r="5005" spans="1:24" hidden="1" x14ac:dyDescent="0.25">
      <c r="A5005" s="4" t="s">
        <v>288</v>
      </c>
      <c r="B5005" s="4" t="s">
        <v>1352</v>
      </c>
      <c r="C5005" s="4" t="s">
        <v>1651</v>
      </c>
      <c r="D5005" s="4" t="s">
        <v>13</v>
      </c>
      <c r="E5005" s="14" t="s">
        <v>480</v>
      </c>
      <c r="F5005" s="5">
        <v>10791</v>
      </c>
      <c r="G5005" s="5"/>
      <c r="H5005" s="5"/>
      <c r="I5005" s="5"/>
      <c r="J5005" s="5"/>
      <c r="K5005" s="5"/>
      <c r="L5005" s="5">
        <f>5553.547-1272.444-53.62</f>
        <v>4227.4829999999993</v>
      </c>
      <c r="M5005" s="5">
        <f t="shared" si="4182"/>
        <v>15018.483</v>
      </c>
      <c r="N5005" s="5">
        <v>0</v>
      </c>
      <c r="O5005" s="5">
        <v>5602.0980900000004</v>
      </c>
      <c r="P5005" s="5">
        <v>0</v>
      </c>
      <c r="Q5005" s="5">
        <v>0</v>
      </c>
      <c r="R5005" s="5">
        <f>N5005</f>
        <v>0</v>
      </c>
      <c r="S5005" s="5">
        <f>O5005</f>
        <v>5602.0980900000004</v>
      </c>
      <c r="T5005" s="5">
        <v>0</v>
      </c>
      <c r="U5005" s="5">
        <v>0</v>
      </c>
      <c r="V5005" s="36">
        <f>T5005</f>
        <v>0</v>
      </c>
      <c r="W5005" s="5" t="e">
        <f t="shared" si="4194"/>
        <v>#DIV/0!</v>
      </c>
      <c r="X5005" s="24" t="s">
        <v>1214</v>
      </c>
    </row>
    <row r="5006" spans="1:24" ht="63" hidden="1" x14ac:dyDescent="0.25">
      <c r="A5006" s="4" t="s">
        <v>288</v>
      </c>
      <c r="B5006" s="4" t="s">
        <v>1352</v>
      </c>
      <c r="C5006" s="4" t="s">
        <v>1651</v>
      </c>
      <c r="D5006" s="4" t="s">
        <v>182</v>
      </c>
      <c r="E5006" s="14" t="s">
        <v>481</v>
      </c>
      <c r="F5006" s="5">
        <f t="shared" ref="F5006:L5006" si="4195">F5007</f>
        <v>139837.70000000001</v>
      </c>
      <c r="G5006" s="5">
        <f t="shared" si="4195"/>
        <v>176838.8</v>
      </c>
      <c r="H5006" s="5">
        <f t="shared" si="4195"/>
        <v>180500</v>
      </c>
      <c r="I5006" s="5">
        <f t="shared" si="4195"/>
        <v>41419.322999999997</v>
      </c>
      <c r="J5006" s="5">
        <f t="shared" si="4195"/>
        <v>0</v>
      </c>
      <c r="K5006" s="5">
        <f t="shared" si="4195"/>
        <v>0</v>
      </c>
      <c r="L5006" s="5">
        <f t="shared" si="4195"/>
        <v>3387.2909999999974</v>
      </c>
      <c r="M5006" s="5">
        <f t="shared" si="4182"/>
        <v>184644.31400000001</v>
      </c>
      <c r="N5006" s="5">
        <v>0</v>
      </c>
      <c r="O5006" s="5">
        <f>O5007</f>
        <v>85799.437050000008</v>
      </c>
      <c r="P5006" s="5">
        <f t="shared" ref="P5006:V5006" si="4196">P5007</f>
        <v>43.2</v>
      </c>
      <c r="Q5006" s="5">
        <f t="shared" si="4196"/>
        <v>20728.840349999999</v>
      </c>
      <c r="R5006" s="5">
        <f t="shared" si="4196"/>
        <v>18854.5</v>
      </c>
      <c r="S5006" s="5">
        <f t="shared" si="4196"/>
        <v>85799.437050000008</v>
      </c>
      <c r="T5006" s="5">
        <v>0</v>
      </c>
      <c r="U5006" s="5">
        <f t="shared" si="4196"/>
        <v>0</v>
      </c>
      <c r="V5006" s="36">
        <f t="shared" si="4196"/>
        <v>0</v>
      </c>
      <c r="W5006" s="5" t="e">
        <f t="shared" si="4194"/>
        <v>#DIV/0!</v>
      </c>
      <c r="X5006" s="24" t="s">
        <v>1214</v>
      </c>
    </row>
    <row r="5007" spans="1:24" ht="31.5" hidden="1" x14ac:dyDescent="0.25">
      <c r="A5007" s="4" t="s">
        <v>288</v>
      </c>
      <c r="B5007" s="4" t="s">
        <v>1352</v>
      </c>
      <c r="C5007" s="4" t="s">
        <v>1653</v>
      </c>
      <c r="D5007" s="4"/>
      <c r="E5007" s="14" t="s">
        <v>1654</v>
      </c>
      <c r="F5007" s="5">
        <f t="shared" ref="F5007:L5007" si="4197">F5008+F5015</f>
        <v>139837.70000000001</v>
      </c>
      <c r="G5007" s="5">
        <f t="shared" si="4197"/>
        <v>176838.8</v>
      </c>
      <c r="H5007" s="5">
        <f t="shared" si="4197"/>
        <v>180500</v>
      </c>
      <c r="I5007" s="5">
        <f t="shared" si="4197"/>
        <v>41419.322999999997</v>
      </c>
      <c r="J5007" s="5">
        <f t="shared" si="4197"/>
        <v>0</v>
      </c>
      <c r="K5007" s="5">
        <f t="shared" si="4197"/>
        <v>0</v>
      </c>
      <c r="L5007" s="5">
        <f t="shared" si="4197"/>
        <v>3387.2909999999974</v>
      </c>
      <c r="M5007" s="5">
        <f t="shared" si="4182"/>
        <v>184644.31400000001</v>
      </c>
      <c r="N5007" s="5">
        <v>0</v>
      </c>
      <c r="O5007" s="5">
        <f>O5008+O5015</f>
        <v>85799.437050000008</v>
      </c>
      <c r="P5007" s="5">
        <f t="shared" ref="P5007:V5007" si="4198">P5008+P5015</f>
        <v>43.2</v>
      </c>
      <c r="Q5007" s="5">
        <f t="shared" si="4198"/>
        <v>20728.840349999999</v>
      </c>
      <c r="R5007" s="5">
        <f t="shared" si="4198"/>
        <v>18854.5</v>
      </c>
      <c r="S5007" s="5">
        <f t="shared" si="4198"/>
        <v>85799.437050000008</v>
      </c>
      <c r="T5007" s="5">
        <v>0</v>
      </c>
      <c r="U5007" s="5">
        <f t="shared" si="4198"/>
        <v>0</v>
      </c>
      <c r="V5007" s="36">
        <f t="shared" si="4198"/>
        <v>0</v>
      </c>
      <c r="W5007" s="5" t="e">
        <f t="shared" si="4194"/>
        <v>#DIV/0!</v>
      </c>
      <c r="X5007" s="24" t="s">
        <v>1214</v>
      </c>
    </row>
    <row r="5008" spans="1:24" ht="31.5" hidden="1" x14ac:dyDescent="0.25">
      <c r="A5008" s="4" t="s">
        <v>288</v>
      </c>
      <c r="B5008" s="4" t="s">
        <v>1352</v>
      </c>
      <c r="C5008" s="4" t="s">
        <v>1655</v>
      </c>
      <c r="D5008" s="4"/>
      <c r="E5008" s="14" t="s">
        <v>1656</v>
      </c>
      <c r="F5008" s="5">
        <f t="shared" ref="F5008:L5008" si="4199">F5009+F5012</f>
        <v>122861.8</v>
      </c>
      <c r="G5008" s="5">
        <f t="shared" si="4199"/>
        <v>176838.8</v>
      </c>
      <c r="H5008" s="5">
        <f t="shared" si="4199"/>
        <v>180500</v>
      </c>
      <c r="I5008" s="5">
        <f t="shared" si="4199"/>
        <v>41419.322999999997</v>
      </c>
      <c r="J5008" s="5">
        <f t="shared" si="4199"/>
        <v>0</v>
      </c>
      <c r="K5008" s="5">
        <f t="shared" si="4199"/>
        <v>0</v>
      </c>
      <c r="L5008" s="5">
        <f t="shared" si="4199"/>
        <v>20363.190999999999</v>
      </c>
      <c r="M5008" s="5">
        <f t="shared" si="4182"/>
        <v>184644.31399999998</v>
      </c>
      <c r="N5008" s="5">
        <v>0</v>
      </c>
      <c r="O5008" s="5">
        <f>O5009+O5012</f>
        <v>85799.437050000008</v>
      </c>
      <c r="P5008" s="5">
        <f t="shared" ref="P5008:V5008" si="4200">P5009+P5012</f>
        <v>43.2</v>
      </c>
      <c r="Q5008" s="5">
        <f t="shared" si="4200"/>
        <v>20728.840349999999</v>
      </c>
      <c r="R5008" s="5">
        <f t="shared" si="4200"/>
        <v>86.4</v>
      </c>
      <c r="S5008" s="5">
        <f t="shared" si="4200"/>
        <v>85799.437050000008</v>
      </c>
      <c r="T5008" s="5">
        <v>0</v>
      </c>
      <c r="U5008" s="5">
        <f t="shared" si="4200"/>
        <v>0</v>
      </c>
      <c r="V5008" s="36">
        <f t="shared" si="4200"/>
        <v>0</v>
      </c>
      <c r="W5008" s="5" t="e">
        <f t="shared" si="4194"/>
        <v>#DIV/0!</v>
      </c>
      <c r="X5008" s="24" t="s">
        <v>1214</v>
      </c>
    </row>
    <row r="5009" spans="1:24" ht="31.5" hidden="1" x14ac:dyDescent="0.25">
      <c r="A5009" s="4" t="s">
        <v>288</v>
      </c>
      <c r="B5009" s="4" t="s">
        <v>1352</v>
      </c>
      <c r="C5009" s="4" t="s">
        <v>1655</v>
      </c>
      <c r="D5009" s="4" t="s">
        <v>11</v>
      </c>
      <c r="E5009" s="14" t="s">
        <v>465</v>
      </c>
      <c r="F5009" s="5">
        <f>F5010</f>
        <v>60500</v>
      </c>
      <c r="G5009" s="5">
        <f t="shared" ref="G5009:L5010" si="4201">G5010</f>
        <v>60500</v>
      </c>
      <c r="H5009" s="5">
        <f t="shared" si="4201"/>
        <v>60500</v>
      </c>
      <c r="I5009" s="5">
        <f t="shared" si="4201"/>
        <v>41419.322999999997</v>
      </c>
      <c r="J5009" s="5">
        <f t="shared" si="4201"/>
        <v>0</v>
      </c>
      <c r="K5009" s="5">
        <f t="shared" si="4201"/>
        <v>0</v>
      </c>
      <c r="L5009" s="5">
        <f t="shared" si="4201"/>
        <v>20363.190999999999</v>
      </c>
      <c r="M5009" s="5">
        <f t="shared" si="4182"/>
        <v>122282.514</v>
      </c>
      <c r="N5009" s="5">
        <v>0</v>
      </c>
      <c r="O5009" s="5">
        <f>O5010</f>
        <v>65070.596700000002</v>
      </c>
      <c r="P5009" s="5">
        <f t="shared" ref="P5009:V5010" si="4202">P5010</f>
        <v>0</v>
      </c>
      <c r="Q5009" s="5">
        <f t="shared" si="4202"/>
        <v>0</v>
      </c>
      <c r="R5009" s="5">
        <f t="shared" si="4202"/>
        <v>43.2</v>
      </c>
      <c r="S5009" s="5">
        <f t="shared" si="4202"/>
        <v>65070.596700000002</v>
      </c>
      <c r="T5009" s="5">
        <v>0</v>
      </c>
      <c r="U5009" s="5">
        <f t="shared" si="4202"/>
        <v>0</v>
      </c>
      <c r="V5009" s="36">
        <f t="shared" si="4202"/>
        <v>0</v>
      </c>
      <c r="W5009" s="5" t="e">
        <f t="shared" si="4194"/>
        <v>#DIV/0!</v>
      </c>
      <c r="X5009" s="24" t="s">
        <v>1214</v>
      </c>
    </row>
    <row r="5010" spans="1:24" ht="31.5" hidden="1" x14ac:dyDescent="0.25">
      <c r="A5010" s="4" t="s">
        <v>288</v>
      </c>
      <c r="B5010" s="4" t="s">
        <v>1352</v>
      </c>
      <c r="C5010" s="4" t="s">
        <v>1655</v>
      </c>
      <c r="D5010" s="4" t="s">
        <v>12</v>
      </c>
      <c r="E5010" s="14" t="s">
        <v>466</v>
      </c>
      <c r="F5010" s="5">
        <f>F5011</f>
        <v>60500</v>
      </c>
      <c r="G5010" s="5">
        <f t="shared" si="4201"/>
        <v>60500</v>
      </c>
      <c r="H5010" s="5">
        <f t="shared" si="4201"/>
        <v>60500</v>
      </c>
      <c r="I5010" s="5">
        <f t="shared" si="4201"/>
        <v>41419.322999999997</v>
      </c>
      <c r="J5010" s="5">
        <f t="shared" si="4201"/>
        <v>0</v>
      </c>
      <c r="K5010" s="5">
        <f t="shared" si="4201"/>
        <v>0</v>
      </c>
      <c r="L5010" s="5">
        <f t="shared" si="4201"/>
        <v>20363.190999999999</v>
      </c>
      <c r="M5010" s="5">
        <f t="shared" si="4182"/>
        <v>122282.514</v>
      </c>
      <c r="N5010" s="5">
        <v>0</v>
      </c>
      <c r="O5010" s="5">
        <f>O5011</f>
        <v>65070.596700000002</v>
      </c>
      <c r="P5010" s="5">
        <f t="shared" si="4202"/>
        <v>0</v>
      </c>
      <c r="Q5010" s="5">
        <f t="shared" si="4202"/>
        <v>0</v>
      </c>
      <c r="R5010" s="5">
        <f t="shared" si="4202"/>
        <v>43.2</v>
      </c>
      <c r="S5010" s="5">
        <f t="shared" si="4202"/>
        <v>65070.596700000002</v>
      </c>
      <c r="T5010" s="5">
        <v>0</v>
      </c>
      <c r="U5010" s="5">
        <f t="shared" si="4202"/>
        <v>0</v>
      </c>
      <c r="V5010" s="36">
        <f t="shared" si="4202"/>
        <v>0</v>
      </c>
      <c r="W5010" s="5" t="e">
        <f t="shared" si="4194"/>
        <v>#DIV/0!</v>
      </c>
      <c r="X5010" s="24" t="s">
        <v>1214</v>
      </c>
    </row>
    <row r="5011" spans="1:24" ht="31.5" x14ac:dyDescent="0.25">
      <c r="A5011" s="4" t="s">
        <v>288</v>
      </c>
      <c r="B5011" s="4" t="s">
        <v>1352</v>
      </c>
      <c r="C5011" s="4" t="s">
        <v>22</v>
      </c>
      <c r="D5011" s="4"/>
      <c r="E5011" s="14" t="s">
        <v>699</v>
      </c>
      <c r="F5011" s="5">
        <v>60500</v>
      </c>
      <c r="G5011" s="5">
        <v>60500</v>
      </c>
      <c r="H5011" s="5">
        <v>60500</v>
      </c>
      <c r="I5011" s="22">
        <v>41419.322999999997</v>
      </c>
      <c r="J5011" s="5"/>
      <c r="K5011" s="5"/>
      <c r="L5011" s="5">
        <v>20363.190999999999</v>
      </c>
      <c r="M5011" s="5">
        <f t="shared" si="4182"/>
        <v>122282.514</v>
      </c>
      <c r="N5011" s="5">
        <v>43.2</v>
      </c>
      <c r="O5011" s="5">
        <v>65070.596700000002</v>
      </c>
      <c r="P5011" s="5">
        <v>0</v>
      </c>
      <c r="Q5011" s="5">
        <v>0</v>
      </c>
      <c r="R5011" s="5">
        <f>N5011</f>
        <v>43.2</v>
      </c>
      <c r="S5011" s="5">
        <f>O5011</f>
        <v>65070.596700000002</v>
      </c>
      <c r="T5011" s="5">
        <v>0</v>
      </c>
      <c r="U5011" s="5">
        <v>0</v>
      </c>
      <c r="V5011" s="36">
        <f>T5011</f>
        <v>0</v>
      </c>
      <c r="W5011" s="5">
        <f t="shared" si="4194"/>
        <v>0</v>
      </c>
      <c r="X5011" s="26"/>
    </row>
    <row r="5012" spans="1:24" x14ac:dyDescent="0.25">
      <c r="A5012" s="4" t="s">
        <v>288</v>
      </c>
      <c r="B5012" s="4" t="s">
        <v>1352</v>
      </c>
      <c r="C5012" s="4" t="s">
        <v>23</v>
      </c>
      <c r="D5012" s="4"/>
      <c r="E5012" s="14" t="s">
        <v>705</v>
      </c>
      <c r="F5012" s="5">
        <f>F5013</f>
        <v>62361.8</v>
      </c>
      <c r="G5012" s="5">
        <f t="shared" ref="G5012:L5013" si="4203">G5013</f>
        <v>116338.8</v>
      </c>
      <c r="H5012" s="5">
        <f t="shared" si="4203"/>
        <v>120000</v>
      </c>
      <c r="I5012" s="5">
        <f t="shared" si="4203"/>
        <v>0</v>
      </c>
      <c r="J5012" s="5">
        <f t="shared" si="4203"/>
        <v>0</v>
      </c>
      <c r="K5012" s="5">
        <f t="shared" si="4203"/>
        <v>0</v>
      </c>
      <c r="L5012" s="5">
        <f t="shared" si="4203"/>
        <v>0</v>
      </c>
      <c r="M5012" s="5">
        <f t="shared" si="4182"/>
        <v>62361.8</v>
      </c>
      <c r="N5012" s="5">
        <v>43.2</v>
      </c>
      <c r="O5012" s="5">
        <f>O5013</f>
        <v>20728.840349999999</v>
      </c>
      <c r="P5012" s="5">
        <f t="shared" ref="P5012:V5013" si="4204">P5013</f>
        <v>43.2</v>
      </c>
      <c r="Q5012" s="5">
        <f t="shared" si="4204"/>
        <v>20728.840349999999</v>
      </c>
      <c r="R5012" s="5">
        <f t="shared" si="4204"/>
        <v>43.2</v>
      </c>
      <c r="S5012" s="5">
        <f t="shared" si="4204"/>
        <v>20728.840349999999</v>
      </c>
      <c r="T5012" s="5">
        <v>0</v>
      </c>
      <c r="U5012" s="5">
        <f t="shared" si="4204"/>
        <v>0</v>
      </c>
      <c r="V5012" s="36">
        <f t="shared" si="4204"/>
        <v>0</v>
      </c>
      <c r="W5012" s="5">
        <f t="shared" si="4194"/>
        <v>0</v>
      </c>
      <c r="X5012" s="26"/>
    </row>
    <row r="5013" spans="1:24" ht="78.75" x14ac:dyDescent="0.25">
      <c r="A5013" s="4" t="s">
        <v>288</v>
      </c>
      <c r="B5013" s="4" t="s">
        <v>1352</v>
      </c>
      <c r="C5013" s="4" t="s">
        <v>826</v>
      </c>
      <c r="D5013" s="4"/>
      <c r="E5013" s="14" t="s">
        <v>718</v>
      </c>
      <c r="F5013" s="5">
        <f>F5014</f>
        <v>62361.8</v>
      </c>
      <c r="G5013" s="5">
        <f t="shared" si="4203"/>
        <v>116338.8</v>
      </c>
      <c r="H5013" s="5">
        <f t="shared" si="4203"/>
        <v>120000</v>
      </c>
      <c r="I5013" s="5">
        <f t="shared" si="4203"/>
        <v>0</v>
      </c>
      <c r="J5013" s="5">
        <f t="shared" si="4203"/>
        <v>0</v>
      </c>
      <c r="K5013" s="5">
        <f t="shared" si="4203"/>
        <v>0</v>
      </c>
      <c r="L5013" s="5">
        <f t="shared" si="4203"/>
        <v>0</v>
      </c>
      <c r="M5013" s="5">
        <f t="shared" si="4182"/>
        <v>62361.8</v>
      </c>
      <c r="N5013" s="5">
        <v>43.2</v>
      </c>
      <c r="O5013" s="5">
        <f>O5014</f>
        <v>20728.840349999999</v>
      </c>
      <c r="P5013" s="5">
        <f t="shared" si="4204"/>
        <v>43.2</v>
      </c>
      <c r="Q5013" s="5">
        <f t="shared" si="4204"/>
        <v>20728.840349999999</v>
      </c>
      <c r="R5013" s="5">
        <f t="shared" si="4204"/>
        <v>43.2</v>
      </c>
      <c r="S5013" s="5">
        <f t="shared" si="4204"/>
        <v>20728.840349999999</v>
      </c>
      <c r="T5013" s="5">
        <v>0</v>
      </c>
      <c r="U5013" s="5">
        <f t="shared" si="4204"/>
        <v>0</v>
      </c>
      <c r="V5013" s="36">
        <f t="shared" si="4204"/>
        <v>0</v>
      </c>
      <c r="W5013" s="5">
        <f t="shared" si="4194"/>
        <v>0</v>
      </c>
      <c r="X5013" s="26"/>
    </row>
    <row r="5014" spans="1:24" ht="78.75" x14ac:dyDescent="0.25">
      <c r="A5014" s="4" t="s">
        <v>288</v>
      </c>
      <c r="B5014" s="4" t="s">
        <v>1352</v>
      </c>
      <c r="C5014" s="4" t="s">
        <v>826</v>
      </c>
      <c r="D5014" s="4" t="s">
        <v>18</v>
      </c>
      <c r="E5014" s="14" t="s">
        <v>462</v>
      </c>
      <c r="F5014" s="5">
        <v>62361.8</v>
      </c>
      <c r="G5014" s="5">
        <v>116338.8</v>
      </c>
      <c r="H5014" s="5">
        <v>120000</v>
      </c>
      <c r="I5014" s="5"/>
      <c r="J5014" s="5"/>
      <c r="K5014" s="5"/>
      <c r="L5014" s="5"/>
      <c r="M5014" s="5">
        <f t="shared" si="4182"/>
        <v>62361.8</v>
      </c>
      <c r="N5014" s="5">
        <v>43.2</v>
      </c>
      <c r="O5014" s="5">
        <v>20728.840349999999</v>
      </c>
      <c r="P5014" s="5">
        <f>N5014</f>
        <v>43.2</v>
      </c>
      <c r="Q5014" s="5">
        <f>O5014</f>
        <v>20728.840349999999</v>
      </c>
      <c r="R5014" s="5">
        <f>N5014</f>
        <v>43.2</v>
      </c>
      <c r="S5014" s="5">
        <f>O5014</f>
        <v>20728.840349999999</v>
      </c>
      <c r="T5014" s="5">
        <v>0</v>
      </c>
      <c r="U5014" s="5">
        <f>T5014</f>
        <v>0</v>
      </c>
      <c r="V5014" s="36">
        <f>T5014</f>
        <v>0</v>
      </c>
      <c r="W5014" s="5">
        <f t="shared" si="4194"/>
        <v>0</v>
      </c>
      <c r="X5014" s="26"/>
    </row>
    <row r="5015" spans="1:24" ht="31.5" x14ac:dyDescent="0.25">
      <c r="A5015" s="4" t="s">
        <v>288</v>
      </c>
      <c r="B5015" s="4" t="s">
        <v>1352</v>
      </c>
      <c r="C5015" s="4" t="s">
        <v>826</v>
      </c>
      <c r="D5015" s="4" t="s">
        <v>28</v>
      </c>
      <c r="E5015" s="14" t="s">
        <v>464</v>
      </c>
      <c r="F5015" s="5">
        <f>F5016</f>
        <v>16975.900000000001</v>
      </c>
      <c r="G5015" s="5">
        <f t="shared" ref="G5015:L5017" si="4205">G5016</f>
        <v>0</v>
      </c>
      <c r="H5015" s="5">
        <f t="shared" si="4205"/>
        <v>0</v>
      </c>
      <c r="I5015" s="5">
        <f t="shared" si="4205"/>
        <v>0</v>
      </c>
      <c r="J5015" s="5">
        <f t="shared" si="4205"/>
        <v>0</v>
      </c>
      <c r="K5015" s="5">
        <f t="shared" si="4205"/>
        <v>0</v>
      </c>
      <c r="L5015" s="5">
        <f t="shared" si="4205"/>
        <v>-16975.900000000001</v>
      </c>
      <c r="M5015" s="5">
        <f t="shared" si="4182"/>
        <v>0</v>
      </c>
      <c r="N5015" s="5">
        <v>43.2</v>
      </c>
      <c r="O5015" s="5">
        <f t="shared" ref="O5015:O5017" si="4206">O5016</f>
        <v>0</v>
      </c>
      <c r="P5015" s="5">
        <f t="shared" ref="P5015:V5017" si="4207">P5016</f>
        <v>0</v>
      </c>
      <c r="Q5015" s="5">
        <f t="shared" si="4207"/>
        <v>0</v>
      </c>
      <c r="R5015" s="5">
        <f t="shared" si="4207"/>
        <v>18768.099999999999</v>
      </c>
      <c r="S5015" s="5">
        <f t="shared" si="4207"/>
        <v>0</v>
      </c>
      <c r="T5015" s="5">
        <v>0</v>
      </c>
      <c r="U5015" s="5">
        <f t="shared" si="4207"/>
        <v>0</v>
      </c>
      <c r="V5015" s="36">
        <f t="shared" si="4207"/>
        <v>0</v>
      </c>
      <c r="W5015" s="5">
        <f t="shared" si="4194"/>
        <v>0</v>
      </c>
      <c r="X5015" s="24"/>
    </row>
    <row r="5016" spans="1:24" ht="31.5" x14ac:dyDescent="0.25">
      <c r="A5016" s="4" t="s">
        <v>288</v>
      </c>
      <c r="B5016" s="4" t="s">
        <v>1352</v>
      </c>
      <c r="C5016" s="4" t="s">
        <v>25</v>
      </c>
      <c r="D5016" s="4"/>
      <c r="E5016" s="14" t="s">
        <v>728</v>
      </c>
      <c r="F5016" s="5">
        <f>F5017</f>
        <v>16975.900000000001</v>
      </c>
      <c r="G5016" s="5">
        <f t="shared" si="4205"/>
        <v>0</v>
      </c>
      <c r="H5016" s="5">
        <f t="shared" si="4205"/>
        <v>0</v>
      </c>
      <c r="I5016" s="5">
        <f t="shared" si="4205"/>
        <v>0</v>
      </c>
      <c r="J5016" s="5">
        <f t="shared" si="4205"/>
        <v>0</v>
      </c>
      <c r="K5016" s="5">
        <f t="shared" si="4205"/>
        <v>0</v>
      </c>
      <c r="L5016" s="5">
        <f t="shared" si="4205"/>
        <v>-16975.900000000001</v>
      </c>
      <c r="M5016" s="5">
        <f t="shared" si="4182"/>
        <v>0</v>
      </c>
      <c r="N5016" s="5">
        <v>23149.5</v>
      </c>
      <c r="O5016" s="5">
        <f t="shared" si="4206"/>
        <v>0</v>
      </c>
      <c r="P5016" s="5">
        <f t="shared" si="4207"/>
        <v>0</v>
      </c>
      <c r="Q5016" s="5">
        <f t="shared" si="4207"/>
        <v>0</v>
      </c>
      <c r="R5016" s="5">
        <f t="shared" si="4207"/>
        <v>18768.099999999999</v>
      </c>
      <c r="S5016" s="5">
        <f t="shared" si="4207"/>
        <v>0</v>
      </c>
      <c r="T5016" s="5">
        <v>23149.058230000002</v>
      </c>
      <c r="U5016" s="5">
        <f t="shared" si="4207"/>
        <v>0</v>
      </c>
      <c r="V5016" s="36">
        <f t="shared" si="4207"/>
        <v>0</v>
      </c>
      <c r="W5016" s="5">
        <f t="shared" si="4194"/>
        <v>99.998091665046772</v>
      </c>
      <c r="X5016" s="24"/>
    </row>
    <row r="5017" spans="1:24" ht="31.5" x14ac:dyDescent="0.25">
      <c r="A5017" s="4" t="s">
        <v>288</v>
      </c>
      <c r="B5017" s="4" t="s">
        <v>1352</v>
      </c>
      <c r="C5017" s="4" t="s">
        <v>26</v>
      </c>
      <c r="D5017" s="4"/>
      <c r="E5017" s="14" t="s">
        <v>731</v>
      </c>
      <c r="F5017" s="5">
        <f>F5018</f>
        <v>16975.900000000001</v>
      </c>
      <c r="G5017" s="5">
        <f t="shared" si="4205"/>
        <v>0</v>
      </c>
      <c r="H5017" s="5">
        <f t="shared" si="4205"/>
        <v>0</v>
      </c>
      <c r="I5017" s="5">
        <f t="shared" si="4205"/>
        <v>0</v>
      </c>
      <c r="J5017" s="5">
        <f t="shared" si="4205"/>
        <v>0</v>
      </c>
      <c r="K5017" s="5">
        <f t="shared" si="4205"/>
        <v>0</v>
      </c>
      <c r="L5017" s="5">
        <f t="shared" si="4205"/>
        <v>-16975.900000000001</v>
      </c>
      <c r="M5017" s="5">
        <f t="shared" si="4182"/>
        <v>0</v>
      </c>
      <c r="N5017" s="5">
        <v>23149.5</v>
      </c>
      <c r="O5017" s="5">
        <f t="shared" si="4206"/>
        <v>0</v>
      </c>
      <c r="P5017" s="5">
        <f t="shared" si="4207"/>
        <v>0</v>
      </c>
      <c r="Q5017" s="5">
        <f t="shared" si="4207"/>
        <v>0</v>
      </c>
      <c r="R5017" s="5">
        <f t="shared" si="4207"/>
        <v>18768.099999999999</v>
      </c>
      <c r="S5017" s="5">
        <f t="shared" si="4207"/>
        <v>0</v>
      </c>
      <c r="T5017" s="5">
        <v>23149.058230000002</v>
      </c>
      <c r="U5017" s="5">
        <f t="shared" si="4207"/>
        <v>0</v>
      </c>
      <c r="V5017" s="36">
        <f t="shared" si="4207"/>
        <v>0</v>
      </c>
      <c r="W5017" s="5">
        <f t="shared" si="4194"/>
        <v>99.998091665046772</v>
      </c>
      <c r="X5017" s="24"/>
    </row>
    <row r="5018" spans="1:24" ht="31.5" x14ac:dyDescent="0.25">
      <c r="A5018" s="4" t="s">
        <v>288</v>
      </c>
      <c r="B5018" s="4" t="s">
        <v>1352</v>
      </c>
      <c r="C5018" s="4" t="s">
        <v>27</v>
      </c>
      <c r="D5018" s="4"/>
      <c r="E5018" s="14" t="s">
        <v>722</v>
      </c>
      <c r="F5018" s="5">
        <v>16975.900000000001</v>
      </c>
      <c r="G5018" s="5"/>
      <c r="H5018" s="5"/>
      <c r="I5018" s="5"/>
      <c r="J5018" s="5"/>
      <c r="K5018" s="5"/>
      <c r="L5018" s="5">
        <v>-16975.900000000001</v>
      </c>
      <c r="M5018" s="5">
        <f t="shared" si="4182"/>
        <v>0</v>
      </c>
      <c r="N5018" s="5">
        <v>18768.099999999999</v>
      </c>
      <c r="O5018" s="5">
        <v>0</v>
      </c>
      <c r="P5018" s="5">
        <v>0</v>
      </c>
      <c r="Q5018" s="5">
        <v>0</v>
      </c>
      <c r="R5018" s="5">
        <f>N5018</f>
        <v>18768.099999999999</v>
      </c>
      <c r="S5018" s="5">
        <f>O5018</f>
        <v>0</v>
      </c>
      <c r="T5018" s="5">
        <v>18767.658230000001</v>
      </c>
      <c r="U5018" s="5">
        <v>0</v>
      </c>
      <c r="V5018" s="36">
        <v>0</v>
      </c>
      <c r="W5018" s="5">
        <f t="shared" si="4194"/>
        <v>99.997646165568185</v>
      </c>
      <c r="X5018" s="24"/>
    </row>
    <row r="5019" spans="1:24" s="10" customFormat="1" ht="78.75" x14ac:dyDescent="0.25">
      <c r="A5019" s="4" t="s">
        <v>288</v>
      </c>
      <c r="B5019" s="4" t="s">
        <v>1352</v>
      </c>
      <c r="C5019" s="4" t="s">
        <v>27</v>
      </c>
      <c r="D5019" s="4" t="s">
        <v>18</v>
      </c>
      <c r="E5019" s="14" t="s">
        <v>462</v>
      </c>
      <c r="F5019" s="11">
        <f t="shared" ref="F5019:L5019" si="4208">F5020+F5031</f>
        <v>371268.4</v>
      </c>
      <c r="G5019" s="11">
        <f t="shared" si="4208"/>
        <v>93929</v>
      </c>
      <c r="H5019" s="11">
        <f t="shared" si="4208"/>
        <v>93929</v>
      </c>
      <c r="I5019" s="11">
        <f t="shared" si="4208"/>
        <v>0</v>
      </c>
      <c r="J5019" s="11">
        <f t="shared" si="4208"/>
        <v>0</v>
      </c>
      <c r="K5019" s="11">
        <f t="shared" si="4208"/>
        <v>0</v>
      </c>
      <c r="L5019" s="11">
        <f t="shared" si="4208"/>
        <v>84392.116000000009</v>
      </c>
      <c r="M5019" s="11">
        <f t="shared" si="4182"/>
        <v>455660.51600000006</v>
      </c>
      <c r="N5019" s="5">
        <v>18768.099999999999</v>
      </c>
      <c r="O5019" s="11">
        <f>O5020+O5031+O5043</f>
        <v>323918.75263000006</v>
      </c>
      <c r="P5019" s="11">
        <f t="shared" ref="P5019:V5019" si="4209">P5020+P5031</f>
        <v>0</v>
      </c>
      <c r="Q5019" s="11">
        <f t="shared" si="4209"/>
        <v>0</v>
      </c>
      <c r="R5019" s="11">
        <f t="shared" si="4209"/>
        <v>0</v>
      </c>
      <c r="S5019" s="11">
        <f t="shared" si="4209"/>
        <v>0</v>
      </c>
      <c r="T5019" s="5">
        <v>18767.658230000001</v>
      </c>
      <c r="U5019" s="11">
        <f t="shared" si="4209"/>
        <v>0</v>
      </c>
      <c r="V5019" s="35">
        <f t="shared" si="4209"/>
        <v>0</v>
      </c>
      <c r="W5019" s="5">
        <f t="shared" si="4194"/>
        <v>99.997646165568185</v>
      </c>
      <c r="X5019" s="25"/>
    </row>
    <row r="5020" spans="1:24" ht="31.5" x14ac:dyDescent="0.25">
      <c r="A5020" s="4" t="s">
        <v>288</v>
      </c>
      <c r="B5020" s="4" t="s">
        <v>1352</v>
      </c>
      <c r="C5020" s="4" t="s">
        <v>27</v>
      </c>
      <c r="D5020" s="4" t="s">
        <v>28</v>
      </c>
      <c r="E5020" s="14" t="s">
        <v>464</v>
      </c>
      <c r="F5020" s="5">
        <f t="shared" ref="F5020:L5022" si="4210">F5021</f>
        <v>335154</v>
      </c>
      <c r="G5020" s="5">
        <f t="shared" si="4210"/>
        <v>57814.599999999991</v>
      </c>
      <c r="H5020" s="5">
        <f t="shared" si="4210"/>
        <v>57814.599999999991</v>
      </c>
      <c r="I5020" s="5">
        <f t="shared" si="4210"/>
        <v>0</v>
      </c>
      <c r="J5020" s="5">
        <f t="shared" si="4210"/>
        <v>0</v>
      </c>
      <c r="K5020" s="5">
        <f t="shared" si="4210"/>
        <v>0</v>
      </c>
      <c r="L5020" s="5">
        <f t="shared" si="4210"/>
        <v>84035.016000000003</v>
      </c>
      <c r="M5020" s="5">
        <f t="shared" si="4182"/>
        <v>419189.016</v>
      </c>
      <c r="N5020" s="5">
        <v>18768.099999999999</v>
      </c>
      <c r="O5020" s="5">
        <f t="shared" ref="O5020:O5022" si="4211">O5021</f>
        <v>299950.79913000006</v>
      </c>
      <c r="P5020" s="5">
        <f t="shared" ref="P5020:V5022" si="4212">P5021</f>
        <v>0</v>
      </c>
      <c r="Q5020" s="5">
        <f t="shared" si="4212"/>
        <v>0</v>
      </c>
      <c r="R5020" s="5">
        <f t="shared" si="4212"/>
        <v>0</v>
      </c>
      <c r="S5020" s="5">
        <f t="shared" si="4212"/>
        <v>0</v>
      </c>
      <c r="T5020" s="5">
        <v>18767.658230000001</v>
      </c>
      <c r="U5020" s="5">
        <f t="shared" si="4212"/>
        <v>0</v>
      </c>
      <c r="V5020" s="36">
        <f t="shared" si="4212"/>
        <v>0</v>
      </c>
      <c r="W5020" s="5">
        <f t="shared" si="4194"/>
        <v>99.997646165568185</v>
      </c>
      <c r="X5020" s="26"/>
    </row>
    <row r="5021" spans="1:24" ht="31.5" x14ac:dyDescent="0.25">
      <c r="A5021" s="4" t="s">
        <v>288</v>
      </c>
      <c r="B5021" s="4" t="s">
        <v>1352</v>
      </c>
      <c r="C5021" s="4" t="s">
        <v>29</v>
      </c>
      <c r="D5021" s="4"/>
      <c r="E5021" s="14" t="s">
        <v>723</v>
      </c>
      <c r="F5021" s="5">
        <f t="shared" si="4210"/>
        <v>335154</v>
      </c>
      <c r="G5021" s="5">
        <f t="shared" si="4210"/>
        <v>57814.599999999991</v>
      </c>
      <c r="H5021" s="5">
        <f t="shared" si="4210"/>
        <v>57814.599999999991</v>
      </c>
      <c r="I5021" s="5">
        <f t="shared" si="4210"/>
        <v>0</v>
      </c>
      <c r="J5021" s="5">
        <f t="shared" si="4210"/>
        <v>0</v>
      </c>
      <c r="K5021" s="5">
        <f t="shared" si="4210"/>
        <v>0</v>
      </c>
      <c r="L5021" s="5">
        <f t="shared" si="4210"/>
        <v>84035.016000000003</v>
      </c>
      <c r="M5021" s="5">
        <f t="shared" si="4182"/>
        <v>419189.016</v>
      </c>
      <c r="N5021" s="5">
        <v>4381.4000000000005</v>
      </c>
      <c r="O5021" s="5">
        <f t="shared" si="4211"/>
        <v>299950.79913000006</v>
      </c>
      <c r="P5021" s="5">
        <f t="shared" si="4212"/>
        <v>0</v>
      </c>
      <c r="Q5021" s="5">
        <f t="shared" si="4212"/>
        <v>0</v>
      </c>
      <c r="R5021" s="5">
        <f t="shared" si="4212"/>
        <v>0</v>
      </c>
      <c r="S5021" s="5">
        <f t="shared" si="4212"/>
        <v>0</v>
      </c>
      <c r="T5021" s="5">
        <v>4381.4000000000005</v>
      </c>
      <c r="U5021" s="5">
        <f t="shared" si="4212"/>
        <v>0</v>
      </c>
      <c r="V5021" s="36">
        <f t="shared" si="4212"/>
        <v>0</v>
      </c>
      <c r="W5021" s="5">
        <f t="shared" si="4194"/>
        <v>100</v>
      </c>
      <c r="X5021" s="26"/>
    </row>
    <row r="5022" spans="1:24" ht="78.75" x14ac:dyDescent="0.25">
      <c r="A5022" s="4" t="s">
        <v>288</v>
      </c>
      <c r="B5022" s="4" t="s">
        <v>1352</v>
      </c>
      <c r="C5022" s="4" t="s">
        <v>29</v>
      </c>
      <c r="D5022" s="4" t="s">
        <v>18</v>
      </c>
      <c r="E5022" s="14" t="s">
        <v>462</v>
      </c>
      <c r="F5022" s="5">
        <f t="shared" si="4210"/>
        <v>335154</v>
      </c>
      <c r="G5022" s="5">
        <f t="shared" si="4210"/>
        <v>57814.599999999991</v>
      </c>
      <c r="H5022" s="5">
        <f t="shared" si="4210"/>
        <v>57814.599999999991</v>
      </c>
      <c r="I5022" s="5">
        <f t="shared" si="4210"/>
        <v>0</v>
      </c>
      <c r="J5022" s="5">
        <f t="shared" si="4210"/>
        <v>0</v>
      </c>
      <c r="K5022" s="5">
        <f t="shared" si="4210"/>
        <v>0</v>
      </c>
      <c r="L5022" s="5">
        <f t="shared" si="4210"/>
        <v>84035.016000000003</v>
      </c>
      <c r="M5022" s="5">
        <f t="shared" si="4182"/>
        <v>419189.016</v>
      </c>
      <c r="N5022" s="5">
        <v>96.226799999999997</v>
      </c>
      <c r="O5022" s="5">
        <f t="shared" si="4211"/>
        <v>299950.79913000006</v>
      </c>
      <c r="P5022" s="5">
        <f t="shared" si="4212"/>
        <v>0</v>
      </c>
      <c r="Q5022" s="5">
        <f t="shared" si="4212"/>
        <v>0</v>
      </c>
      <c r="R5022" s="5">
        <f t="shared" si="4212"/>
        <v>0</v>
      </c>
      <c r="S5022" s="5">
        <f t="shared" si="4212"/>
        <v>0</v>
      </c>
      <c r="T5022" s="5">
        <v>96.226799999999997</v>
      </c>
      <c r="U5022" s="5">
        <f t="shared" si="4212"/>
        <v>0</v>
      </c>
      <c r="V5022" s="36">
        <f t="shared" si="4212"/>
        <v>0</v>
      </c>
      <c r="W5022" s="5">
        <f t="shared" si="4194"/>
        <v>100</v>
      </c>
      <c r="X5022" s="26"/>
    </row>
    <row r="5023" spans="1:24" ht="31.5" x14ac:dyDescent="0.25">
      <c r="A5023" s="4" t="s">
        <v>288</v>
      </c>
      <c r="B5023" s="4" t="s">
        <v>1352</v>
      </c>
      <c r="C5023" s="4" t="s">
        <v>29</v>
      </c>
      <c r="D5023" s="4" t="s">
        <v>28</v>
      </c>
      <c r="E5023" s="14" t="s">
        <v>464</v>
      </c>
      <c r="F5023" s="5">
        <f t="shared" ref="F5023:L5023" si="4213">F5024+F5026+F5028</f>
        <v>335154</v>
      </c>
      <c r="G5023" s="5">
        <f t="shared" si="4213"/>
        <v>57814.599999999991</v>
      </c>
      <c r="H5023" s="5">
        <f t="shared" si="4213"/>
        <v>57814.599999999991</v>
      </c>
      <c r="I5023" s="5">
        <f t="shared" si="4213"/>
        <v>0</v>
      </c>
      <c r="J5023" s="5">
        <f t="shared" si="4213"/>
        <v>0</v>
      </c>
      <c r="K5023" s="5">
        <f t="shared" si="4213"/>
        <v>0</v>
      </c>
      <c r="L5023" s="5">
        <f t="shared" si="4213"/>
        <v>84035.016000000003</v>
      </c>
      <c r="M5023" s="5">
        <f t="shared" si="4182"/>
        <v>419189.016</v>
      </c>
      <c r="N5023" s="5">
        <v>96.226799999999997</v>
      </c>
      <c r="O5023" s="5">
        <f>O5024+O5026+O5028</f>
        <v>299950.79913000006</v>
      </c>
      <c r="P5023" s="5">
        <f t="shared" ref="P5023:V5023" si="4214">P5024+P5026+P5028</f>
        <v>0</v>
      </c>
      <c r="Q5023" s="5">
        <f t="shared" si="4214"/>
        <v>0</v>
      </c>
      <c r="R5023" s="5">
        <f t="shared" si="4214"/>
        <v>0</v>
      </c>
      <c r="S5023" s="5">
        <f t="shared" si="4214"/>
        <v>0</v>
      </c>
      <c r="T5023" s="5">
        <v>96.226799999999997</v>
      </c>
      <c r="U5023" s="5">
        <f t="shared" si="4214"/>
        <v>0</v>
      </c>
      <c r="V5023" s="36">
        <f t="shared" si="4214"/>
        <v>0</v>
      </c>
      <c r="W5023" s="5">
        <f t="shared" si="4194"/>
        <v>100</v>
      </c>
      <c r="X5023" s="26"/>
    </row>
    <row r="5024" spans="1:24" ht="31.5" x14ac:dyDescent="0.25">
      <c r="A5024" s="4" t="s">
        <v>288</v>
      </c>
      <c r="B5024" s="4" t="s">
        <v>1352</v>
      </c>
      <c r="C5024" s="4" t="s">
        <v>29</v>
      </c>
      <c r="D5024" s="4" t="s">
        <v>11</v>
      </c>
      <c r="E5024" s="14" t="s">
        <v>465</v>
      </c>
      <c r="F5024" s="5">
        <f t="shared" ref="F5024:L5024" si="4215">F5025</f>
        <v>46689.7</v>
      </c>
      <c r="G5024" s="5">
        <f t="shared" si="4215"/>
        <v>46689.7</v>
      </c>
      <c r="H5024" s="5">
        <f t="shared" si="4215"/>
        <v>46689.7</v>
      </c>
      <c r="I5024" s="5">
        <f t="shared" si="4215"/>
        <v>0</v>
      </c>
      <c r="J5024" s="5">
        <f t="shared" si="4215"/>
        <v>0</v>
      </c>
      <c r="K5024" s="5">
        <f t="shared" si="4215"/>
        <v>0</v>
      </c>
      <c r="L5024" s="5">
        <f t="shared" si="4215"/>
        <v>490.2</v>
      </c>
      <c r="M5024" s="5">
        <f t="shared" si="4182"/>
        <v>47179.899999999994</v>
      </c>
      <c r="N5024" s="5">
        <v>4235.1732000000002</v>
      </c>
      <c r="O5024" s="5">
        <f>O5025</f>
        <v>30158.96861</v>
      </c>
      <c r="P5024" s="5">
        <f t="shared" ref="P5024:V5024" si="4216">P5025</f>
        <v>0</v>
      </c>
      <c r="Q5024" s="5">
        <f t="shared" si="4216"/>
        <v>0</v>
      </c>
      <c r="R5024" s="5">
        <f t="shared" si="4216"/>
        <v>0</v>
      </c>
      <c r="S5024" s="5">
        <f t="shared" si="4216"/>
        <v>0</v>
      </c>
      <c r="T5024" s="5">
        <v>4235.1732000000002</v>
      </c>
      <c r="U5024" s="5">
        <f t="shared" si="4216"/>
        <v>0</v>
      </c>
      <c r="V5024" s="36">
        <f t="shared" si="4216"/>
        <v>0</v>
      </c>
      <c r="W5024" s="5">
        <f t="shared" si="4194"/>
        <v>100</v>
      </c>
      <c r="X5024" s="26"/>
    </row>
    <row r="5025" spans="1:24" ht="31.5" x14ac:dyDescent="0.25">
      <c r="A5025" s="4" t="s">
        <v>288</v>
      </c>
      <c r="B5025" s="4" t="s">
        <v>1352</v>
      </c>
      <c r="C5025" s="4" t="s">
        <v>29</v>
      </c>
      <c r="D5025" s="4" t="s">
        <v>12</v>
      </c>
      <c r="E5025" s="14" t="s">
        <v>466</v>
      </c>
      <c r="F5025" s="5">
        <v>46689.7</v>
      </c>
      <c r="G5025" s="5">
        <v>46689.7</v>
      </c>
      <c r="H5025" s="5">
        <v>46689.7</v>
      </c>
      <c r="I5025" s="5"/>
      <c r="J5025" s="5"/>
      <c r="K5025" s="5"/>
      <c r="L5025" s="5">
        <v>490.2</v>
      </c>
      <c r="M5025" s="5">
        <f t="shared" si="4182"/>
        <v>47179.899999999994</v>
      </c>
      <c r="N5025" s="5">
        <v>4235.1732000000002</v>
      </c>
      <c r="O5025" s="5">
        <v>30158.96861</v>
      </c>
      <c r="P5025" s="5">
        <v>0</v>
      </c>
      <c r="Q5025" s="5">
        <v>0</v>
      </c>
      <c r="R5025" s="5">
        <v>0</v>
      </c>
      <c r="S5025" s="5">
        <v>0</v>
      </c>
      <c r="T5025" s="5">
        <v>4235.1732000000002</v>
      </c>
      <c r="U5025" s="5">
        <v>0</v>
      </c>
      <c r="V5025" s="36">
        <v>0</v>
      </c>
      <c r="W5025" s="5">
        <f t="shared" si="4194"/>
        <v>100</v>
      </c>
      <c r="X5025" s="26"/>
    </row>
    <row r="5026" spans="1:24" x14ac:dyDescent="0.25">
      <c r="A5026" s="4" t="s">
        <v>288</v>
      </c>
      <c r="B5026" s="4" t="s">
        <v>1352</v>
      </c>
      <c r="C5026" s="4" t="s">
        <v>29</v>
      </c>
      <c r="D5026" s="4" t="s">
        <v>13</v>
      </c>
      <c r="E5026" s="14" t="s">
        <v>480</v>
      </c>
      <c r="F5026" s="5">
        <f t="shared" ref="F5026:L5026" si="4217">F5027</f>
        <v>10996.699999999999</v>
      </c>
      <c r="G5026" s="5">
        <f t="shared" si="4217"/>
        <v>10996.699999999999</v>
      </c>
      <c r="H5026" s="5">
        <f t="shared" si="4217"/>
        <v>10996.699999999999</v>
      </c>
      <c r="I5026" s="5">
        <f t="shared" si="4217"/>
        <v>0</v>
      </c>
      <c r="J5026" s="5">
        <f t="shared" si="4217"/>
        <v>0</v>
      </c>
      <c r="K5026" s="5">
        <f t="shared" si="4217"/>
        <v>0</v>
      </c>
      <c r="L5026" s="5">
        <f t="shared" si="4217"/>
        <v>0</v>
      </c>
      <c r="M5026" s="5">
        <f t="shared" si="4182"/>
        <v>10996.699999999999</v>
      </c>
      <c r="N5026" s="5">
        <v>50</v>
      </c>
      <c r="O5026" s="5">
        <f>O5027</f>
        <v>6545.6857099999997</v>
      </c>
      <c r="P5026" s="5">
        <f t="shared" ref="P5026:V5026" si="4218">P5027</f>
        <v>0</v>
      </c>
      <c r="Q5026" s="5">
        <f t="shared" si="4218"/>
        <v>0</v>
      </c>
      <c r="R5026" s="5">
        <f t="shared" si="4218"/>
        <v>0</v>
      </c>
      <c r="S5026" s="5">
        <f t="shared" si="4218"/>
        <v>0</v>
      </c>
      <c r="T5026" s="5">
        <v>50</v>
      </c>
      <c r="U5026" s="5">
        <f t="shared" si="4218"/>
        <v>0</v>
      </c>
      <c r="V5026" s="36">
        <f t="shared" si="4218"/>
        <v>0</v>
      </c>
      <c r="W5026" s="5">
        <f t="shared" si="4194"/>
        <v>100</v>
      </c>
      <c r="X5026" s="26"/>
    </row>
    <row r="5027" spans="1:24" x14ac:dyDescent="0.25">
      <c r="A5027" s="4" t="s">
        <v>288</v>
      </c>
      <c r="B5027" s="4" t="s">
        <v>1352</v>
      </c>
      <c r="C5027" s="4" t="s">
        <v>29</v>
      </c>
      <c r="D5027" s="4" t="s">
        <v>20</v>
      </c>
      <c r="E5027" s="14" t="s">
        <v>483</v>
      </c>
      <c r="F5027" s="5">
        <v>10996.699999999999</v>
      </c>
      <c r="G5027" s="5">
        <v>10996.699999999999</v>
      </c>
      <c r="H5027" s="5">
        <v>10996.699999999999</v>
      </c>
      <c r="I5027" s="5"/>
      <c r="J5027" s="5"/>
      <c r="K5027" s="5"/>
      <c r="L5027" s="5"/>
      <c r="M5027" s="5">
        <f t="shared" si="4182"/>
        <v>10996.699999999999</v>
      </c>
      <c r="N5027" s="5">
        <v>50</v>
      </c>
      <c r="O5027" s="5">
        <v>6545.6857099999997</v>
      </c>
      <c r="P5027" s="5">
        <v>0</v>
      </c>
      <c r="Q5027" s="5">
        <v>0</v>
      </c>
      <c r="R5027" s="5">
        <v>0</v>
      </c>
      <c r="S5027" s="5">
        <v>0</v>
      </c>
      <c r="T5027" s="5">
        <v>50</v>
      </c>
      <c r="U5027" s="5">
        <v>0</v>
      </c>
      <c r="V5027" s="36">
        <v>0</v>
      </c>
      <c r="W5027" s="5">
        <f t="shared" si="4194"/>
        <v>100</v>
      </c>
      <c r="X5027" s="26"/>
    </row>
    <row r="5028" spans="1:24" ht="47.25" x14ac:dyDescent="0.25">
      <c r="A5028" s="4" t="s">
        <v>288</v>
      </c>
      <c r="B5028" s="4" t="s">
        <v>1352</v>
      </c>
      <c r="C5028" s="4" t="s">
        <v>36</v>
      </c>
      <c r="D5028" s="4"/>
      <c r="E5028" s="14" t="s">
        <v>732</v>
      </c>
      <c r="F5028" s="5">
        <f t="shared" ref="F5028:L5028" si="4219">F5030+F5029</f>
        <v>277467.60000000003</v>
      </c>
      <c r="G5028" s="5">
        <f t="shared" si="4219"/>
        <v>128.19999999999999</v>
      </c>
      <c r="H5028" s="5">
        <f t="shared" si="4219"/>
        <v>128.19999999999999</v>
      </c>
      <c r="I5028" s="5">
        <f t="shared" si="4219"/>
        <v>0</v>
      </c>
      <c r="J5028" s="5">
        <f t="shared" si="4219"/>
        <v>0</v>
      </c>
      <c r="K5028" s="5">
        <f t="shared" si="4219"/>
        <v>0</v>
      </c>
      <c r="L5028" s="5">
        <f t="shared" si="4219"/>
        <v>83544.816000000006</v>
      </c>
      <c r="M5028" s="5">
        <f t="shared" si="4182"/>
        <v>361012.41600000003</v>
      </c>
      <c r="N5028" s="5">
        <v>1546.05827</v>
      </c>
      <c r="O5028" s="5">
        <f>O5030+O5029</f>
        <v>263246.14481000003</v>
      </c>
      <c r="P5028" s="5">
        <f t="shared" ref="P5028:V5028" si="4220">P5030+P5029</f>
        <v>0</v>
      </c>
      <c r="Q5028" s="5">
        <f t="shared" si="4220"/>
        <v>0</v>
      </c>
      <c r="R5028" s="5">
        <f t="shared" si="4220"/>
        <v>0</v>
      </c>
      <c r="S5028" s="5">
        <f t="shared" si="4220"/>
        <v>0</v>
      </c>
      <c r="T5028" s="5">
        <v>1546.05827</v>
      </c>
      <c r="U5028" s="5">
        <f t="shared" si="4220"/>
        <v>0</v>
      </c>
      <c r="V5028" s="36">
        <f t="shared" si="4220"/>
        <v>0</v>
      </c>
      <c r="W5028" s="5">
        <f t="shared" si="4194"/>
        <v>100</v>
      </c>
      <c r="X5028" s="26"/>
    </row>
    <row r="5029" spans="1:24" ht="31.5" x14ac:dyDescent="0.25">
      <c r="A5029" s="4" t="s">
        <v>288</v>
      </c>
      <c r="B5029" s="4" t="s">
        <v>1352</v>
      </c>
      <c r="C5029" s="4" t="s">
        <v>43</v>
      </c>
      <c r="D5029" s="4"/>
      <c r="E5029" s="14" t="s">
        <v>733</v>
      </c>
      <c r="F5029" s="5"/>
      <c r="G5029" s="5"/>
      <c r="H5029" s="5"/>
      <c r="I5029" s="5"/>
      <c r="J5029" s="5"/>
      <c r="K5029" s="5"/>
      <c r="L5029" s="5"/>
      <c r="M5029" s="5">
        <f t="shared" si="4182"/>
        <v>0</v>
      </c>
      <c r="N5029" s="5">
        <v>1546.05827</v>
      </c>
      <c r="O5029" s="5">
        <v>491.01267000000001</v>
      </c>
      <c r="P5029" s="5">
        <v>0</v>
      </c>
      <c r="Q5029" s="5">
        <v>0</v>
      </c>
      <c r="R5029" s="5">
        <v>0</v>
      </c>
      <c r="S5029" s="5">
        <v>0</v>
      </c>
      <c r="T5029" s="5">
        <v>1546.05827</v>
      </c>
      <c r="U5029" s="5">
        <v>0</v>
      </c>
      <c r="V5029" s="36">
        <v>0</v>
      </c>
      <c r="W5029" s="5">
        <f t="shared" si="4194"/>
        <v>100</v>
      </c>
      <c r="X5029" s="26"/>
    </row>
    <row r="5030" spans="1:24" ht="31.5" x14ac:dyDescent="0.25">
      <c r="A5030" s="4" t="s">
        <v>288</v>
      </c>
      <c r="B5030" s="4" t="s">
        <v>1352</v>
      </c>
      <c r="C5030" s="4" t="s">
        <v>44</v>
      </c>
      <c r="D5030" s="4"/>
      <c r="E5030" s="14" t="s">
        <v>734</v>
      </c>
      <c r="F5030" s="5">
        <v>277467.60000000003</v>
      </c>
      <c r="G5030" s="5">
        <v>128.19999999999999</v>
      </c>
      <c r="H5030" s="5">
        <v>128.19999999999999</v>
      </c>
      <c r="I5030" s="5"/>
      <c r="J5030" s="5"/>
      <c r="K5030" s="5"/>
      <c r="L5030" s="5">
        <v>83544.816000000006</v>
      </c>
      <c r="M5030" s="5">
        <f t="shared" si="4182"/>
        <v>361012.41600000003</v>
      </c>
      <c r="N5030" s="5">
        <v>1546.05827</v>
      </c>
      <c r="O5030" s="5">
        <v>262755.13214</v>
      </c>
      <c r="P5030" s="5">
        <v>0</v>
      </c>
      <c r="Q5030" s="5">
        <v>0</v>
      </c>
      <c r="R5030" s="5">
        <v>0</v>
      </c>
      <c r="S5030" s="5">
        <v>0</v>
      </c>
      <c r="T5030" s="5">
        <v>1546.05827</v>
      </c>
      <c r="U5030" s="5">
        <v>0</v>
      </c>
      <c r="V5030" s="36">
        <v>0</v>
      </c>
      <c r="W5030" s="5">
        <f t="shared" si="4194"/>
        <v>100</v>
      </c>
      <c r="X5030" s="26"/>
    </row>
    <row r="5031" spans="1:24" x14ac:dyDescent="0.25">
      <c r="A5031" s="4" t="s">
        <v>288</v>
      </c>
      <c r="B5031" s="4" t="s">
        <v>1352</v>
      </c>
      <c r="C5031" s="4" t="s">
        <v>44</v>
      </c>
      <c r="D5031" s="4" t="s">
        <v>13</v>
      </c>
      <c r="E5031" s="14" t="s">
        <v>480</v>
      </c>
      <c r="F5031" s="5">
        <f t="shared" ref="F5031:L5031" si="4221">F5032</f>
        <v>36114.400000000001</v>
      </c>
      <c r="G5031" s="5">
        <f t="shared" si="4221"/>
        <v>36114.400000000001</v>
      </c>
      <c r="H5031" s="5">
        <f t="shared" si="4221"/>
        <v>36114.400000000001</v>
      </c>
      <c r="I5031" s="5">
        <f t="shared" si="4221"/>
        <v>0</v>
      </c>
      <c r="J5031" s="5">
        <f t="shared" si="4221"/>
        <v>0</v>
      </c>
      <c r="K5031" s="5">
        <f t="shared" si="4221"/>
        <v>0</v>
      </c>
      <c r="L5031" s="5">
        <f t="shared" si="4221"/>
        <v>357.1</v>
      </c>
      <c r="M5031" s="5">
        <f t="shared" si="4182"/>
        <v>36471.5</v>
      </c>
      <c r="N5031" s="5">
        <v>1546.05827</v>
      </c>
      <c r="O5031" s="5">
        <f>O5032</f>
        <v>23877.806</v>
      </c>
      <c r="P5031" s="5">
        <f t="shared" ref="P5031:V5031" si="4222">P5032</f>
        <v>0</v>
      </c>
      <c r="Q5031" s="5">
        <f t="shared" si="4222"/>
        <v>0</v>
      </c>
      <c r="R5031" s="5">
        <f t="shared" si="4222"/>
        <v>0</v>
      </c>
      <c r="S5031" s="5">
        <f t="shared" si="4222"/>
        <v>0</v>
      </c>
      <c r="T5031" s="5">
        <v>1546.05827</v>
      </c>
      <c r="U5031" s="5">
        <f t="shared" si="4222"/>
        <v>0</v>
      </c>
      <c r="V5031" s="36">
        <f t="shared" si="4222"/>
        <v>0</v>
      </c>
      <c r="W5031" s="5">
        <f t="shared" si="4194"/>
        <v>100</v>
      </c>
      <c r="X5031" s="26"/>
    </row>
    <row r="5032" spans="1:24" x14ac:dyDescent="0.25">
      <c r="A5032" s="4" t="s">
        <v>288</v>
      </c>
      <c r="B5032" s="4" t="s">
        <v>1352</v>
      </c>
      <c r="C5032" s="4" t="s">
        <v>44</v>
      </c>
      <c r="D5032" s="4" t="s">
        <v>14</v>
      </c>
      <c r="E5032" s="14" t="s">
        <v>482</v>
      </c>
      <c r="F5032" s="5">
        <f t="shared" ref="F5032:L5032" si="4223">F5033+F5036</f>
        <v>36114.400000000001</v>
      </c>
      <c r="G5032" s="5">
        <f t="shared" si="4223"/>
        <v>36114.400000000001</v>
      </c>
      <c r="H5032" s="5">
        <f t="shared" si="4223"/>
        <v>36114.400000000001</v>
      </c>
      <c r="I5032" s="5">
        <f t="shared" si="4223"/>
        <v>0</v>
      </c>
      <c r="J5032" s="5">
        <f t="shared" si="4223"/>
        <v>0</v>
      </c>
      <c r="K5032" s="5">
        <f t="shared" si="4223"/>
        <v>0</v>
      </c>
      <c r="L5032" s="5">
        <f t="shared" si="4223"/>
        <v>357.1</v>
      </c>
      <c r="M5032" s="5">
        <f t="shared" si="4182"/>
        <v>36471.5</v>
      </c>
      <c r="N5032" s="5">
        <v>1546.05827</v>
      </c>
      <c r="O5032" s="5">
        <f>O5033+O5036</f>
        <v>23877.806</v>
      </c>
      <c r="P5032" s="5">
        <f t="shared" ref="P5032:V5032" si="4224">P5033+P5036</f>
        <v>0</v>
      </c>
      <c r="Q5032" s="5">
        <f t="shared" si="4224"/>
        <v>0</v>
      </c>
      <c r="R5032" s="5">
        <f t="shared" si="4224"/>
        <v>0</v>
      </c>
      <c r="S5032" s="5">
        <f t="shared" si="4224"/>
        <v>0</v>
      </c>
      <c r="T5032" s="5">
        <v>1546.05827</v>
      </c>
      <c r="U5032" s="5">
        <f t="shared" si="4224"/>
        <v>0</v>
      </c>
      <c r="V5032" s="36">
        <f t="shared" si="4224"/>
        <v>0</v>
      </c>
      <c r="W5032" s="5">
        <f t="shared" si="4194"/>
        <v>100</v>
      </c>
      <c r="X5032" s="26"/>
    </row>
    <row r="5033" spans="1:24" ht="47.25" hidden="1" x14ac:dyDescent="0.25">
      <c r="A5033" s="4" t="s">
        <v>288</v>
      </c>
      <c r="B5033" s="4" t="s">
        <v>1352</v>
      </c>
      <c r="C5033" s="4" t="s">
        <v>1081</v>
      </c>
      <c r="D5033" s="4"/>
      <c r="E5033" s="14" t="s">
        <v>1083</v>
      </c>
      <c r="F5033" s="5">
        <f t="shared" ref="F5033:L5034" si="4225">F5034</f>
        <v>34010.400000000001</v>
      </c>
      <c r="G5033" s="5">
        <f t="shared" si="4225"/>
        <v>34010.400000000001</v>
      </c>
      <c r="H5033" s="5">
        <f t="shared" si="4225"/>
        <v>34010.400000000001</v>
      </c>
      <c r="I5033" s="5">
        <f t="shared" si="4225"/>
        <v>0</v>
      </c>
      <c r="J5033" s="5">
        <f t="shared" si="4225"/>
        <v>0</v>
      </c>
      <c r="K5033" s="5">
        <f t="shared" si="4225"/>
        <v>0</v>
      </c>
      <c r="L5033" s="5">
        <f t="shared" si="4225"/>
        <v>357.1</v>
      </c>
      <c r="M5033" s="5">
        <f t="shared" si="4182"/>
        <v>34367.5</v>
      </c>
      <c r="N5033" s="5">
        <v>0</v>
      </c>
      <c r="O5033" s="5">
        <f>O5034</f>
        <v>22462.9</v>
      </c>
      <c r="P5033" s="5">
        <f t="shared" ref="P5033:V5034" si="4226">P5034</f>
        <v>0</v>
      </c>
      <c r="Q5033" s="5">
        <f t="shared" si="4226"/>
        <v>0</v>
      </c>
      <c r="R5033" s="5">
        <f t="shared" si="4226"/>
        <v>0</v>
      </c>
      <c r="S5033" s="5">
        <f t="shared" si="4226"/>
        <v>0</v>
      </c>
      <c r="T5033" s="5">
        <v>0</v>
      </c>
      <c r="U5033" s="5">
        <f t="shared" si="4226"/>
        <v>0</v>
      </c>
      <c r="V5033" s="36">
        <f t="shared" si="4226"/>
        <v>0</v>
      </c>
      <c r="W5033" s="5" t="e">
        <f t="shared" si="4194"/>
        <v>#DIV/0!</v>
      </c>
      <c r="X5033" s="24" t="s">
        <v>1214</v>
      </c>
    </row>
    <row r="5034" spans="1:24" ht="31.5" hidden="1" x14ac:dyDescent="0.25">
      <c r="A5034" s="4" t="s">
        <v>288</v>
      </c>
      <c r="B5034" s="4" t="s">
        <v>1352</v>
      </c>
      <c r="C5034" s="4" t="s">
        <v>1082</v>
      </c>
      <c r="D5034" s="4"/>
      <c r="E5034" s="14" t="s">
        <v>1084</v>
      </c>
      <c r="F5034" s="5">
        <f t="shared" si="4225"/>
        <v>34010.400000000001</v>
      </c>
      <c r="G5034" s="5">
        <f t="shared" si="4225"/>
        <v>34010.400000000001</v>
      </c>
      <c r="H5034" s="5">
        <f t="shared" si="4225"/>
        <v>34010.400000000001</v>
      </c>
      <c r="I5034" s="5">
        <f t="shared" si="4225"/>
        <v>0</v>
      </c>
      <c r="J5034" s="5">
        <f t="shared" si="4225"/>
        <v>0</v>
      </c>
      <c r="K5034" s="5">
        <f t="shared" si="4225"/>
        <v>0</v>
      </c>
      <c r="L5034" s="5">
        <f t="shared" si="4225"/>
        <v>357.1</v>
      </c>
      <c r="M5034" s="5">
        <f t="shared" si="4182"/>
        <v>34367.5</v>
      </c>
      <c r="N5034" s="5">
        <v>0</v>
      </c>
      <c r="O5034" s="5">
        <f>O5035</f>
        <v>22462.9</v>
      </c>
      <c r="P5034" s="5">
        <f t="shared" si="4226"/>
        <v>0</v>
      </c>
      <c r="Q5034" s="5">
        <f t="shared" si="4226"/>
        <v>0</v>
      </c>
      <c r="R5034" s="5">
        <f t="shared" si="4226"/>
        <v>0</v>
      </c>
      <c r="S5034" s="5">
        <f t="shared" si="4226"/>
        <v>0</v>
      </c>
      <c r="T5034" s="5">
        <v>0</v>
      </c>
      <c r="U5034" s="5">
        <f t="shared" si="4226"/>
        <v>0</v>
      </c>
      <c r="V5034" s="36">
        <f t="shared" si="4226"/>
        <v>0</v>
      </c>
      <c r="W5034" s="5" t="e">
        <f t="shared" si="4194"/>
        <v>#DIV/0!</v>
      </c>
      <c r="X5034" s="24" t="s">
        <v>1214</v>
      </c>
    </row>
    <row r="5035" spans="1:24" ht="31.5" hidden="1" x14ac:dyDescent="0.25">
      <c r="A5035" s="4" t="s">
        <v>288</v>
      </c>
      <c r="B5035" s="4" t="s">
        <v>1352</v>
      </c>
      <c r="C5035" s="4" t="s">
        <v>1082</v>
      </c>
      <c r="D5035" s="4" t="s">
        <v>11</v>
      </c>
      <c r="E5035" s="14" t="s">
        <v>465</v>
      </c>
      <c r="F5035" s="5">
        <v>34010.400000000001</v>
      </c>
      <c r="G5035" s="5">
        <v>34010.400000000001</v>
      </c>
      <c r="H5035" s="5">
        <v>34010.400000000001</v>
      </c>
      <c r="I5035" s="5"/>
      <c r="J5035" s="5"/>
      <c r="K5035" s="5"/>
      <c r="L5035" s="5">
        <v>357.1</v>
      </c>
      <c r="M5035" s="5">
        <f t="shared" si="4182"/>
        <v>34367.5</v>
      </c>
      <c r="N5035" s="5">
        <v>0</v>
      </c>
      <c r="O5035" s="5">
        <v>22462.9</v>
      </c>
      <c r="P5035" s="5">
        <v>0</v>
      </c>
      <c r="Q5035" s="5">
        <v>0</v>
      </c>
      <c r="R5035" s="5">
        <v>0</v>
      </c>
      <c r="S5035" s="5">
        <v>0</v>
      </c>
      <c r="T5035" s="5">
        <v>0</v>
      </c>
      <c r="U5035" s="5">
        <v>0</v>
      </c>
      <c r="V5035" s="36">
        <v>0</v>
      </c>
      <c r="W5035" s="5" t="e">
        <f t="shared" si="4194"/>
        <v>#DIV/0!</v>
      </c>
      <c r="X5035" s="24" t="s">
        <v>1214</v>
      </c>
    </row>
    <row r="5036" spans="1:24" ht="31.5" hidden="1" x14ac:dyDescent="0.25">
      <c r="A5036" s="4" t="s">
        <v>288</v>
      </c>
      <c r="B5036" s="4" t="s">
        <v>1352</v>
      </c>
      <c r="C5036" s="4" t="s">
        <v>1082</v>
      </c>
      <c r="D5036" s="4" t="s">
        <v>12</v>
      </c>
      <c r="E5036" s="14" t="s">
        <v>466</v>
      </c>
      <c r="F5036" s="5">
        <f t="shared" ref="F5036:L5036" si="4227">F5037+F5039+F5041</f>
        <v>2104</v>
      </c>
      <c r="G5036" s="5">
        <f t="shared" si="4227"/>
        <v>2104</v>
      </c>
      <c r="H5036" s="5">
        <f t="shared" si="4227"/>
        <v>2104</v>
      </c>
      <c r="I5036" s="5">
        <f t="shared" si="4227"/>
        <v>0</v>
      </c>
      <c r="J5036" s="5">
        <f t="shared" si="4227"/>
        <v>0</v>
      </c>
      <c r="K5036" s="5">
        <f t="shared" si="4227"/>
        <v>0</v>
      </c>
      <c r="L5036" s="5">
        <f t="shared" si="4227"/>
        <v>0</v>
      </c>
      <c r="M5036" s="5">
        <f t="shared" si="4182"/>
        <v>2104</v>
      </c>
      <c r="N5036" s="5">
        <v>0</v>
      </c>
      <c r="O5036" s="5">
        <f>O5037+O5039+O5041</f>
        <v>1414.9059999999999</v>
      </c>
      <c r="P5036" s="5">
        <f t="shared" ref="P5036:V5036" si="4228">P5037+P5039+P5041</f>
        <v>0</v>
      </c>
      <c r="Q5036" s="5">
        <f t="shared" si="4228"/>
        <v>0</v>
      </c>
      <c r="R5036" s="5">
        <f t="shared" si="4228"/>
        <v>0</v>
      </c>
      <c r="S5036" s="5">
        <f t="shared" si="4228"/>
        <v>0</v>
      </c>
      <c r="T5036" s="5">
        <v>0</v>
      </c>
      <c r="U5036" s="5">
        <f t="shared" si="4228"/>
        <v>0</v>
      </c>
      <c r="V5036" s="36">
        <f t="shared" si="4228"/>
        <v>0</v>
      </c>
      <c r="W5036" s="5" t="e">
        <f t="shared" si="4194"/>
        <v>#DIV/0!</v>
      </c>
      <c r="X5036" s="24" t="s">
        <v>1214</v>
      </c>
    </row>
    <row r="5037" spans="1:24" x14ac:dyDescent="0.25">
      <c r="A5037" s="9" t="s">
        <v>288</v>
      </c>
      <c r="B5037" s="9" t="s">
        <v>1345</v>
      </c>
      <c r="C5037" s="9"/>
      <c r="D5037" s="9"/>
      <c r="E5037" s="13" t="s">
        <v>444</v>
      </c>
      <c r="F5037" s="5">
        <f t="shared" ref="F5037:L5037" si="4229">F5038</f>
        <v>100</v>
      </c>
      <c r="G5037" s="5">
        <f t="shared" si="4229"/>
        <v>100</v>
      </c>
      <c r="H5037" s="5">
        <f t="shared" si="4229"/>
        <v>100</v>
      </c>
      <c r="I5037" s="5">
        <f t="shared" si="4229"/>
        <v>0</v>
      </c>
      <c r="J5037" s="5">
        <f t="shared" si="4229"/>
        <v>0</v>
      </c>
      <c r="K5037" s="5">
        <f t="shared" si="4229"/>
        <v>0</v>
      </c>
      <c r="L5037" s="5">
        <f t="shared" si="4229"/>
        <v>0</v>
      </c>
      <c r="M5037" s="5">
        <f t="shared" si="4182"/>
        <v>100</v>
      </c>
      <c r="N5037" s="11">
        <v>106308.07150999999</v>
      </c>
      <c r="O5037" s="5">
        <f>O5038</f>
        <v>50.405999999999999</v>
      </c>
      <c r="P5037" s="5">
        <f t="shared" ref="P5037:V5037" si="4230">P5038</f>
        <v>0</v>
      </c>
      <c r="Q5037" s="5">
        <f t="shared" si="4230"/>
        <v>0</v>
      </c>
      <c r="R5037" s="5">
        <f t="shared" si="4230"/>
        <v>0</v>
      </c>
      <c r="S5037" s="5">
        <f t="shared" si="4230"/>
        <v>0</v>
      </c>
      <c r="T5037" s="11">
        <v>74149.524579999998</v>
      </c>
      <c r="U5037" s="5">
        <f t="shared" si="4230"/>
        <v>0</v>
      </c>
      <c r="V5037" s="36">
        <f t="shared" si="4230"/>
        <v>0</v>
      </c>
      <c r="W5037" s="11">
        <f t="shared" si="4194"/>
        <v>69.74966578433795</v>
      </c>
      <c r="X5037" s="26"/>
    </row>
    <row r="5038" spans="1:24" ht="47.25" x14ac:dyDescent="0.25">
      <c r="A5038" s="4" t="s">
        <v>288</v>
      </c>
      <c r="B5038" s="4" t="s">
        <v>1345</v>
      </c>
      <c r="C5038" s="4" t="s">
        <v>32</v>
      </c>
      <c r="D5038" s="4"/>
      <c r="E5038" s="14" t="s">
        <v>969</v>
      </c>
      <c r="F5038" s="5">
        <v>100</v>
      </c>
      <c r="G5038" s="5">
        <v>100</v>
      </c>
      <c r="H5038" s="5">
        <v>100</v>
      </c>
      <c r="I5038" s="5"/>
      <c r="J5038" s="5"/>
      <c r="K5038" s="5"/>
      <c r="L5038" s="5"/>
      <c r="M5038" s="5">
        <f t="shared" si="4182"/>
        <v>100</v>
      </c>
      <c r="N5038" s="5">
        <v>105772.63393</v>
      </c>
      <c r="O5038" s="5">
        <v>50.405999999999999</v>
      </c>
      <c r="P5038" s="5">
        <v>0</v>
      </c>
      <c r="Q5038" s="5">
        <v>0</v>
      </c>
      <c r="R5038" s="5">
        <v>0</v>
      </c>
      <c r="S5038" s="5">
        <v>0</v>
      </c>
      <c r="T5038" s="5">
        <v>73614.087</v>
      </c>
      <c r="U5038" s="5">
        <v>0</v>
      </c>
      <c r="V5038" s="36">
        <v>0</v>
      </c>
      <c r="W5038" s="5">
        <f t="shared" si="4194"/>
        <v>69.596533871622768</v>
      </c>
      <c r="X5038" s="26"/>
    </row>
    <row r="5039" spans="1:24" ht="31.5" x14ac:dyDescent="0.25">
      <c r="A5039" s="4" t="s">
        <v>288</v>
      </c>
      <c r="B5039" s="4" t="s">
        <v>1345</v>
      </c>
      <c r="C5039" s="4" t="s">
        <v>1491</v>
      </c>
      <c r="D5039" s="4"/>
      <c r="E5039" s="14" t="s">
        <v>1492</v>
      </c>
      <c r="F5039" s="5">
        <f t="shared" ref="F5039:L5039" si="4231">F5040</f>
        <v>2004</v>
      </c>
      <c r="G5039" s="5">
        <f t="shared" si="4231"/>
        <v>2004</v>
      </c>
      <c r="H5039" s="5">
        <f t="shared" si="4231"/>
        <v>2004</v>
      </c>
      <c r="I5039" s="5">
        <f t="shared" si="4231"/>
        <v>0</v>
      </c>
      <c r="J5039" s="5">
        <f t="shared" si="4231"/>
        <v>0</v>
      </c>
      <c r="K5039" s="5">
        <f t="shared" si="4231"/>
        <v>0</v>
      </c>
      <c r="L5039" s="5">
        <f t="shared" si="4231"/>
        <v>0</v>
      </c>
      <c r="M5039" s="5">
        <f t="shared" si="4182"/>
        <v>2004</v>
      </c>
      <c r="N5039" s="5">
        <v>105772.63393</v>
      </c>
      <c r="O5039" s="5">
        <f>O5040</f>
        <v>1214.5</v>
      </c>
      <c r="P5039" s="5">
        <f t="shared" ref="P5039:V5039" si="4232">P5040</f>
        <v>0</v>
      </c>
      <c r="Q5039" s="5">
        <f t="shared" si="4232"/>
        <v>0</v>
      </c>
      <c r="R5039" s="5">
        <f t="shared" si="4232"/>
        <v>0</v>
      </c>
      <c r="S5039" s="5">
        <f t="shared" si="4232"/>
        <v>0</v>
      </c>
      <c r="T5039" s="5">
        <v>73614.087</v>
      </c>
      <c r="U5039" s="5">
        <f t="shared" si="4232"/>
        <v>0</v>
      </c>
      <c r="V5039" s="36">
        <f t="shared" si="4232"/>
        <v>0</v>
      </c>
      <c r="W5039" s="5">
        <f t="shared" si="4194"/>
        <v>69.596533871622768</v>
      </c>
      <c r="X5039" s="26"/>
    </row>
    <row r="5040" spans="1:24" ht="31.5" x14ac:dyDescent="0.25">
      <c r="A5040" s="4" t="s">
        <v>288</v>
      </c>
      <c r="B5040" s="4" t="s">
        <v>1345</v>
      </c>
      <c r="C5040" s="4" t="s">
        <v>1493</v>
      </c>
      <c r="D5040" s="4"/>
      <c r="E5040" s="14" t="s">
        <v>1494</v>
      </c>
      <c r="F5040" s="5">
        <v>2004</v>
      </c>
      <c r="G5040" s="5">
        <v>2004</v>
      </c>
      <c r="H5040" s="5">
        <v>2004</v>
      </c>
      <c r="I5040" s="5"/>
      <c r="J5040" s="5"/>
      <c r="K5040" s="5"/>
      <c r="L5040" s="5"/>
      <c r="M5040" s="5">
        <f t="shared" si="4182"/>
        <v>2004</v>
      </c>
      <c r="N5040" s="5">
        <v>105772.63393</v>
      </c>
      <c r="O5040" s="5">
        <v>1214.5</v>
      </c>
      <c r="P5040" s="5">
        <v>0</v>
      </c>
      <c r="Q5040" s="5">
        <v>0</v>
      </c>
      <c r="R5040" s="5">
        <v>0</v>
      </c>
      <c r="S5040" s="5">
        <v>0</v>
      </c>
      <c r="T5040" s="5">
        <v>73614.087</v>
      </c>
      <c r="U5040" s="5">
        <v>0</v>
      </c>
      <c r="V5040" s="36">
        <v>0</v>
      </c>
      <c r="W5040" s="5">
        <f t="shared" si="4194"/>
        <v>69.596533871622768</v>
      </c>
      <c r="X5040" s="26"/>
    </row>
    <row r="5041" spans="1:24" ht="31.5" x14ac:dyDescent="0.25">
      <c r="A5041" s="4" t="s">
        <v>288</v>
      </c>
      <c r="B5041" s="4" t="s">
        <v>1345</v>
      </c>
      <c r="C5041" s="4" t="s">
        <v>1657</v>
      </c>
      <c r="D5041" s="4"/>
      <c r="E5041" s="14" t="s">
        <v>783</v>
      </c>
      <c r="F5041" s="5">
        <f t="shared" ref="F5041:L5041" si="4233">F5042</f>
        <v>0</v>
      </c>
      <c r="G5041" s="5">
        <f t="shared" si="4233"/>
        <v>0</v>
      </c>
      <c r="H5041" s="5">
        <f t="shared" si="4233"/>
        <v>0</v>
      </c>
      <c r="I5041" s="5">
        <f t="shared" si="4233"/>
        <v>0</v>
      </c>
      <c r="J5041" s="5">
        <f t="shared" si="4233"/>
        <v>0</v>
      </c>
      <c r="K5041" s="5">
        <f t="shared" si="4233"/>
        <v>0</v>
      </c>
      <c r="L5041" s="5">
        <f t="shared" si="4233"/>
        <v>0</v>
      </c>
      <c r="M5041" s="5">
        <f t="shared" si="4182"/>
        <v>0</v>
      </c>
      <c r="N5041" s="5">
        <v>105772.63393</v>
      </c>
      <c r="O5041" s="5">
        <f>O5042</f>
        <v>150</v>
      </c>
      <c r="P5041" s="5">
        <f t="shared" ref="P5041:V5041" si="4234">P5042</f>
        <v>0</v>
      </c>
      <c r="Q5041" s="5">
        <f t="shared" si="4234"/>
        <v>0</v>
      </c>
      <c r="R5041" s="5">
        <f t="shared" si="4234"/>
        <v>0</v>
      </c>
      <c r="S5041" s="5">
        <f t="shared" si="4234"/>
        <v>0</v>
      </c>
      <c r="T5041" s="5">
        <v>73614.087</v>
      </c>
      <c r="U5041" s="5">
        <f t="shared" si="4234"/>
        <v>0</v>
      </c>
      <c r="V5041" s="36">
        <f t="shared" si="4234"/>
        <v>0</v>
      </c>
      <c r="W5041" s="5">
        <f t="shared" si="4194"/>
        <v>69.596533871622768</v>
      </c>
      <c r="X5041" s="26"/>
    </row>
    <row r="5042" spans="1:24" ht="31.5" x14ac:dyDescent="0.25">
      <c r="A5042" s="4" t="s">
        <v>288</v>
      </c>
      <c r="B5042" s="4" t="s">
        <v>1345</v>
      </c>
      <c r="C5042" s="4" t="s">
        <v>1657</v>
      </c>
      <c r="D5042" s="4" t="s">
        <v>11</v>
      </c>
      <c r="E5042" s="14" t="s">
        <v>465</v>
      </c>
      <c r="F5042" s="5"/>
      <c r="G5042" s="5"/>
      <c r="H5042" s="5"/>
      <c r="I5042" s="5"/>
      <c r="J5042" s="5"/>
      <c r="K5042" s="5"/>
      <c r="L5042" s="5"/>
      <c r="M5042" s="5">
        <f t="shared" si="4182"/>
        <v>0</v>
      </c>
      <c r="N5042" s="5">
        <v>105772.63393</v>
      </c>
      <c r="O5042" s="5">
        <v>150</v>
      </c>
      <c r="P5042" s="5">
        <v>0</v>
      </c>
      <c r="Q5042" s="5">
        <v>0</v>
      </c>
      <c r="R5042" s="5">
        <v>0</v>
      </c>
      <c r="S5042" s="5">
        <v>0</v>
      </c>
      <c r="T5042" s="5">
        <v>73614.087</v>
      </c>
      <c r="U5042" s="5">
        <v>0</v>
      </c>
      <c r="V5042" s="36">
        <v>0</v>
      </c>
      <c r="W5042" s="5">
        <f t="shared" si="4194"/>
        <v>69.596533871622768</v>
      </c>
      <c r="X5042" s="26"/>
    </row>
    <row r="5043" spans="1:24" ht="31.5" x14ac:dyDescent="0.25">
      <c r="A5043" s="4" t="s">
        <v>288</v>
      </c>
      <c r="B5043" s="4" t="s">
        <v>1345</v>
      </c>
      <c r="C5043" s="4" t="s">
        <v>1657</v>
      </c>
      <c r="D5043" s="4" t="s">
        <v>12</v>
      </c>
      <c r="E5043" s="14" t="s">
        <v>466</v>
      </c>
      <c r="F5043" s="5"/>
      <c r="G5043" s="5"/>
      <c r="H5043" s="5"/>
      <c r="I5043" s="5"/>
      <c r="J5043" s="5"/>
      <c r="K5043" s="5"/>
      <c r="L5043" s="5"/>
      <c r="M5043" s="5">
        <f t="shared" si="4182"/>
        <v>0</v>
      </c>
      <c r="N5043" s="5">
        <v>105772.63393</v>
      </c>
      <c r="O5043" s="5">
        <f t="shared" ref="O5043:V5043" si="4235">O5048+O5044</f>
        <v>90.147499999999994</v>
      </c>
      <c r="P5043" s="5">
        <f t="shared" si="4235"/>
        <v>0</v>
      </c>
      <c r="Q5043" s="5">
        <f t="shared" si="4235"/>
        <v>0</v>
      </c>
      <c r="R5043" s="5">
        <f t="shared" si="4235"/>
        <v>0</v>
      </c>
      <c r="S5043" s="5">
        <f t="shared" si="4235"/>
        <v>0</v>
      </c>
      <c r="T5043" s="5">
        <v>73614.087</v>
      </c>
      <c r="U5043" s="5">
        <f t="shared" si="4235"/>
        <v>0</v>
      </c>
      <c r="V5043" s="36">
        <f t="shared" si="4235"/>
        <v>0</v>
      </c>
      <c r="W5043" s="5">
        <f t="shared" si="4194"/>
        <v>69.596533871622768</v>
      </c>
      <c r="X5043" s="26"/>
    </row>
    <row r="5044" spans="1:24" ht="47.25" x14ac:dyDescent="0.25">
      <c r="A5044" s="4" t="s">
        <v>288</v>
      </c>
      <c r="B5044" s="4" t="s">
        <v>1345</v>
      </c>
      <c r="C5044" s="4" t="s">
        <v>36</v>
      </c>
      <c r="D5044" s="4"/>
      <c r="E5044" s="14" t="s">
        <v>732</v>
      </c>
      <c r="F5044" s="5"/>
      <c r="G5044" s="5"/>
      <c r="H5044" s="5"/>
      <c r="I5044" s="5"/>
      <c r="J5044" s="5"/>
      <c r="K5044" s="5"/>
      <c r="L5044" s="5"/>
      <c r="M5044" s="5">
        <f>M5045</f>
        <v>0</v>
      </c>
      <c r="N5044" s="5">
        <v>535.43758000000003</v>
      </c>
      <c r="O5044" s="5">
        <f t="shared" ref="O5044:V5046" si="4236">O5045</f>
        <v>30.3</v>
      </c>
      <c r="P5044" s="5">
        <f t="shared" si="4236"/>
        <v>0</v>
      </c>
      <c r="Q5044" s="5">
        <f t="shared" si="4236"/>
        <v>0</v>
      </c>
      <c r="R5044" s="5">
        <f t="shared" si="4236"/>
        <v>0</v>
      </c>
      <c r="S5044" s="5">
        <f t="shared" si="4236"/>
        <v>0</v>
      </c>
      <c r="T5044" s="5">
        <v>535.43758000000003</v>
      </c>
      <c r="U5044" s="5">
        <f t="shared" si="4236"/>
        <v>0</v>
      </c>
      <c r="V5044" s="36">
        <f t="shared" si="4236"/>
        <v>0</v>
      </c>
      <c r="W5044" s="5">
        <f t="shared" si="4194"/>
        <v>100</v>
      </c>
      <c r="X5044" s="26"/>
    </row>
    <row r="5045" spans="1:24" ht="31.5" x14ac:dyDescent="0.25">
      <c r="A5045" s="4" t="s">
        <v>288</v>
      </c>
      <c r="B5045" s="4" t="s">
        <v>1345</v>
      </c>
      <c r="C5045" s="4" t="s">
        <v>43</v>
      </c>
      <c r="D5045" s="4"/>
      <c r="E5045" s="14" t="s">
        <v>733</v>
      </c>
      <c r="F5045" s="5"/>
      <c r="G5045" s="5"/>
      <c r="H5045" s="5"/>
      <c r="I5045" s="5"/>
      <c r="J5045" s="5"/>
      <c r="K5045" s="5"/>
      <c r="L5045" s="5"/>
      <c r="M5045" s="5">
        <f>M5046</f>
        <v>0</v>
      </c>
      <c r="N5045" s="5">
        <v>535.43758000000003</v>
      </c>
      <c r="O5045" s="5">
        <f t="shared" si="4236"/>
        <v>30.3</v>
      </c>
      <c r="P5045" s="5">
        <f t="shared" si="4236"/>
        <v>0</v>
      </c>
      <c r="Q5045" s="5">
        <f t="shared" si="4236"/>
        <v>0</v>
      </c>
      <c r="R5045" s="5">
        <f t="shared" si="4236"/>
        <v>0</v>
      </c>
      <c r="S5045" s="5">
        <f t="shared" si="4236"/>
        <v>0</v>
      </c>
      <c r="T5045" s="5">
        <v>535.43758000000003</v>
      </c>
      <c r="U5045" s="5">
        <f t="shared" si="4236"/>
        <v>0</v>
      </c>
      <c r="V5045" s="36">
        <f t="shared" si="4236"/>
        <v>0</v>
      </c>
      <c r="W5045" s="5">
        <f t="shared" si="4194"/>
        <v>100</v>
      </c>
      <c r="X5045" s="26"/>
    </row>
    <row r="5046" spans="1:24" ht="31.5" x14ac:dyDescent="0.25">
      <c r="A5046" s="4" t="s">
        <v>288</v>
      </c>
      <c r="B5046" s="4" t="s">
        <v>1345</v>
      </c>
      <c r="C5046" s="4" t="s">
        <v>44</v>
      </c>
      <c r="D5046" s="4"/>
      <c r="E5046" s="14" t="s">
        <v>734</v>
      </c>
      <c r="F5046" s="5"/>
      <c r="G5046" s="5"/>
      <c r="H5046" s="5"/>
      <c r="I5046" s="5"/>
      <c r="J5046" s="5"/>
      <c r="K5046" s="5"/>
      <c r="L5046" s="5"/>
      <c r="M5046" s="5">
        <f>M5047</f>
        <v>0</v>
      </c>
      <c r="N5046" s="5">
        <v>535.43758000000003</v>
      </c>
      <c r="O5046" s="5">
        <f t="shared" si="4236"/>
        <v>30.3</v>
      </c>
      <c r="P5046" s="5">
        <f t="shared" si="4236"/>
        <v>0</v>
      </c>
      <c r="Q5046" s="5">
        <f t="shared" si="4236"/>
        <v>0</v>
      </c>
      <c r="R5046" s="5">
        <f t="shared" si="4236"/>
        <v>0</v>
      </c>
      <c r="S5046" s="5">
        <f t="shared" si="4236"/>
        <v>0</v>
      </c>
      <c r="T5046" s="5">
        <v>535.43758000000003</v>
      </c>
      <c r="U5046" s="5">
        <f t="shared" si="4236"/>
        <v>0</v>
      </c>
      <c r="V5046" s="36">
        <f t="shared" si="4236"/>
        <v>0</v>
      </c>
      <c r="W5046" s="5">
        <f t="shared" si="4194"/>
        <v>100</v>
      </c>
      <c r="X5046" s="26"/>
    </row>
    <row r="5047" spans="1:24" x14ac:dyDescent="0.25">
      <c r="A5047" s="4" t="s">
        <v>288</v>
      </c>
      <c r="B5047" s="4" t="s">
        <v>1345</v>
      </c>
      <c r="C5047" s="4" t="s">
        <v>44</v>
      </c>
      <c r="D5047" s="4" t="s">
        <v>13</v>
      </c>
      <c r="E5047" s="14" t="s">
        <v>480</v>
      </c>
      <c r="F5047" s="5"/>
      <c r="G5047" s="5"/>
      <c r="H5047" s="5"/>
      <c r="I5047" s="5"/>
      <c r="J5047" s="5"/>
      <c r="K5047" s="5"/>
      <c r="L5047" s="5"/>
      <c r="M5047" s="5">
        <v>0</v>
      </c>
      <c r="N5047" s="5">
        <v>535.43758000000003</v>
      </c>
      <c r="O5047" s="5">
        <v>30.3</v>
      </c>
      <c r="P5047" s="5">
        <v>0</v>
      </c>
      <c r="Q5047" s="5">
        <v>0</v>
      </c>
      <c r="R5047" s="5">
        <v>0</v>
      </c>
      <c r="S5047" s="5">
        <v>0</v>
      </c>
      <c r="T5047" s="5">
        <v>535.43758000000003</v>
      </c>
      <c r="U5047" s="5">
        <v>0</v>
      </c>
      <c r="V5047" s="36">
        <v>0</v>
      </c>
      <c r="W5047" s="5">
        <f t="shared" si="4194"/>
        <v>100</v>
      </c>
      <c r="X5047" s="26"/>
    </row>
    <row r="5048" spans="1:24" x14ac:dyDescent="0.25">
      <c r="A5048" s="4" t="s">
        <v>288</v>
      </c>
      <c r="B5048" s="4" t="s">
        <v>1345</v>
      </c>
      <c r="C5048" s="4" t="s">
        <v>44</v>
      </c>
      <c r="D5048" s="4" t="s">
        <v>14</v>
      </c>
      <c r="E5048" s="14" t="s">
        <v>482</v>
      </c>
      <c r="F5048" s="5"/>
      <c r="G5048" s="5"/>
      <c r="H5048" s="5"/>
      <c r="I5048" s="5"/>
      <c r="J5048" s="5"/>
      <c r="K5048" s="5"/>
      <c r="L5048" s="5"/>
      <c r="M5048" s="5">
        <f t="shared" si="4182"/>
        <v>0</v>
      </c>
      <c r="N5048" s="5">
        <v>535.43758000000003</v>
      </c>
      <c r="O5048" s="5">
        <f t="shared" ref="O5048:O5050" si="4237">O5049</f>
        <v>59.847499999999997</v>
      </c>
      <c r="P5048" s="5">
        <f t="shared" ref="P5048:V5050" si="4238">P5049</f>
        <v>0</v>
      </c>
      <c r="Q5048" s="5">
        <f t="shared" si="4238"/>
        <v>0</v>
      </c>
      <c r="R5048" s="5">
        <f t="shared" si="4238"/>
        <v>0</v>
      </c>
      <c r="S5048" s="5">
        <f t="shared" si="4238"/>
        <v>0</v>
      </c>
      <c r="T5048" s="5">
        <v>535.43758000000003</v>
      </c>
      <c r="U5048" s="5">
        <f t="shared" si="4238"/>
        <v>0</v>
      </c>
      <c r="V5048" s="36">
        <f t="shared" si="4238"/>
        <v>0</v>
      </c>
      <c r="W5048" s="5">
        <f t="shared" si="4194"/>
        <v>100</v>
      </c>
      <c r="X5048" s="26"/>
    </row>
    <row r="5049" spans="1:24" x14ac:dyDescent="0.25">
      <c r="A5049" s="7" t="s">
        <v>288</v>
      </c>
      <c r="B5049" s="7" t="s">
        <v>145</v>
      </c>
      <c r="C5049" s="7"/>
      <c r="D5049" s="7"/>
      <c r="E5049" s="18" t="s">
        <v>433</v>
      </c>
      <c r="F5049" s="5"/>
      <c r="G5049" s="5"/>
      <c r="H5049" s="5"/>
      <c r="I5049" s="5"/>
      <c r="J5049" s="5"/>
      <c r="K5049" s="5"/>
      <c r="L5049" s="5"/>
      <c r="M5049" s="5">
        <f t="shared" si="4182"/>
        <v>0</v>
      </c>
      <c r="N5049" s="8">
        <v>301488.50099999999</v>
      </c>
      <c r="O5049" s="5">
        <f t="shared" si="4237"/>
        <v>59.847499999999997</v>
      </c>
      <c r="P5049" s="5">
        <f t="shared" si="4238"/>
        <v>0</v>
      </c>
      <c r="Q5049" s="5">
        <f t="shared" si="4238"/>
        <v>0</v>
      </c>
      <c r="R5049" s="5">
        <f t="shared" si="4238"/>
        <v>0</v>
      </c>
      <c r="S5049" s="5">
        <f t="shared" si="4238"/>
        <v>0</v>
      </c>
      <c r="T5049" s="8">
        <v>301488.49958999996</v>
      </c>
      <c r="U5049" s="5">
        <f t="shared" si="4238"/>
        <v>0</v>
      </c>
      <c r="V5049" s="36">
        <f t="shared" si="4238"/>
        <v>0</v>
      </c>
      <c r="W5049" s="8">
        <f t="shared" si="4194"/>
        <v>99.999999532320459</v>
      </c>
      <c r="X5049" s="26"/>
    </row>
    <row r="5050" spans="1:24" x14ac:dyDescent="0.25">
      <c r="A5050" s="9" t="s">
        <v>288</v>
      </c>
      <c r="B5050" s="9" t="s">
        <v>1335</v>
      </c>
      <c r="C5050" s="9"/>
      <c r="D5050" s="9"/>
      <c r="E5050" s="13" t="s">
        <v>459</v>
      </c>
      <c r="F5050" s="5"/>
      <c r="G5050" s="5"/>
      <c r="H5050" s="5"/>
      <c r="I5050" s="5"/>
      <c r="J5050" s="5"/>
      <c r="K5050" s="5"/>
      <c r="L5050" s="5"/>
      <c r="M5050" s="5">
        <f t="shared" si="4182"/>
        <v>0</v>
      </c>
      <c r="N5050" s="11">
        <v>301488.50099999999</v>
      </c>
      <c r="O5050" s="5">
        <f t="shared" si="4237"/>
        <v>59.847499999999997</v>
      </c>
      <c r="P5050" s="5">
        <f t="shared" si="4238"/>
        <v>0</v>
      </c>
      <c r="Q5050" s="5">
        <f t="shared" si="4238"/>
        <v>0</v>
      </c>
      <c r="R5050" s="5">
        <f t="shared" si="4238"/>
        <v>0</v>
      </c>
      <c r="S5050" s="5">
        <f t="shared" si="4238"/>
        <v>0</v>
      </c>
      <c r="T5050" s="11">
        <v>301488.49958999996</v>
      </c>
      <c r="U5050" s="5">
        <f t="shared" si="4238"/>
        <v>0</v>
      </c>
      <c r="V5050" s="36">
        <f t="shared" si="4238"/>
        <v>0</v>
      </c>
      <c r="W5050" s="11">
        <f t="shared" si="4194"/>
        <v>99.999999532320459</v>
      </c>
      <c r="X5050" s="26"/>
    </row>
    <row r="5051" spans="1:24" ht="47.25" x14ac:dyDescent="0.25">
      <c r="A5051" s="4" t="s">
        <v>288</v>
      </c>
      <c r="B5051" s="4" t="s">
        <v>1335</v>
      </c>
      <c r="C5051" s="4" t="s">
        <v>32</v>
      </c>
      <c r="D5051" s="4"/>
      <c r="E5051" s="14" t="s">
        <v>969</v>
      </c>
      <c r="F5051" s="5"/>
      <c r="G5051" s="5"/>
      <c r="H5051" s="5"/>
      <c r="I5051" s="5"/>
      <c r="J5051" s="5"/>
      <c r="K5051" s="5"/>
      <c r="L5051" s="5"/>
      <c r="M5051" s="5">
        <f t="shared" si="4182"/>
        <v>0</v>
      </c>
      <c r="N5051" s="5">
        <v>301488.50099999999</v>
      </c>
      <c r="O5051" s="5">
        <v>59.847499999999997</v>
      </c>
      <c r="P5051" s="5">
        <v>0</v>
      </c>
      <c r="Q5051" s="5">
        <v>0</v>
      </c>
      <c r="R5051" s="5">
        <v>0</v>
      </c>
      <c r="S5051" s="5">
        <v>0</v>
      </c>
      <c r="T5051" s="5">
        <v>301488.49958999996</v>
      </c>
      <c r="U5051" s="5">
        <v>0</v>
      </c>
      <c r="V5051" s="36">
        <v>0</v>
      </c>
      <c r="W5051" s="5">
        <f t="shared" si="4194"/>
        <v>99.999999532320459</v>
      </c>
      <c r="X5051" s="26"/>
    </row>
    <row r="5052" spans="1:24" s="3" customFormat="1" ht="31.5" x14ac:dyDescent="0.25">
      <c r="A5052" s="4" t="s">
        <v>288</v>
      </c>
      <c r="B5052" s="4" t="s">
        <v>1335</v>
      </c>
      <c r="C5052" s="4" t="s">
        <v>1491</v>
      </c>
      <c r="D5052" s="4"/>
      <c r="E5052" s="14" t="s">
        <v>1492</v>
      </c>
      <c r="F5052" s="8">
        <f t="shared" ref="F5052:L5052" si="4239">F5053+F5165</f>
        <v>6465780.2000000002</v>
      </c>
      <c r="G5052" s="8">
        <f t="shared" si="4239"/>
        <v>6058295</v>
      </c>
      <c r="H5052" s="8">
        <f t="shared" si="4239"/>
        <v>5996715.9999999991</v>
      </c>
      <c r="I5052" s="8">
        <f t="shared" si="4239"/>
        <v>-56771.4</v>
      </c>
      <c r="J5052" s="8">
        <f t="shared" si="4239"/>
        <v>12487.800000000003</v>
      </c>
      <c r="K5052" s="8">
        <f t="shared" si="4239"/>
        <v>-74943.900000000009</v>
      </c>
      <c r="L5052" s="8">
        <f t="shared" si="4239"/>
        <v>660024.272</v>
      </c>
      <c r="M5052" s="8">
        <f t="shared" si="4182"/>
        <v>7069033.0719999997</v>
      </c>
      <c r="N5052" s="5">
        <v>301488.50099999999</v>
      </c>
      <c r="O5052" s="8">
        <f>O5053+O5165</f>
        <v>4787909.9147299994</v>
      </c>
      <c r="P5052" s="8">
        <f t="shared" ref="P5052:V5052" si="4240">P5053+P5165</f>
        <v>338744.97181000002</v>
      </c>
      <c r="Q5052" s="8">
        <f t="shared" si="4240"/>
        <v>216367.04743000001</v>
      </c>
      <c r="R5052" s="8">
        <f t="shared" si="4240"/>
        <v>0</v>
      </c>
      <c r="S5052" s="8">
        <f t="shared" si="4240"/>
        <v>0</v>
      </c>
      <c r="T5052" s="5">
        <v>301488.49958999996</v>
      </c>
      <c r="U5052" s="8">
        <f t="shared" si="4240"/>
        <v>32520.60901</v>
      </c>
      <c r="V5052" s="34">
        <f t="shared" si="4240"/>
        <v>0</v>
      </c>
      <c r="W5052" s="5">
        <f t="shared" si="4194"/>
        <v>99.999999532320459</v>
      </c>
      <c r="X5052" s="21"/>
    </row>
    <row r="5053" spans="1:24" s="3" customFormat="1" ht="31.5" x14ac:dyDescent="0.25">
      <c r="A5053" s="4" t="s">
        <v>288</v>
      </c>
      <c r="B5053" s="4" t="s">
        <v>1335</v>
      </c>
      <c r="C5053" s="4" t="s">
        <v>1631</v>
      </c>
      <c r="D5053" s="4"/>
      <c r="E5053" s="14" t="s">
        <v>1632</v>
      </c>
      <c r="F5053" s="8">
        <f t="shared" ref="F5053:L5053" si="4241">F5054+F5145</f>
        <v>6465780.2000000002</v>
      </c>
      <c r="G5053" s="8">
        <f t="shared" si="4241"/>
        <v>6058295</v>
      </c>
      <c r="H5053" s="8">
        <f t="shared" si="4241"/>
        <v>5996715.9999999991</v>
      </c>
      <c r="I5053" s="8">
        <f t="shared" si="4241"/>
        <v>-56771.4</v>
      </c>
      <c r="J5053" s="8">
        <f t="shared" si="4241"/>
        <v>12487.800000000003</v>
      </c>
      <c r="K5053" s="8">
        <f t="shared" si="4241"/>
        <v>-74943.900000000009</v>
      </c>
      <c r="L5053" s="8">
        <f t="shared" si="4241"/>
        <v>385442.61099999998</v>
      </c>
      <c r="M5053" s="8">
        <f t="shared" si="4182"/>
        <v>6794451.4109999994</v>
      </c>
      <c r="N5053" s="5">
        <v>301488.50099999999</v>
      </c>
      <c r="O5053" s="8">
        <f>O5054+O5145</f>
        <v>4579468.0753099993</v>
      </c>
      <c r="P5053" s="8">
        <f t="shared" ref="P5053:V5053" si="4242">P5054+P5145</f>
        <v>329442.86638000002</v>
      </c>
      <c r="Q5053" s="8">
        <f t="shared" si="4242"/>
        <v>22623.700380000002</v>
      </c>
      <c r="R5053" s="8">
        <f t="shared" si="4242"/>
        <v>0</v>
      </c>
      <c r="S5053" s="8">
        <f t="shared" si="4242"/>
        <v>0</v>
      </c>
      <c r="T5053" s="5">
        <v>301488.49958999996</v>
      </c>
      <c r="U5053" s="8">
        <f t="shared" si="4242"/>
        <v>31462.869839999999</v>
      </c>
      <c r="V5053" s="34">
        <f t="shared" si="4242"/>
        <v>0</v>
      </c>
      <c r="W5053" s="5">
        <f t="shared" si="4194"/>
        <v>99.999999532320459</v>
      </c>
      <c r="X5053" s="21"/>
    </row>
    <row r="5054" spans="1:24" s="10" customFormat="1" ht="126" x14ac:dyDescent="0.25">
      <c r="A5054" s="4" t="s">
        <v>288</v>
      </c>
      <c r="B5054" s="4" t="s">
        <v>1335</v>
      </c>
      <c r="C5054" s="4" t="s">
        <v>1658</v>
      </c>
      <c r="D5054" s="4"/>
      <c r="E5054" s="14" t="s">
        <v>1217</v>
      </c>
      <c r="F5054" s="11">
        <f t="shared" ref="F5054:L5054" si="4243">F5055+F5119+F5124+F5136</f>
        <v>6340253.5</v>
      </c>
      <c r="G5054" s="11">
        <f t="shared" si="4243"/>
        <v>6036899.0999999996</v>
      </c>
      <c r="H5054" s="11">
        <f t="shared" si="4243"/>
        <v>5978672.4999999991</v>
      </c>
      <c r="I5054" s="11">
        <f t="shared" si="4243"/>
        <v>-56771.4</v>
      </c>
      <c r="J5054" s="11">
        <f t="shared" si="4243"/>
        <v>12487.800000000003</v>
      </c>
      <c r="K5054" s="11">
        <f t="shared" si="4243"/>
        <v>-74943.900000000009</v>
      </c>
      <c r="L5054" s="11">
        <f t="shared" si="4243"/>
        <v>377547.75699999998</v>
      </c>
      <c r="M5054" s="11">
        <f t="shared" si="4182"/>
        <v>6661029.8569999998</v>
      </c>
      <c r="N5054" s="5">
        <v>301488.50099999999</v>
      </c>
      <c r="O5054" s="11">
        <f>O5055+O5119+O5124+O5136</f>
        <v>4554708.3983799992</v>
      </c>
      <c r="P5054" s="11">
        <f t="shared" ref="P5054:V5054" si="4244">P5055+P5119+P5124+P5136</f>
        <v>318863.46600000001</v>
      </c>
      <c r="Q5054" s="11">
        <f t="shared" si="4244"/>
        <v>12044.300000000001</v>
      </c>
      <c r="R5054" s="11">
        <f t="shared" si="4244"/>
        <v>0</v>
      </c>
      <c r="S5054" s="11">
        <f t="shared" si="4244"/>
        <v>0</v>
      </c>
      <c r="T5054" s="5">
        <v>301488.49958999996</v>
      </c>
      <c r="U5054" s="11">
        <f t="shared" si="4244"/>
        <v>20883.46946</v>
      </c>
      <c r="V5054" s="35">
        <f t="shared" si="4244"/>
        <v>0</v>
      </c>
      <c r="W5054" s="5">
        <f t="shared" si="4194"/>
        <v>99.999999532320459</v>
      </c>
      <c r="X5054" s="25"/>
    </row>
    <row r="5055" spans="1:24" ht="31.5" x14ac:dyDescent="0.25">
      <c r="A5055" s="4" t="s">
        <v>288</v>
      </c>
      <c r="B5055" s="4" t="s">
        <v>1335</v>
      </c>
      <c r="C5055" s="4" t="s">
        <v>1658</v>
      </c>
      <c r="D5055" s="4" t="s">
        <v>11</v>
      </c>
      <c r="E5055" s="14" t="s">
        <v>465</v>
      </c>
      <c r="F5055" s="5">
        <f t="shared" ref="F5055:L5055" si="4245">F5056</f>
        <v>6323957</v>
      </c>
      <c r="G5055" s="5">
        <f t="shared" si="4245"/>
        <v>6020602.5999999996</v>
      </c>
      <c r="H5055" s="5">
        <f t="shared" si="4245"/>
        <v>5962375.9999999991</v>
      </c>
      <c r="I5055" s="5">
        <f t="shared" si="4245"/>
        <v>-56771.4</v>
      </c>
      <c r="J5055" s="5">
        <f t="shared" si="4245"/>
        <v>12487.800000000003</v>
      </c>
      <c r="K5055" s="5">
        <f t="shared" si="4245"/>
        <v>-74943.900000000009</v>
      </c>
      <c r="L5055" s="5">
        <f t="shared" si="4245"/>
        <v>377397.25699999998</v>
      </c>
      <c r="M5055" s="5">
        <f t="shared" si="4182"/>
        <v>6644582.8569999998</v>
      </c>
      <c r="N5055" s="5">
        <v>301430.53164</v>
      </c>
      <c r="O5055" s="5">
        <f>O5056</f>
        <v>4542191.9639299996</v>
      </c>
      <c r="P5055" s="5">
        <f t="shared" ref="P5055:V5055" si="4246">P5056</f>
        <v>318863.46600000001</v>
      </c>
      <c r="Q5055" s="5">
        <f t="shared" si="4246"/>
        <v>12005.2</v>
      </c>
      <c r="R5055" s="5">
        <f t="shared" si="4246"/>
        <v>0</v>
      </c>
      <c r="S5055" s="5">
        <f t="shared" si="4246"/>
        <v>0</v>
      </c>
      <c r="T5055" s="5">
        <v>301430.53022999997</v>
      </c>
      <c r="U5055" s="5">
        <f t="shared" si="4246"/>
        <v>20883.46946</v>
      </c>
      <c r="V5055" s="36">
        <f t="shared" si="4246"/>
        <v>0</v>
      </c>
      <c r="W5055" s="5">
        <f t="shared" si="4194"/>
        <v>99.999999532230518</v>
      </c>
      <c r="X5055" s="26"/>
    </row>
    <row r="5056" spans="1:24" ht="31.5" x14ac:dyDescent="0.25">
      <c r="A5056" s="4" t="s">
        <v>288</v>
      </c>
      <c r="B5056" s="4" t="s">
        <v>1335</v>
      </c>
      <c r="C5056" s="4" t="s">
        <v>1658</v>
      </c>
      <c r="D5056" s="4" t="s">
        <v>12</v>
      </c>
      <c r="E5056" s="14" t="s">
        <v>466</v>
      </c>
      <c r="F5056" s="5">
        <f t="shared" ref="F5056:L5056" si="4247">F5057+F5084+F5106+F5110</f>
        <v>6323957</v>
      </c>
      <c r="G5056" s="5">
        <f t="shared" si="4247"/>
        <v>6020602.5999999996</v>
      </c>
      <c r="H5056" s="5">
        <f t="shared" si="4247"/>
        <v>5962375.9999999991</v>
      </c>
      <c r="I5056" s="5">
        <f t="shared" si="4247"/>
        <v>-56771.4</v>
      </c>
      <c r="J5056" s="5">
        <f t="shared" si="4247"/>
        <v>12487.800000000003</v>
      </c>
      <c r="K5056" s="5">
        <f t="shared" si="4247"/>
        <v>-74943.900000000009</v>
      </c>
      <c r="L5056" s="5">
        <f t="shared" si="4247"/>
        <v>377397.25699999998</v>
      </c>
      <c r="M5056" s="5">
        <f t="shared" si="4182"/>
        <v>6644582.8569999998</v>
      </c>
      <c r="N5056" s="5">
        <v>301430.53164</v>
      </c>
      <c r="O5056" s="5">
        <f>O5057+O5084+O5106+O5110</f>
        <v>4542191.9639299996</v>
      </c>
      <c r="P5056" s="5">
        <f t="shared" ref="P5056:V5056" si="4248">P5057+P5084+P5106+P5110</f>
        <v>318863.46600000001</v>
      </c>
      <c r="Q5056" s="5">
        <f t="shared" si="4248"/>
        <v>12005.2</v>
      </c>
      <c r="R5056" s="5">
        <f t="shared" si="4248"/>
        <v>0</v>
      </c>
      <c r="S5056" s="5">
        <f t="shared" si="4248"/>
        <v>0</v>
      </c>
      <c r="T5056" s="5">
        <v>301430.53022999997</v>
      </c>
      <c r="U5056" s="5">
        <f t="shared" si="4248"/>
        <v>20883.46946</v>
      </c>
      <c r="V5056" s="36">
        <f t="shared" si="4248"/>
        <v>0</v>
      </c>
      <c r="W5056" s="5">
        <f t="shared" si="4194"/>
        <v>99.999999532230518</v>
      </c>
      <c r="X5056" s="26"/>
    </row>
    <row r="5057" spans="1:25" x14ac:dyDescent="0.25">
      <c r="A5057" s="4" t="s">
        <v>288</v>
      </c>
      <c r="B5057" s="4" t="s">
        <v>1335</v>
      </c>
      <c r="C5057" s="4" t="s">
        <v>1658</v>
      </c>
      <c r="D5057" s="4" t="s">
        <v>13</v>
      </c>
      <c r="E5057" s="14" t="s">
        <v>480</v>
      </c>
      <c r="F5057" s="5">
        <f>F5061+F5075+F5078+F5069+F5072+F5081+F5058</f>
        <v>5718041.6000000006</v>
      </c>
      <c r="G5057" s="5">
        <f>G5061+G5075+G5078+G5069+G5072+G5081+G5058</f>
        <v>5462291.5</v>
      </c>
      <c r="H5057" s="5">
        <f>H5061+H5075+H5078+H5069+H5072+H5081+H5058</f>
        <v>5798596.3999999994</v>
      </c>
      <c r="I5057" s="5">
        <f>I5061+I5075+I5078+I5069+I5072+I5081+I5058+I5066</f>
        <v>-56771.4</v>
      </c>
      <c r="J5057" s="5">
        <f>J5061+J5075+J5078+J5069+J5072+J5081+J5058+J5066</f>
        <v>-64483.7</v>
      </c>
      <c r="K5057" s="5">
        <f>K5061+K5075+K5078+K5069+K5072+K5081+K5058+K5066</f>
        <v>-74943.900000000009</v>
      </c>
      <c r="L5057" s="5">
        <f>L5061+L5075+L5078+L5069+L5072+L5081+L5058+L5066</f>
        <v>252706.97899999999</v>
      </c>
      <c r="M5057" s="5">
        <f t="shared" ref="M5057:M5127" si="4249">F5057+I5057+L5057</f>
        <v>5913977.1790000005</v>
      </c>
      <c r="N5057" s="5">
        <v>57.969360000000002</v>
      </c>
      <c r="O5057" s="5">
        <f>O5061+O5075+O5078+O5069+O5072+O5081+O5058+O5066</f>
        <v>4397673.15393</v>
      </c>
      <c r="P5057" s="5">
        <f t="shared" ref="P5057:V5057" si="4250">P5061+P5075+P5078+P5069+P5072+P5081+P5058</f>
        <v>20883.900000000001</v>
      </c>
      <c r="Q5057" s="5">
        <f t="shared" si="4250"/>
        <v>12005.2</v>
      </c>
      <c r="R5057" s="5">
        <f t="shared" si="4250"/>
        <v>0</v>
      </c>
      <c r="S5057" s="5">
        <f t="shared" si="4250"/>
        <v>0</v>
      </c>
      <c r="T5057" s="5">
        <v>57.969360000000002</v>
      </c>
      <c r="U5057" s="5">
        <f t="shared" si="4250"/>
        <v>20883.46946</v>
      </c>
      <c r="V5057" s="36">
        <f t="shared" si="4250"/>
        <v>0</v>
      </c>
      <c r="W5057" s="5">
        <f t="shared" si="4194"/>
        <v>100</v>
      </c>
      <c r="X5057" s="26"/>
    </row>
    <row r="5058" spans="1:25" ht="63" x14ac:dyDescent="0.25">
      <c r="A5058" s="4" t="s">
        <v>288</v>
      </c>
      <c r="B5058" s="4" t="s">
        <v>1335</v>
      </c>
      <c r="C5058" s="4" t="s">
        <v>1658</v>
      </c>
      <c r="D5058" s="4" t="s">
        <v>182</v>
      </c>
      <c r="E5058" s="14" t="s">
        <v>481</v>
      </c>
      <c r="F5058" s="5">
        <f t="shared" ref="F5058:L5059" si="4251">F5059</f>
        <v>0</v>
      </c>
      <c r="G5058" s="5">
        <f t="shared" si="4251"/>
        <v>0</v>
      </c>
      <c r="H5058" s="5">
        <f t="shared" si="4251"/>
        <v>0</v>
      </c>
      <c r="I5058" s="5">
        <f t="shared" si="4251"/>
        <v>0</v>
      </c>
      <c r="J5058" s="5">
        <f t="shared" si="4251"/>
        <v>0</v>
      </c>
      <c r="K5058" s="5">
        <f t="shared" si="4251"/>
        <v>0</v>
      </c>
      <c r="L5058" s="5">
        <f t="shared" si="4251"/>
        <v>0</v>
      </c>
      <c r="M5058" s="5">
        <f t="shared" si="4249"/>
        <v>0</v>
      </c>
      <c r="N5058" s="5">
        <v>57.969360000000002</v>
      </c>
      <c r="O5058" s="5">
        <f>O5059</f>
        <v>0</v>
      </c>
      <c r="P5058" s="5">
        <f t="shared" ref="P5058:V5059" si="4252">P5059</f>
        <v>0</v>
      </c>
      <c r="Q5058" s="5">
        <f t="shared" si="4252"/>
        <v>0</v>
      </c>
      <c r="R5058" s="5">
        <f t="shared" si="4252"/>
        <v>0</v>
      </c>
      <c r="S5058" s="5">
        <f t="shared" si="4252"/>
        <v>0</v>
      </c>
      <c r="T5058" s="5">
        <v>57.969360000000002</v>
      </c>
      <c r="U5058" s="5">
        <f t="shared" si="4252"/>
        <v>0</v>
      </c>
      <c r="V5058" s="36">
        <f t="shared" si="4252"/>
        <v>0</v>
      </c>
      <c r="W5058" s="5">
        <f t="shared" si="4194"/>
        <v>100</v>
      </c>
      <c r="X5058" s="26"/>
      <c r="Y5058" s="2" t="s">
        <v>1236</v>
      </c>
    </row>
    <row r="5059" spans="1:25" ht="47.25" hidden="1" x14ac:dyDescent="0.25">
      <c r="A5059" s="4" t="s">
        <v>288</v>
      </c>
      <c r="B5059" s="4" t="s">
        <v>1335</v>
      </c>
      <c r="C5059" s="4" t="s">
        <v>1658</v>
      </c>
      <c r="D5059" s="4"/>
      <c r="E5059" s="14" t="s">
        <v>732</v>
      </c>
      <c r="F5059" s="5">
        <f t="shared" si="4251"/>
        <v>0</v>
      </c>
      <c r="G5059" s="5">
        <f t="shared" si="4251"/>
        <v>0</v>
      </c>
      <c r="H5059" s="5">
        <f t="shared" si="4251"/>
        <v>0</v>
      </c>
      <c r="I5059" s="5">
        <f t="shared" si="4251"/>
        <v>0</v>
      </c>
      <c r="J5059" s="5">
        <f t="shared" si="4251"/>
        <v>0</v>
      </c>
      <c r="K5059" s="5">
        <f t="shared" si="4251"/>
        <v>0</v>
      </c>
      <c r="L5059" s="5">
        <f t="shared" si="4251"/>
        <v>0</v>
      </c>
      <c r="M5059" s="5">
        <f t="shared" si="4249"/>
        <v>0</v>
      </c>
      <c r="N5059" s="5">
        <v>0</v>
      </c>
      <c r="O5059" s="5">
        <f>O5060</f>
        <v>0</v>
      </c>
      <c r="P5059" s="5">
        <f t="shared" si="4252"/>
        <v>0</v>
      </c>
      <c r="Q5059" s="5">
        <f t="shared" si="4252"/>
        <v>0</v>
      </c>
      <c r="R5059" s="5">
        <f t="shared" si="4252"/>
        <v>0</v>
      </c>
      <c r="S5059" s="5">
        <f t="shared" si="4252"/>
        <v>0</v>
      </c>
      <c r="T5059" s="5">
        <v>0</v>
      </c>
      <c r="U5059" s="5">
        <f t="shared" si="4252"/>
        <v>0</v>
      </c>
      <c r="V5059" s="36">
        <f t="shared" si="4252"/>
        <v>0</v>
      </c>
      <c r="W5059" s="5" t="e">
        <f t="shared" si="4194"/>
        <v>#DIV/0!</v>
      </c>
      <c r="X5059" s="24" t="s">
        <v>1214</v>
      </c>
      <c r="Y5059" s="2" t="s">
        <v>1236</v>
      </c>
    </row>
    <row r="5060" spans="1:25" ht="31.5" hidden="1" x14ac:dyDescent="0.25">
      <c r="A5060" s="4" t="s">
        <v>288</v>
      </c>
      <c r="B5060" s="4" t="s">
        <v>1335</v>
      </c>
      <c r="C5060" s="4" t="s">
        <v>43</v>
      </c>
      <c r="D5060" s="4"/>
      <c r="E5060" s="14" t="s">
        <v>733</v>
      </c>
      <c r="F5060" s="5"/>
      <c r="G5060" s="5"/>
      <c r="H5060" s="5"/>
      <c r="I5060" s="5"/>
      <c r="J5060" s="5"/>
      <c r="K5060" s="5"/>
      <c r="L5060" s="5"/>
      <c r="M5060" s="5">
        <f t="shared" si="4249"/>
        <v>0</v>
      </c>
      <c r="N5060" s="5">
        <v>0</v>
      </c>
      <c r="O5060" s="5">
        <v>0</v>
      </c>
      <c r="P5060" s="5">
        <v>0</v>
      </c>
      <c r="Q5060" s="5">
        <v>0</v>
      </c>
      <c r="R5060" s="5">
        <v>0</v>
      </c>
      <c r="S5060" s="5">
        <v>0</v>
      </c>
      <c r="T5060" s="5">
        <v>0</v>
      </c>
      <c r="U5060" s="5">
        <v>0</v>
      </c>
      <c r="V5060" s="36">
        <v>0</v>
      </c>
      <c r="W5060" s="5" t="e">
        <f t="shared" si="4194"/>
        <v>#DIV/0!</v>
      </c>
      <c r="X5060" s="24" t="s">
        <v>1214</v>
      </c>
      <c r="Y5060" s="2" t="s">
        <v>1236</v>
      </c>
    </row>
    <row r="5061" spans="1:25" ht="31.5" hidden="1" x14ac:dyDescent="0.25">
      <c r="A5061" s="4" t="s">
        <v>288</v>
      </c>
      <c r="B5061" s="4" t="s">
        <v>1335</v>
      </c>
      <c r="C5061" s="4" t="s">
        <v>44</v>
      </c>
      <c r="D5061" s="4"/>
      <c r="E5061" s="14" t="s">
        <v>734</v>
      </c>
      <c r="F5061" s="5">
        <f t="shared" ref="F5061:L5062" si="4253">F5062</f>
        <v>4964698.7</v>
      </c>
      <c r="G5061" s="5">
        <f t="shared" si="4253"/>
        <v>4746455.7</v>
      </c>
      <c r="H5061" s="5">
        <f t="shared" si="4253"/>
        <v>5007006.8</v>
      </c>
      <c r="I5061" s="5">
        <f t="shared" si="4253"/>
        <v>-73901.8</v>
      </c>
      <c r="J5061" s="5">
        <f t="shared" si="4253"/>
        <v>-64483.7</v>
      </c>
      <c r="K5061" s="5">
        <f t="shared" si="4253"/>
        <v>-4645.8</v>
      </c>
      <c r="L5061" s="5">
        <f>L5062+L5064</f>
        <v>220732.92199999999</v>
      </c>
      <c r="M5061" s="5">
        <f t="shared" si="4249"/>
        <v>5111529.8220000006</v>
      </c>
      <c r="N5061" s="5">
        <v>0</v>
      </c>
      <c r="O5061" s="5">
        <f t="shared" ref="O5061:V5061" si="4254">O5062+O5064</f>
        <v>3820923.6190800001</v>
      </c>
      <c r="P5061" s="5">
        <f t="shared" si="4254"/>
        <v>0</v>
      </c>
      <c r="Q5061" s="5">
        <f t="shared" si="4254"/>
        <v>0</v>
      </c>
      <c r="R5061" s="5">
        <f t="shared" si="4254"/>
        <v>0</v>
      </c>
      <c r="S5061" s="5">
        <f t="shared" si="4254"/>
        <v>0</v>
      </c>
      <c r="T5061" s="5">
        <v>0</v>
      </c>
      <c r="U5061" s="5">
        <f t="shared" si="4254"/>
        <v>0</v>
      </c>
      <c r="V5061" s="36">
        <f t="shared" si="4254"/>
        <v>0</v>
      </c>
      <c r="W5061" s="5" t="e">
        <f t="shared" si="4194"/>
        <v>#DIV/0!</v>
      </c>
      <c r="X5061" s="24" t="s">
        <v>1214</v>
      </c>
    </row>
    <row r="5062" spans="1:25" hidden="1" x14ac:dyDescent="0.25">
      <c r="A5062" s="4" t="s">
        <v>288</v>
      </c>
      <c r="B5062" s="4" t="s">
        <v>1335</v>
      </c>
      <c r="C5062" s="4" t="s">
        <v>44</v>
      </c>
      <c r="D5062" s="4" t="s">
        <v>13</v>
      </c>
      <c r="E5062" s="14" t="s">
        <v>480</v>
      </c>
      <c r="F5062" s="5">
        <f t="shared" si="4253"/>
        <v>4964698.7</v>
      </c>
      <c r="G5062" s="5">
        <f t="shared" si="4253"/>
        <v>4746455.7</v>
      </c>
      <c r="H5062" s="5">
        <f t="shared" si="4253"/>
        <v>5007006.8</v>
      </c>
      <c r="I5062" s="5">
        <f t="shared" si="4253"/>
        <v>-73901.8</v>
      </c>
      <c r="J5062" s="5">
        <f t="shared" si="4253"/>
        <v>-64483.7</v>
      </c>
      <c r="K5062" s="5">
        <f t="shared" si="4253"/>
        <v>-4645.8</v>
      </c>
      <c r="L5062" s="5">
        <f t="shared" si="4253"/>
        <v>219126.55799999999</v>
      </c>
      <c r="M5062" s="5">
        <f t="shared" si="4249"/>
        <v>5109923.4580000006</v>
      </c>
      <c r="N5062" s="5">
        <v>0</v>
      </c>
      <c r="O5062" s="5">
        <f>O5063</f>
        <v>3819274.4830800002</v>
      </c>
      <c r="P5062" s="5">
        <f t="shared" ref="P5062:V5062" si="4255">P5063</f>
        <v>0</v>
      </c>
      <c r="Q5062" s="5">
        <f t="shared" si="4255"/>
        <v>0</v>
      </c>
      <c r="R5062" s="5">
        <f t="shared" si="4255"/>
        <v>0</v>
      </c>
      <c r="S5062" s="5">
        <f t="shared" si="4255"/>
        <v>0</v>
      </c>
      <c r="T5062" s="5">
        <v>0</v>
      </c>
      <c r="U5062" s="5">
        <f t="shared" si="4255"/>
        <v>0</v>
      </c>
      <c r="V5062" s="36">
        <f t="shared" si="4255"/>
        <v>0</v>
      </c>
      <c r="W5062" s="5" t="e">
        <f t="shared" si="4194"/>
        <v>#DIV/0!</v>
      </c>
      <c r="X5062" s="24" t="s">
        <v>1214</v>
      </c>
    </row>
    <row r="5063" spans="1:25" hidden="1" x14ac:dyDescent="0.25">
      <c r="A5063" s="4" t="s">
        <v>288</v>
      </c>
      <c r="B5063" s="4" t="s">
        <v>1335</v>
      </c>
      <c r="C5063" s="4" t="s">
        <v>44</v>
      </c>
      <c r="D5063" s="4" t="s">
        <v>14</v>
      </c>
      <c r="E5063" s="14" t="s">
        <v>482</v>
      </c>
      <c r="F5063" s="5">
        <v>4964698.7</v>
      </c>
      <c r="G5063" s="5">
        <v>4746455.7</v>
      </c>
      <c r="H5063" s="5">
        <v>5007006.8</v>
      </c>
      <c r="I5063" s="5">
        <v>-73901.8</v>
      </c>
      <c r="J5063" s="5">
        <v>-64483.7</v>
      </c>
      <c r="K5063" s="5">
        <v>-4645.8</v>
      </c>
      <c r="L5063" s="5">
        <f>140485.522+78641.036</f>
        <v>219126.55799999999</v>
      </c>
      <c r="M5063" s="5">
        <f t="shared" si="4249"/>
        <v>5109923.4580000006</v>
      </c>
      <c r="N5063" s="5">
        <v>0</v>
      </c>
      <c r="O5063" s="5">
        <v>3819274.4830800002</v>
      </c>
      <c r="P5063" s="5">
        <v>0</v>
      </c>
      <c r="Q5063" s="5">
        <v>0</v>
      </c>
      <c r="R5063" s="5">
        <v>0</v>
      </c>
      <c r="S5063" s="5">
        <v>0</v>
      </c>
      <c r="T5063" s="5">
        <v>0</v>
      </c>
      <c r="U5063" s="5">
        <v>0</v>
      </c>
      <c r="V5063" s="36">
        <v>0</v>
      </c>
      <c r="W5063" s="5" t="e">
        <f t="shared" si="4194"/>
        <v>#DIV/0!</v>
      </c>
      <c r="X5063" s="24" t="s">
        <v>1214</v>
      </c>
    </row>
    <row r="5064" spans="1:25" ht="31.5" x14ac:dyDescent="0.25">
      <c r="A5064" s="7" t="s">
        <v>795</v>
      </c>
      <c r="B5064" s="7" t="s">
        <v>1317</v>
      </c>
      <c r="C5064" s="7"/>
      <c r="D5064" s="7"/>
      <c r="E5064" s="18" t="s">
        <v>796</v>
      </c>
      <c r="F5064" s="5"/>
      <c r="G5064" s="5"/>
      <c r="H5064" s="5"/>
      <c r="I5064" s="5"/>
      <c r="J5064" s="5"/>
      <c r="K5064" s="5"/>
      <c r="L5064" s="5">
        <f>L5065</f>
        <v>1606.364</v>
      </c>
      <c r="M5064" s="5">
        <f>L5064</f>
        <v>1606.364</v>
      </c>
      <c r="N5064" s="8">
        <v>115306.87700000002</v>
      </c>
      <c r="O5064" s="5">
        <f t="shared" ref="O5064:V5064" si="4256">O5065</f>
        <v>1649.136</v>
      </c>
      <c r="P5064" s="5">
        <f t="shared" si="4256"/>
        <v>0</v>
      </c>
      <c r="Q5064" s="5">
        <f t="shared" si="4256"/>
        <v>0</v>
      </c>
      <c r="R5064" s="5">
        <f t="shared" si="4256"/>
        <v>0</v>
      </c>
      <c r="S5064" s="5">
        <f t="shared" si="4256"/>
        <v>0</v>
      </c>
      <c r="T5064" s="8">
        <v>115304.64490000001</v>
      </c>
      <c r="U5064" s="5">
        <f t="shared" si="4256"/>
        <v>0</v>
      </c>
      <c r="V5064" s="36">
        <f t="shared" si="4256"/>
        <v>0</v>
      </c>
      <c r="W5064" s="8">
        <f t="shared" si="4194"/>
        <v>99.998064209127776</v>
      </c>
      <c r="X5064" s="26"/>
    </row>
    <row r="5065" spans="1:25" x14ac:dyDescent="0.25">
      <c r="A5065" s="7" t="s">
        <v>795</v>
      </c>
      <c r="B5065" s="7" t="s">
        <v>5</v>
      </c>
      <c r="C5065" s="7"/>
      <c r="D5065" s="7"/>
      <c r="E5065" s="18" t="s">
        <v>425</v>
      </c>
      <c r="F5065" s="5"/>
      <c r="G5065" s="5"/>
      <c r="H5065" s="5"/>
      <c r="I5065" s="5"/>
      <c r="J5065" s="5"/>
      <c r="K5065" s="5"/>
      <c r="L5065" s="5">
        <f>1606.364</f>
        <v>1606.364</v>
      </c>
      <c r="M5065" s="5">
        <f>L5065</f>
        <v>1606.364</v>
      </c>
      <c r="N5065" s="8">
        <v>114888.01300000002</v>
      </c>
      <c r="O5065" s="5">
        <v>1649.136</v>
      </c>
      <c r="P5065" s="5">
        <v>0</v>
      </c>
      <c r="Q5065" s="5">
        <v>0</v>
      </c>
      <c r="R5065" s="5">
        <v>0</v>
      </c>
      <c r="S5065" s="5">
        <v>0</v>
      </c>
      <c r="T5065" s="8">
        <v>114885.78102000001</v>
      </c>
      <c r="U5065" s="5">
        <v>0</v>
      </c>
      <c r="V5065" s="36">
        <v>0</v>
      </c>
      <c r="W5065" s="8">
        <f t="shared" si="4194"/>
        <v>99.998057255981948</v>
      </c>
      <c r="X5065" s="26"/>
    </row>
    <row r="5066" spans="1:25" x14ac:dyDescent="0.25">
      <c r="A5066" s="9" t="s">
        <v>795</v>
      </c>
      <c r="B5066" s="9" t="s">
        <v>1318</v>
      </c>
      <c r="C5066" s="9"/>
      <c r="D5066" s="9"/>
      <c r="E5066" s="13" t="s">
        <v>440</v>
      </c>
      <c r="F5066" s="5"/>
      <c r="G5066" s="5"/>
      <c r="H5066" s="5"/>
      <c r="I5066" s="5">
        <f t="shared" ref="I5066:K5067" si="4257">I5067</f>
        <v>95</v>
      </c>
      <c r="J5066" s="5">
        <f t="shared" si="4257"/>
        <v>95</v>
      </c>
      <c r="K5066" s="5">
        <f t="shared" si="4257"/>
        <v>95</v>
      </c>
      <c r="L5066" s="5">
        <f>L5067</f>
        <v>-95</v>
      </c>
      <c r="M5066" s="5">
        <f t="shared" si="4249"/>
        <v>0</v>
      </c>
      <c r="N5066" s="11">
        <v>114888.01300000002</v>
      </c>
      <c r="O5066" s="5">
        <f>O5067</f>
        <v>95</v>
      </c>
      <c r="P5066" s="5">
        <f t="shared" ref="P5066:V5067" si="4258">P5067</f>
        <v>0</v>
      </c>
      <c r="Q5066" s="5">
        <f t="shared" si="4258"/>
        <v>0</v>
      </c>
      <c r="R5066" s="5">
        <f t="shared" si="4258"/>
        <v>0</v>
      </c>
      <c r="S5066" s="5">
        <f t="shared" si="4258"/>
        <v>0</v>
      </c>
      <c r="T5066" s="11">
        <v>114885.78102000001</v>
      </c>
      <c r="U5066" s="5">
        <f t="shared" si="4258"/>
        <v>0</v>
      </c>
      <c r="V5066" s="36">
        <f t="shared" si="4258"/>
        <v>0</v>
      </c>
      <c r="W5066" s="11">
        <f t="shared" si="4194"/>
        <v>99.998057255981948</v>
      </c>
      <c r="X5066" s="24"/>
    </row>
    <row r="5067" spans="1:25" ht="31.5" x14ac:dyDescent="0.25">
      <c r="A5067" s="4" t="s">
        <v>795</v>
      </c>
      <c r="B5067" s="4" t="s">
        <v>1318</v>
      </c>
      <c r="C5067" s="4" t="s">
        <v>22</v>
      </c>
      <c r="D5067" s="4"/>
      <c r="E5067" s="14" t="s">
        <v>699</v>
      </c>
      <c r="F5067" s="5"/>
      <c r="G5067" s="5"/>
      <c r="H5067" s="5"/>
      <c r="I5067" s="5">
        <f t="shared" si="4257"/>
        <v>95</v>
      </c>
      <c r="J5067" s="5">
        <f t="shared" si="4257"/>
        <v>95</v>
      </c>
      <c r="K5067" s="5">
        <f t="shared" si="4257"/>
        <v>95</v>
      </c>
      <c r="L5067" s="5">
        <f>L5068</f>
        <v>-95</v>
      </c>
      <c r="M5067" s="5">
        <f t="shared" si="4249"/>
        <v>0</v>
      </c>
      <c r="N5067" s="5">
        <v>94002.813000000009</v>
      </c>
      <c r="O5067" s="5">
        <f>O5068</f>
        <v>95</v>
      </c>
      <c r="P5067" s="5">
        <f t="shared" si="4258"/>
        <v>0</v>
      </c>
      <c r="Q5067" s="5">
        <f t="shared" si="4258"/>
        <v>0</v>
      </c>
      <c r="R5067" s="5">
        <f t="shared" si="4258"/>
        <v>0</v>
      </c>
      <c r="S5067" s="5">
        <f t="shared" si="4258"/>
        <v>0</v>
      </c>
      <c r="T5067" s="5">
        <v>94001.011560000014</v>
      </c>
      <c r="U5067" s="5">
        <f t="shared" si="4258"/>
        <v>0</v>
      </c>
      <c r="V5067" s="36">
        <f t="shared" si="4258"/>
        <v>0</v>
      </c>
      <c r="W5067" s="5">
        <f t="shared" ref="W5067:W5130" si="4259">T5067/N5067*100</f>
        <v>99.998083631816428</v>
      </c>
      <c r="X5067" s="24"/>
    </row>
    <row r="5068" spans="1:25" ht="31.5" x14ac:dyDescent="0.25">
      <c r="A5068" s="4" t="s">
        <v>795</v>
      </c>
      <c r="B5068" s="4" t="s">
        <v>1318</v>
      </c>
      <c r="C5068" s="4" t="s">
        <v>797</v>
      </c>
      <c r="D5068" s="4"/>
      <c r="E5068" s="14" t="s">
        <v>799</v>
      </c>
      <c r="F5068" s="5"/>
      <c r="G5068" s="5"/>
      <c r="H5068" s="5"/>
      <c r="I5068" s="5">
        <v>95</v>
      </c>
      <c r="J5068" s="5">
        <v>95</v>
      </c>
      <c r="K5068" s="5">
        <v>95</v>
      </c>
      <c r="L5068" s="5">
        <v>-95</v>
      </c>
      <c r="M5068" s="5">
        <f t="shared" si="4249"/>
        <v>0</v>
      </c>
      <c r="N5068" s="5">
        <v>94002.813000000009</v>
      </c>
      <c r="O5068" s="5">
        <v>95</v>
      </c>
      <c r="P5068" s="5">
        <v>0</v>
      </c>
      <c r="Q5068" s="5">
        <v>0</v>
      </c>
      <c r="R5068" s="5">
        <v>0</v>
      </c>
      <c r="S5068" s="5">
        <v>0</v>
      </c>
      <c r="T5068" s="5">
        <v>94001.011560000014</v>
      </c>
      <c r="U5068" s="5">
        <v>0</v>
      </c>
      <c r="V5068" s="36">
        <v>0</v>
      </c>
      <c r="W5068" s="5">
        <f t="shared" si="4259"/>
        <v>99.998083631816428</v>
      </c>
      <c r="X5068" s="24"/>
    </row>
    <row r="5069" spans="1:25" ht="47.25" x14ac:dyDescent="0.25">
      <c r="A5069" s="4" t="s">
        <v>795</v>
      </c>
      <c r="B5069" s="4" t="s">
        <v>1318</v>
      </c>
      <c r="C5069" s="4" t="s">
        <v>798</v>
      </c>
      <c r="D5069" s="4"/>
      <c r="E5069" s="14" t="s">
        <v>497</v>
      </c>
      <c r="F5069" s="5">
        <f t="shared" ref="F5069:L5070" si="4260">F5070</f>
        <v>729237.5</v>
      </c>
      <c r="G5069" s="5">
        <f t="shared" si="4260"/>
        <v>690770</v>
      </c>
      <c r="H5069" s="5">
        <f t="shared" si="4260"/>
        <v>765500</v>
      </c>
      <c r="I5069" s="5">
        <f t="shared" si="4260"/>
        <v>17130.400000000001</v>
      </c>
      <c r="J5069" s="5">
        <f t="shared" si="4260"/>
        <v>0</v>
      </c>
      <c r="K5069" s="5">
        <f t="shared" si="4260"/>
        <v>-70298.100000000006</v>
      </c>
      <c r="L5069" s="5">
        <f t="shared" si="4260"/>
        <v>32069.057000000001</v>
      </c>
      <c r="M5069" s="5">
        <f t="shared" si="4249"/>
        <v>778436.95700000005</v>
      </c>
      <c r="N5069" s="5">
        <v>94002.813000000009</v>
      </c>
      <c r="O5069" s="5">
        <f>O5070</f>
        <v>564649.33484999998</v>
      </c>
      <c r="P5069" s="5">
        <f t="shared" ref="P5069:V5070" si="4261">P5070</f>
        <v>0</v>
      </c>
      <c r="Q5069" s="5">
        <f t="shared" si="4261"/>
        <v>0</v>
      </c>
      <c r="R5069" s="5">
        <f t="shared" si="4261"/>
        <v>0</v>
      </c>
      <c r="S5069" s="5">
        <f t="shared" si="4261"/>
        <v>0</v>
      </c>
      <c r="T5069" s="5">
        <v>94001.011560000014</v>
      </c>
      <c r="U5069" s="5">
        <f t="shared" si="4261"/>
        <v>0</v>
      </c>
      <c r="V5069" s="36">
        <f t="shared" si="4261"/>
        <v>0</v>
      </c>
      <c r="W5069" s="5">
        <f t="shared" si="4259"/>
        <v>99.998083631816428</v>
      </c>
      <c r="X5069" s="26"/>
    </row>
    <row r="5070" spans="1:25" ht="78.75" x14ac:dyDescent="0.25">
      <c r="A5070" s="4" t="s">
        <v>795</v>
      </c>
      <c r="B5070" s="4" t="s">
        <v>1318</v>
      </c>
      <c r="C5070" s="4" t="s">
        <v>798</v>
      </c>
      <c r="D5070" s="4" t="s">
        <v>18</v>
      </c>
      <c r="E5070" s="14" t="s">
        <v>462</v>
      </c>
      <c r="F5070" s="5">
        <f t="shared" si="4260"/>
        <v>729237.5</v>
      </c>
      <c r="G5070" s="5">
        <f t="shared" si="4260"/>
        <v>690770</v>
      </c>
      <c r="H5070" s="5">
        <f t="shared" si="4260"/>
        <v>765500</v>
      </c>
      <c r="I5070" s="5">
        <f t="shared" si="4260"/>
        <v>17130.400000000001</v>
      </c>
      <c r="J5070" s="5">
        <f t="shared" si="4260"/>
        <v>0</v>
      </c>
      <c r="K5070" s="5">
        <f t="shared" si="4260"/>
        <v>-70298.100000000006</v>
      </c>
      <c r="L5070" s="5">
        <f t="shared" si="4260"/>
        <v>32069.057000000001</v>
      </c>
      <c r="M5070" s="5">
        <f t="shared" si="4249"/>
        <v>778436.95700000005</v>
      </c>
      <c r="N5070" s="5">
        <v>82476.502410000001</v>
      </c>
      <c r="O5070" s="5">
        <f>O5071</f>
        <v>564649.33484999998</v>
      </c>
      <c r="P5070" s="5">
        <f t="shared" si="4261"/>
        <v>0</v>
      </c>
      <c r="Q5070" s="5">
        <f t="shared" si="4261"/>
        <v>0</v>
      </c>
      <c r="R5070" s="5">
        <f t="shared" si="4261"/>
        <v>0</v>
      </c>
      <c r="S5070" s="5">
        <f t="shared" si="4261"/>
        <v>0</v>
      </c>
      <c r="T5070" s="5">
        <v>82474.700970000005</v>
      </c>
      <c r="U5070" s="5">
        <f t="shared" si="4261"/>
        <v>0</v>
      </c>
      <c r="V5070" s="36">
        <f t="shared" si="4261"/>
        <v>0</v>
      </c>
      <c r="W5070" s="5">
        <f t="shared" si="4259"/>
        <v>99.997815814265451</v>
      </c>
      <c r="X5070" s="26"/>
    </row>
    <row r="5071" spans="1:25" x14ac:dyDescent="0.25">
      <c r="A5071" s="4" t="s">
        <v>795</v>
      </c>
      <c r="B5071" s="4" t="s">
        <v>1318</v>
      </c>
      <c r="C5071" s="4" t="s">
        <v>798</v>
      </c>
      <c r="D5071" s="4" t="s">
        <v>19</v>
      </c>
      <c r="E5071" s="14" t="s">
        <v>463</v>
      </c>
      <c r="F5071" s="5">
        <v>729237.5</v>
      </c>
      <c r="G5071" s="5">
        <v>690770</v>
      </c>
      <c r="H5071" s="5">
        <v>765500</v>
      </c>
      <c r="I5071" s="5">
        <f>-7256.1+24386.5</f>
        <v>17130.400000000001</v>
      </c>
      <c r="J5071" s="5"/>
      <c r="K5071" s="5">
        <v>-70298.100000000006</v>
      </c>
      <c r="L5071" s="5">
        <f>21255.164+10813.893</f>
        <v>32069.057000000001</v>
      </c>
      <c r="M5071" s="5">
        <f t="shared" si="4249"/>
        <v>778436.95700000005</v>
      </c>
      <c r="N5071" s="5">
        <v>82476.502410000001</v>
      </c>
      <c r="O5071" s="5">
        <v>564649.33484999998</v>
      </c>
      <c r="P5071" s="5">
        <v>0</v>
      </c>
      <c r="Q5071" s="5">
        <v>0</v>
      </c>
      <c r="R5071" s="5">
        <v>0</v>
      </c>
      <c r="S5071" s="5">
        <v>0</v>
      </c>
      <c r="T5071" s="5">
        <v>82474.700970000005</v>
      </c>
      <c r="U5071" s="5">
        <v>0</v>
      </c>
      <c r="V5071" s="36">
        <v>0</v>
      </c>
      <c r="W5071" s="5">
        <f t="shared" si="4259"/>
        <v>99.997815814265451</v>
      </c>
      <c r="X5071" s="26"/>
    </row>
    <row r="5072" spans="1:25" ht="31.5" x14ac:dyDescent="0.25">
      <c r="A5072" s="4" t="s">
        <v>795</v>
      </c>
      <c r="B5072" s="4" t="s">
        <v>1318</v>
      </c>
      <c r="C5072" s="4" t="s">
        <v>798</v>
      </c>
      <c r="D5072" s="4" t="s">
        <v>11</v>
      </c>
      <c r="E5072" s="14" t="s">
        <v>465</v>
      </c>
      <c r="F5072" s="5">
        <f t="shared" ref="F5072:L5073" si="4262">F5073</f>
        <v>95</v>
      </c>
      <c r="G5072" s="5">
        <f t="shared" si="4262"/>
        <v>95</v>
      </c>
      <c r="H5072" s="5">
        <f t="shared" si="4262"/>
        <v>95</v>
      </c>
      <c r="I5072" s="5">
        <f t="shared" si="4262"/>
        <v>-95</v>
      </c>
      <c r="J5072" s="5">
        <f t="shared" si="4262"/>
        <v>-95</v>
      </c>
      <c r="K5072" s="5">
        <f t="shared" si="4262"/>
        <v>-95</v>
      </c>
      <c r="L5072" s="5">
        <f t="shared" si="4262"/>
        <v>0</v>
      </c>
      <c r="M5072" s="5">
        <f t="shared" si="4249"/>
        <v>0</v>
      </c>
      <c r="N5072" s="5">
        <v>11521.29407</v>
      </c>
      <c r="O5072" s="5">
        <f>O5073</f>
        <v>0</v>
      </c>
      <c r="P5072" s="5">
        <f t="shared" ref="P5072:V5073" si="4263">P5073</f>
        <v>0</v>
      </c>
      <c r="Q5072" s="5">
        <f t="shared" si="4263"/>
        <v>0</v>
      </c>
      <c r="R5072" s="5">
        <f t="shared" si="4263"/>
        <v>0</v>
      </c>
      <c r="S5072" s="5">
        <f t="shared" si="4263"/>
        <v>0</v>
      </c>
      <c r="T5072" s="5">
        <v>11521.29407</v>
      </c>
      <c r="U5072" s="5">
        <f t="shared" si="4263"/>
        <v>0</v>
      </c>
      <c r="V5072" s="36">
        <f t="shared" si="4263"/>
        <v>0</v>
      </c>
      <c r="W5072" s="5">
        <f t="shared" si="4259"/>
        <v>100</v>
      </c>
      <c r="X5072" s="26"/>
      <c r="Y5072" s="2" t="s">
        <v>1236</v>
      </c>
    </row>
    <row r="5073" spans="1:25" ht="31.5" x14ac:dyDescent="0.25">
      <c r="A5073" s="4" t="s">
        <v>795</v>
      </c>
      <c r="B5073" s="4" t="s">
        <v>1318</v>
      </c>
      <c r="C5073" s="4" t="s">
        <v>798</v>
      </c>
      <c r="D5073" s="4" t="s">
        <v>12</v>
      </c>
      <c r="E5073" s="14" t="s">
        <v>466</v>
      </c>
      <c r="F5073" s="5">
        <f t="shared" si="4262"/>
        <v>95</v>
      </c>
      <c r="G5073" s="5">
        <f t="shared" si="4262"/>
        <v>95</v>
      </c>
      <c r="H5073" s="5">
        <f t="shared" si="4262"/>
        <v>95</v>
      </c>
      <c r="I5073" s="5">
        <f t="shared" si="4262"/>
        <v>-95</v>
      </c>
      <c r="J5073" s="5">
        <f t="shared" si="4262"/>
        <v>-95</v>
      </c>
      <c r="K5073" s="5">
        <f t="shared" si="4262"/>
        <v>-95</v>
      </c>
      <c r="L5073" s="5">
        <f t="shared" si="4262"/>
        <v>0</v>
      </c>
      <c r="M5073" s="5">
        <f t="shared" si="4249"/>
        <v>0</v>
      </c>
      <c r="N5073" s="5">
        <v>11521.29407</v>
      </c>
      <c r="O5073" s="5">
        <f>O5074</f>
        <v>0</v>
      </c>
      <c r="P5073" s="5">
        <f t="shared" si="4263"/>
        <v>0</v>
      </c>
      <c r="Q5073" s="5">
        <f t="shared" si="4263"/>
        <v>0</v>
      </c>
      <c r="R5073" s="5">
        <f t="shared" si="4263"/>
        <v>0</v>
      </c>
      <c r="S5073" s="5">
        <f t="shared" si="4263"/>
        <v>0</v>
      </c>
      <c r="T5073" s="5">
        <v>11521.29407</v>
      </c>
      <c r="U5073" s="5">
        <f t="shared" si="4263"/>
        <v>0</v>
      </c>
      <c r="V5073" s="36">
        <f t="shared" si="4263"/>
        <v>0</v>
      </c>
      <c r="W5073" s="5">
        <f t="shared" si="4259"/>
        <v>100</v>
      </c>
      <c r="X5073" s="26"/>
      <c r="Y5073" s="2" t="s">
        <v>1236</v>
      </c>
    </row>
    <row r="5074" spans="1:25" x14ac:dyDescent="0.25">
      <c r="A5074" s="4" t="s">
        <v>795</v>
      </c>
      <c r="B5074" s="4" t="s">
        <v>1318</v>
      </c>
      <c r="C5074" s="4" t="s">
        <v>798</v>
      </c>
      <c r="D5074" s="4" t="s">
        <v>13</v>
      </c>
      <c r="E5074" s="14" t="s">
        <v>480</v>
      </c>
      <c r="F5074" s="5">
        <v>95</v>
      </c>
      <c r="G5074" s="5">
        <v>95</v>
      </c>
      <c r="H5074" s="5">
        <v>95</v>
      </c>
      <c r="I5074" s="5">
        <v>-95</v>
      </c>
      <c r="J5074" s="5">
        <v>-95</v>
      </c>
      <c r="K5074" s="5">
        <v>-95</v>
      </c>
      <c r="L5074" s="5"/>
      <c r="M5074" s="5">
        <f t="shared" si="4249"/>
        <v>0</v>
      </c>
      <c r="N5074" s="5">
        <v>5.0165199999999999</v>
      </c>
      <c r="O5074" s="5">
        <v>0</v>
      </c>
      <c r="P5074" s="5">
        <v>0</v>
      </c>
      <c r="Q5074" s="5">
        <v>0</v>
      </c>
      <c r="R5074" s="5">
        <v>0</v>
      </c>
      <c r="S5074" s="5">
        <v>0</v>
      </c>
      <c r="T5074" s="5">
        <v>5.0165199999999999</v>
      </c>
      <c r="U5074" s="5">
        <v>0</v>
      </c>
      <c r="V5074" s="36">
        <v>0</v>
      </c>
      <c r="W5074" s="5">
        <f t="shared" si="4259"/>
        <v>100</v>
      </c>
      <c r="X5074" s="26"/>
      <c r="Y5074" s="2" t="s">
        <v>1236</v>
      </c>
    </row>
    <row r="5075" spans="1:25" x14ac:dyDescent="0.25">
      <c r="A5075" s="4" t="s">
        <v>795</v>
      </c>
      <c r="B5075" s="4" t="s">
        <v>1318</v>
      </c>
      <c r="C5075" s="4" t="s">
        <v>798</v>
      </c>
      <c r="D5075" s="4" t="s">
        <v>20</v>
      </c>
      <c r="E5075" s="14" t="s">
        <v>483</v>
      </c>
      <c r="F5075" s="5">
        <f t="shared" ref="F5075:L5076" si="4264">F5076</f>
        <v>24010.400000000001</v>
      </c>
      <c r="G5075" s="5">
        <f t="shared" si="4264"/>
        <v>24970.799999999999</v>
      </c>
      <c r="H5075" s="5">
        <f t="shared" si="4264"/>
        <v>25994.6</v>
      </c>
      <c r="I5075" s="5">
        <f t="shared" si="4264"/>
        <v>0</v>
      </c>
      <c r="J5075" s="5">
        <f t="shared" si="4264"/>
        <v>0</v>
      </c>
      <c r="K5075" s="5">
        <f t="shared" si="4264"/>
        <v>0</v>
      </c>
      <c r="L5075" s="5">
        <f t="shared" si="4264"/>
        <v>0</v>
      </c>
      <c r="M5075" s="5">
        <f t="shared" si="4249"/>
        <v>24010.400000000001</v>
      </c>
      <c r="N5075" s="5">
        <v>5.0165199999999999</v>
      </c>
      <c r="O5075" s="5">
        <f>O5076</f>
        <v>12005.2</v>
      </c>
      <c r="P5075" s="5">
        <f t="shared" ref="P5075:V5076" si="4265">P5076</f>
        <v>20883.900000000001</v>
      </c>
      <c r="Q5075" s="5">
        <f t="shared" si="4265"/>
        <v>12005.2</v>
      </c>
      <c r="R5075" s="5">
        <f t="shared" si="4265"/>
        <v>0</v>
      </c>
      <c r="S5075" s="5">
        <f t="shared" si="4265"/>
        <v>0</v>
      </c>
      <c r="T5075" s="5">
        <v>5.0165199999999999</v>
      </c>
      <c r="U5075" s="5">
        <f t="shared" si="4265"/>
        <v>20883.46946</v>
      </c>
      <c r="V5075" s="36">
        <f t="shared" si="4265"/>
        <v>0</v>
      </c>
      <c r="W5075" s="5">
        <f t="shared" si="4259"/>
        <v>100</v>
      </c>
      <c r="X5075" s="26"/>
    </row>
    <row r="5076" spans="1:25" ht="31.5" x14ac:dyDescent="0.25">
      <c r="A5076" s="4" t="s">
        <v>795</v>
      </c>
      <c r="B5076" s="4" t="s">
        <v>1318</v>
      </c>
      <c r="C5076" s="4" t="s">
        <v>25</v>
      </c>
      <c r="D5076" s="4"/>
      <c r="E5076" s="14" t="s">
        <v>728</v>
      </c>
      <c r="F5076" s="5">
        <f t="shared" si="4264"/>
        <v>24010.400000000001</v>
      </c>
      <c r="G5076" s="5">
        <f t="shared" si="4264"/>
        <v>24970.799999999999</v>
      </c>
      <c r="H5076" s="5">
        <f t="shared" si="4264"/>
        <v>25994.6</v>
      </c>
      <c r="I5076" s="5">
        <f t="shared" si="4264"/>
        <v>0</v>
      </c>
      <c r="J5076" s="5">
        <f t="shared" si="4264"/>
        <v>0</v>
      </c>
      <c r="K5076" s="5">
        <f t="shared" si="4264"/>
        <v>0</v>
      </c>
      <c r="L5076" s="5">
        <f t="shared" si="4264"/>
        <v>0</v>
      </c>
      <c r="M5076" s="5">
        <f t="shared" si="4249"/>
        <v>24010.400000000001</v>
      </c>
      <c r="N5076" s="5">
        <v>20883.900000000001</v>
      </c>
      <c r="O5076" s="5">
        <f>O5077</f>
        <v>12005.2</v>
      </c>
      <c r="P5076" s="5">
        <f t="shared" si="4265"/>
        <v>20883.900000000001</v>
      </c>
      <c r="Q5076" s="5">
        <f t="shared" si="4265"/>
        <v>12005.2</v>
      </c>
      <c r="R5076" s="5">
        <f t="shared" si="4265"/>
        <v>0</v>
      </c>
      <c r="S5076" s="5">
        <f t="shared" si="4265"/>
        <v>0</v>
      </c>
      <c r="T5076" s="5">
        <v>20883.46946</v>
      </c>
      <c r="U5076" s="5">
        <f t="shared" si="4265"/>
        <v>20883.46946</v>
      </c>
      <c r="V5076" s="36">
        <f t="shared" si="4265"/>
        <v>0</v>
      </c>
      <c r="W5076" s="5">
        <f t="shared" si="4259"/>
        <v>99.997938411886665</v>
      </c>
      <c r="X5076" s="26"/>
    </row>
    <row r="5077" spans="1:25" ht="31.5" x14ac:dyDescent="0.25">
      <c r="A5077" s="4" t="s">
        <v>795</v>
      </c>
      <c r="B5077" s="4" t="s">
        <v>1318</v>
      </c>
      <c r="C5077" s="4" t="s">
        <v>26</v>
      </c>
      <c r="D5077" s="4"/>
      <c r="E5077" s="14" t="s">
        <v>731</v>
      </c>
      <c r="F5077" s="5">
        <v>24010.400000000001</v>
      </c>
      <c r="G5077" s="5">
        <v>24970.799999999999</v>
      </c>
      <c r="H5077" s="5">
        <v>25994.6</v>
      </c>
      <c r="I5077" s="5"/>
      <c r="J5077" s="5"/>
      <c r="K5077" s="5"/>
      <c r="L5077" s="5"/>
      <c r="M5077" s="5">
        <f t="shared" si="4249"/>
        <v>24010.400000000001</v>
      </c>
      <c r="N5077" s="5">
        <v>20883.900000000001</v>
      </c>
      <c r="O5077" s="5">
        <v>12005.2</v>
      </c>
      <c r="P5077" s="5">
        <f>N5077</f>
        <v>20883.900000000001</v>
      </c>
      <c r="Q5077" s="5">
        <f>O5077</f>
        <v>12005.2</v>
      </c>
      <c r="R5077" s="5">
        <v>0</v>
      </c>
      <c r="S5077" s="5">
        <v>0</v>
      </c>
      <c r="T5077" s="5">
        <v>20883.46946</v>
      </c>
      <c r="U5077" s="5">
        <f>T5077</f>
        <v>20883.46946</v>
      </c>
      <c r="V5077" s="36">
        <v>0</v>
      </c>
      <c r="W5077" s="5">
        <f t="shared" si="4259"/>
        <v>99.997938411886665</v>
      </c>
      <c r="X5077" s="26"/>
    </row>
    <row r="5078" spans="1:25" ht="31.5" x14ac:dyDescent="0.25">
      <c r="A5078" s="4" t="s">
        <v>795</v>
      </c>
      <c r="B5078" s="4" t="s">
        <v>1318</v>
      </c>
      <c r="C5078" s="4" t="s">
        <v>27</v>
      </c>
      <c r="D5078" s="4"/>
      <c r="E5078" s="14" t="s">
        <v>722</v>
      </c>
      <c r="F5078" s="5">
        <f t="shared" ref="F5078:L5079" si="4266">F5079</f>
        <v>0</v>
      </c>
      <c r="G5078" s="5">
        <f t="shared" si="4266"/>
        <v>0</v>
      </c>
      <c r="H5078" s="5">
        <f t="shared" si="4266"/>
        <v>0</v>
      </c>
      <c r="I5078" s="5">
        <f t="shared" si="4266"/>
        <v>0</v>
      </c>
      <c r="J5078" s="5">
        <f t="shared" si="4266"/>
        <v>0</v>
      </c>
      <c r="K5078" s="5">
        <f t="shared" si="4266"/>
        <v>0</v>
      </c>
      <c r="L5078" s="5">
        <f t="shared" si="4266"/>
        <v>0</v>
      </c>
      <c r="M5078" s="5">
        <f t="shared" si="4249"/>
        <v>0</v>
      </c>
      <c r="N5078" s="5">
        <v>19896.248800000001</v>
      </c>
      <c r="O5078" s="5">
        <f>O5079</f>
        <v>0</v>
      </c>
      <c r="P5078" s="5">
        <f t="shared" ref="P5078:V5079" si="4267">P5079</f>
        <v>0</v>
      </c>
      <c r="Q5078" s="5">
        <f t="shared" si="4267"/>
        <v>0</v>
      </c>
      <c r="R5078" s="5">
        <f t="shared" si="4267"/>
        <v>0</v>
      </c>
      <c r="S5078" s="5">
        <f t="shared" si="4267"/>
        <v>0</v>
      </c>
      <c r="T5078" s="5">
        <v>19895.81826</v>
      </c>
      <c r="U5078" s="5">
        <f t="shared" si="4267"/>
        <v>0</v>
      </c>
      <c r="V5078" s="36">
        <f t="shared" si="4267"/>
        <v>0</v>
      </c>
      <c r="W5078" s="5">
        <f t="shared" si="4259"/>
        <v>99.997836074506665</v>
      </c>
      <c r="X5078" s="26"/>
      <c r="Y5078" s="2" t="s">
        <v>1236</v>
      </c>
    </row>
    <row r="5079" spans="1:25" ht="78.75" x14ac:dyDescent="0.25">
      <c r="A5079" s="4" t="s">
        <v>795</v>
      </c>
      <c r="B5079" s="4" t="s">
        <v>1318</v>
      </c>
      <c r="C5079" s="4" t="s">
        <v>27</v>
      </c>
      <c r="D5079" s="4" t="s">
        <v>18</v>
      </c>
      <c r="E5079" s="14" t="s">
        <v>462</v>
      </c>
      <c r="F5079" s="5">
        <f t="shared" si="4266"/>
        <v>0</v>
      </c>
      <c r="G5079" s="5">
        <f t="shared" si="4266"/>
        <v>0</v>
      </c>
      <c r="H5079" s="5">
        <f t="shared" si="4266"/>
        <v>0</v>
      </c>
      <c r="I5079" s="5">
        <f t="shared" si="4266"/>
        <v>0</v>
      </c>
      <c r="J5079" s="5">
        <f t="shared" si="4266"/>
        <v>0</v>
      </c>
      <c r="K5079" s="5">
        <f t="shared" si="4266"/>
        <v>0</v>
      </c>
      <c r="L5079" s="5">
        <f t="shared" si="4266"/>
        <v>0</v>
      </c>
      <c r="M5079" s="5">
        <f t="shared" si="4249"/>
        <v>0</v>
      </c>
      <c r="N5079" s="5">
        <v>19896.248800000001</v>
      </c>
      <c r="O5079" s="5">
        <f>O5080</f>
        <v>0</v>
      </c>
      <c r="P5079" s="5">
        <f t="shared" si="4267"/>
        <v>0</v>
      </c>
      <c r="Q5079" s="5">
        <f t="shared" si="4267"/>
        <v>0</v>
      </c>
      <c r="R5079" s="5">
        <f t="shared" si="4267"/>
        <v>0</v>
      </c>
      <c r="S5079" s="5">
        <f t="shared" si="4267"/>
        <v>0</v>
      </c>
      <c r="T5079" s="5">
        <v>19895.81826</v>
      </c>
      <c r="U5079" s="5">
        <f t="shared" si="4267"/>
        <v>0</v>
      </c>
      <c r="V5079" s="36">
        <f t="shared" si="4267"/>
        <v>0</v>
      </c>
      <c r="W5079" s="5">
        <f t="shared" si="4259"/>
        <v>99.997836074506665</v>
      </c>
      <c r="X5079" s="26"/>
      <c r="Y5079" s="2" t="s">
        <v>1236</v>
      </c>
    </row>
    <row r="5080" spans="1:25" ht="31.5" x14ac:dyDescent="0.25">
      <c r="A5080" s="4" t="s">
        <v>795</v>
      </c>
      <c r="B5080" s="4" t="s">
        <v>1318</v>
      </c>
      <c r="C5080" s="4" t="s">
        <v>27</v>
      </c>
      <c r="D5080" s="4" t="s">
        <v>28</v>
      </c>
      <c r="E5080" s="14" t="s">
        <v>464</v>
      </c>
      <c r="F5080" s="5"/>
      <c r="G5080" s="5"/>
      <c r="H5080" s="5"/>
      <c r="I5080" s="5"/>
      <c r="J5080" s="5"/>
      <c r="K5080" s="5"/>
      <c r="L5080" s="5"/>
      <c r="M5080" s="5">
        <f t="shared" si="4249"/>
        <v>0</v>
      </c>
      <c r="N5080" s="5">
        <v>19896.248800000001</v>
      </c>
      <c r="O5080" s="5">
        <v>0</v>
      </c>
      <c r="P5080" s="5">
        <v>0</v>
      </c>
      <c r="Q5080" s="5">
        <v>0</v>
      </c>
      <c r="R5080" s="5">
        <v>0</v>
      </c>
      <c r="S5080" s="5">
        <v>0</v>
      </c>
      <c r="T5080" s="5">
        <v>19895.81826</v>
      </c>
      <c r="U5080" s="5">
        <v>0</v>
      </c>
      <c r="V5080" s="36">
        <v>0</v>
      </c>
      <c r="W5080" s="5">
        <f t="shared" si="4259"/>
        <v>99.997836074506665</v>
      </c>
      <c r="X5080" s="26"/>
      <c r="Y5080" s="2" t="s">
        <v>1236</v>
      </c>
    </row>
    <row r="5081" spans="1:25" ht="31.5" x14ac:dyDescent="0.25">
      <c r="A5081" s="4" t="s">
        <v>795</v>
      </c>
      <c r="B5081" s="4" t="s">
        <v>1318</v>
      </c>
      <c r="C5081" s="4" t="s">
        <v>29</v>
      </c>
      <c r="D5081" s="4"/>
      <c r="E5081" s="14" t="s">
        <v>723</v>
      </c>
      <c r="F5081" s="5">
        <f t="shared" ref="F5081:L5082" si="4268">F5082</f>
        <v>0</v>
      </c>
      <c r="G5081" s="5">
        <f t="shared" si="4268"/>
        <v>0</v>
      </c>
      <c r="H5081" s="5">
        <f t="shared" si="4268"/>
        <v>0</v>
      </c>
      <c r="I5081" s="5">
        <f t="shared" si="4268"/>
        <v>0</v>
      </c>
      <c r="J5081" s="5">
        <f t="shared" si="4268"/>
        <v>0</v>
      </c>
      <c r="K5081" s="5">
        <f t="shared" si="4268"/>
        <v>0</v>
      </c>
      <c r="L5081" s="5">
        <f t="shared" si="4268"/>
        <v>0</v>
      </c>
      <c r="M5081" s="5">
        <f t="shared" si="4249"/>
        <v>0</v>
      </c>
      <c r="N5081" s="5">
        <v>987.65120000000002</v>
      </c>
      <c r="O5081" s="5">
        <f>O5082</f>
        <v>0</v>
      </c>
      <c r="P5081" s="5">
        <f t="shared" ref="P5081:V5082" si="4269">P5082</f>
        <v>0</v>
      </c>
      <c r="Q5081" s="5">
        <f t="shared" si="4269"/>
        <v>0</v>
      </c>
      <c r="R5081" s="5">
        <f t="shared" si="4269"/>
        <v>0</v>
      </c>
      <c r="S5081" s="5">
        <f t="shared" si="4269"/>
        <v>0</v>
      </c>
      <c r="T5081" s="5">
        <v>987.65120000000002</v>
      </c>
      <c r="U5081" s="5">
        <f t="shared" si="4269"/>
        <v>0</v>
      </c>
      <c r="V5081" s="36">
        <f t="shared" si="4269"/>
        <v>0</v>
      </c>
      <c r="W5081" s="5">
        <f t="shared" si="4259"/>
        <v>100</v>
      </c>
      <c r="X5081" s="26"/>
      <c r="Y5081" s="2" t="s">
        <v>1236</v>
      </c>
    </row>
    <row r="5082" spans="1:25" ht="78.75" hidden="1" x14ac:dyDescent="0.25">
      <c r="A5082" s="4" t="s">
        <v>795</v>
      </c>
      <c r="B5082" s="4" t="s">
        <v>1318</v>
      </c>
      <c r="C5082" s="4" t="s">
        <v>29</v>
      </c>
      <c r="D5082" s="4" t="s">
        <v>18</v>
      </c>
      <c r="E5082" s="14" t="s">
        <v>462</v>
      </c>
      <c r="F5082" s="5">
        <f t="shared" si="4268"/>
        <v>0</v>
      </c>
      <c r="G5082" s="5">
        <f t="shared" si="4268"/>
        <v>0</v>
      </c>
      <c r="H5082" s="5">
        <f t="shared" si="4268"/>
        <v>0</v>
      </c>
      <c r="I5082" s="5">
        <f t="shared" si="4268"/>
        <v>0</v>
      </c>
      <c r="J5082" s="5">
        <f t="shared" si="4268"/>
        <v>0</v>
      </c>
      <c r="K5082" s="5">
        <f t="shared" si="4268"/>
        <v>0</v>
      </c>
      <c r="L5082" s="5">
        <f t="shared" si="4268"/>
        <v>0</v>
      </c>
      <c r="M5082" s="5">
        <f t="shared" si="4249"/>
        <v>0</v>
      </c>
      <c r="N5082" s="5">
        <v>0</v>
      </c>
      <c r="O5082" s="5">
        <f>O5083</f>
        <v>0</v>
      </c>
      <c r="P5082" s="5">
        <f t="shared" si="4269"/>
        <v>0</v>
      </c>
      <c r="Q5082" s="5">
        <f t="shared" si="4269"/>
        <v>0</v>
      </c>
      <c r="R5082" s="5">
        <f t="shared" si="4269"/>
        <v>0</v>
      </c>
      <c r="S5082" s="5">
        <f t="shared" si="4269"/>
        <v>0</v>
      </c>
      <c r="T5082" s="5">
        <v>0</v>
      </c>
      <c r="U5082" s="5">
        <f t="shared" si="4269"/>
        <v>0</v>
      </c>
      <c r="V5082" s="36">
        <f t="shared" si="4269"/>
        <v>0</v>
      </c>
      <c r="W5082" s="5" t="e">
        <f t="shared" si="4259"/>
        <v>#DIV/0!</v>
      </c>
      <c r="X5082" s="24" t="s">
        <v>1214</v>
      </c>
      <c r="Y5082" s="2" t="s">
        <v>1236</v>
      </c>
    </row>
    <row r="5083" spans="1:25" ht="31.5" hidden="1" x14ac:dyDescent="0.25">
      <c r="A5083" s="4" t="s">
        <v>795</v>
      </c>
      <c r="B5083" s="4" t="s">
        <v>1318</v>
      </c>
      <c r="C5083" s="4" t="s">
        <v>29</v>
      </c>
      <c r="D5083" s="4" t="s">
        <v>28</v>
      </c>
      <c r="E5083" s="14" t="s">
        <v>464</v>
      </c>
      <c r="F5083" s="5"/>
      <c r="G5083" s="5"/>
      <c r="H5083" s="5"/>
      <c r="I5083" s="5"/>
      <c r="J5083" s="5"/>
      <c r="K5083" s="5"/>
      <c r="L5083" s="5"/>
      <c r="M5083" s="5">
        <f t="shared" si="4249"/>
        <v>0</v>
      </c>
      <c r="N5083" s="5">
        <v>0</v>
      </c>
      <c r="O5083" s="5">
        <v>0</v>
      </c>
      <c r="P5083" s="5">
        <v>0</v>
      </c>
      <c r="Q5083" s="5">
        <v>0</v>
      </c>
      <c r="R5083" s="5">
        <v>0</v>
      </c>
      <c r="S5083" s="5">
        <v>0</v>
      </c>
      <c r="T5083" s="5">
        <v>0</v>
      </c>
      <c r="U5083" s="5">
        <v>0</v>
      </c>
      <c r="V5083" s="36">
        <v>0</v>
      </c>
      <c r="W5083" s="5" t="e">
        <f t="shared" si="4259"/>
        <v>#DIV/0!</v>
      </c>
      <c r="X5083" s="24" t="s">
        <v>1214</v>
      </c>
      <c r="Y5083" s="2" t="s">
        <v>1236</v>
      </c>
    </row>
    <row r="5084" spans="1:25" ht="31.5" x14ac:dyDescent="0.25">
      <c r="A5084" s="4" t="s">
        <v>795</v>
      </c>
      <c r="B5084" s="4" t="s">
        <v>1318</v>
      </c>
      <c r="C5084" s="4" t="s">
        <v>29</v>
      </c>
      <c r="D5084" s="4" t="s">
        <v>11</v>
      </c>
      <c r="E5084" s="14" t="s">
        <v>465</v>
      </c>
      <c r="F5084" s="5">
        <f t="shared" ref="F5084:L5084" si="4270">F5085+F5092+F5095+F5100</f>
        <v>128227.8</v>
      </c>
      <c r="G5084" s="5">
        <f t="shared" si="4270"/>
        <v>157169.30000000002</v>
      </c>
      <c r="H5084" s="5">
        <f t="shared" si="4270"/>
        <v>163779.60000000003</v>
      </c>
      <c r="I5084" s="5">
        <f t="shared" si="4270"/>
        <v>0</v>
      </c>
      <c r="J5084" s="5">
        <f t="shared" si="4270"/>
        <v>0</v>
      </c>
      <c r="K5084" s="5">
        <f t="shared" si="4270"/>
        <v>0</v>
      </c>
      <c r="L5084" s="5">
        <f t="shared" si="4270"/>
        <v>15554.511999999999</v>
      </c>
      <c r="M5084" s="5">
        <f t="shared" si="4249"/>
        <v>143782.31200000001</v>
      </c>
      <c r="N5084" s="5">
        <v>987.65120000000002</v>
      </c>
      <c r="O5084" s="5">
        <f>O5085+O5092+O5095+O5100+O5103</f>
        <v>94518.810000000012</v>
      </c>
      <c r="P5084" s="5">
        <f t="shared" ref="P5084:V5084" si="4271">P5085+P5092+P5095+P5100+P5103</f>
        <v>0</v>
      </c>
      <c r="Q5084" s="5">
        <f t="shared" si="4271"/>
        <v>0</v>
      </c>
      <c r="R5084" s="5">
        <f t="shared" si="4271"/>
        <v>0</v>
      </c>
      <c r="S5084" s="5">
        <f t="shared" si="4271"/>
        <v>0</v>
      </c>
      <c r="T5084" s="5">
        <v>987.65120000000002</v>
      </c>
      <c r="U5084" s="5">
        <f t="shared" si="4271"/>
        <v>0</v>
      </c>
      <c r="V5084" s="36">
        <f t="shared" si="4271"/>
        <v>0</v>
      </c>
      <c r="W5084" s="5">
        <f t="shared" si="4259"/>
        <v>100</v>
      </c>
      <c r="X5084" s="26"/>
    </row>
    <row r="5085" spans="1:25" ht="31.5" x14ac:dyDescent="0.25">
      <c r="A5085" s="4" t="s">
        <v>795</v>
      </c>
      <c r="B5085" s="4" t="s">
        <v>1318</v>
      </c>
      <c r="C5085" s="4" t="s">
        <v>29</v>
      </c>
      <c r="D5085" s="4" t="s">
        <v>12</v>
      </c>
      <c r="E5085" s="14" t="s">
        <v>466</v>
      </c>
      <c r="F5085" s="5">
        <f t="shared" ref="F5085:L5085" si="4272">F5086+F5088+F5090</f>
        <v>74439.7</v>
      </c>
      <c r="G5085" s="5">
        <f t="shared" si="4272"/>
        <v>104878.2</v>
      </c>
      <c r="H5085" s="5">
        <f t="shared" si="4272"/>
        <v>107307.20000000001</v>
      </c>
      <c r="I5085" s="5">
        <f t="shared" si="4272"/>
        <v>0</v>
      </c>
      <c r="J5085" s="5">
        <f t="shared" si="4272"/>
        <v>0</v>
      </c>
      <c r="K5085" s="5">
        <f t="shared" si="4272"/>
        <v>0</v>
      </c>
      <c r="L5085" s="5">
        <f t="shared" si="4272"/>
        <v>497.35200000000003</v>
      </c>
      <c r="M5085" s="5">
        <f t="shared" si="4249"/>
        <v>74937.051999999996</v>
      </c>
      <c r="N5085" s="5">
        <v>987.65120000000002</v>
      </c>
      <c r="O5085" s="5">
        <f>O5086+O5088+O5090</f>
        <v>48493.73</v>
      </c>
      <c r="P5085" s="5">
        <f t="shared" ref="P5085:V5085" si="4273">P5086+P5088+P5090</f>
        <v>0</v>
      </c>
      <c r="Q5085" s="5">
        <f t="shared" si="4273"/>
        <v>0</v>
      </c>
      <c r="R5085" s="5">
        <f t="shared" si="4273"/>
        <v>0</v>
      </c>
      <c r="S5085" s="5">
        <f t="shared" si="4273"/>
        <v>0</v>
      </c>
      <c r="T5085" s="5">
        <v>987.65120000000002</v>
      </c>
      <c r="U5085" s="5">
        <f t="shared" si="4273"/>
        <v>0</v>
      </c>
      <c r="V5085" s="36">
        <f t="shared" si="4273"/>
        <v>0</v>
      </c>
      <c r="W5085" s="5">
        <f t="shared" si="4259"/>
        <v>100</v>
      </c>
      <c r="X5085" s="26"/>
    </row>
    <row r="5086" spans="1:25" ht="47.25" x14ac:dyDescent="0.25">
      <c r="A5086" s="4" t="s">
        <v>795</v>
      </c>
      <c r="B5086" s="4" t="s">
        <v>1318</v>
      </c>
      <c r="C5086" s="4" t="s">
        <v>36</v>
      </c>
      <c r="D5086" s="4"/>
      <c r="E5086" s="14" t="s">
        <v>732</v>
      </c>
      <c r="F5086" s="5">
        <f t="shared" ref="F5086:L5086" si="4274">F5087</f>
        <v>65711.100000000006</v>
      </c>
      <c r="G5086" s="5">
        <f t="shared" si="4274"/>
        <v>96097.400000000009</v>
      </c>
      <c r="H5086" s="5">
        <f t="shared" si="4274"/>
        <v>96094.700000000012</v>
      </c>
      <c r="I5086" s="5">
        <f t="shared" si="4274"/>
        <v>0</v>
      </c>
      <c r="J5086" s="5">
        <f t="shared" si="4274"/>
        <v>0</v>
      </c>
      <c r="K5086" s="5">
        <f t="shared" si="4274"/>
        <v>0</v>
      </c>
      <c r="L5086" s="5">
        <f t="shared" si="4274"/>
        <v>682.2</v>
      </c>
      <c r="M5086" s="5">
        <f t="shared" si="4249"/>
        <v>66393.3</v>
      </c>
      <c r="N5086" s="5">
        <v>1.3</v>
      </c>
      <c r="O5086" s="5">
        <f>O5087</f>
        <v>41897.61</v>
      </c>
      <c r="P5086" s="5">
        <f t="shared" ref="P5086:V5086" si="4275">P5087</f>
        <v>0</v>
      </c>
      <c r="Q5086" s="5">
        <f t="shared" si="4275"/>
        <v>0</v>
      </c>
      <c r="R5086" s="5">
        <f t="shared" si="4275"/>
        <v>0</v>
      </c>
      <c r="S5086" s="5">
        <f t="shared" si="4275"/>
        <v>0</v>
      </c>
      <c r="T5086" s="5">
        <v>1.3</v>
      </c>
      <c r="U5086" s="5">
        <f t="shared" si="4275"/>
        <v>0</v>
      </c>
      <c r="V5086" s="36">
        <f t="shared" si="4275"/>
        <v>0</v>
      </c>
      <c r="W5086" s="5">
        <f t="shared" si="4259"/>
        <v>100</v>
      </c>
      <c r="X5086" s="26"/>
    </row>
    <row r="5087" spans="1:25" ht="31.5" x14ac:dyDescent="0.25">
      <c r="A5087" s="4" t="s">
        <v>795</v>
      </c>
      <c r="B5087" s="4" t="s">
        <v>1318</v>
      </c>
      <c r="C5087" s="4" t="s">
        <v>43</v>
      </c>
      <c r="D5087" s="4"/>
      <c r="E5087" s="14" t="s">
        <v>733</v>
      </c>
      <c r="F5087" s="5">
        <v>65711.100000000006</v>
      </c>
      <c r="G5087" s="5">
        <v>96097.400000000009</v>
      </c>
      <c r="H5087" s="5">
        <v>96094.700000000012</v>
      </c>
      <c r="I5087" s="5"/>
      <c r="J5087" s="5"/>
      <c r="K5087" s="5"/>
      <c r="L5087" s="5">
        <v>682.2</v>
      </c>
      <c r="M5087" s="5">
        <f t="shared" si="4249"/>
        <v>66393.3</v>
      </c>
      <c r="N5087" s="5">
        <v>1.3</v>
      </c>
      <c r="O5087" s="5">
        <v>41897.61</v>
      </c>
      <c r="P5087" s="5">
        <v>0</v>
      </c>
      <c r="Q5087" s="5">
        <v>0</v>
      </c>
      <c r="R5087" s="5">
        <v>0</v>
      </c>
      <c r="S5087" s="5">
        <v>0</v>
      </c>
      <c r="T5087" s="5">
        <v>1.3</v>
      </c>
      <c r="U5087" s="5">
        <v>0</v>
      </c>
      <c r="V5087" s="36">
        <v>0</v>
      </c>
      <c r="W5087" s="5">
        <f t="shared" si="4259"/>
        <v>100</v>
      </c>
      <c r="X5087" s="26"/>
    </row>
    <row r="5088" spans="1:25" ht="31.5" x14ac:dyDescent="0.25">
      <c r="A5088" s="4" t="s">
        <v>795</v>
      </c>
      <c r="B5088" s="4" t="s">
        <v>1318</v>
      </c>
      <c r="C5088" s="4" t="s">
        <v>44</v>
      </c>
      <c r="D5088" s="4"/>
      <c r="E5088" s="14" t="s">
        <v>734</v>
      </c>
      <c r="F5088" s="5">
        <f t="shared" ref="F5088:L5088" si="4276">F5089</f>
        <v>8717.7000000000007</v>
      </c>
      <c r="G5088" s="5">
        <f t="shared" si="4276"/>
        <v>8769.9</v>
      </c>
      <c r="H5088" s="5">
        <f t="shared" si="4276"/>
        <v>11201.6</v>
      </c>
      <c r="I5088" s="5">
        <f t="shared" si="4276"/>
        <v>0</v>
      </c>
      <c r="J5088" s="5">
        <f t="shared" si="4276"/>
        <v>0</v>
      </c>
      <c r="K5088" s="5">
        <f t="shared" si="4276"/>
        <v>0</v>
      </c>
      <c r="L5088" s="5">
        <f t="shared" si="4276"/>
        <v>-184.84800000000001</v>
      </c>
      <c r="M5088" s="5">
        <f t="shared" si="4249"/>
        <v>8532.8520000000008</v>
      </c>
      <c r="N5088" s="5">
        <v>1.3</v>
      </c>
      <c r="O5088" s="5">
        <f>O5089</f>
        <v>6472.6260000000002</v>
      </c>
      <c r="P5088" s="5">
        <f t="shared" ref="P5088:V5088" si="4277">P5089</f>
        <v>0</v>
      </c>
      <c r="Q5088" s="5">
        <f t="shared" si="4277"/>
        <v>0</v>
      </c>
      <c r="R5088" s="5">
        <f t="shared" si="4277"/>
        <v>0</v>
      </c>
      <c r="S5088" s="5">
        <f t="shared" si="4277"/>
        <v>0</v>
      </c>
      <c r="T5088" s="5">
        <v>1.3</v>
      </c>
      <c r="U5088" s="5">
        <f t="shared" si="4277"/>
        <v>0</v>
      </c>
      <c r="V5088" s="36">
        <f t="shared" si="4277"/>
        <v>0</v>
      </c>
      <c r="W5088" s="5">
        <f t="shared" si="4259"/>
        <v>100</v>
      </c>
      <c r="X5088" s="26"/>
    </row>
    <row r="5089" spans="1:25" x14ac:dyDescent="0.25">
      <c r="A5089" s="4" t="s">
        <v>795</v>
      </c>
      <c r="B5089" s="4" t="s">
        <v>1318</v>
      </c>
      <c r="C5089" s="4" t="s">
        <v>44</v>
      </c>
      <c r="D5089" s="4" t="s">
        <v>13</v>
      </c>
      <c r="E5089" s="14" t="s">
        <v>480</v>
      </c>
      <c r="F5089" s="5">
        <v>8717.7000000000007</v>
      </c>
      <c r="G5089" s="5">
        <v>8769.9</v>
      </c>
      <c r="H5089" s="5">
        <v>11201.6</v>
      </c>
      <c r="I5089" s="5"/>
      <c r="J5089" s="5"/>
      <c r="K5089" s="5"/>
      <c r="L5089" s="5">
        <v>-184.84800000000001</v>
      </c>
      <c r="M5089" s="5">
        <f t="shared" si="4249"/>
        <v>8532.8520000000008</v>
      </c>
      <c r="N5089" s="5">
        <v>1.3</v>
      </c>
      <c r="O5089" s="5">
        <v>6472.6260000000002</v>
      </c>
      <c r="P5089" s="5">
        <v>0</v>
      </c>
      <c r="Q5089" s="5">
        <v>0</v>
      </c>
      <c r="R5089" s="5">
        <v>0</v>
      </c>
      <c r="S5089" s="5">
        <v>0</v>
      </c>
      <c r="T5089" s="5">
        <v>1.3</v>
      </c>
      <c r="U5089" s="5">
        <v>0</v>
      </c>
      <c r="V5089" s="36">
        <v>0</v>
      </c>
      <c r="W5089" s="5">
        <f t="shared" si="4259"/>
        <v>100</v>
      </c>
      <c r="X5089" s="26"/>
    </row>
    <row r="5090" spans="1:25" x14ac:dyDescent="0.25">
      <c r="A5090" s="4" t="s">
        <v>795</v>
      </c>
      <c r="B5090" s="4" t="s">
        <v>1318</v>
      </c>
      <c r="C5090" s="4" t="s">
        <v>44</v>
      </c>
      <c r="D5090" s="4" t="s">
        <v>14</v>
      </c>
      <c r="E5090" s="14" t="s">
        <v>482</v>
      </c>
      <c r="F5090" s="5">
        <f t="shared" ref="F5090:L5090" si="4278">F5091</f>
        <v>10.9</v>
      </c>
      <c r="G5090" s="5">
        <f t="shared" si="4278"/>
        <v>10.9</v>
      </c>
      <c r="H5090" s="5">
        <f t="shared" si="4278"/>
        <v>10.9</v>
      </c>
      <c r="I5090" s="5">
        <f t="shared" si="4278"/>
        <v>0</v>
      </c>
      <c r="J5090" s="5">
        <f t="shared" si="4278"/>
        <v>0</v>
      </c>
      <c r="K5090" s="5">
        <f t="shared" si="4278"/>
        <v>0</v>
      </c>
      <c r="L5090" s="5">
        <f t="shared" si="4278"/>
        <v>0</v>
      </c>
      <c r="M5090" s="5">
        <f t="shared" si="4249"/>
        <v>10.9</v>
      </c>
      <c r="N5090" s="5">
        <v>1.3</v>
      </c>
      <c r="O5090" s="5">
        <f>O5091</f>
        <v>123.494</v>
      </c>
      <c r="P5090" s="5">
        <f t="shared" ref="P5090:V5090" si="4279">P5091</f>
        <v>0</v>
      </c>
      <c r="Q5090" s="5">
        <f t="shared" si="4279"/>
        <v>0</v>
      </c>
      <c r="R5090" s="5">
        <f t="shared" si="4279"/>
        <v>0</v>
      </c>
      <c r="S5090" s="5">
        <f t="shared" si="4279"/>
        <v>0</v>
      </c>
      <c r="T5090" s="5">
        <v>1.3</v>
      </c>
      <c r="U5090" s="5">
        <f t="shared" si="4279"/>
        <v>0</v>
      </c>
      <c r="V5090" s="36">
        <f t="shared" si="4279"/>
        <v>0</v>
      </c>
      <c r="W5090" s="5">
        <f t="shared" si="4259"/>
        <v>100</v>
      </c>
      <c r="X5090" s="26"/>
    </row>
    <row r="5091" spans="1:25" ht="47.25" hidden="1" x14ac:dyDescent="0.25">
      <c r="A5091" s="4" t="s">
        <v>795</v>
      </c>
      <c r="B5091" s="4" t="s">
        <v>1318</v>
      </c>
      <c r="C5091" s="4" t="s">
        <v>1081</v>
      </c>
      <c r="D5091" s="4"/>
      <c r="E5091" s="14" t="s">
        <v>1083</v>
      </c>
      <c r="F5091" s="5">
        <v>10.9</v>
      </c>
      <c r="G5091" s="5">
        <v>10.9</v>
      </c>
      <c r="H5091" s="5">
        <v>10.9</v>
      </c>
      <c r="I5091" s="5"/>
      <c r="J5091" s="5"/>
      <c r="K5091" s="5"/>
      <c r="L5091" s="5">
        <f>100-100</f>
        <v>0</v>
      </c>
      <c r="M5091" s="5">
        <f t="shared" si="4249"/>
        <v>10.9</v>
      </c>
      <c r="N5091" s="5">
        <v>0</v>
      </c>
      <c r="O5091" s="5">
        <v>123.494</v>
      </c>
      <c r="P5091" s="5">
        <v>0</v>
      </c>
      <c r="Q5091" s="5">
        <v>0</v>
      </c>
      <c r="R5091" s="5">
        <v>0</v>
      </c>
      <c r="S5091" s="5">
        <v>0</v>
      </c>
      <c r="T5091" s="5">
        <v>0</v>
      </c>
      <c r="U5091" s="5">
        <v>0</v>
      </c>
      <c r="V5091" s="36">
        <v>0</v>
      </c>
      <c r="W5091" s="5" t="e">
        <f t="shared" si="4259"/>
        <v>#DIV/0!</v>
      </c>
      <c r="X5091" s="24" t="s">
        <v>1214</v>
      </c>
    </row>
    <row r="5092" spans="1:25" ht="31.5" hidden="1" x14ac:dyDescent="0.25">
      <c r="A5092" s="4" t="s">
        <v>795</v>
      </c>
      <c r="B5092" s="4" t="s">
        <v>1318</v>
      </c>
      <c r="C5092" s="4" t="s">
        <v>1082</v>
      </c>
      <c r="D5092" s="4"/>
      <c r="E5092" s="14" t="s">
        <v>1084</v>
      </c>
      <c r="F5092" s="5">
        <f t="shared" ref="F5092:L5093" si="4280">F5093</f>
        <v>0</v>
      </c>
      <c r="G5092" s="5">
        <f t="shared" si="4280"/>
        <v>0</v>
      </c>
      <c r="H5092" s="5">
        <f t="shared" si="4280"/>
        <v>0</v>
      </c>
      <c r="I5092" s="5">
        <f t="shared" si="4280"/>
        <v>0</v>
      </c>
      <c r="J5092" s="5">
        <f t="shared" si="4280"/>
        <v>0</v>
      </c>
      <c r="K5092" s="5">
        <f t="shared" si="4280"/>
        <v>0</v>
      </c>
      <c r="L5092" s="5">
        <f t="shared" si="4280"/>
        <v>0</v>
      </c>
      <c r="M5092" s="5">
        <f t="shared" si="4249"/>
        <v>0</v>
      </c>
      <c r="N5092" s="5">
        <v>0</v>
      </c>
      <c r="O5092" s="5">
        <f>O5093</f>
        <v>0</v>
      </c>
      <c r="P5092" s="5">
        <f t="shared" ref="P5092:V5093" si="4281">P5093</f>
        <v>0</v>
      </c>
      <c r="Q5092" s="5">
        <f t="shared" si="4281"/>
        <v>0</v>
      </c>
      <c r="R5092" s="5">
        <f t="shared" si="4281"/>
        <v>0</v>
      </c>
      <c r="S5092" s="5">
        <f t="shared" si="4281"/>
        <v>0</v>
      </c>
      <c r="T5092" s="5">
        <v>0</v>
      </c>
      <c r="U5092" s="5">
        <f t="shared" si="4281"/>
        <v>0</v>
      </c>
      <c r="V5092" s="36">
        <f t="shared" si="4281"/>
        <v>0</v>
      </c>
      <c r="W5092" s="5" t="e">
        <f t="shared" si="4259"/>
        <v>#DIV/0!</v>
      </c>
      <c r="X5092" s="24" t="s">
        <v>1214</v>
      </c>
      <c r="Y5092" s="2" t="s">
        <v>1236</v>
      </c>
    </row>
    <row r="5093" spans="1:25" ht="31.5" hidden="1" x14ac:dyDescent="0.25">
      <c r="A5093" s="4" t="s">
        <v>795</v>
      </c>
      <c r="B5093" s="4" t="s">
        <v>1318</v>
      </c>
      <c r="C5093" s="4" t="s">
        <v>1082</v>
      </c>
      <c r="D5093" s="4" t="s">
        <v>11</v>
      </c>
      <c r="E5093" s="14" t="s">
        <v>465</v>
      </c>
      <c r="F5093" s="5">
        <f t="shared" si="4280"/>
        <v>0</v>
      </c>
      <c r="G5093" s="5">
        <f t="shared" si="4280"/>
        <v>0</v>
      </c>
      <c r="H5093" s="5">
        <f t="shared" si="4280"/>
        <v>0</v>
      </c>
      <c r="I5093" s="5">
        <f t="shared" si="4280"/>
        <v>0</v>
      </c>
      <c r="J5093" s="5">
        <f t="shared" si="4280"/>
        <v>0</v>
      </c>
      <c r="K5093" s="5">
        <f t="shared" si="4280"/>
        <v>0</v>
      </c>
      <c r="L5093" s="5">
        <f t="shared" si="4280"/>
        <v>0</v>
      </c>
      <c r="M5093" s="5">
        <f t="shared" si="4249"/>
        <v>0</v>
      </c>
      <c r="N5093" s="5">
        <v>0</v>
      </c>
      <c r="O5093" s="5">
        <f>O5094</f>
        <v>0</v>
      </c>
      <c r="P5093" s="5">
        <f t="shared" si="4281"/>
        <v>0</v>
      </c>
      <c r="Q5093" s="5">
        <f t="shared" si="4281"/>
        <v>0</v>
      </c>
      <c r="R5093" s="5">
        <f t="shared" si="4281"/>
        <v>0</v>
      </c>
      <c r="S5093" s="5">
        <f t="shared" si="4281"/>
        <v>0</v>
      </c>
      <c r="T5093" s="5">
        <v>0</v>
      </c>
      <c r="U5093" s="5">
        <f t="shared" si="4281"/>
        <v>0</v>
      </c>
      <c r="V5093" s="36">
        <f t="shared" si="4281"/>
        <v>0</v>
      </c>
      <c r="W5093" s="5" t="e">
        <f t="shared" si="4259"/>
        <v>#DIV/0!</v>
      </c>
      <c r="X5093" s="24" t="s">
        <v>1214</v>
      </c>
      <c r="Y5093" s="2" t="s">
        <v>1236</v>
      </c>
    </row>
    <row r="5094" spans="1:25" ht="31.5" hidden="1" x14ac:dyDescent="0.25">
      <c r="A5094" s="4" t="s">
        <v>795</v>
      </c>
      <c r="B5094" s="4" t="s">
        <v>1318</v>
      </c>
      <c r="C5094" s="4" t="s">
        <v>1082</v>
      </c>
      <c r="D5094" s="4" t="s">
        <v>12</v>
      </c>
      <c r="E5094" s="14" t="s">
        <v>466</v>
      </c>
      <c r="F5094" s="5"/>
      <c r="G5094" s="5"/>
      <c r="H5094" s="5"/>
      <c r="I5094" s="5"/>
      <c r="J5094" s="5"/>
      <c r="K5094" s="5"/>
      <c r="L5094" s="5"/>
      <c r="M5094" s="5">
        <f t="shared" si="4249"/>
        <v>0</v>
      </c>
      <c r="N5094" s="5">
        <v>0</v>
      </c>
      <c r="O5094" s="5">
        <v>0</v>
      </c>
      <c r="P5094" s="5">
        <v>0</v>
      </c>
      <c r="Q5094" s="5">
        <v>0</v>
      </c>
      <c r="R5094" s="5">
        <v>0</v>
      </c>
      <c r="S5094" s="5">
        <v>0</v>
      </c>
      <c r="T5094" s="5">
        <v>0</v>
      </c>
      <c r="U5094" s="5">
        <v>0</v>
      </c>
      <c r="V5094" s="36">
        <v>0</v>
      </c>
      <c r="W5094" s="5" t="e">
        <f t="shared" si="4259"/>
        <v>#DIV/0!</v>
      </c>
      <c r="X5094" s="24" t="s">
        <v>1214</v>
      </c>
      <c r="Y5094" s="2" t="s">
        <v>1236</v>
      </c>
    </row>
    <row r="5095" spans="1:25" ht="31.5" x14ac:dyDescent="0.25">
      <c r="A5095" s="7" t="s">
        <v>795</v>
      </c>
      <c r="B5095" s="7" t="s">
        <v>65</v>
      </c>
      <c r="C5095" s="7"/>
      <c r="D5095" s="7"/>
      <c r="E5095" s="18" t="s">
        <v>426</v>
      </c>
      <c r="F5095" s="5">
        <f>F5096</f>
        <v>46203.9</v>
      </c>
      <c r="G5095" s="5">
        <f t="shared" ref="G5095:L5096" si="4282">G5096</f>
        <v>50076.9</v>
      </c>
      <c r="H5095" s="5">
        <f t="shared" si="4282"/>
        <v>54258.2</v>
      </c>
      <c r="I5095" s="5">
        <f t="shared" si="4282"/>
        <v>0</v>
      </c>
      <c r="J5095" s="5">
        <f t="shared" si="4282"/>
        <v>0</v>
      </c>
      <c r="K5095" s="5">
        <f t="shared" si="4282"/>
        <v>0</v>
      </c>
      <c r="L5095" s="5">
        <f t="shared" si="4282"/>
        <v>20457.16</v>
      </c>
      <c r="M5095" s="5">
        <f t="shared" si="4249"/>
        <v>66661.06</v>
      </c>
      <c r="N5095" s="8">
        <v>418.86400000000003</v>
      </c>
      <c r="O5095" s="5">
        <f>O5096+O5098</f>
        <v>44310</v>
      </c>
      <c r="P5095" s="5">
        <f t="shared" ref="P5095:V5095" si="4283">P5096+P5098</f>
        <v>0</v>
      </c>
      <c r="Q5095" s="5">
        <f t="shared" si="4283"/>
        <v>0</v>
      </c>
      <c r="R5095" s="5">
        <f t="shared" si="4283"/>
        <v>0</v>
      </c>
      <c r="S5095" s="5">
        <f t="shared" si="4283"/>
        <v>0</v>
      </c>
      <c r="T5095" s="8">
        <v>418.86387999999999</v>
      </c>
      <c r="U5095" s="5">
        <f t="shared" si="4283"/>
        <v>0</v>
      </c>
      <c r="V5095" s="36">
        <f t="shared" si="4283"/>
        <v>0</v>
      </c>
      <c r="W5095" s="8">
        <f t="shared" si="4259"/>
        <v>99.99997135108292</v>
      </c>
      <c r="X5095" s="26"/>
    </row>
    <row r="5096" spans="1:25" ht="31.5" x14ac:dyDescent="0.25">
      <c r="A5096" s="9" t="s">
        <v>795</v>
      </c>
      <c r="B5096" s="9" t="s">
        <v>1320</v>
      </c>
      <c r="C5096" s="9"/>
      <c r="D5096" s="9"/>
      <c r="E5096" s="13" t="s">
        <v>441</v>
      </c>
      <c r="F5096" s="5">
        <f>F5097</f>
        <v>46203.9</v>
      </c>
      <c r="G5096" s="5">
        <f t="shared" si="4282"/>
        <v>50076.9</v>
      </c>
      <c r="H5096" s="5">
        <f t="shared" si="4282"/>
        <v>54258.2</v>
      </c>
      <c r="I5096" s="5">
        <f t="shared" si="4282"/>
        <v>0</v>
      </c>
      <c r="J5096" s="5">
        <f t="shared" si="4282"/>
        <v>0</v>
      </c>
      <c r="K5096" s="5">
        <f t="shared" si="4282"/>
        <v>0</v>
      </c>
      <c r="L5096" s="5">
        <f t="shared" si="4282"/>
        <v>20457.16</v>
      </c>
      <c r="M5096" s="5">
        <f t="shared" si="4249"/>
        <v>66661.06</v>
      </c>
      <c r="N5096" s="11">
        <v>418.86400000000003</v>
      </c>
      <c r="O5096" s="5">
        <f>O5097</f>
        <v>44294.936399999999</v>
      </c>
      <c r="P5096" s="5">
        <f t="shared" ref="P5096:V5096" si="4284">P5097</f>
        <v>0</v>
      </c>
      <c r="Q5096" s="5">
        <f t="shared" si="4284"/>
        <v>0</v>
      </c>
      <c r="R5096" s="5">
        <f t="shared" si="4284"/>
        <v>0</v>
      </c>
      <c r="S5096" s="5">
        <f t="shared" si="4284"/>
        <v>0</v>
      </c>
      <c r="T5096" s="11">
        <v>418.86387999999999</v>
      </c>
      <c r="U5096" s="5">
        <f t="shared" si="4284"/>
        <v>0</v>
      </c>
      <c r="V5096" s="36">
        <f t="shared" si="4284"/>
        <v>0</v>
      </c>
      <c r="W5096" s="11">
        <f t="shared" si="4259"/>
        <v>99.99997135108292</v>
      </c>
      <c r="X5096" s="26"/>
    </row>
    <row r="5097" spans="1:25" ht="31.5" x14ac:dyDescent="0.25">
      <c r="A5097" s="4" t="s">
        <v>795</v>
      </c>
      <c r="B5097" s="4" t="s">
        <v>1320</v>
      </c>
      <c r="C5097" s="4" t="s">
        <v>22</v>
      </c>
      <c r="D5097" s="4"/>
      <c r="E5097" s="14" t="s">
        <v>699</v>
      </c>
      <c r="F5097" s="5">
        <v>46203.9</v>
      </c>
      <c r="G5097" s="5">
        <v>50076.9</v>
      </c>
      <c r="H5097" s="5">
        <v>54258.2</v>
      </c>
      <c r="I5097" s="5"/>
      <c r="J5097" s="5"/>
      <c r="K5097" s="5"/>
      <c r="L5097" s="5">
        <f>10000+2094.36+8362.8</f>
        <v>20457.16</v>
      </c>
      <c r="M5097" s="5">
        <f t="shared" si="4249"/>
        <v>66661.06</v>
      </c>
      <c r="N5097" s="5">
        <v>418.86400000000003</v>
      </c>
      <c r="O5097" s="5">
        <v>44294.936399999999</v>
      </c>
      <c r="P5097" s="5">
        <v>0</v>
      </c>
      <c r="Q5097" s="5">
        <v>0</v>
      </c>
      <c r="R5097" s="5">
        <v>0</v>
      </c>
      <c r="S5097" s="5">
        <v>0</v>
      </c>
      <c r="T5097" s="5">
        <v>418.86387999999999</v>
      </c>
      <c r="U5097" s="5">
        <v>0</v>
      </c>
      <c r="V5097" s="36">
        <v>0</v>
      </c>
      <c r="W5097" s="5">
        <f t="shared" si="4259"/>
        <v>99.99997135108292</v>
      </c>
      <c r="X5097" s="26"/>
    </row>
    <row r="5098" spans="1:25" x14ac:dyDescent="0.25">
      <c r="A5098" s="4" t="s">
        <v>795</v>
      </c>
      <c r="B5098" s="4" t="s">
        <v>1320</v>
      </c>
      <c r="C5098" s="4" t="s">
        <v>23</v>
      </c>
      <c r="D5098" s="4"/>
      <c r="E5098" s="14" t="s">
        <v>705</v>
      </c>
      <c r="F5098" s="5"/>
      <c r="G5098" s="5"/>
      <c r="H5098" s="5"/>
      <c r="I5098" s="5"/>
      <c r="J5098" s="5"/>
      <c r="K5098" s="5"/>
      <c r="L5098" s="5"/>
      <c r="M5098" s="5">
        <f>M5099</f>
        <v>0</v>
      </c>
      <c r="N5098" s="5">
        <v>418.86400000000003</v>
      </c>
      <c r="O5098" s="5">
        <f>O5099</f>
        <v>15.063599999999999</v>
      </c>
      <c r="P5098" s="5">
        <f t="shared" ref="P5098:V5098" si="4285">P5099</f>
        <v>0</v>
      </c>
      <c r="Q5098" s="5">
        <f t="shared" si="4285"/>
        <v>0</v>
      </c>
      <c r="R5098" s="5">
        <f t="shared" si="4285"/>
        <v>0</v>
      </c>
      <c r="S5098" s="5">
        <f t="shared" si="4285"/>
        <v>0</v>
      </c>
      <c r="T5098" s="5">
        <v>418.86387999999999</v>
      </c>
      <c r="U5098" s="5">
        <f t="shared" si="4285"/>
        <v>0</v>
      </c>
      <c r="V5098" s="36">
        <f t="shared" si="4285"/>
        <v>0</v>
      </c>
      <c r="W5098" s="5">
        <f t="shared" si="4259"/>
        <v>99.99997135108292</v>
      </c>
      <c r="X5098" s="26"/>
    </row>
    <row r="5099" spans="1:25" ht="31.5" x14ac:dyDescent="0.25">
      <c r="A5099" s="4" t="s">
        <v>795</v>
      </c>
      <c r="B5099" s="4" t="s">
        <v>1320</v>
      </c>
      <c r="C5099" s="4" t="s">
        <v>1629</v>
      </c>
      <c r="D5099" s="4"/>
      <c r="E5099" s="14" t="s">
        <v>1630</v>
      </c>
      <c r="F5099" s="5"/>
      <c r="G5099" s="5"/>
      <c r="H5099" s="5"/>
      <c r="I5099" s="5"/>
      <c r="J5099" s="5"/>
      <c r="K5099" s="5"/>
      <c r="L5099" s="5"/>
      <c r="M5099" s="5">
        <v>0</v>
      </c>
      <c r="N5099" s="5">
        <v>307.56400000000002</v>
      </c>
      <c r="O5099" s="5">
        <v>15.063599999999999</v>
      </c>
      <c r="P5099" s="5">
        <v>0</v>
      </c>
      <c r="Q5099" s="5">
        <v>0</v>
      </c>
      <c r="R5099" s="5">
        <v>0</v>
      </c>
      <c r="S5099" s="5">
        <v>0</v>
      </c>
      <c r="T5099" s="5">
        <v>307.56387999999998</v>
      </c>
      <c r="U5099" s="5">
        <v>0</v>
      </c>
      <c r="V5099" s="36">
        <v>0</v>
      </c>
      <c r="W5099" s="5">
        <f t="shared" si="4259"/>
        <v>99.999960983730205</v>
      </c>
      <c r="X5099" s="26"/>
    </row>
    <row r="5100" spans="1:25" ht="31.5" x14ac:dyDescent="0.25">
      <c r="A5100" s="4" t="s">
        <v>795</v>
      </c>
      <c r="B5100" s="4" t="s">
        <v>1320</v>
      </c>
      <c r="C5100" s="4" t="s">
        <v>1629</v>
      </c>
      <c r="D5100" s="4" t="s">
        <v>11</v>
      </c>
      <c r="E5100" s="14" t="s">
        <v>465</v>
      </c>
      <c r="F5100" s="5">
        <f>F5101</f>
        <v>7584.2</v>
      </c>
      <c r="G5100" s="5">
        <f t="shared" ref="G5100:L5101" si="4286">G5101</f>
        <v>2214.1999999999998</v>
      </c>
      <c r="H5100" s="5">
        <f t="shared" si="4286"/>
        <v>2214.1999999999998</v>
      </c>
      <c r="I5100" s="5">
        <f t="shared" si="4286"/>
        <v>0</v>
      </c>
      <c r="J5100" s="5">
        <f t="shared" si="4286"/>
        <v>0</v>
      </c>
      <c r="K5100" s="5">
        <f t="shared" si="4286"/>
        <v>0</v>
      </c>
      <c r="L5100" s="5">
        <f t="shared" si="4286"/>
        <v>-5400</v>
      </c>
      <c r="M5100" s="5">
        <f t="shared" si="4249"/>
        <v>2184.1999999999998</v>
      </c>
      <c r="N5100" s="5">
        <v>307.56400000000002</v>
      </c>
      <c r="O5100" s="5">
        <f>O5101</f>
        <v>1715.08</v>
      </c>
      <c r="P5100" s="5">
        <f t="shared" ref="P5100:V5101" si="4287">P5101</f>
        <v>0</v>
      </c>
      <c r="Q5100" s="5">
        <f t="shared" si="4287"/>
        <v>0</v>
      </c>
      <c r="R5100" s="5">
        <f t="shared" si="4287"/>
        <v>0</v>
      </c>
      <c r="S5100" s="5">
        <f t="shared" si="4287"/>
        <v>0</v>
      </c>
      <c r="T5100" s="5">
        <v>307.56387999999998</v>
      </c>
      <c r="U5100" s="5">
        <f t="shared" si="4287"/>
        <v>0</v>
      </c>
      <c r="V5100" s="36">
        <f t="shared" si="4287"/>
        <v>0</v>
      </c>
      <c r="W5100" s="5">
        <f t="shared" si="4259"/>
        <v>99.999960983730205</v>
      </c>
      <c r="X5100" s="26"/>
    </row>
    <row r="5101" spans="1:25" ht="31.5" x14ac:dyDescent="0.25">
      <c r="A5101" s="4" t="s">
        <v>795</v>
      </c>
      <c r="B5101" s="4" t="s">
        <v>1320</v>
      </c>
      <c r="C5101" s="4" t="s">
        <v>1629</v>
      </c>
      <c r="D5101" s="4" t="s">
        <v>12</v>
      </c>
      <c r="E5101" s="14" t="s">
        <v>466</v>
      </c>
      <c r="F5101" s="5">
        <f>F5102</f>
        <v>7584.2</v>
      </c>
      <c r="G5101" s="5">
        <f t="shared" si="4286"/>
        <v>2214.1999999999998</v>
      </c>
      <c r="H5101" s="5">
        <f t="shared" si="4286"/>
        <v>2214.1999999999998</v>
      </c>
      <c r="I5101" s="5">
        <f t="shared" si="4286"/>
        <v>0</v>
      </c>
      <c r="J5101" s="5">
        <f t="shared" si="4286"/>
        <v>0</v>
      </c>
      <c r="K5101" s="5">
        <f t="shared" si="4286"/>
        <v>0</v>
      </c>
      <c r="L5101" s="5">
        <f t="shared" si="4286"/>
        <v>-5400</v>
      </c>
      <c r="M5101" s="5">
        <f t="shared" si="4249"/>
        <v>2184.1999999999998</v>
      </c>
      <c r="N5101" s="5">
        <v>307.56400000000002</v>
      </c>
      <c r="O5101" s="5">
        <f>O5102</f>
        <v>1715.08</v>
      </c>
      <c r="P5101" s="5">
        <f t="shared" si="4287"/>
        <v>0</v>
      </c>
      <c r="Q5101" s="5">
        <f t="shared" si="4287"/>
        <v>0</v>
      </c>
      <c r="R5101" s="5">
        <f t="shared" si="4287"/>
        <v>0</v>
      </c>
      <c r="S5101" s="5">
        <f t="shared" si="4287"/>
        <v>0</v>
      </c>
      <c r="T5101" s="5">
        <v>307.56387999999998</v>
      </c>
      <c r="U5101" s="5">
        <f t="shared" si="4287"/>
        <v>0</v>
      </c>
      <c r="V5101" s="36">
        <f t="shared" si="4287"/>
        <v>0</v>
      </c>
      <c r="W5101" s="5">
        <f t="shared" si="4259"/>
        <v>99.999960983730205</v>
      </c>
      <c r="X5101" s="26"/>
    </row>
    <row r="5102" spans="1:25" ht="31.5" x14ac:dyDescent="0.25">
      <c r="A5102" s="4" t="s">
        <v>795</v>
      </c>
      <c r="B5102" s="4" t="s">
        <v>1320</v>
      </c>
      <c r="C5102" s="4" t="s">
        <v>264</v>
      </c>
      <c r="D5102" s="4"/>
      <c r="E5102" s="14" t="s">
        <v>714</v>
      </c>
      <c r="F5102" s="5">
        <v>7584.2</v>
      </c>
      <c r="G5102" s="5">
        <v>2214.1999999999998</v>
      </c>
      <c r="H5102" s="5">
        <v>2214.1999999999998</v>
      </c>
      <c r="I5102" s="5"/>
      <c r="J5102" s="5"/>
      <c r="K5102" s="5"/>
      <c r="L5102" s="5">
        <v>-5400</v>
      </c>
      <c r="M5102" s="5">
        <f t="shared" si="4249"/>
        <v>2184.1999999999998</v>
      </c>
      <c r="N5102" s="5">
        <v>111.3</v>
      </c>
      <c r="O5102" s="5">
        <v>1715.08</v>
      </c>
      <c r="P5102" s="5">
        <v>0</v>
      </c>
      <c r="Q5102" s="5">
        <v>0</v>
      </c>
      <c r="R5102" s="5">
        <v>0</v>
      </c>
      <c r="S5102" s="5">
        <v>0</v>
      </c>
      <c r="T5102" s="5">
        <v>111.3</v>
      </c>
      <c r="U5102" s="5">
        <v>0</v>
      </c>
      <c r="V5102" s="36">
        <v>0</v>
      </c>
      <c r="W5102" s="5">
        <f t="shared" si="4259"/>
        <v>100</v>
      </c>
      <c r="X5102" s="26"/>
    </row>
    <row r="5103" spans="1:25" ht="31.5" x14ac:dyDescent="0.25">
      <c r="A5103" s="4" t="s">
        <v>795</v>
      </c>
      <c r="B5103" s="4" t="s">
        <v>1320</v>
      </c>
      <c r="C5103" s="4" t="s">
        <v>264</v>
      </c>
      <c r="D5103" s="4" t="s">
        <v>11</v>
      </c>
      <c r="E5103" s="14" t="s">
        <v>465</v>
      </c>
      <c r="F5103" s="5"/>
      <c r="G5103" s="5"/>
      <c r="H5103" s="5"/>
      <c r="I5103" s="5"/>
      <c r="J5103" s="5"/>
      <c r="K5103" s="5"/>
      <c r="L5103" s="5"/>
      <c r="M5103" s="5">
        <f t="shared" ref="M5103:O5104" si="4288">M5104</f>
        <v>0</v>
      </c>
      <c r="N5103" s="5">
        <v>111.3</v>
      </c>
      <c r="O5103" s="5">
        <f t="shared" si="4288"/>
        <v>0</v>
      </c>
      <c r="P5103" s="5">
        <f t="shared" ref="P5103:V5104" si="4289">P5104</f>
        <v>0</v>
      </c>
      <c r="Q5103" s="5">
        <f t="shared" si="4289"/>
        <v>0</v>
      </c>
      <c r="R5103" s="5">
        <f t="shared" si="4289"/>
        <v>0</v>
      </c>
      <c r="S5103" s="5">
        <f t="shared" si="4289"/>
        <v>0</v>
      </c>
      <c r="T5103" s="5">
        <v>111.3</v>
      </c>
      <c r="U5103" s="5">
        <f t="shared" si="4289"/>
        <v>0</v>
      </c>
      <c r="V5103" s="36">
        <f t="shared" si="4289"/>
        <v>0</v>
      </c>
      <c r="W5103" s="5">
        <f t="shared" si="4259"/>
        <v>100</v>
      </c>
      <c r="X5103" s="24"/>
    </row>
    <row r="5104" spans="1:25" ht="31.5" x14ac:dyDescent="0.25">
      <c r="A5104" s="4" t="s">
        <v>795</v>
      </c>
      <c r="B5104" s="4" t="s">
        <v>1320</v>
      </c>
      <c r="C5104" s="4" t="s">
        <v>264</v>
      </c>
      <c r="D5104" s="4" t="s">
        <v>12</v>
      </c>
      <c r="E5104" s="14" t="s">
        <v>466</v>
      </c>
      <c r="F5104" s="5"/>
      <c r="G5104" s="5"/>
      <c r="H5104" s="5"/>
      <c r="I5104" s="5"/>
      <c r="J5104" s="5"/>
      <c r="K5104" s="5"/>
      <c r="L5104" s="5"/>
      <c r="M5104" s="5">
        <f t="shared" si="4288"/>
        <v>0</v>
      </c>
      <c r="N5104" s="5">
        <v>111.3</v>
      </c>
      <c r="O5104" s="5">
        <f t="shared" si="4288"/>
        <v>0</v>
      </c>
      <c r="P5104" s="5">
        <f t="shared" si="4289"/>
        <v>0</v>
      </c>
      <c r="Q5104" s="5">
        <f t="shared" si="4289"/>
        <v>0</v>
      </c>
      <c r="R5104" s="5">
        <f t="shared" si="4289"/>
        <v>0</v>
      </c>
      <c r="S5104" s="5">
        <f t="shared" si="4289"/>
        <v>0</v>
      </c>
      <c r="T5104" s="5">
        <v>111.3</v>
      </c>
      <c r="U5104" s="5">
        <f t="shared" si="4289"/>
        <v>0</v>
      </c>
      <c r="V5104" s="36">
        <f t="shared" si="4289"/>
        <v>0</v>
      </c>
      <c r="W5104" s="5">
        <f t="shared" si="4259"/>
        <v>100</v>
      </c>
      <c r="X5104" s="24"/>
    </row>
    <row r="5105" spans="1:25" ht="31.5" x14ac:dyDescent="0.25">
      <c r="A5105" s="7" t="s">
        <v>289</v>
      </c>
      <c r="B5105" s="7" t="s">
        <v>1317</v>
      </c>
      <c r="C5105" s="7"/>
      <c r="D5105" s="7"/>
      <c r="E5105" s="18" t="s">
        <v>417</v>
      </c>
      <c r="F5105" s="5"/>
      <c r="G5105" s="5"/>
      <c r="H5105" s="5"/>
      <c r="I5105" s="5"/>
      <c r="J5105" s="5"/>
      <c r="K5105" s="5"/>
      <c r="L5105" s="5"/>
      <c r="M5105" s="5">
        <v>0</v>
      </c>
      <c r="N5105" s="8">
        <v>72109.480150000003</v>
      </c>
      <c r="O5105" s="5">
        <v>0</v>
      </c>
      <c r="P5105" s="5">
        <v>0</v>
      </c>
      <c r="Q5105" s="5">
        <v>0</v>
      </c>
      <c r="R5105" s="5">
        <v>0</v>
      </c>
      <c r="S5105" s="5">
        <v>0</v>
      </c>
      <c r="T5105" s="8">
        <v>72100.866290000005</v>
      </c>
      <c r="U5105" s="5">
        <v>0</v>
      </c>
      <c r="V5105" s="36">
        <v>0</v>
      </c>
      <c r="W5105" s="8">
        <f t="shared" si="4259"/>
        <v>99.988054469423332</v>
      </c>
      <c r="X5105" s="24"/>
    </row>
    <row r="5106" spans="1:25" x14ac:dyDescent="0.25">
      <c r="A5106" s="7" t="s">
        <v>289</v>
      </c>
      <c r="B5106" s="7" t="s">
        <v>5</v>
      </c>
      <c r="C5106" s="7"/>
      <c r="D5106" s="7"/>
      <c r="E5106" s="18" t="s">
        <v>425</v>
      </c>
      <c r="F5106" s="5">
        <f t="shared" ref="F5106:L5108" si="4290">F5107</f>
        <v>477687.6</v>
      </c>
      <c r="G5106" s="5">
        <f t="shared" si="4290"/>
        <v>401141.8</v>
      </c>
      <c r="H5106" s="5">
        <f t="shared" si="4290"/>
        <v>0</v>
      </c>
      <c r="I5106" s="5">
        <f t="shared" si="4290"/>
        <v>0</v>
      </c>
      <c r="J5106" s="5">
        <f t="shared" si="4290"/>
        <v>0</v>
      </c>
      <c r="K5106" s="5">
        <f t="shared" si="4290"/>
        <v>0</v>
      </c>
      <c r="L5106" s="5">
        <f t="shared" si="4290"/>
        <v>59135.766000000003</v>
      </c>
      <c r="M5106" s="5">
        <f t="shared" si="4249"/>
        <v>536823.36599999992</v>
      </c>
      <c r="N5106" s="8">
        <v>43389.242000000006</v>
      </c>
      <c r="O5106" s="5">
        <f t="shared" ref="O5106:O5108" si="4291">O5107</f>
        <v>0</v>
      </c>
      <c r="P5106" s="5">
        <f t="shared" ref="P5106:V5108" si="4292">P5107</f>
        <v>297979.56599999999</v>
      </c>
      <c r="Q5106" s="5">
        <f t="shared" si="4292"/>
        <v>0</v>
      </c>
      <c r="R5106" s="5">
        <f t="shared" si="4292"/>
        <v>0</v>
      </c>
      <c r="S5106" s="5">
        <f t="shared" si="4292"/>
        <v>0</v>
      </c>
      <c r="T5106" s="8">
        <v>43380.660370000005</v>
      </c>
      <c r="U5106" s="5">
        <f t="shared" si="4292"/>
        <v>0</v>
      </c>
      <c r="V5106" s="36">
        <f t="shared" si="4292"/>
        <v>0</v>
      </c>
      <c r="W5106" s="8">
        <f t="shared" si="4259"/>
        <v>99.980221756351497</v>
      </c>
      <c r="X5106" s="24"/>
    </row>
    <row r="5107" spans="1:25" x14ac:dyDescent="0.25">
      <c r="A5107" s="9" t="s">
        <v>289</v>
      </c>
      <c r="B5107" s="9" t="s">
        <v>1318</v>
      </c>
      <c r="C5107" s="9"/>
      <c r="D5107" s="9"/>
      <c r="E5107" s="13" t="s">
        <v>440</v>
      </c>
      <c r="F5107" s="5">
        <f t="shared" si="4290"/>
        <v>477687.6</v>
      </c>
      <c r="G5107" s="5">
        <f t="shared" si="4290"/>
        <v>401141.8</v>
      </c>
      <c r="H5107" s="5">
        <f t="shared" si="4290"/>
        <v>0</v>
      </c>
      <c r="I5107" s="5">
        <f t="shared" si="4290"/>
        <v>0</v>
      </c>
      <c r="J5107" s="5">
        <f t="shared" si="4290"/>
        <v>0</v>
      </c>
      <c r="K5107" s="5">
        <f t="shared" si="4290"/>
        <v>0</v>
      </c>
      <c r="L5107" s="5">
        <f t="shared" si="4290"/>
        <v>59135.766000000003</v>
      </c>
      <c r="M5107" s="5">
        <f t="shared" si="4249"/>
        <v>536823.36599999992</v>
      </c>
      <c r="N5107" s="11">
        <v>43389.242000000006</v>
      </c>
      <c r="O5107" s="5">
        <f t="shared" si="4291"/>
        <v>0</v>
      </c>
      <c r="P5107" s="5">
        <f t="shared" si="4292"/>
        <v>297979.56599999999</v>
      </c>
      <c r="Q5107" s="5">
        <f t="shared" si="4292"/>
        <v>0</v>
      </c>
      <c r="R5107" s="5">
        <f t="shared" si="4292"/>
        <v>0</v>
      </c>
      <c r="S5107" s="5">
        <f t="shared" si="4292"/>
        <v>0</v>
      </c>
      <c r="T5107" s="11">
        <v>43380.660370000005</v>
      </c>
      <c r="U5107" s="5">
        <f t="shared" si="4292"/>
        <v>0</v>
      </c>
      <c r="V5107" s="36">
        <f t="shared" si="4292"/>
        <v>0</v>
      </c>
      <c r="W5107" s="11">
        <f t="shared" si="4259"/>
        <v>99.980221756351497</v>
      </c>
      <c r="X5107" s="26"/>
    </row>
    <row r="5108" spans="1:25" ht="31.5" x14ac:dyDescent="0.25">
      <c r="A5108" s="4" t="s">
        <v>289</v>
      </c>
      <c r="B5108" s="4" t="s">
        <v>1318</v>
      </c>
      <c r="C5108" s="4" t="s">
        <v>22</v>
      </c>
      <c r="D5108" s="4"/>
      <c r="E5108" s="14" t="s">
        <v>699</v>
      </c>
      <c r="F5108" s="5">
        <f t="shared" si="4290"/>
        <v>477687.6</v>
      </c>
      <c r="G5108" s="5">
        <f t="shared" si="4290"/>
        <v>401141.8</v>
      </c>
      <c r="H5108" s="5">
        <f t="shared" si="4290"/>
        <v>0</v>
      </c>
      <c r="I5108" s="5">
        <f t="shared" si="4290"/>
        <v>0</v>
      </c>
      <c r="J5108" s="5">
        <f t="shared" si="4290"/>
        <v>0</v>
      </c>
      <c r="K5108" s="5">
        <f t="shared" si="4290"/>
        <v>0</v>
      </c>
      <c r="L5108" s="5">
        <f t="shared" si="4290"/>
        <v>59135.766000000003</v>
      </c>
      <c r="M5108" s="5">
        <f t="shared" si="4249"/>
        <v>536823.36599999992</v>
      </c>
      <c r="N5108" s="5">
        <v>20.015999999999998</v>
      </c>
      <c r="O5108" s="5">
        <f t="shared" si="4291"/>
        <v>0</v>
      </c>
      <c r="P5108" s="5">
        <f t="shared" si="4292"/>
        <v>297979.56599999999</v>
      </c>
      <c r="Q5108" s="5">
        <f t="shared" si="4292"/>
        <v>0</v>
      </c>
      <c r="R5108" s="5">
        <f t="shared" si="4292"/>
        <v>0</v>
      </c>
      <c r="S5108" s="5">
        <f t="shared" si="4292"/>
        <v>0</v>
      </c>
      <c r="T5108" s="5">
        <v>20.015999999999998</v>
      </c>
      <c r="U5108" s="5">
        <f t="shared" si="4292"/>
        <v>0</v>
      </c>
      <c r="V5108" s="36">
        <f t="shared" si="4292"/>
        <v>0</v>
      </c>
      <c r="W5108" s="5">
        <f t="shared" si="4259"/>
        <v>100</v>
      </c>
      <c r="X5108" s="26"/>
    </row>
    <row r="5109" spans="1:25" x14ac:dyDescent="0.25">
      <c r="A5109" s="4" t="s">
        <v>289</v>
      </c>
      <c r="B5109" s="4" t="s">
        <v>1318</v>
      </c>
      <c r="C5109" s="4" t="s">
        <v>23</v>
      </c>
      <c r="D5109" s="4"/>
      <c r="E5109" s="14" t="s">
        <v>705</v>
      </c>
      <c r="F5109" s="5">
        <v>477687.6</v>
      </c>
      <c r="G5109" s="5">
        <v>401141.8</v>
      </c>
      <c r="H5109" s="5"/>
      <c r="I5109" s="5"/>
      <c r="J5109" s="5"/>
      <c r="K5109" s="5"/>
      <c r="L5109" s="5">
        <f>178999.991-119864.225</f>
        <v>59135.766000000003</v>
      </c>
      <c r="M5109" s="5">
        <f t="shared" si="4249"/>
        <v>536823.36599999992</v>
      </c>
      <c r="N5109" s="5">
        <v>20.015999999999998</v>
      </c>
      <c r="O5109" s="5">
        <v>0</v>
      </c>
      <c r="P5109" s="5">
        <v>297979.56599999999</v>
      </c>
      <c r="Q5109" s="5">
        <v>0</v>
      </c>
      <c r="R5109" s="5">
        <v>0</v>
      </c>
      <c r="S5109" s="5">
        <v>0</v>
      </c>
      <c r="T5109" s="5">
        <v>20.015999999999998</v>
      </c>
      <c r="U5109" s="5">
        <v>0</v>
      </c>
      <c r="V5109" s="36">
        <v>0</v>
      </c>
      <c r="W5109" s="5">
        <f t="shared" si="4259"/>
        <v>100</v>
      </c>
      <c r="X5109" s="26"/>
    </row>
    <row r="5110" spans="1:25" ht="47.25" x14ac:dyDescent="0.25">
      <c r="A5110" s="4" t="s">
        <v>289</v>
      </c>
      <c r="B5110" s="4" t="s">
        <v>1318</v>
      </c>
      <c r="C5110" s="4" t="s">
        <v>290</v>
      </c>
      <c r="D5110" s="4"/>
      <c r="E5110" s="14" t="s">
        <v>712</v>
      </c>
      <c r="F5110" s="5">
        <f t="shared" ref="F5110:K5112" si="4293">F5111</f>
        <v>0</v>
      </c>
      <c r="G5110" s="5">
        <f t="shared" si="4293"/>
        <v>0</v>
      </c>
      <c r="H5110" s="5">
        <f t="shared" si="4293"/>
        <v>0</v>
      </c>
      <c r="I5110" s="5">
        <f>I5111+I5116</f>
        <v>0</v>
      </c>
      <c r="J5110" s="5">
        <f>J5111+J5116</f>
        <v>76971.5</v>
      </c>
      <c r="K5110" s="5">
        <f>K5111+K5116</f>
        <v>0</v>
      </c>
      <c r="L5110" s="5">
        <f>L5111+L5116</f>
        <v>50000</v>
      </c>
      <c r="M5110" s="5">
        <f t="shared" si="4249"/>
        <v>50000</v>
      </c>
      <c r="N5110" s="5">
        <v>20.015999999999998</v>
      </c>
      <c r="O5110" s="5">
        <f t="shared" ref="O5110:V5110" si="4294">O5111+O5116</f>
        <v>50000</v>
      </c>
      <c r="P5110" s="5">
        <f t="shared" si="4294"/>
        <v>0</v>
      </c>
      <c r="Q5110" s="5">
        <f t="shared" si="4294"/>
        <v>0</v>
      </c>
      <c r="R5110" s="5">
        <f t="shared" si="4294"/>
        <v>0</v>
      </c>
      <c r="S5110" s="5">
        <f t="shared" si="4294"/>
        <v>0</v>
      </c>
      <c r="T5110" s="5">
        <v>20.015999999999998</v>
      </c>
      <c r="U5110" s="5">
        <f t="shared" si="4294"/>
        <v>0</v>
      </c>
      <c r="V5110" s="36">
        <f t="shared" si="4294"/>
        <v>0</v>
      </c>
      <c r="W5110" s="5">
        <f t="shared" si="4259"/>
        <v>100</v>
      </c>
      <c r="X5110" s="24"/>
    </row>
    <row r="5111" spans="1:25" ht="31.5" x14ac:dyDescent="0.25">
      <c r="A5111" s="4" t="s">
        <v>289</v>
      </c>
      <c r="B5111" s="4" t="s">
        <v>1318</v>
      </c>
      <c r="C5111" s="4" t="s">
        <v>290</v>
      </c>
      <c r="D5111" s="4" t="s">
        <v>11</v>
      </c>
      <c r="E5111" s="14" t="s">
        <v>465</v>
      </c>
      <c r="F5111" s="5">
        <f t="shared" ref="F5111:L5111" si="4295">F5112+F5114</f>
        <v>0</v>
      </c>
      <c r="G5111" s="5">
        <f t="shared" si="4295"/>
        <v>0</v>
      </c>
      <c r="H5111" s="5">
        <f t="shared" si="4295"/>
        <v>0</v>
      </c>
      <c r="I5111" s="5">
        <f t="shared" si="4295"/>
        <v>0</v>
      </c>
      <c r="J5111" s="5">
        <f t="shared" si="4295"/>
        <v>0</v>
      </c>
      <c r="K5111" s="5">
        <f t="shared" si="4295"/>
        <v>0</v>
      </c>
      <c r="L5111" s="5">
        <f t="shared" si="4295"/>
        <v>0</v>
      </c>
      <c r="M5111" s="5">
        <f t="shared" si="4249"/>
        <v>0</v>
      </c>
      <c r="N5111" s="5">
        <v>20.015999999999998</v>
      </c>
      <c r="O5111" s="5">
        <f>O5112+O5114</f>
        <v>0</v>
      </c>
      <c r="P5111" s="5">
        <f t="shared" ref="P5111:V5111" si="4296">P5112+P5114</f>
        <v>0</v>
      </c>
      <c r="Q5111" s="5">
        <f t="shared" si="4296"/>
        <v>0</v>
      </c>
      <c r="R5111" s="5">
        <f t="shared" si="4296"/>
        <v>0</v>
      </c>
      <c r="S5111" s="5">
        <f t="shared" si="4296"/>
        <v>0</v>
      </c>
      <c r="T5111" s="5">
        <v>20.015999999999998</v>
      </c>
      <c r="U5111" s="5">
        <f t="shared" si="4296"/>
        <v>0</v>
      </c>
      <c r="V5111" s="36">
        <f t="shared" si="4296"/>
        <v>0</v>
      </c>
      <c r="W5111" s="5">
        <f t="shared" si="4259"/>
        <v>100</v>
      </c>
      <c r="X5111" s="24"/>
      <c r="Y5111" s="2" t="s">
        <v>1236</v>
      </c>
    </row>
    <row r="5112" spans="1:25" ht="31.5" x14ac:dyDescent="0.25">
      <c r="A5112" s="4" t="s">
        <v>289</v>
      </c>
      <c r="B5112" s="4" t="s">
        <v>1318</v>
      </c>
      <c r="C5112" s="4" t="s">
        <v>290</v>
      </c>
      <c r="D5112" s="4" t="s">
        <v>12</v>
      </c>
      <c r="E5112" s="14" t="s">
        <v>466</v>
      </c>
      <c r="F5112" s="5">
        <f t="shared" si="4293"/>
        <v>0</v>
      </c>
      <c r="G5112" s="5">
        <f t="shared" si="4293"/>
        <v>0</v>
      </c>
      <c r="H5112" s="5">
        <f t="shared" si="4293"/>
        <v>0</v>
      </c>
      <c r="I5112" s="5">
        <f t="shared" si="4293"/>
        <v>0</v>
      </c>
      <c r="J5112" s="5">
        <f t="shared" si="4293"/>
        <v>0</v>
      </c>
      <c r="K5112" s="5">
        <f t="shared" si="4293"/>
        <v>0</v>
      </c>
      <c r="L5112" s="5">
        <f>L5113</f>
        <v>0</v>
      </c>
      <c r="M5112" s="5">
        <f t="shared" si="4249"/>
        <v>0</v>
      </c>
      <c r="N5112" s="5">
        <v>20.015999999999998</v>
      </c>
      <c r="O5112" s="5">
        <f>O5113</f>
        <v>0</v>
      </c>
      <c r="P5112" s="5">
        <f t="shared" ref="P5112:V5112" si="4297">P5113</f>
        <v>0</v>
      </c>
      <c r="Q5112" s="5">
        <f t="shared" si="4297"/>
        <v>0</v>
      </c>
      <c r="R5112" s="5">
        <f t="shared" si="4297"/>
        <v>0</v>
      </c>
      <c r="S5112" s="5">
        <f t="shared" si="4297"/>
        <v>0</v>
      </c>
      <c r="T5112" s="5">
        <v>20.015999999999998</v>
      </c>
      <c r="U5112" s="5">
        <f t="shared" si="4297"/>
        <v>0</v>
      </c>
      <c r="V5112" s="36">
        <f t="shared" si="4297"/>
        <v>0</v>
      </c>
      <c r="W5112" s="5">
        <f t="shared" si="4259"/>
        <v>100</v>
      </c>
      <c r="X5112" s="24"/>
      <c r="Y5112" s="2" t="s">
        <v>1236</v>
      </c>
    </row>
    <row r="5113" spans="1:25" ht="31.5" x14ac:dyDescent="0.25">
      <c r="A5113" s="4" t="s">
        <v>289</v>
      </c>
      <c r="B5113" s="4" t="s">
        <v>1318</v>
      </c>
      <c r="C5113" s="4" t="s">
        <v>25</v>
      </c>
      <c r="D5113" s="4"/>
      <c r="E5113" s="14" t="s">
        <v>728</v>
      </c>
      <c r="F5113" s="5"/>
      <c r="G5113" s="5"/>
      <c r="H5113" s="5"/>
      <c r="I5113" s="5"/>
      <c r="J5113" s="5"/>
      <c r="K5113" s="5"/>
      <c r="L5113" s="5"/>
      <c r="M5113" s="5">
        <f t="shared" si="4249"/>
        <v>0</v>
      </c>
      <c r="N5113" s="5">
        <v>43369.226000000002</v>
      </c>
      <c r="O5113" s="5">
        <v>0</v>
      </c>
      <c r="P5113" s="5">
        <v>0</v>
      </c>
      <c r="Q5113" s="5">
        <v>0</v>
      </c>
      <c r="R5113" s="5">
        <v>0</v>
      </c>
      <c r="S5113" s="5">
        <v>0</v>
      </c>
      <c r="T5113" s="5">
        <v>43360.644370000002</v>
      </c>
      <c r="U5113" s="5">
        <v>0</v>
      </c>
      <c r="V5113" s="36">
        <v>0</v>
      </c>
      <c r="W5113" s="5">
        <f t="shared" si="4259"/>
        <v>99.980212628189406</v>
      </c>
      <c r="X5113" s="24"/>
      <c r="Y5113" s="2" t="s">
        <v>1236</v>
      </c>
    </row>
    <row r="5114" spans="1:25" ht="31.5" x14ac:dyDescent="0.25">
      <c r="A5114" s="4" t="s">
        <v>289</v>
      </c>
      <c r="B5114" s="4" t="s">
        <v>1318</v>
      </c>
      <c r="C5114" s="4" t="s">
        <v>26</v>
      </c>
      <c r="D5114" s="4"/>
      <c r="E5114" s="14" t="s">
        <v>731</v>
      </c>
      <c r="F5114" s="5">
        <f t="shared" ref="F5114:L5114" si="4298">F5115</f>
        <v>0</v>
      </c>
      <c r="G5114" s="5">
        <f t="shared" si="4298"/>
        <v>0</v>
      </c>
      <c r="H5114" s="5">
        <f t="shared" si="4298"/>
        <v>0</v>
      </c>
      <c r="I5114" s="5">
        <f t="shared" si="4298"/>
        <v>0</v>
      </c>
      <c r="J5114" s="5">
        <f t="shared" si="4298"/>
        <v>0</v>
      </c>
      <c r="K5114" s="5">
        <f t="shared" si="4298"/>
        <v>0</v>
      </c>
      <c r="L5114" s="5">
        <f t="shared" si="4298"/>
        <v>0</v>
      </c>
      <c r="M5114" s="5">
        <f t="shared" si="4249"/>
        <v>0</v>
      </c>
      <c r="N5114" s="5">
        <v>43369.226000000002</v>
      </c>
      <c r="O5114" s="5">
        <f>O5115</f>
        <v>0</v>
      </c>
      <c r="P5114" s="5">
        <f t="shared" ref="P5114:V5114" si="4299">P5115</f>
        <v>0</v>
      </c>
      <c r="Q5114" s="5">
        <f t="shared" si="4299"/>
        <v>0</v>
      </c>
      <c r="R5114" s="5">
        <f t="shared" si="4299"/>
        <v>0</v>
      </c>
      <c r="S5114" s="5">
        <f t="shared" si="4299"/>
        <v>0</v>
      </c>
      <c r="T5114" s="5">
        <v>43360.644370000002</v>
      </c>
      <c r="U5114" s="5">
        <f t="shared" si="4299"/>
        <v>0</v>
      </c>
      <c r="V5114" s="36">
        <f t="shared" si="4299"/>
        <v>0</v>
      </c>
      <c r="W5114" s="5">
        <f t="shared" si="4259"/>
        <v>99.980212628189406</v>
      </c>
      <c r="X5114" s="24"/>
      <c r="Y5114" s="2" t="s">
        <v>1236</v>
      </c>
    </row>
    <row r="5115" spans="1:25" ht="31.5" x14ac:dyDescent="0.25">
      <c r="A5115" s="4" t="s">
        <v>289</v>
      </c>
      <c r="B5115" s="4" t="s">
        <v>1318</v>
      </c>
      <c r="C5115" s="4" t="s">
        <v>27</v>
      </c>
      <c r="D5115" s="4"/>
      <c r="E5115" s="14" t="s">
        <v>722</v>
      </c>
      <c r="F5115" s="5"/>
      <c r="G5115" s="5"/>
      <c r="H5115" s="5"/>
      <c r="I5115" s="5"/>
      <c r="J5115" s="5"/>
      <c r="K5115" s="5"/>
      <c r="L5115" s="5">
        <f>79.607-79.607</f>
        <v>0</v>
      </c>
      <c r="M5115" s="5">
        <f t="shared" si="4249"/>
        <v>0</v>
      </c>
      <c r="N5115" s="5">
        <v>40990.679400000001</v>
      </c>
      <c r="O5115" s="5">
        <v>0</v>
      </c>
      <c r="P5115" s="5">
        <v>0</v>
      </c>
      <c r="Q5115" s="5">
        <v>0</v>
      </c>
      <c r="R5115" s="5">
        <v>0</v>
      </c>
      <c r="S5115" s="5">
        <v>0</v>
      </c>
      <c r="T5115" s="5">
        <v>40982.09777</v>
      </c>
      <c r="U5115" s="5">
        <v>0</v>
      </c>
      <c r="V5115" s="36">
        <v>0</v>
      </c>
      <c r="W5115" s="5">
        <f t="shared" si="4259"/>
        <v>99.979064435804403</v>
      </c>
      <c r="X5115" s="24"/>
      <c r="Y5115" s="2" t="s">
        <v>1236</v>
      </c>
    </row>
    <row r="5116" spans="1:25" ht="78.75" x14ac:dyDescent="0.25">
      <c r="A5116" s="4" t="s">
        <v>289</v>
      </c>
      <c r="B5116" s="4" t="s">
        <v>1318</v>
      </c>
      <c r="C5116" s="4" t="s">
        <v>27</v>
      </c>
      <c r="D5116" s="4" t="s">
        <v>18</v>
      </c>
      <c r="E5116" s="14" t="s">
        <v>462</v>
      </c>
      <c r="F5116" s="5"/>
      <c r="G5116" s="5"/>
      <c r="H5116" s="5"/>
      <c r="I5116" s="5">
        <f t="shared" ref="I5116:K5117" si="4300">I5117</f>
        <v>0</v>
      </c>
      <c r="J5116" s="5">
        <f t="shared" si="4300"/>
        <v>76971.5</v>
      </c>
      <c r="K5116" s="5">
        <f t="shared" si="4300"/>
        <v>0</v>
      </c>
      <c r="L5116" s="5">
        <f>L5117</f>
        <v>50000</v>
      </c>
      <c r="M5116" s="5">
        <f t="shared" si="4249"/>
        <v>50000</v>
      </c>
      <c r="N5116" s="5">
        <v>40990.679400000001</v>
      </c>
      <c r="O5116" s="5">
        <f t="shared" ref="O5116:V5117" si="4301">O5117</f>
        <v>50000</v>
      </c>
      <c r="P5116" s="5">
        <f t="shared" si="4301"/>
        <v>0</v>
      </c>
      <c r="Q5116" s="5">
        <f t="shared" si="4301"/>
        <v>0</v>
      </c>
      <c r="R5116" s="5">
        <f t="shared" si="4301"/>
        <v>0</v>
      </c>
      <c r="S5116" s="5">
        <f t="shared" si="4301"/>
        <v>0</v>
      </c>
      <c r="T5116" s="5">
        <v>40982.09777</v>
      </c>
      <c r="U5116" s="5">
        <f t="shared" si="4301"/>
        <v>0</v>
      </c>
      <c r="V5116" s="36">
        <f t="shared" si="4301"/>
        <v>0</v>
      </c>
      <c r="W5116" s="5">
        <f t="shared" si="4259"/>
        <v>99.979064435804403</v>
      </c>
      <c r="X5116" s="24"/>
    </row>
    <row r="5117" spans="1:25" ht="31.5" x14ac:dyDescent="0.25">
      <c r="A5117" s="4" t="s">
        <v>289</v>
      </c>
      <c r="B5117" s="4" t="s">
        <v>1318</v>
      </c>
      <c r="C5117" s="4" t="s">
        <v>27</v>
      </c>
      <c r="D5117" s="4" t="s">
        <v>28</v>
      </c>
      <c r="E5117" s="14" t="s">
        <v>464</v>
      </c>
      <c r="F5117" s="5"/>
      <c r="G5117" s="5"/>
      <c r="H5117" s="5"/>
      <c r="I5117" s="5">
        <f t="shared" si="4300"/>
        <v>0</v>
      </c>
      <c r="J5117" s="5">
        <f t="shared" si="4300"/>
        <v>76971.5</v>
      </c>
      <c r="K5117" s="5">
        <f t="shared" si="4300"/>
        <v>0</v>
      </c>
      <c r="L5117" s="5">
        <f>L5118</f>
        <v>50000</v>
      </c>
      <c r="M5117" s="5">
        <f t="shared" si="4249"/>
        <v>50000</v>
      </c>
      <c r="N5117" s="5">
        <v>40990.679400000001</v>
      </c>
      <c r="O5117" s="5">
        <f t="shared" si="4301"/>
        <v>50000</v>
      </c>
      <c r="P5117" s="5">
        <f t="shared" si="4301"/>
        <v>0</v>
      </c>
      <c r="Q5117" s="5">
        <f t="shared" si="4301"/>
        <v>0</v>
      </c>
      <c r="R5117" s="5">
        <f t="shared" si="4301"/>
        <v>0</v>
      </c>
      <c r="S5117" s="5">
        <f t="shared" si="4301"/>
        <v>0</v>
      </c>
      <c r="T5117" s="5">
        <v>40982.09777</v>
      </c>
      <c r="U5117" s="5">
        <f t="shared" si="4301"/>
        <v>0</v>
      </c>
      <c r="V5117" s="36">
        <f t="shared" si="4301"/>
        <v>0</v>
      </c>
      <c r="W5117" s="5">
        <f t="shared" si="4259"/>
        <v>99.979064435804403</v>
      </c>
      <c r="X5117" s="24"/>
    </row>
    <row r="5118" spans="1:25" ht="31.5" x14ac:dyDescent="0.25">
      <c r="A5118" s="4" t="s">
        <v>289</v>
      </c>
      <c r="B5118" s="4" t="s">
        <v>1318</v>
      </c>
      <c r="C5118" s="4" t="s">
        <v>29</v>
      </c>
      <c r="D5118" s="4"/>
      <c r="E5118" s="14" t="s">
        <v>723</v>
      </c>
      <c r="F5118" s="5"/>
      <c r="G5118" s="5"/>
      <c r="H5118" s="5"/>
      <c r="I5118" s="5"/>
      <c r="J5118" s="5">
        <v>76971.5</v>
      </c>
      <c r="K5118" s="5"/>
      <c r="L5118" s="5">
        <v>50000</v>
      </c>
      <c r="M5118" s="5">
        <f t="shared" si="4249"/>
        <v>50000</v>
      </c>
      <c r="N5118" s="5">
        <v>2378.5466000000001</v>
      </c>
      <c r="O5118" s="5">
        <v>50000</v>
      </c>
      <c r="P5118" s="5">
        <v>0</v>
      </c>
      <c r="Q5118" s="5">
        <v>0</v>
      </c>
      <c r="R5118" s="5">
        <v>0</v>
      </c>
      <c r="S5118" s="5">
        <v>0</v>
      </c>
      <c r="T5118" s="5">
        <v>2378.5466000000001</v>
      </c>
      <c r="U5118" s="5">
        <v>0</v>
      </c>
      <c r="V5118" s="36">
        <v>0</v>
      </c>
      <c r="W5118" s="5">
        <f t="shared" si="4259"/>
        <v>100</v>
      </c>
      <c r="X5118" s="24"/>
    </row>
    <row r="5119" spans="1:25" ht="78.75" x14ac:dyDescent="0.25">
      <c r="A5119" s="4" t="s">
        <v>289</v>
      </c>
      <c r="B5119" s="4" t="s">
        <v>1318</v>
      </c>
      <c r="C5119" s="4" t="s">
        <v>29</v>
      </c>
      <c r="D5119" s="4" t="s">
        <v>18</v>
      </c>
      <c r="E5119" s="14" t="s">
        <v>462</v>
      </c>
      <c r="F5119" s="5">
        <f t="shared" ref="F5119:L5122" si="4302">F5120</f>
        <v>39.1</v>
      </c>
      <c r="G5119" s="5">
        <f t="shared" si="4302"/>
        <v>39.1</v>
      </c>
      <c r="H5119" s="5">
        <f t="shared" si="4302"/>
        <v>39.1</v>
      </c>
      <c r="I5119" s="5">
        <f t="shared" si="4302"/>
        <v>0</v>
      </c>
      <c r="J5119" s="5">
        <f t="shared" si="4302"/>
        <v>0</v>
      </c>
      <c r="K5119" s="5">
        <f t="shared" si="4302"/>
        <v>0</v>
      </c>
      <c r="L5119" s="5">
        <f t="shared" si="4302"/>
        <v>0</v>
      </c>
      <c r="M5119" s="5">
        <f t="shared" si="4249"/>
        <v>39.1</v>
      </c>
      <c r="N5119" s="5">
        <v>531.63764000000003</v>
      </c>
      <c r="O5119" s="5">
        <f t="shared" ref="O5119:O5122" si="4303">O5120</f>
        <v>39.1</v>
      </c>
      <c r="P5119" s="5">
        <f t="shared" ref="P5119:V5122" si="4304">P5120</f>
        <v>0</v>
      </c>
      <c r="Q5119" s="5">
        <f t="shared" si="4304"/>
        <v>39.1</v>
      </c>
      <c r="R5119" s="5">
        <f t="shared" si="4304"/>
        <v>0</v>
      </c>
      <c r="S5119" s="5">
        <f t="shared" si="4304"/>
        <v>0</v>
      </c>
      <c r="T5119" s="5">
        <v>531.63764000000003</v>
      </c>
      <c r="U5119" s="5">
        <f t="shared" si="4304"/>
        <v>0</v>
      </c>
      <c r="V5119" s="36">
        <f t="shared" si="4304"/>
        <v>0</v>
      </c>
      <c r="W5119" s="5">
        <f t="shared" si="4259"/>
        <v>100</v>
      </c>
      <c r="X5119" s="26"/>
    </row>
    <row r="5120" spans="1:25" ht="31.5" x14ac:dyDescent="0.25">
      <c r="A5120" s="4" t="s">
        <v>289</v>
      </c>
      <c r="B5120" s="4" t="s">
        <v>1318</v>
      </c>
      <c r="C5120" s="4" t="s">
        <v>29</v>
      </c>
      <c r="D5120" s="4" t="s">
        <v>28</v>
      </c>
      <c r="E5120" s="14" t="s">
        <v>464</v>
      </c>
      <c r="F5120" s="5">
        <f t="shared" si="4302"/>
        <v>39.1</v>
      </c>
      <c r="G5120" s="5">
        <f t="shared" si="4302"/>
        <v>39.1</v>
      </c>
      <c r="H5120" s="5">
        <f t="shared" si="4302"/>
        <v>39.1</v>
      </c>
      <c r="I5120" s="5">
        <f t="shared" si="4302"/>
        <v>0</v>
      </c>
      <c r="J5120" s="5">
        <f t="shared" si="4302"/>
        <v>0</v>
      </c>
      <c r="K5120" s="5">
        <f t="shared" si="4302"/>
        <v>0</v>
      </c>
      <c r="L5120" s="5">
        <f t="shared" si="4302"/>
        <v>0</v>
      </c>
      <c r="M5120" s="5">
        <f t="shared" si="4249"/>
        <v>39.1</v>
      </c>
      <c r="N5120" s="5">
        <v>531.63764000000003</v>
      </c>
      <c r="O5120" s="5">
        <f t="shared" si="4303"/>
        <v>39.1</v>
      </c>
      <c r="P5120" s="5">
        <f t="shared" si="4304"/>
        <v>0</v>
      </c>
      <c r="Q5120" s="5">
        <f t="shared" si="4304"/>
        <v>39.1</v>
      </c>
      <c r="R5120" s="5">
        <f t="shared" si="4304"/>
        <v>0</v>
      </c>
      <c r="S5120" s="5">
        <f t="shared" si="4304"/>
        <v>0</v>
      </c>
      <c r="T5120" s="5">
        <v>531.63764000000003</v>
      </c>
      <c r="U5120" s="5">
        <f t="shared" si="4304"/>
        <v>0</v>
      </c>
      <c r="V5120" s="36">
        <f t="shared" si="4304"/>
        <v>0</v>
      </c>
      <c r="W5120" s="5">
        <f t="shared" si="4259"/>
        <v>100</v>
      </c>
      <c r="X5120" s="26"/>
    </row>
    <row r="5121" spans="1:24" ht="31.5" x14ac:dyDescent="0.25">
      <c r="A5121" s="4" t="s">
        <v>289</v>
      </c>
      <c r="B5121" s="4" t="s">
        <v>1318</v>
      </c>
      <c r="C5121" s="4" t="s">
        <v>29</v>
      </c>
      <c r="D5121" s="4" t="s">
        <v>11</v>
      </c>
      <c r="E5121" s="14" t="s">
        <v>465</v>
      </c>
      <c r="F5121" s="5">
        <f t="shared" si="4302"/>
        <v>39.1</v>
      </c>
      <c r="G5121" s="5">
        <f t="shared" si="4302"/>
        <v>39.1</v>
      </c>
      <c r="H5121" s="5">
        <f t="shared" si="4302"/>
        <v>39.1</v>
      </c>
      <c r="I5121" s="5">
        <f t="shared" si="4302"/>
        <v>0</v>
      </c>
      <c r="J5121" s="5">
        <f t="shared" si="4302"/>
        <v>0</v>
      </c>
      <c r="K5121" s="5">
        <f t="shared" si="4302"/>
        <v>0</v>
      </c>
      <c r="L5121" s="5">
        <f t="shared" si="4302"/>
        <v>0</v>
      </c>
      <c r="M5121" s="5">
        <f t="shared" si="4249"/>
        <v>39.1</v>
      </c>
      <c r="N5121" s="5">
        <v>1846.90896</v>
      </c>
      <c r="O5121" s="5">
        <f t="shared" si="4303"/>
        <v>39.1</v>
      </c>
      <c r="P5121" s="5">
        <f t="shared" si="4304"/>
        <v>0</v>
      </c>
      <c r="Q5121" s="5">
        <f t="shared" si="4304"/>
        <v>39.1</v>
      </c>
      <c r="R5121" s="5">
        <f t="shared" si="4304"/>
        <v>0</v>
      </c>
      <c r="S5121" s="5">
        <f t="shared" si="4304"/>
        <v>0</v>
      </c>
      <c r="T5121" s="5">
        <v>1846.90896</v>
      </c>
      <c r="U5121" s="5">
        <f t="shared" si="4304"/>
        <v>0</v>
      </c>
      <c r="V5121" s="36">
        <f t="shared" si="4304"/>
        <v>0</v>
      </c>
      <c r="W5121" s="5">
        <f t="shared" si="4259"/>
        <v>100</v>
      </c>
      <c r="X5121" s="26"/>
    </row>
    <row r="5122" spans="1:24" ht="31.5" x14ac:dyDescent="0.25">
      <c r="A5122" s="4" t="s">
        <v>289</v>
      </c>
      <c r="B5122" s="4" t="s">
        <v>1318</v>
      </c>
      <c r="C5122" s="4" t="s">
        <v>29</v>
      </c>
      <c r="D5122" s="4" t="s">
        <v>12</v>
      </c>
      <c r="E5122" s="14" t="s">
        <v>466</v>
      </c>
      <c r="F5122" s="5">
        <f t="shared" si="4302"/>
        <v>39.1</v>
      </c>
      <c r="G5122" s="5">
        <f t="shared" si="4302"/>
        <v>39.1</v>
      </c>
      <c r="H5122" s="5">
        <f t="shared" si="4302"/>
        <v>39.1</v>
      </c>
      <c r="I5122" s="5">
        <f t="shared" si="4302"/>
        <v>0</v>
      </c>
      <c r="J5122" s="5">
        <f t="shared" si="4302"/>
        <v>0</v>
      </c>
      <c r="K5122" s="5">
        <f t="shared" si="4302"/>
        <v>0</v>
      </c>
      <c r="L5122" s="5">
        <f t="shared" si="4302"/>
        <v>0</v>
      </c>
      <c r="M5122" s="5">
        <f t="shared" si="4249"/>
        <v>39.1</v>
      </c>
      <c r="N5122" s="5">
        <v>1846.90896</v>
      </c>
      <c r="O5122" s="5">
        <f t="shared" si="4303"/>
        <v>39.1</v>
      </c>
      <c r="P5122" s="5">
        <f t="shared" si="4304"/>
        <v>0</v>
      </c>
      <c r="Q5122" s="5">
        <f t="shared" si="4304"/>
        <v>39.1</v>
      </c>
      <c r="R5122" s="5">
        <f t="shared" si="4304"/>
        <v>0</v>
      </c>
      <c r="S5122" s="5">
        <f t="shared" si="4304"/>
        <v>0</v>
      </c>
      <c r="T5122" s="5">
        <v>1846.90896</v>
      </c>
      <c r="U5122" s="5">
        <f t="shared" si="4304"/>
        <v>0</v>
      </c>
      <c r="V5122" s="36">
        <f t="shared" si="4304"/>
        <v>0</v>
      </c>
      <c r="W5122" s="5">
        <f t="shared" si="4259"/>
        <v>100</v>
      </c>
      <c r="X5122" s="26"/>
    </row>
    <row r="5123" spans="1:24" ht="47.25" hidden="1" x14ac:dyDescent="0.25">
      <c r="A5123" s="4" t="s">
        <v>289</v>
      </c>
      <c r="B5123" s="4" t="s">
        <v>1318</v>
      </c>
      <c r="C5123" s="4" t="s">
        <v>36</v>
      </c>
      <c r="D5123" s="4"/>
      <c r="E5123" s="14" t="s">
        <v>732</v>
      </c>
      <c r="F5123" s="5">
        <v>39.1</v>
      </c>
      <c r="G5123" s="5">
        <v>39.1</v>
      </c>
      <c r="H5123" s="5">
        <v>39.1</v>
      </c>
      <c r="I5123" s="5"/>
      <c r="J5123" s="5"/>
      <c r="K5123" s="5"/>
      <c r="L5123" s="5"/>
      <c r="M5123" s="5">
        <f t="shared" si="4249"/>
        <v>39.1</v>
      </c>
      <c r="N5123" s="5">
        <v>0</v>
      </c>
      <c r="O5123" s="5">
        <v>39.1</v>
      </c>
      <c r="P5123" s="5">
        <f>N5123</f>
        <v>0</v>
      </c>
      <c r="Q5123" s="5">
        <f>O5123</f>
        <v>39.1</v>
      </c>
      <c r="R5123" s="5">
        <v>0</v>
      </c>
      <c r="S5123" s="5">
        <v>0</v>
      </c>
      <c r="T5123" s="5">
        <v>0</v>
      </c>
      <c r="U5123" s="5">
        <f>T5123</f>
        <v>0</v>
      </c>
      <c r="V5123" s="36">
        <v>0</v>
      </c>
      <c r="W5123" s="5" t="e">
        <f t="shared" si="4259"/>
        <v>#DIV/0!</v>
      </c>
      <c r="X5123" s="24" t="s">
        <v>1214</v>
      </c>
    </row>
    <row r="5124" spans="1:24" ht="47.25" hidden="1" x14ac:dyDescent="0.25">
      <c r="A5124" s="4" t="s">
        <v>289</v>
      </c>
      <c r="B5124" s="4" t="s">
        <v>1318</v>
      </c>
      <c r="C5124" s="4" t="s">
        <v>1081</v>
      </c>
      <c r="D5124" s="4"/>
      <c r="E5124" s="14" t="s">
        <v>1083</v>
      </c>
      <c r="F5124" s="5">
        <f t="shared" ref="F5124:L5124" si="4305">F5125</f>
        <v>16257.4</v>
      </c>
      <c r="G5124" s="5">
        <f t="shared" si="4305"/>
        <v>16257.4</v>
      </c>
      <c r="H5124" s="5">
        <f t="shared" si="4305"/>
        <v>16257.4</v>
      </c>
      <c r="I5124" s="5">
        <f t="shared" si="4305"/>
        <v>0</v>
      </c>
      <c r="J5124" s="5">
        <f t="shared" si="4305"/>
        <v>0</v>
      </c>
      <c r="K5124" s="5">
        <f t="shared" si="4305"/>
        <v>0</v>
      </c>
      <c r="L5124" s="5">
        <f t="shared" si="4305"/>
        <v>150.5</v>
      </c>
      <c r="M5124" s="5">
        <f t="shared" si="4249"/>
        <v>16407.900000000001</v>
      </c>
      <c r="N5124" s="5">
        <v>0</v>
      </c>
      <c r="O5124" s="5">
        <f>O5125</f>
        <v>12417.33445</v>
      </c>
      <c r="P5124" s="5">
        <f t="shared" ref="P5124:V5124" si="4306">P5125</f>
        <v>0</v>
      </c>
      <c r="Q5124" s="5">
        <f t="shared" si="4306"/>
        <v>0</v>
      </c>
      <c r="R5124" s="5">
        <f t="shared" si="4306"/>
        <v>0</v>
      </c>
      <c r="S5124" s="5">
        <f t="shared" si="4306"/>
        <v>0</v>
      </c>
      <c r="T5124" s="5">
        <v>0</v>
      </c>
      <c r="U5124" s="5">
        <f t="shared" si="4306"/>
        <v>0</v>
      </c>
      <c r="V5124" s="36">
        <f t="shared" si="4306"/>
        <v>0</v>
      </c>
      <c r="W5124" s="5" t="e">
        <f t="shared" si="4259"/>
        <v>#DIV/0!</v>
      </c>
      <c r="X5124" s="24" t="s">
        <v>1214</v>
      </c>
    </row>
    <row r="5125" spans="1:24" ht="31.5" hidden="1" x14ac:dyDescent="0.25">
      <c r="A5125" s="4" t="s">
        <v>289</v>
      </c>
      <c r="B5125" s="4" t="s">
        <v>1318</v>
      </c>
      <c r="C5125" s="4" t="s">
        <v>1082</v>
      </c>
      <c r="D5125" s="4"/>
      <c r="E5125" s="14" t="s">
        <v>1084</v>
      </c>
      <c r="F5125" s="5">
        <f t="shared" ref="F5125:L5125" si="4307">F5126+F5129</f>
        <v>16257.4</v>
      </c>
      <c r="G5125" s="5">
        <f t="shared" si="4307"/>
        <v>16257.4</v>
      </c>
      <c r="H5125" s="5">
        <f t="shared" si="4307"/>
        <v>16257.4</v>
      </c>
      <c r="I5125" s="5">
        <f t="shared" si="4307"/>
        <v>0</v>
      </c>
      <c r="J5125" s="5">
        <f t="shared" si="4307"/>
        <v>0</v>
      </c>
      <c r="K5125" s="5">
        <f t="shared" si="4307"/>
        <v>0</v>
      </c>
      <c r="L5125" s="5">
        <f t="shared" si="4307"/>
        <v>150.5</v>
      </c>
      <c r="M5125" s="5">
        <f t="shared" si="4249"/>
        <v>16407.900000000001</v>
      </c>
      <c r="N5125" s="5">
        <v>0</v>
      </c>
      <c r="O5125" s="5">
        <f>O5126+O5129</f>
        <v>12417.33445</v>
      </c>
      <c r="P5125" s="5">
        <f t="shared" ref="P5125:V5125" si="4308">P5126+P5129</f>
        <v>0</v>
      </c>
      <c r="Q5125" s="5">
        <f t="shared" si="4308"/>
        <v>0</v>
      </c>
      <c r="R5125" s="5">
        <f t="shared" si="4308"/>
        <v>0</v>
      </c>
      <c r="S5125" s="5">
        <f t="shared" si="4308"/>
        <v>0</v>
      </c>
      <c r="T5125" s="5">
        <v>0</v>
      </c>
      <c r="U5125" s="5">
        <f t="shared" si="4308"/>
        <v>0</v>
      </c>
      <c r="V5125" s="36">
        <f t="shared" si="4308"/>
        <v>0</v>
      </c>
      <c r="W5125" s="5" t="e">
        <f t="shared" si="4259"/>
        <v>#DIV/0!</v>
      </c>
      <c r="X5125" s="24" t="s">
        <v>1214</v>
      </c>
    </row>
    <row r="5126" spans="1:24" ht="31.5" hidden="1" x14ac:dyDescent="0.25">
      <c r="A5126" s="4" t="s">
        <v>289</v>
      </c>
      <c r="B5126" s="4" t="s">
        <v>1318</v>
      </c>
      <c r="C5126" s="4" t="s">
        <v>1082</v>
      </c>
      <c r="D5126" s="4" t="s">
        <v>11</v>
      </c>
      <c r="E5126" s="14" t="s">
        <v>465</v>
      </c>
      <c r="F5126" s="5">
        <f t="shared" ref="F5126:L5127" si="4309">F5127</f>
        <v>14341.3</v>
      </c>
      <c r="G5126" s="5">
        <f t="shared" si="4309"/>
        <v>14341.3</v>
      </c>
      <c r="H5126" s="5">
        <f t="shared" si="4309"/>
        <v>14341.3</v>
      </c>
      <c r="I5126" s="5">
        <f t="shared" si="4309"/>
        <v>0</v>
      </c>
      <c r="J5126" s="5">
        <f t="shared" si="4309"/>
        <v>0</v>
      </c>
      <c r="K5126" s="5">
        <f t="shared" si="4309"/>
        <v>0</v>
      </c>
      <c r="L5126" s="5">
        <f t="shared" si="4309"/>
        <v>150.5</v>
      </c>
      <c r="M5126" s="5">
        <f t="shared" si="4249"/>
        <v>14491.8</v>
      </c>
      <c r="N5126" s="5">
        <v>0</v>
      </c>
      <c r="O5126" s="5">
        <f>O5127</f>
        <v>10755.963</v>
      </c>
      <c r="P5126" s="5">
        <f t="shared" ref="P5126:V5127" si="4310">P5127</f>
        <v>0</v>
      </c>
      <c r="Q5126" s="5">
        <f t="shared" si="4310"/>
        <v>0</v>
      </c>
      <c r="R5126" s="5">
        <f t="shared" si="4310"/>
        <v>0</v>
      </c>
      <c r="S5126" s="5">
        <f t="shared" si="4310"/>
        <v>0</v>
      </c>
      <c r="T5126" s="5">
        <v>0</v>
      </c>
      <c r="U5126" s="5">
        <f t="shared" si="4310"/>
        <v>0</v>
      </c>
      <c r="V5126" s="36">
        <f t="shared" si="4310"/>
        <v>0</v>
      </c>
      <c r="W5126" s="5" t="e">
        <f t="shared" si="4259"/>
        <v>#DIV/0!</v>
      </c>
      <c r="X5126" s="24" t="s">
        <v>1214</v>
      </c>
    </row>
    <row r="5127" spans="1:24" ht="31.5" hidden="1" x14ac:dyDescent="0.25">
      <c r="A5127" s="4" t="s">
        <v>289</v>
      </c>
      <c r="B5127" s="4" t="s">
        <v>1318</v>
      </c>
      <c r="C5127" s="4" t="s">
        <v>1082</v>
      </c>
      <c r="D5127" s="4" t="s">
        <v>12</v>
      </c>
      <c r="E5127" s="14" t="s">
        <v>466</v>
      </c>
      <c r="F5127" s="5">
        <f t="shared" si="4309"/>
        <v>14341.3</v>
      </c>
      <c r="G5127" s="5">
        <f t="shared" si="4309"/>
        <v>14341.3</v>
      </c>
      <c r="H5127" s="5">
        <f t="shared" si="4309"/>
        <v>14341.3</v>
      </c>
      <c r="I5127" s="5">
        <f t="shared" si="4309"/>
        <v>0</v>
      </c>
      <c r="J5127" s="5">
        <f t="shared" si="4309"/>
        <v>0</v>
      </c>
      <c r="K5127" s="5">
        <f t="shared" si="4309"/>
        <v>0</v>
      </c>
      <c r="L5127" s="5">
        <f t="shared" si="4309"/>
        <v>150.5</v>
      </c>
      <c r="M5127" s="5">
        <f t="shared" si="4249"/>
        <v>14491.8</v>
      </c>
      <c r="N5127" s="5">
        <v>0</v>
      </c>
      <c r="O5127" s="5">
        <f>O5128</f>
        <v>10755.963</v>
      </c>
      <c r="P5127" s="5">
        <f t="shared" si="4310"/>
        <v>0</v>
      </c>
      <c r="Q5127" s="5">
        <f t="shared" si="4310"/>
        <v>0</v>
      </c>
      <c r="R5127" s="5">
        <f t="shared" si="4310"/>
        <v>0</v>
      </c>
      <c r="S5127" s="5">
        <f t="shared" si="4310"/>
        <v>0</v>
      </c>
      <c r="T5127" s="5">
        <v>0</v>
      </c>
      <c r="U5127" s="5">
        <f t="shared" si="4310"/>
        <v>0</v>
      </c>
      <c r="V5127" s="36">
        <f t="shared" si="4310"/>
        <v>0</v>
      </c>
      <c r="W5127" s="5" t="e">
        <f t="shared" si="4259"/>
        <v>#DIV/0!</v>
      </c>
      <c r="X5127" s="24" t="s">
        <v>1214</v>
      </c>
    </row>
    <row r="5128" spans="1:24" ht="31.5" x14ac:dyDescent="0.25">
      <c r="A5128" s="7" t="s">
        <v>289</v>
      </c>
      <c r="B5128" s="7" t="s">
        <v>65</v>
      </c>
      <c r="C5128" s="7"/>
      <c r="D5128" s="7"/>
      <c r="E5128" s="18" t="s">
        <v>426</v>
      </c>
      <c r="F5128" s="5">
        <v>14341.3</v>
      </c>
      <c r="G5128" s="5">
        <v>14341.3</v>
      </c>
      <c r="H5128" s="5">
        <v>14341.3</v>
      </c>
      <c r="I5128" s="5"/>
      <c r="J5128" s="5"/>
      <c r="K5128" s="5"/>
      <c r="L5128" s="5">
        <v>150.5</v>
      </c>
      <c r="M5128" s="5">
        <f t="shared" ref="M5128:M5209" si="4311">F5128+I5128+L5128</f>
        <v>14491.8</v>
      </c>
      <c r="N5128" s="8">
        <v>3722.8481400000001</v>
      </c>
      <c r="O5128" s="5">
        <v>10755.963</v>
      </c>
      <c r="P5128" s="5">
        <v>0</v>
      </c>
      <c r="Q5128" s="5">
        <v>0</v>
      </c>
      <c r="R5128" s="5">
        <v>0</v>
      </c>
      <c r="S5128" s="5">
        <v>0</v>
      </c>
      <c r="T5128" s="8">
        <v>3722.8481400000001</v>
      </c>
      <c r="U5128" s="5">
        <v>0</v>
      </c>
      <c r="V5128" s="36">
        <v>0</v>
      </c>
      <c r="W5128" s="8">
        <f t="shared" si="4259"/>
        <v>100</v>
      </c>
      <c r="X5128" s="26"/>
    </row>
    <row r="5129" spans="1:24" x14ac:dyDescent="0.25">
      <c r="A5129" s="9" t="s">
        <v>289</v>
      </c>
      <c r="B5129" s="9" t="s">
        <v>1319</v>
      </c>
      <c r="C5129" s="9"/>
      <c r="D5129" s="9"/>
      <c r="E5129" s="13" t="s">
        <v>1185</v>
      </c>
      <c r="F5129" s="5">
        <f t="shared" ref="F5129:L5129" si="4312">F5130+F5132+F5134</f>
        <v>1916.1</v>
      </c>
      <c r="G5129" s="5">
        <f t="shared" si="4312"/>
        <v>1916.1000000000001</v>
      </c>
      <c r="H5129" s="5">
        <f t="shared" si="4312"/>
        <v>1916.1</v>
      </c>
      <c r="I5129" s="5">
        <f t="shared" si="4312"/>
        <v>0</v>
      </c>
      <c r="J5129" s="5">
        <f t="shared" si="4312"/>
        <v>0</v>
      </c>
      <c r="K5129" s="5">
        <f t="shared" si="4312"/>
        <v>0</v>
      </c>
      <c r="L5129" s="5">
        <f t="shared" si="4312"/>
        <v>0</v>
      </c>
      <c r="M5129" s="5">
        <f t="shared" si="4311"/>
        <v>1916.1</v>
      </c>
      <c r="N5129" s="11">
        <v>3722.8481400000001</v>
      </c>
      <c r="O5129" s="5">
        <f>O5130+O5132+O5134</f>
        <v>1661.3714500000001</v>
      </c>
      <c r="P5129" s="5">
        <f t="shared" ref="P5129:V5129" si="4313">P5130+P5132+P5134</f>
        <v>0</v>
      </c>
      <c r="Q5129" s="5">
        <f t="shared" si="4313"/>
        <v>0</v>
      </c>
      <c r="R5129" s="5">
        <f t="shared" si="4313"/>
        <v>0</v>
      </c>
      <c r="S5129" s="5">
        <f t="shared" si="4313"/>
        <v>0</v>
      </c>
      <c r="T5129" s="11">
        <v>3722.8481400000001</v>
      </c>
      <c r="U5129" s="5">
        <f t="shared" si="4313"/>
        <v>0</v>
      </c>
      <c r="V5129" s="36">
        <f t="shared" si="4313"/>
        <v>0</v>
      </c>
      <c r="W5129" s="11">
        <f t="shared" si="4259"/>
        <v>100</v>
      </c>
      <c r="X5129" s="26"/>
    </row>
    <row r="5130" spans="1:24" x14ac:dyDescent="0.25">
      <c r="A5130" s="4" t="s">
        <v>289</v>
      </c>
      <c r="B5130" s="4" t="s">
        <v>1319</v>
      </c>
      <c r="C5130" s="4" t="s">
        <v>111</v>
      </c>
      <c r="D5130" s="4"/>
      <c r="E5130" s="14" t="s">
        <v>872</v>
      </c>
      <c r="F5130" s="5">
        <f t="shared" ref="F5130:L5130" si="4314">F5131</f>
        <v>0.6</v>
      </c>
      <c r="G5130" s="5">
        <f t="shared" si="4314"/>
        <v>0.7</v>
      </c>
      <c r="H5130" s="5">
        <f t="shared" si="4314"/>
        <v>0.6</v>
      </c>
      <c r="I5130" s="5">
        <f t="shared" si="4314"/>
        <v>0</v>
      </c>
      <c r="J5130" s="5">
        <f t="shared" si="4314"/>
        <v>0</v>
      </c>
      <c r="K5130" s="5">
        <f t="shared" si="4314"/>
        <v>0</v>
      </c>
      <c r="L5130" s="5">
        <f t="shared" si="4314"/>
        <v>0</v>
      </c>
      <c r="M5130" s="5">
        <f t="shared" si="4311"/>
        <v>0.6</v>
      </c>
      <c r="N5130" s="5">
        <v>3722.8481400000001</v>
      </c>
      <c r="O5130" s="5">
        <f>O5131</f>
        <v>58.504579999999997</v>
      </c>
      <c r="P5130" s="5">
        <f t="shared" ref="P5130:V5130" si="4315">P5131</f>
        <v>0</v>
      </c>
      <c r="Q5130" s="5">
        <f t="shared" si="4315"/>
        <v>0</v>
      </c>
      <c r="R5130" s="5">
        <f t="shared" si="4315"/>
        <v>0</v>
      </c>
      <c r="S5130" s="5">
        <f t="shared" si="4315"/>
        <v>0</v>
      </c>
      <c r="T5130" s="5">
        <v>3722.8481400000001</v>
      </c>
      <c r="U5130" s="5">
        <f t="shared" si="4315"/>
        <v>0</v>
      </c>
      <c r="V5130" s="36">
        <f t="shared" si="4315"/>
        <v>0</v>
      </c>
      <c r="W5130" s="5">
        <f t="shared" si="4259"/>
        <v>100</v>
      </c>
      <c r="X5130" s="26"/>
    </row>
    <row r="5131" spans="1:24" ht="63" x14ac:dyDescent="0.25">
      <c r="A5131" s="4" t="s">
        <v>289</v>
      </c>
      <c r="B5131" s="4" t="s">
        <v>1319</v>
      </c>
      <c r="C5131" s="4" t="s">
        <v>173</v>
      </c>
      <c r="D5131" s="4"/>
      <c r="E5131" s="14" t="s">
        <v>876</v>
      </c>
      <c r="F5131" s="5">
        <v>0.6</v>
      </c>
      <c r="G5131" s="5">
        <v>0.7</v>
      </c>
      <c r="H5131" s="5">
        <v>0.6</v>
      </c>
      <c r="I5131" s="5"/>
      <c r="J5131" s="5"/>
      <c r="K5131" s="5"/>
      <c r="L5131" s="5"/>
      <c r="M5131" s="5">
        <f t="shared" si="4311"/>
        <v>0.6</v>
      </c>
      <c r="N5131" s="5">
        <v>3722.8481400000001</v>
      </c>
      <c r="O5131" s="5">
        <v>58.504579999999997</v>
      </c>
      <c r="P5131" s="5">
        <v>0</v>
      </c>
      <c r="Q5131" s="5">
        <v>0</v>
      </c>
      <c r="R5131" s="5">
        <v>0</v>
      </c>
      <c r="S5131" s="5">
        <v>0</v>
      </c>
      <c r="T5131" s="5">
        <v>3722.8481400000001</v>
      </c>
      <c r="U5131" s="5">
        <v>0</v>
      </c>
      <c r="V5131" s="36">
        <v>0</v>
      </c>
      <c r="W5131" s="5">
        <f t="shared" ref="W5131:W5194" si="4316">T5131/N5131*100</f>
        <v>100</v>
      </c>
      <c r="X5131" s="26"/>
    </row>
    <row r="5132" spans="1:24" ht="63" x14ac:dyDescent="0.25">
      <c r="A5132" s="4" t="s">
        <v>289</v>
      </c>
      <c r="B5132" s="4" t="s">
        <v>1319</v>
      </c>
      <c r="C5132" s="4" t="s">
        <v>292</v>
      </c>
      <c r="D5132" s="4"/>
      <c r="E5132" s="14" t="s">
        <v>877</v>
      </c>
      <c r="F5132" s="5">
        <f t="shared" ref="F5132:L5132" si="4317">F5133</f>
        <v>1915.5</v>
      </c>
      <c r="G5132" s="5">
        <f t="shared" si="4317"/>
        <v>1915.4</v>
      </c>
      <c r="H5132" s="5">
        <f t="shared" si="4317"/>
        <v>1915.5</v>
      </c>
      <c r="I5132" s="5">
        <f t="shared" si="4317"/>
        <v>0</v>
      </c>
      <c r="J5132" s="5">
        <f t="shared" si="4317"/>
        <v>0</v>
      </c>
      <c r="K5132" s="5">
        <f t="shared" si="4317"/>
        <v>0</v>
      </c>
      <c r="L5132" s="5">
        <f t="shared" si="4317"/>
        <v>0</v>
      </c>
      <c r="M5132" s="5">
        <f t="shared" si="4311"/>
        <v>1915.5</v>
      </c>
      <c r="N5132" s="5">
        <v>3722.8481400000001</v>
      </c>
      <c r="O5132" s="5">
        <f>O5133</f>
        <v>1602.8668700000001</v>
      </c>
      <c r="P5132" s="5">
        <f t="shared" ref="P5132:V5132" si="4318">P5133</f>
        <v>0</v>
      </c>
      <c r="Q5132" s="5">
        <f t="shared" si="4318"/>
        <v>0</v>
      </c>
      <c r="R5132" s="5">
        <f t="shared" si="4318"/>
        <v>0</v>
      </c>
      <c r="S5132" s="5">
        <f t="shared" si="4318"/>
        <v>0</v>
      </c>
      <c r="T5132" s="5">
        <v>3722.8481400000001</v>
      </c>
      <c r="U5132" s="5">
        <f t="shared" si="4318"/>
        <v>0</v>
      </c>
      <c r="V5132" s="36">
        <f t="shared" si="4318"/>
        <v>0</v>
      </c>
      <c r="W5132" s="5">
        <f t="shared" si="4316"/>
        <v>100</v>
      </c>
      <c r="X5132" s="26"/>
    </row>
    <row r="5133" spans="1:24" ht="47.25" x14ac:dyDescent="0.25">
      <c r="A5133" s="4" t="s">
        <v>289</v>
      </c>
      <c r="B5133" s="4" t="s">
        <v>1319</v>
      </c>
      <c r="C5133" s="4" t="s">
        <v>291</v>
      </c>
      <c r="D5133" s="4"/>
      <c r="E5133" s="14" t="s">
        <v>499</v>
      </c>
      <c r="F5133" s="5">
        <v>1915.5</v>
      </c>
      <c r="G5133" s="5">
        <v>1915.4</v>
      </c>
      <c r="H5133" s="5">
        <v>1915.5</v>
      </c>
      <c r="I5133" s="5"/>
      <c r="J5133" s="5"/>
      <c r="K5133" s="5"/>
      <c r="L5133" s="5"/>
      <c r="M5133" s="5">
        <f t="shared" si="4311"/>
        <v>1915.5</v>
      </c>
      <c r="N5133" s="5">
        <v>3722.8481400000001</v>
      </c>
      <c r="O5133" s="5">
        <v>1602.8668700000001</v>
      </c>
      <c r="P5133" s="5">
        <v>0</v>
      </c>
      <c r="Q5133" s="5">
        <v>0</v>
      </c>
      <c r="R5133" s="5">
        <v>0</v>
      </c>
      <c r="S5133" s="5">
        <v>0</v>
      </c>
      <c r="T5133" s="5">
        <v>3722.8481400000001</v>
      </c>
      <c r="U5133" s="5">
        <v>0</v>
      </c>
      <c r="V5133" s="36">
        <v>0</v>
      </c>
      <c r="W5133" s="5">
        <f t="shared" si="4316"/>
        <v>100</v>
      </c>
      <c r="X5133" s="26"/>
    </row>
    <row r="5134" spans="1:24" ht="31.5" x14ac:dyDescent="0.25">
      <c r="A5134" s="4" t="s">
        <v>289</v>
      </c>
      <c r="B5134" s="4" t="s">
        <v>1319</v>
      </c>
      <c r="C5134" s="4" t="s">
        <v>291</v>
      </c>
      <c r="D5134" s="4" t="s">
        <v>11</v>
      </c>
      <c r="E5134" s="14" t="s">
        <v>465</v>
      </c>
      <c r="F5134" s="5">
        <f t="shared" ref="F5134:L5134" si="4319">F5135</f>
        <v>0</v>
      </c>
      <c r="G5134" s="5">
        <f t="shared" si="4319"/>
        <v>0</v>
      </c>
      <c r="H5134" s="5">
        <f t="shared" si="4319"/>
        <v>0</v>
      </c>
      <c r="I5134" s="5">
        <f t="shared" si="4319"/>
        <v>0</v>
      </c>
      <c r="J5134" s="5">
        <f t="shared" si="4319"/>
        <v>0</v>
      </c>
      <c r="K5134" s="5">
        <f t="shared" si="4319"/>
        <v>0</v>
      </c>
      <c r="L5134" s="5">
        <f t="shared" si="4319"/>
        <v>0</v>
      </c>
      <c r="M5134" s="5">
        <f t="shared" si="4311"/>
        <v>0</v>
      </c>
      <c r="N5134" s="5">
        <v>3722.8481400000001</v>
      </c>
      <c r="O5134" s="5">
        <f>O5135</f>
        <v>0</v>
      </c>
      <c r="P5134" s="5">
        <f t="shared" ref="P5134:V5134" si="4320">P5135</f>
        <v>0</v>
      </c>
      <c r="Q5134" s="5">
        <f t="shared" si="4320"/>
        <v>0</v>
      </c>
      <c r="R5134" s="5">
        <f t="shared" si="4320"/>
        <v>0</v>
      </c>
      <c r="S5134" s="5">
        <f t="shared" si="4320"/>
        <v>0</v>
      </c>
      <c r="T5134" s="5">
        <v>3722.8481400000001</v>
      </c>
      <c r="U5134" s="5">
        <f t="shared" si="4320"/>
        <v>0</v>
      </c>
      <c r="V5134" s="36">
        <f t="shared" si="4320"/>
        <v>0</v>
      </c>
      <c r="W5134" s="5">
        <f t="shared" si="4316"/>
        <v>100</v>
      </c>
      <c r="X5134" s="26"/>
    </row>
    <row r="5135" spans="1:24" ht="31.5" x14ac:dyDescent="0.25">
      <c r="A5135" s="4" t="s">
        <v>289</v>
      </c>
      <c r="B5135" s="4" t="s">
        <v>1319</v>
      </c>
      <c r="C5135" s="4" t="s">
        <v>291</v>
      </c>
      <c r="D5135" s="4" t="s">
        <v>12</v>
      </c>
      <c r="E5135" s="14" t="s">
        <v>466</v>
      </c>
      <c r="F5135" s="5"/>
      <c r="G5135" s="5"/>
      <c r="H5135" s="5"/>
      <c r="I5135" s="5"/>
      <c r="J5135" s="5"/>
      <c r="K5135" s="5"/>
      <c r="L5135" s="5"/>
      <c r="M5135" s="5">
        <f t="shared" si="4311"/>
        <v>0</v>
      </c>
      <c r="N5135" s="5">
        <v>3722.8481400000001</v>
      </c>
      <c r="O5135" s="5">
        <v>0</v>
      </c>
      <c r="P5135" s="5">
        <v>0</v>
      </c>
      <c r="Q5135" s="5">
        <v>0</v>
      </c>
      <c r="R5135" s="5">
        <v>0</v>
      </c>
      <c r="S5135" s="5">
        <v>0</v>
      </c>
      <c r="T5135" s="5">
        <v>3722.8481400000001</v>
      </c>
      <c r="U5135" s="5">
        <v>0</v>
      </c>
      <c r="V5135" s="36">
        <v>0</v>
      </c>
      <c r="W5135" s="5">
        <f t="shared" si="4316"/>
        <v>100</v>
      </c>
      <c r="X5135" s="26"/>
    </row>
    <row r="5136" spans="1:24" ht="31.5" hidden="1" x14ac:dyDescent="0.25">
      <c r="A5136" s="9" t="s">
        <v>289</v>
      </c>
      <c r="B5136" s="9" t="s">
        <v>1320</v>
      </c>
      <c r="C5136" s="9"/>
      <c r="D5136" s="9"/>
      <c r="E5136" s="13" t="s">
        <v>441</v>
      </c>
      <c r="F5136" s="5">
        <f t="shared" ref="F5136:L5136" si="4321">F5141</f>
        <v>0</v>
      </c>
      <c r="G5136" s="5">
        <f t="shared" si="4321"/>
        <v>0</v>
      </c>
      <c r="H5136" s="5">
        <f t="shared" si="4321"/>
        <v>0</v>
      </c>
      <c r="I5136" s="5">
        <f t="shared" si="4321"/>
        <v>0</v>
      </c>
      <c r="J5136" s="5">
        <f t="shared" si="4321"/>
        <v>0</v>
      </c>
      <c r="K5136" s="5">
        <f t="shared" si="4321"/>
        <v>0</v>
      </c>
      <c r="L5136" s="5">
        <f t="shared" si="4321"/>
        <v>0</v>
      </c>
      <c r="M5136" s="5">
        <f t="shared" si="4311"/>
        <v>0</v>
      </c>
      <c r="N5136" s="11">
        <v>0</v>
      </c>
      <c r="O5136" s="5">
        <f t="shared" ref="O5136:V5136" si="4322">O5141+O5137</f>
        <v>60</v>
      </c>
      <c r="P5136" s="5">
        <f t="shared" si="4322"/>
        <v>0</v>
      </c>
      <c r="Q5136" s="5">
        <f t="shared" si="4322"/>
        <v>0</v>
      </c>
      <c r="R5136" s="5">
        <f t="shared" si="4322"/>
        <v>0</v>
      </c>
      <c r="S5136" s="5">
        <f t="shared" si="4322"/>
        <v>0</v>
      </c>
      <c r="T5136" s="11">
        <v>0</v>
      </c>
      <c r="U5136" s="5">
        <f t="shared" si="4322"/>
        <v>0</v>
      </c>
      <c r="V5136" s="36">
        <f t="shared" si="4322"/>
        <v>0</v>
      </c>
      <c r="W5136" s="11" t="e">
        <f t="shared" si="4316"/>
        <v>#DIV/0!</v>
      </c>
      <c r="X5136" s="24" t="s">
        <v>1214</v>
      </c>
    </row>
    <row r="5137" spans="1:25" hidden="1" x14ac:dyDescent="0.25">
      <c r="A5137" s="4" t="s">
        <v>289</v>
      </c>
      <c r="B5137" s="4" t="s">
        <v>1320</v>
      </c>
      <c r="C5137" s="4" t="s">
        <v>111</v>
      </c>
      <c r="D5137" s="4"/>
      <c r="E5137" s="14" t="s">
        <v>872</v>
      </c>
      <c r="F5137" s="5"/>
      <c r="G5137" s="5"/>
      <c r="H5137" s="5"/>
      <c r="I5137" s="5"/>
      <c r="J5137" s="5"/>
      <c r="K5137" s="5"/>
      <c r="L5137" s="5"/>
      <c r="M5137" s="5">
        <f>M5138</f>
        <v>0</v>
      </c>
      <c r="N5137" s="5">
        <v>0</v>
      </c>
      <c r="O5137" s="5">
        <f t="shared" ref="O5137:V5139" si="4323">O5138</f>
        <v>60</v>
      </c>
      <c r="P5137" s="5">
        <f t="shared" si="4323"/>
        <v>0</v>
      </c>
      <c r="Q5137" s="5">
        <f t="shared" si="4323"/>
        <v>0</v>
      </c>
      <c r="R5137" s="5">
        <f t="shared" si="4323"/>
        <v>0</v>
      </c>
      <c r="S5137" s="5">
        <f t="shared" si="4323"/>
        <v>0</v>
      </c>
      <c r="T5137" s="5">
        <v>0</v>
      </c>
      <c r="U5137" s="5">
        <f t="shared" si="4323"/>
        <v>0</v>
      </c>
      <c r="V5137" s="36">
        <f t="shared" si="4323"/>
        <v>0</v>
      </c>
      <c r="W5137" s="5" t="e">
        <f t="shared" si="4316"/>
        <v>#DIV/0!</v>
      </c>
      <c r="X5137" s="24" t="s">
        <v>1214</v>
      </c>
    </row>
    <row r="5138" spans="1:25" ht="63" hidden="1" x14ac:dyDescent="0.25">
      <c r="A5138" s="4" t="s">
        <v>289</v>
      </c>
      <c r="B5138" s="4" t="s">
        <v>1320</v>
      </c>
      <c r="C5138" s="4" t="s">
        <v>173</v>
      </c>
      <c r="D5138" s="4"/>
      <c r="E5138" s="14" t="s">
        <v>876</v>
      </c>
      <c r="F5138" s="5"/>
      <c r="G5138" s="5"/>
      <c r="H5138" s="5"/>
      <c r="I5138" s="5"/>
      <c r="J5138" s="5"/>
      <c r="K5138" s="5"/>
      <c r="L5138" s="5"/>
      <c r="M5138" s="5">
        <f>M5139</f>
        <v>0</v>
      </c>
      <c r="N5138" s="5">
        <v>0</v>
      </c>
      <c r="O5138" s="5">
        <f t="shared" si="4323"/>
        <v>60</v>
      </c>
      <c r="P5138" s="5">
        <f t="shared" si="4323"/>
        <v>0</v>
      </c>
      <c r="Q5138" s="5">
        <f t="shared" si="4323"/>
        <v>0</v>
      </c>
      <c r="R5138" s="5">
        <f t="shared" si="4323"/>
        <v>0</v>
      </c>
      <c r="S5138" s="5">
        <f t="shared" si="4323"/>
        <v>0</v>
      </c>
      <c r="T5138" s="5">
        <v>0</v>
      </c>
      <c r="U5138" s="5">
        <f t="shared" si="4323"/>
        <v>0</v>
      </c>
      <c r="V5138" s="36">
        <f t="shared" si="4323"/>
        <v>0</v>
      </c>
      <c r="W5138" s="5" t="e">
        <f t="shared" si="4316"/>
        <v>#DIV/0!</v>
      </c>
      <c r="X5138" s="24" t="s">
        <v>1214</v>
      </c>
    </row>
    <row r="5139" spans="1:25" ht="63" hidden="1" x14ac:dyDescent="0.25">
      <c r="A5139" s="4" t="s">
        <v>289</v>
      </c>
      <c r="B5139" s="4" t="s">
        <v>1320</v>
      </c>
      <c r="C5139" s="4" t="s">
        <v>292</v>
      </c>
      <c r="D5139" s="4"/>
      <c r="E5139" s="14" t="s">
        <v>877</v>
      </c>
      <c r="F5139" s="5"/>
      <c r="G5139" s="5"/>
      <c r="H5139" s="5"/>
      <c r="I5139" s="5"/>
      <c r="J5139" s="5"/>
      <c r="K5139" s="5"/>
      <c r="L5139" s="5"/>
      <c r="M5139" s="5">
        <f>M5140</f>
        <v>0</v>
      </c>
      <c r="N5139" s="5">
        <v>0</v>
      </c>
      <c r="O5139" s="5">
        <f t="shared" si="4323"/>
        <v>60</v>
      </c>
      <c r="P5139" s="5">
        <f t="shared" si="4323"/>
        <v>0</v>
      </c>
      <c r="Q5139" s="5">
        <f t="shared" si="4323"/>
        <v>0</v>
      </c>
      <c r="R5139" s="5">
        <f t="shared" si="4323"/>
        <v>0</v>
      </c>
      <c r="S5139" s="5">
        <f t="shared" si="4323"/>
        <v>0</v>
      </c>
      <c r="T5139" s="5">
        <v>0</v>
      </c>
      <c r="U5139" s="5">
        <f t="shared" si="4323"/>
        <v>0</v>
      </c>
      <c r="V5139" s="36">
        <f t="shared" si="4323"/>
        <v>0</v>
      </c>
      <c r="W5139" s="5" t="e">
        <f t="shared" si="4316"/>
        <v>#DIV/0!</v>
      </c>
      <c r="X5139" s="24" t="s">
        <v>1214</v>
      </c>
    </row>
    <row r="5140" spans="1:25" ht="47.25" hidden="1" x14ac:dyDescent="0.25">
      <c r="A5140" s="4" t="s">
        <v>289</v>
      </c>
      <c r="B5140" s="4" t="s">
        <v>1320</v>
      </c>
      <c r="C5140" s="4" t="s">
        <v>291</v>
      </c>
      <c r="D5140" s="4"/>
      <c r="E5140" s="14" t="s">
        <v>499</v>
      </c>
      <c r="F5140" s="5"/>
      <c r="G5140" s="5"/>
      <c r="H5140" s="5"/>
      <c r="I5140" s="5"/>
      <c r="J5140" s="5"/>
      <c r="K5140" s="5"/>
      <c r="L5140" s="5"/>
      <c r="M5140" s="5">
        <v>0</v>
      </c>
      <c r="N5140" s="5">
        <v>0</v>
      </c>
      <c r="O5140" s="5">
        <v>60</v>
      </c>
      <c r="P5140" s="5">
        <v>0</v>
      </c>
      <c r="Q5140" s="5">
        <v>0</v>
      </c>
      <c r="R5140" s="5">
        <v>0</v>
      </c>
      <c r="S5140" s="5">
        <v>0</v>
      </c>
      <c r="T5140" s="5">
        <v>0</v>
      </c>
      <c r="U5140" s="5">
        <v>0</v>
      </c>
      <c r="V5140" s="36">
        <v>0</v>
      </c>
      <c r="W5140" s="5" t="e">
        <f t="shared" si="4316"/>
        <v>#DIV/0!</v>
      </c>
      <c r="X5140" s="24" t="s">
        <v>1214</v>
      </c>
    </row>
    <row r="5141" spans="1:25" ht="31.5" hidden="1" x14ac:dyDescent="0.25">
      <c r="A5141" s="4" t="s">
        <v>289</v>
      </c>
      <c r="B5141" s="4" t="s">
        <v>1320</v>
      </c>
      <c r="C5141" s="4" t="s">
        <v>291</v>
      </c>
      <c r="D5141" s="4" t="s">
        <v>11</v>
      </c>
      <c r="E5141" s="14" t="s">
        <v>465</v>
      </c>
      <c r="F5141" s="5">
        <f t="shared" ref="F5141:L5143" si="4324">F5142</f>
        <v>0</v>
      </c>
      <c r="G5141" s="5">
        <f t="shared" si="4324"/>
        <v>0</v>
      </c>
      <c r="H5141" s="5">
        <f t="shared" si="4324"/>
        <v>0</v>
      </c>
      <c r="I5141" s="5">
        <f t="shared" si="4324"/>
        <v>0</v>
      </c>
      <c r="J5141" s="5">
        <f t="shared" si="4324"/>
        <v>0</v>
      </c>
      <c r="K5141" s="5">
        <f t="shared" si="4324"/>
        <v>0</v>
      </c>
      <c r="L5141" s="5">
        <f t="shared" si="4324"/>
        <v>0</v>
      </c>
      <c r="M5141" s="5">
        <f t="shared" si="4311"/>
        <v>0</v>
      </c>
      <c r="N5141" s="5">
        <v>0</v>
      </c>
      <c r="O5141" s="5">
        <f t="shared" ref="O5141:O5143" si="4325">O5142</f>
        <v>0</v>
      </c>
      <c r="P5141" s="5">
        <f t="shared" ref="P5141:V5143" si="4326">P5142</f>
        <v>0</v>
      </c>
      <c r="Q5141" s="5">
        <f t="shared" si="4326"/>
        <v>0</v>
      </c>
      <c r="R5141" s="5">
        <f t="shared" si="4326"/>
        <v>0</v>
      </c>
      <c r="S5141" s="5">
        <f t="shared" si="4326"/>
        <v>0</v>
      </c>
      <c r="T5141" s="5">
        <v>0</v>
      </c>
      <c r="U5141" s="5">
        <f t="shared" si="4326"/>
        <v>0</v>
      </c>
      <c r="V5141" s="36">
        <f t="shared" si="4326"/>
        <v>0</v>
      </c>
      <c r="W5141" s="5" t="e">
        <f t="shared" si="4316"/>
        <v>#DIV/0!</v>
      </c>
      <c r="X5141" s="24" t="s">
        <v>1214</v>
      </c>
      <c r="Y5141" s="2" t="s">
        <v>1236</v>
      </c>
    </row>
    <row r="5142" spans="1:25" ht="31.5" hidden="1" x14ac:dyDescent="0.25">
      <c r="A5142" s="4" t="s">
        <v>289</v>
      </c>
      <c r="B5142" s="4" t="s">
        <v>1320</v>
      </c>
      <c r="C5142" s="4" t="s">
        <v>291</v>
      </c>
      <c r="D5142" s="4" t="s">
        <v>12</v>
      </c>
      <c r="E5142" s="14" t="s">
        <v>466</v>
      </c>
      <c r="F5142" s="5">
        <f t="shared" si="4324"/>
        <v>0</v>
      </c>
      <c r="G5142" s="5">
        <f t="shared" si="4324"/>
        <v>0</v>
      </c>
      <c r="H5142" s="5">
        <f t="shared" si="4324"/>
        <v>0</v>
      </c>
      <c r="I5142" s="5">
        <f t="shared" si="4324"/>
        <v>0</v>
      </c>
      <c r="J5142" s="5">
        <f t="shared" si="4324"/>
        <v>0</v>
      </c>
      <c r="K5142" s="5">
        <f t="shared" si="4324"/>
        <v>0</v>
      </c>
      <c r="L5142" s="5">
        <f t="shared" si="4324"/>
        <v>0</v>
      </c>
      <c r="M5142" s="5">
        <f t="shared" si="4311"/>
        <v>0</v>
      </c>
      <c r="N5142" s="5">
        <v>0</v>
      </c>
      <c r="O5142" s="5">
        <f t="shared" si="4325"/>
        <v>0</v>
      </c>
      <c r="P5142" s="5">
        <f t="shared" si="4326"/>
        <v>0</v>
      </c>
      <c r="Q5142" s="5">
        <f t="shared" si="4326"/>
        <v>0</v>
      </c>
      <c r="R5142" s="5">
        <f t="shared" si="4326"/>
        <v>0</v>
      </c>
      <c r="S5142" s="5">
        <f t="shared" si="4326"/>
        <v>0</v>
      </c>
      <c r="T5142" s="5">
        <v>0</v>
      </c>
      <c r="U5142" s="5">
        <f t="shared" si="4326"/>
        <v>0</v>
      </c>
      <c r="V5142" s="36">
        <f t="shared" si="4326"/>
        <v>0</v>
      </c>
      <c r="W5142" s="5" t="e">
        <f t="shared" si="4316"/>
        <v>#DIV/0!</v>
      </c>
      <c r="X5142" s="24" t="s">
        <v>1214</v>
      </c>
      <c r="Y5142" s="2" t="s">
        <v>1236</v>
      </c>
    </row>
    <row r="5143" spans="1:25" x14ac:dyDescent="0.25">
      <c r="A5143" s="7" t="s">
        <v>289</v>
      </c>
      <c r="B5143" s="7" t="s">
        <v>30</v>
      </c>
      <c r="C5143" s="7"/>
      <c r="D5143" s="7"/>
      <c r="E5143" s="18" t="s">
        <v>427</v>
      </c>
      <c r="F5143" s="5">
        <f t="shared" si="4324"/>
        <v>0</v>
      </c>
      <c r="G5143" s="5">
        <f t="shared" si="4324"/>
        <v>0</v>
      </c>
      <c r="H5143" s="5">
        <f t="shared" si="4324"/>
        <v>0</v>
      </c>
      <c r="I5143" s="5">
        <f t="shared" si="4324"/>
        <v>0</v>
      </c>
      <c r="J5143" s="5">
        <f t="shared" si="4324"/>
        <v>0</v>
      </c>
      <c r="K5143" s="5">
        <f t="shared" si="4324"/>
        <v>0</v>
      </c>
      <c r="L5143" s="5">
        <f t="shared" si="4324"/>
        <v>0</v>
      </c>
      <c r="M5143" s="5">
        <f t="shared" si="4311"/>
        <v>0</v>
      </c>
      <c r="N5143" s="8">
        <v>24997.390009999999</v>
      </c>
      <c r="O5143" s="5">
        <f t="shared" si="4325"/>
        <v>0</v>
      </c>
      <c r="P5143" s="5">
        <f t="shared" si="4326"/>
        <v>0</v>
      </c>
      <c r="Q5143" s="5">
        <f t="shared" si="4326"/>
        <v>0</v>
      </c>
      <c r="R5143" s="5">
        <f t="shared" si="4326"/>
        <v>0</v>
      </c>
      <c r="S5143" s="5">
        <f t="shared" si="4326"/>
        <v>0</v>
      </c>
      <c r="T5143" s="8">
        <v>24997.357780000002</v>
      </c>
      <c r="U5143" s="5">
        <f t="shared" si="4326"/>
        <v>0</v>
      </c>
      <c r="V5143" s="36">
        <f t="shared" si="4326"/>
        <v>0</v>
      </c>
      <c r="W5143" s="8">
        <f t="shared" si="4316"/>
        <v>99.999871066539413</v>
      </c>
      <c r="X5143" s="26"/>
      <c r="Y5143" s="2" t="s">
        <v>1236</v>
      </c>
    </row>
    <row r="5144" spans="1:25" x14ac:dyDescent="0.25">
      <c r="A5144" s="9" t="s">
        <v>289</v>
      </c>
      <c r="B5144" s="9" t="s">
        <v>1324</v>
      </c>
      <c r="C5144" s="9"/>
      <c r="D5144" s="9"/>
      <c r="E5144" s="13" t="s">
        <v>445</v>
      </c>
      <c r="F5144" s="5"/>
      <c r="G5144" s="5"/>
      <c r="H5144" s="5"/>
      <c r="I5144" s="5"/>
      <c r="J5144" s="5"/>
      <c r="K5144" s="5"/>
      <c r="L5144" s="5"/>
      <c r="M5144" s="5">
        <f t="shared" si="4311"/>
        <v>0</v>
      </c>
      <c r="N5144" s="11">
        <v>24997.390009999999</v>
      </c>
      <c r="O5144" s="5">
        <v>0</v>
      </c>
      <c r="P5144" s="5">
        <v>0</v>
      </c>
      <c r="Q5144" s="5">
        <v>0</v>
      </c>
      <c r="R5144" s="5">
        <v>0</v>
      </c>
      <c r="S5144" s="5">
        <v>0</v>
      </c>
      <c r="T5144" s="11">
        <v>24997.357780000002</v>
      </c>
      <c r="U5144" s="5">
        <v>0</v>
      </c>
      <c r="V5144" s="36">
        <v>0</v>
      </c>
      <c r="W5144" s="11">
        <f t="shared" si="4316"/>
        <v>99.999871066539413</v>
      </c>
      <c r="X5144" s="26"/>
      <c r="Y5144" s="2" t="s">
        <v>1236</v>
      </c>
    </row>
    <row r="5145" spans="1:25" s="10" customFormat="1" ht="31.5" x14ac:dyDescent="0.25">
      <c r="A5145" s="4" t="s">
        <v>289</v>
      </c>
      <c r="B5145" s="4" t="s">
        <v>1324</v>
      </c>
      <c r="C5145" s="4" t="s">
        <v>194</v>
      </c>
      <c r="D5145" s="4"/>
      <c r="E5145" s="14" t="s">
        <v>948</v>
      </c>
      <c r="F5145" s="11">
        <f t="shared" ref="F5145:L5150" si="4327">F5146</f>
        <v>125526.7</v>
      </c>
      <c r="G5145" s="11">
        <f t="shared" si="4327"/>
        <v>21395.9</v>
      </c>
      <c r="H5145" s="11">
        <f t="shared" si="4327"/>
        <v>18043.5</v>
      </c>
      <c r="I5145" s="11">
        <f t="shared" si="4327"/>
        <v>0</v>
      </c>
      <c r="J5145" s="11">
        <f t="shared" si="4327"/>
        <v>0</v>
      </c>
      <c r="K5145" s="11">
        <f t="shared" si="4327"/>
        <v>0</v>
      </c>
      <c r="L5145" s="11">
        <f t="shared" si="4327"/>
        <v>7894.8539999999994</v>
      </c>
      <c r="M5145" s="11">
        <f t="shared" si="4311"/>
        <v>133421.554</v>
      </c>
      <c r="N5145" s="5">
        <v>23850.89932</v>
      </c>
      <c r="O5145" s="11">
        <f t="shared" ref="O5145:V5145" si="4328">O5146+O5160</f>
        <v>24759.676930000001</v>
      </c>
      <c r="P5145" s="11">
        <f t="shared" si="4328"/>
        <v>10579.400379999999</v>
      </c>
      <c r="Q5145" s="11">
        <f t="shared" si="4328"/>
        <v>10579.400379999999</v>
      </c>
      <c r="R5145" s="11">
        <f t="shared" si="4328"/>
        <v>0</v>
      </c>
      <c r="S5145" s="11">
        <f t="shared" si="4328"/>
        <v>0</v>
      </c>
      <c r="T5145" s="5">
        <v>23850.867090000003</v>
      </c>
      <c r="U5145" s="11">
        <f t="shared" si="4328"/>
        <v>10579.400379999999</v>
      </c>
      <c r="V5145" s="11">
        <f t="shared" si="4328"/>
        <v>0</v>
      </c>
      <c r="W5145" s="5">
        <f t="shared" si="4316"/>
        <v>99.999864868827103</v>
      </c>
      <c r="X5145" s="25"/>
    </row>
    <row r="5146" spans="1:25" ht="31.5" x14ac:dyDescent="0.25">
      <c r="A5146" s="4" t="s">
        <v>289</v>
      </c>
      <c r="B5146" s="4" t="s">
        <v>1324</v>
      </c>
      <c r="C5146" s="4" t="s">
        <v>294</v>
      </c>
      <c r="D5146" s="4"/>
      <c r="E5146" s="14" t="s">
        <v>1659</v>
      </c>
      <c r="F5146" s="5">
        <f t="shared" si="4327"/>
        <v>125526.7</v>
      </c>
      <c r="G5146" s="5">
        <f t="shared" si="4327"/>
        <v>21395.9</v>
      </c>
      <c r="H5146" s="5">
        <f t="shared" si="4327"/>
        <v>18043.5</v>
      </c>
      <c r="I5146" s="5">
        <f t="shared" si="4327"/>
        <v>0</v>
      </c>
      <c r="J5146" s="5">
        <f t="shared" si="4327"/>
        <v>0</v>
      </c>
      <c r="K5146" s="5">
        <f t="shared" si="4327"/>
        <v>0</v>
      </c>
      <c r="L5146" s="5">
        <f t="shared" si="4327"/>
        <v>7894.8539999999994</v>
      </c>
      <c r="M5146" s="5">
        <f t="shared" si="4311"/>
        <v>133421.554</v>
      </c>
      <c r="N5146" s="5">
        <v>237.5</v>
      </c>
      <c r="O5146" s="5">
        <f t="shared" ref="O5146:O5150" si="4329">O5147</f>
        <v>24759.676930000001</v>
      </c>
      <c r="P5146" s="5">
        <f t="shared" ref="P5146:V5150" si="4330">P5147</f>
        <v>10579.400379999999</v>
      </c>
      <c r="Q5146" s="5">
        <f t="shared" si="4330"/>
        <v>10579.400379999999</v>
      </c>
      <c r="R5146" s="5">
        <f t="shared" si="4330"/>
        <v>0</v>
      </c>
      <c r="S5146" s="5">
        <f t="shared" si="4330"/>
        <v>0</v>
      </c>
      <c r="T5146" s="5">
        <v>237.5</v>
      </c>
      <c r="U5146" s="5">
        <f t="shared" si="4330"/>
        <v>10579.400379999999</v>
      </c>
      <c r="V5146" s="36">
        <f t="shared" si="4330"/>
        <v>0</v>
      </c>
      <c r="W5146" s="5">
        <f t="shared" si="4316"/>
        <v>100</v>
      </c>
      <c r="X5146" s="26"/>
    </row>
    <row r="5147" spans="1:25" ht="63" x14ac:dyDescent="0.25">
      <c r="A5147" s="4" t="s">
        <v>289</v>
      </c>
      <c r="B5147" s="4" t="s">
        <v>1324</v>
      </c>
      <c r="C5147" s="4" t="s">
        <v>295</v>
      </c>
      <c r="D5147" s="4"/>
      <c r="E5147" s="14" t="s">
        <v>1660</v>
      </c>
      <c r="F5147" s="5">
        <f t="shared" si="4327"/>
        <v>125526.7</v>
      </c>
      <c r="G5147" s="5">
        <f t="shared" si="4327"/>
        <v>21395.9</v>
      </c>
      <c r="H5147" s="5">
        <f t="shared" si="4327"/>
        <v>18043.5</v>
      </c>
      <c r="I5147" s="5">
        <f t="shared" si="4327"/>
        <v>0</v>
      </c>
      <c r="J5147" s="5">
        <f t="shared" si="4327"/>
        <v>0</v>
      </c>
      <c r="K5147" s="5">
        <f t="shared" si="4327"/>
        <v>0</v>
      </c>
      <c r="L5147" s="5">
        <f t="shared" si="4327"/>
        <v>7894.8539999999994</v>
      </c>
      <c r="M5147" s="5">
        <f t="shared" si="4311"/>
        <v>133421.554</v>
      </c>
      <c r="N5147" s="5">
        <v>237.5</v>
      </c>
      <c r="O5147" s="5">
        <f t="shared" si="4329"/>
        <v>24759.676930000001</v>
      </c>
      <c r="P5147" s="5">
        <f t="shared" si="4330"/>
        <v>10579.400379999999</v>
      </c>
      <c r="Q5147" s="5">
        <f t="shared" si="4330"/>
        <v>10579.400379999999</v>
      </c>
      <c r="R5147" s="5">
        <f t="shared" si="4330"/>
        <v>0</v>
      </c>
      <c r="S5147" s="5">
        <f t="shared" si="4330"/>
        <v>0</v>
      </c>
      <c r="T5147" s="5">
        <v>237.5</v>
      </c>
      <c r="U5147" s="5">
        <f t="shared" si="4330"/>
        <v>10579.400379999999</v>
      </c>
      <c r="V5147" s="36">
        <f t="shared" si="4330"/>
        <v>0</v>
      </c>
      <c r="W5147" s="5">
        <f t="shared" si="4316"/>
        <v>100</v>
      </c>
      <c r="X5147" s="26"/>
    </row>
    <row r="5148" spans="1:25" ht="63" x14ac:dyDescent="0.25">
      <c r="A5148" s="4" t="s">
        <v>289</v>
      </c>
      <c r="B5148" s="4" t="s">
        <v>1324</v>
      </c>
      <c r="C5148" s="4" t="s">
        <v>293</v>
      </c>
      <c r="D5148" s="4"/>
      <c r="E5148" s="14" t="s">
        <v>1661</v>
      </c>
      <c r="F5148" s="5">
        <f t="shared" ref="F5148:L5148" si="4331">F5149+F5152+F5155</f>
        <v>125526.7</v>
      </c>
      <c r="G5148" s="5">
        <f t="shared" si="4331"/>
        <v>21395.9</v>
      </c>
      <c r="H5148" s="5">
        <f t="shared" si="4331"/>
        <v>18043.5</v>
      </c>
      <c r="I5148" s="5">
        <f t="shared" si="4331"/>
        <v>0</v>
      </c>
      <c r="J5148" s="5">
        <f t="shared" si="4331"/>
        <v>0</v>
      </c>
      <c r="K5148" s="5">
        <f t="shared" si="4331"/>
        <v>0</v>
      </c>
      <c r="L5148" s="5">
        <f t="shared" si="4331"/>
        <v>7894.8539999999994</v>
      </c>
      <c r="M5148" s="5">
        <f t="shared" si="4311"/>
        <v>133421.554</v>
      </c>
      <c r="N5148" s="5">
        <v>237.5</v>
      </c>
      <c r="O5148" s="5">
        <f>O5149+O5152+O5155</f>
        <v>24759.676930000001</v>
      </c>
      <c r="P5148" s="5">
        <f t="shared" ref="P5148:V5148" si="4332">P5149+P5152+P5155</f>
        <v>10579.400379999999</v>
      </c>
      <c r="Q5148" s="5">
        <f t="shared" si="4332"/>
        <v>10579.400379999999</v>
      </c>
      <c r="R5148" s="5">
        <f t="shared" si="4332"/>
        <v>0</v>
      </c>
      <c r="S5148" s="5">
        <f t="shared" si="4332"/>
        <v>0</v>
      </c>
      <c r="T5148" s="5">
        <v>237.5</v>
      </c>
      <c r="U5148" s="5">
        <f t="shared" si="4332"/>
        <v>10579.400379999999</v>
      </c>
      <c r="V5148" s="36">
        <f t="shared" si="4332"/>
        <v>0</v>
      </c>
      <c r="W5148" s="5">
        <f t="shared" si="4316"/>
        <v>100</v>
      </c>
      <c r="X5148" s="26"/>
    </row>
    <row r="5149" spans="1:25" ht="31.5" x14ac:dyDescent="0.25">
      <c r="A5149" s="4" t="s">
        <v>289</v>
      </c>
      <c r="B5149" s="4" t="s">
        <v>1324</v>
      </c>
      <c r="C5149" s="4" t="s">
        <v>293</v>
      </c>
      <c r="D5149" s="4" t="s">
        <v>73</v>
      </c>
      <c r="E5149" s="14" t="s">
        <v>475</v>
      </c>
      <c r="F5149" s="5">
        <f t="shared" si="4327"/>
        <v>1708</v>
      </c>
      <c r="G5149" s="5">
        <f t="shared" si="4327"/>
        <v>14508</v>
      </c>
      <c r="H5149" s="5">
        <f t="shared" si="4327"/>
        <v>14508</v>
      </c>
      <c r="I5149" s="5">
        <f t="shared" si="4327"/>
        <v>0</v>
      </c>
      <c r="J5149" s="5">
        <f t="shared" si="4327"/>
        <v>0</v>
      </c>
      <c r="K5149" s="5">
        <f t="shared" si="4327"/>
        <v>0</v>
      </c>
      <c r="L5149" s="5">
        <f t="shared" si="4327"/>
        <v>30543.767</v>
      </c>
      <c r="M5149" s="5">
        <f t="shared" si="4311"/>
        <v>32251.767</v>
      </c>
      <c r="N5149" s="5">
        <v>237.5</v>
      </c>
      <c r="O5149" s="5">
        <f t="shared" si="4329"/>
        <v>841.33299999999997</v>
      </c>
      <c r="P5149" s="5">
        <f t="shared" si="4330"/>
        <v>0</v>
      </c>
      <c r="Q5149" s="5">
        <f t="shared" si="4330"/>
        <v>0</v>
      </c>
      <c r="R5149" s="5">
        <f t="shared" si="4330"/>
        <v>0</v>
      </c>
      <c r="S5149" s="5">
        <f t="shared" si="4330"/>
        <v>0</v>
      </c>
      <c r="T5149" s="5">
        <v>237.5</v>
      </c>
      <c r="U5149" s="5">
        <f t="shared" si="4330"/>
        <v>0</v>
      </c>
      <c r="V5149" s="36">
        <f t="shared" si="4330"/>
        <v>0</v>
      </c>
      <c r="W5149" s="5">
        <f t="shared" si="4316"/>
        <v>100</v>
      </c>
      <c r="X5149" s="26"/>
    </row>
    <row r="5150" spans="1:25" ht="63" x14ac:dyDescent="0.25">
      <c r="A5150" s="4" t="s">
        <v>289</v>
      </c>
      <c r="B5150" s="4" t="s">
        <v>1324</v>
      </c>
      <c r="C5150" s="4" t="s">
        <v>293</v>
      </c>
      <c r="D5150" s="4" t="s">
        <v>72</v>
      </c>
      <c r="E5150" s="14" t="s">
        <v>1187</v>
      </c>
      <c r="F5150" s="5">
        <f t="shared" si="4327"/>
        <v>1708</v>
      </c>
      <c r="G5150" s="5">
        <f t="shared" si="4327"/>
        <v>14508</v>
      </c>
      <c r="H5150" s="5">
        <f t="shared" si="4327"/>
        <v>14508</v>
      </c>
      <c r="I5150" s="5">
        <f t="shared" si="4327"/>
        <v>0</v>
      </c>
      <c r="J5150" s="5">
        <f t="shared" si="4327"/>
        <v>0</v>
      </c>
      <c r="K5150" s="5">
        <f t="shared" si="4327"/>
        <v>0</v>
      </c>
      <c r="L5150" s="5">
        <f t="shared" si="4327"/>
        <v>30543.767</v>
      </c>
      <c r="M5150" s="5">
        <f t="shared" si="4311"/>
        <v>32251.767</v>
      </c>
      <c r="N5150" s="5">
        <v>237.5</v>
      </c>
      <c r="O5150" s="5">
        <f t="shared" si="4329"/>
        <v>841.33299999999997</v>
      </c>
      <c r="P5150" s="5">
        <f t="shared" si="4330"/>
        <v>0</v>
      </c>
      <c r="Q5150" s="5">
        <f t="shared" si="4330"/>
        <v>0</v>
      </c>
      <c r="R5150" s="5">
        <f t="shared" si="4330"/>
        <v>0</v>
      </c>
      <c r="S5150" s="5">
        <f t="shared" si="4330"/>
        <v>0</v>
      </c>
      <c r="T5150" s="5">
        <v>237.5</v>
      </c>
      <c r="U5150" s="5">
        <f t="shared" si="4330"/>
        <v>0</v>
      </c>
      <c r="V5150" s="36">
        <f t="shared" si="4330"/>
        <v>0</v>
      </c>
      <c r="W5150" s="5">
        <f t="shared" si="4316"/>
        <v>100</v>
      </c>
      <c r="X5150" s="26"/>
    </row>
    <row r="5151" spans="1:25" ht="31.5" x14ac:dyDescent="0.25">
      <c r="A5151" s="4" t="s">
        <v>289</v>
      </c>
      <c r="B5151" s="4" t="s">
        <v>1324</v>
      </c>
      <c r="C5151" s="4" t="s">
        <v>296</v>
      </c>
      <c r="D5151" s="4"/>
      <c r="E5151" s="14" t="s">
        <v>1662</v>
      </c>
      <c r="F5151" s="5">
        <v>1708</v>
      </c>
      <c r="G5151" s="5">
        <v>14508</v>
      </c>
      <c r="H5151" s="5">
        <v>14508</v>
      </c>
      <c r="I5151" s="5"/>
      <c r="J5151" s="5"/>
      <c r="K5151" s="5"/>
      <c r="L5151" s="5">
        <f>-376.667+30920.434</f>
        <v>30543.767</v>
      </c>
      <c r="M5151" s="5">
        <f t="shared" si="4311"/>
        <v>32251.767</v>
      </c>
      <c r="N5151" s="5">
        <v>755.88720000000001</v>
      </c>
      <c r="O5151" s="5">
        <v>841.33299999999997</v>
      </c>
      <c r="P5151" s="5">
        <v>0</v>
      </c>
      <c r="Q5151" s="5">
        <v>0</v>
      </c>
      <c r="R5151" s="5">
        <v>0</v>
      </c>
      <c r="S5151" s="5">
        <v>0</v>
      </c>
      <c r="T5151" s="5">
        <v>755.88720000000001</v>
      </c>
      <c r="U5151" s="5">
        <v>0</v>
      </c>
      <c r="V5151" s="36">
        <v>0</v>
      </c>
      <c r="W5151" s="5">
        <f t="shared" si="4316"/>
        <v>100</v>
      </c>
      <c r="X5151" s="26"/>
    </row>
    <row r="5152" spans="1:25" ht="63" x14ac:dyDescent="0.25">
      <c r="A5152" s="4" t="s">
        <v>289</v>
      </c>
      <c r="B5152" s="4" t="s">
        <v>1324</v>
      </c>
      <c r="C5152" s="4" t="s">
        <v>297</v>
      </c>
      <c r="D5152" s="4"/>
      <c r="E5152" s="14" t="s">
        <v>1663</v>
      </c>
      <c r="F5152" s="5">
        <f t="shared" ref="F5152:L5153" si="4333">F5153</f>
        <v>25418.7</v>
      </c>
      <c r="G5152" s="5">
        <f t="shared" si="4333"/>
        <v>6887.9</v>
      </c>
      <c r="H5152" s="5">
        <f t="shared" si="4333"/>
        <v>3535.5</v>
      </c>
      <c r="I5152" s="5">
        <f t="shared" si="4333"/>
        <v>0</v>
      </c>
      <c r="J5152" s="5">
        <f t="shared" si="4333"/>
        <v>0</v>
      </c>
      <c r="K5152" s="5">
        <f t="shared" si="4333"/>
        <v>0</v>
      </c>
      <c r="L5152" s="5">
        <f t="shared" si="4333"/>
        <v>-16328.48</v>
      </c>
      <c r="M5152" s="5">
        <f t="shared" si="4311"/>
        <v>9090.2200000000012</v>
      </c>
      <c r="N5152" s="5">
        <v>755.88720000000001</v>
      </c>
      <c r="O5152" s="5">
        <f>O5153</f>
        <v>9090.2198000000008</v>
      </c>
      <c r="P5152" s="5">
        <f t="shared" ref="P5152:V5153" si="4334">P5153</f>
        <v>0</v>
      </c>
      <c r="Q5152" s="5">
        <f t="shared" si="4334"/>
        <v>0</v>
      </c>
      <c r="R5152" s="5">
        <f t="shared" si="4334"/>
        <v>0</v>
      </c>
      <c r="S5152" s="5">
        <f t="shared" si="4334"/>
        <v>0</v>
      </c>
      <c r="T5152" s="5">
        <v>755.88720000000001</v>
      </c>
      <c r="U5152" s="5">
        <f t="shared" si="4334"/>
        <v>0</v>
      </c>
      <c r="V5152" s="36">
        <f t="shared" si="4334"/>
        <v>0</v>
      </c>
      <c r="W5152" s="5">
        <f t="shared" si="4316"/>
        <v>100</v>
      </c>
      <c r="X5152" s="26"/>
    </row>
    <row r="5153" spans="1:25" ht="47.25" x14ac:dyDescent="0.25">
      <c r="A5153" s="4" t="s">
        <v>289</v>
      </c>
      <c r="B5153" s="4" t="s">
        <v>1324</v>
      </c>
      <c r="C5153" s="4" t="s">
        <v>1664</v>
      </c>
      <c r="D5153" s="4"/>
      <c r="E5153" s="14" t="s">
        <v>1665</v>
      </c>
      <c r="F5153" s="5">
        <f t="shared" si="4333"/>
        <v>25418.7</v>
      </c>
      <c r="G5153" s="5">
        <f t="shared" si="4333"/>
        <v>6887.9</v>
      </c>
      <c r="H5153" s="5">
        <f t="shared" si="4333"/>
        <v>3535.5</v>
      </c>
      <c r="I5153" s="5">
        <f t="shared" si="4333"/>
        <v>0</v>
      </c>
      <c r="J5153" s="5">
        <f t="shared" si="4333"/>
        <v>0</v>
      </c>
      <c r="K5153" s="5">
        <f t="shared" si="4333"/>
        <v>0</v>
      </c>
      <c r="L5153" s="5">
        <f t="shared" si="4333"/>
        <v>-16328.48</v>
      </c>
      <c r="M5153" s="5">
        <f t="shared" si="4311"/>
        <v>9090.2200000000012</v>
      </c>
      <c r="N5153" s="5">
        <v>656.88720000000001</v>
      </c>
      <c r="O5153" s="5">
        <f>O5154</f>
        <v>9090.2198000000008</v>
      </c>
      <c r="P5153" s="5">
        <f t="shared" si="4334"/>
        <v>0</v>
      </c>
      <c r="Q5153" s="5">
        <f t="shared" si="4334"/>
        <v>0</v>
      </c>
      <c r="R5153" s="5">
        <f t="shared" si="4334"/>
        <v>0</v>
      </c>
      <c r="S5153" s="5">
        <f t="shared" si="4334"/>
        <v>0</v>
      </c>
      <c r="T5153" s="5">
        <v>656.88720000000001</v>
      </c>
      <c r="U5153" s="5">
        <f t="shared" si="4334"/>
        <v>0</v>
      </c>
      <c r="V5153" s="36">
        <f t="shared" si="4334"/>
        <v>0</v>
      </c>
      <c r="W5153" s="5">
        <f t="shared" si="4316"/>
        <v>100</v>
      </c>
      <c r="X5153" s="26"/>
    </row>
    <row r="5154" spans="1:25" ht="31.5" x14ac:dyDescent="0.25">
      <c r="A5154" s="4" t="s">
        <v>289</v>
      </c>
      <c r="B5154" s="4" t="s">
        <v>1324</v>
      </c>
      <c r="C5154" s="4" t="s">
        <v>1664</v>
      </c>
      <c r="D5154" s="4" t="s">
        <v>11</v>
      </c>
      <c r="E5154" s="14" t="s">
        <v>465</v>
      </c>
      <c r="F5154" s="5">
        <v>25418.7</v>
      </c>
      <c r="G5154" s="5">
        <v>6887.9</v>
      </c>
      <c r="H5154" s="5">
        <v>3535.5</v>
      </c>
      <c r="I5154" s="5"/>
      <c r="J5154" s="5"/>
      <c r="K5154" s="5"/>
      <c r="L5154" s="5">
        <f>2200.462-16809.816-1498.778-220.348</f>
        <v>-16328.48</v>
      </c>
      <c r="M5154" s="5">
        <f t="shared" si="4311"/>
        <v>9090.2200000000012</v>
      </c>
      <c r="N5154" s="5">
        <v>656.88720000000001</v>
      </c>
      <c r="O5154" s="5">
        <v>9090.2198000000008</v>
      </c>
      <c r="P5154" s="5">
        <v>0</v>
      </c>
      <c r="Q5154" s="5">
        <v>0</v>
      </c>
      <c r="R5154" s="5">
        <v>0</v>
      </c>
      <c r="S5154" s="5">
        <v>0</v>
      </c>
      <c r="T5154" s="5">
        <v>656.88720000000001</v>
      </c>
      <c r="U5154" s="5">
        <v>0</v>
      </c>
      <c r="V5154" s="36">
        <v>0</v>
      </c>
      <c r="W5154" s="5">
        <f t="shared" si="4316"/>
        <v>100</v>
      </c>
      <c r="X5154" s="26"/>
    </row>
    <row r="5155" spans="1:25" ht="31.5" x14ac:dyDescent="0.25">
      <c r="A5155" s="4" t="s">
        <v>289</v>
      </c>
      <c r="B5155" s="4" t="s">
        <v>1324</v>
      </c>
      <c r="C5155" s="4" t="s">
        <v>1664</v>
      </c>
      <c r="D5155" s="4" t="s">
        <v>12</v>
      </c>
      <c r="E5155" s="14" t="s">
        <v>466</v>
      </c>
      <c r="F5155" s="5">
        <f t="shared" ref="F5155:L5156" si="4335">F5156</f>
        <v>98400</v>
      </c>
      <c r="G5155" s="5">
        <f t="shared" si="4335"/>
        <v>0</v>
      </c>
      <c r="H5155" s="5">
        <f t="shared" si="4335"/>
        <v>0</v>
      </c>
      <c r="I5155" s="5">
        <f t="shared" si="4335"/>
        <v>0</v>
      </c>
      <c r="J5155" s="5">
        <f t="shared" si="4335"/>
        <v>0</v>
      </c>
      <c r="K5155" s="5">
        <f t="shared" si="4335"/>
        <v>0</v>
      </c>
      <c r="L5155" s="5">
        <f t="shared" si="4335"/>
        <v>-6320.4330000000009</v>
      </c>
      <c r="M5155" s="5">
        <f t="shared" si="4311"/>
        <v>92079.566999999995</v>
      </c>
      <c r="N5155" s="5">
        <v>656.88720000000001</v>
      </c>
      <c r="O5155" s="5">
        <f t="shared" ref="O5155:V5155" si="4336">O5156+O5158</f>
        <v>14828.12413</v>
      </c>
      <c r="P5155" s="5">
        <f t="shared" si="4336"/>
        <v>10579.400379999999</v>
      </c>
      <c r="Q5155" s="5">
        <f t="shared" si="4336"/>
        <v>10579.400379999999</v>
      </c>
      <c r="R5155" s="5">
        <f t="shared" si="4336"/>
        <v>0</v>
      </c>
      <c r="S5155" s="5">
        <f t="shared" si="4336"/>
        <v>0</v>
      </c>
      <c r="T5155" s="5">
        <v>656.88720000000001</v>
      </c>
      <c r="U5155" s="5">
        <f t="shared" si="4336"/>
        <v>10579.400379999999</v>
      </c>
      <c r="V5155" s="36">
        <f t="shared" si="4336"/>
        <v>0</v>
      </c>
      <c r="W5155" s="5">
        <f t="shared" si="4316"/>
        <v>100</v>
      </c>
      <c r="X5155" s="26"/>
    </row>
    <row r="5156" spans="1:25" ht="63" x14ac:dyDescent="0.25">
      <c r="A5156" s="4" t="s">
        <v>289</v>
      </c>
      <c r="B5156" s="4" t="s">
        <v>1324</v>
      </c>
      <c r="C5156" s="4" t="s">
        <v>1666</v>
      </c>
      <c r="D5156" s="4"/>
      <c r="E5156" s="14" t="s">
        <v>1667</v>
      </c>
      <c r="F5156" s="5">
        <f t="shared" si="4335"/>
        <v>98400</v>
      </c>
      <c r="G5156" s="5">
        <f t="shared" si="4335"/>
        <v>0</v>
      </c>
      <c r="H5156" s="5">
        <f t="shared" si="4335"/>
        <v>0</v>
      </c>
      <c r="I5156" s="5">
        <f t="shared" si="4335"/>
        <v>0</v>
      </c>
      <c r="J5156" s="5">
        <f t="shared" si="4335"/>
        <v>0</v>
      </c>
      <c r="K5156" s="5">
        <f t="shared" si="4335"/>
        <v>0</v>
      </c>
      <c r="L5156" s="5">
        <f t="shared" si="4335"/>
        <v>-6320.4330000000009</v>
      </c>
      <c r="M5156" s="5">
        <f t="shared" si="4311"/>
        <v>92079.566999999995</v>
      </c>
      <c r="N5156" s="5">
        <v>99</v>
      </c>
      <c r="O5156" s="5">
        <f>O5157</f>
        <v>14828.12413</v>
      </c>
      <c r="P5156" s="5">
        <f t="shared" ref="P5156:V5156" si="4337">P5157</f>
        <v>10579.400379999999</v>
      </c>
      <c r="Q5156" s="5">
        <f t="shared" si="4337"/>
        <v>10579.400379999999</v>
      </c>
      <c r="R5156" s="5">
        <f t="shared" si="4337"/>
        <v>0</v>
      </c>
      <c r="S5156" s="5">
        <f t="shared" si="4337"/>
        <v>0</v>
      </c>
      <c r="T5156" s="5">
        <v>99</v>
      </c>
      <c r="U5156" s="5">
        <f t="shared" si="4337"/>
        <v>10579.400379999999</v>
      </c>
      <c r="V5156" s="36">
        <f t="shared" si="4337"/>
        <v>0</v>
      </c>
      <c r="W5156" s="5">
        <f t="shared" si="4316"/>
        <v>100</v>
      </c>
      <c r="X5156" s="26"/>
    </row>
    <row r="5157" spans="1:25" ht="31.5" x14ac:dyDescent="0.25">
      <c r="A5157" s="4" t="s">
        <v>289</v>
      </c>
      <c r="B5157" s="4" t="s">
        <v>1324</v>
      </c>
      <c r="C5157" s="4" t="s">
        <v>1666</v>
      </c>
      <c r="D5157" s="4" t="s">
        <v>11</v>
      </c>
      <c r="E5157" s="14" t="s">
        <v>465</v>
      </c>
      <c r="F5157" s="5">
        <v>98400</v>
      </c>
      <c r="G5157" s="5"/>
      <c r="H5157" s="5"/>
      <c r="I5157" s="5"/>
      <c r="J5157" s="5"/>
      <c r="K5157" s="5"/>
      <c r="L5157" s="5">
        <f>24600.001-30920.434</f>
        <v>-6320.4330000000009</v>
      </c>
      <c r="M5157" s="5">
        <f t="shared" si="4311"/>
        <v>92079.566999999995</v>
      </c>
      <c r="N5157" s="5">
        <v>99</v>
      </c>
      <c r="O5157" s="5">
        <f>4248.72375+10579.40038</f>
        <v>14828.12413</v>
      </c>
      <c r="P5157" s="5">
        <v>10579.400379999999</v>
      </c>
      <c r="Q5157" s="5">
        <v>10579.400379999999</v>
      </c>
      <c r="R5157" s="5">
        <v>0</v>
      </c>
      <c r="S5157" s="5">
        <v>0</v>
      </c>
      <c r="T5157" s="5">
        <v>99</v>
      </c>
      <c r="U5157" s="5">
        <v>10579.400379999999</v>
      </c>
      <c r="V5157" s="36">
        <v>0</v>
      </c>
      <c r="W5157" s="5">
        <f t="shared" si="4316"/>
        <v>100</v>
      </c>
      <c r="X5157" s="26"/>
    </row>
    <row r="5158" spans="1:25" ht="31.5" x14ac:dyDescent="0.25">
      <c r="A5158" s="4" t="s">
        <v>289</v>
      </c>
      <c r="B5158" s="4" t="s">
        <v>1324</v>
      </c>
      <c r="C5158" s="4" t="s">
        <v>1666</v>
      </c>
      <c r="D5158" s="4" t="s">
        <v>12</v>
      </c>
      <c r="E5158" s="14" t="s">
        <v>466</v>
      </c>
      <c r="F5158" s="5"/>
      <c r="G5158" s="5"/>
      <c r="H5158" s="5"/>
      <c r="I5158" s="5"/>
      <c r="J5158" s="5"/>
      <c r="K5158" s="5"/>
      <c r="L5158" s="5"/>
      <c r="M5158" s="5">
        <f>M5159</f>
        <v>0</v>
      </c>
      <c r="N5158" s="5">
        <v>99</v>
      </c>
      <c r="O5158" s="5">
        <f t="shared" ref="O5158:V5158" si="4338">O5159</f>
        <v>0</v>
      </c>
      <c r="P5158" s="5">
        <f t="shared" si="4338"/>
        <v>0</v>
      </c>
      <c r="Q5158" s="5">
        <f t="shared" si="4338"/>
        <v>0</v>
      </c>
      <c r="R5158" s="5">
        <f t="shared" si="4338"/>
        <v>0</v>
      </c>
      <c r="S5158" s="5">
        <f t="shared" si="4338"/>
        <v>0</v>
      </c>
      <c r="T5158" s="5">
        <v>99</v>
      </c>
      <c r="U5158" s="5">
        <f t="shared" si="4338"/>
        <v>0</v>
      </c>
      <c r="V5158" s="36">
        <f t="shared" si="4338"/>
        <v>0</v>
      </c>
      <c r="W5158" s="5">
        <f t="shared" si="4316"/>
        <v>100</v>
      </c>
      <c r="X5158" s="24"/>
    </row>
    <row r="5159" spans="1:25" ht="47.25" hidden="1" x14ac:dyDescent="0.25">
      <c r="A5159" s="4" t="s">
        <v>289</v>
      </c>
      <c r="B5159" s="4" t="s">
        <v>1324</v>
      </c>
      <c r="C5159" s="4" t="s">
        <v>839</v>
      </c>
      <c r="D5159" s="4"/>
      <c r="E5159" s="14" t="s">
        <v>1668</v>
      </c>
      <c r="F5159" s="5"/>
      <c r="G5159" s="5"/>
      <c r="H5159" s="5"/>
      <c r="I5159" s="5"/>
      <c r="J5159" s="5"/>
      <c r="K5159" s="5"/>
      <c r="L5159" s="5"/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>
        <v>0</v>
      </c>
      <c r="U5159" s="5">
        <v>0</v>
      </c>
      <c r="V5159" s="36">
        <v>0</v>
      </c>
      <c r="W5159" s="5" t="e">
        <f t="shared" si="4316"/>
        <v>#DIV/0!</v>
      </c>
      <c r="X5159" s="24" t="s">
        <v>1214</v>
      </c>
    </row>
    <row r="5160" spans="1:25" ht="31.5" hidden="1" x14ac:dyDescent="0.25">
      <c r="A5160" s="4" t="s">
        <v>289</v>
      </c>
      <c r="B5160" s="4" t="s">
        <v>1324</v>
      </c>
      <c r="C5160" s="4" t="s">
        <v>1669</v>
      </c>
      <c r="D5160" s="4"/>
      <c r="E5160" s="14" t="s">
        <v>1670</v>
      </c>
      <c r="F5160" s="5"/>
      <c r="G5160" s="5"/>
      <c r="H5160" s="5"/>
      <c r="I5160" s="5"/>
      <c r="J5160" s="5"/>
      <c r="K5160" s="5"/>
      <c r="L5160" s="5"/>
      <c r="M5160" s="5">
        <f>M5161</f>
        <v>0</v>
      </c>
      <c r="N5160" s="5">
        <v>0</v>
      </c>
      <c r="O5160" s="5">
        <f t="shared" ref="O5160:V5163" si="4339">O5161</f>
        <v>0</v>
      </c>
      <c r="P5160" s="5">
        <f t="shared" si="4339"/>
        <v>0</v>
      </c>
      <c r="Q5160" s="5">
        <f t="shared" si="4339"/>
        <v>0</v>
      </c>
      <c r="R5160" s="5">
        <f t="shared" si="4339"/>
        <v>0</v>
      </c>
      <c r="S5160" s="5">
        <f t="shared" si="4339"/>
        <v>0</v>
      </c>
      <c r="T5160" s="5">
        <v>0</v>
      </c>
      <c r="U5160" s="5">
        <f t="shared" si="4339"/>
        <v>0</v>
      </c>
      <c r="V5160" s="5">
        <f t="shared" si="4339"/>
        <v>0</v>
      </c>
      <c r="W5160" s="5" t="e">
        <f t="shared" si="4316"/>
        <v>#DIV/0!</v>
      </c>
      <c r="X5160" s="24" t="s">
        <v>1214</v>
      </c>
    </row>
    <row r="5161" spans="1:25" ht="31.5" hidden="1" x14ac:dyDescent="0.25">
      <c r="A5161" s="4" t="s">
        <v>289</v>
      </c>
      <c r="B5161" s="4" t="s">
        <v>1324</v>
      </c>
      <c r="C5161" s="4" t="s">
        <v>1669</v>
      </c>
      <c r="D5161" s="4" t="s">
        <v>11</v>
      </c>
      <c r="E5161" s="14" t="s">
        <v>465</v>
      </c>
      <c r="F5161" s="5"/>
      <c r="G5161" s="5"/>
      <c r="H5161" s="5"/>
      <c r="I5161" s="5"/>
      <c r="J5161" s="5"/>
      <c r="K5161" s="5"/>
      <c r="L5161" s="5"/>
      <c r="M5161" s="5">
        <f>M5162</f>
        <v>0</v>
      </c>
      <c r="N5161" s="5">
        <v>0</v>
      </c>
      <c r="O5161" s="5">
        <f t="shared" si="4339"/>
        <v>0</v>
      </c>
      <c r="P5161" s="5">
        <f t="shared" si="4339"/>
        <v>0</v>
      </c>
      <c r="Q5161" s="5">
        <f t="shared" si="4339"/>
        <v>0</v>
      </c>
      <c r="R5161" s="5">
        <f t="shared" si="4339"/>
        <v>0</v>
      </c>
      <c r="S5161" s="5">
        <f t="shared" si="4339"/>
        <v>0</v>
      </c>
      <c r="T5161" s="5">
        <v>0</v>
      </c>
      <c r="U5161" s="5">
        <f t="shared" si="4339"/>
        <v>0</v>
      </c>
      <c r="V5161" s="5">
        <f t="shared" si="4339"/>
        <v>0</v>
      </c>
      <c r="W5161" s="5" t="e">
        <f t="shared" si="4316"/>
        <v>#DIV/0!</v>
      </c>
      <c r="X5161" s="24" t="s">
        <v>1214</v>
      </c>
    </row>
    <row r="5162" spans="1:25" ht="31.5" hidden="1" x14ac:dyDescent="0.25">
      <c r="A5162" s="4" t="s">
        <v>289</v>
      </c>
      <c r="B5162" s="4" t="s">
        <v>1324</v>
      </c>
      <c r="C5162" s="4" t="s">
        <v>1669</v>
      </c>
      <c r="D5162" s="4" t="s">
        <v>12</v>
      </c>
      <c r="E5162" s="14" t="s">
        <v>466</v>
      </c>
      <c r="F5162" s="5"/>
      <c r="G5162" s="5"/>
      <c r="H5162" s="5"/>
      <c r="I5162" s="5"/>
      <c r="J5162" s="5"/>
      <c r="K5162" s="5"/>
      <c r="L5162" s="5"/>
      <c r="M5162" s="5">
        <f>M5163</f>
        <v>0</v>
      </c>
      <c r="N5162" s="5">
        <v>0</v>
      </c>
      <c r="O5162" s="5">
        <f t="shared" si="4339"/>
        <v>0</v>
      </c>
      <c r="P5162" s="5">
        <f t="shared" si="4339"/>
        <v>0</v>
      </c>
      <c r="Q5162" s="5">
        <f t="shared" si="4339"/>
        <v>0</v>
      </c>
      <c r="R5162" s="5">
        <f t="shared" si="4339"/>
        <v>0</v>
      </c>
      <c r="S5162" s="5">
        <f t="shared" si="4339"/>
        <v>0</v>
      </c>
      <c r="T5162" s="5">
        <v>0</v>
      </c>
      <c r="U5162" s="5">
        <f t="shared" si="4339"/>
        <v>0</v>
      </c>
      <c r="V5162" s="5">
        <f t="shared" si="4339"/>
        <v>0</v>
      </c>
      <c r="W5162" s="5" t="e">
        <f t="shared" si="4316"/>
        <v>#DIV/0!</v>
      </c>
      <c r="X5162" s="24" t="s">
        <v>1214</v>
      </c>
    </row>
    <row r="5163" spans="1:25" ht="31.5" x14ac:dyDescent="0.25">
      <c r="A5163" s="4" t="s">
        <v>289</v>
      </c>
      <c r="B5163" s="4" t="s">
        <v>1324</v>
      </c>
      <c r="C5163" s="4" t="s">
        <v>196</v>
      </c>
      <c r="D5163" s="4"/>
      <c r="E5163" s="14" t="s">
        <v>949</v>
      </c>
      <c r="F5163" s="5"/>
      <c r="G5163" s="5"/>
      <c r="H5163" s="5"/>
      <c r="I5163" s="5"/>
      <c r="J5163" s="5"/>
      <c r="K5163" s="5"/>
      <c r="L5163" s="5"/>
      <c r="M5163" s="5">
        <f>M5164</f>
        <v>0</v>
      </c>
      <c r="N5163" s="5">
        <v>9537.5</v>
      </c>
      <c r="O5163" s="5">
        <f t="shared" si="4339"/>
        <v>0</v>
      </c>
      <c r="P5163" s="5">
        <f t="shared" si="4339"/>
        <v>0</v>
      </c>
      <c r="Q5163" s="5">
        <f t="shared" si="4339"/>
        <v>0</v>
      </c>
      <c r="R5163" s="5">
        <f t="shared" si="4339"/>
        <v>0</v>
      </c>
      <c r="S5163" s="5">
        <f t="shared" si="4339"/>
        <v>0</v>
      </c>
      <c r="T5163" s="5">
        <v>9537.4998100000012</v>
      </c>
      <c r="U5163" s="5">
        <f t="shared" si="4339"/>
        <v>0</v>
      </c>
      <c r="V5163" s="5">
        <f t="shared" si="4339"/>
        <v>0</v>
      </c>
      <c r="W5163" s="5">
        <f t="shared" si="4316"/>
        <v>99.999998007863709</v>
      </c>
      <c r="X5163" s="26"/>
    </row>
    <row r="5164" spans="1:25" ht="47.25" x14ac:dyDescent="0.25">
      <c r="A5164" s="4" t="s">
        <v>289</v>
      </c>
      <c r="B5164" s="4" t="s">
        <v>1324</v>
      </c>
      <c r="C5164" s="4" t="s">
        <v>203</v>
      </c>
      <c r="D5164" s="4"/>
      <c r="E5164" s="14" t="s">
        <v>950</v>
      </c>
      <c r="F5164" s="5"/>
      <c r="G5164" s="5"/>
      <c r="H5164" s="5"/>
      <c r="I5164" s="5"/>
      <c r="J5164" s="5"/>
      <c r="K5164" s="5"/>
      <c r="L5164" s="5"/>
      <c r="M5164" s="5">
        <v>0</v>
      </c>
      <c r="N5164" s="5">
        <v>7664.8</v>
      </c>
      <c r="O5164" s="5">
        <v>0</v>
      </c>
      <c r="P5164" s="5">
        <v>0</v>
      </c>
      <c r="Q5164" s="5">
        <v>0</v>
      </c>
      <c r="R5164" s="5">
        <v>0</v>
      </c>
      <c r="S5164" s="5">
        <v>0</v>
      </c>
      <c r="T5164" s="5">
        <v>7664.7998100000004</v>
      </c>
      <c r="U5164" s="5">
        <v>0</v>
      </c>
      <c r="V5164" s="5">
        <v>0</v>
      </c>
      <c r="W5164" s="5">
        <f t="shared" si="4316"/>
        <v>99.999997521135583</v>
      </c>
      <c r="X5164" s="26"/>
    </row>
    <row r="5165" spans="1:25" s="3" customFormat="1" ht="47.25" x14ac:dyDescent="0.25">
      <c r="A5165" s="4" t="s">
        <v>289</v>
      </c>
      <c r="B5165" s="4" t="s">
        <v>1324</v>
      </c>
      <c r="C5165" s="4" t="s">
        <v>1671</v>
      </c>
      <c r="D5165" s="4"/>
      <c r="E5165" s="14" t="s">
        <v>497</v>
      </c>
      <c r="F5165" s="8">
        <f t="shared" ref="F5165:L5168" si="4340">F5166</f>
        <v>0</v>
      </c>
      <c r="G5165" s="8">
        <f t="shared" si="4340"/>
        <v>0</v>
      </c>
      <c r="H5165" s="8">
        <f t="shared" si="4340"/>
        <v>0</v>
      </c>
      <c r="I5165" s="8">
        <f t="shared" si="4340"/>
        <v>0</v>
      </c>
      <c r="J5165" s="8">
        <f t="shared" si="4340"/>
        <v>0</v>
      </c>
      <c r="K5165" s="8">
        <f t="shared" si="4340"/>
        <v>0</v>
      </c>
      <c r="L5165" s="8">
        <f t="shared" si="4340"/>
        <v>274581.66100000002</v>
      </c>
      <c r="M5165" s="8">
        <f t="shared" si="4311"/>
        <v>274581.66100000002</v>
      </c>
      <c r="N5165" s="5">
        <v>7664.8</v>
      </c>
      <c r="O5165" s="8">
        <f t="shared" ref="O5165:O5168" si="4341">O5166</f>
        <v>208441.83942</v>
      </c>
      <c r="P5165" s="8">
        <f t="shared" ref="P5165:V5168" si="4342">P5166</f>
        <v>9302.1054300000014</v>
      </c>
      <c r="Q5165" s="8">
        <f t="shared" si="4342"/>
        <v>193743.34705000001</v>
      </c>
      <c r="R5165" s="8">
        <f t="shared" si="4342"/>
        <v>0</v>
      </c>
      <c r="S5165" s="8">
        <f t="shared" si="4342"/>
        <v>0</v>
      </c>
      <c r="T5165" s="5">
        <v>7664.7998100000004</v>
      </c>
      <c r="U5165" s="8">
        <f t="shared" si="4342"/>
        <v>1057.7391700000001</v>
      </c>
      <c r="V5165" s="34">
        <f t="shared" si="4342"/>
        <v>0</v>
      </c>
      <c r="W5165" s="5">
        <f t="shared" si="4316"/>
        <v>99.999997521135583</v>
      </c>
      <c r="X5165" s="26"/>
    </row>
    <row r="5166" spans="1:25" s="10" customFormat="1" ht="78.75" x14ac:dyDescent="0.25">
      <c r="A5166" s="4" t="s">
        <v>289</v>
      </c>
      <c r="B5166" s="4" t="s">
        <v>1324</v>
      </c>
      <c r="C5166" s="4" t="s">
        <v>1671</v>
      </c>
      <c r="D5166" s="4" t="s">
        <v>18</v>
      </c>
      <c r="E5166" s="14" t="s">
        <v>462</v>
      </c>
      <c r="F5166" s="11">
        <f t="shared" si="4340"/>
        <v>0</v>
      </c>
      <c r="G5166" s="11">
        <f t="shared" si="4340"/>
        <v>0</v>
      </c>
      <c r="H5166" s="11">
        <f t="shared" si="4340"/>
        <v>0</v>
      </c>
      <c r="I5166" s="11">
        <f t="shared" si="4340"/>
        <v>0</v>
      </c>
      <c r="J5166" s="11">
        <f t="shared" si="4340"/>
        <v>0</v>
      </c>
      <c r="K5166" s="11">
        <f t="shared" si="4340"/>
        <v>0</v>
      </c>
      <c r="L5166" s="11">
        <f>L5167+L5182+L5189</f>
        <v>274581.66100000002</v>
      </c>
      <c r="M5166" s="11">
        <f t="shared" si="4311"/>
        <v>274581.66100000002</v>
      </c>
      <c r="N5166" s="5">
        <v>6210.3</v>
      </c>
      <c r="O5166" s="11">
        <f t="shared" ref="O5166:V5166" si="4343">O5167+O5182+O5189</f>
        <v>208441.83942</v>
      </c>
      <c r="P5166" s="11">
        <f t="shared" si="4343"/>
        <v>9302.1054300000014</v>
      </c>
      <c r="Q5166" s="11">
        <f t="shared" si="4343"/>
        <v>193743.34705000001</v>
      </c>
      <c r="R5166" s="11">
        <f t="shared" si="4343"/>
        <v>0</v>
      </c>
      <c r="S5166" s="11">
        <f t="shared" si="4343"/>
        <v>0</v>
      </c>
      <c r="T5166" s="5">
        <v>6210.2998100000004</v>
      </c>
      <c r="U5166" s="11">
        <f t="shared" si="4343"/>
        <v>1057.7391700000001</v>
      </c>
      <c r="V5166" s="35">
        <f t="shared" si="4343"/>
        <v>0</v>
      </c>
      <c r="W5166" s="5">
        <f t="shared" si="4316"/>
        <v>99.999996940566476</v>
      </c>
      <c r="X5166" s="26"/>
    </row>
    <row r="5167" spans="1:25" x14ac:dyDescent="0.25">
      <c r="A5167" s="4" t="s">
        <v>289</v>
      </c>
      <c r="B5167" s="4" t="s">
        <v>1324</v>
      </c>
      <c r="C5167" s="4" t="s">
        <v>1671</v>
      </c>
      <c r="D5167" s="4" t="s">
        <v>19</v>
      </c>
      <c r="E5167" s="14" t="s">
        <v>463</v>
      </c>
      <c r="F5167" s="5">
        <f t="shared" si="4340"/>
        <v>0</v>
      </c>
      <c r="G5167" s="5">
        <f t="shared" si="4340"/>
        <v>0</v>
      </c>
      <c r="H5167" s="5">
        <f t="shared" si="4340"/>
        <v>0</v>
      </c>
      <c r="I5167" s="5">
        <f t="shared" si="4340"/>
        <v>0</v>
      </c>
      <c r="J5167" s="5">
        <f t="shared" si="4340"/>
        <v>0</v>
      </c>
      <c r="K5167" s="5">
        <f t="shared" si="4340"/>
        <v>0</v>
      </c>
      <c r="L5167" s="5">
        <f t="shared" si="4340"/>
        <v>0</v>
      </c>
      <c r="M5167" s="5">
        <f t="shared" si="4311"/>
        <v>0</v>
      </c>
      <c r="N5167" s="5">
        <v>6210.3</v>
      </c>
      <c r="O5167" s="5">
        <f t="shared" si="4341"/>
        <v>0</v>
      </c>
      <c r="P5167" s="5">
        <f t="shared" si="4342"/>
        <v>0</v>
      </c>
      <c r="Q5167" s="5">
        <f t="shared" si="4342"/>
        <v>0</v>
      </c>
      <c r="R5167" s="5">
        <f t="shared" si="4342"/>
        <v>0</v>
      </c>
      <c r="S5167" s="5">
        <f t="shared" si="4342"/>
        <v>0</v>
      </c>
      <c r="T5167" s="5">
        <v>6210.2998100000004</v>
      </c>
      <c r="U5167" s="5">
        <f t="shared" si="4342"/>
        <v>0</v>
      </c>
      <c r="V5167" s="36">
        <f t="shared" si="4342"/>
        <v>0</v>
      </c>
      <c r="W5167" s="5">
        <f t="shared" si="4316"/>
        <v>99.999996940566476</v>
      </c>
      <c r="X5167" s="26"/>
      <c r="Y5167" s="2" t="s">
        <v>1236</v>
      </c>
    </row>
    <row r="5168" spans="1:25" ht="31.5" x14ac:dyDescent="0.25">
      <c r="A5168" s="4" t="s">
        <v>289</v>
      </c>
      <c r="B5168" s="4" t="s">
        <v>1324</v>
      </c>
      <c r="C5168" s="4" t="s">
        <v>1671</v>
      </c>
      <c r="D5168" s="4" t="s">
        <v>11</v>
      </c>
      <c r="E5168" s="14" t="s">
        <v>465</v>
      </c>
      <c r="F5168" s="5">
        <f t="shared" si="4340"/>
        <v>0</v>
      </c>
      <c r="G5168" s="5">
        <f t="shared" si="4340"/>
        <v>0</v>
      </c>
      <c r="H5168" s="5">
        <f t="shared" si="4340"/>
        <v>0</v>
      </c>
      <c r="I5168" s="5">
        <f t="shared" si="4340"/>
        <v>0</v>
      </c>
      <c r="J5168" s="5">
        <f t="shared" si="4340"/>
        <v>0</v>
      </c>
      <c r="K5168" s="5">
        <f t="shared" si="4340"/>
        <v>0</v>
      </c>
      <c r="L5168" s="5">
        <f t="shared" si="4340"/>
        <v>0</v>
      </c>
      <c r="M5168" s="5">
        <f t="shared" si="4311"/>
        <v>0</v>
      </c>
      <c r="N5168" s="5">
        <v>1447.49234</v>
      </c>
      <c r="O5168" s="5">
        <f t="shared" si="4341"/>
        <v>0</v>
      </c>
      <c r="P5168" s="5">
        <f t="shared" si="4342"/>
        <v>0</v>
      </c>
      <c r="Q5168" s="5">
        <f t="shared" si="4342"/>
        <v>0</v>
      </c>
      <c r="R5168" s="5">
        <f t="shared" si="4342"/>
        <v>0</v>
      </c>
      <c r="S5168" s="5">
        <f t="shared" si="4342"/>
        <v>0</v>
      </c>
      <c r="T5168" s="5">
        <v>1447.49234</v>
      </c>
      <c r="U5168" s="5">
        <f t="shared" si="4342"/>
        <v>0</v>
      </c>
      <c r="V5168" s="36">
        <f t="shared" si="4342"/>
        <v>0</v>
      </c>
      <c r="W5168" s="5">
        <f t="shared" si="4316"/>
        <v>100</v>
      </c>
      <c r="X5168" s="26"/>
      <c r="Y5168" s="2" t="s">
        <v>1236</v>
      </c>
    </row>
    <row r="5169" spans="1:25" ht="31.5" x14ac:dyDescent="0.25">
      <c r="A5169" s="4" t="s">
        <v>289</v>
      </c>
      <c r="B5169" s="4" t="s">
        <v>1324</v>
      </c>
      <c r="C5169" s="4" t="s">
        <v>1671</v>
      </c>
      <c r="D5169" s="4" t="s">
        <v>12</v>
      </c>
      <c r="E5169" s="14" t="s">
        <v>466</v>
      </c>
      <c r="F5169" s="5">
        <f t="shared" ref="F5169:L5169" si="4344">F5173+F5179+F5170+F5176</f>
        <v>0</v>
      </c>
      <c r="G5169" s="5">
        <f t="shared" si="4344"/>
        <v>0</v>
      </c>
      <c r="H5169" s="5">
        <f t="shared" si="4344"/>
        <v>0</v>
      </c>
      <c r="I5169" s="5">
        <f t="shared" si="4344"/>
        <v>0</v>
      </c>
      <c r="J5169" s="5">
        <f t="shared" si="4344"/>
        <v>0</v>
      </c>
      <c r="K5169" s="5">
        <f t="shared" si="4344"/>
        <v>0</v>
      </c>
      <c r="L5169" s="5">
        <f t="shared" si="4344"/>
        <v>0</v>
      </c>
      <c r="M5169" s="5">
        <f t="shared" si="4311"/>
        <v>0</v>
      </c>
      <c r="N5169" s="5">
        <v>1447.49234</v>
      </c>
      <c r="O5169" s="5">
        <f>O5173+O5179+O5170+O5176</f>
        <v>0</v>
      </c>
      <c r="P5169" s="5">
        <f t="shared" ref="P5169:V5169" si="4345">P5173+P5179+P5170+P5176</f>
        <v>0</v>
      </c>
      <c r="Q5169" s="5">
        <f t="shared" si="4345"/>
        <v>0</v>
      </c>
      <c r="R5169" s="5">
        <f t="shared" si="4345"/>
        <v>0</v>
      </c>
      <c r="S5169" s="5">
        <f t="shared" si="4345"/>
        <v>0</v>
      </c>
      <c r="T5169" s="5">
        <v>1447.49234</v>
      </c>
      <c r="U5169" s="5">
        <f t="shared" si="4345"/>
        <v>0</v>
      </c>
      <c r="V5169" s="36">
        <f t="shared" si="4345"/>
        <v>0</v>
      </c>
      <c r="W5169" s="5">
        <f t="shared" si="4316"/>
        <v>100</v>
      </c>
      <c r="X5169" s="26"/>
      <c r="Y5169" s="2" t="s">
        <v>1236</v>
      </c>
    </row>
    <row r="5170" spans="1:25" x14ac:dyDescent="0.25">
      <c r="A5170" s="4" t="s">
        <v>289</v>
      </c>
      <c r="B5170" s="4" t="s">
        <v>1324</v>
      </c>
      <c r="C5170" s="4" t="s">
        <v>1671</v>
      </c>
      <c r="D5170" s="4" t="s">
        <v>13</v>
      </c>
      <c r="E5170" s="14" t="s">
        <v>480</v>
      </c>
      <c r="F5170" s="5">
        <f t="shared" ref="F5170:L5171" si="4346">F5171</f>
        <v>0</v>
      </c>
      <c r="G5170" s="5">
        <f t="shared" si="4346"/>
        <v>0</v>
      </c>
      <c r="H5170" s="5">
        <f t="shared" si="4346"/>
        <v>0</v>
      </c>
      <c r="I5170" s="5">
        <f t="shared" si="4346"/>
        <v>0</v>
      </c>
      <c r="J5170" s="5">
        <f t="shared" si="4346"/>
        <v>0</v>
      </c>
      <c r="K5170" s="5">
        <f t="shared" si="4346"/>
        <v>0</v>
      </c>
      <c r="L5170" s="5">
        <f t="shared" si="4346"/>
        <v>0</v>
      </c>
      <c r="M5170" s="5">
        <f t="shared" si="4311"/>
        <v>0</v>
      </c>
      <c r="N5170" s="5">
        <v>7.0076599999999996</v>
      </c>
      <c r="O5170" s="5">
        <f>O5171</f>
        <v>0</v>
      </c>
      <c r="P5170" s="5">
        <f t="shared" ref="P5170:V5171" si="4347">P5171</f>
        <v>0</v>
      </c>
      <c r="Q5170" s="5">
        <f t="shared" si="4347"/>
        <v>0</v>
      </c>
      <c r="R5170" s="5">
        <f t="shared" si="4347"/>
        <v>0</v>
      </c>
      <c r="S5170" s="5">
        <f t="shared" si="4347"/>
        <v>0</v>
      </c>
      <c r="T5170" s="5">
        <v>7.0076599999999996</v>
      </c>
      <c r="U5170" s="5">
        <f t="shared" si="4347"/>
        <v>0</v>
      </c>
      <c r="V5170" s="36">
        <f t="shared" si="4347"/>
        <v>0</v>
      </c>
      <c r="W5170" s="5">
        <f t="shared" si="4316"/>
        <v>100</v>
      </c>
      <c r="X5170" s="26"/>
      <c r="Y5170" s="2" t="s">
        <v>1236</v>
      </c>
    </row>
    <row r="5171" spans="1:25" x14ac:dyDescent="0.25">
      <c r="A5171" s="4" t="s">
        <v>289</v>
      </c>
      <c r="B5171" s="4" t="s">
        <v>1324</v>
      </c>
      <c r="C5171" s="4" t="s">
        <v>1671</v>
      </c>
      <c r="D5171" s="4" t="s">
        <v>20</v>
      </c>
      <c r="E5171" s="14" t="s">
        <v>483</v>
      </c>
      <c r="F5171" s="5">
        <f t="shared" si="4346"/>
        <v>0</v>
      </c>
      <c r="G5171" s="5">
        <f t="shared" si="4346"/>
        <v>0</v>
      </c>
      <c r="H5171" s="5">
        <f t="shared" si="4346"/>
        <v>0</v>
      </c>
      <c r="I5171" s="5">
        <f t="shared" si="4346"/>
        <v>0</v>
      </c>
      <c r="J5171" s="5">
        <f t="shared" si="4346"/>
        <v>0</v>
      </c>
      <c r="K5171" s="5">
        <f t="shared" si="4346"/>
        <v>0</v>
      </c>
      <c r="L5171" s="5">
        <f t="shared" si="4346"/>
        <v>0</v>
      </c>
      <c r="M5171" s="5">
        <f t="shared" si="4311"/>
        <v>0</v>
      </c>
      <c r="N5171" s="5">
        <v>7.0076599999999996</v>
      </c>
      <c r="O5171" s="5">
        <f>O5172</f>
        <v>0</v>
      </c>
      <c r="P5171" s="5">
        <f t="shared" si="4347"/>
        <v>0</v>
      </c>
      <c r="Q5171" s="5">
        <f t="shared" si="4347"/>
        <v>0</v>
      </c>
      <c r="R5171" s="5">
        <f t="shared" si="4347"/>
        <v>0</v>
      </c>
      <c r="S5171" s="5">
        <f t="shared" si="4347"/>
        <v>0</v>
      </c>
      <c r="T5171" s="5">
        <v>7.0076599999999996</v>
      </c>
      <c r="U5171" s="5">
        <f t="shared" si="4347"/>
        <v>0</v>
      </c>
      <c r="V5171" s="36">
        <f t="shared" si="4347"/>
        <v>0</v>
      </c>
      <c r="W5171" s="5">
        <f t="shared" si="4316"/>
        <v>100</v>
      </c>
      <c r="X5171" s="26"/>
      <c r="Y5171" s="2" t="s">
        <v>1236</v>
      </c>
    </row>
    <row r="5172" spans="1:25" ht="63" x14ac:dyDescent="0.25">
      <c r="A5172" s="4" t="s">
        <v>289</v>
      </c>
      <c r="B5172" s="4" t="s">
        <v>1324</v>
      </c>
      <c r="C5172" s="4" t="s">
        <v>195</v>
      </c>
      <c r="D5172" s="4"/>
      <c r="E5172" s="14" t="s">
        <v>1672</v>
      </c>
      <c r="F5172" s="5"/>
      <c r="G5172" s="5"/>
      <c r="H5172" s="5"/>
      <c r="I5172" s="5"/>
      <c r="J5172" s="5"/>
      <c r="K5172" s="5"/>
      <c r="L5172" s="5"/>
      <c r="M5172" s="5">
        <f t="shared" si="4311"/>
        <v>0</v>
      </c>
      <c r="N5172" s="5">
        <v>1872.7</v>
      </c>
      <c r="O5172" s="5">
        <v>0</v>
      </c>
      <c r="P5172" s="5">
        <v>0</v>
      </c>
      <c r="Q5172" s="5">
        <v>0</v>
      </c>
      <c r="R5172" s="5">
        <v>0</v>
      </c>
      <c r="S5172" s="5">
        <v>0</v>
      </c>
      <c r="T5172" s="5">
        <v>1872.7</v>
      </c>
      <c r="U5172" s="5">
        <v>0</v>
      </c>
      <c r="V5172" s="36">
        <v>0</v>
      </c>
      <c r="W5172" s="5">
        <f t="shared" si="4316"/>
        <v>100</v>
      </c>
      <c r="X5172" s="26"/>
      <c r="Y5172" s="2" t="s">
        <v>1236</v>
      </c>
    </row>
    <row r="5173" spans="1:25" ht="31.5" x14ac:dyDescent="0.25">
      <c r="A5173" s="4" t="s">
        <v>289</v>
      </c>
      <c r="B5173" s="4" t="s">
        <v>1324</v>
      </c>
      <c r="C5173" s="4" t="s">
        <v>1673</v>
      </c>
      <c r="D5173" s="4"/>
      <c r="E5173" s="14" t="s">
        <v>530</v>
      </c>
      <c r="F5173" s="5">
        <f t="shared" ref="F5173:L5174" si="4348">F5174</f>
        <v>0</v>
      </c>
      <c r="G5173" s="5">
        <f t="shared" si="4348"/>
        <v>0</v>
      </c>
      <c r="H5173" s="5">
        <f t="shared" si="4348"/>
        <v>0</v>
      </c>
      <c r="I5173" s="5">
        <f t="shared" si="4348"/>
        <v>0</v>
      </c>
      <c r="J5173" s="5">
        <f t="shared" si="4348"/>
        <v>0</v>
      </c>
      <c r="K5173" s="5">
        <f t="shared" si="4348"/>
        <v>0</v>
      </c>
      <c r="L5173" s="5">
        <f t="shared" si="4348"/>
        <v>0</v>
      </c>
      <c r="M5173" s="5">
        <f t="shared" si="4311"/>
        <v>0</v>
      </c>
      <c r="N5173" s="5">
        <v>1672.7</v>
      </c>
      <c r="O5173" s="5">
        <f>O5174</f>
        <v>0</v>
      </c>
      <c r="P5173" s="5">
        <f t="shared" ref="P5173:V5174" si="4349">P5174</f>
        <v>0</v>
      </c>
      <c r="Q5173" s="5">
        <f t="shared" si="4349"/>
        <v>0</v>
      </c>
      <c r="R5173" s="5">
        <f t="shared" si="4349"/>
        <v>0</v>
      </c>
      <c r="S5173" s="5">
        <f t="shared" si="4349"/>
        <v>0</v>
      </c>
      <c r="T5173" s="5">
        <v>1672.7</v>
      </c>
      <c r="U5173" s="5">
        <f t="shared" si="4349"/>
        <v>0</v>
      </c>
      <c r="V5173" s="36">
        <f t="shared" si="4349"/>
        <v>0</v>
      </c>
      <c r="W5173" s="5">
        <f t="shared" si="4316"/>
        <v>100</v>
      </c>
      <c r="X5173" s="26"/>
      <c r="Y5173" s="2" t="s">
        <v>1236</v>
      </c>
    </row>
    <row r="5174" spans="1:25" ht="31.5" x14ac:dyDescent="0.25">
      <c r="A5174" s="4" t="s">
        <v>289</v>
      </c>
      <c r="B5174" s="4" t="s">
        <v>1324</v>
      </c>
      <c r="C5174" s="4" t="s">
        <v>1673</v>
      </c>
      <c r="D5174" s="4" t="s">
        <v>11</v>
      </c>
      <c r="E5174" s="14" t="s">
        <v>465</v>
      </c>
      <c r="F5174" s="5">
        <f t="shared" si="4348"/>
        <v>0</v>
      </c>
      <c r="G5174" s="5">
        <f t="shared" si="4348"/>
        <v>0</v>
      </c>
      <c r="H5174" s="5">
        <f t="shared" si="4348"/>
        <v>0</v>
      </c>
      <c r="I5174" s="5">
        <f t="shared" si="4348"/>
        <v>0</v>
      </c>
      <c r="J5174" s="5">
        <f t="shared" si="4348"/>
        <v>0</v>
      </c>
      <c r="K5174" s="5">
        <f t="shared" si="4348"/>
        <v>0</v>
      </c>
      <c r="L5174" s="5">
        <f t="shared" si="4348"/>
        <v>0</v>
      </c>
      <c r="M5174" s="5">
        <f t="shared" si="4311"/>
        <v>0</v>
      </c>
      <c r="N5174" s="5">
        <v>1672.7</v>
      </c>
      <c r="O5174" s="5">
        <f>O5175</f>
        <v>0</v>
      </c>
      <c r="P5174" s="5">
        <f t="shared" si="4349"/>
        <v>0</v>
      </c>
      <c r="Q5174" s="5">
        <f t="shared" si="4349"/>
        <v>0</v>
      </c>
      <c r="R5174" s="5">
        <f t="shared" si="4349"/>
        <v>0</v>
      </c>
      <c r="S5174" s="5">
        <f t="shared" si="4349"/>
        <v>0</v>
      </c>
      <c r="T5174" s="5">
        <v>1672.7</v>
      </c>
      <c r="U5174" s="5">
        <f t="shared" si="4349"/>
        <v>0</v>
      </c>
      <c r="V5174" s="36">
        <f t="shared" si="4349"/>
        <v>0</v>
      </c>
      <c r="W5174" s="5">
        <f t="shared" si="4316"/>
        <v>100</v>
      </c>
      <c r="X5174" s="26"/>
      <c r="Y5174" s="2" t="s">
        <v>1236</v>
      </c>
    </row>
    <row r="5175" spans="1:25" ht="31.5" x14ac:dyDescent="0.25">
      <c r="A5175" s="4" t="s">
        <v>289</v>
      </c>
      <c r="B5175" s="4" t="s">
        <v>1324</v>
      </c>
      <c r="C5175" s="4" t="s">
        <v>1673</v>
      </c>
      <c r="D5175" s="4" t="s">
        <v>12</v>
      </c>
      <c r="E5175" s="14" t="s">
        <v>466</v>
      </c>
      <c r="F5175" s="5"/>
      <c r="G5175" s="5"/>
      <c r="H5175" s="5"/>
      <c r="I5175" s="5"/>
      <c r="J5175" s="5"/>
      <c r="K5175" s="5"/>
      <c r="L5175" s="5"/>
      <c r="M5175" s="5">
        <f t="shared" si="4311"/>
        <v>0</v>
      </c>
      <c r="N5175" s="5">
        <v>1672.7</v>
      </c>
      <c r="O5175" s="5">
        <v>0</v>
      </c>
      <c r="P5175" s="5">
        <v>0</v>
      </c>
      <c r="Q5175" s="5">
        <v>0</v>
      </c>
      <c r="R5175" s="5">
        <v>0</v>
      </c>
      <c r="S5175" s="5">
        <v>0</v>
      </c>
      <c r="T5175" s="5">
        <v>1672.7</v>
      </c>
      <c r="U5175" s="5">
        <v>0</v>
      </c>
      <c r="V5175" s="36">
        <v>0</v>
      </c>
      <c r="W5175" s="5">
        <f t="shared" si="4316"/>
        <v>100</v>
      </c>
      <c r="X5175" s="26"/>
      <c r="Y5175" s="2" t="s">
        <v>1236</v>
      </c>
    </row>
    <row r="5176" spans="1:25" ht="63" x14ac:dyDescent="0.25">
      <c r="A5176" s="4" t="s">
        <v>289</v>
      </c>
      <c r="B5176" s="4" t="s">
        <v>1324</v>
      </c>
      <c r="C5176" s="4" t="s">
        <v>1674</v>
      </c>
      <c r="D5176" s="4"/>
      <c r="E5176" s="14" t="s">
        <v>1675</v>
      </c>
      <c r="F5176" s="5">
        <f t="shared" ref="F5176:L5177" si="4350">F5177</f>
        <v>0</v>
      </c>
      <c r="G5176" s="5">
        <f t="shared" si="4350"/>
        <v>0</v>
      </c>
      <c r="H5176" s="5">
        <f t="shared" si="4350"/>
        <v>0</v>
      </c>
      <c r="I5176" s="5">
        <f t="shared" si="4350"/>
        <v>0</v>
      </c>
      <c r="J5176" s="5">
        <f t="shared" si="4350"/>
        <v>0</v>
      </c>
      <c r="K5176" s="5">
        <f t="shared" si="4350"/>
        <v>0</v>
      </c>
      <c r="L5176" s="5">
        <f t="shared" si="4350"/>
        <v>0</v>
      </c>
      <c r="M5176" s="5">
        <f t="shared" si="4311"/>
        <v>0</v>
      </c>
      <c r="N5176" s="5">
        <v>200</v>
      </c>
      <c r="O5176" s="5">
        <f>O5177</f>
        <v>0</v>
      </c>
      <c r="P5176" s="5">
        <f t="shared" ref="P5176:V5177" si="4351">P5177</f>
        <v>0</v>
      </c>
      <c r="Q5176" s="5">
        <f t="shared" si="4351"/>
        <v>0</v>
      </c>
      <c r="R5176" s="5">
        <f t="shared" si="4351"/>
        <v>0</v>
      </c>
      <c r="S5176" s="5">
        <f t="shared" si="4351"/>
        <v>0</v>
      </c>
      <c r="T5176" s="5">
        <v>200</v>
      </c>
      <c r="U5176" s="5">
        <f t="shared" si="4351"/>
        <v>0</v>
      </c>
      <c r="V5176" s="36">
        <f t="shared" si="4351"/>
        <v>0</v>
      </c>
      <c r="W5176" s="5">
        <f t="shared" si="4316"/>
        <v>100</v>
      </c>
      <c r="X5176" s="26"/>
      <c r="Y5176" s="2" t="s">
        <v>1236</v>
      </c>
    </row>
    <row r="5177" spans="1:25" ht="31.5" x14ac:dyDescent="0.25">
      <c r="A5177" s="4" t="s">
        <v>289</v>
      </c>
      <c r="B5177" s="4" t="s">
        <v>1324</v>
      </c>
      <c r="C5177" s="4" t="s">
        <v>1674</v>
      </c>
      <c r="D5177" s="4" t="s">
        <v>11</v>
      </c>
      <c r="E5177" s="14" t="s">
        <v>465</v>
      </c>
      <c r="F5177" s="5">
        <f t="shared" si="4350"/>
        <v>0</v>
      </c>
      <c r="G5177" s="5">
        <f t="shared" si="4350"/>
        <v>0</v>
      </c>
      <c r="H5177" s="5">
        <f t="shared" si="4350"/>
        <v>0</v>
      </c>
      <c r="I5177" s="5">
        <f t="shared" si="4350"/>
        <v>0</v>
      </c>
      <c r="J5177" s="5">
        <f t="shared" si="4350"/>
        <v>0</v>
      </c>
      <c r="K5177" s="5">
        <f t="shared" si="4350"/>
        <v>0</v>
      </c>
      <c r="L5177" s="5">
        <f t="shared" si="4350"/>
        <v>0</v>
      </c>
      <c r="M5177" s="5">
        <f t="shared" si="4311"/>
        <v>0</v>
      </c>
      <c r="N5177" s="5">
        <v>200</v>
      </c>
      <c r="O5177" s="5">
        <f>O5178</f>
        <v>0</v>
      </c>
      <c r="P5177" s="5">
        <f t="shared" si="4351"/>
        <v>0</v>
      </c>
      <c r="Q5177" s="5">
        <f t="shared" si="4351"/>
        <v>0</v>
      </c>
      <c r="R5177" s="5">
        <f t="shared" si="4351"/>
        <v>0</v>
      </c>
      <c r="S5177" s="5">
        <f t="shared" si="4351"/>
        <v>0</v>
      </c>
      <c r="T5177" s="5">
        <v>200</v>
      </c>
      <c r="U5177" s="5">
        <f t="shared" si="4351"/>
        <v>0</v>
      </c>
      <c r="V5177" s="36">
        <f t="shared" si="4351"/>
        <v>0</v>
      </c>
      <c r="W5177" s="5">
        <f t="shared" si="4316"/>
        <v>100</v>
      </c>
      <c r="X5177" s="26"/>
      <c r="Y5177" s="2" t="s">
        <v>1236</v>
      </c>
    </row>
    <row r="5178" spans="1:25" ht="31.5" x14ac:dyDescent="0.25">
      <c r="A5178" s="4" t="s">
        <v>289</v>
      </c>
      <c r="B5178" s="4" t="s">
        <v>1324</v>
      </c>
      <c r="C5178" s="4" t="s">
        <v>1674</v>
      </c>
      <c r="D5178" s="4" t="s">
        <v>12</v>
      </c>
      <c r="E5178" s="14" t="s">
        <v>466</v>
      </c>
      <c r="F5178" s="5"/>
      <c r="G5178" s="5"/>
      <c r="H5178" s="5"/>
      <c r="I5178" s="5"/>
      <c r="J5178" s="5"/>
      <c r="K5178" s="5"/>
      <c r="L5178" s="5"/>
      <c r="M5178" s="5">
        <f t="shared" si="4311"/>
        <v>0</v>
      </c>
      <c r="N5178" s="5">
        <v>200</v>
      </c>
      <c r="O5178" s="5">
        <v>0</v>
      </c>
      <c r="P5178" s="5">
        <v>0</v>
      </c>
      <c r="Q5178" s="5">
        <v>0</v>
      </c>
      <c r="R5178" s="5">
        <v>0</v>
      </c>
      <c r="S5178" s="5">
        <v>0</v>
      </c>
      <c r="T5178" s="5">
        <v>200</v>
      </c>
      <c r="U5178" s="5">
        <v>0</v>
      </c>
      <c r="V5178" s="36">
        <v>0</v>
      </c>
      <c r="W5178" s="5">
        <f t="shared" si="4316"/>
        <v>100</v>
      </c>
      <c r="X5178" s="26"/>
      <c r="Y5178" s="2" t="s">
        <v>1236</v>
      </c>
    </row>
    <row r="5179" spans="1:25" x14ac:dyDescent="0.25">
      <c r="A5179" s="4" t="s">
        <v>289</v>
      </c>
      <c r="B5179" s="4" t="s">
        <v>1324</v>
      </c>
      <c r="C5179" s="4" t="s">
        <v>1499</v>
      </c>
      <c r="D5179" s="4"/>
      <c r="E5179" s="14" t="s">
        <v>951</v>
      </c>
      <c r="F5179" s="5">
        <f t="shared" ref="F5179:L5180" si="4352">F5180</f>
        <v>0</v>
      </c>
      <c r="G5179" s="5">
        <f t="shared" si="4352"/>
        <v>0</v>
      </c>
      <c r="H5179" s="5">
        <f t="shared" si="4352"/>
        <v>0</v>
      </c>
      <c r="I5179" s="5">
        <f t="shared" si="4352"/>
        <v>0</v>
      </c>
      <c r="J5179" s="5">
        <f t="shared" si="4352"/>
        <v>0</v>
      </c>
      <c r="K5179" s="5">
        <f t="shared" si="4352"/>
        <v>0</v>
      </c>
      <c r="L5179" s="5">
        <f t="shared" si="4352"/>
        <v>0</v>
      </c>
      <c r="M5179" s="5">
        <f t="shared" si="4311"/>
        <v>0</v>
      </c>
      <c r="N5179" s="5">
        <v>9757.7054300000018</v>
      </c>
      <c r="O5179" s="5">
        <f>O5180</f>
        <v>0</v>
      </c>
      <c r="P5179" s="5">
        <f t="shared" ref="P5179:V5180" si="4353">P5180</f>
        <v>0</v>
      </c>
      <c r="Q5179" s="5">
        <f t="shared" si="4353"/>
        <v>0</v>
      </c>
      <c r="R5179" s="5">
        <f t="shared" si="4353"/>
        <v>0</v>
      </c>
      <c r="S5179" s="5">
        <f t="shared" si="4353"/>
        <v>0</v>
      </c>
      <c r="T5179" s="5">
        <v>9757.6733899999999</v>
      </c>
      <c r="U5179" s="5">
        <f t="shared" si="4353"/>
        <v>0</v>
      </c>
      <c r="V5179" s="36">
        <f t="shared" si="4353"/>
        <v>0</v>
      </c>
      <c r="W5179" s="5">
        <f t="shared" si="4316"/>
        <v>99.999671644115182</v>
      </c>
      <c r="X5179" s="26"/>
      <c r="Y5179" s="2" t="s">
        <v>1236</v>
      </c>
    </row>
    <row r="5180" spans="1:25" ht="47.25" x14ac:dyDescent="0.25">
      <c r="A5180" s="4" t="s">
        <v>289</v>
      </c>
      <c r="B5180" s="4" t="s">
        <v>1324</v>
      </c>
      <c r="C5180" s="4" t="s">
        <v>1676</v>
      </c>
      <c r="D5180" s="4"/>
      <c r="E5180" s="14" t="s">
        <v>1677</v>
      </c>
      <c r="F5180" s="5">
        <f t="shared" si="4352"/>
        <v>0</v>
      </c>
      <c r="G5180" s="5">
        <f t="shared" si="4352"/>
        <v>0</v>
      </c>
      <c r="H5180" s="5">
        <f t="shared" si="4352"/>
        <v>0</v>
      </c>
      <c r="I5180" s="5">
        <f t="shared" si="4352"/>
        <v>0</v>
      </c>
      <c r="J5180" s="5">
        <f t="shared" si="4352"/>
        <v>0</v>
      </c>
      <c r="K5180" s="5">
        <f t="shared" si="4352"/>
        <v>0</v>
      </c>
      <c r="L5180" s="5">
        <f t="shared" si="4352"/>
        <v>0</v>
      </c>
      <c r="M5180" s="5">
        <f t="shared" si="4311"/>
        <v>0</v>
      </c>
      <c r="N5180" s="5">
        <v>455.6</v>
      </c>
      <c r="O5180" s="5">
        <f>O5181</f>
        <v>0</v>
      </c>
      <c r="P5180" s="5">
        <f t="shared" si="4353"/>
        <v>0</v>
      </c>
      <c r="Q5180" s="5">
        <f t="shared" si="4353"/>
        <v>0</v>
      </c>
      <c r="R5180" s="5">
        <f t="shared" si="4353"/>
        <v>0</v>
      </c>
      <c r="S5180" s="5">
        <f t="shared" si="4353"/>
        <v>0</v>
      </c>
      <c r="T5180" s="5">
        <v>455.56988000000001</v>
      </c>
      <c r="U5180" s="5">
        <f t="shared" si="4353"/>
        <v>0</v>
      </c>
      <c r="V5180" s="36">
        <f t="shared" si="4353"/>
        <v>0</v>
      </c>
      <c r="W5180" s="5">
        <f t="shared" si="4316"/>
        <v>99.993388937664619</v>
      </c>
      <c r="X5180" s="26"/>
      <c r="Y5180" s="2" t="s">
        <v>1236</v>
      </c>
    </row>
    <row r="5181" spans="1:25" ht="31.5" x14ac:dyDescent="0.25">
      <c r="A5181" s="4" t="s">
        <v>289</v>
      </c>
      <c r="B5181" s="4" t="s">
        <v>1324</v>
      </c>
      <c r="C5181" s="4" t="s">
        <v>1678</v>
      </c>
      <c r="D5181" s="4"/>
      <c r="E5181" s="14" t="s">
        <v>531</v>
      </c>
      <c r="F5181" s="5"/>
      <c r="G5181" s="5"/>
      <c r="H5181" s="5"/>
      <c r="I5181" s="5"/>
      <c r="J5181" s="5"/>
      <c r="K5181" s="5"/>
      <c r="L5181" s="5"/>
      <c r="M5181" s="5">
        <f t="shared" si="4311"/>
        <v>0</v>
      </c>
      <c r="N5181" s="5">
        <v>455.6</v>
      </c>
      <c r="O5181" s="5">
        <v>0</v>
      </c>
      <c r="P5181" s="5">
        <v>0</v>
      </c>
      <c r="Q5181" s="5">
        <v>0</v>
      </c>
      <c r="R5181" s="5">
        <v>0</v>
      </c>
      <c r="S5181" s="5">
        <v>0</v>
      </c>
      <c r="T5181" s="5">
        <v>455.56988000000001</v>
      </c>
      <c r="U5181" s="5">
        <v>0</v>
      </c>
      <c r="V5181" s="36">
        <v>0</v>
      </c>
      <c r="W5181" s="5">
        <f t="shared" si="4316"/>
        <v>99.993388937664619</v>
      </c>
      <c r="X5181" s="26"/>
      <c r="Y5181" s="2" t="s">
        <v>1236</v>
      </c>
    </row>
    <row r="5182" spans="1:25" ht="31.5" x14ac:dyDescent="0.25">
      <c r="A5182" s="4" t="s">
        <v>289</v>
      </c>
      <c r="B5182" s="4" t="s">
        <v>1324</v>
      </c>
      <c r="C5182" s="4" t="s">
        <v>1678</v>
      </c>
      <c r="D5182" s="4" t="s">
        <v>11</v>
      </c>
      <c r="E5182" s="14" t="s">
        <v>465</v>
      </c>
      <c r="F5182" s="5"/>
      <c r="G5182" s="5"/>
      <c r="H5182" s="5"/>
      <c r="I5182" s="5"/>
      <c r="J5182" s="5"/>
      <c r="K5182" s="5"/>
      <c r="L5182" s="5">
        <f>L5183</f>
        <v>265546.75300000003</v>
      </c>
      <c r="M5182" s="5">
        <f t="shared" si="4311"/>
        <v>265546.75300000003</v>
      </c>
      <c r="N5182" s="5">
        <v>455.6</v>
      </c>
      <c r="O5182" s="5">
        <f t="shared" ref="O5182:O5187" si="4354">O5183</f>
        <v>193743.34705000001</v>
      </c>
      <c r="P5182" s="5">
        <f t="shared" ref="P5182:V5187" si="4355">P5183</f>
        <v>9302.1054300000014</v>
      </c>
      <c r="Q5182" s="5">
        <f t="shared" si="4355"/>
        <v>193743.34705000001</v>
      </c>
      <c r="R5182" s="5">
        <f t="shared" si="4355"/>
        <v>0</v>
      </c>
      <c r="S5182" s="5">
        <f t="shared" si="4355"/>
        <v>0</v>
      </c>
      <c r="T5182" s="5">
        <v>455.56988000000001</v>
      </c>
      <c r="U5182" s="5">
        <f t="shared" si="4355"/>
        <v>1057.7391700000001</v>
      </c>
      <c r="V5182" s="36">
        <f t="shared" si="4355"/>
        <v>0</v>
      </c>
      <c r="W5182" s="5">
        <f t="shared" si="4316"/>
        <v>99.993388937664619</v>
      </c>
      <c r="X5182" s="26"/>
    </row>
    <row r="5183" spans="1:25" ht="31.5" x14ac:dyDescent="0.25">
      <c r="A5183" s="4" t="s">
        <v>289</v>
      </c>
      <c r="B5183" s="4" t="s">
        <v>1324</v>
      </c>
      <c r="C5183" s="4" t="s">
        <v>1678</v>
      </c>
      <c r="D5183" s="4" t="s">
        <v>12</v>
      </c>
      <c r="E5183" s="14" t="s">
        <v>466</v>
      </c>
      <c r="F5183" s="5"/>
      <c r="G5183" s="5"/>
      <c r="H5183" s="5"/>
      <c r="I5183" s="5"/>
      <c r="J5183" s="5"/>
      <c r="K5183" s="5"/>
      <c r="L5183" s="5">
        <f>L5184</f>
        <v>265546.75300000003</v>
      </c>
      <c r="M5183" s="5">
        <f t="shared" si="4311"/>
        <v>265546.75300000003</v>
      </c>
      <c r="N5183" s="5">
        <v>455.6</v>
      </c>
      <c r="O5183" s="5">
        <f t="shared" si="4354"/>
        <v>193743.34705000001</v>
      </c>
      <c r="P5183" s="5">
        <f t="shared" si="4355"/>
        <v>9302.1054300000014</v>
      </c>
      <c r="Q5183" s="5">
        <f t="shared" si="4355"/>
        <v>193743.34705000001</v>
      </c>
      <c r="R5183" s="5">
        <f t="shared" si="4355"/>
        <v>0</v>
      </c>
      <c r="S5183" s="5">
        <f t="shared" si="4355"/>
        <v>0</v>
      </c>
      <c r="T5183" s="5">
        <v>455.56988000000001</v>
      </c>
      <c r="U5183" s="5">
        <f t="shared" si="4355"/>
        <v>1057.7391700000001</v>
      </c>
      <c r="V5183" s="36">
        <f t="shared" si="4355"/>
        <v>0</v>
      </c>
      <c r="W5183" s="5">
        <f t="shared" si="4316"/>
        <v>99.993388937664619</v>
      </c>
      <c r="X5183" s="26"/>
    </row>
    <row r="5184" spans="1:25" ht="47.25" x14ac:dyDescent="0.25">
      <c r="A5184" s="4" t="s">
        <v>289</v>
      </c>
      <c r="B5184" s="4" t="s">
        <v>1324</v>
      </c>
      <c r="C5184" s="4" t="s">
        <v>1679</v>
      </c>
      <c r="D5184" s="4"/>
      <c r="E5184" s="14" t="s">
        <v>953</v>
      </c>
      <c r="F5184" s="5"/>
      <c r="G5184" s="5"/>
      <c r="H5184" s="5"/>
      <c r="I5184" s="5"/>
      <c r="J5184" s="5"/>
      <c r="K5184" s="5"/>
      <c r="L5184" s="5">
        <f>L5187</f>
        <v>265546.75300000003</v>
      </c>
      <c r="M5184" s="5">
        <f t="shared" si="4311"/>
        <v>265546.75300000003</v>
      </c>
      <c r="N5184" s="5">
        <v>9302.1054300000014</v>
      </c>
      <c r="O5184" s="5">
        <f>O5187+O5185</f>
        <v>193743.34705000001</v>
      </c>
      <c r="P5184" s="5">
        <f t="shared" ref="P5184:V5184" si="4356">P5187+P5185</f>
        <v>9302.1054300000014</v>
      </c>
      <c r="Q5184" s="5">
        <f t="shared" si="4356"/>
        <v>193743.34705000001</v>
      </c>
      <c r="R5184" s="5">
        <f t="shared" si="4356"/>
        <v>0</v>
      </c>
      <c r="S5184" s="5">
        <f t="shared" si="4356"/>
        <v>0</v>
      </c>
      <c r="T5184" s="5">
        <v>9302.1035100000008</v>
      </c>
      <c r="U5184" s="5">
        <f t="shared" si="4356"/>
        <v>1057.7391700000001</v>
      </c>
      <c r="V5184" s="36">
        <f t="shared" si="4356"/>
        <v>0</v>
      </c>
      <c r="W5184" s="5">
        <f t="shared" si="4316"/>
        <v>99.999979359511514</v>
      </c>
      <c r="X5184" s="26"/>
    </row>
    <row r="5185" spans="1:24" ht="94.5" x14ac:dyDescent="0.25">
      <c r="A5185" s="4" t="s">
        <v>289</v>
      </c>
      <c r="B5185" s="4" t="s">
        <v>1324</v>
      </c>
      <c r="C5185" s="4" t="s">
        <v>1680</v>
      </c>
      <c r="D5185" s="4"/>
      <c r="E5185" s="14" t="s">
        <v>1290</v>
      </c>
      <c r="F5185" s="5"/>
      <c r="G5185" s="5"/>
      <c r="H5185" s="5"/>
      <c r="I5185" s="5"/>
      <c r="J5185" s="5"/>
      <c r="K5185" s="5"/>
      <c r="L5185" s="5"/>
      <c r="M5185" s="5">
        <f>M5186</f>
        <v>0</v>
      </c>
      <c r="N5185" s="5">
        <v>1057.7391700000001</v>
      </c>
      <c r="O5185" s="5">
        <f t="shared" ref="O5185:V5185" si="4357">O5186</f>
        <v>193743.34705000001</v>
      </c>
      <c r="P5185" s="5">
        <f t="shared" si="4357"/>
        <v>1057.7391700000001</v>
      </c>
      <c r="Q5185" s="5">
        <f t="shared" si="4357"/>
        <v>193743.34705000001</v>
      </c>
      <c r="R5185" s="5">
        <f t="shared" si="4357"/>
        <v>0</v>
      </c>
      <c r="S5185" s="5">
        <f t="shared" si="4357"/>
        <v>0</v>
      </c>
      <c r="T5185" s="5">
        <v>1057.7391700000001</v>
      </c>
      <c r="U5185" s="5">
        <f t="shared" si="4357"/>
        <v>1057.7391700000001</v>
      </c>
      <c r="V5185" s="36">
        <f t="shared" si="4357"/>
        <v>0</v>
      </c>
      <c r="W5185" s="5">
        <f t="shared" si="4316"/>
        <v>100</v>
      </c>
      <c r="X5185" s="26"/>
    </row>
    <row r="5186" spans="1:24" ht="31.5" x14ac:dyDescent="0.25">
      <c r="A5186" s="4" t="s">
        <v>289</v>
      </c>
      <c r="B5186" s="4" t="s">
        <v>1324</v>
      </c>
      <c r="C5186" s="4" t="s">
        <v>1680</v>
      </c>
      <c r="D5186" s="4" t="s">
        <v>11</v>
      </c>
      <c r="E5186" s="14" t="s">
        <v>465</v>
      </c>
      <c r="F5186" s="5"/>
      <c r="G5186" s="5"/>
      <c r="H5186" s="5"/>
      <c r="I5186" s="5"/>
      <c r="J5186" s="5"/>
      <c r="K5186" s="5"/>
      <c r="L5186" s="5"/>
      <c r="M5186" s="5">
        <v>0</v>
      </c>
      <c r="N5186" s="5">
        <v>1057.7391700000001</v>
      </c>
      <c r="O5186" s="5">
        <v>193743.34705000001</v>
      </c>
      <c r="P5186" s="5">
        <f>N5186</f>
        <v>1057.7391700000001</v>
      </c>
      <c r="Q5186" s="5">
        <f>O5186</f>
        <v>193743.34705000001</v>
      </c>
      <c r="R5186" s="5">
        <v>0</v>
      </c>
      <c r="S5186" s="5">
        <v>0</v>
      </c>
      <c r="T5186" s="5">
        <v>1057.7391700000001</v>
      </c>
      <c r="U5186" s="5">
        <f>T5186</f>
        <v>1057.7391700000001</v>
      </c>
      <c r="V5186" s="36">
        <v>0</v>
      </c>
      <c r="W5186" s="5">
        <f t="shared" si="4316"/>
        <v>100</v>
      </c>
      <c r="X5186" s="26"/>
    </row>
    <row r="5187" spans="1:24" ht="31.5" x14ac:dyDescent="0.25">
      <c r="A5187" s="4" t="s">
        <v>289</v>
      </c>
      <c r="B5187" s="4" t="s">
        <v>1324</v>
      </c>
      <c r="C5187" s="4" t="s">
        <v>1680</v>
      </c>
      <c r="D5187" s="4" t="s">
        <v>12</v>
      </c>
      <c r="E5187" s="14" t="s">
        <v>466</v>
      </c>
      <c r="F5187" s="5"/>
      <c r="G5187" s="5"/>
      <c r="H5187" s="5"/>
      <c r="I5187" s="5"/>
      <c r="J5187" s="5"/>
      <c r="K5187" s="5"/>
      <c r="L5187" s="5">
        <f>L5188</f>
        <v>265546.75300000003</v>
      </c>
      <c r="M5187" s="5">
        <f t="shared" si="4311"/>
        <v>265546.75300000003</v>
      </c>
      <c r="N5187" s="5">
        <v>1057.7391700000001</v>
      </c>
      <c r="O5187" s="5">
        <f t="shared" si="4354"/>
        <v>0</v>
      </c>
      <c r="P5187" s="5">
        <f t="shared" si="4355"/>
        <v>8244.3662600000007</v>
      </c>
      <c r="Q5187" s="5">
        <f t="shared" si="4355"/>
        <v>0</v>
      </c>
      <c r="R5187" s="5">
        <f t="shared" si="4355"/>
        <v>0</v>
      </c>
      <c r="S5187" s="5">
        <f t="shared" si="4355"/>
        <v>0</v>
      </c>
      <c r="T5187" s="5">
        <v>1057.7391700000001</v>
      </c>
      <c r="U5187" s="5">
        <f t="shared" si="4355"/>
        <v>0</v>
      </c>
      <c r="V5187" s="36">
        <f t="shared" si="4355"/>
        <v>0</v>
      </c>
      <c r="W5187" s="5">
        <f t="shared" si="4316"/>
        <v>100</v>
      </c>
      <c r="X5187" s="26"/>
    </row>
    <row r="5188" spans="1:24" ht="47.25" x14ac:dyDescent="0.25">
      <c r="A5188" s="4" t="s">
        <v>289</v>
      </c>
      <c r="B5188" s="4" t="s">
        <v>1324</v>
      </c>
      <c r="C5188" s="4" t="s">
        <v>1681</v>
      </c>
      <c r="D5188" s="4"/>
      <c r="E5188" s="14" t="s">
        <v>1032</v>
      </c>
      <c r="F5188" s="5"/>
      <c r="G5188" s="5"/>
      <c r="H5188" s="5"/>
      <c r="I5188" s="5"/>
      <c r="J5188" s="5"/>
      <c r="K5188" s="5"/>
      <c r="L5188" s="5">
        <v>265546.75300000003</v>
      </c>
      <c r="M5188" s="5">
        <f t="shared" si="4311"/>
        <v>265546.75300000003</v>
      </c>
      <c r="N5188" s="5">
        <v>8244.3662600000007</v>
      </c>
      <c r="O5188" s="5">
        <v>0</v>
      </c>
      <c r="P5188" s="5">
        <f>N5188</f>
        <v>8244.3662600000007</v>
      </c>
      <c r="Q5188" s="5">
        <v>0</v>
      </c>
      <c r="R5188" s="5">
        <v>0</v>
      </c>
      <c r="S5188" s="5">
        <v>0</v>
      </c>
      <c r="T5188" s="5">
        <v>8244.3643400000001</v>
      </c>
      <c r="U5188" s="5">
        <v>0</v>
      </c>
      <c r="V5188" s="36">
        <v>0</v>
      </c>
      <c r="W5188" s="5">
        <f t="shared" si="4316"/>
        <v>99.999976711369428</v>
      </c>
      <c r="X5188" s="26"/>
    </row>
    <row r="5189" spans="1:24" ht="31.5" x14ac:dyDescent="0.25">
      <c r="A5189" s="4" t="s">
        <v>289</v>
      </c>
      <c r="B5189" s="4" t="s">
        <v>1324</v>
      </c>
      <c r="C5189" s="4" t="s">
        <v>1681</v>
      </c>
      <c r="D5189" s="4" t="s">
        <v>11</v>
      </c>
      <c r="E5189" s="14" t="s">
        <v>465</v>
      </c>
      <c r="F5189" s="5"/>
      <c r="G5189" s="5"/>
      <c r="H5189" s="5"/>
      <c r="I5189" s="5"/>
      <c r="J5189" s="5"/>
      <c r="K5189" s="5"/>
      <c r="L5189" s="5">
        <f>L5191</f>
        <v>9034.9079999999994</v>
      </c>
      <c r="M5189" s="5">
        <f>L5189</f>
        <v>9034.9079999999994</v>
      </c>
      <c r="N5189" s="5">
        <v>8244.3662600000007</v>
      </c>
      <c r="O5189" s="5">
        <f t="shared" ref="O5189:V5190" si="4358">O5190</f>
        <v>14698.49237</v>
      </c>
      <c r="P5189" s="5">
        <f t="shared" si="4358"/>
        <v>0</v>
      </c>
      <c r="Q5189" s="5">
        <f t="shared" si="4358"/>
        <v>0</v>
      </c>
      <c r="R5189" s="5">
        <f t="shared" si="4358"/>
        <v>0</v>
      </c>
      <c r="S5189" s="5">
        <f t="shared" si="4358"/>
        <v>0</v>
      </c>
      <c r="T5189" s="5">
        <v>8244.3643400000001</v>
      </c>
      <c r="U5189" s="5">
        <f t="shared" si="4358"/>
        <v>0</v>
      </c>
      <c r="V5189" s="36">
        <f t="shared" si="4358"/>
        <v>0</v>
      </c>
      <c r="W5189" s="5">
        <f t="shared" si="4316"/>
        <v>99.999976711369428</v>
      </c>
      <c r="X5189" s="26"/>
    </row>
    <row r="5190" spans="1:24" ht="31.5" x14ac:dyDescent="0.25">
      <c r="A5190" s="4" t="s">
        <v>289</v>
      </c>
      <c r="B5190" s="4" t="s">
        <v>1324</v>
      </c>
      <c r="C5190" s="4" t="s">
        <v>1681</v>
      </c>
      <c r="D5190" s="4" t="s">
        <v>12</v>
      </c>
      <c r="E5190" s="14" t="s">
        <v>466</v>
      </c>
      <c r="F5190" s="5"/>
      <c r="G5190" s="5"/>
      <c r="H5190" s="5"/>
      <c r="I5190" s="5"/>
      <c r="J5190" s="5"/>
      <c r="K5190" s="5"/>
      <c r="L5190" s="5"/>
      <c r="M5190" s="5">
        <v>9034.9079999999994</v>
      </c>
      <c r="N5190" s="5">
        <v>8244.3662600000007</v>
      </c>
      <c r="O5190" s="5">
        <f t="shared" si="4358"/>
        <v>14698.49237</v>
      </c>
      <c r="P5190" s="5">
        <f t="shared" si="4358"/>
        <v>0</v>
      </c>
      <c r="Q5190" s="5">
        <f t="shared" si="4358"/>
        <v>0</v>
      </c>
      <c r="R5190" s="5">
        <f t="shared" si="4358"/>
        <v>0</v>
      </c>
      <c r="S5190" s="5">
        <f t="shared" si="4358"/>
        <v>0</v>
      </c>
      <c r="T5190" s="5">
        <v>8244.3643400000001</v>
      </c>
      <c r="U5190" s="5">
        <f t="shared" si="4358"/>
        <v>0</v>
      </c>
      <c r="V5190" s="36">
        <f t="shared" si="4358"/>
        <v>0</v>
      </c>
      <c r="W5190" s="5">
        <f t="shared" si="4316"/>
        <v>99.999976711369428</v>
      </c>
      <c r="X5190" s="26"/>
    </row>
    <row r="5191" spans="1:24" x14ac:dyDescent="0.25">
      <c r="A5191" s="4" t="s">
        <v>289</v>
      </c>
      <c r="B5191" s="4" t="s">
        <v>1324</v>
      </c>
      <c r="C5191" s="4" t="s">
        <v>1682</v>
      </c>
      <c r="D5191" s="4"/>
      <c r="E5191" s="14" t="s">
        <v>1683</v>
      </c>
      <c r="F5191" s="5"/>
      <c r="G5191" s="5"/>
      <c r="H5191" s="5"/>
      <c r="I5191" s="5"/>
      <c r="J5191" s="5"/>
      <c r="K5191" s="5"/>
      <c r="L5191" s="5">
        <f>L5192</f>
        <v>9034.9079999999994</v>
      </c>
      <c r="M5191" s="5">
        <f>L5191</f>
        <v>9034.9079999999994</v>
      </c>
      <c r="N5191" s="5">
        <v>3562.3066899999999</v>
      </c>
      <c r="O5191" s="5">
        <f t="shared" ref="O5191:V5192" si="4359">O5192</f>
        <v>14698.49237</v>
      </c>
      <c r="P5191" s="5">
        <f t="shared" si="4359"/>
        <v>0</v>
      </c>
      <c r="Q5191" s="5">
        <f t="shared" si="4359"/>
        <v>0</v>
      </c>
      <c r="R5191" s="5">
        <f t="shared" si="4359"/>
        <v>0</v>
      </c>
      <c r="S5191" s="5">
        <f t="shared" si="4359"/>
        <v>0</v>
      </c>
      <c r="T5191" s="5">
        <v>3562.3066899999999</v>
      </c>
      <c r="U5191" s="5">
        <f t="shared" si="4359"/>
        <v>0</v>
      </c>
      <c r="V5191" s="36">
        <f t="shared" si="4359"/>
        <v>0</v>
      </c>
      <c r="W5191" s="5">
        <f t="shared" si="4316"/>
        <v>100</v>
      </c>
      <c r="X5191" s="26"/>
    </row>
    <row r="5192" spans="1:24" ht="47.25" x14ac:dyDescent="0.25">
      <c r="A5192" s="4" t="s">
        <v>289</v>
      </c>
      <c r="B5192" s="4" t="s">
        <v>1324</v>
      </c>
      <c r="C5192" s="4" t="s">
        <v>1684</v>
      </c>
      <c r="D5192" s="4"/>
      <c r="E5192" s="14" t="s">
        <v>1685</v>
      </c>
      <c r="F5192" s="5"/>
      <c r="G5192" s="5"/>
      <c r="H5192" s="5"/>
      <c r="I5192" s="5"/>
      <c r="J5192" s="5"/>
      <c r="K5192" s="5"/>
      <c r="L5192" s="5">
        <f>L5193</f>
        <v>9034.9079999999994</v>
      </c>
      <c r="M5192" s="5">
        <f>L5192</f>
        <v>9034.9079999999994</v>
      </c>
      <c r="N5192" s="5">
        <v>3562.3066899999999</v>
      </c>
      <c r="O5192" s="5">
        <f t="shared" si="4359"/>
        <v>14698.49237</v>
      </c>
      <c r="P5192" s="5">
        <f t="shared" si="4359"/>
        <v>0</v>
      </c>
      <c r="Q5192" s="5">
        <f t="shared" si="4359"/>
        <v>0</v>
      </c>
      <c r="R5192" s="5">
        <f t="shared" si="4359"/>
        <v>0</v>
      </c>
      <c r="S5192" s="5">
        <f t="shared" si="4359"/>
        <v>0</v>
      </c>
      <c r="T5192" s="5">
        <v>3562.3066899999999</v>
      </c>
      <c r="U5192" s="5">
        <f t="shared" si="4359"/>
        <v>0</v>
      </c>
      <c r="V5192" s="36">
        <f t="shared" si="4359"/>
        <v>0</v>
      </c>
      <c r="W5192" s="5">
        <f t="shared" si="4316"/>
        <v>100</v>
      </c>
      <c r="X5192" s="26"/>
    </row>
    <row r="5193" spans="1:24" ht="78.75" x14ac:dyDescent="0.25">
      <c r="A5193" s="4" t="s">
        <v>289</v>
      </c>
      <c r="B5193" s="4" t="s">
        <v>1324</v>
      </c>
      <c r="C5193" s="4" t="s">
        <v>1686</v>
      </c>
      <c r="D5193" s="4"/>
      <c r="E5193" s="14" t="s">
        <v>1687</v>
      </c>
      <c r="F5193" s="5"/>
      <c r="G5193" s="5"/>
      <c r="H5193" s="5"/>
      <c r="I5193" s="5"/>
      <c r="J5193" s="5"/>
      <c r="K5193" s="5"/>
      <c r="L5193" s="5">
        <v>9034.9079999999994</v>
      </c>
      <c r="M5193" s="5">
        <f>L5193</f>
        <v>9034.9079999999994</v>
      </c>
      <c r="N5193" s="5">
        <v>3150</v>
      </c>
      <c r="O5193" s="5">
        <v>14698.49237</v>
      </c>
      <c r="P5193" s="5">
        <v>0</v>
      </c>
      <c r="Q5193" s="5">
        <v>0</v>
      </c>
      <c r="R5193" s="5">
        <v>0</v>
      </c>
      <c r="S5193" s="5">
        <v>0</v>
      </c>
      <c r="T5193" s="5">
        <v>3150</v>
      </c>
      <c r="U5193" s="5">
        <v>0</v>
      </c>
      <c r="V5193" s="36">
        <v>0</v>
      </c>
      <c r="W5193" s="5">
        <f t="shared" si="4316"/>
        <v>100</v>
      </c>
      <c r="X5193" s="26"/>
    </row>
    <row r="5194" spans="1:24" s="3" customFormat="1" ht="31.5" x14ac:dyDescent="0.25">
      <c r="A5194" s="4" t="s">
        <v>289</v>
      </c>
      <c r="B5194" s="4" t="s">
        <v>1324</v>
      </c>
      <c r="C5194" s="4" t="s">
        <v>1686</v>
      </c>
      <c r="D5194" s="4" t="s">
        <v>11</v>
      </c>
      <c r="E5194" s="14" t="s">
        <v>465</v>
      </c>
      <c r="F5194" s="8">
        <f t="shared" ref="F5194:L5194" si="4360">F5195+F5221</f>
        <v>105162.5</v>
      </c>
      <c r="G5194" s="8">
        <f t="shared" si="4360"/>
        <v>105162.5</v>
      </c>
      <c r="H5194" s="8">
        <f t="shared" si="4360"/>
        <v>105121.5</v>
      </c>
      <c r="I5194" s="8">
        <f t="shared" si="4360"/>
        <v>0</v>
      </c>
      <c r="J5194" s="8">
        <f t="shared" si="4360"/>
        <v>0</v>
      </c>
      <c r="K5194" s="8">
        <f t="shared" si="4360"/>
        <v>0</v>
      </c>
      <c r="L5194" s="8">
        <f t="shared" si="4360"/>
        <v>916.28200000000015</v>
      </c>
      <c r="M5194" s="8">
        <f t="shared" si="4311"/>
        <v>106078.78200000001</v>
      </c>
      <c r="N5194" s="5">
        <v>3150</v>
      </c>
      <c r="O5194" s="8">
        <f>O5195+O5221</f>
        <v>68211.053879999992</v>
      </c>
      <c r="P5194" s="8">
        <f t="shared" ref="P5194:V5194" si="4361">P5195+P5221</f>
        <v>2275.5140000000001</v>
      </c>
      <c r="Q5194" s="8">
        <f t="shared" si="4361"/>
        <v>30</v>
      </c>
      <c r="R5194" s="8">
        <f t="shared" si="4361"/>
        <v>0</v>
      </c>
      <c r="S5194" s="8">
        <f t="shared" si="4361"/>
        <v>0</v>
      </c>
      <c r="T5194" s="5">
        <v>3150</v>
      </c>
      <c r="U5194" s="8">
        <f t="shared" si="4361"/>
        <v>2275.51352</v>
      </c>
      <c r="V5194" s="34">
        <f t="shared" si="4361"/>
        <v>0</v>
      </c>
      <c r="W5194" s="5">
        <f t="shared" si="4316"/>
        <v>100</v>
      </c>
      <c r="X5194" s="21"/>
    </row>
    <row r="5195" spans="1:24" s="3" customFormat="1" ht="31.5" x14ac:dyDescent="0.25">
      <c r="A5195" s="4" t="s">
        <v>289</v>
      </c>
      <c r="B5195" s="4" t="s">
        <v>1324</v>
      </c>
      <c r="C5195" s="4" t="s">
        <v>1686</v>
      </c>
      <c r="D5195" s="4" t="s">
        <v>12</v>
      </c>
      <c r="E5195" s="14" t="s">
        <v>466</v>
      </c>
      <c r="F5195" s="8">
        <f t="shared" ref="F5195:L5195" si="4362">F5196</f>
        <v>105132.5</v>
      </c>
      <c r="G5195" s="8">
        <f t="shared" si="4362"/>
        <v>105132.5</v>
      </c>
      <c r="H5195" s="8">
        <f t="shared" si="4362"/>
        <v>105091.5</v>
      </c>
      <c r="I5195" s="8">
        <f t="shared" si="4362"/>
        <v>0</v>
      </c>
      <c r="J5195" s="8">
        <f t="shared" si="4362"/>
        <v>0</v>
      </c>
      <c r="K5195" s="8">
        <f t="shared" si="4362"/>
        <v>0</v>
      </c>
      <c r="L5195" s="8">
        <f t="shared" si="4362"/>
        <v>916.28200000000015</v>
      </c>
      <c r="M5195" s="8">
        <f t="shared" si="4311"/>
        <v>106048.78200000001</v>
      </c>
      <c r="N5195" s="5">
        <v>3150</v>
      </c>
      <c r="O5195" s="8">
        <f t="shared" ref="O5195:V5195" si="4363">O5196</f>
        <v>68181.053879999992</v>
      </c>
      <c r="P5195" s="8">
        <f t="shared" si="4363"/>
        <v>0</v>
      </c>
      <c r="Q5195" s="8">
        <f t="shared" si="4363"/>
        <v>0</v>
      </c>
      <c r="R5195" s="8">
        <f t="shared" si="4363"/>
        <v>0</v>
      </c>
      <c r="S5195" s="8">
        <f t="shared" si="4363"/>
        <v>0</v>
      </c>
      <c r="T5195" s="5">
        <v>3150</v>
      </c>
      <c r="U5195" s="8">
        <f t="shared" si="4363"/>
        <v>0</v>
      </c>
      <c r="V5195" s="34">
        <f t="shared" si="4363"/>
        <v>0</v>
      </c>
      <c r="W5195" s="5">
        <f t="shared" ref="W5195:W5258" si="4364">T5195/N5195*100</f>
        <v>100</v>
      </c>
      <c r="X5195" s="21"/>
    </row>
    <row r="5196" spans="1:24" s="10" customFormat="1" ht="31.5" x14ac:dyDescent="0.25">
      <c r="A5196" s="4" t="s">
        <v>289</v>
      </c>
      <c r="B5196" s="4" t="s">
        <v>1324</v>
      </c>
      <c r="C5196" s="4" t="s">
        <v>1688</v>
      </c>
      <c r="D5196" s="4"/>
      <c r="E5196" s="14" t="s">
        <v>1670</v>
      </c>
      <c r="F5196" s="11">
        <f t="shared" ref="F5196:L5196" si="4365">F5206+F5197+F5216</f>
        <v>105132.5</v>
      </c>
      <c r="G5196" s="11">
        <f t="shared" si="4365"/>
        <v>105132.5</v>
      </c>
      <c r="H5196" s="11">
        <f t="shared" si="4365"/>
        <v>105091.5</v>
      </c>
      <c r="I5196" s="11">
        <f t="shared" si="4365"/>
        <v>0</v>
      </c>
      <c r="J5196" s="11">
        <f t="shared" si="4365"/>
        <v>0</v>
      </c>
      <c r="K5196" s="11">
        <f t="shared" si="4365"/>
        <v>0</v>
      </c>
      <c r="L5196" s="11">
        <f t="shared" si="4365"/>
        <v>916.28200000000015</v>
      </c>
      <c r="M5196" s="11">
        <f t="shared" si="4311"/>
        <v>106048.78200000001</v>
      </c>
      <c r="N5196" s="5">
        <v>412.30669</v>
      </c>
      <c r="O5196" s="11">
        <f>O5206+O5197+O5216</f>
        <v>68181.053879999992</v>
      </c>
      <c r="P5196" s="11">
        <f t="shared" ref="P5196:V5196" si="4366">P5206+P5197+P5216</f>
        <v>0</v>
      </c>
      <c r="Q5196" s="11">
        <f t="shared" si="4366"/>
        <v>0</v>
      </c>
      <c r="R5196" s="11">
        <f t="shared" si="4366"/>
        <v>0</v>
      </c>
      <c r="S5196" s="11">
        <f t="shared" si="4366"/>
        <v>0</v>
      </c>
      <c r="T5196" s="5">
        <v>412.30669</v>
      </c>
      <c r="U5196" s="11">
        <f t="shared" si="4366"/>
        <v>0</v>
      </c>
      <c r="V5196" s="35">
        <f t="shared" si="4366"/>
        <v>0</v>
      </c>
      <c r="W5196" s="5">
        <f t="shared" si="4364"/>
        <v>100</v>
      </c>
      <c r="X5196" s="25"/>
    </row>
    <row r="5197" spans="1:24" ht="31.5" x14ac:dyDescent="0.25">
      <c r="A5197" s="4" t="s">
        <v>289</v>
      </c>
      <c r="B5197" s="4" t="s">
        <v>1324</v>
      </c>
      <c r="C5197" s="4" t="s">
        <v>1688</v>
      </c>
      <c r="D5197" s="4" t="s">
        <v>11</v>
      </c>
      <c r="E5197" s="14" t="s">
        <v>465</v>
      </c>
      <c r="F5197" s="5">
        <f t="shared" ref="F5197:L5198" si="4367">F5198</f>
        <v>85838</v>
      </c>
      <c r="G5197" s="5">
        <f t="shared" si="4367"/>
        <v>85838</v>
      </c>
      <c r="H5197" s="5">
        <f t="shared" si="4367"/>
        <v>85797</v>
      </c>
      <c r="I5197" s="5">
        <f t="shared" si="4367"/>
        <v>0</v>
      </c>
      <c r="J5197" s="5">
        <f t="shared" si="4367"/>
        <v>0</v>
      </c>
      <c r="K5197" s="5">
        <f t="shared" si="4367"/>
        <v>0</v>
      </c>
      <c r="L5197" s="5">
        <f t="shared" si="4367"/>
        <v>732.48200000000008</v>
      </c>
      <c r="M5197" s="5">
        <f t="shared" si="4311"/>
        <v>86570.482000000004</v>
      </c>
      <c r="N5197" s="5">
        <v>412.30669</v>
      </c>
      <c r="O5197" s="5">
        <f>O5198</f>
        <v>55617.166379999995</v>
      </c>
      <c r="P5197" s="5">
        <f t="shared" ref="P5197:V5198" si="4368">P5198</f>
        <v>0</v>
      </c>
      <c r="Q5197" s="5">
        <f t="shared" si="4368"/>
        <v>0</v>
      </c>
      <c r="R5197" s="5">
        <f t="shared" si="4368"/>
        <v>0</v>
      </c>
      <c r="S5197" s="5">
        <f t="shared" si="4368"/>
        <v>0</v>
      </c>
      <c r="T5197" s="5">
        <v>412.30669</v>
      </c>
      <c r="U5197" s="5">
        <f t="shared" si="4368"/>
        <v>0</v>
      </c>
      <c r="V5197" s="36">
        <f t="shared" si="4368"/>
        <v>0</v>
      </c>
      <c r="W5197" s="5">
        <f t="shared" si="4364"/>
        <v>100</v>
      </c>
      <c r="X5197" s="26"/>
    </row>
    <row r="5198" spans="1:24" ht="31.5" x14ac:dyDescent="0.25">
      <c r="A5198" s="4" t="s">
        <v>289</v>
      </c>
      <c r="B5198" s="4" t="s">
        <v>1324</v>
      </c>
      <c r="C5198" s="4" t="s">
        <v>1688</v>
      </c>
      <c r="D5198" s="4" t="s">
        <v>12</v>
      </c>
      <c r="E5198" s="14" t="s">
        <v>466</v>
      </c>
      <c r="F5198" s="5">
        <f t="shared" si="4367"/>
        <v>85838</v>
      </c>
      <c r="G5198" s="5">
        <f t="shared" si="4367"/>
        <v>85838</v>
      </c>
      <c r="H5198" s="5">
        <f t="shared" si="4367"/>
        <v>85797</v>
      </c>
      <c r="I5198" s="5">
        <f t="shared" si="4367"/>
        <v>0</v>
      </c>
      <c r="J5198" s="5">
        <f t="shared" si="4367"/>
        <v>0</v>
      </c>
      <c r="K5198" s="5">
        <f t="shared" si="4367"/>
        <v>0</v>
      </c>
      <c r="L5198" s="5">
        <f t="shared" si="4367"/>
        <v>732.48200000000008</v>
      </c>
      <c r="M5198" s="5">
        <f t="shared" si="4311"/>
        <v>86570.482000000004</v>
      </c>
      <c r="N5198" s="5">
        <v>412.30669</v>
      </c>
      <c r="O5198" s="5">
        <f>O5199</f>
        <v>55617.166379999995</v>
      </c>
      <c r="P5198" s="5">
        <f t="shared" si="4368"/>
        <v>0</v>
      </c>
      <c r="Q5198" s="5">
        <f t="shared" si="4368"/>
        <v>0</v>
      </c>
      <c r="R5198" s="5">
        <f t="shared" si="4368"/>
        <v>0</v>
      </c>
      <c r="S5198" s="5">
        <f t="shared" si="4368"/>
        <v>0</v>
      </c>
      <c r="T5198" s="5">
        <v>412.30669</v>
      </c>
      <c r="U5198" s="5">
        <f t="shared" si="4368"/>
        <v>0</v>
      </c>
      <c r="V5198" s="36">
        <f t="shared" si="4368"/>
        <v>0</v>
      </c>
      <c r="W5198" s="5">
        <f t="shared" si="4364"/>
        <v>100</v>
      </c>
      <c r="X5198" s="26"/>
    </row>
    <row r="5199" spans="1:24" ht="47.25" x14ac:dyDescent="0.25">
      <c r="A5199" s="4" t="s">
        <v>289</v>
      </c>
      <c r="B5199" s="4" t="s">
        <v>1324</v>
      </c>
      <c r="C5199" s="4" t="s">
        <v>36</v>
      </c>
      <c r="D5199" s="4"/>
      <c r="E5199" s="14" t="s">
        <v>732</v>
      </c>
      <c r="F5199" s="5">
        <f t="shared" ref="F5199:L5199" si="4369">F5200+F5202+F5204</f>
        <v>85838</v>
      </c>
      <c r="G5199" s="5">
        <f t="shared" si="4369"/>
        <v>85838</v>
      </c>
      <c r="H5199" s="5">
        <f t="shared" si="4369"/>
        <v>85797</v>
      </c>
      <c r="I5199" s="5">
        <f t="shared" si="4369"/>
        <v>0</v>
      </c>
      <c r="J5199" s="5">
        <f t="shared" si="4369"/>
        <v>0</v>
      </c>
      <c r="K5199" s="5">
        <f t="shared" si="4369"/>
        <v>0</v>
      </c>
      <c r="L5199" s="5">
        <f t="shared" si="4369"/>
        <v>732.48200000000008</v>
      </c>
      <c r="M5199" s="5">
        <f t="shared" si="4311"/>
        <v>86570.482000000004</v>
      </c>
      <c r="N5199" s="5">
        <v>1146.4906900000001</v>
      </c>
      <c r="O5199" s="5">
        <f>O5200+O5202+O5204</f>
        <v>55617.166379999995</v>
      </c>
      <c r="P5199" s="5">
        <f t="shared" ref="P5199:V5199" si="4370">P5200+P5202+P5204</f>
        <v>0</v>
      </c>
      <c r="Q5199" s="5">
        <f t="shared" si="4370"/>
        <v>0</v>
      </c>
      <c r="R5199" s="5">
        <f t="shared" si="4370"/>
        <v>0</v>
      </c>
      <c r="S5199" s="5">
        <f t="shared" si="4370"/>
        <v>0</v>
      </c>
      <c r="T5199" s="5">
        <v>1146.4906900000001</v>
      </c>
      <c r="U5199" s="5">
        <f t="shared" si="4370"/>
        <v>0</v>
      </c>
      <c r="V5199" s="36">
        <f t="shared" si="4370"/>
        <v>0</v>
      </c>
      <c r="W5199" s="5">
        <f t="shared" si="4364"/>
        <v>100</v>
      </c>
      <c r="X5199" s="26"/>
    </row>
    <row r="5200" spans="1:24" ht="31.5" x14ac:dyDescent="0.25">
      <c r="A5200" s="4" t="s">
        <v>289</v>
      </c>
      <c r="B5200" s="4" t="s">
        <v>1324</v>
      </c>
      <c r="C5200" s="4" t="s">
        <v>43</v>
      </c>
      <c r="D5200" s="4"/>
      <c r="E5200" s="14" t="s">
        <v>733</v>
      </c>
      <c r="F5200" s="5">
        <f t="shared" ref="F5200:L5200" si="4371">F5201</f>
        <v>74998.899999999994</v>
      </c>
      <c r="G5200" s="5">
        <f t="shared" si="4371"/>
        <v>74998.899999999994</v>
      </c>
      <c r="H5200" s="5">
        <f t="shared" si="4371"/>
        <v>74998.899999999994</v>
      </c>
      <c r="I5200" s="5">
        <f t="shared" si="4371"/>
        <v>0</v>
      </c>
      <c r="J5200" s="5">
        <f t="shared" si="4371"/>
        <v>0</v>
      </c>
      <c r="K5200" s="5">
        <f t="shared" si="4371"/>
        <v>0</v>
      </c>
      <c r="L5200" s="5">
        <f t="shared" si="4371"/>
        <v>782.2</v>
      </c>
      <c r="M5200" s="5">
        <f t="shared" si="4311"/>
        <v>75781.099999999991</v>
      </c>
      <c r="N5200" s="5">
        <v>1146.4906900000001</v>
      </c>
      <c r="O5200" s="5">
        <f>O5201</f>
        <v>50661.106379999997</v>
      </c>
      <c r="P5200" s="5">
        <f t="shared" ref="P5200:V5200" si="4372">P5201</f>
        <v>0</v>
      </c>
      <c r="Q5200" s="5">
        <f t="shared" si="4372"/>
        <v>0</v>
      </c>
      <c r="R5200" s="5">
        <f t="shared" si="4372"/>
        <v>0</v>
      </c>
      <c r="S5200" s="5">
        <f t="shared" si="4372"/>
        <v>0</v>
      </c>
      <c r="T5200" s="5">
        <v>1146.4906900000001</v>
      </c>
      <c r="U5200" s="5">
        <f t="shared" si="4372"/>
        <v>0</v>
      </c>
      <c r="V5200" s="36">
        <f t="shared" si="4372"/>
        <v>0</v>
      </c>
      <c r="W5200" s="5">
        <f t="shared" si="4364"/>
        <v>100</v>
      </c>
      <c r="X5200" s="26"/>
    </row>
    <row r="5201" spans="1:24" ht="31.5" x14ac:dyDescent="0.25">
      <c r="A5201" s="4" t="s">
        <v>289</v>
      </c>
      <c r="B5201" s="4" t="s">
        <v>1324</v>
      </c>
      <c r="C5201" s="4" t="s">
        <v>44</v>
      </c>
      <c r="D5201" s="4"/>
      <c r="E5201" s="14" t="s">
        <v>734</v>
      </c>
      <c r="F5201" s="5">
        <v>74998.899999999994</v>
      </c>
      <c r="G5201" s="5">
        <v>74998.899999999994</v>
      </c>
      <c r="H5201" s="5">
        <v>74998.899999999994</v>
      </c>
      <c r="I5201" s="5"/>
      <c r="J5201" s="5"/>
      <c r="K5201" s="5"/>
      <c r="L5201" s="5">
        <v>782.2</v>
      </c>
      <c r="M5201" s="5">
        <f t="shared" si="4311"/>
        <v>75781.099999999991</v>
      </c>
      <c r="N5201" s="5">
        <v>1146.4906900000001</v>
      </c>
      <c r="O5201" s="5">
        <v>50661.106379999997</v>
      </c>
      <c r="P5201" s="5">
        <v>0</v>
      </c>
      <c r="Q5201" s="5">
        <v>0</v>
      </c>
      <c r="R5201" s="5">
        <v>0</v>
      </c>
      <c r="S5201" s="5">
        <v>0</v>
      </c>
      <c r="T5201" s="5">
        <v>1146.4906900000001</v>
      </c>
      <c r="U5201" s="5">
        <v>0</v>
      </c>
      <c r="V5201" s="36">
        <v>0</v>
      </c>
      <c r="W5201" s="5">
        <f t="shared" si="4364"/>
        <v>100</v>
      </c>
      <c r="X5201" s="26"/>
    </row>
    <row r="5202" spans="1:24" x14ac:dyDescent="0.25">
      <c r="A5202" s="4" t="s">
        <v>289</v>
      </c>
      <c r="B5202" s="4" t="s">
        <v>1324</v>
      </c>
      <c r="C5202" s="4" t="s">
        <v>44</v>
      </c>
      <c r="D5202" s="4" t="s">
        <v>13</v>
      </c>
      <c r="E5202" s="14" t="s">
        <v>480</v>
      </c>
      <c r="F5202" s="5">
        <f t="shared" ref="F5202:L5202" si="4373">F5203</f>
        <v>10817.1</v>
      </c>
      <c r="G5202" s="5">
        <f t="shared" si="4373"/>
        <v>10817.1</v>
      </c>
      <c r="H5202" s="5">
        <f t="shared" si="4373"/>
        <v>10776.1</v>
      </c>
      <c r="I5202" s="5">
        <f t="shared" si="4373"/>
        <v>0</v>
      </c>
      <c r="J5202" s="5">
        <f t="shared" si="4373"/>
        <v>0</v>
      </c>
      <c r="K5202" s="5">
        <f t="shared" si="4373"/>
        <v>0</v>
      </c>
      <c r="L5202" s="5">
        <f t="shared" si="4373"/>
        <v>-49.718000000000004</v>
      </c>
      <c r="M5202" s="5">
        <f t="shared" si="4311"/>
        <v>10767.382</v>
      </c>
      <c r="N5202" s="5">
        <v>1146.4906900000001</v>
      </c>
      <c r="O5202" s="5">
        <f>O5203</f>
        <v>4944.5600000000004</v>
      </c>
      <c r="P5202" s="5">
        <f t="shared" ref="P5202:V5202" si="4374">P5203</f>
        <v>0</v>
      </c>
      <c r="Q5202" s="5">
        <f t="shared" si="4374"/>
        <v>0</v>
      </c>
      <c r="R5202" s="5">
        <f t="shared" si="4374"/>
        <v>0</v>
      </c>
      <c r="S5202" s="5">
        <f t="shared" si="4374"/>
        <v>0</v>
      </c>
      <c r="T5202" s="5">
        <v>1146.4906900000001</v>
      </c>
      <c r="U5202" s="5">
        <f t="shared" si="4374"/>
        <v>0</v>
      </c>
      <c r="V5202" s="36">
        <f t="shared" si="4374"/>
        <v>0</v>
      </c>
      <c r="W5202" s="5">
        <f t="shared" si="4364"/>
        <v>100</v>
      </c>
      <c r="X5202" s="26"/>
    </row>
    <row r="5203" spans="1:24" x14ac:dyDescent="0.25">
      <c r="A5203" s="4" t="s">
        <v>289</v>
      </c>
      <c r="B5203" s="4" t="s">
        <v>1324</v>
      </c>
      <c r="C5203" s="4" t="s">
        <v>44</v>
      </c>
      <c r="D5203" s="4" t="s">
        <v>14</v>
      </c>
      <c r="E5203" s="14" t="s">
        <v>482</v>
      </c>
      <c r="F5203" s="5">
        <v>10817.1</v>
      </c>
      <c r="G5203" s="5">
        <v>10817.1</v>
      </c>
      <c r="H5203" s="5">
        <v>10776.1</v>
      </c>
      <c r="I5203" s="5"/>
      <c r="J5203" s="5"/>
      <c r="K5203" s="5"/>
      <c r="L5203" s="5">
        <v>-49.718000000000004</v>
      </c>
      <c r="M5203" s="5">
        <f t="shared" si="4311"/>
        <v>10767.382</v>
      </c>
      <c r="N5203" s="5">
        <v>1146.4906900000001</v>
      </c>
      <c r="O5203" s="5">
        <v>4944.5600000000004</v>
      </c>
      <c r="P5203" s="5">
        <v>0</v>
      </c>
      <c r="Q5203" s="5">
        <v>0</v>
      </c>
      <c r="R5203" s="5">
        <v>0</v>
      </c>
      <c r="S5203" s="5">
        <v>0</v>
      </c>
      <c r="T5203" s="5">
        <v>1146.4906900000001</v>
      </c>
      <c r="U5203" s="5">
        <v>0</v>
      </c>
      <c r="V5203" s="36">
        <v>0</v>
      </c>
      <c r="W5203" s="5">
        <f t="shared" si="4364"/>
        <v>100</v>
      </c>
      <c r="X5203" s="26"/>
    </row>
    <row r="5204" spans="1:24" ht="31.5" x14ac:dyDescent="0.25">
      <c r="A5204" s="7" t="s">
        <v>298</v>
      </c>
      <c r="B5204" s="7" t="s">
        <v>1317</v>
      </c>
      <c r="C5204" s="7"/>
      <c r="D5204" s="7"/>
      <c r="E5204" s="18" t="s">
        <v>418</v>
      </c>
      <c r="F5204" s="5">
        <f t="shared" ref="F5204:L5204" si="4375">F5205</f>
        <v>22</v>
      </c>
      <c r="G5204" s="5">
        <f t="shared" si="4375"/>
        <v>22</v>
      </c>
      <c r="H5204" s="5">
        <f t="shared" si="4375"/>
        <v>22</v>
      </c>
      <c r="I5204" s="5">
        <f t="shared" si="4375"/>
        <v>0</v>
      </c>
      <c r="J5204" s="5">
        <f t="shared" si="4375"/>
        <v>0</v>
      </c>
      <c r="K5204" s="5">
        <f t="shared" si="4375"/>
        <v>0</v>
      </c>
      <c r="L5204" s="5">
        <f t="shared" si="4375"/>
        <v>0</v>
      </c>
      <c r="M5204" s="5">
        <f t="shared" si="4311"/>
        <v>22</v>
      </c>
      <c r="N5204" s="8">
        <v>824070.76320000004</v>
      </c>
      <c r="O5204" s="5">
        <f>O5205</f>
        <v>11.5</v>
      </c>
      <c r="P5204" s="5">
        <f t="shared" ref="P5204:V5204" si="4376">P5205</f>
        <v>0</v>
      </c>
      <c r="Q5204" s="5">
        <f t="shared" si="4376"/>
        <v>0</v>
      </c>
      <c r="R5204" s="5">
        <f t="shared" si="4376"/>
        <v>0</v>
      </c>
      <c r="S5204" s="5">
        <f t="shared" si="4376"/>
        <v>0</v>
      </c>
      <c r="T5204" s="8">
        <v>681595.21835999994</v>
      </c>
      <c r="U5204" s="5">
        <f t="shared" si="4376"/>
        <v>0</v>
      </c>
      <c r="V5204" s="36">
        <f t="shared" si="4376"/>
        <v>0</v>
      </c>
      <c r="W5204" s="8">
        <f t="shared" si="4364"/>
        <v>82.710763298197293</v>
      </c>
      <c r="X5204" s="26"/>
    </row>
    <row r="5205" spans="1:24" x14ac:dyDescent="0.25">
      <c r="A5205" s="7" t="s">
        <v>298</v>
      </c>
      <c r="B5205" s="7" t="s">
        <v>5</v>
      </c>
      <c r="C5205" s="7"/>
      <c r="D5205" s="7"/>
      <c r="E5205" s="18" t="s">
        <v>425</v>
      </c>
      <c r="F5205" s="5">
        <v>22</v>
      </c>
      <c r="G5205" s="5">
        <v>22</v>
      </c>
      <c r="H5205" s="5">
        <v>22</v>
      </c>
      <c r="I5205" s="5"/>
      <c r="J5205" s="5"/>
      <c r="K5205" s="5"/>
      <c r="L5205" s="5"/>
      <c r="M5205" s="5">
        <f t="shared" si="4311"/>
        <v>22</v>
      </c>
      <c r="N5205" s="8">
        <v>657.2</v>
      </c>
      <c r="O5205" s="5">
        <v>11.5</v>
      </c>
      <c r="P5205" s="5">
        <v>0</v>
      </c>
      <c r="Q5205" s="5">
        <v>0</v>
      </c>
      <c r="R5205" s="5">
        <v>0</v>
      </c>
      <c r="S5205" s="5">
        <v>0</v>
      </c>
      <c r="T5205" s="8">
        <v>657.0919899999999</v>
      </c>
      <c r="U5205" s="5">
        <v>0</v>
      </c>
      <c r="V5205" s="36">
        <v>0</v>
      </c>
      <c r="W5205" s="8">
        <f t="shared" si="4364"/>
        <v>99.983565124771729</v>
      </c>
      <c r="X5205" s="26"/>
    </row>
    <row r="5206" spans="1:24" ht="63" x14ac:dyDescent="0.25">
      <c r="A5206" s="9" t="s">
        <v>298</v>
      </c>
      <c r="B5206" s="9" t="s">
        <v>1343</v>
      </c>
      <c r="C5206" s="9"/>
      <c r="D5206" s="9"/>
      <c r="E5206" s="13" t="s">
        <v>436</v>
      </c>
      <c r="F5206" s="5">
        <f t="shared" ref="F5206:L5206" si="4377">F5207</f>
        <v>19294.5</v>
      </c>
      <c r="G5206" s="5">
        <f t="shared" si="4377"/>
        <v>19294.5</v>
      </c>
      <c r="H5206" s="5">
        <f t="shared" si="4377"/>
        <v>19294.5</v>
      </c>
      <c r="I5206" s="5">
        <f t="shared" si="4377"/>
        <v>0</v>
      </c>
      <c r="J5206" s="5">
        <f t="shared" si="4377"/>
        <v>0</v>
      </c>
      <c r="K5206" s="5">
        <f t="shared" si="4377"/>
        <v>0</v>
      </c>
      <c r="L5206" s="5">
        <f t="shared" si="4377"/>
        <v>183.8</v>
      </c>
      <c r="M5206" s="5">
        <f t="shared" si="4311"/>
        <v>19478.3</v>
      </c>
      <c r="N5206" s="11">
        <v>657.2</v>
      </c>
      <c r="O5206" s="5">
        <f t="shared" ref="O5206:V5206" si="4378">O5207</f>
        <v>12510.4475</v>
      </c>
      <c r="P5206" s="5">
        <f t="shared" si="4378"/>
        <v>0</v>
      </c>
      <c r="Q5206" s="5">
        <f t="shared" si="4378"/>
        <v>0</v>
      </c>
      <c r="R5206" s="5">
        <f t="shared" si="4378"/>
        <v>0</v>
      </c>
      <c r="S5206" s="5">
        <f t="shared" si="4378"/>
        <v>0</v>
      </c>
      <c r="T5206" s="11">
        <v>657.0919899999999</v>
      </c>
      <c r="U5206" s="5">
        <f t="shared" si="4378"/>
        <v>0</v>
      </c>
      <c r="V5206" s="36">
        <f t="shared" si="4378"/>
        <v>0</v>
      </c>
      <c r="W5206" s="11">
        <f t="shared" si="4364"/>
        <v>99.983565124771729</v>
      </c>
      <c r="X5206" s="26"/>
    </row>
    <row r="5207" spans="1:24" ht="47.25" x14ac:dyDescent="0.25">
      <c r="A5207" s="4" t="s">
        <v>298</v>
      </c>
      <c r="B5207" s="4" t="s">
        <v>1343</v>
      </c>
      <c r="C5207" s="4" t="s">
        <v>96</v>
      </c>
      <c r="D5207" s="4"/>
      <c r="E5207" s="14" t="s">
        <v>908</v>
      </c>
      <c r="F5207" s="5">
        <f t="shared" ref="F5207:L5207" si="4379">F5208+F5211</f>
        <v>19294.5</v>
      </c>
      <c r="G5207" s="5">
        <f t="shared" si="4379"/>
        <v>19294.5</v>
      </c>
      <c r="H5207" s="5">
        <f t="shared" si="4379"/>
        <v>19294.5</v>
      </c>
      <c r="I5207" s="5">
        <f t="shared" si="4379"/>
        <v>0</v>
      </c>
      <c r="J5207" s="5">
        <f t="shared" si="4379"/>
        <v>0</v>
      </c>
      <c r="K5207" s="5">
        <f t="shared" si="4379"/>
        <v>0</v>
      </c>
      <c r="L5207" s="5">
        <f t="shared" si="4379"/>
        <v>183.8</v>
      </c>
      <c r="M5207" s="5">
        <f t="shared" si="4311"/>
        <v>19478.3</v>
      </c>
      <c r="N5207" s="5">
        <v>657.2</v>
      </c>
      <c r="O5207" s="5">
        <f>O5208+O5211</f>
        <v>12510.4475</v>
      </c>
      <c r="P5207" s="5">
        <f t="shared" ref="P5207:V5207" si="4380">P5208+P5211</f>
        <v>0</v>
      </c>
      <c r="Q5207" s="5">
        <f t="shared" si="4380"/>
        <v>0</v>
      </c>
      <c r="R5207" s="5">
        <f t="shared" si="4380"/>
        <v>0</v>
      </c>
      <c r="S5207" s="5">
        <f t="shared" si="4380"/>
        <v>0</v>
      </c>
      <c r="T5207" s="5">
        <v>657.0919899999999</v>
      </c>
      <c r="U5207" s="5">
        <f t="shared" si="4380"/>
        <v>0</v>
      </c>
      <c r="V5207" s="36">
        <f t="shared" si="4380"/>
        <v>0</v>
      </c>
      <c r="W5207" s="5">
        <f t="shared" si="4364"/>
        <v>99.983565124771729</v>
      </c>
      <c r="X5207" s="26"/>
    </row>
    <row r="5208" spans="1:24" ht="31.5" x14ac:dyDescent="0.25">
      <c r="A5208" s="4" t="s">
        <v>298</v>
      </c>
      <c r="B5208" s="4" t="s">
        <v>1343</v>
      </c>
      <c r="C5208" s="4" t="s">
        <v>151</v>
      </c>
      <c r="D5208" s="4"/>
      <c r="E5208" s="14" t="s">
        <v>916</v>
      </c>
      <c r="F5208" s="5">
        <f t="shared" ref="F5208:L5209" si="4381">F5209</f>
        <v>17511.400000000001</v>
      </c>
      <c r="G5208" s="5">
        <f t="shared" si="4381"/>
        <v>17511.400000000001</v>
      </c>
      <c r="H5208" s="5">
        <f t="shared" si="4381"/>
        <v>17511.400000000001</v>
      </c>
      <c r="I5208" s="5">
        <f t="shared" si="4381"/>
        <v>0</v>
      </c>
      <c r="J5208" s="5">
        <f t="shared" si="4381"/>
        <v>0</v>
      </c>
      <c r="K5208" s="5">
        <f t="shared" si="4381"/>
        <v>0</v>
      </c>
      <c r="L5208" s="5">
        <f t="shared" si="4381"/>
        <v>183.8</v>
      </c>
      <c r="M5208" s="5">
        <f t="shared" si="4311"/>
        <v>17695.2</v>
      </c>
      <c r="N5208" s="5">
        <v>657.2</v>
      </c>
      <c r="O5208" s="5">
        <f>O5209</f>
        <v>11584.23</v>
      </c>
      <c r="P5208" s="5">
        <f t="shared" ref="P5208:V5209" si="4382">P5209</f>
        <v>0</v>
      </c>
      <c r="Q5208" s="5">
        <f t="shared" si="4382"/>
        <v>0</v>
      </c>
      <c r="R5208" s="5">
        <f t="shared" si="4382"/>
        <v>0</v>
      </c>
      <c r="S5208" s="5">
        <f t="shared" si="4382"/>
        <v>0</v>
      </c>
      <c r="T5208" s="5">
        <v>657.0919899999999</v>
      </c>
      <c r="U5208" s="5">
        <f t="shared" si="4382"/>
        <v>0</v>
      </c>
      <c r="V5208" s="36">
        <f t="shared" si="4382"/>
        <v>0</v>
      </c>
      <c r="W5208" s="5">
        <f t="shared" si="4364"/>
        <v>99.983565124771729</v>
      </c>
      <c r="X5208" s="26"/>
    </row>
    <row r="5209" spans="1:24" ht="63" x14ac:dyDescent="0.25">
      <c r="A5209" s="4" t="s">
        <v>298</v>
      </c>
      <c r="B5209" s="4" t="s">
        <v>1343</v>
      </c>
      <c r="C5209" s="4" t="s">
        <v>160</v>
      </c>
      <c r="D5209" s="4"/>
      <c r="E5209" s="14" t="s">
        <v>817</v>
      </c>
      <c r="F5209" s="5">
        <f t="shared" si="4381"/>
        <v>17511.400000000001</v>
      </c>
      <c r="G5209" s="5">
        <f t="shared" si="4381"/>
        <v>17511.400000000001</v>
      </c>
      <c r="H5209" s="5">
        <f t="shared" si="4381"/>
        <v>17511.400000000001</v>
      </c>
      <c r="I5209" s="5">
        <f t="shared" si="4381"/>
        <v>0</v>
      </c>
      <c r="J5209" s="5">
        <f t="shared" si="4381"/>
        <v>0</v>
      </c>
      <c r="K5209" s="5">
        <f t="shared" si="4381"/>
        <v>0</v>
      </c>
      <c r="L5209" s="5">
        <f t="shared" si="4381"/>
        <v>183.8</v>
      </c>
      <c r="M5209" s="5">
        <f t="shared" si="4311"/>
        <v>17695.2</v>
      </c>
      <c r="N5209" s="5">
        <v>657.2</v>
      </c>
      <c r="O5209" s="5">
        <f>O5210</f>
        <v>11584.23</v>
      </c>
      <c r="P5209" s="5">
        <f t="shared" si="4382"/>
        <v>0</v>
      </c>
      <c r="Q5209" s="5">
        <f t="shared" si="4382"/>
        <v>0</v>
      </c>
      <c r="R5209" s="5">
        <f t="shared" si="4382"/>
        <v>0</v>
      </c>
      <c r="S5209" s="5">
        <f t="shared" si="4382"/>
        <v>0</v>
      </c>
      <c r="T5209" s="5">
        <v>657.0919899999999</v>
      </c>
      <c r="U5209" s="5">
        <f t="shared" si="4382"/>
        <v>0</v>
      </c>
      <c r="V5209" s="36">
        <f t="shared" si="4382"/>
        <v>0</v>
      </c>
      <c r="W5209" s="5">
        <f t="shared" si="4364"/>
        <v>99.983565124771729</v>
      </c>
      <c r="X5209" s="26"/>
    </row>
    <row r="5210" spans="1:24" ht="31.5" x14ac:dyDescent="0.25">
      <c r="A5210" s="4" t="s">
        <v>298</v>
      </c>
      <c r="B5210" s="4" t="s">
        <v>1343</v>
      </c>
      <c r="C5210" s="4" t="s">
        <v>157</v>
      </c>
      <c r="D5210" s="4"/>
      <c r="E5210" s="14" t="s">
        <v>526</v>
      </c>
      <c r="F5210" s="5">
        <v>17511.400000000001</v>
      </c>
      <c r="G5210" s="5">
        <v>17511.400000000001</v>
      </c>
      <c r="H5210" s="5">
        <v>17511.400000000001</v>
      </c>
      <c r="I5210" s="5"/>
      <c r="J5210" s="5"/>
      <c r="K5210" s="5"/>
      <c r="L5210" s="5">
        <v>183.8</v>
      </c>
      <c r="M5210" s="5">
        <f t="shared" ref="M5210:M5275" si="4383">F5210+I5210+L5210</f>
        <v>17695.2</v>
      </c>
      <c r="N5210" s="5">
        <v>657.2</v>
      </c>
      <c r="O5210" s="5">
        <v>11584.23</v>
      </c>
      <c r="P5210" s="5">
        <v>0</v>
      </c>
      <c r="Q5210" s="5">
        <v>0</v>
      </c>
      <c r="R5210" s="5">
        <v>0</v>
      </c>
      <c r="S5210" s="5">
        <v>0</v>
      </c>
      <c r="T5210" s="5">
        <v>657.0919899999999</v>
      </c>
      <c r="U5210" s="5">
        <v>0</v>
      </c>
      <c r="V5210" s="36">
        <v>0</v>
      </c>
      <c r="W5210" s="5">
        <f t="shared" si="4364"/>
        <v>99.983565124771729</v>
      </c>
      <c r="X5210" s="26"/>
    </row>
    <row r="5211" spans="1:24" ht="78.75" x14ac:dyDescent="0.25">
      <c r="A5211" s="4" t="s">
        <v>298</v>
      </c>
      <c r="B5211" s="4" t="s">
        <v>1343</v>
      </c>
      <c r="C5211" s="4" t="s">
        <v>157</v>
      </c>
      <c r="D5211" s="4" t="s">
        <v>18</v>
      </c>
      <c r="E5211" s="14" t="s">
        <v>462</v>
      </c>
      <c r="F5211" s="5">
        <f t="shared" ref="F5211:L5211" si="4384">F5214+F5212</f>
        <v>1783.1000000000001</v>
      </c>
      <c r="G5211" s="5">
        <f t="shared" si="4384"/>
        <v>1783.1</v>
      </c>
      <c r="H5211" s="5">
        <f t="shared" si="4384"/>
        <v>1783.1</v>
      </c>
      <c r="I5211" s="5">
        <f t="shared" si="4384"/>
        <v>0</v>
      </c>
      <c r="J5211" s="5">
        <f t="shared" si="4384"/>
        <v>0</v>
      </c>
      <c r="K5211" s="5">
        <f t="shared" si="4384"/>
        <v>0</v>
      </c>
      <c r="L5211" s="5">
        <f t="shared" si="4384"/>
        <v>0</v>
      </c>
      <c r="M5211" s="5">
        <f t="shared" si="4383"/>
        <v>1783.1000000000001</v>
      </c>
      <c r="N5211" s="5">
        <v>385.36565000000002</v>
      </c>
      <c r="O5211" s="5">
        <f>O5214+O5212</f>
        <v>926.21750000000009</v>
      </c>
      <c r="P5211" s="5">
        <f t="shared" ref="P5211:V5211" si="4385">P5214+P5212</f>
        <v>0</v>
      </c>
      <c r="Q5211" s="5">
        <f t="shared" si="4385"/>
        <v>0</v>
      </c>
      <c r="R5211" s="5">
        <f t="shared" si="4385"/>
        <v>0</v>
      </c>
      <c r="S5211" s="5">
        <f t="shared" si="4385"/>
        <v>0</v>
      </c>
      <c r="T5211" s="5">
        <v>385.25763999999998</v>
      </c>
      <c r="U5211" s="5">
        <f t="shared" si="4385"/>
        <v>0</v>
      </c>
      <c r="V5211" s="36">
        <f t="shared" si="4385"/>
        <v>0</v>
      </c>
      <c r="W5211" s="5">
        <f t="shared" si="4364"/>
        <v>99.971972073795357</v>
      </c>
      <c r="X5211" s="26"/>
    </row>
    <row r="5212" spans="1:24" ht="31.5" x14ac:dyDescent="0.25">
      <c r="A5212" s="4" t="s">
        <v>298</v>
      </c>
      <c r="B5212" s="4" t="s">
        <v>1343</v>
      </c>
      <c r="C5212" s="4" t="s">
        <v>157</v>
      </c>
      <c r="D5212" s="4" t="s">
        <v>28</v>
      </c>
      <c r="E5212" s="14" t="s">
        <v>464</v>
      </c>
      <c r="F5212" s="5">
        <f t="shared" ref="F5212:L5212" si="4386">F5213</f>
        <v>0.7</v>
      </c>
      <c r="G5212" s="5">
        <f t="shared" si="4386"/>
        <v>0</v>
      </c>
      <c r="H5212" s="5">
        <f t="shared" si="4386"/>
        <v>0</v>
      </c>
      <c r="I5212" s="5">
        <f t="shared" si="4386"/>
        <v>0</v>
      </c>
      <c r="J5212" s="5">
        <f t="shared" si="4386"/>
        <v>0</v>
      </c>
      <c r="K5212" s="5">
        <f t="shared" si="4386"/>
        <v>0</v>
      </c>
      <c r="L5212" s="5">
        <f t="shared" si="4386"/>
        <v>0</v>
      </c>
      <c r="M5212" s="5">
        <f t="shared" si="4383"/>
        <v>0.7</v>
      </c>
      <c r="N5212" s="5">
        <v>385.36565000000002</v>
      </c>
      <c r="O5212" s="5">
        <f>O5213</f>
        <v>0.51749999999999996</v>
      </c>
      <c r="P5212" s="5">
        <f t="shared" ref="P5212:V5212" si="4387">P5213</f>
        <v>0</v>
      </c>
      <c r="Q5212" s="5">
        <f t="shared" si="4387"/>
        <v>0</v>
      </c>
      <c r="R5212" s="5">
        <f t="shared" si="4387"/>
        <v>0</v>
      </c>
      <c r="S5212" s="5">
        <f t="shared" si="4387"/>
        <v>0</v>
      </c>
      <c r="T5212" s="5">
        <v>385.25763999999998</v>
      </c>
      <c r="U5212" s="5">
        <f t="shared" si="4387"/>
        <v>0</v>
      </c>
      <c r="V5212" s="36">
        <f t="shared" si="4387"/>
        <v>0</v>
      </c>
      <c r="W5212" s="5">
        <f t="shared" si="4364"/>
        <v>99.971972073795357</v>
      </c>
      <c r="X5212" s="26"/>
    </row>
    <row r="5213" spans="1:24" ht="31.5" x14ac:dyDescent="0.25">
      <c r="A5213" s="4" t="s">
        <v>298</v>
      </c>
      <c r="B5213" s="4" t="s">
        <v>1343</v>
      </c>
      <c r="C5213" s="4" t="s">
        <v>157</v>
      </c>
      <c r="D5213" s="4" t="s">
        <v>11</v>
      </c>
      <c r="E5213" s="14" t="s">
        <v>465</v>
      </c>
      <c r="F5213" s="5">
        <v>0.7</v>
      </c>
      <c r="G5213" s="5"/>
      <c r="H5213" s="5"/>
      <c r="I5213" s="5"/>
      <c r="J5213" s="5"/>
      <c r="K5213" s="5"/>
      <c r="L5213" s="5"/>
      <c r="M5213" s="5">
        <f t="shared" si="4383"/>
        <v>0.7</v>
      </c>
      <c r="N5213" s="5">
        <v>271.83434999999997</v>
      </c>
      <c r="O5213" s="5">
        <v>0.51749999999999996</v>
      </c>
      <c r="P5213" s="5">
        <v>0</v>
      </c>
      <c r="Q5213" s="5">
        <v>0</v>
      </c>
      <c r="R5213" s="5">
        <v>0</v>
      </c>
      <c r="S5213" s="5">
        <v>0</v>
      </c>
      <c r="T5213" s="5">
        <v>271.83434999999997</v>
      </c>
      <c r="U5213" s="5">
        <v>0</v>
      </c>
      <c r="V5213" s="36">
        <v>0</v>
      </c>
      <c r="W5213" s="5">
        <f t="shared" si="4364"/>
        <v>100</v>
      </c>
      <c r="X5213" s="26"/>
    </row>
    <row r="5214" spans="1:24" ht="31.5" x14ac:dyDescent="0.25">
      <c r="A5214" s="4" t="s">
        <v>298</v>
      </c>
      <c r="B5214" s="4" t="s">
        <v>1343</v>
      </c>
      <c r="C5214" s="4" t="s">
        <v>157</v>
      </c>
      <c r="D5214" s="4" t="s">
        <v>12</v>
      </c>
      <c r="E5214" s="14" t="s">
        <v>466</v>
      </c>
      <c r="F5214" s="5">
        <f t="shared" ref="F5214:L5214" si="4388">F5215</f>
        <v>1782.4</v>
      </c>
      <c r="G5214" s="5">
        <f t="shared" si="4388"/>
        <v>1783.1</v>
      </c>
      <c r="H5214" s="5">
        <f t="shared" si="4388"/>
        <v>1783.1</v>
      </c>
      <c r="I5214" s="5">
        <f t="shared" si="4388"/>
        <v>0</v>
      </c>
      <c r="J5214" s="5">
        <f t="shared" si="4388"/>
        <v>0</v>
      </c>
      <c r="K5214" s="5">
        <f t="shared" si="4388"/>
        <v>0</v>
      </c>
      <c r="L5214" s="5">
        <f t="shared" si="4388"/>
        <v>0</v>
      </c>
      <c r="M5214" s="5">
        <f t="shared" si="4383"/>
        <v>1782.4</v>
      </c>
      <c r="N5214" s="5">
        <v>271.83434999999997</v>
      </c>
      <c r="O5214" s="5">
        <f>O5215</f>
        <v>925.7</v>
      </c>
      <c r="P5214" s="5">
        <f t="shared" ref="P5214:V5214" si="4389">P5215</f>
        <v>0</v>
      </c>
      <c r="Q5214" s="5">
        <f t="shared" si="4389"/>
        <v>0</v>
      </c>
      <c r="R5214" s="5">
        <f t="shared" si="4389"/>
        <v>0</v>
      </c>
      <c r="S5214" s="5">
        <f t="shared" si="4389"/>
        <v>0</v>
      </c>
      <c r="T5214" s="5">
        <v>271.83434999999997</v>
      </c>
      <c r="U5214" s="5">
        <f t="shared" si="4389"/>
        <v>0</v>
      </c>
      <c r="V5214" s="36">
        <f t="shared" si="4389"/>
        <v>0</v>
      </c>
      <c r="W5214" s="5">
        <f t="shared" si="4364"/>
        <v>100</v>
      </c>
      <c r="X5214" s="26"/>
    </row>
    <row r="5215" spans="1:24" x14ac:dyDescent="0.25">
      <c r="A5215" s="7" t="s">
        <v>298</v>
      </c>
      <c r="B5215" s="7" t="s">
        <v>58</v>
      </c>
      <c r="C5215" s="7"/>
      <c r="D5215" s="7"/>
      <c r="E5215" s="18" t="s">
        <v>430</v>
      </c>
      <c r="F5215" s="5">
        <v>1782.4</v>
      </c>
      <c r="G5215" s="5">
        <v>1783.1</v>
      </c>
      <c r="H5215" s="5">
        <v>1783.1</v>
      </c>
      <c r="I5215" s="5"/>
      <c r="J5215" s="5"/>
      <c r="K5215" s="5"/>
      <c r="L5215" s="5"/>
      <c r="M5215" s="5">
        <f t="shared" si="4383"/>
        <v>1782.4</v>
      </c>
      <c r="N5215" s="8">
        <v>201136.71</v>
      </c>
      <c r="O5215" s="5">
        <v>925.7</v>
      </c>
      <c r="P5215" s="5">
        <v>0</v>
      </c>
      <c r="Q5215" s="5">
        <v>0</v>
      </c>
      <c r="R5215" s="5">
        <v>0</v>
      </c>
      <c r="S5215" s="5">
        <v>0</v>
      </c>
      <c r="T5215" s="8">
        <v>168918.57056999998</v>
      </c>
      <c r="U5215" s="5">
        <v>0</v>
      </c>
      <c r="V5215" s="36">
        <v>0</v>
      </c>
      <c r="W5215" s="8">
        <f t="shared" si="4364"/>
        <v>83.981969561896477</v>
      </c>
      <c r="X5215" s="26"/>
    </row>
    <row r="5216" spans="1:24" x14ac:dyDescent="0.25">
      <c r="A5216" s="9" t="s">
        <v>298</v>
      </c>
      <c r="B5216" s="9" t="s">
        <v>1331</v>
      </c>
      <c r="C5216" s="9"/>
      <c r="D5216" s="9"/>
      <c r="E5216" s="13" t="s">
        <v>453</v>
      </c>
      <c r="F5216" s="5">
        <f t="shared" ref="F5216:L5219" si="4390">F5217</f>
        <v>0</v>
      </c>
      <c r="G5216" s="5">
        <f t="shared" si="4390"/>
        <v>0</v>
      </c>
      <c r="H5216" s="5">
        <f t="shared" si="4390"/>
        <v>0</v>
      </c>
      <c r="I5216" s="5">
        <f t="shared" si="4390"/>
        <v>0</v>
      </c>
      <c r="J5216" s="5">
        <f t="shared" si="4390"/>
        <v>0</v>
      </c>
      <c r="K5216" s="5">
        <f t="shared" si="4390"/>
        <v>0</v>
      </c>
      <c r="L5216" s="5">
        <f t="shared" si="4390"/>
        <v>0</v>
      </c>
      <c r="M5216" s="5">
        <f t="shared" si="4383"/>
        <v>0</v>
      </c>
      <c r="N5216" s="11">
        <v>201136.71</v>
      </c>
      <c r="O5216" s="5">
        <f t="shared" ref="O5216:O5219" si="4391">O5217</f>
        <v>53.44</v>
      </c>
      <c r="P5216" s="5">
        <f t="shared" ref="P5216:V5219" si="4392">P5217</f>
        <v>0</v>
      </c>
      <c r="Q5216" s="5">
        <f t="shared" si="4392"/>
        <v>0</v>
      </c>
      <c r="R5216" s="5">
        <f t="shared" si="4392"/>
        <v>0</v>
      </c>
      <c r="S5216" s="5">
        <f t="shared" si="4392"/>
        <v>0</v>
      </c>
      <c r="T5216" s="11">
        <v>168918.57056999998</v>
      </c>
      <c r="U5216" s="5">
        <f t="shared" si="4392"/>
        <v>0</v>
      </c>
      <c r="V5216" s="36">
        <f t="shared" si="4392"/>
        <v>0</v>
      </c>
      <c r="W5216" s="11">
        <f t="shared" si="4364"/>
        <v>83.981969561896477</v>
      </c>
      <c r="X5216" s="26"/>
    </row>
    <row r="5217" spans="1:24" ht="47.25" x14ac:dyDescent="0.25">
      <c r="A5217" s="4" t="s">
        <v>298</v>
      </c>
      <c r="B5217" s="4" t="s">
        <v>1331</v>
      </c>
      <c r="C5217" s="4" t="s">
        <v>96</v>
      </c>
      <c r="D5217" s="4"/>
      <c r="E5217" s="14" t="s">
        <v>908</v>
      </c>
      <c r="F5217" s="5">
        <f t="shared" si="4390"/>
        <v>0</v>
      </c>
      <c r="G5217" s="5">
        <f t="shared" si="4390"/>
        <v>0</v>
      </c>
      <c r="H5217" s="5">
        <f t="shared" si="4390"/>
        <v>0</v>
      </c>
      <c r="I5217" s="5">
        <f t="shared" si="4390"/>
        <v>0</v>
      </c>
      <c r="J5217" s="5">
        <f t="shared" si="4390"/>
        <v>0</v>
      </c>
      <c r="K5217" s="5">
        <f t="shared" si="4390"/>
        <v>0</v>
      </c>
      <c r="L5217" s="5">
        <f t="shared" si="4390"/>
        <v>0</v>
      </c>
      <c r="M5217" s="5">
        <f t="shared" si="4383"/>
        <v>0</v>
      </c>
      <c r="N5217" s="5">
        <v>201136.71</v>
      </c>
      <c r="O5217" s="5">
        <f t="shared" si="4391"/>
        <v>53.44</v>
      </c>
      <c r="P5217" s="5">
        <f t="shared" si="4392"/>
        <v>0</v>
      </c>
      <c r="Q5217" s="5">
        <f t="shared" si="4392"/>
        <v>0</v>
      </c>
      <c r="R5217" s="5">
        <f t="shared" si="4392"/>
        <v>0</v>
      </c>
      <c r="S5217" s="5">
        <f t="shared" si="4392"/>
        <v>0</v>
      </c>
      <c r="T5217" s="5">
        <v>168918.57056999998</v>
      </c>
      <c r="U5217" s="5">
        <f t="shared" si="4392"/>
        <v>0</v>
      </c>
      <c r="V5217" s="36">
        <f t="shared" si="4392"/>
        <v>0</v>
      </c>
      <c r="W5217" s="5">
        <f t="shared" si="4364"/>
        <v>83.981969561896477</v>
      </c>
      <c r="X5217" s="26"/>
    </row>
    <row r="5218" spans="1:24" ht="31.5" x14ac:dyDescent="0.25">
      <c r="A5218" s="4" t="s">
        <v>298</v>
      </c>
      <c r="B5218" s="4" t="s">
        <v>1331</v>
      </c>
      <c r="C5218" s="4" t="s">
        <v>120</v>
      </c>
      <c r="D5218" s="4"/>
      <c r="E5218" s="14" t="s">
        <v>918</v>
      </c>
      <c r="F5218" s="5">
        <f t="shared" si="4390"/>
        <v>0</v>
      </c>
      <c r="G5218" s="5">
        <f t="shared" si="4390"/>
        <v>0</v>
      </c>
      <c r="H5218" s="5">
        <f t="shared" si="4390"/>
        <v>0</v>
      </c>
      <c r="I5218" s="5">
        <f t="shared" si="4390"/>
        <v>0</v>
      </c>
      <c r="J5218" s="5">
        <f t="shared" si="4390"/>
        <v>0</v>
      </c>
      <c r="K5218" s="5">
        <f t="shared" si="4390"/>
        <v>0</v>
      </c>
      <c r="L5218" s="5">
        <f t="shared" si="4390"/>
        <v>0</v>
      </c>
      <c r="M5218" s="5">
        <f t="shared" si="4383"/>
        <v>0</v>
      </c>
      <c r="N5218" s="5">
        <v>201136.71</v>
      </c>
      <c r="O5218" s="5">
        <f t="shared" si="4391"/>
        <v>53.44</v>
      </c>
      <c r="P5218" s="5">
        <f t="shared" si="4392"/>
        <v>0</v>
      </c>
      <c r="Q5218" s="5">
        <f t="shared" si="4392"/>
        <v>0</v>
      </c>
      <c r="R5218" s="5">
        <f t="shared" si="4392"/>
        <v>0</v>
      </c>
      <c r="S5218" s="5">
        <f t="shared" si="4392"/>
        <v>0</v>
      </c>
      <c r="T5218" s="5">
        <v>168918.57056999998</v>
      </c>
      <c r="U5218" s="5">
        <f t="shared" si="4392"/>
        <v>0</v>
      </c>
      <c r="V5218" s="36">
        <f t="shared" si="4392"/>
        <v>0</v>
      </c>
      <c r="W5218" s="5">
        <f t="shared" si="4364"/>
        <v>83.981969561896477</v>
      </c>
      <c r="X5218" s="26"/>
    </row>
    <row r="5219" spans="1:24" ht="94.5" x14ac:dyDescent="0.25">
      <c r="A5219" s="4" t="s">
        <v>298</v>
      </c>
      <c r="B5219" s="4" t="s">
        <v>1331</v>
      </c>
      <c r="C5219" s="4" t="s">
        <v>304</v>
      </c>
      <c r="D5219" s="4"/>
      <c r="E5219" s="14" t="s">
        <v>1469</v>
      </c>
      <c r="F5219" s="5">
        <f t="shared" si="4390"/>
        <v>0</v>
      </c>
      <c r="G5219" s="5">
        <f t="shared" si="4390"/>
        <v>0</v>
      </c>
      <c r="H5219" s="5">
        <f t="shared" si="4390"/>
        <v>0</v>
      </c>
      <c r="I5219" s="5">
        <f t="shared" si="4390"/>
        <v>0</v>
      </c>
      <c r="J5219" s="5">
        <f t="shared" si="4390"/>
        <v>0</v>
      </c>
      <c r="K5219" s="5">
        <f t="shared" si="4390"/>
        <v>0</v>
      </c>
      <c r="L5219" s="5">
        <f t="shared" si="4390"/>
        <v>0</v>
      </c>
      <c r="M5219" s="5">
        <f t="shared" si="4383"/>
        <v>0</v>
      </c>
      <c r="N5219" s="5">
        <v>189382.61</v>
      </c>
      <c r="O5219" s="5">
        <f t="shared" si="4391"/>
        <v>53.44</v>
      </c>
      <c r="P5219" s="5">
        <f t="shared" si="4392"/>
        <v>0</v>
      </c>
      <c r="Q5219" s="5">
        <f t="shared" si="4392"/>
        <v>0</v>
      </c>
      <c r="R5219" s="5">
        <f t="shared" si="4392"/>
        <v>0</v>
      </c>
      <c r="S5219" s="5">
        <f t="shared" si="4392"/>
        <v>0</v>
      </c>
      <c r="T5219" s="5">
        <v>157205.76421999998</v>
      </c>
      <c r="U5219" s="5">
        <f t="shared" si="4392"/>
        <v>0</v>
      </c>
      <c r="V5219" s="36">
        <f t="shared" si="4392"/>
        <v>0</v>
      </c>
      <c r="W5219" s="5">
        <f t="shared" si="4364"/>
        <v>83.009609076567273</v>
      </c>
      <c r="X5219" s="26"/>
    </row>
    <row r="5220" spans="1:24" ht="31.5" x14ac:dyDescent="0.25">
      <c r="A5220" s="4" t="s">
        <v>298</v>
      </c>
      <c r="B5220" s="4" t="s">
        <v>1331</v>
      </c>
      <c r="C5220" s="4" t="s">
        <v>299</v>
      </c>
      <c r="D5220" s="4"/>
      <c r="E5220" s="14" t="s">
        <v>527</v>
      </c>
      <c r="F5220" s="5"/>
      <c r="G5220" s="5"/>
      <c r="H5220" s="5"/>
      <c r="I5220" s="5"/>
      <c r="J5220" s="5"/>
      <c r="K5220" s="5"/>
      <c r="L5220" s="5"/>
      <c r="M5220" s="5">
        <f t="shared" si="4383"/>
        <v>0</v>
      </c>
      <c r="N5220" s="5">
        <v>189382.61</v>
      </c>
      <c r="O5220" s="5">
        <v>53.44</v>
      </c>
      <c r="P5220" s="5">
        <v>0</v>
      </c>
      <c r="Q5220" s="5">
        <v>0</v>
      </c>
      <c r="R5220" s="5">
        <v>0</v>
      </c>
      <c r="S5220" s="5">
        <v>0</v>
      </c>
      <c r="T5220" s="5">
        <v>157205.76421999998</v>
      </c>
      <c r="U5220" s="5">
        <v>0</v>
      </c>
      <c r="V5220" s="36">
        <v>0</v>
      </c>
      <c r="W5220" s="5">
        <f t="shared" si="4364"/>
        <v>83.009609076567273</v>
      </c>
      <c r="X5220" s="26"/>
    </row>
    <row r="5221" spans="1:24" x14ac:dyDescent="0.25">
      <c r="A5221" s="4" t="s">
        <v>298</v>
      </c>
      <c r="B5221" s="4" t="s">
        <v>1331</v>
      </c>
      <c r="C5221" s="4" t="s">
        <v>299</v>
      </c>
      <c r="D5221" s="4" t="s">
        <v>117</v>
      </c>
      <c r="E5221" s="14" t="s">
        <v>467</v>
      </c>
      <c r="F5221" s="8">
        <f t="shared" ref="F5221:L5226" si="4393">F5222</f>
        <v>30</v>
      </c>
      <c r="G5221" s="8">
        <f t="shared" si="4393"/>
        <v>30</v>
      </c>
      <c r="H5221" s="8">
        <f t="shared" si="4393"/>
        <v>30</v>
      </c>
      <c r="I5221" s="8">
        <f t="shared" si="4393"/>
        <v>0</v>
      </c>
      <c r="J5221" s="8">
        <f t="shared" si="4393"/>
        <v>0</v>
      </c>
      <c r="K5221" s="8">
        <f t="shared" si="4393"/>
        <v>0</v>
      </c>
      <c r="L5221" s="8">
        <f t="shared" si="4393"/>
        <v>0</v>
      </c>
      <c r="M5221" s="8">
        <f t="shared" si="4383"/>
        <v>30</v>
      </c>
      <c r="N5221" s="5">
        <v>8502.9</v>
      </c>
      <c r="O5221" s="8">
        <f t="shared" ref="O5221:O5226" si="4394">O5222</f>
        <v>30</v>
      </c>
      <c r="P5221" s="8">
        <f t="shared" ref="P5221:V5226" si="4395">P5222</f>
        <v>2275.5140000000001</v>
      </c>
      <c r="Q5221" s="8">
        <f t="shared" si="4395"/>
        <v>30</v>
      </c>
      <c r="R5221" s="8">
        <f t="shared" si="4395"/>
        <v>0</v>
      </c>
      <c r="S5221" s="8">
        <f t="shared" si="4395"/>
        <v>0</v>
      </c>
      <c r="T5221" s="5">
        <v>2594.1248599999999</v>
      </c>
      <c r="U5221" s="8">
        <f t="shared" si="4395"/>
        <v>2275.51352</v>
      </c>
      <c r="V5221" s="34">
        <f t="shared" si="4395"/>
        <v>0</v>
      </c>
      <c r="W5221" s="5">
        <f t="shared" si="4364"/>
        <v>30.508707146973386</v>
      </c>
      <c r="X5221" s="21"/>
    </row>
    <row r="5222" spans="1:24" ht="31.5" x14ac:dyDescent="0.25">
      <c r="A5222" s="4" t="s">
        <v>298</v>
      </c>
      <c r="B5222" s="4" t="s">
        <v>1331</v>
      </c>
      <c r="C5222" s="4" t="s">
        <v>299</v>
      </c>
      <c r="D5222" s="4" t="s">
        <v>300</v>
      </c>
      <c r="E5222" s="14" t="s">
        <v>469</v>
      </c>
      <c r="F5222" s="11">
        <f t="shared" si="4393"/>
        <v>30</v>
      </c>
      <c r="G5222" s="11">
        <f t="shared" si="4393"/>
        <v>30</v>
      </c>
      <c r="H5222" s="11">
        <f t="shared" si="4393"/>
        <v>30</v>
      </c>
      <c r="I5222" s="11">
        <f t="shared" si="4393"/>
        <v>0</v>
      </c>
      <c r="J5222" s="11">
        <f t="shared" si="4393"/>
        <v>0</v>
      </c>
      <c r="K5222" s="11">
        <f t="shared" si="4393"/>
        <v>0</v>
      </c>
      <c r="L5222" s="11">
        <f t="shared" si="4393"/>
        <v>0</v>
      </c>
      <c r="M5222" s="11">
        <f t="shared" si="4383"/>
        <v>30</v>
      </c>
      <c r="N5222" s="5">
        <v>8502.9</v>
      </c>
      <c r="O5222" s="11">
        <f t="shared" si="4394"/>
        <v>30</v>
      </c>
      <c r="P5222" s="11">
        <f t="shared" si="4395"/>
        <v>2275.5140000000001</v>
      </c>
      <c r="Q5222" s="11">
        <f t="shared" si="4395"/>
        <v>30</v>
      </c>
      <c r="R5222" s="11">
        <f t="shared" si="4395"/>
        <v>0</v>
      </c>
      <c r="S5222" s="11">
        <f t="shared" si="4395"/>
        <v>0</v>
      </c>
      <c r="T5222" s="5">
        <v>2594.1248599999999</v>
      </c>
      <c r="U5222" s="11">
        <f t="shared" si="4395"/>
        <v>2275.51352</v>
      </c>
      <c r="V5222" s="35">
        <f t="shared" si="4395"/>
        <v>0</v>
      </c>
      <c r="W5222" s="5">
        <f t="shared" si="4364"/>
        <v>30.508707146973386</v>
      </c>
      <c r="X5222" s="25"/>
    </row>
    <row r="5223" spans="1:24" ht="31.5" x14ac:dyDescent="0.25">
      <c r="A5223" s="4" t="s">
        <v>298</v>
      </c>
      <c r="B5223" s="4" t="s">
        <v>1331</v>
      </c>
      <c r="C5223" s="4" t="s">
        <v>299</v>
      </c>
      <c r="D5223" s="4" t="s">
        <v>73</v>
      </c>
      <c r="E5223" s="14" t="s">
        <v>475</v>
      </c>
      <c r="F5223" s="5">
        <f t="shared" si="4393"/>
        <v>30</v>
      </c>
      <c r="G5223" s="5">
        <f t="shared" si="4393"/>
        <v>30</v>
      </c>
      <c r="H5223" s="5">
        <f t="shared" si="4393"/>
        <v>30</v>
      </c>
      <c r="I5223" s="5">
        <f t="shared" si="4393"/>
        <v>0</v>
      </c>
      <c r="J5223" s="5">
        <f t="shared" si="4393"/>
        <v>0</v>
      </c>
      <c r="K5223" s="5">
        <f t="shared" si="4393"/>
        <v>0</v>
      </c>
      <c r="L5223" s="5">
        <f t="shared" si="4393"/>
        <v>0</v>
      </c>
      <c r="M5223" s="5">
        <f t="shared" si="4383"/>
        <v>30</v>
      </c>
      <c r="N5223" s="5">
        <v>15787.9</v>
      </c>
      <c r="O5223" s="5">
        <f t="shared" si="4394"/>
        <v>30</v>
      </c>
      <c r="P5223" s="5">
        <f t="shared" si="4395"/>
        <v>2275.5140000000001</v>
      </c>
      <c r="Q5223" s="5">
        <f t="shared" si="4395"/>
        <v>30</v>
      </c>
      <c r="R5223" s="5">
        <f t="shared" si="4395"/>
        <v>0</v>
      </c>
      <c r="S5223" s="5">
        <f t="shared" si="4395"/>
        <v>0</v>
      </c>
      <c r="T5223" s="5">
        <v>11822.407939999999</v>
      </c>
      <c r="U5223" s="5">
        <f t="shared" si="4395"/>
        <v>2275.51352</v>
      </c>
      <c r="V5223" s="36">
        <f t="shared" si="4395"/>
        <v>0</v>
      </c>
      <c r="W5223" s="5">
        <f t="shared" si="4364"/>
        <v>74.882713597121835</v>
      </c>
      <c r="X5223" s="26"/>
    </row>
    <row r="5224" spans="1:24" ht="63" x14ac:dyDescent="0.25">
      <c r="A5224" s="4" t="s">
        <v>298</v>
      </c>
      <c r="B5224" s="4" t="s">
        <v>1331</v>
      </c>
      <c r="C5224" s="4" t="s">
        <v>299</v>
      </c>
      <c r="D5224" s="4" t="s">
        <v>72</v>
      </c>
      <c r="E5224" s="14" t="s">
        <v>1187</v>
      </c>
      <c r="F5224" s="5">
        <f t="shared" si="4393"/>
        <v>30</v>
      </c>
      <c r="G5224" s="5">
        <f t="shared" si="4393"/>
        <v>30</v>
      </c>
      <c r="H5224" s="5">
        <f t="shared" si="4393"/>
        <v>30</v>
      </c>
      <c r="I5224" s="5">
        <f t="shared" si="4393"/>
        <v>0</v>
      </c>
      <c r="J5224" s="5">
        <f t="shared" si="4393"/>
        <v>0</v>
      </c>
      <c r="K5224" s="5">
        <f t="shared" si="4393"/>
        <v>0</v>
      </c>
      <c r="L5224" s="5">
        <f t="shared" si="4393"/>
        <v>0</v>
      </c>
      <c r="M5224" s="5">
        <f t="shared" si="4383"/>
        <v>30</v>
      </c>
      <c r="N5224" s="5">
        <v>15787.9</v>
      </c>
      <c r="O5224" s="5">
        <f t="shared" si="4394"/>
        <v>30</v>
      </c>
      <c r="P5224" s="5">
        <f t="shared" si="4395"/>
        <v>2275.5140000000001</v>
      </c>
      <c r="Q5224" s="5">
        <f t="shared" si="4395"/>
        <v>30</v>
      </c>
      <c r="R5224" s="5">
        <f t="shared" si="4395"/>
        <v>0</v>
      </c>
      <c r="S5224" s="5">
        <f t="shared" si="4395"/>
        <v>0</v>
      </c>
      <c r="T5224" s="5">
        <v>11822.407939999999</v>
      </c>
      <c r="U5224" s="5">
        <f t="shared" si="4395"/>
        <v>2275.51352</v>
      </c>
      <c r="V5224" s="36">
        <f t="shared" si="4395"/>
        <v>0</v>
      </c>
      <c r="W5224" s="5">
        <f t="shared" si="4364"/>
        <v>74.882713597121835</v>
      </c>
      <c r="X5224" s="26"/>
    </row>
    <row r="5225" spans="1:24" x14ac:dyDescent="0.25">
      <c r="A5225" s="4" t="s">
        <v>298</v>
      </c>
      <c r="B5225" s="4" t="s">
        <v>1331</v>
      </c>
      <c r="C5225" s="4" t="s">
        <v>299</v>
      </c>
      <c r="D5225" s="4" t="s">
        <v>13</v>
      </c>
      <c r="E5225" s="14" t="s">
        <v>480</v>
      </c>
      <c r="F5225" s="5">
        <f t="shared" si="4393"/>
        <v>30</v>
      </c>
      <c r="G5225" s="5">
        <f t="shared" si="4393"/>
        <v>30</v>
      </c>
      <c r="H5225" s="5">
        <f t="shared" si="4393"/>
        <v>30</v>
      </c>
      <c r="I5225" s="5">
        <f t="shared" si="4393"/>
        <v>0</v>
      </c>
      <c r="J5225" s="5">
        <f t="shared" si="4393"/>
        <v>0</v>
      </c>
      <c r="K5225" s="5">
        <f t="shared" si="4393"/>
        <v>0</v>
      </c>
      <c r="L5225" s="5">
        <f t="shared" si="4393"/>
        <v>0</v>
      </c>
      <c r="M5225" s="5">
        <f t="shared" si="4383"/>
        <v>30</v>
      </c>
      <c r="N5225" s="5">
        <v>165091.81</v>
      </c>
      <c r="O5225" s="5">
        <f t="shared" si="4394"/>
        <v>30</v>
      </c>
      <c r="P5225" s="5">
        <f t="shared" si="4395"/>
        <v>2275.5140000000001</v>
      </c>
      <c r="Q5225" s="5">
        <f t="shared" si="4395"/>
        <v>30</v>
      </c>
      <c r="R5225" s="5">
        <f t="shared" si="4395"/>
        <v>0</v>
      </c>
      <c r="S5225" s="5">
        <f t="shared" si="4395"/>
        <v>0</v>
      </c>
      <c r="T5225" s="5">
        <v>142789.23142</v>
      </c>
      <c r="U5225" s="5">
        <f t="shared" si="4395"/>
        <v>2275.51352</v>
      </c>
      <c r="V5225" s="36">
        <f t="shared" si="4395"/>
        <v>0</v>
      </c>
      <c r="W5225" s="5">
        <f t="shared" si="4364"/>
        <v>86.49080255404553</v>
      </c>
      <c r="X5225" s="26"/>
    </row>
    <row r="5226" spans="1:24" ht="63" x14ac:dyDescent="0.25">
      <c r="A5226" s="4" t="s">
        <v>298</v>
      </c>
      <c r="B5226" s="4" t="s">
        <v>1331</v>
      </c>
      <c r="C5226" s="4" t="s">
        <v>299</v>
      </c>
      <c r="D5226" s="4" t="s">
        <v>182</v>
      </c>
      <c r="E5226" s="14" t="s">
        <v>481</v>
      </c>
      <c r="F5226" s="5">
        <f t="shared" si="4393"/>
        <v>30</v>
      </c>
      <c r="G5226" s="5">
        <f t="shared" si="4393"/>
        <v>30</v>
      </c>
      <c r="H5226" s="5">
        <f t="shared" si="4393"/>
        <v>30</v>
      </c>
      <c r="I5226" s="5">
        <f t="shared" si="4393"/>
        <v>0</v>
      </c>
      <c r="J5226" s="5">
        <f t="shared" si="4393"/>
        <v>0</v>
      </c>
      <c r="K5226" s="5">
        <f t="shared" si="4393"/>
        <v>0</v>
      </c>
      <c r="L5226" s="5">
        <f t="shared" si="4393"/>
        <v>0</v>
      </c>
      <c r="M5226" s="5">
        <f t="shared" si="4383"/>
        <v>30</v>
      </c>
      <c r="N5226" s="5">
        <v>165091.81</v>
      </c>
      <c r="O5226" s="5">
        <f t="shared" si="4394"/>
        <v>30</v>
      </c>
      <c r="P5226" s="5">
        <f t="shared" si="4395"/>
        <v>2275.5140000000001</v>
      </c>
      <c r="Q5226" s="5">
        <f t="shared" si="4395"/>
        <v>30</v>
      </c>
      <c r="R5226" s="5">
        <f t="shared" si="4395"/>
        <v>0</v>
      </c>
      <c r="S5226" s="5">
        <f t="shared" si="4395"/>
        <v>0</v>
      </c>
      <c r="T5226" s="5">
        <v>142789.23142</v>
      </c>
      <c r="U5226" s="5">
        <f t="shared" si="4395"/>
        <v>2275.51352</v>
      </c>
      <c r="V5226" s="36">
        <f t="shared" si="4395"/>
        <v>0</v>
      </c>
      <c r="W5226" s="5">
        <f t="shared" si="4364"/>
        <v>86.49080255404553</v>
      </c>
      <c r="X5226" s="26"/>
    </row>
    <row r="5227" spans="1:24" ht="47.25" x14ac:dyDescent="0.25">
      <c r="A5227" s="4" t="s">
        <v>298</v>
      </c>
      <c r="B5227" s="4" t="s">
        <v>1331</v>
      </c>
      <c r="C5227" s="4" t="s">
        <v>121</v>
      </c>
      <c r="D5227" s="4"/>
      <c r="E5227" s="14" t="s">
        <v>1269</v>
      </c>
      <c r="F5227" s="5">
        <v>30</v>
      </c>
      <c r="G5227" s="5">
        <v>30</v>
      </c>
      <c r="H5227" s="5">
        <v>30</v>
      </c>
      <c r="I5227" s="5"/>
      <c r="J5227" s="5"/>
      <c r="K5227" s="5"/>
      <c r="L5227" s="5"/>
      <c r="M5227" s="5">
        <f t="shared" si="4383"/>
        <v>30</v>
      </c>
      <c r="N5227" s="5">
        <v>2275.5140000000001</v>
      </c>
      <c r="O5227" s="5">
        <v>30</v>
      </c>
      <c r="P5227" s="5">
        <f>N5227</f>
        <v>2275.5140000000001</v>
      </c>
      <c r="Q5227" s="5">
        <f>O5227</f>
        <v>30</v>
      </c>
      <c r="R5227" s="5">
        <v>0</v>
      </c>
      <c r="S5227" s="5">
        <v>0</v>
      </c>
      <c r="T5227" s="5">
        <v>2275.51352</v>
      </c>
      <c r="U5227" s="5">
        <f>T5227</f>
        <v>2275.51352</v>
      </c>
      <c r="V5227" s="36">
        <v>0</v>
      </c>
      <c r="W5227" s="5">
        <f t="shared" si="4364"/>
        <v>99.999978905864779</v>
      </c>
      <c r="X5227" s="26"/>
    </row>
    <row r="5228" spans="1:24" s="3" customFormat="1" ht="31.5" x14ac:dyDescent="0.25">
      <c r="A5228" s="4" t="s">
        <v>298</v>
      </c>
      <c r="B5228" s="4" t="s">
        <v>1331</v>
      </c>
      <c r="C5228" s="4" t="s">
        <v>301</v>
      </c>
      <c r="D5228" s="4"/>
      <c r="E5228" s="14" t="s">
        <v>528</v>
      </c>
      <c r="F5228" s="8">
        <f t="shared" ref="F5228:L5228" si="4396">F5229+F5253+F5268</f>
        <v>67285.399999999994</v>
      </c>
      <c r="G5228" s="8">
        <f t="shared" si="4396"/>
        <v>57285.4</v>
      </c>
      <c r="H5228" s="8">
        <f t="shared" si="4396"/>
        <v>57285.4</v>
      </c>
      <c r="I5228" s="8">
        <f t="shared" si="4396"/>
        <v>2624</v>
      </c>
      <c r="J5228" s="8">
        <f t="shared" si="4396"/>
        <v>2624</v>
      </c>
      <c r="K5228" s="8">
        <f t="shared" si="4396"/>
        <v>2624</v>
      </c>
      <c r="L5228" s="8">
        <f t="shared" si="4396"/>
        <v>6372.9070000000011</v>
      </c>
      <c r="M5228" s="8">
        <f t="shared" si="4383"/>
        <v>76282.307000000001</v>
      </c>
      <c r="N5228" s="5">
        <v>85.5</v>
      </c>
      <c r="O5228" s="8">
        <f>O5229+O5253+O5268</f>
        <v>46443.186910000004</v>
      </c>
      <c r="P5228" s="8">
        <f t="shared" ref="P5228:V5228" si="4397">P5229+P5253+P5268</f>
        <v>0</v>
      </c>
      <c r="Q5228" s="8">
        <f t="shared" si="4397"/>
        <v>0</v>
      </c>
      <c r="R5228" s="8">
        <f t="shared" si="4397"/>
        <v>0</v>
      </c>
      <c r="S5228" s="8">
        <f t="shared" si="4397"/>
        <v>0</v>
      </c>
      <c r="T5228" s="5">
        <v>85.5</v>
      </c>
      <c r="U5228" s="8">
        <f t="shared" si="4397"/>
        <v>0</v>
      </c>
      <c r="V5228" s="34">
        <f t="shared" si="4397"/>
        <v>0</v>
      </c>
      <c r="W5228" s="5">
        <f t="shared" si="4364"/>
        <v>100</v>
      </c>
      <c r="X5228" s="21"/>
    </row>
    <row r="5229" spans="1:24" s="3" customFormat="1" ht="31.5" x14ac:dyDescent="0.25">
      <c r="A5229" s="4" t="s">
        <v>298</v>
      </c>
      <c r="B5229" s="4" t="s">
        <v>1331</v>
      </c>
      <c r="C5229" s="4" t="s">
        <v>301</v>
      </c>
      <c r="D5229" s="4" t="s">
        <v>11</v>
      </c>
      <c r="E5229" s="14" t="s">
        <v>465</v>
      </c>
      <c r="F5229" s="8">
        <f t="shared" ref="F5229:L5229" si="4398">F5230</f>
        <v>36394.400000000001</v>
      </c>
      <c r="G5229" s="8">
        <f t="shared" si="4398"/>
        <v>36394.400000000001</v>
      </c>
      <c r="H5229" s="8">
        <f t="shared" si="4398"/>
        <v>36394.400000000001</v>
      </c>
      <c r="I5229" s="8">
        <f t="shared" si="4398"/>
        <v>2624</v>
      </c>
      <c r="J5229" s="8">
        <f t="shared" si="4398"/>
        <v>2624</v>
      </c>
      <c r="K5229" s="8">
        <f t="shared" si="4398"/>
        <v>2624</v>
      </c>
      <c r="L5229" s="8">
        <f t="shared" si="4398"/>
        <v>381.51600000000002</v>
      </c>
      <c r="M5229" s="8">
        <f t="shared" si="4383"/>
        <v>39399.916000000005</v>
      </c>
      <c r="N5229" s="5">
        <v>85.5</v>
      </c>
      <c r="O5229" s="8">
        <f>O5230</f>
        <v>25043.034650000001</v>
      </c>
      <c r="P5229" s="8">
        <f t="shared" ref="P5229:V5229" si="4399">P5230</f>
        <v>0</v>
      </c>
      <c r="Q5229" s="8">
        <f t="shared" si="4399"/>
        <v>0</v>
      </c>
      <c r="R5229" s="8">
        <f t="shared" si="4399"/>
        <v>0</v>
      </c>
      <c r="S5229" s="8">
        <f t="shared" si="4399"/>
        <v>0</v>
      </c>
      <c r="T5229" s="5">
        <v>85.5</v>
      </c>
      <c r="U5229" s="8">
        <f t="shared" si="4399"/>
        <v>0</v>
      </c>
      <c r="V5229" s="34">
        <f t="shared" si="4399"/>
        <v>0</v>
      </c>
      <c r="W5229" s="5">
        <f t="shared" si="4364"/>
        <v>100</v>
      </c>
      <c r="X5229" s="21"/>
    </row>
    <row r="5230" spans="1:24" s="10" customFormat="1" ht="31.5" x14ac:dyDescent="0.25">
      <c r="A5230" s="4" t="s">
        <v>298</v>
      </c>
      <c r="B5230" s="4" t="s">
        <v>1331</v>
      </c>
      <c r="C5230" s="4" t="s">
        <v>301</v>
      </c>
      <c r="D5230" s="4" t="s">
        <v>12</v>
      </c>
      <c r="E5230" s="14" t="s">
        <v>466</v>
      </c>
      <c r="F5230" s="11">
        <f t="shared" ref="F5230:L5230" si="4400">F5231+F5236+F5248</f>
        <v>36394.400000000001</v>
      </c>
      <c r="G5230" s="11">
        <f t="shared" si="4400"/>
        <v>36394.400000000001</v>
      </c>
      <c r="H5230" s="11">
        <f t="shared" si="4400"/>
        <v>36394.400000000001</v>
      </c>
      <c r="I5230" s="11">
        <f t="shared" si="4400"/>
        <v>2624</v>
      </c>
      <c r="J5230" s="11">
        <f t="shared" si="4400"/>
        <v>2624</v>
      </c>
      <c r="K5230" s="11">
        <f t="shared" si="4400"/>
        <v>2624</v>
      </c>
      <c r="L5230" s="11">
        <f t="shared" si="4400"/>
        <v>381.51600000000002</v>
      </c>
      <c r="M5230" s="11">
        <f t="shared" si="4383"/>
        <v>39399.916000000005</v>
      </c>
      <c r="N5230" s="5">
        <v>85.5</v>
      </c>
      <c r="O5230" s="11">
        <f>O5231+O5236+O5248</f>
        <v>25043.034650000001</v>
      </c>
      <c r="P5230" s="11">
        <f t="shared" ref="P5230:V5230" si="4401">P5231+P5236+P5248</f>
        <v>0</v>
      </c>
      <c r="Q5230" s="11">
        <f t="shared" si="4401"/>
        <v>0</v>
      </c>
      <c r="R5230" s="11">
        <f t="shared" si="4401"/>
        <v>0</v>
      </c>
      <c r="S5230" s="11">
        <f t="shared" si="4401"/>
        <v>0</v>
      </c>
      <c r="T5230" s="5">
        <v>85.5</v>
      </c>
      <c r="U5230" s="11">
        <f t="shared" si="4401"/>
        <v>0</v>
      </c>
      <c r="V5230" s="35">
        <f t="shared" si="4401"/>
        <v>0</v>
      </c>
      <c r="W5230" s="5">
        <f t="shared" si="4364"/>
        <v>100</v>
      </c>
      <c r="X5230" s="25"/>
    </row>
    <row r="5231" spans="1:24" ht="63" x14ac:dyDescent="0.25">
      <c r="A5231" s="4" t="s">
        <v>298</v>
      </c>
      <c r="B5231" s="4" t="s">
        <v>1331</v>
      </c>
      <c r="C5231" s="4" t="s">
        <v>302</v>
      </c>
      <c r="D5231" s="4"/>
      <c r="E5231" s="14" t="s">
        <v>752</v>
      </c>
      <c r="F5231" s="5">
        <f t="shared" ref="F5231:L5234" si="4402">F5232</f>
        <v>58.5</v>
      </c>
      <c r="G5231" s="5">
        <f t="shared" si="4402"/>
        <v>58.5</v>
      </c>
      <c r="H5231" s="5">
        <f t="shared" si="4402"/>
        <v>58.5</v>
      </c>
      <c r="I5231" s="5">
        <f t="shared" si="4402"/>
        <v>0</v>
      </c>
      <c r="J5231" s="5">
        <f t="shared" si="4402"/>
        <v>0</v>
      </c>
      <c r="K5231" s="5">
        <f t="shared" si="4402"/>
        <v>0</v>
      </c>
      <c r="L5231" s="5">
        <f t="shared" si="4402"/>
        <v>-58.5</v>
      </c>
      <c r="M5231" s="5">
        <f t="shared" si="4383"/>
        <v>0</v>
      </c>
      <c r="N5231" s="5">
        <v>2190.0140000000001</v>
      </c>
      <c r="O5231" s="5">
        <f t="shared" ref="O5231:O5234" si="4403">O5232</f>
        <v>0</v>
      </c>
      <c r="P5231" s="5">
        <f t="shared" ref="P5231:V5234" si="4404">P5232</f>
        <v>0</v>
      </c>
      <c r="Q5231" s="5">
        <f t="shared" si="4404"/>
        <v>0</v>
      </c>
      <c r="R5231" s="5">
        <f t="shared" si="4404"/>
        <v>0</v>
      </c>
      <c r="S5231" s="5">
        <f t="shared" si="4404"/>
        <v>0</v>
      </c>
      <c r="T5231" s="5">
        <v>2190.01352</v>
      </c>
      <c r="U5231" s="5">
        <f t="shared" si="4404"/>
        <v>0</v>
      </c>
      <c r="V5231" s="36">
        <f t="shared" si="4404"/>
        <v>0</v>
      </c>
      <c r="W5231" s="5">
        <f t="shared" si="4364"/>
        <v>99.999978082331893</v>
      </c>
      <c r="X5231" s="24"/>
    </row>
    <row r="5232" spans="1:24" ht="31.5" x14ac:dyDescent="0.25">
      <c r="A5232" s="4" t="s">
        <v>298</v>
      </c>
      <c r="B5232" s="4" t="s">
        <v>1331</v>
      </c>
      <c r="C5232" s="4" t="s">
        <v>302</v>
      </c>
      <c r="D5232" s="4" t="s">
        <v>73</v>
      </c>
      <c r="E5232" s="14" t="s">
        <v>475</v>
      </c>
      <c r="F5232" s="5">
        <f t="shared" si="4402"/>
        <v>58.5</v>
      </c>
      <c r="G5232" s="5">
        <f t="shared" si="4402"/>
        <v>58.5</v>
      </c>
      <c r="H5232" s="5">
        <f t="shared" si="4402"/>
        <v>58.5</v>
      </c>
      <c r="I5232" s="5">
        <f t="shared" si="4402"/>
        <v>0</v>
      </c>
      <c r="J5232" s="5">
        <f t="shared" si="4402"/>
        <v>0</v>
      </c>
      <c r="K5232" s="5">
        <f t="shared" si="4402"/>
        <v>0</v>
      </c>
      <c r="L5232" s="5">
        <f t="shared" si="4402"/>
        <v>-58.5</v>
      </c>
      <c r="M5232" s="5">
        <f t="shared" si="4383"/>
        <v>0</v>
      </c>
      <c r="N5232" s="5">
        <v>1249.6364799999999</v>
      </c>
      <c r="O5232" s="5">
        <f t="shared" si="4403"/>
        <v>0</v>
      </c>
      <c r="P5232" s="5">
        <f t="shared" si="4404"/>
        <v>0</v>
      </c>
      <c r="Q5232" s="5">
        <f t="shared" si="4404"/>
        <v>0</v>
      </c>
      <c r="R5232" s="5">
        <f t="shared" si="4404"/>
        <v>0</v>
      </c>
      <c r="S5232" s="5">
        <f t="shared" si="4404"/>
        <v>0</v>
      </c>
      <c r="T5232" s="5">
        <v>1249.63642</v>
      </c>
      <c r="U5232" s="5">
        <f t="shared" si="4404"/>
        <v>0</v>
      </c>
      <c r="V5232" s="36">
        <f t="shared" si="4404"/>
        <v>0</v>
      </c>
      <c r="W5232" s="5">
        <f t="shared" si="4364"/>
        <v>99.999995198603685</v>
      </c>
      <c r="X5232" s="24"/>
    </row>
    <row r="5233" spans="1:24" ht="63" x14ac:dyDescent="0.25">
      <c r="A5233" s="4" t="s">
        <v>298</v>
      </c>
      <c r="B5233" s="4" t="s">
        <v>1331</v>
      </c>
      <c r="C5233" s="4" t="s">
        <v>302</v>
      </c>
      <c r="D5233" s="4" t="s">
        <v>72</v>
      </c>
      <c r="E5233" s="14" t="s">
        <v>1187</v>
      </c>
      <c r="F5233" s="5">
        <f t="shared" si="4402"/>
        <v>58.5</v>
      </c>
      <c r="G5233" s="5">
        <f t="shared" si="4402"/>
        <v>58.5</v>
      </c>
      <c r="H5233" s="5">
        <f t="shared" si="4402"/>
        <v>58.5</v>
      </c>
      <c r="I5233" s="5">
        <f t="shared" si="4402"/>
        <v>0</v>
      </c>
      <c r="J5233" s="5">
        <f t="shared" si="4402"/>
        <v>0</v>
      </c>
      <c r="K5233" s="5">
        <f t="shared" si="4402"/>
        <v>0</v>
      </c>
      <c r="L5233" s="5">
        <f t="shared" si="4402"/>
        <v>-58.5</v>
      </c>
      <c r="M5233" s="5">
        <f t="shared" si="4383"/>
        <v>0</v>
      </c>
      <c r="N5233" s="5">
        <v>1249.6364799999999</v>
      </c>
      <c r="O5233" s="5">
        <f t="shared" si="4403"/>
        <v>0</v>
      </c>
      <c r="P5233" s="5">
        <f t="shared" si="4404"/>
        <v>0</v>
      </c>
      <c r="Q5233" s="5">
        <f t="shared" si="4404"/>
        <v>0</v>
      </c>
      <c r="R5233" s="5">
        <f t="shared" si="4404"/>
        <v>0</v>
      </c>
      <c r="S5233" s="5">
        <f t="shared" si="4404"/>
        <v>0</v>
      </c>
      <c r="T5233" s="5">
        <v>1249.63642</v>
      </c>
      <c r="U5233" s="5">
        <f t="shared" si="4404"/>
        <v>0</v>
      </c>
      <c r="V5233" s="36">
        <f t="shared" si="4404"/>
        <v>0</v>
      </c>
      <c r="W5233" s="5">
        <f t="shared" si="4364"/>
        <v>99.999995198603685</v>
      </c>
      <c r="X5233" s="24"/>
    </row>
    <row r="5234" spans="1:24" x14ac:dyDescent="0.25">
      <c r="A5234" s="4" t="s">
        <v>298</v>
      </c>
      <c r="B5234" s="4" t="s">
        <v>1331</v>
      </c>
      <c r="C5234" s="4" t="s">
        <v>302</v>
      </c>
      <c r="D5234" s="4" t="s">
        <v>13</v>
      </c>
      <c r="E5234" s="14" t="s">
        <v>480</v>
      </c>
      <c r="F5234" s="5">
        <f t="shared" si="4402"/>
        <v>58.5</v>
      </c>
      <c r="G5234" s="5">
        <f t="shared" si="4402"/>
        <v>58.5</v>
      </c>
      <c r="H5234" s="5">
        <f t="shared" si="4402"/>
        <v>58.5</v>
      </c>
      <c r="I5234" s="5">
        <f t="shared" si="4402"/>
        <v>0</v>
      </c>
      <c r="J5234" s="5">
        <f t="shared" si="4402"/>
        <v>0</v>
      </c>
      <c r="K5234" s="5">
        <f t="shared" si="4402"/>
        <v>0</v>
      </c>
      <c r="L5234" s="5">
        <f t="shared" si="4402"/>
        <v>-58.5</v>
      </c>
      <c r="M5234" s="5">
        <f t="shared" si="4383"/>
        <v>0</v>
      </c>
      <c r="N5234" s="5">
        <v>940.37752</v>
      </c>
      <c r="O5234" s="5">
        <f t="shared" si="4403"/>
        <v>0</v>
      </c>
      <c r="P5234" s="5">
        <f t="shared" si="4404"/>
        <v>0</v>
      </c>
      <c r="Q5234" s="5">
        <f t="shared" si="4404"/>
        <v>0</v>
      </c>
      <c r="R5234" s="5">
        <f t="shared" si="4404"/>
        <v>0</v>
      </c>
      <c r="S5234" s="5">
        <f t="shared" si="4404"/>
        <v>0</v>
      </c>
      <c r="T5234" s="5">
        <v>940.37710000000004</v>
      </c>
      <c r="U5234" s="5">
        <f t="shared" si="4404"/>
        <v>0</v>
      </c>
      <c r="V5234" s="36">
        <f t="shared" si="4404"/>
        <v>0</v>
      </c>
      <c r="W5234" s="5">
        <f t="shared" si="4364"/>
        <v>99.99995533708632</v>
      </c>
      <c r="X5234" s="24"/>
    </row>
    <row r="5235" spans="1:24" ht="63" x14ac:dyDescent="0.25">
      <c r="A5235" s="4" t="s">
        <v>298</v>
      </c>
      <c r="B5235" s="4" t="s">
        <v>1331</v>
      </c>
      <c r="C5235" s="4" t="s">
        <v>302</v>
      </c>
      <c r="D5235" s="4" t="s">
        <v>182</v>
      </c>
      <c r="E5235" s="14" t="s">
        <v>481</v>
      </c>
      <c r="F5235" s="5">
        <v>58.5</v>
      </c>
      <c r="G5235" s="5">
        <v>58.5</v>
      </c>
      <c r="H5235" s="5">
        <v>58.5</v>
      </c>
      <c r="I5235" s="5"/>
      <c r="J5235" s="5"/>
      <c r="K5235" s="5"/>
      <c r="L5235" s="5">
        <f>-54.716-3.784</f>
        <v>-58.5</v>
      </c>
      <c r="M5235" s="5">
        <f t="shared" si="4383"/>
        <v>0</v>
      </c>
      <c r="N5235" s="5">
        <v>940.37752</v>
      </c>
      <c r="O5235" s="5">
        <v>0</v>
      </c>
      <c r="P5235" s="5">
        <v>0</v>
      </c>
      <c r="Q5235" s="5">
        <v>0</v>
      </c>
      <c r="R5235" s="5">
        <v>0</v>
      </c>
      <c r="S5235" s="5">
        <v>0</v>
      </c>
      <c r="T5235" s="5">
        <v>940.37710000000004</v>
      </c>
      <c r="U5235" s="5">
        <v>0</v>
      </c>
      <c r="V5235" s="36">
        <v>0</v>
      </c>
      <c r="W5235" s="5">
        <f t="shared" si="4364"/>
        <v>99.99995533708632</v>
      </c>
      <c r="X5235" s="24"/>
    </row>
    <row r="5236" spans="1:24" ht="47.25" x14ac:dyDescent="0.25">
      <c r="A5236" s="4" t="s">
        <v>298</v>
      </c>
      <c r="B5236" s="4" t="s">
        <v>1331</v>
      </c>
      <c r="C5236" s="4" t="s">
        <v>305</v>
      </c>
      <c r="D5236" s="4"/>
      <c r="E5236" s="14" t="s">
        <v>919</v>
      </c>
      <c r="F5236" s="5">
        <f t="shared" ref="F5236:L5236" si="4405">F5237</f>
        <v>36335.9</v>
      </c>
      <c r="G5236" s="5">
        <f t="shared" si="4405"/>
        <v>36335.9</v>
      </c>
      <c r="H5236" s="5">
        <f t="shared" si="4405"/>
        <v>36335.9</v>
      </c>
      <c r="I5236" s="5">
        <f t="shared" si="4405"/>
        <v>2624</v>
      </c>
      <c r="J5236" s="5">
        <f t="shared" si="4405"/>
        <v>2624</v>
      </c>
      <c r="K5236" s="5">
        <f t="shared" si="4405"/>
        <v>2624</v>
      </c>
      <c r="L5236" s="5">
        <f t="shared" si="4405"/>
        <v>440.01600000000002</v>
      </c>
      <c r="M5236" s="5">
        <f t="shared" si="4383"/>
        <v>39399.916000000005</v>
      </c>
      <c r="N5236" s="5">
        <v>9478.5860000000011</v>
      </c>
      <c r="O5236" s="5">
        <f>O5237</f>
        <v>25043.034650000001</v>
      </c>
      <c r="P5236" s="5">
        <f t="shared" ref="P5236:V5236" si="4406">P5237</f>
        <v>0</v>
      </c>
      <c r="Q5236" s="5">
        <f t="shared" si="4406"/>
        <v>0</v>
      </c>
      <c r="R5236" s="5">
        <f t="shared" si="4406"/>
        <v>0</v>
      </c>
      <c r="S5236" s="5">
        <f t="shared" si="4406"/>
        <v>0</v>
      </c>
      <c r="T5236" s="5">
        <v>9437.2928300000003</v>
      </c>
      <c r="U5236" s="5">
        <f t="shared" si="4406"/>
        <v>0</v>
      </c>
      <c r="V5236" s="36">
        <f t="shared" si="4406"/>
        <v>0</v>
      </c>
      <c r="W5236" s="5">
        <f t="shared" si="4364"/>
        <v>99.564353058568017</v>
      </c>
      <c r="X5236" s="26"/>
    </row>
    <row r="5237" spans="1:24" ht="47.25" x14ac:dyDescent="0.25">
      <c r="A5237" s="4" t="s">
        <v>298</v>
      </c>
      <c r="B5237" s="4" t="s">
        <v>1331</v>
      </c>
      <c r="C5237" s="4" t="s">
        <v>303</v>
      </c>
      <c r="D5237" s="4"/>
      <c r="E5237" s="14" t="s">
        <v>639</v>
      </c>
      <c r="F5237" s="5">
        <f t="shared" ref="F5237:L5237" si="4407">F5238+F5241</f>
        <v>36335.9</v>
      </c>
      <c r="G5237" s="5">
        <f t="shared" si="4407"/>
        <v>36335.9</v>
      </c>
      <c r="H5237" s="5">
        <f t="shared" si="4407"/>
        <v>36335.9</v>
      </c>
      <c r="I5237" s="5">
        <f t="shared" si="4407"/>
        <v>2624</v>
      </c>
      <c r="J5237" s="5">
        <f t="shared" si="4407"/>
        <v>2624</v>
      </c>
      <c r="K5237" s="5">
        <f t="shared" si="4407"/>
        <v>2624</v>
      </c>
      <c r="L5237" s="5">
        <f t="shared" si="4407"/>
        <v>440.01600000000002</v>
      </c>
      <c r="M5237" s="5">
        <f t="shared" si="4383"/>
        <v>39399.916000000005</v>
      </c>
      <c r="N5237" s="5">
        <v>9478.5860000000011</v>
      </c>
      <c r="O5237" s="5">
        <f>O5238+O5241</f>
        <v>25043.034650000001</v>
      </c>
      <c r="P5237" s="5">
        <f t="shared" ref="P5237:V5237" si="4408">P5238+P5241</f>
        <v>0</v>
      </c>
      <c r="Q5237" s="5">
        <f t="shared" si="4408"/>
        <v>0</v>
      </c>
      <c r="R5237" s="5">
        <f t="shared" si="4408"/>
        <v>0</v>
      </c>
      <c r="S5237" s="5">
        <f t="shared" si="4408"/>
        <v>0</v>
      </c>
      <c r="T5237" s="5">
        <v>9437.2928300000003</v>
      </c>
      <c r="U5237" s="5">
        <f t="shared" si="4408"/>
        <v>0</v>
      </c>
      <c r="V5237" s="36">
        <f t="shared" si="4408"/>
        <v>0</v>
      </c>
      <c r="W5237" s="5">
        <f t="shared" si="4364"/>
        <v>99.564353058568017</v>
      </c>
      <c r="X5237" s="26"/>
    </row>
    <row r="5238" spans="1:24" ht="31.5" x14ac:dyDescent="0.25">
      <c r="A5238" s="4" t="s">
        <v>298</v>
      </c>
      <c r="B5238" s="4" t="s">
        <v>1331</v>
      </c>
      <c r="C5238" s="4" t="s">
        <v>303</v>
      </c>
      <c r="D5238" s="4" t="s">
        <v>73</v>
      </c>
      <c r="E5238" s="14" t="s">
        <v>475</v>
      </c>
      <c r="F5238" s="5">
        <f t="shared" ref="F5238:L5239" si="4409">F5239</f>
        <v>34190.9</v>
      </c>
      <c r="G5238" s="5">
        <f t="shared" si="4409"/>
        <v>34190.9</v>
      </c>
      <c r="H5238" s="5">
        <f t="shared" si="4409"/>
        <v>34190.9</v>
      </c>
      <c r="I5238" s="5">
        <f t="shared" si="4409"/>
        <v>2501</v>
      </c>
      <c r="J5238" s="5">
        <f t="shared" si="4409"/>
        <v>2501</v>
      </c>
      <c r="K5238" s="5">
        <f t="shared" si="4409"/>
        <v>2501</v>
      </c>
      <c r="L5238" s="5">
        <f t="shared" si="4409"/>
        <v>385.3</v>
      </c>
      <c r="M5238" s="5">
        <f t="shared" si="4383"/>
        <v>37077.200000000004</v>
      </c>
      <c r="N5238" s="5">
        <v>598.33198000000004</v>
      </c>
      <c r="O5238" s="5">
        <f>O5239</f>
        <v>23631.63537</v>
      </c>
      <c r="P5238" s="5">
        <f t="shared" ref="P5238:V5239" si="4410">P5239</f>
        <v>0</v>
      </c>
      <c r="Q5238" s="5">
        <f t="shared" si="4410"/>
        <v>0</v>
      </c>
      <c r="R5238" s="5">
        <f t="shared" si="4410"/>
        <v>0</v>
      </c>
      <c r="S5238" s="5">
        <f t="shared" si="4410"/>
        <v>0</v>
      </c>
      <c r="T5238" s="5">
        <v>598.33198000000004</v>
      </c>
      <c r="U5238" s="5">
        <f t="shared" si="4410"/>
        <v>0</v>
      </c>
      <c r="V5238" s="36">
        <f t="shared" si="4410"/>
        <v>0</v>
      </c>
      <c r="W5238" s="5">
        <f t="shared" si="4364"/>
        <v>100</v>
      </c>
      <c r="X5238" s="26"/>
    </row>
    <row r="5239" spans="1:24" ht="63" x14ac:dyDescent="0.25">
      <c r="A5239" s="4" t="s">
        <v>298</v>
      </c>
      <c r="B5239" s="4" t="s">
        <v>1331</v>
      </c>
      <c r="C5239" s="4" t="s">
        <v>303</v>
      </c>
      <c r="D5239" s="4" t="s">
        <v>72</v>
      </c>
      <c r="E5239" s="14" t="s">
        <v>1187</v>
      </c>
      <c r="F5239" s="5">
        <f t="shared" si="4409"/>
        <v>34190.9</v>
      </c>
      <c r="G5239" s="5">
        <f t="shared" si="4409"/>
        <v>34190.9</v>
      </c>
      <c r="H5239" s="5">
        <f t="shared" si="4409"/>
        <v>34190.9</v>
      </c>
      <c r="I5239" s="5">
        <f t="shared" si="4409"/>
        <v>2501</v>
      </c>
      <c r="J5239" s="5">
        <f t="shared" si="4409"/>
        <v>2501</v>
      </c>
      <c r="K5239" s="5">
        <f t="shared" si="4409"/>
        <v>2501</v>
      </c>
      <c r="L5239" s="5">
        <f t="shared" si="4409"/>
        <v>385.3</v>
      </c>
      <c r="M5239" s="5">
        <f t="shared" si="4383"/>
        <v>37077.200000000004</v>
      </c>
      <c r="N5239" s="5">
        <v>598.33198000000004</v>
      </c>
      <c r="O5239" s="5">
        <f>O5240</f>
        <v>23631.63537</v>
      </c>
      <c r="P5239" s="5">
        <f t="shared" si="4410"/>
        <v>0</v>
      </c>
      <c r="Q5239" s="5">
        <f t="shared" si="4410"/>
        <v>0</v>
      </c>
      <c r="R5239" s="5">
        <f t="shared" si="4410"/>
        <v>0</v>
      </c>
      <c r="S5239" s="5">
        <f t="shared" si="4410"/>
        <v>0</v>
      </c>
      <c r="T5239" s="5">
        <v>598.33198000000004</v>
      </c>
      <c r="U5239" s="5">
        <f t="shared" si="4410"/>
        <v>0</v>
      </c>
      <c r="V5239" s="36">
        <f t="shared" si="4410"/>
        <v>0</v>
      </c>
      <c r="W5239" s="5">
        <f t="shared" si="4364"/>
        <v>100</v>
      </c>
      <c r="X5239" s="26"/>
    </row>
    <row r="5240" spans="1:24" x14ac:dyDescent="0.25">
      <c r="A5240" s="4" t="s">
        <v>298</v>
      </c>
      <c r="B5240" s="4" t="s">
        <v>1331</v>
      </c>
      <c r="C5240" s="4" t="s">
        <v>303</v>
      </c>
      <c r="D5240" s="4" t="s">
        <v>13</v>
      </c>
      <c r="E5240" s="14" t="s">
        <v>480</v>
      </c>
      <c r="F5240" s="5">
        <v>34190.9</v>
      </c>
      <c r="G5240" s="5">
        <v>34190.9</v>
      </c>
      <c r="H5240" s="5">
        <v>34190.9</v>
      </c>
      <c r="I5240" s="5">
        <v>2501</v>
      </c>
      <c r="J5240" s="5">
        <v>2501</v>
      </c>
      <c r="K5240" s="5">
        <v>2501</v>
      </c>
      <c r="L5240" s="5">
        <v>385.3</v>
      </c>
      <c r="M5240" s="5">
        <f t="shared" si="4383"/>
        <v>37077.200000000004</v>
      </c>
      <c r="N5240" s="5">
        <v>8880.2540200000003</v>
      </c>
      <c r="O5240" s="5">
        <v>23631.63537</v>
      </c>
      <c r="P5240" s="5">
        <v>0</v>
      </c>
      <c r="Q5240" s="5">
        <v>0</v>
      </c>
      <c r="R5240" s="5">
        <v>0</v>
      </c>
      <c r="S5240" s="5">
        <v>0</v>
      </c>
      <c r="T5240" s="5">
        <v>8838.9608499999995</v>
      </c>
      <c r="U5240" s="5">
        <v>0</v>
      </c>
      <c r="V5240" s="36">
        <v>0</v>
      </c>
      <c r="W5240" s="5">
        <f t="shared" si="4364"/>
        <v>99.535000126043684</v>
      </c>
      <c r="X5240" s="26"/>
    </row>
    <row r="5241" spans="1:24" ht="63" x14ac:dyDescent="0.25">
      <c r="A5241" s="4" t="s">
        <v>298</v>
      </c>
      <c r="B5241" s="4" t="s">
        <v>1331</v>
      </c>
      <c r="C5241" s="4" t="s">
        <v>303</v>
      </c>
      <c r="D5241" s="4" t="s">
        <v>182</v>
      </c>
      <c r="E5241" s="14" t="s">
        <v>481</v>
      </c>
      <c r="F5241" s="5">
        <f t="shared" ref="F5241:L5241" si="4411">F5242+F5244</f>
        <v>2145</v>
      </c>
      <c r="G5241" s="5">
        <f t="shared" si="4411"/>
        <v>2145</v>
      </c>
      <c r="H5241" s="5">
        <f t="shared" si="4411"/>
        <v>2145</v>
      </c>
      <c r="I5241" s="5">
        <f t="shared" si="4411"/>
        <v>123</v>
      </c>
      <c r="J5241" s="5">
        <f t="shared" si="4411"/>
        <v>123</v>
      </c>
      <c r="K5241" s="5">
        <f t="shared" si="4411"/>
        <v>123</v>
      </c>
      <c r="L5241" s="5">
        <f t="shared" si="4411"/>
        <v>54.716000000000001</v>
      </c>
      <c r="M5241" s="5">
        <f>F5241+I5241+L5241</f>
        <v>2322.7159999999999</v>
      </c>
      <c r="N5241" s="5">
        <v>8880.2540200000003</v>
      </c>
      <c r="O5241" s="5">
        <f>O5242+O5244+O5246</f>
        <v>1411.3992800000001</v>
      </c>
      <c r="P5241" s="5">
        <f>P5242+P5244+P5246</f>
        <v>0</v>
      </c>
      <c r="Q5241" s="5">
        <f t="shared" ref="Q5241:V5241" si="4412">Q5242+Q5244+Q5246</f>
        <v>0</v>
      </c>
      <c r="R5241" s="5">
        <f t="shared" si="4412"/>
        <v>0</v>
      </c>
      <c r="S5241" s="5">
        <f t="shared" si="4412"/>
        <v>0</v>
      </c>
      <c r="T5241" s="5">
        <v>8838.9608499999995</v>
      </c>
      <c r="U5241" s="5">
        <f t="shared" si="4412"/>
        <v>0</v>
      </c>
      <c r="V5241" s="36">
        <f t="shared" si="4412"/>
        <v>0</v>
      </c>
      <c r="W5241" s="5">
        <f t="shared" si="4364"/>
        <v>99.535000126043684</v>
      </c>
      <c r="X5241" s="26"/>
    </row>
    <row r="5242" spans="1:24" x14ac:dyDescent="0.25">
      <c r="A5242" s="7" t="s">
        <v>298</v>
      </c>
      <c r="B5242" s="7" t="s">
        <v>145</v>
      </c>
      <c r="C5242" s="7"/>
      <c r="D5242" s="7"/>
      <c r="E5242" s="18" t="s">
        <v>433</v>
      </c>
      <c r="F5242" s="5">
        <f t="shared" ref="F5242:L5242" si="4413">F5243</f>
        <v>0</v>
      </c>
      <c r="G5242" s="5">
        <f t="shared" si="4413"/>
        <v>0</v>
      </c>
      <c r="H5242" s="5">
        <f t="shared" si="4413"/>
        <v>0</v>
      </c>
      <c r="I5242" s="5">
        <f t="shared" si="4413"/>
        <v>0</v>
      </c>
      <c r="J5242" s="5">
        <f t="shared" si="4413"/>
        <v>0</v>
      </c>
      <c r="K5242" s="5">
        <f t="shared" si="4413"/>
        <v>0</v>
      </c>
      <c r="L5242" s="5">
        <f t="shared" si="4413"/>
        <v>0</v>
      </c>
      <c r="M5242" s="5">
        <f t="shared" si="4383"/>
        <v>0</v>
      </c>
      <c r="N5242" s="8">
        <v>622276.85320000001</v>
      </c>
      <c r="O5242" s="5">
        <f>O5243</f>
        <v>0</v>
      </c>
      <c r="P5242" s="5">
        <f t="shared" ref="P5242:V5242" si="4414">P5243</f>
        <v>0</v>
      </c>
      <c r="Q5242" s="5">
        <f t="shared" si="4414"/>
        <v>0</v>
      </c>
      <c r="R5242" s="5">
        <f t="shared" si="4414"/>
        <v>0</v>
      </c>
      <c r="S5242" s="5">
        <f t="shared" si="4414"/>
        <v>0</v>
      </c>
      <c r="T5242" s="8">
        <v>512019.55579999997</v>
      </c>
      <c r="U5242" s="5">
        <f t="shared" si="4414"/>
        <v>0</v>
      </c>
      <c r="V5242" s="36">
        <f t="shared" si="4414"/>
        <v>0</v>
      </c>
      <c r="W5242" s="8">
        <f t="shared" si="4364"/>
        <v>82.281632872408423</v>
      </c>
      <c r="X5242" s="26"/>
    </row>
    <row r="5243" spans="1:24" x14ac:dyDescent="0.25">
      <c r="A5243" s="9" t="s">
        <v>298</v>
      </c>
      <c r="B5243" s="9" t="s">
        <v>1353</v>
      </c>
      <c r="C5243" s="9"/>
      <c r="D5243" s="9"/>
      <c r="E5243" s="13" t="s">
        <v>458</v>
      </c>
      <c r="F5243" s="5"/>
      <c r="G5243" s="5"/>
      <c r="H5243" s="5"/>
      <c r="I5243" s="5"/>
      <c r="J5243" s="5"/>
      <c r="K5243" s="5"/>
      <c r="L5243" s="5"/>
      <c r="M5243" s="5">
        <f t="shared" si="4383"/>
        <v>0</v>
      </c>
      <c r="N5243" s="11">
        <v>122694.469</v>
      </c>
      <c r="O5243" s="5">
        <v>0</v>
      </c>
      <c r="P5243" s="5">
        <v>0</v>
      </c>
      <c r="Q5243" s="5">
        <v>0</v>
      </c>
      <c r="R5243" s="5">
        <v>0</v>
      </c>
      <c r="S5243" s="5">
        <v>0</v>
      </c>
      <c r="T5243" s="11">
        <v>122454.95199</v>
      </c>
      <c r="U5243" s="5">
        <v>0</v>
      </c>
      <c r="V5243" s="36">
        <v>0</v>
      </c>
      <c r="W5243" s="11">
        <f t="shared" si="4364"/>
        <v>99.804785813124141</v>
      </c>
      <c r="X5243" s="26"/>
    </row>
    <row r="5244" spans="1:24" ht="31.5" x14ac:dyDescent="0.25">
      <c r="A5244" s="4" t="s">
        <v>298</v>
      </c>
      <c r="B5244" s="4" t="s">
        <v>1353</v>
      </c>
      <c r="C5244" s="4" t="s">
        <v>22</v>
      </c>
      <c r="D5244" s="4"/>
      <c r="E5244" s="14" t="s">
        <v>699</v>
      </c>
      <c r="F5244" s="5">
        <f t="shared" ref="F5244:L5244" si="4415">F5245</f>
        <v>2145</v>
      </c>
      <c r="G5244" s="5">
        <f t="shared" si="4415"/>
        <v>2145</v>
      </c>
      <c r="H5244" s="5">
        <f t="shared" si="4415"/>
        <v>2145</v>
      </c>
      <c r="I5244" s="5">
        <f t="shared" si="4415"/>
        <v>123</v>
      </c>
      <c r="J5244" s="5">
        <f t="shared" si="4415"/>
        <v>123</v>
      </c>
      <c r="K5244" s="5">
        <f t="shared" si="4415"/>
        <v>123</v>
      </c>
      <c r="L5244" s="5">
        <f t="shared" si="4415"/>
        <v>54.716000000000001</v>
      </c>
      <c r="M5244" s="5">
        <f t="shared" si="4383"/>
        <v>2322.7159999999999</v>
      </c>
      <c r="N5244" s="5">
        <v>122694.469</v>
      </c>
      <c r="O5244" s="5">
        <f>O5245</f>
        <v>1411.3991900000001</v>
      </c>
      <c r="P5244" s="5">
        <f t="shared" ref="P5244:V5244" si="4416">P5245</f>
        <v>0</v>
      </c>
      <c r="Q5244" s="5">
        <f t="shared" si="4416"/>
        <v>0</v>
      </c>
      <c r="R5244" s="5">
        <f t="shared" si="4416"/>
        <v>0</v>
      </c>
      <c r="S5244" s="5">
        <f t="shared" si="4416"/>
        <v>0</v>
      </c>
      <c r="T5244" s="5">
        <v>122454.95199</v>
      </c>
      <c r="U5244" s="5">
        <f t="shared" si="4416"/>
        <v>0</v>
      </c>
      <c r="V5244" s="36">
        <f t="shared" si="4416"/>
        <v>0</v>
      </c>
      <c r="W5244" s="5">
        <f t="shared" si="4364"/>
        <v>99.804785813124141</v>
      </c>
      <c r="X5244" s="26"/>
    </row>
    <row r="5245" spans="1:24" x14ac:dyDescent="0.25">
      <c r="A5245" s="4" t="s">
        <v>298</v>
      </c>
      <c r="B5245" s="4" t="s">
        <v>1353</v>
      </c>
      <c r="C5245" s="4" t="s">
        <v>23</v>
      </c>
      <c r="D5245" s="4"/>
      <c r="E5245" s="14" t="s">
        <v>705</v>
      </c>
      <c r="F5245" s="5">
        <v>2145</v>
      </c>
      <c r="G5245" s="5">
        <v>2145</v>
      </c>
      <c r="H5245" s="5">
        <v>2145</v>
      </c>
      <c r="I5245" s="5">
        <v>123</v>
      </c>
      <c r="J5245" s="5">
        <v>123</v>
      </c>
      <c r="K5245" s="5">
        <v>123</v>
      </c>
      <c r="L5245" s="5">
        <v>54.716000000000001</v>
      </c>
      <c r="M5245" s="5">
        <f t="shared" si="4383"/>
        <v>2322.7159999999999</v>
      </c>
      <c r="N5245" s="5">
        <v>122694.469</v>
      </c>
      <c r="O5245" s="5">
        <v>1411.3991900000001</v>
      </c>
      <c r="P5245" s="5">
        <v>0</v>
      </c>
      <c r="Q5245" s="5">
        <v>0</v>
      </c>
      <c r="R5245" s="5">
        <v>0</v>
      </c>
      <c r="S5245" s="5">
        <v>0</v>
      </c>
      <c r="T5245" s="5">
        <v>122454.95199</v>
      </c>
      <c r="U5245" s="5">
        <v>0</v>
      </c>
      <c r="V5245" s="36">
        <v>0</v>
      </c>
      <c r="W5245" s="5">
        <f t="shared" si="4364"/>
        <v>99.804785813124141</v>
      </c>
      <c r="X5245" s="26"/>
    </row>
    <row r="5246" spans="1:24" s="30" customFormat="1" ht="78.75" x14ac:dyDescent="0.25">
      <c r="A5246" s="4" t="s">
        <v>298</v>
      </c>
      <c r="B5246" s="4" t="s">
        <v>1353</v>
      </c>
      <c r="C5246" s="4" t="s">
        <v>306</v>
      </c>
      <c r="D5246" s="4"/>
      <c r="E5246" s="14" t="s">
        <v>1689</v>
      </c>
      <c r="F5246" s="5"/>
      <c r="G5246" s="5"/>
      <c r="H5246" s="5"/>
      <c r="I5246" s="5"/>
      <c r="J5246" s="5"/>
      <c r="K5246" s="5"/>
      <c r="L5246" s="5"/>
      <c r="M5246" s="5">
        <v>0</v>
      </c>
      <c r="N5246" s="5">
        <v>122694.469</v>
      </c>
      <c r="O5246" s="5">
        <f>O5247</f>
        <v>9.0000000000000006E-5</v>
      </c>
      <c r="P5246" s="5">
        <v>0</v>
      </c>
      <c r="Q5246" s="5">
        <v>0</v>
      </c>
      <c r="R5246" s="5">
        <v>0</v>
      </c>
      <c r="S5246" s="5">
        <v>0</v>
      </c>
      <c r="T5246" s="5">
        <v>122454.95199</v>
      </c>
      <c r="U5246" s="5">
        <v>0</v>
      </c>
      <c r="V5246" s="36">
        <v>0</v>
      </c>
      <c r="W5246" s="5">
        <f t="shared" si="4364"/>
        <v>99.804785813124141</v>
      </c>
      <c r="X5246" s="26"/>
    </row>
    <row r="5247" spans="1:24" s="30" customFormat="1" ht="31.5" x14ac:dyDescent="0.25">
      <c r="A5247" s="4" t="s">
        <v>298</v>
      </c>
      <c r="B5247" s="4" t="s">
        <v>1353</v>
      </c>
      <c r="C5247" s="4" t="s">
        <v>306</v>
      </c>
      <c r="D5247" s="4" t="s">
        <v>11</v>
      </c>
      <c r="E5247" s="14" t="s">
        <v>465</v>
      </c>
      <c r="F5247" s="5"/>
      <c r="G5247" s="5"/>
      <c r="H5247" s="5"/>
      <c r="I5247" s="5"/>
      <c r="J5247" s="5"/>
      <c r="K5247" s="5"/>
      <c r="L5247" s="5"/>
      <c r="M5247" s="5">
        <v>0</v>
      </c>
      <c r="N5247" s="5">
        <v>352.916</v>
      </c>
      <c r="O5247" s="5">
        <v>9.0000000000000006E-5</v>
      </c>
      <c r="P5247" s="5">
        <v>0</v>
      </c>
      <c r="Q5247" s="5">
        <v>0</v>
      </c>
      <c r="R5247" s="5">
        <v>0</v>
      </c>
      <c r="S5247" s="5">
        <v>0</v>
      </c>
      <c r="T5247" s="5">
        <v>348.98757000000001</v>
      </c>
      <c r="U5247" s="5">
        <v>0</v>
      </c>
      <c r="V5247" s="36">
        <v>0</v>
      </c>
      <c r="W5247" s="5">
        <f t="shared" si="4364"/>
        <v>98.886865429734002</v>
      </c>
      <c r="X5247" s="26"/>
    </row>
    <row r="5248" spans="1:24" ht="31.5" x14ac:dyDescent="0.25">
      <c r="A5248" s="4" t="s">
        <v>298</v>
      </c>
      <c r="B5248" s="4" t="s">
        <v>1353</v>
      </c>
      <c r="C5248" s="4" t="s">
        <v>306</v>
      </c>
      <c r="D5248" s="4" t="s">
        <v>12</v>
      </c>
      <c r="E5248" s="14" t="s">
        <v>466</v>
      </c>
      <c r="F5248" s="5">
        <f t="shared" ref="F5248:L5251" si="4417">F5249</f>
        <v>0</v>
      </c>
      <c r="G5248" s="5">
        <f t="shared" si="4417"/>
        <v>0</v>
      </c>
      <c r="H5248" s="5">
        <f t="shared" si="4417"/>
        <v>0</v>
      </c>
      <c r="I5248" s="5">
        <f t="shared" si="4417"/>
        <v>0</v>
      </c>
      <c r="J5248" s="5">
        <f t="shared" si="4417"/>
        <v>0</v>
      </c>
      <c r="K5248" s="5">
        <f t="shared" si="4417"/>
        <v>0</v>
      </c>
      <c r="L5248" s="5">
        <f t="shared" si="4417"/>
        <v>0</v>
      </c>
      <c r="M5248" s="5">
        <f t="shared" si="4383"/>
        <v>0</v>
      </c>
      <c r="N5248" s="5">
        <v>352.916</v>
      </c>
      <c r="O5248" s="5">
        <f t="shared" ref="O5248:O5251" si="4418">O5249</f>
        <v>0</v>
      </c>
      <c r="P5248" s="5">
        <f t="shared" ref="P5248:V5251" si="4419">P5249</f>
        <v>0</v>
      </c>
      <c r="Q5248" s="5">
        <f t="shared" si="4419"/>
        <v>0</v>
      </c>
      <c r="R5248" s="5">
        <f t="shared" si="4419"/>
        <v>0</v>
      </c>
      <c r="S5248" s="5">
        <f t="shared" si="4419"/>
        <v>0</v>
      </c>
      <c r="T5248" s="5">
        <v>348.98757000000001</v>
      </c>
      <c r="U5248" s="5">
        <f t="shared" si="4419"/>
        <v>0</v>
      </c>
      <c r="V5248" s="36">
        <f t="shared" si="4419"/>
        <v>0</v>
      </c>
      <c r="W5248" s="5">
        <f t="shared" si="4364"/>
        <v>98.886865429734002</v>
      </c>
      <c r="X5248" s="26"/>
    </row>
    <row r="5249" spans="1:25" x14ac:dyDescent="0.25">
      <c r="A5249" s="4" t="s">
        <v>298</v>
      </c>
      <c r="B5249" s="4" t="s">
        <v>1353</v>
      </c>
      <c r="C5249" s="4" t="s">
        <v>306</v>
      </c>
      <c r="D5249" s="4" t="s">
        <v>117</v>
      </c>
      <c r="E5249" s="14" t="s">
        <v>467</v>
      </c>
      <c r="F5249" s="5">
        <f t="shared" si="4417"/>
        <v>0</v>
      </c>
      <c r="G5249" s="5">
        <f t="shared" si="4417"/>
        <v>0</v>
      </c>
      <c r="H5249" s="5">
        <f t="shared" si="4417"/>
        <v>0</v>
      </c>
      <c r="I5249" s="5">
        <f t="shared" si="4417"/>
        <v>0</v>
      </c>
      <c r="J5249" s="5">
        <f t="shared" si="4417"/>
        <v>0</v>
      </c>
      <c r="K5249" s="5">
        <f t="shared" si="4417"/>
        <v>0</v>
      </c>
      <c r="L5249" s="5">
        <f t="shared" si="4417"/>
        <v>0</v>
      </c>
      <c r="M5249" s="5">
        <f t="shared" si="4383"/>
        <v>0</v>
      </c>
      <c r="N5249" s="5">
        <v>122341.553</v>
      </c>
      <c r="O5249" s="5">
        <f t="shared" si="4418"/>
        <v>0</v>
      </c>
      <c r="P5249" s="5">
        <f t="shared" si="4419"/>
        <v>0</v>
      </c>
      <c r="Q5249" s="5">
        <f t="shared" si="4419"/>
        <v>0</v>
      </c>
      <c r="R5249" s="5">
        <f t="shared" si="4419"/>
        <v>0</v>
      </c>
      <c r="S5249" s="5">
        <f t="shared" si="4419"/>
        <v>0</v>
      </c>
      <c r="T5249" s="5">
        <v>122105.96442</v>
      </c>
      <c r="U5249" s="5">
        <f t="shared" si="4419"/>
        <v>0</v>
      </c>
      <c r="V5249" s="36">
        <f t="shared" si="4419"/>
        <v>0</v>
      </c>
      <c r="W5249" s="5">
        <f t="shared" si="4364"/>
        <v>99.807433717961715</v>
      </c>
      <c r="X5249" s="26"/>
    </row>
    <row r="5250" spans="1:25" ht="31.5" x14ac:dyDescent="0.25">
      <c r="A5250" s="4" t="s">
        <v>298</v>
      </c>
      <c r="B5250" s="4" t="s">
        <v>1353</v>
      </c>
      <c r="C5250" s="4" t="s">
        <v>306</v>
      </c>
      <c r="D5250" s="4" t="s">
        <v>308</v>
      </c>
      <c r="E5250" s="14" t="s">
        <v>468</v>
      </c>
      <c r="F5250" s="5">
        <f t="shared" si="4417"/>
        <v>0</v>
      </c>
      <c r="G5250" s="5">
        <f t="shared" si="4417"/>
        <v>0</v>
      </c>
      <c r="H5250" s="5">
        <f t="shared" si="4417"/>
        <v>0</v>
      </c>
      <c r="I5250" s="5">
        <f t="shared" si="4417"/>
        <v>0</v>
      </c>
      <c r="J5250" s="5">
        <f t="shared" si="4417"/>
        <v>0</v>
      </c>
      <c r="K5250" s="5">
        <f t="shared" si="4417"/>
        <v>0</v>
      </c>
      <c r="L5250" s="5">
        <f t="shared" si="4417"/>
        <v>0</v>
      </c>
      <c r="M5250" s="5">
        <f t="shared" si="4383"/>
        <v>0</v>
      </c>
      <c r="N5250" s="5">
        <v>122341.553</v>
      </c>
      <c r="O5250" s="5">
        <f t="shared" si="4418"/>
        <v>0</v>
      </c>
      <c r="P5250" s="5">
        <f t="shared" si="4419"/>
        <v>0</v>
      </c>
      <c r="Q5250" s="5">
        <f t="shared" si="4419"/>
        <v>0</v>
      </c>
      <c r="R5250" s="5">
        <f t="shared" si="4419"/>
        <v>0</v>
      </c>
      <c r="S5250" s="5">
        <f t="shared" si="4419"/>
        <v>0</v>
      </c>
      <c r="T5250" s="5">
        <v>122105.96442</v>
      </c>
      <c r="U5250" s="5">
        <f t="shared" si="4419"/>
        <v>0</v>
      </c>
      <c r="V5250" s="36">
        <f t="shared" si="4419"/>
        <v>0</v>
      </c>
      <c r="W5250" s="5">
        <f t="shared" si="4364"/>
        <v>99.807433717961715</v>
      </c>
      <c r="X5250" s="26"/>
    </row>
    <row r="5251" spans="1:25" ht="31.5" hidden="1" x14ac:dyDescent="0.25">
      <c r="A5251" s="4" t="s">
        <v>298</v>
      </c>
      <c r="B5251" s="4" t="s">
        <v>1353</v>
      </c>
      <c r="C5251" s="4" t="s">
        <v>306</v>
      </c>
      <c r="D5251" s="4" t="s">
        <v>300</v>
      </c>
      <c r="E5251" s="14" t="s">
        <v>469</v>
      </c>
      <c r="F5251" s="5">
        <f t="shared" si="4417"/>
        <v>0</v>
      </c>
      <c r="G5251" s="5">
        <f t="shared" si="4417"/>
        <v>0</v>
      </c>
      <c r="H5251" s="5">
        <f t="shared" si="4417"/>
        <v>0</v>
      </c>
      <c r="I5251" s="5">
        <f t="shared" si="4417"/>
        <v>0</v>
      </c>
      <c r="J5251" s="5">
        <f t="shared" si="4417"/>
        <v>0</v>
      </c>
      <c r="K5251" s="5">
        <f t="shared" si="4417"/>
        <v>0</v>
      </c>
      <c r="L5251" s="5">
        <f t="shared" si="4417"/>
        <v>0</v>
      </c>
      <c r="M5251" s="5">
        <f t="shared" si="4383"/>
        <v>0</v>
      </c>
      <c r="N5251" s="5">
        <v>0</v>
      </c>
      <c r="O5251" s="5">
        <f t="shared" si="4418"/>
        <v>0</v>
      </c>
      <c r="P5251" s="5">
        <f t="shared" si="4419"/>
        <v>0</v>
      </c>
      <c r="Q5251" s="5">
        <f t="shared" si="4419"/>
        <v>0</v>
      </c>
      <c r="R5251" s="5">
        <f t="shared" si="4419"/>
        <v>0</v>
      </c>
      <c r="S5251" s="5">
        <f t="shared" si="4419"/>
        <v>0</v>
      </c>
      <c r="T5251" s="5">
        <v>0</v>
      </c>
      <c r="U5251" s="5">
        <f t="shared" si="4419"/>
        <v>0</v>
      </c>
      <c r="V5251" s="36">
        <f t="shared" si="4419"/>
        <v>0</v>
      </c>
      <c r="W5251" s="5" t="e">
        <f t="shared" si="4364"/>
        <v>#DIV/0!</v>
      </c>
      <c r="X5251" s="24" t="s">
        <v>1214</v>
      </c>
    </row>
    <row r="5252" spans="1:25" x14ac:dyDescent="0.25">
      <c r="A5252" s="9" t="s">
        <v>298</v>
      </c>
      <c r="B5252" s="9" t="s">
        <v>1335</v>
      </c>
      <c r="C5252" s="9"/>
      <c r="D5252" s="9"/>
      <c r="E5252" s="13" t="s">
        <v>459</v>
      </c>
      <c r="F5252" s="5"/>
      <c r="G5252" s="5"/>
      <c r="H5252" s="5"/>
      <c r="I5252" s="5"/>
      <c r="J5252" s="5"/>
      <c r="K5252" s="5"/>
      <c r="L5252" s="5"/>
      <c r="M5252" s="5">
        <f t="shared" si="4383"/>
        <v>0</v>
      </c>
      <c r="N5252" s="11">
        <v>442399.69519999996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11">
        <v>333572.41032000002</v>
      </c>
      <c r="U5252" s="5">
        <v>0</v>
      </c>
      <c r="V5252" s="36">
        <v>0</v>
      </c>
      <c r="W5252" s="11">
        <f t="shared" si="4364"/>
        <v>75.400687192878536</v>
      </c>
      <c r="X5252" s="26"/>
    </row>
    <row r="5253" spans="1:25" s="3" customFormat="1" ht="47.25" x14ac:dyDescent="0.25">
      <c r="A5253" s="4" t="s">
        <v>298</v>
      </c>
      <c r="B5253" s="4" t="s">
        <v>1335</v>
      </c>
      <c r="C5253" s="4" t="s">
        <v>96</v>
      </c>
      <c r="D5253" s="4"/>
      <c r="E5253" s="14" t="s">
        <v>908</v>
      </c>
      <c r="F5253" s="8">
        <f t="shared" ref="F5253:L5253" si="4420">F5261+F5254</f>
        <v>2433.9</v>
      </c>
      <c r="G5253" s="8">
        <f t="shared" si="4420"/>
        <v>2433.9</v>
      </c>
      <c r="H5253" s="8">
        <f t="shared" si="4420"/>
        <v>2433.9</v>
      </c>
      <c r="I5253" s="8">
        <f t="shared" si="4420"/>
        <v>0</v>
      </c>
      <c r="J5253" s="8">
        <f t="shared" si="4420"/>
        <v>0</v>
      </c>
      <c r="K5253" s="8">
        <f t="shared" si="4420"/>
        <v>0</v>
      </c>
      <c r="L5253" s="8">
        <f t="shared" si="4420"/>
        <v>2825.78</v>
      </c>
      <c r="M5253" s="8">
        <f t="shared" si="4383"/>
        <v>5259.68</v>
      </c>
      <c r="N5253" s="5">
        <v>96646.606</v>
      </c>
      <c r="O5253" s="8">
        <f>O5261+O5254</f>
        <v>4361.6057000000001</v>
      </c>
      <c r="P5253" s="8">
        <f t="shared" ref="P5253:V5253" si="4421">P5261+P5254</f>
        <v>0</v>
      </c>
      <c r="Q5253" s="8">
        <f t="shared" si="4421"/>
        <v>0</v>
      </c>
      <c r="R5253" s="8">
        <f t="shared" si="4421"/>
        <v>0</v>
      </c>
      <c r="S5253" s="8">
        <f t="shared" si="4421"/>
        <v>0</v>
      </c>
      <c r="T5253" s="5">
        <v>96618.329679999995</v>
      </c>
      <c r="U5253" s="8">
        <f t="shared" si="4421"/>
        <v>0</v>
      </c>
      <c r="V5253" s="34">
        <f t="shared" si="4421"/>
        <v>0</v>
      </c>
      <c r="W5253" s="5">
        <f t="shared" si="4364"/>
        <v>99.970742562858334</v>
      </c>
      <c r="X5253" s="21"/>
    </row>
    <row r="5254" spans="1:25" s="10" customFormat="1" ht="63" x14ac:dyDescent="0.25">
      <c r="A5254" s="4" t="s">
        <v>298</v>
      </c>
      <c r="B5254" s="4" t="s">
        <v>1335</v>
      </c>
      <c r="C5254" s="4" t="s">
        <v>143</v>
      </c>
      <c r="D5254" s="4"/>
      <c r="E5254" s="14" t="s">
        <v>909</v>
      </c>
      <c r="F5254" s="11">
        <f t="shared" ref="F5254:L5259" si="4422">F5255</f>
        <v>2433.9</v>
      </c>
      <c r="G5254" s="11">
        <f t="shared" si="4422"/>
        <v>2433.9</v>
      </c>
      <c r="H5254" s="11">
        <f t="shared" si="4422"/>
        <v>2433.9</v>
      </c>
      <c r="I5254" s="11">
        <f t="shared" si="4422"/>
        <v>0</v>
      </c>
      <c r="J5254" s="11">
        <f t="shared" si="4422"/>
        <v>0</v>
      </c>
      <c r="K5254" s="11">
        <f t="shared" si="4422"/>
        <v>0</v>
      </c>
      <c r="L5254" s="11">
        <f t="shared" si="4422"/>
        <v>2825.78</v>
      </c>
      <c r="M5254" s="11">
        <f t="shared" si="4383"/>
        <v>5259.68</v>
      </c>
      <c r="N5254" s="5">
        <v>96646.606</v>
      </c>
      <c r="O5254" s="11">
        <f t="shared" ref="O5254:O5259" si="4423">O5255</f>
        <v>4361.6057000000001</v>
      </c>
      <c r="P5254" s="11">
        <f t="shared" ref="P5254:V5259" si="4424">P5255</f>
        <v>0</v>
      </c>
      <c r="Q5254" s="11">
        <f t="shared" si="4424"/>
        <v>0</v>
      </c>
      <c r="R5254" s="11">
        <f t="shared" si="4424"/>
        <v>0</v>
      </c>
      <c r="S5254" s="11">
        <f t="shared" si="4424"/>
        <v>0</v>
      </c>
      <c r="T5254" s="5">
        <v>96618.329679999995</v>
      </c>
      <c r="U5254" s="11">
        <f t="shared" si="4424"/>
        <v>0</v>
      </c>
      <c r="V5254" s="35">
        <f t="shared" si="4424"/>
        <v>0</v>
      </c>
      <c r="W5254" s="5">
        <f t="shared" si="4364"/>
        <v>99.970742562858334</v>
      </c>
      <c r="X5254" s="25"/>
    </row>
    <row r="5255" spans="1:25" ht="47.25" x14ac:dyDescent="0.25">
      <c r="A5255" s="4" t="s">
        <v>298</v>
      </c>
      <c r="B5255" s="4" t="s">
        <v>1335</v>
      </c>
      <c r="C5255" s="4" t="s">
        <v>147</v>
      </c>
      <c r="D5255" s="4"/>
      <c r="E5255" s="14" t="s">
        <v>910</v>
      </c>
      <c r="F5255" s="5">
        <f t="shared" si="4422"/>
        <v>2433.9</v>
      </c>
      <c r="G5255" s="5">
        <f t="shared" si="4422"/>
        <v>2433.9</v>
      </c>
      <c r="H5255" s="5">
        <f t="shared" si="4422"/>
        <v>2433.9</v>
      </c>
      <c r="I5255" s="5">
        <f t="shared" si="4422"/>
        <v>0</v>
      </c>
      <c r="J5255" s="5">
        <f t="shared" si="4422"/>
        <v>0</v>
      </c>
      <c r="K5255" s="5">
        <f t="shared" si="4422"/>
        <v>0</v>
      </c>
      <c r="L5255" s="5">
        <f t="shared" si="4422"/>
        <v>2825.78</v>
      </c>
      <c r="M5255" s="5">
        <f t="shared" si="4383"/>
        <v>5259.68</v>
      </c>
      <c r="N5255" s="5">
        <v>96301.706000000006</v>
      </c>
      <c r="O5255" s="5">
        <f t="shared" si="4423"/>
        <v>4361.6057000000001</v>
      </c>
      <c r="P5255" s="5">
        <f t="shared" si="4424"/>
        <v>0</v>
      </c>
      <c r="Q5255" s="5">
        <f t="shared" si="4424"/>
        <v>0</v>
      </c>
      <c r="R5255" s="5">
        <f t="shared" si="4424"/>
        <v>0</v>
      </c>
      <c r="S5255" s="5">
        <f t="shared" si="4424"/>
        <v>0</v>
      </c>
      <c r="T5255" s="5">
        <v>96273.503679999994</v>
      </c>
      <c r="U5255" s="5">
        <f t="shared" si="4424"/>
        <v>0</v>
      </c>
      <c r="V5255" s="36">
        <f t="shared" si="4424"/>
        <v>0</v>
      </c>
      <c r="W5255" s="5">
        <f t="shared" si="4364"/>
        <v>99.970714620569638</v>
      </c>
      <c r="X5255" s="26"/>
    </row>
    <row r="5256" spans="1:25" ht="94.5" x14ac:dyDescent="0.25">
      <c r="A5256" s="4" t="s">
        <v>298</v>
      </c>
      <c r="B5256" s="4" t="s">
        <v>1335</v>
      </c>
      <c r="C5256" s="4" t="s">
        <v>307</v>
      </c>
      <c r="D5256" s="4"/>
      <c r="E5256" s="14" t="s">
        <v>519</v>
      </c>
      <c r="F5256" s="5">
        <f t="shared" si="4422"/>
        <v>2433.9</v>
      </c>
      <c r="G5256" s="5">
        <f t="shared" si="4422"/>
        <v>2433.9</v>
      </c>
      <c r="H5256" s="5">
        <f t="shared" si="4422"/>
        <v>2433.9</v>
      </c>
      <c r="I5256" s="5">
        <f t="shared" si="4422"/>
        <v>0</v>
      </c>
      <c r="J5256" s="5">
        <f t="shared" si="4422"/>
        <v>0</v>
      </c>
      <c r="K5256" s="5">
        <f t="shared" si="4422"/>
        <v>0</v>
      </c>
      <c r="L5256" s="5">
        <f t="shared" si="4422"/>
        <v>2825.78</v>
      </c>
      <c r="M5256" s="5">
        <f t="shared" si="4383"/>
        <v>5259.68</v>
      </c>
      <c r="N5256" s="5">
        <v>10176.532999999999</v>
      </c>
      <c r="O5256" s="5">
        <f t="shared" si="4423"/>
        <v>4361.6057000000001</v>
      </c>
      <c r="P5256" s="5">
        <f t="shared" si="4424"/>
        <v>0</v>
      </c>
      <c r="Q5256" s="5">
        <f t="shared" si="4424"/>
        <v>0</v>
      </c>
      <c r="R5256" s="5">
        <f t="shared" si="4424"/>
        <v>0</v>
      </c>
      <c r="S5256" s="5">
        <f t="shared" si="4424"/>
        <v>0</v>
      </c>
      <c r="T5256" s="5">
        <v>10148.33167</v>
      </c>
      <c r="U5256" s="5">
        <f t="shared" si="4424"/>
        <v>0</v>
      </c>
      <c r="V5256" s="36">
        <f t="shared" si="4424"/>
        <v>0</v>
      </c>
      <c r="W5256" s="5">
        <f t="shared" si="4364"/>
        <v>99.722878803616126</v>
      </c>
      <c r="X5256" s="26"/>
    </row>
    <row r="5257" spans="1:25" x14ac:dyDescent="0.25">
      <c r="A5257" s="4" t="s">
        <v>298</v>
      </c>
      <c r="B5257" s="4" t="s">
        <v>1335</v>
      </c>
      <c r="C5257" s="4" t="s">
        <v>307</v>
      </c>
      <c r="D5257" s="4" t="s">
        <v>117</v>
      </c>
      <c r="E5257" s="14" t="s">
        <v>467</v>
      </c>
      <c r="F5257" s="5">
        <f t="shared" si="4422"/>
        <v>2433.9</v>
      </c>
      <c r="G5257" s="5">
        <f t="shared" si="4422"/>
        <v>2433.9</v>
      </c>
      <c r="H5257" s="5">
        <f t="shared" si="4422"/>
        <v>2433.9</v>
      </c>
      <c r="I5257" s="5">
        <f t="shared" si="4422"/>
        <v>0</v>
      </c>
      <c r="J5257" s="5">
        <f t="shared" si="4422"/>
        <v>0</v>
      </c>
      <c r="K5257" s="5">
        <f t="shared" si="4422"/>
        <v>0</v>
      </c>
      <c r="L5257" s="5">
        <f t="shared" si="4422"/>
        <v>2825.78</v>
      </c>
      <c r="M5257" s="5">
        <f t="shared" si="4383"/>
        <v>5259.68</v>
      </c>
      <c r="N5257" s="5">
        <v>10176.532999999999</v>
      </c>
      <c r="O5257" s="5">
        <f t="shared" si="4423"/>
        <v>4361.6057000000001</v>
      </c>
      <c r="P5257" s="5">
        <f t="shared" si="4424"/>
        <v>0</v>
      </c>
      <c r="Q5257" s="5">
        <f t="shared" si="4424"/>
        <v>0</v>
      </c>
      <c r="R5257" s="5">
        <f t="shared" si="4424"/>
        <v>0</v>
      </c>
      <c r="S5257" s="5">
        <f t="shared" si="4424"/>
        <v>0</v>
      </c>
      <c r="T5257" s="5">
        <v>10148.33167</v>
      </c>
      <c r="U5257" s="5">
        <f t="shared" si="4424"/>
        <v>0</v>
      </c>
      <c r="V5257" s="36">
        <f t="shared" si="4424"/>
        <v>0</v>
      </c>
      <c r="W5257" s="5">
        <f t="shared" si="4364"/>
        <v>99.722878803616126</v>
      </c>
      <c r="X5257" s="26"/>
    </row>
    <row r="5258" spans="1:25" ht="31.5" x14ac:dyDescent="0.25">
      <c r="A5258" s="4" t="s">
        <v>298</v>
      </c>
      <c r="B5258" s="4" t="s">
        <v>1335</v>
      </c>
      <c r="C5258" s="4" t="s">
        <v>307</v>
      </c>
      <c r="D5258" s="4" t="s">
        <v>308</v>
      </c>
      <c r="E5258" s="14" t="s">
        <v>468</v>
      </c>
      <c r="F5258" s="5">
        <f t="shared" si="4422"/>
        <v>2433.9</v>
      </c>
      <c r="G5258" s="5">
        <f t="shared" si="4422"/>
        <v>2433.9</v>
      </c>
      <c r="H5258" s="5">
        <f t="shared" si="4422"/>
        <v>2433.9</v>
      </c>
      <c r="I5258" s="5">
        <f t="shared" si="4422"/>
        <v>0</v>
      </c>
      <c r="J5258" s="5">
        <f t="shared" si="4422"/>
        <v>0</v>
      </c>
      <c r="K5258" s="5">
        <f t="shared" si="4422"/>
        <v>0</v>
      </c>
      <c r="L5258" s="5">
        <f t="shared" si="4422"/>
        <v>2825.78</v>
      </c>
      <c r="M5258" s="5">
        <f t="shared" si="4383"/>
        <v>5259.68</v>
      </c>
      <c r="N5258" s="5">
        <v>10176.532999999999</v>
      </c>
      <c r="O5258" s="5">
        <f t="shared" si="4423"/>
        <v>4361.6057000000001</v>
      </c>
      <c r="P5258" s="5">
        <f t="shared" si="4424"/>
        <v>0</v>
      </c>
      <c r="Q5258" s="5">
        <f t="shared" si="4424"/>
        <v>0</v>
      </c>
      <c r="R5258" s="5">
        <f t="shared" si="4424"/>
        <v>0</v>
      </c>
      <c r="S5258" s="5">
        <f t="shared" si="4424"/>
        <v>0</v>
      </c>
      <c r="T5258" s="5">
        <v>10148.33167</v>
      </c>
      <c r="U5258" s="5">
        <f t="shared" si="4424"/>
        <v>0</v>
      </c>
      <c r="V5258" s="36">
        <f t="shared" si="4424"/>
        <v>0</v>
      </c>
      <c r="W5258" s="5">
        <f t="shared" si="4364"/>
        <v>99.722878803616126</v>
      </c>
      <c r="X5258" s="26"/>
    </row>
    <row r="5259" spans="1:25" ht="63" x14ac:dyDescent="0.25">
      <c r="A5259" s="4" t="s">
        <v>298</v>
      </c>
      <c r="B5259" s="4" t="s">
        <v>1335</v>
      </c>
      <c r="C5259" s="4" t="s">
        <v>309</v>
      </c>
      <c r="D5259" s="4"/>
      <c r="E5259" s="14" t="s">
        <v>520</v>
      </c>
      <c r="F5259" s="5">
        <f t="shared" si="4422"/>
        <v>2433.9</v>
      </c>
      <c r="G5259" s="5">
        <f t="shared" si="4422"/>
        <v>2433.9</v>
      </c>
      <c r="H5259" s="5">
        <f t="shared" si="4422"/>
        <v>2433.9</v>
      </c>
      <c r="I5259" s="5">
        <f t="shared" si="4422"/>
        <v>0</v>
      </c>
      <c r="J5259" s="5">
        <f t="shared" si="4422"/>
        <v>0</v>
      </c>
      <c r="K5259" s="5">
        <f t="shared" si="4422"/>
        <v>0</v>
      </c>
      <c r="L5259" s="5">
        <f t="shared" si="4422"/>
        <v>2825.78</v>
      </c>
      <c r="M5259" s="5">
        <f t="shared" si="4383"/>
        <v>5259.68</v>
      </c>
      <c r="N5259" s="5">
        <v>1725.748</v>
      </c>
      <c r="O5259" s="5">
        <f t="shared" si="4423"/>
        <v>4361.6057000000001</v>
      </c>
      <c r="P5259" s="5">
        <f t="shared" si="4424"/>
        <v>0</v>
      </c>
      <c r="Q5259" s="5">
        <f t="shared" si="4424"/>
        <v>0</v>
      </c>
      <c r="R5259" s="5">
        <f t="shared" si="4424"/>
        <v>0</v>
      </c>
      <c r="S5259" s="5">
        <f t="shared" si="4424"/>
        <v>0</v>
      </c>
      <c r="T5259" s="5">
        <v>1725.74701</v>
      </c>
      <c r="U5259" s="5">
        <f t="shared" si="4424"/>
        <v>0</v>
      </c>
      <c r="V5259" s="36">
        <f t="shared" si="4424"/>
        <v>0</v>
      </c>
      <c r="W5259" s="5">
        <f t="shared" ref="W5259:W5322" si="4425">T5259/N5259*100</f>
        <v>99.999942633571067</v>
      </c>
      <c r="X5259" s="26"/>
    </row>
    <row r="5260" spans="1:25" x14ac:dyDescent="0.25">
      <c r="A5260" s="4" t="s">
        <v>298</v>
      </c>
      <c r="B5260" s="4" t="s">
        <v>1335</v>
      </c>
      <c r="C5260" s="4" t="s">
        <v>309</v>
      </c>
      <c r="D5260" s="4" t="s">
        <v>117</v>
      </c>
      <c r="E5260" s="14" t="s">
        <v>467</v>
      </c>
      <c r="F5260" s="5">
        <v>2433.9</v>
      </c>
      <c r="G5260" s="5">
        <v>2433.9</v>
      </c>
      <c r="H5260" s="5">
        <v>2433.9</v>
      </c>
      <c r="I5260" s="5"/>
      <c r="J5260" s="5"/>
      <c r="K5260" s="5"/>
      <c r="L5260" s="5">
        <f>3015.209-187.56-1.629-0.24</f>
        <v>2825.78</v>
      </c>
      <c r="M5260" s="5">
        <f t="shared" si="4383"/>
        <v>5259.68</v>
      </c>
      <c r="N5260" s="5">
        <v>1725.748</v>
      </c>
      <c r="O5260" s="5">
        <v>4361.6057000000001</v>
      </c>
      <c r="P5260" s="5">
        <v>0</v>
      </c>
      <c r="Q5260" s="5">
        <v>0</v>
      </c>
      <c r="R5260" s="5">
        <v>0</v>
      </c>
      <c r="S5260" s="5">
        <v>0</v>
      </c>
      <c r="T5260" s="5">
        <v>1725.74701</v>
      </c>
      <c r="U5260" s="5">
        <v>0</v>
      </c>
      <c r="V5260" s="36">
        <v>0</v>
      </c>
      <c r="W5260" s="5">
        <f t="shared" si="4425"/>
        <v>99.999942633571067</v>
      </c>
      <c r="X5260" s="26"/>
    </row>
    <row r="5261" spans="1:25" s="10" customFormat="1" ht="31.5" x14ac:dyDescent="0.25">
      <c r="A5261" s="4" t="s">
        <v>298</v>
      </c>
      <c r="B5261" s="4" t="s">
        <v>1335</v>
      </c>
      <c r="C5261" s="4" t="s">
        <v>309</v>
      </c>
      <c r="D5261" s="4" t="s">
        <v>308</v>
      </c>
      <c r="E5261" s="14" t="s">
        <v>468</v>
      </c>
      <c r="F5261" s="11">
        <f t="shared" ref="F5261:L5266" si="4426">F5262</f>
        <v>0</v>
      </c>
      <c r="G5261" s="11">
        <f t="shared" si="4426"/>
        <v>0</v>
      </c>
      <c r="H5261" s="11">
        <f t="shared" si="4426"/>
        <v>0</v>
      </c>
      <c r="I5261" s="11">
        <f t="shared" si="4426"/>
        <v>0</v>
      </c>
      <c r="J5261" s="11">
        <f t="shared" si="4426"/>
        <v>0</v>
      </c>
      <c r="K5261" s="11">
        <f t="shared" si="4426"/>
        <v>0</v>
      </c>
      <c r="L5261" s="11">
        <f t="shared" si="4426"/>
        <v>0</v>
      </c>
      <c r="M5261" s="11">
        <f t="shared" si="4383"/>
        <v>0</v>
      </c>
      <c r="N5261" s="5">
        <v>1725.748</v>
      </c>
      <c r="O5261" s="11">
        <f t="shared" ref="O5261:O5266" si="4427">O5262</f>
        <v>0</v>
      </c>
      <c r="P5261" s="11">
        <f t="shared" ref="P5261:V5266" si="4428">P5262</f>
        <v>0</v>
      </c>
      <c r="Q5261" s="11">
        <f t="shared" si="4428"/>
        <v>0</v>
      </c>
      <c r="R5261" s="11">
        <f t="shared" si="4428"/>
        <v>0</v>
      </c>
      <c r="S5261" s="11">
        <f t="shared" si="4428"/>
        <v>0</v>
      </c>
      <c r="T5261" s="5">
        <v>1725.74701</v>
      </c>
      <c r="U5261" s="11">
        <f t="shared" si="4428"/>
        <v>0</v>
      </c>
      <c r="V5261" s="35">
        <f t="shared" si="4428"/>
        <v>0</v>
      </c>
      <c r="W5261" s="5">
        <f t="shared" si="4425"/>
        <v>99.999942633571067</v>
      </c>
      <c r="X5261" s="26"/>
      <c r="Y5261" s="10" t="s">
        <v>1236</v>
      </c>
    </row>
    <row r="5262" spans="1:25" ht="47.25" x14ac:dyDescent="0.25">
      <c r="A5262" s="4" t="s">
        <v>298</v>
      </c>
      <c r="B5262" s="4" t="s">
        <v>1335</v>
      </c>
      <c r="C5262" s="4" t="s">
        <v>794</v>
      </c>
      <c r="D5262" s="4"/>
      <c r="E5262" s="14" t="s">
        <v>816</v>
      </c>
      <c r="F5262" s="5">
        <f t="shared" si="4426"/>
        <v>0</v>
      </c>
      <c r="G5262" s="5">
        <f t="shared" si="4426"/>
        <v>0</v>
      </c>
      <c r="H5262" s="5">
        <f t="shared" si="4426"/>
        <v>0</v>
      </c>
      <c r="I5262" s="5">
        <f t="shared" si="4426"/>
        <v>0</v>
      </c>
      <c r="J5262" s="5">
        <f t="shared" si="4426"/>
        <v>0</v>
      </c>
      <c r="K5262" s="5">
        <f t="shared" si="4426"/>
        <v>0</v>
      </c>
      <c r="L5262" s="5">
        <f t="shared" si="4426"/>
        <v>0</v>
      </c>
      <c r="M5262" s="5">
        <f t="shared" si="4383"/>
        <v>0</v>
      </c>
      <c r="N5262" s="5">
        <v>83250</v>
      </c>
      <c r="O5262" s="5">
        <f t="shared" si="4427"/>
        <v>0</v>
      </c>
      <c r="P5262" s="5">
        <f t="shared" si="4428"/>
        <v>0</v>
      </c>
      <c r="Q5262" s="5">
        <f t="shared" si="4428"/>
        <v>0</v>
      </c>
      <c r="R5262" s="5">
        <f t="shared" si="4428"/>
        <v>0</v>
      </c>
      <c r="S5262" s="5">
        <f t="shared" si="4428"/>
        <v>0</v>
      </c>
      <c r="T5262" s="5">
        <v>83250</v>
      </c>
      <c r="U5262" s="5">
        <f t="shared" si="4428"/>
        <v>0</v>
      </c>
      <c r="V5262" s="36">
        <f t="shared" si="4428"/>
        <v>0</v>
      </c>
      <c r="W5262" s="5">
        <f t="shared" si="4425"/>
        <v>100</v>
      </c>
      <c r="X5262" s="26"/>
      <c r="Y5262" s="10" t="s">
        <v>1236</v>
      </c>
    </row>
    <row r="5263" spans="1:25" x14ac:dyDescent="0.25">
      <c r="A5263" s="4" t="s">
        <v>298</v>
      </c>
      <c r="B5263" s="4" t="s">
        <v>1335</v>
      </c>
      <c r="C5263" s="4" t="s">
        <v>794</v>
      </c>
      <c r="D5263" s="4" t="s">
        <v>117</v>
      </c>
      <c r="E5263" s="14" t="s">
        <v>467</v>
      </c>
      <c r="F5263" s="5">
        <f t="shared" si="4426"/>
        <v>0</v>
      </c>
      <c r="G5263" s="5">
        <f t="shared" si="4426"/>
        <v>0</v>
      </c>
      <c r="H5263" s="5">
        <f t="shared" si="4426"/>
        <v>0</v>
      </c>
      <c r="I5263" s="5">
        <f t="shared" si="4426"/>
        <v>0</v>
      </c>
      <c r="J5263" s="5">
        <f t="shared" si="4426"/>
        <v>0</v>
      </c>
      <c r="K5263" s="5">
        <f t="shared" si="4426"/>
        <v>0</v>
      </c>
      <c r="L5263" s="5">
        <f t="shared" si="4426"/>
        <v>0</v>
      </c>
      <c r="M5263" s="5">
        <f t="shared" si="4383"/>
        <v>0</v>
      </c>
      <c r="N5263" s="5">
        <v>83250</v>
      </c>
      <c r="O5263" s="5">
        <f t="shared" si="4427"/>
        <v>0</v>
      </c>
      <c r="P5263" s="5">
        <f t="shared" si="4428"/>
        <v>0</v>
      </c>
      <c r="Q5263" s="5">
        <f t="shared" si="4428"/>
        <v>0</v>
      </c>
      <c r="R5263" s="5">
        <f t="shared" si="4428"/>
        <v>0</v>
      </c>
      <c r="S5263" s="5">
        <f t="shared" si="4428"/>
        <v>0</v>
      </c>
      <c r="T5263" s="5">
        <v>83250</v>
      </c>
      <c r="U5263" s="5">
        <f t="shared" si="4428"/>
        <v>0</v>
      </c>
      <c r="V5263" s="36">
        <f t="shared" si="4428"/>
        <v>0</v>
      </c>
      <c r="W5263" s="5">
        <f t="shared" si="4425"/>
        <v>100</v>
      </c>
      <c r="X5263" s="26"/>
      <c r="Y5263" s="10" t="s">
        <v>1236</v>
      </c>
    </row>
    <row r="5264" spans="1:25" x14ac:dyDescent="0.25">
      <c r="A5264" s="4" t="s">
        <v>298</v>
      </c>
      <c r="B5264" s="4" t="s">
        <v>1335</v>
      </c>
      <c r="C5264" s="4" t="s">
        <v>794</v>
      </c>
      <c r="D5264" s="4" t="s">
        <v>336</v>
      </c>
      <c r="E5264" s="14" t="s">
        <v>472</v>
      </c>
      <c r="F5264" s="5">
        <f t="shared" si="4426"/>
        <v>0</v>
      </c>
      <c r="G5264" s="5">
        <f t="shared" si="4426"/>
        <v>0</v>
      </c>
      <c r="H5264" s="5">
        <f t="shared" si="4426"/>
        <v>0</v>
      </c>
      <c r="I5264" s="5">
        <f t="shared" si="4426"/>
        <v>0</v>
      </c>
      <c r="J5264" s="5">
        <f t="shared" si="4426"/>
        <v>0</v>
      </c>
      <c r="K5264" s="5">
        <f t="shared" si="4426"/>
        <v>0</v>
      </c>
      <c r="L5264" s="5">
        <f t="shared" si="4426"/>
        <v>0</v>
      </c>
      <c r="M5264" s="5">
        <f t="shared" si="4383"/>
        <v>0</v>
      </c>
      <c r="N5264" s="5">
        <v>83250</v>
      </c>
      <c r="O5264" s="5">
        <f t="shared" si="4427"/>
        <v>0</v>
      </c>
      <c r="P5264" s="5">
        <f t="shared" si="4428"/>
        <v>0</v>
      </c>
      <c r="Q5264" s="5">
        <f t="shared" si="4428"/>
        <v>0</v>
      </c>
      <c r="R5264" s="5">
        <f t="shared" si="4428"/>
        <v>0</v>
      </c>
      <c r="S5264" s="5">
        <f t="shared" si="4428"/>
        <v>0</v>
      </c>
      <c r="T5264" s="5">
        <v>83250</v>
      </c>
      <c r="U5264" s="5">
        <f t="shared" si="4428"/>
        <v>0</v>
      </c>
      <c r="V5264" s="36">
        <f t="shared" si="4428"/>
        <v>0</v>
      </c>
      <c r="W5264" s="5">
        <f t="shared" si="4425"/>
        <v>100</v>
      </c>
      <c r="X5264" s="26"/>
      <c r="Y5264" s="10" t="s">
        <v>1236</v>
      </c>
    </row>
    <row r="5265" spans="1:25" ht="47.25" x14ac:dyDescent="0.25">
      <c r="A5265" s="4" t="s">
        <v>298</v>
      </c>
      <c r="B5265" s="4" t="s">
        <v>1335</v>
      </c>
      <c r="C5265" s="4" t="s">
        <v>310</v>
      </c>
      <c r="D5265" s="4"/>
      <c r="E5265" s="14" t="s">
        <v>522</v>
      </c>
      <c r="F5265" s="5">
        <f t="shared" si="4426"/>
        <v>0</v>
      </c>
      <c r="G5265" s="5">
        <f t="shared" si="4426"/>
        <v>0</v>
      </c>
      <c r="H5265" s="5">
        <f t="shared" si="4426"/>
        <v>0</v>
      </c>
      <c r="I5265" s="5">
        <f t="shared" si="4426"/>
        <v>0</v>
      </c>
      <c r="J5265" s="5">
        <f t="shared" si="4426"/>
        <v>0</v>
      </c>
      <c r="K5265" s="5">
        <f t="shared" si="4426"/>
        <v>0</v>
      </c>
      <c r="L5265" s="5">
        <f t="shared" si="4426"/>
        <v>0</v>
      </c>
      <c r="M5265" s="5">
        <f t="shared" si="4383"/>
        <v>0</v>
      </c>
      <c r="N5265" s="5">
        <v>1149.425</v>
      </c>
      <c r="O5265" s="5">
        <f t="shared" si="4427"/>
        <v>0</v>
      </c>
      <c r="P5265" s="5">
        <f t="shared" si="4428"/>
        <v>0</v>
      </c>
      <c r="Q5265" s="5">
        <f t="shared" si="4428"/>
        <v>0</v>
      </c>
      <c r="R5265" s="5">
        <f t="shared" si="4428"/>
        <v>0</v>
      </c>
      <c r="S5265" s="5">
        <f t="shared" si="4428"/>
        <v>0</v>
      </c>
      <c r="T5265" s="5">
        <v>1149.425</v>
      </c>
      <c r="U5265" s="5">
        <f t="shared" si="4428"/>
        <v>0</v>
      </c>
      <c r="V5265" s="36">
        <f t="shared" si="4428"/>
        <v>0</v>
      </c>
      <c r="W5265" s="5">
        <f t="shared" si="4425"/>
        <v>100</v>
      </c>
      <c r="X5265" s="26"/>
      <c r="Y5265" s="10" t="s">
        <v>1236</v>
      </c>
    </row>
    <row r="5266" spans="1:25" x14ac:dyDescent="0.25">
      <c r="A5266" s="4" t="s">
        <v>298</v>
      </c>
      <c r="B5266" s="4" t="s">
        <v>1335</v>
      </c>
      <c r="C5266" s="4" t="s">
        <v>310</v>
      </c>
      <c r="D5266" s="4" t="s">
        <v>117</v>
      </c>
      <c r="E5266" s="14" t="s">
        <v>467</v>
      </c>
      <c r="F5266" s="5">
        <f t="shared" si="4426"/>
        <v>0</v>
      </c>
      <c r="G5266" s="5">
        <f t="shared" si="4426"/>
        <v>0</v>
      </c>
      <c r="H5266" s="5">
        <f t="shared" si="4426"/>
        <v>0</v>
      </c>
      <c r="I5266" s="5">
        <f t="shared" si="4426"/>
        <v>0</v>
      </c>
      <c r="J5266" s="5">
        <f t="shared" si="4426"/>
        <v>0</v>
      </c>
      <c r="K5266" s="5">
        <f t="shared" si="4426"/>
        <v>0</v>
      </c>
      <c r="L5266" s="5">
        <f t="shared" si="4426"/>
        <v>0</v>
      </c>
      <c r="M5266" s="5">
        <f t="shared" si="4383"/>
        <v>0</v>
      </c>
      <c r="N5266" s="5">
        <v>1149.425</v>
      </c>
      <c r="O5266" s="5">
        <f t="shared" si="4427"/>
        <v>0</v>
      </c>
      <c r="P5266" s="5">
        <f t="shared" si="4428"/>
        <v>0</v>
      </c>
      <c r="Q5266" s="5">
        <f t="shared" si="4428"/>
        <v>0</v>
      </c>
      <c r="R5266" s="5">
        <f t="shared" si="4428"/>
        <v>0</v>
      </c>
      <c r="S5266" s="5">
        <f t="shared" si="4428"/>
        <v>0</v>
      </c>
      <c r="T5266" s="5">
        <v>1149.425</v>
      </c>
      <c r="U5266" s="5">
        <f t="shared" si="4428"/>
        <v>0</v>
      </c>
      <c r="V5266" s="36">
        <f t="shared" si="4428"/>
        <v>0</v>
      </c>
      <c r="W5266" s="5">
        <f t="shared" si="4425"/>
        <v>100</v>
      </c>
      <c r="X5266" s="26"/>
      <c r="Y5266" s="10" t="s">
        <v>1236</v>
      </c>
    </row>
    <row r="5267" spans="1:25" ht="31.5" x14ac:dyDescent="0.25">
      <c r="A5267" s="4" t="s">
        <v>298</v>
      </c>
      <c r="B5267" s="4" t="s">
        <v>1335</v>
      </c>
      <c r="C5267" s="4" t="s">
        <v>310</v>
      </c>
      <c r="D5267" s="4" t="s">
        <v>308</v>
      </c>
      <c r="E5267" s="14" t="s">
        <v>468</v>
      </c>
      <c r="F5267" s="5"/>
      <c r="G5267" s="5"/>
      <c r="H5267" s="5"/>
      <c r="I5267" s="5"/>
      <c r="J5267" s="5"/>
      <c r="K5267" s="5"/>
      <c r="L5267" s="5"/>
      <c r="M5267" s="5">
        <f t="shared" si="4383"/>
        <v>0</v>
      </c>
      <c r="N5267" s="5">
        <v>1149.425</v>
      </c>
      <c r="O5267" s="5">
        <v>0</v>
      </c>
      <c r="P5267" s="5">
        <v>0</v>
      </c>
      <c r="Q5267" s="5">
        <v>0</v>
      </c>
      <c r="R5267" s="5">
        <v>0</v>
      </c>
      <c r="S5267" s="5">
        <v>0</v>
      </c>
      <c r="T5267" s="5">
        <v>1149.425</v>
      </c>
      <c r="U5267" s="5">
        <v>0</v>
      </c>
      <c r="V5267" s="36">
        <v>0</v>
      </c>
      <c r="W5267" s="5">
        <f t="shared" si="4425"/>
        <v>100</v>
      </c>
      <c r="X5267" s="26"/>
      <c r="Y5267" s="10" t="s">
        <v>1236</v>
      </c>
    </row>
    <row r="5268" spans="1:25" s="3" customFormat="1" ht="63" x14ac:dyDescent="0.25">
      <c r="A5268" s="4" t="s">
        <v>298</v>
      </c>
      <c r="B5268" s="4" t="s">
        <v>1335</v>
      </c>
      <c r="C5268" s="4" t="s">
        <v>144</v>
      </c>
      <c r="D5268" s="4"/>
      <c r="E5268" s="14" t="s">
        <v>912</v>
      </c>
      <c r="F5268" s="8">
        <f t="shared" ref="F5268:L5269" si="4429">F5269</f>
        <v>28457.1</v>
      </c>
      <c r="G5268" s="8">
        <f t="shared" si="4429"/>
        <v>18457.099999999999</v>
      </c>
      <c r="H5268" s="8">
        <f t="shared" si="4429"/>
        <v>18457.099999999999</v>
      </c>
      <c r="I5268" s="8">
        <f t="shared" si="4429"/>
        <v>0</v>
      </c>
      <c r="J5268" s="8">
        <f t="shared" si="4429"/>
        <v>0</v>
      </c>
      <c r="K5268" s="8">
        <f t="shared" si="4429"/>
        <v>0</v>
      </c>
      <c r="L5268" s="8">
        <f t="shared" si="4429"/>
        <v>3165.6110000000003</v>
      </c>
      <c r="M5268" s="8">
        <f t="shared" si="4383"/>
        <v>31622.710999999999</v>
      </c>
      <c r="N5268" s="5">
        <v>344.9</v>
      </c>
      <c r="O5268" s="8">
        <f>O5269</f>
        <v>17038.546559999999</v>
      </c>
      <c r="P5268" s="8">
        <f t="shared" ref="P5268:V5268" si="4430">P5269</f>
        <v>0</v>
      </c>
      <c r="Q5268" s="8">
        <f t="shared" si="4430"/>
        <v>0</v>
      </c>
      <c r="R5268" s="8">
        <f t="shared" si="4430"/>
        <v>0</v>
      </c>
      <c r="S5268" s="8">
        <f t="shared" si="4430"/>
        <v>0</v>
      </c>
      <c r="T5268" s="5">
        <v>344.82600000000002</v>
      </c>
      <c r="U5268" s="8">
        <f t="shared" si="4430"/>
        <v>0</v>
      </c>
      <c r="V5268" s="34">
        <f t="shared" si="4430"/>
        <v>0</v>
      </c>
      <c r="W5268" s="5">
        <f t="shared" si="4425"/>
        <v>99.978544505653815</v>
      </c>
      <c r="X5268" s="21"/>
    </row>
    <row r="5269" spans="1:25" s="10" customFormat="1" x14ac:dyDescent="0.25">
      <c r="A5269" s="4" t="s">
        <v>298</v>
      </c>
      <c r="B5269" s="4" t="s">
        <v>1335</v>
      </c>
      <c r="C5269" s="4" t="s">
        <v>311</v>
      </c>
      <c r="D5269" s="4"/>
      <c r="E5269" s="14" t="s">
        <v>913</v>
      </c>
      <c r="F5269" s="11">
        <f t="shared" si="4429"/>
        <v>28457.1</v>
      </c>
      <c r="G5269" s="11">
        <f t="shared" si="4429"/>
        <v>18457.099999999999</v>
      </c>
      <c r="H5269" s="11">
        <f t="shared" si="4429"/>
        <v>18457.099999999999</v>
      </c>
      <c r="I5269" s="11">
        <f t="shared" si="4429"/>
        <v>0</v>
      </c>
      <c r="J5269" s="11">
        <f t="shared" si="4429"/>
        <v>0</v>
      </c>
      <c r="K5269" s="11">
        <f t="shared" si="4429"/>
        <v>0</v>
      </c>
      <c r="L5269" s="11">
        <f>L5270+L5329</f>
        <v>3165.6110000000003</v>
      </c>
      <c r="M5269" s="11">
        <f t="shared" si="4383"/>
        <v>31622.710999999999</v>
      </c>
      <c r="N5269" s="5">
        <v>344.9</v>
      </c>
      <c r="O5269" s="11">
        <f t="shared" ref="O5269:V5269" si="4431">O5270+O5329</f>
        <v>17038.546559999999</v>
      </c>
      <c r="P5269" s="11">
        <f t="shared" si="4431"/>
        <v>0</v>
      </c>
      <c r="Q5269" s="11">
        <f t="shared" si="4431"/>
        <v>0</v>
      </c>
      <c r="R5269" s="11">
        <f t="shared" si="4431"/>
        <v>0</v>
      </c>
      <c r="S5269" s="11">
        <f t="shared" si="4431"/>
        <v>0</v>
      </c>
      <c r="T5269" s="5">
        <v>344.82600000000002</v>
      </c>
      <c r="U5269" s="11">
        <f t="shared" si="4431"/>
        <v>0</v>
      </c>
      <c r="V5269" s="35">
        <f t="shared" si="4431"/>
        <v>0</v>
      </c>
      <c r="W5269" s="5">
        <f t="shared" si="4425"/>
        <v>99.978544505653815</v>
      </c>
      <c r="X5269" s="25"/>
    </row>
    <row r="5270" spans="1:25" x14ac:dyDescent="0.25">
      <c r="A5270" s="4" t="s">
        <v>298</v>
      </c>
      <c r="B5270" s="4" t="s">
        <v>1335</v>
      </c>
      <c r="C5270" s="4" t="s">
        <v>311</v>
      </c>
      <c r="D5270" s="4" t="s">
        <v>117</v>
      </c>
      <c r="E5270" s="14" t="s">
        <v>467</v>
      </c>
      <c r="F5270" s="5">
        <f t="shared" ref="F5270:L5270" si="4432">F5271+F5286+F5312</f>
        <v>28457.1</v>
      </c>
      <c r="G5270" s="5">
        <f t="shared" si="4432"/>
        <v>18457.099999999999</v>
      </c>
      <c r="H5270" s="5">
        <f t="shared" si="4432"/>
        <v>18457.099999999999</v>
      </c>
      <c r="I5270" s="5">
        <f t="shared" si="4432"/>
        <v>0</v>
      </c>
      <c r="J5270" s="5">
        <f t="shared" si="4432"/>
        <v>0</v>
      </c>
      <c r="K5270" s="5">
        <f t="shared" si="4432"/>
        <v>0</v>
      </c>
      <c r="L5270" s="5">
        <f t="shared" si="4432"/>
        <v>2835.2070000000003</v>
      </c>
      <c r="M5270" s="5">
        <f t="shared" si="4383"/>
        <v>31292.307000000001</v>
      </c>
      <c r="N5270" s="5">
        <v>344.9</v>
      </c>
      <c r="O5270" s="5">
        <f>O5271+O5286+O5312</f>
        <v>16061.67805</v>
      </c>
      <c r="P5270" s="5">
        <f t="shared" ref="P5270:V5270" si="4433">P5271+P5286+P5312</f>
        <v>0</v>
      </c>
      <c r="Q5270" s="5">
        <f t="shared" si="4433"/>
        <v>0</v>
      </c>
      <c r="R5270" s="5">
        <f t="shared" si="4433"/>
        <v>0</v>
      </c>
      <c r="S5270" s="5">
        <f t="shared" si="4433"/>
        <v>0</v>
      </c>
      <c r="T5270" s="5">
        <v>344.82600000000002</v>
      </c>
      <c r="U5270" s="5">
        <f t="shared" si="4433"/>
        <v>0</v>
      </c>
      <c r="V5270" s="36">
        <f t="shared" si="4433"/>
        <v>0</v>
      </c>
      <c r="W5270" s="5">
        <f t="shared" si="4425"/>
        <v>99.978544505653815</v>
      </c>
      <c r="X5270" s="26"/>
    </row>
    <row r="5271" spans="1:25" x14ac:dyDescent="0.25">
      <c r="A5271" s="4" t="s">
        <v>298</v>
      </c>
      <c r="B5271" s="4" t="s">
        <v>1335</v>
      </c>
      <c r="C5271" s="4" t="s">
        <v>311</v>
      </c>
      <c r="D5271" s="4" t="s">
        <v>103</v>
      </c>
      <c r="E5271" s="14" t="s">
        <v>471</v>
      </c>
      <c r="F5271" s="5">
        <f t="shared" ref="F5271:L5271" si="4434">F5272+F5276+F5282</f>
        <v>3497.5</v>
      </c>
      <c r="G5271" s="5">
        <f t="shared" si="4434"/>
        <v>997.5</v>
      </c>
      <c r="H5271" s="5">
        <f t="shared" si="4434"/>
        <v>997.5</v>
      </c>
      <c r="I5271" s="5">
        <f t="shared" si="4434"/>
        <v>0</v>
      </c>
      <c r="J5271" s="5">
        <f t="shared" si="4434"/>
        <v>0</v>
      </c>
      <c r="K5271" s="5">
        <f t="shared" si="4434"/>
        <v>0</v>
      </c>
      <c r="L5271" s="5">
        <f t="shared" si="4434"/>
        <v>-1914.91</v>
      </c>
      <c r="M5271" s="5">
        <f t="shared" si="4383"/>
        <v>1582.59</v>
      </c>
      <c r="N5271" s="5">
        <v>344.9</v>
      </c>
      <c r="O5271" s="5">
        <f>O5272+O5276+O5282</f>
        <v>659.928</v>
      </c>
      <c r="P5271" s="5">
        <f t="shared" ref="P5271:V5271" si="4435">P5272+P5276+P5282</f>
        <v>0</v>
      </c>
      <c r="Q5271" s="5">
        <f t="shared" si="4435"/>
        <v>0</v>
      </c>
      <c r="R5271" s="5">
        <f t="shared" si="4435"/>
        <v>0</v>
      </c>
      <c r="S5271" s="5">
        <f t="shared" si="4435"/>
        <v>0</v>
      </c>
      <c r="T5271" s="5">
        <v>344.82600000000002</v>
      </c>
      <c r="U5271" s="5">
        <f t="shared" si="4435"/>
        <v>0</v>
      </c>
      <c r="V5271" s="36">
        <f t="shared" si="4435"/>
        <v>0</v>
      </c>
      <c r="W5271" s="5">
        <f t="shared" si="4425"/>
        <v>99.978544505653815</v>
      </c>
      <c r="X5271" s="26"/>
    </row>
    <row r="5272" spans="1:25" ht="31.5" x14ac:dyDescent="0.25">
      <c r="A5272" s="4" t="s">
        <v>298</v>
      </c>
      <c r="B5272" s="4" t="s">
        <v>1335</v>
      </c>
      <c r="C5272" s="4" t="s">
        <v>237</v>
      </c>
      <c r="D5272" s="4"/>
      <c r="E5272" s="14" t="s">
        <v>980</v>
      </c>
      <c r="F5272" s="5">
        <f t="shared" ref="F5272:L5274" si="4436">F5273</f>
        <v>237.5</v>
      </c>
      <c r="G5272" s="5">
        <f t="shared" si="4436"/>
        <v>237.5</v>
      </c>
      <c r="H5272" s="5">
        <f t="shared" si="4436"/>
        <v>237.5</v>
      </c>
      <c r="I5272" s="5">
        <f t="shared" si="4436"/>
        <v>0</v>
      </c>
      <c r="J5272" s="5">
        <f t="shared" si="4436"/>
        <v>0</v>
      </c>
      <c r="K5272" s="5">
        <f t="shared" si="4436"/>
        <v>0</v>
      </c>
      <c r="L5272" s="5">
        <f t="shared" si="4436"/>
        <v>0</v>
      </c>
      <c r="M5272" s="5">
        <f t="shared" si="4383"/>
        <v>237.5</v>
      </c>
      <c r="N5272" s="5">
        <v>345753.08919999999</v>
      </c>
      <c r="O5272" s="5">
        <f t="shared" ref="O5272:O5274" si="4437">O5273</f>
        <v>0</v>
      </c>
      <c r="P5272" s="5">
        <f t="shared" ref="P5272:V5274" si="4438">P5273</f>
        <v>0</v>
      </c>
      <c r="Q5272" s="5">
        <f t="shared" si="4438"/>
        <v>0</v>
      </c>
      <c r="R5272" s="5">
        <f t="shared" si="4438"/>
        <v>0</v>
      </c>
      <c r="S5272" s="5">
        <f t="shared" si="4438"/>
        <v>0</v>
      </c>
      <c r="T5272" s="5">
        <v>236954.08064</v>
      </c>
      <c r="U5272" s="5">
        <f t="shared" si="4438"/>
        <v>0</v>
      </c>
      <c r="V5272" s="36">
        <f t="shared" si="4438"/>
        <v>0</v>
      </c>
      <c r="W5272" s="5">
        <f t="shared" si="4425"/>
        <v>68.532744331587011</v>
      </c>
      <c r="X5272" s="26"/>
    </row>
    <row r="5273" spans="1:25" x14ac:dyDescent="0.25">
      <c r="A5273" s="4" t="s">
        <v>298</v>
      </c>
      <c r="B5273" s="4" t="s">
        <v>1335</v>
      </c>
      <c r="C5273" s="4" t="s">
        <v>238</v>
      </c>
      <c r="D5273" s="4"/>
      <c r="E5273" s="14" t="s">
        <v>985</v>
      </c>
      <c r="F5273" s="5">
        <f t="shared" si="4436"/>
        <v>237.5</v>
      </c>
      <c r="G5273" s="5">
        <f t="shared" si="4436"/>
        <v>237.5</v>
      </c>
      <c r="H5273" s="5">
        <f t="shared" si="4436"/>
        <v>237.5</v>
      </c>
      <c r="I5273" s="5">
        <f t="shared" si="4436"/>
        <v>0</v>
      </c>
      <c r="J5273" s="5">
        <f t="shared" si="4436"/>
        <v>0</v>
      </c>
      <c r="K5273" s="5">
        <f t="shared" si="4436"/>
        <v>0</v>
      </c>
      <c r="L5273" s="5">
        <f t="shared" si="4436"/>
        <v>0</v>
      </c>
      <c r="M5273" s="5">
        <f t="shared" si="4383"/>
        <v>237.5</v>
      </c>
      <c r="N5273" s="5">
        <v>345753.08919999999</v>
      </c>
      <c r="O5273" s="5">
        <f t="shared" si="4437"/>
        <v>0</v>
      </c>
      <c r="P5273" s="5">
        <f t="shared" si="4438"/>
        <v>0</v>
      </c>
      <c r="Q5273" s="5">
        <f t="shared" si="4438"/>
        <v>0</v>
      </c>
      <c r="R5273" s="5">
        <f t="shared" si="4438"/>
        <v>0</v>
      </c>
      <c r="S5273" s="5">
        <f t="shared" si="4438"/>
        <v>0</v>
      </c>
      <c r="T5273" s="5">
        <v>236954.08064</v>
      </c>
      <c r="U5273" s="5">
        <f t="shared" si="4438"/>
        <v>0</v>
      </c>
      <c r="V5273" s="36">
        <f t="shared" si="4438"/>
        <v>0</v>
      </c>
      <c r="W5273" s="5">
        <f t="shared" si="4425"/>
        <v>68.532744331587011</v>
      </c>
      <c r="X5273" s="26"/>
    </row>
    <row r="5274" spans="1:25" ht="47.25" x14ac:dyDescent="0.25">
      <c r="A5274" s="4" t="s">
        <v>298</v>
      </c>
      <c r="B5274" s="4" t="s">
        <v>1335</v>
      </c>
      <c r="C5274" s="4" t="s">
        <v>239</v>
      </c>
      <c r="D5274" s="4"/>
      <c r="E5274" s="14" t="s">
        <v>987</v>
      </c>
      <c r="F5274" s="5">
        <f t="shared" si="4436"/>
        <v>237.5</v>
      </c>
      <c r="G5274" s="5">
        <f t="shared" si="4436"/>
        <v>237.5</v>
      </c>
      <c r="H5274" s="5">
        <f t="shared" si="4436"/>
        <v>237.5</v>
      </c>
      <c r="I5274" s="5">
        <f t="shared" si="4436"/>
        <v>0</v>
      </c>
      <c r="J5274" s="5">
        <f t="shared" si="4436"/>
        <v>0</v>
      </c>
      <c r="K5274" s="5">
        <f t="shared" si="4436"/>
        <v>0</v>
      </c>
      <c r="L5274" s="5">
        <f t="shared" si="4436"/>
        <v>0</v>
      </c>
      <c r="M5274" s="5">
        <f t="shared" si="4383"/>
        <v>237.5</v>
      </c>
      <c r="N5274" s="5">
        <v>345753.08919999999</v>
      </c>
      <c r="O5274" s="5">
        <f t="shared" si="4437"/>
        <v>0</v>
      </c>
      <c r="P5274" s="5">
        <f t="shared" si="4438"/>
        <v>0</v>
      </c>
      <c r="Q5274" s="5">
        <f t="shared" si="4438"/>
        <v>0</v>
      </c>
      <c r="R5274" s="5">
        <f t="shared" si="4438"/>
        <v>0</v>
      </c>
      <c r="S5274" s="5">
        <f t="shared" si="4438"/>
        <v>0</v>
      </c>
      <c r="T5274" s="5">
        <v>236954.08064</v>
      </c>
      <c r="U5274" s="5">
        <f t="shared" si="4438"/>
        <v>0</v>
      </c>
      <c r="V5274" s="36">
        <f t="shared" si="4438"/>
        <v>0</v>
      </c>
      <c r="W5274" s="5">
        <f t="shared" si="4425"/>
        <v>68.532744331587011</v>
      </c>
      <c r="X5274" s="26"/>
    </row>
    <row r="5275" spans="1:25" x14ac:dyDescent="0.25">
      <c r="A5275" s="4" t="s">
        <v>298</v>
      </c>
      <c r="B5275" s="4" t="s">
        <v>1335</v>
      </c>
      <c r="C5275" s="4" t="s">
        <v>1690</v>
      </c>
      <c r="D5275" s="4"/>
      <c r="E5275" s="14" t="s">
        <v>1233</v>
      </c>
      <c r="F5275" s="5">
        <v>237.5</v>
      </c>
      <c r="G5275" s="5">
        <v>237.5</v>
      </c>
      <c r="H5275" s="5">
        <v>237.5</v>
      </c>
      <c r="I5275" s="5"/>
      <c r="J5275" s="5"/>
      <c r="K5275" s="5"/>
      <c r="L5275" s="5"/>
      <c r="M5275" s="5">
        <f t="shared" si="4383"/>
        <v>237.5</v>
      </c>
      <c r="N5275" s="5">
        <v>99883.077999999994</v>
      </c>
      <c r="O5275" s="5">
        <v>0</v>
      </c>
      <c r="P5275" s="5">
        <v>0</v>
      </c>
      <c r="Q5275" s="5">
        <v>0</v>
      </c>
      <c r="R5275" s="5">
        <v>0</v>
      </c>
      <c r="S5275" s="5">
        <v>0</v>
      </c>
      <c r="T5275" s="5">
        <v>49514.791039999996</v>
      </c>
      <c r="U5275" s="5">
        <v>0</v>
      </c>
      <c r="V5275" s="36">
        <v>0</v>
      </c>
      <c r="W5275" s="5">
        <f t="shared" si="4425"/>
        <v>49.572752493670649</v>
      </c>
      <c r="X5275" s="26"/>
    </row>
    <row r="5276" spans="1:25" x14ac:dyDescent="0.25">
      <c r="A5276" s="4" t="s">
        <v>298</v>
      </c>
      <c r="B5276" s="4" t="s">
        <v>1335</v>
      </c>
      <c r="C5276" s="4" t="s">
        <v>1690</v>
      </c>
      <c r="D5276" s="4" t="s">
        <v>117</v>
      </c>
      <c r="E5276" s="14" t="s">
        <v>467</v>
      </c>
      <c r="F5276" s="5">
        <f t="shared" ref="F5276:L5276" si="4439">F5277</f>
        <v>661</v>
      </c>
      <c r="G5276" s="5">
        <f t="shared" si="4439"/>
        <v>661</v>
      </c>
      <c r="H5276" s="5">
        <f t="shared" si="4439"/>
        <v>661</v>
      </c>
      <c r="I5276" s="5">
        <f t="shared" si="4439"/>
        <v>0</v>
      </c>
      <c r="J5276" s="5">
        <f t="shared" si="4439"/>
        <v>0</v>
      </c>
      <c r="K5276" s="5">
        <f t="shared" si="4439"/>
        <v>0</v>
      </c>
      <c r="L5276" s="5">
        <f t="shared" si="4439"/>
        <v>-13.375999999999999</v>
      </c>
      <c r="M5276" s="5">
        <f t="shared" ref="M5276:M5344" si="4440">F5276+I5276+L5276</f>
        <v>647.62400000000002</v>
      </c>
      <c r="N5276" s="5">
        <v>99883.077999999994</v>
      </c>
      <c r="O5276" s="5">
        <f>O5277</f>
        <v>560.928</v>
      </c>
      <c r="P5276" s="5">
        <f t="shared" ref="P5276:V5276" si="4441">P5277</f>
        <v>0</v>
      </c>
      <c r="Q5276" s="5">
        <f t="shared" si="4441"/>
        <v>0</v>
      </c>
      <c r="R5276" s="5">
        <f t="shared" si="4441"/>
        <v>0</v>
      </c>
      <c r="S5276" s="5">
        <f t="shared" si="4441"/>
        <v>0</v>
      </c>
      <c r="T5276" s="5">
        <v>49514.791039999996</v>
      </c>
      <c r="U5276" s="5">
        <f t="shared" si="4441"/>
        <v>0</v>
      </c>
      <c r="V5276" s="36">
        <f t="shared" si="4441"/>
        <v>0</v>
      </c>
      <c r="W5276" s="5">
        <f t="shared" si="4425"/>
        <v>49.572752493670649</v>
      </c>
      <c r="X5276" s="26"/>
    </row>
    <row r="5277" spans="1:25" ht="31.5" x14ac:dyDescent="0.25">
      <c r="A5277" s="4" t="s">
        <v>298</v>
      </c>
      <c r="B5277" s="4" t="s">
        <v>1335</v>
      </c>
      <c r="C5277" s="4" t="s">
        <v>1690</v>
      </c>
      <c r="D5277" s="4" t="s">
        <v>300</v>
      </c>
      <c r="E5277" s="14" t="s">
        <v>469</v>
      </c>
      <c r="F5277" s="5">
        <f t="shared" ref="F5277:L5277" si="4442">F5278+F5280</f>
        <v>661</v>
      </c>
      <c r="G5277" s="5">
        <f t="shared" si="4442"/>
        <v>661</v>
      </c>
      <c r="H5277" s="5">
        <f t="shared" si="4442"/>
        <v>661</v>
      </c>
      <c r="I5277" s="5">
        <f t="shared" si="4442"/>
        <v>0</v>
      </c>
      <c r="J5277" s="5">
        <f t="shared" si="4442"/>
        <v>0</v>
      </c>
      <c r="K5277" s="5">
        <f t="shared" si="4442"/>
        <v>0</v>
      </c>
      <c r="L5277" s="5">
        <f t="shared" si="4442"/>
        <v>-13.375999999999999</v>
      </c>
      <c r="M5277" s="5">
        <f t="shared" si="4440"/>
        <v>647.62400000000002</v>
      </c>
      <c r="N5277" s="5">
        <v>99883.077999999994</v>
      </c>
      <c r="O5277" s="5">
        <f>O5278+O5280</f>
        <v>560.928</v>
      </c>
      <c r="P5277" s="5">
        <f t="shared" ref="P5277:V5277" si="4443">P5278+P5280</f>
        <v>0</v>
      </c>
      <c r="Q5277" s="5">
        <f t="shared" si="4443"/>
        <v>0</v>
      </c>
      <c r="R5277" s="5">
        <f t="shared" si="4443"/>
        <v>0</v>
      </c>
      <c r="S5277" s="5">
        <f t="shared" si="4443"/>
        <v>0</v>
      </c>
      <c r="T5277" s="5">
        <v>49514.791039999996</v>
      </c>
      <c r="U5277" s="5">
        <f t="shared" si="4443"/>
        <v>0</v>
      </c>
      <c r="V5277" s="36">
        <f t="shared" si="4443"/>
        <v>0</v>
      </c>
      <c r="W5277" s="5">
        <f t="shared" si="4425"/>
        <v>49.572752493670649</v>
      </c>
      <c r="X5277" s="26"/>
    </row>
    <row r="5278" spans="1:25" ht="63" x14ac:dyDescent="0.25">
      <c r="A5278" s="4" t="s">
        <v>298</v>
      </c>
      <c r="B5278" s="4" t="s">
        <v>1335</v>
      </c>
      <c r="C5278" s="4" t="s">
        <v>1691</v>
      </c>
      <c r="D5278" s="4"/>
      <c r="E5278" s="14" t="s">
        <v>680</v>
      </c>
      <c r="F5278" s="5">
        <f t="shared" ref="F5278:L5278" si="4444">F5279</f>
        <v>61.5</v>
      </c>
      <c r="G5278" s="5">
        <f t="shared" si="4444"/>
        <v>61.5</v>
      </c>
      <c r="H5278" s="5">
        <f t="shared" si="4444"/>
        <v>61.5</v>
      </c>
      <c r="I5278" s="5">
        <f t="shared" si="4444"/>
        <v>0</v>
      </c>
      <c r="J5278" s="5">
        <f t="shared" si="4444"/>
        <v>0</v>
      </c>
      <c r="K5278" s="5">
        <f t="shared" si="4444"/>
        <v>0</v>
      </c>
      <c r="L5278" s="5">
        <f t="shared" si="4444"/>
        <v>0</v>
      </c>
      <c r="M5278" s="5">
        <f t="shared" si="4440"/>
        <v>61.5</v>
      </c>
      <c r="N5278" s="5">
        <v>15930.003199999999</v>
      </c>
      <c r="O5278" s="5">
        <f>O5279</f>
        <v>98.485280000000003</v>
      </c>
      <c r="P5278" s="5">
        <f t="shared" ref="P5278:V5278" si="4445">P5279</f>
        <v>0</v>
      </c>
      <c r="Q5278" s="5">
        <f t="shared" si="4445"/>
        <v>0</v>
      </c>
      <c r="R5278" s="5">
        <f t="shared" si="4445"/>
        <v>0</v>
      </c>
      <c r="S5278" s="5">
        <f t="shared" si="4445"/>
        <v>0</v>
      </c>
      <c r="T5278" s="5">
        <v>15930.003199999999</v>
      </c>
      <c r="U5278" s="5">
        <f t="shared" si="4445"/>
        <v>0</v>
      </c>
      <c r="V5278" s="36">
        <f t="shared" si="4445"/>
        <v>0</v>
      </c>
      <c r="W5278" s="5">
        <f t="shared" si="4425"/>
        <v>100</v>
      </c>
      <c r="X5278" s="26"/>
    </row>
    <row r="5279" spans="1:25" ht="31.5" x14ac:dyDescent="0.25">
      <c r="A5279" s="4" t="s">
        <v>298</v>
      </c>
      <c r="B5279" s="4" t="s">
        <v>1335</v>
      </c>
      <c r="C5279" s="4" t="s">
        <v>1691</v>
      </c>
      <c r="D5279" s="4" t="s">
        <v>11</v>
      </c>
      <c r="E5279" s="14" t="s">
        <v>465</v>
      </c>
      <c r="F5279" s="5">
        <v>61.5</v>
      </c>
      <c r="G5279" s="5">
        <v>61.5</v>
      </c>
      <c r="H5279" s="5">
        <v>61.5</v>
      </c>
      <c r="I5279" s="5"/>
      <c r="J5279" s="5"/>
      <c r="K5279" s="5"/>
      <c r="L5279" s="5"/>
      <c r="M5279" s="5">
        <f t="shared" si="4440"/>
        <v>61.5</v>
      </c>
      <c r="N5279" s="5">
        <v>119.9</v>
      </c>
      <c r="O5279" s="5">
        <v>98.485280000000003</v>
      </c>
      <c r="P5279" s="5">
        <v>0</v>
      </c>
      <c r="Q5279" s="5">
        <v>0</v>
      </c>
      <c r="R5279" s="5">
        <v>0</v>
      </c>
      <c r="S5279" s="5">
        <v>0</v>
      </c>
      <c r="T5279" s="5">
        <v>119.9</v>
      </c>
      <c r="U5279" s="5">
        <v>0</v>
      </c>
      <c r="V5279" s="36">
        <v>0</v>
      </c>
      <c r="W5279" s="5">
        <f t="shared" si="4425"/>
        <v>100</v>
      </c>
      <c r="X5279" s="26"/>
    </row>
    <row r="5280" spans="1:25" ht="31.5" x14ac:dyDescent="0.25">
      <c r="A5280" s="4" t="s">
        <v>298</v>
      </c>
      <c r="B5280" s="4" t="s">
        <v>1335</v>
      </c>
      <c r="C5280" s="4" t="s">
        <v>1691</v>
      </c>
      <c r="D5280" s="4" t="s">
        <v>12</v>
      </c>
      <c r="E5280" s="14" t="s">
        <v>466</v>
      </c>
      <c r="F5280" s="5">
        <f t="shared" ref="F5280:L5280" si="4446">F5281</f>
        <v>599.5</v>
      </c>
      <c r="G5280" s="5">
        <f t="shared" si="4446"/>
        <v>599.5</v>
      </c>
      <c r="H5280" s="5">
        <f t="shared" si="4446"/>
        <v>599.5</v>
      </c>
      <c r="I5280" s="5">
        <f t="shared" si="4446"/>
        <v>0</v>
      </c>
      <c r="J5280" s="5">
        <f t="shared" si="4446"/>
        <v>0</v>
      </c>
      <c r="K5280" s="5">
        <f t="shared" si="4446"/>
        <v>0</v>
      </c>
      <c r="L5280" s="5">
        <f t="shared" si="4446"/>
        <v>-13.375999999999999</v>
      </c>
      <c r="M5280" s="5">
        <f t="shared" si="4440"/>
        <v>586.12400000000002</v>
      </c>
      <c r="N5280" s="5">
        <v>119.9</v>
      </c>
      <c r="O5280" s="5">
        <f>O5281</f>
        <v>462.44272000000001</v>
      </c>
      <c r="P5280" s="5">
        <f t="shared" ref="P5280:V5280" si="4447">P5281</f>
        <v>0</v>
      </c>
      <c r="Q5280" s="5">
        <f t="shared" si="4447"/>
        <v>0</v>
      </c>
      <c r="R5280" s="5">
        <f t="shared" si="4447"/>
        <v>0</v>
      </c>
      <c r="S5280" s="5">
        <f t="shared" si="4447"/>
        <v>0</v>
      </c>
      <c r="T5280" s="5">
        <v>119.9</v>
      </c>
      <c r="U5280" s="5">
        <f t="shared" si="4447"/>
        <v>0</v>
      </c>
      <c r="V5280" s="36">
        <f t="shared" si="4447"/>
        <v>0</v>
      </c>
      <c r="W5280" s="5">
        <f t="shared" si="4425"/>
        <v>100</v>
      </c>
      <c r="X5280" s="26"/>
    </row>
    <row r="5281" spans="1:24" x14ac:dyDescent="0.25">
      <c r="A5281" s="4" t="s">
        <v>298</v>
      </c>
      <c r="B5281" s="4" t="s">
        <v>1335</v>
      </c>
      <c r="C5281" s="4" t="s">
        <v>1691</v>
      </c>
      <c r="D5281" s="4" t="s">
        <v>117</v>
      </c>
      <c r="E5281" s="14" t="s">
        <v>467</v>
      </c>
      <c r="F5281" s="5">
        <v>599.5</v>
      </c>
      <c r="G5281" s="5">
        <v>599.5</v>
      </c>
      <c r="H5281" s="5">
        <v>599.5</v>
      </c>
      <c r="I5281" s="5"/>
      <c r="J5281" s="5"/>
      <c r="K5281" s="5"/>
      <c r="L5281" s="5">
        <v>-13.375999999999999</v>
      </c>
      <c r="M5281" s="5">
        <f t="shared" si="4440"/>
        <v>586.12400000000002</v>
      </c>
      <c r="N5281" s="5">
        <v>15810.1032</v>
      </c>
      <c r="O5281" s="5">
        <v>462.44272000000001</v>
      </c>
      <c r="P5281" s="5">
        <v>0</v>
      </c>
      <c r="Q5281" s="5">
        <v>0</v>
      </c>
      <c r="R5281" s="5">
        <v>0</v>
      </c>
      <c r="S5281" s="5">
        <v>0</v>
      </c>
      <c r="T5281" s="5">
        <v>15810.1032</v>
      </c>
      <c r="U5281" s="5">
        <v>0</v>
      </c>
      <c r="V5281" s="36">
        <v>0</v>
      </c>
      <c r="W5281" s="5">
        <f t="shared" si="4425"/>
        <v>100</v>
      </c>
      <c r="X5281" s="26"/>
    </row>
    <row r="5282" spans="1:24" ht="31.5" x14ac:dyDescent="0.25">
      <c r="A5282" s="4" t="s">
        <v>298</v>
      </c>
      <c r="B5282" s="4" t="s">
        <v>1335</v>
      </c>
      <c r="C5282" s="4" t="s">
        <v>1691</v>
      </c>
      <c r="D5282" s="4" t="s">
        <v>300</v>
      </c>
      <c r="E5282" s="14" t="s">
        <v>469</v>
      </c>
      <c r="F5282" s="5">
        <f>F5283</f>
        <v>2599</v>
      </c>
      <c r="G5282" s="5">
        <f t="shared" ref="G5282:L5284" si="4448">G5283</f>
        <v>99</v>
      </c>
      <c r="H5282" s="5">
        <f t="shared" si="4448"/>
        <v>99</v>
      </c>
      <c r="I5282" s="5">
        <f t="shared" si="4448"/>
        <v>0</v>
      </c>
      <c r="J5282" s="5">
        <f t="shared" si="4448"/>
        <v>0</v>
      </c>
      <c r="K5282" s="5">
        <f t="shared" si="4448"/>
        <v>0</v>
      </c>
      <c r="L5282" s="5">
        <f t="shared" si="4448"/>
        <v>-1901.5340000000001</v>
      </c>
      <c r="M5282" s="5">
        <f t="shared" si="4440"/>
        <v>697.46599999999989</v>
      </c>
      <c r="N5282" s="5">
        <v>15810.1032</v>
      </c>
      <c r="O5282" s="5">
        <f t="shared" ref="O5282:O5284" si="4449">O5283</f>
        <v>99</v>
      </c>
      <c r="P5282" s="5">
        <f t="shared" ref="P5282:V5284" si="4450">P5283</f>
        <v>0</v>
      </c>
      <c r="Q5282" s="5">
        <f t="shared" si="4450"/>
        <v>0</v>
      </c>
      <c r="R5282" s="5">
        <f t="shared" si="4450"/>
        <v>0</v>
      </c>
      <c r="S5282" s="5">
        <f t="shared" si="4450"/>
        <v>0</v>
      </c>
      <c r="T5282" s="5">
        <v>15810.1032</v>
      </c>
      <c r="U5282" s="5">
        <f t="shared" si="4450"/>
        <v>0</v>
      </c>
      <c r="V5282" s="36">
        <f t="shared" si="4450"/>
        <v>0</v>
      </c>
      <c r="W5282" s="5">
        <f t="shared" si="4425"/>
        <v>100</v>
      </c>
      <c r="X5282" s="26"/>
    </row>
    <row r="5283" spans="1:24" ht="94.5" x14ac:dyDescent="0.25">
      <c r="A5283" s="4" t="s">
        <v>298</v>
      </c>
      <c r="B5283" s="4" t="s">
        <v>1335</v>
      </c>
      <c r="C5283" s="4" t="s">
        <v>1692</v>
      </c>
      <c r="D5283" s="4"/>
      <c r="E5283" s="14" t="s">
        <v>1693</v>
      </c>
      <c r="F5283" s="5">
        <f>F5284</f>
        <v>2599</v>
      </c>
      <c r="G5283" s="5">
        <f t="shared" si="4448"/>
        <v>99</v>
      </c>
      <c r="H5283" s="5">
        <f t="shared" si="4448"/>
        <v>99</v>
      </c>
      <c r="I5283" s="5">
        <f t="shared" si="4448"/>
        <v>0</v>
      </c>
      <c r="J5283" s="5">
        <f t="shared" si="4448"/>
        <v>0</v>
      </c>
      <c r="K5283" s="5">
        <f t="shared" si="4448"/>
        <v>0</v>
      </c>
      <c r="L5283" s="5">
        <f t="shared" si="4448"/>
        <v>-1901.5340000000001</v>
      </c>
      <c r="M5283" s="5">
        <f t="shared" si="4440"/>
        <v>697.46599999999989</v>
      </c>
      <c r="N5283" s="5">
        <v>28472.364000000001</v>
      </c>
      <c r="O5283" s="5">
        <f t="shared" si="4449"/>
        <v>99</v>
      </c>
      <c r="P5283" s="5">
        <f t="shared" si="4450"/>
        <v>0</v>
      </c>
      <c r="Q5283" s="5">
        <f t="shared" si="4450"/>
        <v>0</v>
      </c>
      <c r="R5283" s="5">
        <f t="shared" si="4450"/>
        <v>0</v>
      </c>
      <c r="S5283" s="5">
        <f t="shared" si="4450"/>
        <v>0</v>
      </c>
      <c r="T5283" s="5">
        <v>5513.9759999999997</v>
      </c>
      <c r="U5283" s="5">
        <f t="shared" si="4450"/>
        <v>0</v>
      </c>
      <c r="V5283" s="36">
        <f t="shared" si="4450"/>
        <v>0</v>
      </c>
      <c r="W5283" s="5">
        <f t="shared" si="4425"/>
        <v>19.366063176208336</v>
      </c>
      <c r="X5283" s="26"/>
    </row>
    <row r="5284" spans="1:24" x14ac:dyDescent="0.25">
      <c r="A5284" s="4" t="s">
        <v>298</v>
      </c>
      <c r="B5284" s="4" t="s">
        <v>1335</v>
      </c>
      <c r="C5284" s="4" t="s">
        <v>1692</v>
      </c>
      <c r="D5284" s="4" t="s">
        <v>117</v>
      </c>
      <c r="E5284" s="14" t="s">
        <v>467</v>
      </c>
      <c r="F5284" s="5">
        <f>F5285</f>
        <v>2599</v>
      </c>
      <c r="G5284" s="5">
        <f t="shared" si="4448"/>
        <v>99</v>
      </c>
      <c r="H5284" s="5">
        <f t="shared" si="4448"/>
        <v>99</v>
      </c>
      <c r="I5284" s="5">
        <f t="shared" si="4448"/>
        <v>0</v>
      </c>
      <c r="J5284" s="5">
        <f t="shared" si="4448"/>
        <v>0</v>
      </c>
      <c r="K5284" s="5">
        <f t="shared" si="4448"/>
        <v>0</v>
      </c>
      <c r="L5284" s="5">
        <f t="shared" si="4448"/>
        <v>-1901.5340000000001</v>
      </c>
      <c r="M5284" s="5">
        <f t="shared" si="4440"/>
        <v>697.46599999999989</v>
      </c>
      <c r="N5284" s="5">
        <v>28472.364000000001</v>
      </c>
      <c r="O5284" s="5">
        <f t="shared" si="4449"/>
        <v>99</v>
      </c>
      <c r="P5284" s="5">
        <f t="shared" si="4450"/>
        <v>0</v>
      </c>
      <c r="Q5284" s="5">
        <f t="shared" si="4450"/>
        <v>0</v>
      </c>
      <c r="R5284" s="5">
        <f t="shared" si="4450"/>
        <v>0</v>
      </c>
      <c r="S5284" s="5">
        <f t="shared" si="4450"/>
        <v>0</v>
      </c>
      <c r="T5284" s="5">
        <v>5513.9759999999997</v>
      </c>
      <c r="U5284" s="5">
        <f t="shared" si="4450"/>
        <v>0</v>
      </c>
      <c r="V5284" s="36">
        <f t="shared" si="4450"/>
        <v>0</v>
      </c>
      <c r="W5284" s="5">
        <f t="shared" si="4425"/>
        <v>19.366063176208336</v>
      </c>
      <c r="X5284" s="26"/>
    </row>
    <row r="5285" spans="1:24" ht="31.5" x14ac:dyDescent="0.25">
      <c r="A5285" s="4" t="s">
        <v>298</v>
      </c>
      <c r="B5285" s="4" t="s">
        <v>1335</v>
      </c>
      <c r="C5285" s="4" t="s">
        <v>1692</v>
      </c>
      <c r="D5285" s="4" t="s">
        <v>300</v>
      </c>
      <c r="E5285" s="14" t="s">
        <v>469</v>
      </c>
      <c r="F5285" s="5">
        <f>2599</f>
        <v>2599</v>
      </c>
      <c r="G5285" s="5">
        <v>99</v>
      </c>
      <c r="H5285" s="5">
        <v>99</v>
      </c>
      <c r="I5285" s="5"/>
      <c r="J5285" s="5"/>
      <c r="K5285" s="5"/>
      <c r="L5285" s="5">
        <v>-1901.5340000000001</v>
      </c>
      <c r="M5285" s="5">
        <f t="shared" si="4440"/>
        <v>697.46599999999989</v>
      </c>
      <c r="N5285" s="5">
        <v>28472.364000000001</v>
      </c>
      <c r="O5285" s="5">
        <v>99</v>
      </c>
      <c r="P5285" s="5">
        <v>0</v>
      </c>
      <c r="Q5285" s="5">
        <v>0</v>
      </c>
      <c r="R5285" s="5">
        <v>0</v>
      </c>
      <c r="S5285" s="5">
        <v>0</v>
      </c>
      <c r="T5285" s="5">
        <v>5513.9759999999997</v>
      </c>
      <c r="U5285" s="5">
        <v>0</v>
      </c>
      <c r="V5285" s="36">
        <v>0</v>
      </c>
      <c r="W5285" s="5">
        <f t="shared" si="4425"/>
        <v>19.366063176208336</v>
      </c>
      <c r="X5285" s="26"/>
    </row>
    <row r="5286" spans="1:24" ht="47.25" x14ac:dyDescent="0.25">
      <c r="A5286" s="4" t="s">
        <v>298</v>
      </c>
      <c r="B5286" s="4" t="s">
        <v>1335</v>
      </c>
      <c r="C5286" s="4" t="s">
        <v>1694</v>
      </c>
      <c r="D5286" s="4"/>
      <c r="E5286" s="14" t="s">
        <v>1695</v>
      </c>
      <c r="F5286" s="5">
        <f t="shared" ref="F5286:L5286" si="4451">F5287+F5300</f>
        <v>10753.7</v>
      </c>
      <c r="G5286" s="5">
        <f t="shared" si="4451"/>
        <v>6558.7</v>
      </c>
      <c r="H5286" s="5">
        <f t="shared" si="4451"/>
        <v>6558.7</v>
      </c>
      <c r="I5286" s="5">
        <f t="shared" si="4451"/>
        <v>0</v>
      </c>
      <c r="J5286" s="5">
        <f t="shared" si="4451"/>
        <v>0</v>
      </c>
      <c r="K5286" s="5">
        <f t="shared" si="4451"/>
        <v>0</v>
      </c>
      <c r="L5286" s="5">
        <f t="shared" si="4451"/>
        <v>2023.7520000000004</v>
      </c>
      <c r="M5286" s="5">
        <f t="shared" si="4440"/>
        <v>12777.452000000001</v>
      </c>
      <c r="N5286" s="5">
        <v>13415.94</v>
      </c>
      <c r="O5286" s="5">
        <f>O5287+O5300</f>
        <v>8142.3617899999999</v>
      </c>
      <c r="P5286" s="5">
        <f t="shared" ref="P5286:V5286" si="4452">P5287+P5300</f>
        <v>0</v>
      </c>
      <c r="Q5286" s="5">
        <f t="shared" si="4452"/>
        <v>0</v>
      </c>
      <c r="R5286" s="5">
        <f t="shared" si="4452"/>
        <v>0</v>
      </c>
      <c r="S5286" s="5">
        <f t="shared" si="4452"/>
        <v>0</v>
      </c>
      <c r="T5286" s="5">
        <v>1251.0360000000001</v>
      </c>
      <c r="U5286" s="5">
        <f t="shared" si="4452"/>
        <v>0</v>
      </c>
      <c r="V5286" s="36">
        <f t="shared" si="4452"/>
        <v>0</v>
      </c>
      <c r="W5286" s="5">
        <f t="shared" si="4425"/>
        <v>9.3249969812029576</v>
      </c>
      <c r="X5286" s="26"/>
    </row>
    <row r="5287" spans="1:24" x14ac:dyDescent="0.25">
      <c r="A5287" s="4" t="s">
        <v>298</v>
      </c>
      <c r="B5287" s="4" t="s">
        <v>1335</v>
      </c>
      <c r="C5287" s="4" t="s">
        <v>1694</v>
      </c>
      <c r="D5287" s="4" t="s">
        <v>117</v>
      </c>
      <c r="E5287" s="14" t="s">
        <v>467</v>
      </c>
      <c r="F5287" s="5">
        <f t="shared" ref="F5287:L5287" si="4453">F5288+F5295</f>
        <v>6558.7</v>
      </c>
      <c r="G5287" s="5">
        <f t="shared" si="4453"/>
        <v>6558.7</v>
      </c>
      <c r="H5287" s="5">
        <f t="shared" si="4453"/>
        <v>6558.7</v>
      </c>
      <c r="I5287" s="5">
        <f t="shared" si="4453"/>
        <v>0</v>
      </c>
      <c r="J5287" s="5">
        <f t="shared" si="4453"/>
        <v>0</v>
      </c>
      <c r="K5287" s="5">
        <f t="shared" si="4453"/>
        <v>0</v>
      </c>
      <c r="L5287" s="5">
        <f t="shared" si="4453"/>
        <v>1904.9990000000003</v>
      </c>
      <c r="M5287" s="5">
        <f t="shared" si="4440"/>
        <v>8463.6990000000005</v>
      </c>
      <c r="N5287" s="5">
        <v>13415.94</v>
      </c>
      <c r="O5287" s="5">
        <f>O5288+O5295</f>
        <v>4980.3617899999999</v>
      </c>
      <c r="P5287" s="5">
        <f t="shared" ref="P5287:V5287" si="4454">P5288+P5295</f>
        <v>0</v>
      </c>
      <c r="Q5287" s="5">
        <f t="shared" si="4454"/>
        <v>0</v>
      </c>
      <c r="R5287" s="5">
        <f t="shared" si="4454"/>
        <v>0</v>
      </c>
      <c r="S5287" s="5">
        <f t="shared" si="4454"/>
        <v>0</v>
      </c>
      <c r="T5287" s="5">
        <v>1251.0360000000001</v>
      </c>
      <c r="U5287" s="5">
        <f t="shared" si="4454"/>
        <v>0</v>
      </c>
      <c r="V5287" s="36">
        <f t="shared" si="4454"/>
        <v>0</v>
      </c>
      <c r="W5287" s="5">
        <f t="shared" si="4425"/>
        <v>9.3249969812029576</v>
      </c>
      <c r="X5287" s="26"/>
    </row>
    <row r="5288" spans="1:24" ht="31.5" x14ac:dyDescent="0.25">
      <c r="A5288" s="4" t="s">
        <v>298</v>
      </c>
      <c r="B5288" s="4" t="s">
        <v>1335</v>
      </c>
      <c r="C5288" s="4" t="s">
        <v>1694</v>
      </c>
      <c r="D5288" s="4" t="s">
        <v>300</v>
      </c>
      <c r="E5288" s="14" t="s">
        <v>469</v>
      </c>
      <c r="F5288" s="5">
        <f t="shared" ref="F5288:L5288" si="4455">F5289+F5291+F5293</f>
        <v>4686</v>
      </c>
      <c r="G5288" s="5">
        <f t="shared" si="4455"/>
        <v>4686</v>
      </c>
      <c r="H5288" s="5">
        <f t="shared" si="4455"/>
        <v>4686</v>
      </c>
      <c r="I5288" s="5">
        <f t="shared" si="4455"/>
        <v>0</v>
      </c>
      <c r="J5288" s="5">
        <f t="shared" si="4455"/>
        <v>0</v>
      </c>
      <c r="K5288" s="5">
        <f t="shared" si="4455"/>
        <v>0</v>
      </c>
      <c r="L5288" s="5">
        <f t="shared" si="4455"/>
        <v>2035.9490000000003</v>
      </c>
      <c r="M5288" s="5">
        <f t="shared" si="4440"/>
        <v>6721.9490000000005</v>
      </c>
      <c r="N5288" s="5">
        <v>13415.94</v>
      </c>
      <c r="O5288" s="5">
        <f>O5289+O5291+O5293</f>
        <v>4520.2217899999996</v>
      </c>
      <c r="P5288" s="5">
        <f t="shared" ref="P5288:V5288" si="4456">P5289+P5291+P5293</f>
        <v>0</v>
      </c>
      <c r="Q5288" s="5">
        <f t="shared" si="4456"/>
        <v>0</v>
      </c>
      <c r="R5288" s="5">
        <f t="shared" si="4456"/>
        <v>0</v>
      </c>
      <c r="S5288" s="5">
        <f t="shared" si="4456"/>
        <v>0</v>
      </c>
      <c r="T5288" s="5">
        <v>1251.0360000000001</v>
      </c>
      <c r="U5288" s="5">
        <f t="shared" si="4456"/>
        <v>0</v>
      </c>
      <c r="V5288" s="36">
        <f t="shared" si="4456"/>
        <v>0</v>
      </c>
      <c r="W5288" s="5">
        <f t="shared" si="4425"/>
        <v>9.3249969812029576</v>
      </c>
      <c r="X5288" s="26"/>
    </row>
    <row r="5289" spans="1:24" ht="63" x14ac:dyDescent="0.25">
      <c r="A5289" s="4" t="s">
        <v>298</v>
      </c>
      <c r="B5289" s="4" t="s">
        <v>1335</v>
      </c>
      <c r="C5289" s="4" t="s">
        <v>1696</v>
      </c>
      <c r="D5289" s="4"/>
      <c r="E5289" s="14" t="s">
        <v>1697</v>
      </c>
      <c r="F5289" s="5">
        <f t="shared" ref="F5289:L5289" si="4457">F5290</f>
        <v>3230.8</v>
      </c>
      <c r="G5289" s="5">
        <f t="shared" si="4457"/>
        <v>3230.8</v>
      </c>
      <c r="H5289" s="5">
        <f t="shared" si="4457"/>
        <v>3230.8</v>
      </c>
      <c r="I5289" s="5">
        <f t="shared" si="4457"/>
        <v>0</v>
      </c>
      <c r="J5289" s="5">
        <f t="shared" si="4457"/>
        <v>0</v>
      </c>
      <c r="K5289" s="5">
        <f t="shared" si="4457"/>
        <v>0</v>
      </c>
      <c r="L5289" s="5">
        <f t="shared" si="4457"/>
        <v>2167.9990000000003</v>
      </c>
      <c r="M5289" s="5">
        <f t="shared" si="4440"/>
        <v>5398.7990000000009</v>
      </c>
      <c r="N5289" s="5">
        <v>51993.432000000001</v>
      </c>
      <c r="O5289" s="5">
        <f>O5290</f>
        <v>3496.2149199999999</v>
      </c>
      <c r="P5289" s="5">
        <f t="shared" ref="P5289:V5289" si="4458">P5290</f>
        <v>0</v>
      </c>
      <c r="Q5289" s="5">
        <f t="shared" si="4458"/>
        <v>0</v>
      </c>
      <c r="R5289" s="5">
        <f t="shared" si="4458"/>
        <v>0</v>
      </c>
      <c r="S5289" s="5">
        <f t="shared" si="4458"/>
        <v>0</v>
      </c>
      <c r="T5289" s="5">
        <v>28713.491999999998</v>
      </c>
      <c r="U5289" s="5">
        <f t="shared" si="4458"/>
        <v>0</v>
      </c>
      <c r="V5289" s="36">
        <f t="shared" si="4458"/>
        <v>0</v>
      </c>
      <c r="W5289" s="5">
        <f t="shared" si="4425"/>
        <v>55.22522921741345</v>
      </c>
      <c r="X5289" s="26"/>
    </row>
    <row r="5290" spans="1:24" x14ac:dyDescent="0.25">
      <c r="A5290" s="4" t="s">
        <v>298</v>
      </c>
      <c r="B5290" s="4" t="s">
        <v>1335</v>
      </c>
      <c r="C5290" s="4" t="s">
        <v>1696</v>
      </c>
      <c r="D5290" s="4" t="s">
        <v>117</v>
      </c>
      <c r="E5290" s="14" t="s">
        <v>467</v>
      </c>
      <c r="F5290" s="5">
        <v>3230.8</v>
      </c>
      <c r="G5290" s="5">
        <v>3230.8</v>
      </c>
      <c r="H5290" s="5">
        <v>3230.8</v>
      </c>
      <c r="I5290" s="5"/>
      <c r="J5290" s="5"/>
      <c r="K5290" s="5"/>
      <c r="L5290" s="5">
        <f>1939.9+228.099</f>
        <v>2167.9990000000003</v>
      </c>
      <c r="M5290" s="5">
        <f t="shared" si="4440"/>
        <v>5398.7990000000009</v>
      </c>
      <c r="N5290" s="5">
        <v>51993.432000000001</v>
      </c>
      <c r="O5290" s="5">
        <v>3496.2149199999999</v>
      </c>
      <c r="P5290" s="5">
        <v>0</v>
      </c>
      <c r="Q5290" s="5">
        <v>0</v>
      </c>
      <c r="R5290" s="5">
        <v>0</v>
      </c>
      <c r="S5290" s="5">
        <v>0</v>
      </c>
      <c r="T5290" s="5">
        <v>28713.491999999998</v>
      </c>
      <c r="U5290" s="5">
        <v>0</v>
      </c>
      <c r="V5290" s="36">
        <v>0</v>
      </c>
      <c r="W5290" s="5">
        <f t="shared" si="4425"/>
        <v>55.22522921741345</v>
      </c>
      <c r="X5290" s="26"/>
    </row>
    <row r="5291" spans="1:24" ht="31.5" x14ac:dyDescent="0.25">
      <c r="A5291" s="4" t="s">
        <v>298</v>
      </c>
      <c r="B5291" s="4" t="s">
        <v>1335</v>
      </c>
      <c r="C5291" s="4" t="s">
        <v>1696</v>
      </c>
      <c r="D5291" s="4" t="s">
        <v>300</v>
      </c>
      <c r="E5291" s="14" t="s">
        <v>469</v>
      </c>
      <c r="F5291" s="5">
        <f t="shared" ref="F5291:L5291" si="4459">F5292</f>
        <v>1446.3</v>
      </c>
      <c r="G5291" s="5">
        <f t="shared" si="4459"/>
        <v>1446.3</v>
      </c>
      <c r="H5291" s="5">
        <f t="shared" si="4459"/>
        <v>1446.3</v>
      </c>
      <c r="I5291" s="5">
        <f t="shared" si="4459"/>
        <v>0</v>
      </c>
      <c r="J5291" s="5">
        <f t="shared" si="4459"/>
        <v>0</v>
      </c>
      <c r="K5291" s="5">
        <f t="shared" si="4459"/>
        <v>0</v>
      </c>
      <c r="L5291" s="5">
        <f t="shared" si="4459"/>
        <v>-132.05000000000001</v>
      </c>
      <c r="M5291" s="5">
        <f t="shared" si="4440"/>
        <v>1314.25</v>
      </c>
      <c r="N5291" s="5">
        <v>51993.432000000001</v>
      </c>
      <c r="O5291" s="5">
        <f>O5292</f>
        <v>1017.98923</v>
      </c>
      <c r="P5291" s="5">
        <f t="shared" ref="P5291:V5291" si="4460">P5292</f>
        <v>0</v>
      </c>
      <c r="Q5291" s="5">
        <f t="shared" si="4460"/>
        <v>0</v>
      </c>
      <c r="R5291" s="5">
        <f t="shared" si="4460"/>
        <v>0</v>
      </c>
      <c r="S5291" s="5">
        <f t="shared" si="4460"/>
        <v>0</v>
      </c>
      <c r="T5291" s="5">
        <v>28713.491999999998</v>
      </c>
      <c r="U5291" s="5">
        <f t="shared" si="4460"/>
        <v>0</v>
      </c>
      <c r="V5291" s="36">
        <f t="shared" si="4460"/>
        <v>0</v>
      </c>
      <c r="W5291" s="5">
        <f t="shared" si="4425"/>
        <v>55.22522921741345</v>
      </c>
      <c r="X5291" s="26"/>
    </row>
    <row r="5292" spans="1:24" ht="78.75" x14ac:dyDescent="0.25">
      <c r="A5292" s="4" t="s">
        <v>298</v>
      </c>
      <c r="B5292" s="4" t="s">
        <v>1335</v>
      </c>
      <c r="C5292" s="4" t="s">
        <v>1698</v>
      </c>
      <c r="D5292" s="4"/>
      <c r="E5292" s="14" t="s">
        <v>988</v>
      </c>
      <c r="F5292" s="5">
        <v>1446.3</v>
      </c>
      <c r="G5292" s="5">
        <v>1446.3</v>
      </c>
      <c r="H5292" s="5">
        <v>1446.3</v>
      </c>
      <c r="I5292" s="5"/>
      <c r="J5292" s="5"/>
      <c r="K5292" s="5"/>
      <c r="L5292" s="5">
        <v>-132.05000000000001</v>
      </c>
      <c r="M5292" s="5">
        <f t="shared" si="4440"/>
        <v>1314.25</v>
      </c>
      <c r="N5292" s="5">
        <v>136058.272</v>
      </c>
      <c r="O5292" s="5">
        <v>1017.98923</v>
      </c>
      <c r="P5292" s="5">
        <v>0</v>
      </c>
      <c r="Q5292" s="5">
        <v>0</v>
      </c>
      <c r="R5292" s="5">
        <v>0</v>
      </c>
      <c r="S5292" s="5">
        <v>0</v>
      </c>
      <c r="T5292" s="5">
        <v>136030.7824</v>
      </c>
      <c r="U5292" s="5">
        <v>0</v>
      </c>
      <c r="V5292" s="36">
        <v>0</v>
      </c>
      <c r="W5292" s="5">
        <f t="shared" si="4425"/>
        <v>99.979795715765079</v>
      </c>
      <c r="X5292" s="26"/>
    </row>
    <row r="5293" spans="1:24" x14ac:dyDescent="0.25">
      <c r="A5293" s="4" t="s">
        <v>298</v>
      </c>
      <c r="B5293" s="4" t="s">
        <v>1335</v>
      </c>
      <c r="C5293" s="4" t="s">
        <v>1698</v>
      </c>
      <c r="D5293" s="4" t="s">
        <v>117</v>
      </c>
      <c r="E5293" s="14" t="s">
        <v>467</v>
      </c>
      <c r="F5293" s="5">
        <f t="shared" ref="F5293:L5293" si="4461">F5294</f>
        <v>8.9</v>
      </c>
      <c r="G5293" s="5">
        <f t="shared" si="4461"/>
        <v>8.9</v>
      </c>
      <c r="H5293" s="5">
        <f t="shared" si="4461"/>
        <v>8.9</v>
      </c>
      <c r="I5293" s="5">
        <f t="shared" si="4461"/>
        <v>0</v>
      </c>
      <c r="J5293" s="5">
        <f t="shared" si="4461"/>
        <v>0</v>
      </c>
      <c r="K5293" s="5">
        <f t="shared" si="4461"/>
        <v>0</v>
      </c>
      <c r="L5293" s="5">
        <f t="shared" si="4461"/>
        <v>0</v>
      </c>
      <c r="M5293" s="5">
        <f t="shared" si="4440"/>
        <v>8.9</v>
      </c>
      <c r="N5293" s="5">
        <v>136058.272</v>
      </c>
      <c r="O5293" s="5">
        <f>O5294</f>
        <v>6.0176400000000001</v>
      </c>
      <c r="P5293" s="5">
        <f t="shared" ref="P5293:V5293" si="4462">P5294</f>
        <v>0</v>
      </c>
      <c r="Q5293" s="5">
        <f t="shared" si="4462"/>
        <v>0</v>
      </c>
      <c r="R5293" s="5">
        <f t="shared" si="4462"/>
        <v>0</v>
      </c>
      <c r="S5293" s="5">
        <f t="shared" si="4462"/>
        <v>0</v>
      </c>
      <c r="T5293" s="5">
        <v>136030.7824</v>
      </c>
      <c r="U5293" s="5">
        <f t="shared" si="4462"/>
        <v>0</v>
      </c>
      <c r="V5293" s="36">
        <f t="shared" si="4462"/>
        <v>0</v>
      </c>
      <c r="W5293" s="5">
        <f t="shared" si="4425"/>
        <v>99.979795715765079</v>
      </c>
      <c r="X5293" s="26"/>
    </row>
    <row r="5294" spans="1:24" ht="31.5" x14ac:dyDescent="0.25">
      <c r="A5294" s="4" t="s">
        <v>298</v>
      </c>
      <c r="B5294" s="4" t="s">
        <v>1335</v>
      </c>
      <c r="C5294" s="4" t="s">
        <v>1698</v>
      </c>
      <c r="D5294" s="4" t="s">
        <v>300</v>
      </c>
      <c r="E5294" s="14" t="s">
        <v>469</v>
      </c>
      <c r="F5294" s="5">
        <v>8.9</v>
      </c>
      <c r="G5294" s="5">
        <v>8.9</v>
      </c>
      <c r="H5294" s="5">
        <v>8.9</v>
      </c>
      <c r="I5294" s="5"/>
      <c r="J5294" s="5"/>
      <c r="K5294" s="5"/>
      <c r="L5294" s="5"/>
      <c r="M5294" s="5">
        <f t="shared" si="4440"/>
        <v>8.9</v>
      </c>
      <c r="N5294" s="5">
        <v>136058.272</v>
      </c>
      <c r="O5294" s="5">
        <v>6.0176400000000001</v>
      </c>
      <c r="P5294" s="5">
        <v>0</v>
      </c>
      <c r="Q5294" s="5">
        <v>0</v>
      </c>
      <c r="R5294" s="5">
        <v>0</v>
      </c>
      <c r="S5294" s="5">
        <v>0</v>
      </c>
      <c r="T5294" s="5">
        <v>136030.7824</v>
      </c>
      <c r="U5294" s="5">
        <v>0</v>
      </c>
      <c r="V5294" s="36">
        <v>0</v>
      </c>
      <c r="W5294" s="5">
        <f t="shared" si="4425"/>
        <v>99.979795715765079</v>
      </c>
      <c r="X5294" s="26"/>
    </row>
    <row r="5295" spans="1:24" x14ac:dyDescent="0.25">
      <c r="A5295" s="9" t="s">
        <v>298</v>
      </c>
      <c r="B5295" s="9" t="s">
        <v>1340</v>
      </c>
      <c r="C5295" s="9"/>
      <c r="D5295" s="9"/>
      <c r="E5295" s="13" t="s">
        <v>461</v>
      </c>
      <c r="F5295" s="5">
        <f t="shared" ref="F5295:L5295" si="4463">F5298+F5296</f>
        <v>1872.7</v>
      </c>
      <c r="G5295" s="5">
        <f t="shared" si="4463"/>
        <v>1872.7</v>
      </c>
      <c r="H5295" s="5">
        <f t="shared" si="4463"/>
        <v>1872.7</v>
      </c>
      <c r="I5295" s="5">
        <f t="shared" si="4463"/>
        <v>0</v>
      </c>
      <c r="J5295" s="5">
        <f t="shared" si="4463"/>
        <v>0</v>
      </c>
      <c r="K5295" s="5">
        <f t="shared" si="4463"/>
        <v>0</v>
      </c>
      <c r="L5295" s="5">
        <f t="shared" si="4463"/>
        <v>-130.95000000000002</v>
      </c>
      <c r="M5295" s="5">
        <f t="shared" si="4440"/>
        <v>1741.75</v>
      </c>
      <c r="N5295" s="11">
        <v>57182.688999999998</v>
      </c>
      <c r="O5295" s="5">
        <f>O5298+O5296</f>
        <v>460.14</v>
      </c>
      <c r="P5295" s="5">
        <f t="shared" ref="P5295:V5295" si="4464">P5298+P5296</f>
        <v>0</v>
      </c>
      <c r="Q5295" s="5">
        <f t="shared" si="4464"/>
        <v>0</v>
      </c>
      <c r="R5295" s="5">
        <f t="shared" si="4464"/>
        <v>0</v>
      </c>
      <c r="S5295" s="5">
        <f t="shared" si="4464"/>
        <v>0</v>
      </c>
      <c r="T5295" s="11">
        <v>55992.193489999998</v>
      </c>
      <c r="U5295" s="5">
        <f t="shared" si="4464"/>
        <v>0</v>
      </c>
      <c r="V5295" s="36">
        <f t="shared" si="4464"/>
        <v>0</v>
      </c>
      <c r="W5295" s="11">
        <f t="shared" si="4425"/>
        <v>97.918084072611549</v>
      </c>
      <c r="X5295" s="26"/>
    </row>
    <row r="5296" spans="1:24" ht="47.25" x14ac:dyDescent="0.25">
      <c r="A5296" s="4" t="s">
        <v>298</v>
      </c>
      <c r="B5296" s="4" t="s">
        <v>1340</v>
      </c>
      <c r="C5296" s="4" t="s">
        <v>96</v>
      </c>
      <c r="D5296" s="4"/>
      <c r="E5296" s="14" t="s">
        <v>908</v>
      </c>
      <c r="F5296" s="5">
        <f t="shared" ref="F5296:L5296" si="4465">F5297</f>
        <v>84.2</v>
      </c>
      <c r="G5296" s="5">
        <f t="shared" si="4465"/>
        <v>84.2</v>
      </c>
      <c r="H5296" s="5">
        <f t="shared" si="4465"/>
        <v>84.2</v>
      </c>
      <c r="I5296" s="5">
        <f t="shared" si="4465"/>
        <v>0</v>
      </c>
      <c r="J5296" s="5">
        <f t="shared" si="4465"/>
        <v>0</v>
      </c>
      <c r="K5296" s="5">
        <f t="shared" si="4465"/>
        <v>0</v>
      </c>
      <c r="L5296" s="5">
        <f t="shared" si="4465"/>
        <v>0</v>
      </c>
      <c r="M5296" s="5">
        <f t="shared" si="4440"/>
        <v>84.2</v>
      </c>
      <c r="N5296" s="5">
        <v>18765.741999999998</v>
      </c>
      <c r="O5296" s="5">
        <f>O5297</f>
        <v>0</v>
      </c>
      <c r="P5296" s="5">
        <f t="shared" ref="P5296:V5296" si="4466">P5297</f>
        <v>0</v>
      </c>
      <c r="Q5296" s="5">
        <f t="shared" si="4466"/>
        <v>0</v>
      </c>
      <c r="R5296" s="5">
        <f t="shared" si="4466"/>
        <v>0</v>
      </c>
      <c r="S5296" s="5">
        <f t="shared" si="4466"/>
        <v>0</v>
      </c>
      <c r="T5296" s="5">
        <v>17576.131959999999</v>
      </c>
      <c r="U5296" s="5">
        <f t="shared" si="4466"/>
        <v>0</v>
      </c>
      <c r="V5296" s="36">
        <f t="shared" si="4466"/>
        <v>0</v>
      </c>
      <c r="W5296" s="5">
        <f t="shared" si="4425"/>
        <v>93.660735397513193</v>
      </c>
      <c r="X5296" s="24"/>
    </row>
    <row r="5297" spans="1:25" ht="63" x14ac:dyDescent="0.25">
      <c r="A5297" s="4" t="s">
        <v>298</v>
      </c>
      <c r="B5297" s="4" t="s">
        <v>1340</v>
      </c>
      <c r="C5297" s="4" t="s">
        <v>143</v>
      </c>
      <c r="D5297" s="4"/>
      <c r="E5297" s="14" t="s">
        <v>909</v>
      </c>
      <c r="F5297" s="5">
        <v>84.2</v>
      </c>
      <c r="G5297" s="5">
        <v>84.2</v>
      </c>
      <c r="H5297" s="5">
        <v>84.2</v>
      </c>
      <c r="I5297" s="5"/>
      <c r="J5297" s="5"/>
      <c r="K5297" s="5"/>
      <c r="L5297" s="5"/>
      <c r="M5297" s="5">
        <f t="shared" si="4440"/>
        <v>84.2</v>
      </c>
      <c r="N5297" s="5">
        <v>12276.362000000001</v>
      </c>
      <c r="O5297" s="5">
        <v>0</v>
      </c>
      <c r="P5297" s="5">
        <v>0</v>
      </c>
      <c r="Q5297" s="5">
        <v>0</v>
      </c>
      <c r="R5297" s="5">
        <v>0</v>
      </c>
      <c r="S5297" s="5">
        <v>0</v>
      </c>
      <c r="T5297" s="5">
        <v>12235.19263</v>
      </c>
      <c r="U5297" s="5">
        <v>0</v>
      </c>
      <c r="V5297" s="36">
        <v>0</v>
      </c>
      <c r="W5297" s="5">
        <f t="shared" si="4425"/>
        <v>99.66464519374712</v>
      </c>
      <c r="X5297" s="24"/>
    </row>
    <row r="5298" spans="1:25" ht="47.25" x14ac:dyDescent="0.25">
      <c r="A5298" s="4" t="s">
        <v>298</v>
      </c>
      <c r="B5298" s="4" t="s">
        <v>1340</v>
      </c>
      <c r="C5298" s="4" t="s">
        <v>147</v>
      </c>
      <c r="D5298" s="4"/>
      <c r="E5298" s="14" t="s">
        <v>910</v>
      </c>
      <c r="F5298" s="5">
        <f t="shared" ref="F5298:L5298" si="4467">F5299</f>
        <v>1788.5</v>
      </c>
      <c r="G5298" s="5">
        <f t="shared" si="4467"/>
        <v>1788.5</v>
      </c>
      <c r="H5298" s="5">
        <f t="shared" si="4467"/>
        <v>1788.5</v>
      </c>
      <c r="I5298" s="5">
        <f t="shared" si="4467"/>
        <v>0</v>
      </c>
      <c r="J5298" s="5">
        <f t="shared" si="4467"/>
        <v>0</v>
      </c>
      <c r="K5298" s="5">
        <f t="shared" si="4467"/>
        <v>0</v>
      </c>
      <c r="L5298" s="5">
        <f t="shared" si="4467"/>
        <v>-130.95000000000002</v>
      </c>
      <c r="M5298" s="5">
        <f t="shared" si="4440"/>
        <v>1657.55</v>
      </c>
      <c r="N5298" s="5">
        <v>10230.487000000001</v>
      </c>
      <c r="O5298" s="5">
        <f>O5299</f>
        <v>460.14</v>
      </c>
      <c r="P5298" s="5">
        <f t="shared" ref="P5298:V5298" si="4468">P5299</f>
        <v>0</v>
      </c>
      <c r="Q5298" s="5">
        <f t="shared" si="4468"/>
        <v>0</v>
      </c>
      <c r="R5298" s="5">
        <f t="shared" si="4468"/>
        <v>0</v>
      </c>
      <c r="S5298" s="5">
        <f t="shared" si="4468"/>
        <v>0</v>
      </c>
      <c r="T5298" s="5">
        <v>10189.32603</v>
      </c>
      <c r="U5298" s="5">
        <f t="shared" si="4468"/>
        <v>0</v>
      </c>
      <c r="V5298" s="36">
        <f t="shared" si="4468"/>
        <v>0</v>
      </c>
      <c r="W5298" s="5">
        <f t="shared" si="4425"/>
        <v>99.597663630284643</v>
      </c>
      <c r="X5298" s="26"/>
    </row>
    <row r="5299" spans="1:25" ht="47.25" x14ac:dyDescent="0.25">
      <c r="A5299" s="4" t="s">
        <v>298</v>
      </c>
      <c r="B5299" s="4" t="s">
        <v>1340</v>
      </c>
      <c r="C5299" s="4" t="s">
        <v>312</v>
      </c>
      <c r="D5299" s="4"/>
      <c r="E5299" s="14" t="s">
        <v>911</v>
      </c>
      <c r="F5299" s="5">
        <v>1788.5</v>
      </c>
      <c r="G5299" s="5">
        <v>1788.5</v>
      </c>
      <c r="H5299" s="5">
        <v>1788.5</v>
      </c>
      <c r="I5299" s="5"/>
      <c r="J5299" s="5"/>
      <c r="K5299" s="5"/>
      <c r="L5299" s="5">
        <f>-84.2-46.379-0.371</f>
        <v>-130.95000000000002</v>
      </c>
      <c r="M5299" s="5">
        <f t="shared" si="4440"/>
        <v>1657.55</v>
      </c>
      <c r="N5299" s="5">
        <v>1089.7260000000001</v>
      </c>
      <c r="O5299" s="5">
        <v>460.14</v>
      </c>
      <c r="P5299" s="5">
        <v>0</v>
      </c>
      <c r="Q5299" s="5">
        <v>0</v>
      </c>
      <c r="R5299" s="5">
        <v>0</v>
      </c>
      <c r="S5299" s="5">
        <v>0</v>
      </c>
      <c r="T5299" s="5">
        <v>1089.7252000000001</v>
      </c>
      <c r="U5299" s="5">
        <v>0</v>
      </c>
      <c r="V5299" s="36">
        <v>0</v>
      </c>
      <c r="W5299" s="5">
        <f t="shared" si="4425"/>
        <v>99.999926587050325</v>
      </c>
      <c r="X5299" s="26"/>
    </row>
    <row r="5300" spans="1:25" ht="31.5" x14ac:dyDescent="0.25">
      <c r="A5300" s="4" t="s">
        <v>298</v>
      </c>
      <c r="B5300" s="4" t="s">
        <v>1340</v>
      </c>
      <c r="C5300" s="4" t="s">
        <v>312</v>
      </c>
      <c r="D5300" s="4" t="s">
        <v>11</v>
      </c>
      <c r="E5300" s="14" t="s">
        <v>465</v>
      </c>
      <c r="F5300" s="5">
        <f t="shared" ref="F5300:L5300" si="4469">F5301+F5306+F5309</f>
        <v>4195</v>
      </c>
      <c r="G5300" s="5">
        <f t="shared" si="4469"/>
        <v>0</v>
      </c>
      <c r="H5300" s="5">
        <f t="shared" si="4469"/>
        <v>0</v>
      </c>
      <c r="I5300" s="5">
        <f t="shared" si="4469"/>
        <v>0</v>
      </c>
      <c r="J5300" s="5">
        <f t="shared" si="4469"/>
        <v>0</v>
      </c>
      <c r="K5300" s="5">
        <f t="shared" si="4469"/>
        <v>0</v>
      </c>
      <c r="L5300" s="5">
        <f t="shared" si="4469"/>
        <v>118.75300000000004</v>
      </c>
      <c r="M5300" s="5">
        <f t="shared" si="4440"/>
        <v>4313.7529999999997</v>
      </c>
      <c r="N5300" s="5">
        <v>1089.7260000000001</v>
      </c>
      <c r="O5300" s="5">
        <f>O5301+O5306+O5309</f>
        <v>3162</v>
      </c>
      <c r="P5300" s="5">
        <f t="shared" ref="P5300:V5300" si="4470">P5301+P5306+P5309</f>
        <v>0</v>
      </c>
      <c r="Q5300" s="5">
        <f t="shared" si="4470"/>
        <v>0</v>
      </c>
      <c r="R5300" s="5">
        <f t="shared" si="4470"/>
        <v>0</v>
      </c>
      <c r="S5300" s="5">
        <f t="shared" si="4470"/>
        <v>0</v>
      </c>
      <c r="T5300" s="5">
        <v>1089.7252000000001</v>
      </c>
      <c r="U5300" s="5">
        <f t="shared" si="4470"/>
        <v>0</v>
      </c>
      <c r="V5300" s="36">
        <f t="shared" si="4470"/>
        <v>0</v>
      </c>
      <c r="W5300" s="5">
        <f t="shared" si="4425"/>
        <v>99.999926587050325</v>
      </c>
      <c r="X5300" s="26"/>
    </row>
    <row r="5301" spans="1:25" ht="31.5" x14ac:dyDescent="0.25">
      <c r="A5301" s="4" t="s">
        <v>298</v>
      </c>
      <c r="B5301" s="4" t="s">
        <v>1340</v>
      </c>
      <c r="C5301" s="4" t="s">
        <v>312</v>
      </c>
      <c r="D5301" s="4" t="s">
        <v>12</v>
      </c>
      <c r="E5301" s="14" t="s">
        <v>466</v>
      </c>
      <c r="F5301" s="5">
        <f t="shared" ref="F5301:K5301" si="4471">F5304</f>
        <v>3195</v>
      </c>
      <c r="G5301" s="5">
        <f t="shared" si="4471"/>
        <v>0</v>
      </c>
      <c r="H5301" s="5">
        <f t="shared" si="4471"/>
        <v>0</v>
      </c>
      <c r="I5301" s="5">
        <f t="shared" si="4471"/>
        <v>0</v>
      </c>
      <c r="J5301" s="5">
        <f t="shared" si="4471"/>
        <v>0</v>
      </c>
      <c r="K5301" s="5">
        <f t="shared" si="4471"/>
        <v>0</v>
      </c>
      <c r="L5301" s="5">
        <f>L5304+L5302</f>
        <v>800</v>
      </c>
      <c r="M5301" s="5">
        <f t="shared" si="4440"/>
        <v>3995</v>
      </c>
      <c r="N5301" s="5">
        <v>1089.7260000000001</v>
      </c>
      <c r="O5301" s="5">
        <f t="shared" ref="O5301:V5301" si="4472">O5304+O5302</f>
        <v>3162</v>
      </c>
      <c r="P5301" s="5">
        <f t="shared" si="4472"/>
        <v>0</v>
      </c>
      <c r="Q5301" s="5">
        <f t="shared" si="4472"/>
        <v>0</v>
      </c>
      <c r="R5301" s="5">
        <f t="shared" si="4472"/>
        <v>0</v>
      </c>
      <c r="S5301" s="5">
        <f t="shared" si="4472"/>
        <v>0</v>
      </c>
      <c r="T5301" s="5">
        <v>1089.7252000000001</v>
      </c>
      <c r="U5301" s="5">
        <f t="shared" si="4472"/>
        <v>0</v>
      </c>
      <c r="V5301" s="5">
        <f t="shared" si="4472"/>
        <v>0</v>
      </c>
      <c r="W5301" s="5">
        <f t="shared" si="4425"/>
        <v>99.999926587050325</v>
      </c>
      <c r="X5301" s="26"/>
    </row>
    <row r="5302" spans="1:25" ht="94.5" x14ac:dyDescent="0.25">
      <c r="A5302" s="4" t="s">
        <v>298</v>
      </c>
      <c r="B5302" s="4" t="s">
        <v>1340</v>
      </c>
      <c r="C5302" s="4" t="s">
        <v>307</v>
      </c>
      <c r="D5302" s="4"/>
      <c r="E5302" s="14" t="s">
        <v>519</v>
      </c>
      <c r="F5302" s="5"/>
      <c r="G5302" s="5"/>
      <c r="H5302" s="5"/>
      <c r="I5302" s="5"/>
      <c r="J5302" s="5"/>
      <c r="K5302" s="5"/>
      <c r="L5302" s="5">
        <f>L5303</f>
        <v>120</v>
      </c>
      <c r="M5302" s="5">
        <f>L5302</f>
        <v>120</v>
      </c>
      <c r="N5302" s="5">
        <v>25.45</v>
      </c>
      <c r="O5302" s="5">
        <f t="shared" ref="O5302:V5302" si="4473">O5303</f>
        <v>0</v>
      </c>
      <c r="P5302" s="5">
        <f t="shared" si="4473"/>
        <v>0</v>
      </c>
      <c r="Q5302" s="5">
        <f t="shared" si="4473"/>
        <v>0</v>
      </c>
      <c r="R5302" s="5">
        <f t="shared" si="4473"/>
        <v>0</v>
      </c>
      <c r="S5302" s="5">
        <f t="shared" si="4473"/>
        <v>0</v>
      </c>
      <c r="T5302" s="5">
        <v>25.175840000000001</v>
      </c>
      <c r="U5302" s="5">
        <f t="shared" si="4473"/>
        <v>0</v>
      </c>
      <c r="V5302" s="5">
        <f t="shared" si="4473"/>
        <v>0</v>
      </c>
      <c r="W5302" s="5">
        <f t="shared" si="4425"/>
        <v>98.922750491159135</v>
      </c>
      <c r="X5302" s="24"/>
    </row>
    <row r="5303" spans="1:25" ht="31.5" x14ac:dyDescent="0.25">
      <c r="A5303" s="4" t="s">
        <v>298</v>
      </c>
      <c r="B5303" s="4" t="s">
        <v>1340</v>
      </c>
      <c r="C5303" s="4" t="s">
        <v>307</v>
      </c>
      <c r="D5303" s="4" t="s">
        <v>11</v>
      </c>
      <c r="E5303" s="14" t="s">
        <v>465</v>
      </c>
      <c r="F5303" s="5"/>
      <c r="G5303" s="5"/>
      <c r="H5303" s="5"/>
      <c r="I5303" s="5"/>
      <c r="J5303" s="5"/>
      <c r="K5303" s="5"/>
      <c r="L5303" s="5">
        <v>120</v>
      </c>
      <c r="M5303" s="5">
        <f>L5303</f>
        <v>120</v>
      </c>
      <c r="N5303" s="5">
        <v>25.45</v>
      </c>
      <c r="O5303" s="5">
        <v>0</v>
      </c>
      <c r="P5303" s="5">
        <v>0</v>
      </c>
      <c r="Q5303" s="5">
        <v>0</v>
      </c>
      <c r="R5303" s="5">
        <v>0</v>
      </c>
      <c r="S5303" s="5">
        <v>0</v>
      </c>
      <c r="T5303" s="5">
        <v>25.175840000000001</v>
      </c>
      <c r="U5303" s="5">
        <v>0</v>
      </c>
      <c r="V5303" s="5">
        <v>0</v>
      </c>
      <c r="W5303" s="5">
        <f t="shared" si="4425"/>
        <v>98.922750491159135</v>
      </c>
      <c r="X5303" s="24"/>
    </row>
    <row r="5304" spans="1:25" ht="31.5" x14ac:dyDescent="0.25">
      <c r="A5304" s="4" t="s">
        <v>298</v>
      </c>
      <c r="B5304" s="4" t="s">
        <v>1340</v>
      </c>
      <c r="C5304" s="4" t="s">
        <v>307</v>
      </c>
      <c r="D5304" s="4" t="s">
        <v>12</v>
      </c>
      <c r="E5304" s="14" t="s">
        <v>466</v>
      </c>
      <c r="F5304" s="5">
        <f t="shared" ref="F5304:L5304" si="4474">F5305</f>
        <v>3195</v>
      </c>
      <c r="G5304" s="5">
        <f t="shared" si="4474"/>
        <v>0</v>
      </c>
      <c r="H5304" s="5">
        <f t="shared" si="4474"/>
        <v>0</v>
      </c>
      <c r="I5304" s="5">
        <f t="shared" si="4474"/>
        <v>0</v>
      </c>
      <c r="J5304" s="5">
        <f t="shared" si="4474"/>
        <v>0</v>
      </c>
      <c r="K5304" s="5">
        <f t="shared" si="4474"/>
        <v>0</v>
      </c>
      <c r="L5304" s="5">
        <f t="shared" si="4474"/>
        <v>680</v>
      </c>
      <c r="M5304" s="5">
        <f t="shared" si="4440"/>
        <v>3875</v>
      </c>
      <c r="N5304" s="5">
        <v>25.45</v>
      </c>
      <c r="O5304" s="5">
        <f>O5305</f>
        <v>3162</v>
      </c>
      <c r="P5304" s="5">
        <f t="shared" ref="P5304:V5304" si="4475">P5305</f>
        <v>0</v>
      </c>
      <c r="Q5304" s="5">
        <f t="shared" si="4475"/>
        <v>0</v>
      </c>
      <c r="R5304" s="5">
        <f t="shared" si="4475"/>
        <v>0</v>
      </c>
      <c r="S5304" s="5">
        <f t="shared" si="4475"/>
        <v>0</v>
      </c>
      <c r="T5304" s="5">
        <v>25.175840000000001</v>
      </c>
      <c r="U5304" s="5">
        <f t="shared" si="4475"/>
        <v>0</v>
      </c>
      <c r="V5304" s="36">
        <f t="shared" si="4475"/>
        <v>0</v>
      </c>
      <c r="W5304" s="5">
        <f t="shared" si="4425"/>
        <v>98.922750491159135</v>
      </c>
      <c r="X5304" s="26"/>
    </row>
    <row r="5305" spans="1:25" ht="63" x14ac:dyDescent="0.25">
      <c r="A5305" s="4" t="s">
        <v>298</v>
      </c>
      <c r="B5305" s="4" t="s">
        <v>1340</v>
      </c>
      <c r="C5305" s="4" t="s">
        <v>309</v>
      </c>
      <c r="D5305" s="4"/>
      <c r="E5305" s="14" t="s">
        <v>520</v>
      </c>
      <c r="F5305" s="5">
        <f>3195</f>
        <v>3195</v>
      </c>
      <c r="G5305" s="5"/>
      <c r="H5305" s="5"/>
      <c r="I5305" s="5"/>
      <c r="J5305" s="5"/>
      <c r="K5305" s="5"/>
      <c r="L5305" s="5">
        <f>680</f>
        <v>680</v>
      </c>
      <c r="M5305" s="5">
        <f t="shared" si="4440"/>
        <v>3875</v>
      </c>
      <c r="N5305" s="5">
        <v>3.887</v>
      </c>
      <c r="O5305" s="5">
        <v>3162</v>
      </c>
      <c r="P5305" s="5">
        <v>0</v>
      </c>
      <c r="Q5305" s="5">
        <v>0</v>
      </c>
      <c r="R5305" s="5">
        <v>0</v>
      </c>
      <c r="S5305" s="5">
        <v>0</v>
      </c>
      <c r="T5305" s="5">
        <v>3.6478199999999998</v>
      </c>
      <c r="U5305" s="5">
        <v>0</v>
      </c>
      <c r="V5305" s="36">
        <v>0</v>
      </c>
      <c r="W5305" s="5">
        <f t="shared" si="4425"/>
        <v>93.846668381785435</v>
      </c>
      <c r="X5305" s="26"/>
    </row>
    <row r="5306" spans="1:25" ht="31.5" x14ac:dyDescent="0.25">
      <c r="A5306" s="4" t="s">
        <v>298</v>
      </c>
      <c r="B5306" s="4" t="s">
        <v>1340</v>
      </c>
      <c r="C5306" s="4" t="s">
        <v>309</v>
      </c>
      <c r="D5306" s="4" t="s">
        <v>11</v>
      </c>
      <c r="E5306" s="14" t="s">
        <v>465</v>
      </c>
      <c r="F5306" s="5">
        <f t="shared" ref="F5306:L5307" si="4476">F5307</f>
        <v>0</v>
      </c>
      <c r="G5306" s="5">
        <f t="shared" si="4476"/>
        <v>0</v>
      </c>
      <c r="H5306" s="5">
        <f t="shared" si="4476"/>
        <v>0</v>
      </c>
      <c r="I5306" s="5">
        <f t="shared" si="4476"/>
        <v>0</v>
      </c>
      <c r="J5306" s="5">
        <f t="shared" si="4476"/>
        <v>0</v>
      </c>
      <c r="K5306" s="5">
        <f t="shared" si="4476"/>
        <v>0</v>
      </c>
      <c r="L5306" s="5">
        <f t="shared" si="4476"/>
        <v>0</v>
      </c>
      <c r="M5306" s="5">
        <f t="shared" si="4440"/>
        <v>0</v>
      </c>
      <c r="N5306" s="5">
        <v>3.887</v>
      </c>
      <c r="O5306" s="5">
        <f>O5307</f>
        <v>0</v>
      </c>
      <c r="P5306" s="5">
        <f t="shared" ref="P5306:V5307" si="4477">P5307</f>
        <v>0</v>
      </c>
      <c r="Q5306" s="5">
        <f t="shared" si="4477"/>
        <v>0</v>
      </c>
      <c r="R5306" s="5">
        <f t="shared" si="4477"/>
        <v>0</v>
      </c>
      <c r="S5306" s="5">
        <f t="shared" si="4477"/>
        <v>0</v>
      </c>
      <c r="T5306" s="5">
        <v>3.6478199999999998</v>
      </c>
      <c r="U5306" s="5">
        <f t="shared" si="4477"/>
        <v>0</v>
      </c>
      <c r="V5306" s="36">
        <f t="shared" si="4477"/>
        <v>0</v>
      </c>
      <c r="W5306" s="5">
        <f t="shared" si="4425"/>
        <v>93.846668381785435</v>
      </c>
      <c r="X5306" s="26"/>
      <c r="Y5306" s="2" t="s">
        <v>1236</v>
      </c>
    </row>
    <row r="5307" spans="1:25" ht="31.5" x14ac:dyDescent="0.25">
      <c r="A5307" s="4" t="s">
        <v>298</v>
      </c>
      <c r="B5307" s="4" t="s">
        <v>1340</v>
      </c>
      <c r="C5307" s="4" t="s">
        <v>309</v>
      </c>
      <c r="D5307" s="4" t="s">
        <v>12</v>
      </c>
      <c r="E5307" s="14" t="s">
        <v>466</v>
      </c>
      <c r="F5307" s="5">
        <f t="shared" si="4476"/>
        <v>0</v>
      </c>
      <c r="G5307" s="5">
        <f t="shared" si="4476"/>
        <v>0</v>
      </c>
      <c r="H5307" s="5">
        <f t="shared" si="4476"/>
        <v>0</v>
      </c>
      <c r="I5307" s="5">
        <f t="shared" si="4476"/>
        <v>0</v>
      </c>
      <c r="J5307" s="5">
        <f t="shared" si="4476"/>
        <v>0</v>
      </c>
      <c r="K5307" s="5">
        <f t="shared" si="4476"/>
        <v>0</v>
      </c>
      <c r="L5307" s="5">
        <f t="shared" si="4476"/>
        <v>0</v>
      </c>
      <c r="M5307" s="5">
        <f t="shared" si="4440"/>
        <v>0</v>
      </c>
      <c r="N5307" s="5">
        <v>3.887</v>
      </c>
      <c r="O5307" s="5">
        <f>O5308</f>
        <v>0</v>
      </c>
      <c r="P5307" s="5">
        <f t="shared" si="4477"/>
        <v>0</v>
      </c>
      <c r="Q5307" s="5">
        <f t="shared" si="4477"/>
        <v>0</v>
      </c>
      <c r="R5307" s="5">
        <f t="shared" si="4477"/>
        <v>0</v>
      </c>
      <c r="S5307" s="5">
        <f t="shared" si="4477"/>
        <v>0</v>
      </c>
      <c r="T5307" s="5">
        <v>3.6478199999999998</v>
      </c>
      <c r="U5307" s="5">
        <f t="shared" si="4477"/>
        <v>0</v>
      </c>
      <c r="V5307" s="36">
        <f t="shared" si="4477"/>
        <v>0</v>
      </c>
      <c r="W5307" s="5">
        <f t="shared" si="4425"/>
        <v>93.846668381785435</v>
      </c>
      <c r="X5307" s="26"/>
      <c r="Y5307" s="2" t="s">
        <v>1236</v>
      </c>
    </row>
    <row r="5308" spans="1:25" x14ac:dyDescent="0.25">
      <c r="A5308" s="4" t="s">
        <v>298</v>
      </c>
      <c r="B5308" s="4" t="s">
        <v>1340</v>
      </c>
      <c r="C5308" s="4" t="s">
        <v>313</v>
      </c>
      <c r="D5308" s="4"/>
      <c r="E5308" s="14" t="s">
        <v>521</v>
      </c>
      <c r="F5308" s="5"/>
      <c r="G5308" s="5"/>
      <c r="H5308" s="5"/>
      <c r="I5308" s="5"/>
      <c r="J5308" s="5"/>
      <c r="K5308" s="5"/>
      <c r="L5308" s="5"/>
      <c r="M5308" s="5">
        <f t="shared" si="4440"/>
        <v>0</v>
      </c>
      <c r="N5308" s="5">
        <v>9111.4240000000009</v>
      </c>
      <c r="O5308" s="5">
        <v>0</v>
      </c>
      <c r="P5308" s="5">
        <v>0</v>
      </c>
      <c r="Q5308" s="5">
        <v>0</v>
      </c>
      <c r="R5308" s="5">
        <v>0</v>
      </c>
      <c r="S5308" s="5">
        <v>0</v>
      </c>
      <c r="T5308" s="5">
        <v>9070.7771699999994</v>
      </c>
      <c r="U5308" s="5">
        <v>0</v>
      </c>
      <c r="V5308" s="36">
        <v>0</v>
      </c>
      <c r="W5308" s="5">
        <f t="shared" si="4425"/>
        <v>99.553891576113656</v>
      </c>
      <c r="X5308" s="26"/>
      <c r="Y5308" s="2" t="s">
        <v>1236</v>
      </c>
    </row>
    <row r="5309" spans="1:25" x14ac:dyDescent="0.25">
      <c r="A5309" s="4" t="s">
        <v>298</v>
      </c>
      <c r="B5309" s="4" t="s">
        <v>1340</v>
      </c>
      <c r="C5309" s="4" t="s">
        <v>313</v>
      </c>
      <c r="D5309" s="4" t="s">
        <v>117</v>
      </c>
      <c r="E5309" s="14" t="s">
        <v>467</v>
      </c>
      <c r="F5309" s="5">
        <f t="shared" ref="F5309:L5310" si="4478">F5310</f>
        <v>1000</v>
      </c>
      <c r="G5309" s="5">
        <f t="shared" si="4478"/>
        <v>0</v>
      </c>
      <c r="H5309" s="5">
        <f t="shared" si="4478"/>
        <v>0</v>
      </c>
      <c r="I5309" s="5">
        <f t="shared" si="4478"/>
        <v>0</v>
      </c>
      <c r="J5309" s="5">
        <f t="shared" si="4478"/>
        <v>0</v>
      </c>
      <c r="K5309" s="5">
        <f t="shared" si="4478"/>
        <v>0</v>
      </c>
      <c r="L5309" s="5">
        <f t="shared" si="4478"/>
        <v>-681.24699999999996</v>
      </c>
      <c r="M5309" s="5">
        <f t="shared" si="4440"/>
        <v>318.75300000000004</v>
      </c>
      <c r="N5309" s="5">
        <v>9111.4240000000009</v>
      </c>
      <c r="O5309" s="5">
        <f>O5310</f>
        <v>0</v>
      </c>
      <c r="P5309" s="5">
        <f t="shared" ref="P5309:V5310" si="4479">P5310</f>
        <v>0</v>
      </c>
      <c r="Q5309" s="5">
        <f t="shared" si="4479"/>
        <v>0</v>
      </c>
      <c r="R5309" s="5">
        <f t="shared" si="4479"/>
        <v>0</v>
      </c>
      <c r="S5309" s="5">
        <f t="shared" si="4479"/>
        <v>0</v>
      </c>
      <c r="T5309" s="5">
        <v>9070.7771699999994</v>
      </c>
      <c r="U5309" s="5">
        <f t="shared" si="4479"/>
        <v>0</v>
      </c>
      <c r="V5309" s="36">
        <f t="shared" si="4479"/>
        <v>0</v>
      </c>
      <c r="W5309" s="5">
        <f t="shared" si="4425"/>
        <v>99.553891576113656</v>
      </c>
      <c r="X5309" s="24"/>
    </row>
    <row r="5310" spans="1:25" ht="31.5" x14ac:dyDescent="0.25">
      <c r="A5310" s="4" t="s">
        <v>298</v>
      </c>
      <c r="B5310" s="4" t="s">
        <v>1340</v>
      </c>
      <c r="C5310" s="4" t="s">
        <v>313</v>
      </c>
      <c r="D5310" s="4" t="s">
        <v>300</v>
      </c>
      <c r="E5310" s="14" t="s">
        <v>469</v>
      </c>
      <c r="F5310" s="5">
        <f t="shared" si="4478"/>
        <v>1000</v>
      </c>
      <c r="G5310" s="5">
        <f t="shared" si="4478"/>
        <v>0</v>
      </c>
      <c r="H5310" s="5">
        <f t="shared" si="4478"/>
        <v>0</v>
      </c>
      <c r="I5310" s="5">
        <f t="shared" si="4478"/>
        <v>0</v>
      </c>
      <c r="J5310" s="5">
        <f t="shared" si="4478"/>
        <v>0</v>
      </c>
      <c r="K5310" s="5">
        <f t="shared" si="4478"/>
        <v>0</v>
      </c>
      <c r="L5310" s="5">
        <f t="shared" si="4478"/>
        <v>-681.24699999999996</v>
      </c>
      <c r="M5310" s="5">
        <f t="shared" si="4440"/>
        <v>318.75300000000004</v>
      </c>
      <c r="N5310" s="5">
        <v>9111.4240000000009</v>
      </c>
      <c r="O5310" s="5">
        <f>O5311</f>
        <v>0</v>
      </c>
      <c r="P5310" s="5">
        <f t="shared" si="4479"/>
        <v>0</v>
      </c>
      <c r="Q5310" s="5">
        <f t="shared" si="4479"/>
        <v>0</v>
      </c>
      <c r="R5310" s="5">
        <f t="shared" si="4479"/>
        <v>0</v>
      </c>
      <c r="S5310" s="5">
        <f t="shared" si="4479"/>
        <v>0</v>
      </c>
      <c r="T5310" s="5">
        <v>9070.7771699999994</v>
      </c>
      <c r="U5310" s="5">
        <f t="shared" si="4479"/>
        <v>0</v>
      </c>
      <c r="V5310" s="36">
        <f t="shared" si="4479"/>
        <v>0</v>
      </c>
      <c r="W5310" s="5">
        <f t="shared" si="4425"/>
        <v>99.553891576113656</v>
      </c>
      <c r="X5310" s="24"/>
    </row>
    <row r="5311" spans="1:25" ht="63" x14ac:dyDescent="0.25">
      <c r="A5311" s="4" t="s">
        <v>298</v>
      </c>
      <c r="B5311" s="4" t="s">
        <v>1340</v>
      </c>
      <c r="C5311" s="4" t="s">
        <v>144</v>
      </c>
      <c r="D5311" s="4"/>
      <c r="E5311" s="14" t="s">
        <v>912</v>
      </c>
      <c r="F5311" s="5">
        <v>1000</v>
      </c>
      <c r="G5311" s="5"/>
      <c r="H5311" s="5"/>
      <c r="I5311" s="5"/>
      <c r="J5311" s="5"/>
      <c r="K5311" s="5"/>
      <c r="L5311" s="5">
        <f>-680-1.247</f>
        <v>-681.24699999999996</v>
      </c>
      <c r="M5311" s="5">
        <f t="shared" si="4440"/>
        <v>318.75300000000004</v>
      </c>
      <c r="N5311" s="5">
        <v>2045.875</v>
      </c>
      <c r="O5311" s="5">
        <v>0</v>
      </c>
      <c r="P5311" s="5">
        <v>0</v>
      </c>
      <c r="Q5311" s="5">
        <v>0</v>
      </c>
      <c r="R5311" s="5">
        <v>0</v>
      </c>
      <c r="S5311" s="5">
        <v>0</v>
      </c>
      <c r="T5311" s="5">
        <v>2045.8666000000001</v>
      </c>
      <c r="U5311" s="5">
        <v>0</v>
      </c>
      <c r="V5311" s="36">
        <v>0</v>
      </c>
      <c r="W5311" s="5">
        <f t="shared" si="4425"/>
        <v>99.999589417730803</v>
      </c>
      <c r="X5311" s="24"/>
    </row>
    <row r="5312" spans="1:25" ht="31.5" x14ac:dyDescent="0.25">
      <c r="A5312" s="4" t="s">
        <v>298</v>
      </c>
      <c r="B5312" s="4" t="s">
        <v>1340</v>
      </c>
      <c r="C5312" s="4" t="s">
        <v>135</v>
      </c>
      <c r="D5312" s="4"/>
      <c r="E5312" s="14" t="s">
        <v>524</v>
      </c>
      <c r="F5312" s="5">
        <f t="shared" ref="F5312:L5312" si="4480">F5317+F5313</f>
        <v>14205.9</v>
      </c>
      <c r="G5312" s="5">
        <f t="shared" si="4480"/>
        <v>10900.9</v>
      </c>
      <c r="H5312" s="5">
        <f t="shared" si="4480"/>
        <v>10900.9</v>
      </c>
      <c r="I5312" s="5">
        <f t="shared" si="4480"/>
        <v>0</v>
      </c>
      <c r="J5312" s="5">
        <f t="shared" si="4480"/>
        <v>0</v>
      </c>
      <c r="K5312" s="5">
        <f t="shared" si="4480"/>
        <v>0</v>
      </c>
      <c r="L5312" s="5">
        <f t="shared" si="4480"/>
        <v>2726.3650000000002</v>
      </c>
      <c r="M5312" s="5">
        <f t="shared" si="4440"/>
        <v>16932.264999999999</v>
      </c>
      <c r="N5312" s="5">
        <v>1869.1510000000001</v>
      </c>
      <c r="O5312" s="5">
        <f>O5317+O5313</f>
        <v>7259.3882599999997</v>
      </c>
      <c r="P5312" s="5">
        <f t="shared" ref="P5312:V5312" si="4481">P5317+P5313</f>
        <v>0</v>
      </c>
      <c r="Q5312" s="5">
        <f t="shared" si="4481"/>
        <v>0</v>
      </c>
      <c r="R5312" s="5">
        <f t="shared" si="4481"/>
        <v>0</v>
      </c>
      <c r="S5312" s="5">
        <f t="shared" si="4481"/>
        <v>0</v>
      </c>
      <c r="T5312" s="5">
        <v>1869.143</v>
      </c>
      <c r="U5312" s="5">
        <f t="shared" si="4481"/>
        <v>0</v>
      </c>
      <c r="V5312" s="36">
        <f t="shared" si="4481"/>
        <v>0</v>
      </c>
      <c r="W5312" s="5">
        <f t="shared" si="4425"/>
        <v>99.999571998195975</v>
      </c>
      <c r="X5312" s="26"/>
    </row>
    <row r="5313" spans="1:24" ht="31.5" x14ac:dyDescent="0.25">
      <c r="A5313" s="4" t="s">
        <v>298</v>
      </c>
      <c r="B5313" s="4" t="s">
        <v>1340</v>
      </c>
      <c r="C5313" s="4" t="s">
        <v>135</v>
      </c>
      <c r="D5313" s="4" t="s">
        <v>11</v>
      </c>
      <c r="E5313" s="14" t="s">
        <v>465</v>
      </c>
      <c r="F5313" s="5">
        <f>F5314</f>
        <v>1300</v>
      </c>
      <c r="G5313" s="5">
        <f t="shared" ref="G5313:L5315" si="4482">G5314</f>
        <v>0</v>
      </c>
      <c r="H5313" s="5">
        <f t="shared" si="4482"/>
        <v>0</v>
      </c>
      <c r="I5313" s="5">
        <f t="shared" si="4482"/>
        <v>0</v>
      </c>
      <c r="J5313" s="5">
        <f t="shared" si="4482"/>
        <v>0</v>
      </c>
      <c r="K5313" s="5">
        <f t="shared" si="4482"/>
        <v>0</v>
      </c>
      <c r="L5313" s="5">
        <f t="shared" si="4482"/>
        <v>0</v>
      </c>
      <c r="M5313" s="5">
        <f t="shared" si="4440"/>
        <v>1300</v>
      </c>
      <c r="N5313" s="5">
        <v>1869.1510000000001</v>
      </c>
      <c r="O5313" s="5">
        <f t="shared" ref="O5313:O5315" si="4483">O5314</f>
        <v>1300</v>
      </c>
      <c r="P5313" s="5">
        <f t="shared" ref="P5313:V5315" si="4484">P5314</f>
        <v>0</v>
      </c>
      <c r="Q5313" s="5">
        <f t="shared" si="4484"/>
        <v>0</v>
      </c>
      <c r="R5313" s="5">
        <f t="shared" si="4484"/>
        <v>0</v>
      </c>
      <c r="S5313" s="5">
        <f t="shared" si="4484"/>
        <v>0</v>
      </c>
      <c r="T5313" s="5">
        <v>1869.143</v>
      </c>
      <c r="U5313" s="5">
        <f t="shared" si="4484"/>
        <v>0</v>
      </c>
      <c r="V5313" s="36">
        <f t="shared" si="4484"/>
        <v>0</v>
      </c>
      <c r="W5313" s="5">
        <f t="shared" si="4425"/>
        <v>99.999571998195975</v>
      </c>
      <c r="X5313" s="26"/>
    </row>
    <row r="5314" spans="1:24" ht="31.5" x14ac:dyDescent="0.25">
      <c r="A5314" s="4" t="s">
        <v>298</v>
      </c>
      <c r="B5314" s="4" t="s">
        <v>1340</v>
      </c>
      <c r="C5314" s="4" t="s">
        <v>135</v>
      </c>
      <c r="D5314" s="4" t="s">
        <v>12</v>
      </c>
      <c r="E5314" s="14" t="s">
        <v>466</v>
      </c>
      <c r="F5314" s="5">
        <f>F5315</f>
        <v>1300</v>
      </c>
      <c r="G5314" s="5">
        <f t="shared" si="4482"/>
        <v>0</v>
      </c>
      <c r="H5314" s="5">
        <f t="shared" si="4482"/>
        <v>0</v>
      </c>
      <c r="I5314" s="5">
        <f t="shared" si="4482"/>
        <v>0</v>
      </c>
      <c r="J5314" s="5">
        <f t="shared" si="4482"/>
        <v>0</v>
      </c>
      <c r="K5314" s="5">
        <f t="shared" si="4482"/>
        <v>0</v>
      </c>
      <c r="L5314" s="5">
        <f t="shared" si="4482"/>
        <v>0</v>
      </c>
      <c r="M5314" s="5">
        <f t="shared" si="4440"/>
        <v>1300</v>
      </c>
      <c r="N5314" s="5">
        <v>1869.1510000000001</v>
      </c>
      <c r="O5314" s="5">
        <f t="shared" si="4483"/>
        <v>1300</v>
      </c>
      <c r="P5314" s="5">
        <f t="shared" si="4484"/>
        <v>0</v>
      </c>
      <c r="Q5314" s="5">
        <f t="shared" si="4484"/>
        <v>0</v>
      </c>
      <c r="R5314" s="5">
        <f t="shared" si="4484"/>
        <v>0</v>
      </c>
      <c r="S5314" s="5">
        <f t="shared" si="4484"/>
        <v>0</v>
      </c>
      <c r="T5314" s="5">
        <v>1869.143</v>
      </c>
      <c r="U5314" s="5">
        <f t="shared" si="4484"/>
        <v>0</v>
      </c>
      <c r="V5314" s="36">
        <f t="shared" si="4484"/>
        <v>0</v>
      </c>
      <c r="W5314" s="5">
        <f t="shared" si="4425"/>
        <v>99.999571998195975</v>
      </c>
      <c r="X5314" s="26"/>
    </row>
    <row r="5315" spans="1:24" ht="47.25" x14ac:dyDescent="0.25">
      <c r="A5315" s="4" t="s">
        <v>298</v>
      </c>
      <c r="B5315" s="4" t="s">
        <v>1340</v>
      </c>
      <c r="C5315" s="4" t="s">
        <v>314</v>
      </c>
      <c r="D5315" s="4"/>
      <c r="E5315" s="14" t="s">
        <v>525</v>
      </c>
      <c r="F5315" s="5">
        <f>F5316</f>
        <v>1300</v>
      </c>
      <c r="G5315" s="5">
        <f t="shared" si="4482"/>
        <v>0</v>
      </c>
      <c r="H5315" s="5">
        <f t="shared" si="4482"/>
        <v>0</v>
      </c>
      <c r="I5315" s="5">
        <f t="shared" si="4482"/>
        <v>0</v>
      </c>
      <c r="J5315" s="5">
        <f t="shared" si="4482"/>
        <v>0</v>
      </c>
      <c r="K5315" s="5">
        <f t="shared" si="4482"/>
        <v>0</v>
      </c>
      <c r="L5315" s="5">
        <f t="shared" si="4482"/>
        <v>0</v>
      </c>
      <c r="M5315" s="5">
        <f t="shared" si="4440"/>
        <v>1300</v>
      </c>
      <c r="N5315" s="5">
        <v>176.72399999999999</v>
      </c>
      <c r="O5315" s="5">
        <f t="shared" si="4483"/>
        <v>1300</v>
      </c>
      <c r="P5315" s="5">
        <f t="shared" si="4484"/>
        <v>0</v>
      </c>
      <c r="Q5315" s="5">
        <f t="shared" si="4484"/>
        <v>0</v>
      </c>
      <c r="R5315" s="5">
        <f t="shared" si="4484"/>
        <v>0</v>
      </c>
      <c r="S5315" s="5">
        <f t="shared" si="4484"/>
        <v>0</v>
      </c>
      <c r="T5315" s="5">
        <v>176.7236</v>
      </c>
      <c r="U5315" s="5">
        <f t="shared" si="4484"/>
        <v>0</v>
      </c>
      <c r="V5315" s="36">
        <f t="shared" si="4484"/>
        <v>0</v>
      </c>
      <c r="W5315" s="5">
        <f t="shared" si="4425"/>
        <v>99.999773658359942</v>
      </c>
      <c r="X5315" s="26"/>
    </row>
    <row r="5316" spans="1:24" ht="31.5" x14ac:dyDescent="0.25">
      <c r="A5316" s="4" t="s">
        <v>298</v>
      </c>
      <c r="B5316" s="4" t="s">
        <v>1340</v>
      </c>
      <c r="C5316" s="4" t="s">
        <v>314</v>
      </c>
      <c r="D5316" s="4" t="s">
        <v>73</v>
      </c>
      <c r="E5316" s="14" t="s">
        <v>475</v>
      </c>
      <c r="F5316" s="5">
        <f>1300</f>
        <v>1300</v>
      </c>
      <c r="G5316" s="5"/>
      <c r="H5316" s="5"/>
      <c r="I5316" s="5"/>
      <c r="J5316" s="5"/>
      <c r="K5316" s="5"/>
      <c r="L5316" s="5"/>
      <c r="M5316" s="5">
        <f t="shared" si="4440"/>
        <v>1300</v>
      </c>
      <c r="N5316" s="5">
        <v>176.72399999999999</v>
      </c>
      <c r="O5316" s="5">
        <v>1300</v>
      </c>
      <c r="P5316" s="5">
        <v>0</v>
      </c>
      <c r="Q5316" s="5">
        <v>0</v>
      </c>
      <c r="R5316" s="5">
        <v>0</v>
      </c>
      <c r="S5316" s="5">
        <v>0</v>
      </c>
      <c r="T5316" s="5">
        <v>176.7236</v>
      </c>
      <c r="U5316" s="5">
        <v>0</v>
      </c>
      <c r="V5316" s="36">
        <v>0</v>
      </c>
      <c r="W5316" s="5">
        <f t="shared" si="4425"/>
        <v>99.999773658359942</v>
      </c>
      <c r="X5316" s="26"/>
    </row>
    <row r="5317" spans="1:24" ht="63" x14ac:dyDescent="0.25">
      <c r="A5317" s="4" t="s">
        <v>298</v>
      </c>
      <c r="B5317" s="4" t="s">
        <v>1340</v>
      </c>
      <c r="C5317" s="4" t="s">
        <v>314</v>
      </c>
      <c r="D5317" s="4" t="s">
        <v>72</v>
      </c>
      <c r="E5317" s="14" t="s">
        <v>1187</v>
      </c>
      <c r="F5317" s="5">
        <f t="shared" ref="F5317:K5317" si="4485">F5318+F5324</f>
        <v>12905.9</v>
      </c>
      <c r="G5317" s="5">
        <f t="shared" si="4485"/>
        <v>10900.9</v>
      </c>
      <c r="H5317" s="5">
        <f t="shared" si="4485"/>
        <v>10900.9</v>
      </c>
      <c r="I5317" s="5">
        <f t="shared" si="4485"/>
        <v>0</v>
      </c>
      <c r="J5317" s="5">
        <f t="shared" si="4485"/>
        <v>0</v>
      </c>
      <c r="K5317" s="5">
        <f t="shared" si="4485"/>
        <v>0</v>
      </c>
      <c r="L5317" s="5">
        <f>L5318+L5324+L5321</f>
        <v>2726.3650000000002</v>
      </c>
      <c r="M5317" s="5">
        <f t="shared" si="4440"/>
        <v>15632.264999999999</v>
      </c>
      <c r="N5317" s="5">
        <v>176.72399999999999</v>
      </c>
      <c r="O5317" s="5">
        <f t="shared" ref="O5317:V5317" si="4486">O5318+O5324+O5321</f>
        <v>5959.3882599999997</v>
      </c>
      <c r="P5317" s="5">
        <f t="shared" si="4486"/>
        <v>0</v>
      </c>
      <c r="Q5317" s="5">
        <f t="shared" si="4486"/>
        <v>0</v>
      </c>
      <c r="R5317" s="5">
        <f t="shared" si="4486"/>
        <v>0</v>
      </c>
      <c r="S5317" s="5">
        <f t="shared" si="4486"/>
        <v>0</v>
      </c>
      <c r="T5317" s="5">
        <v>176.7236</v>
      </c>
      <c r="U5317" s="5">
        <f t="shared" si="4486"/>
        <v>0</v>
      </c>
      <c r="V5317" s="36">
        <f t="shared" si="4486"/>
        <v>0</v>
      </c>
      <c r="W5317" s="5">
        <f t="shared" si="4425"/>
        <v>99.999773658359942</v>
      </c>
      <c r="X5317" s="26"/>
    </row>
    <row r="5318" spans="1:24" ht="31.5" x14ac:dyDescent="0.25">
      <c r="A5318" s="4" t="s">
        <v>298</v>
      </c>
      <c r="B5318" s="4" t="s">
        <v>1340</v>
      </c>
      <c r="C5318" s="4" t="s">
        <v>97</v>
      </c>
      <c r="D5318" s="4"/>
      <c r="E5318" s="14" t="s">
        <v>914</v>
      </c>
      <c r="F5318" s="5">
        <f t="shared" ref="F5318:L5319" si="4487">F5319</f>
        <v>500</v>
      </c>
      <c r="G5318" s="5">
        <f t="shared" si="4487"/>
        <v>500</v>
      </c>
      <c r="H5318" s="5">
        <f t="shared" si="4487"/>
        <v>500</v>
      </c>
      <c r="I5318" s="5">
        <f t="shared" si="4487"/>
        <v>0</v>
      </c>
      <c r="J5318" s="5">
        <f t="shared" si="4487"/>
        <v>0</v>
      </c>
      <c r="K5318" s="5">
        <f t="shared" si="4487"/>
        <v>0</v>
      </c>
      <c r="L5318" s="5">
        <f t="shared" si="4487"/>
        <v>-70.334000000000003</v>
      </c>
      <c r="M5318" s="5">
        <f t="shared" si="4440"/>
        <v>429.666</v>
      </c>
      <c r="N5318" s="5">
        <v>322.8</v>
      </c>
      <c r="O5318" s="5">
        <f>O5319</f>
        <v>0</v>
      </c>
      <c r="P5318" s="5">
        <f t="shared" ref="P5318:V5319" si="4488">P5319</f>
        <v>0</v>
      </c>
      <c r="Q5318" s="5">
        <f t="shared" si="4488"/>
        <v>0</v>
      </c>
      <c r="R5318" s="5">
        <f t="shared" si="4488"/>
        <v>0</v>
      </c>
      <c r="S5318" s="5">
        <f t="shared" si="4488"/>
        <v>0</v>
      </c>
      <c r="T5318" s="5">
        <v>322.75846999999999</v>
      </c>
      <c r="U5318" s="5">
        <f t="shared" si="4488"/>
        <v>0</v>
      </c>
      <c r="V5318" s="36">
        <f t="shared" si="4488"/>
        <v>0</v>
      </c>
      <c r="W5318" s="5">
        <f t="shared" si="4425"/>
        <v>99.987134448574963</v>
      </c>
      <c r="X5318" s="26"/>
    </row>
    <row r="5319" spans="1:24" ht="78.75" x14ac:dyDescent="0.25">
      <c r="A5319" s="4" t="s">
        <v>298</v>
      </c>
      <c r="B5319" s="4" t="s">
        <v>1340</v>
      </c>
      <c r="C5319" s="4" t="s">
        <v>98</v>
      </c>
      <c r="D5319" s="4"/>
      <c r="E5319" s="14" t="s">
        <v>915</v>
      </c>
      <c r="F5319" s="5">
        <f t="shared" si="4487"/>
        <v>500</v>
      </c>
      <c r="G5319" s="5">
        <f t="shared" si="4487"/>
        <v>500</v>
      </c>
      <c r="H5319" s="5">
        <f t="shared" si="4487"/>
        <v>500</v>
      </c>
      <c r="I5319" s="5">
        <f t="shared" si="4487"/>
        <v>0</v>
      </c>
      <c r="J5319" s="5">
        <f t="shared" si="4487"/>
        <v>0</v>
      </c>
      <c r="K5319" s="5">
        <f t="shared" si="4487"/>
        <v>0</v>
      </c>
      <c r="L5319" s="5">
        <f t="shared" si="4487"/>
        <v>-70.334000000000003</v>
      </c>
      <c r="M5319" s="5">
        <f t="shared" si="4440"/>
        <v>429.666</v>
      </c>
      <c r="N5319" s="5">
        <v>322.8</v>
      </c>
      <c r="O5319" s="5">
        <f>O5320</f>
        <v>0</v>
      </c>
      <c r="P5319" s="5">
        <f t="shared" si="4488"/>
        <v>0</v>
      </c>
      <c r="Q5319" s="5">
        <f t="shared" si="4488"/>
        <v>0</v>
      </c>
      <c r="R5319" s="5">
        <f t="shared" si="4488"/>
        <v>0</v>
      </c>
      <c r="S5319" s="5">
        <f t="shared" si="4488"/>
        <v>0</v>
      </c>
      <c r="T5319" s="5">
        <v>322.75846999999999</v>
      </c>
      <c r="U5319" s="5">
        <f t="shared" si="4488"/>
        <v>0</v>
      </c>
      <c r="V5319" s="36">
        <f t="shared" si="4488"/>
        <v>0</v>
      </c>
      <c r="W5319" s="5">
        <f t="shared" si="4425"/>
        <v>99.987134448574963</v>
      </c>
      <c r="X5319" s="26"/>
    </row>
    <row r="5320" spans="1:24" x14ac:dyDescent="0.25">
      <c r="A5320" s="4" t="s">
        <v>298</v>
      </c>
      <c r="B5320" s="4" t="s">
        <v>1340</v>
      </c>
      <c r="C5320" s="4" t="s">
        <v>315</v>
      </c>
      <c r="D5320" s="4"/>
      <c r="E5320" s="14" t="s">
        <v>743</v>
      </c>
      <c r="F5320" s="5">
        <v>500</v>
      </c>
      <c r="G5320" s="5">
        <v>500</v>
      </c>
      <c r="H5320" s="5">
        <v>500</v>
      </c>
      <c r="I5320" s="5"/>
      <c r="J5320" s="5"/>
      <c r="K5320" s="5"/>
      <c r="L5320" s="5">
        <f>-60.245-10.089</f>
        <v>-70.334000000000003</v>
      </c>
      <c r="M5320" s="5">
        <f t="shared" si="4440"/>
        <v>429.666</v>
      </c>
      <c r="N5320" s="5">
        <v>322.8</v>
      </c>
      <c r="O5320" s="5">
        <v>0</v>
      </c>
      <c r="P5320" s="5">
        <v>0</v>
      </c>
      <c r="Q5320" s="5">
        <v>0</v>
      </c>
      <c r="R5320" s="5">
        <v>0</v>
      </c>
      <c r="S5320" s="5">
        <v>0</v>
      </c>
      <c r="T5320" s="5">
        <v>322.75846999999999</v>
      </c>
      <c r="U5320" s="5">
        <v>0</v>
      </c>
      <c r="V5320" s="36">
        <v>0</v>
      </c>
      <c r="W5320" s="5">
        <f t="shared" si="4425"/>
        <v>99.987134448574963</v>
      </c>
      <c r="X5320" s="26"/>
    </row>
    <row r="5321" spans="1:24" ht="31.5" x14ac:dyDescent="0.25">
      <c r="A5321" s="4" t="s">
        <v>298</v>
      </c>
      <c r="B5321" s="4" t="s">
        <v>1340</v>
      </c>
      <c r="C5321" s="4" t="s">
        <v>315</v>
      </c>
      <c r="D5321" s="4" t="s">
        <v>11</v>
      </c>
      <c r="E5321" s="14" t="s">
        <v>465</v>
      </c>
      <c r="F5321" s="5"/>
      <c r="G5321" s="5"/>
      <c r="H5321" s="5"/>
      <c r="I5321" s="5"/>
      <c r="J5321" s="5"/>
      <c r="K5321" s="5"/>
      <c r="L5321" s="5">
        <f>L5322</f>
        <v>5230.4160000000002</v>
      </c>
      <c r="M5321" s="5">
        <f>L5321</f>
        <v>5230.4160000000002</v>
      </c>
      <c r="N5321" s="5">
        <v>322.8</v>
      </c>
      <c r="O5321" s="5">
        <f t="shared" ref="O5321:V5322" si="4489">O5322</f>
        <v>0</v>
      </c>
      <c r="P5321" s="5">
        <f t="shared" si="4489"/>
        <v>0</v>
      </c>
      <c r="Q5321" s="5">
        <f t="shared" si="4489"/>
        <v>0</v>
      </c>
      <c r="R5321" s="5">
        <f t="shared" si="4489"/>
        <v>0</v>
      </c>
      <c r="S5321" s="5">
        <f t="shared" si="4489"/>
        <v>0</v>
      </c>
      <c r="T5321" s="5">
        <v>322.75846999999999</v>
      </c>
      <c r="U5321" s="5">
        <f t="shared" si="4489"/>
        <v>0</v>
      </c>
      <c r="V5321" s="36">
        <f t="shared" si="4489"/>
        <v>0</v>
      </c>
      <c r="W5321" s="5">
        <f t="shared" si="4425"/>
        <v>99.987134448574963</v>
      </c>
      <c r="X5321" s="26"/>
    </row>
    <row r="5322" spans="1:24" ht="31.5" x14ac:dyDescent="0.25">
      <c r="A5322" s="4" t="s">
        <v>298</v>
      </c>
      <c r="B5322" s="4" t="s">
        <v>1340</v>
      </c>
      <c r="C5322" s="4" t="s">
        <v>315</v>
      </c>
      <c r="D5322" s="4" t="s">
        <v>12</v>
      </c>
      <c r="E5322" s="14" t="s">
        <v>466</v>
      </c>
      <c r="F5322" s="5"/>
      <c r="G5322" s="5"/>
      <c r="H5322" s="5"/>
      <c r="I5322" s="5"/>
      <c r="J5322" s="5"/>
      <c r="K5322" s="5"/>
      <c r="L5322" s="5">
        <f>L5323</f>
        <v>5230.4160000000002</v>
      </c>
      <c r="M5322" s="5">
        <f>L5322</f>
        <v>5230.4160000000002</v>
      </c>
      <c r="N5322" s="5">
        <v>322.8</v>
      </c>
      <c r="O5322" s="5">
        <f t="shared" si="4489"/>
        <v>0</v>
      </c>
      <c r="P5322" s="5">
        <f t="shared" si="4489"/>
        <v>0</v>
      </c>
      <c r="Q5322" s="5">
        <f t="shared" si="4489"/>
        <v>0</v>
      </c>
      <c r="R5322" s="5">
        <f t="shared" si="4489"/>
        <v>0</v>
      </c>
      <c r="S5322" s="5">
        <f t="shared" si="4489"/>
        <v>0</v>
      </c>
      <c r="T5322" s="5">
        <v>322.75846999999999</v>
      </c>
      <c r="U5322" s="5">
        <f t="shared" si="4489"/>
        <v>0</v>
      </c>
      <c r="V5322" s="36">
        <f t="shared" si="4489"/>
        <v>0</v>
      </c>
      <c r="W5322" s="5">
        <f t="shared" si="4425"/>
        <v>99.987134448574963</v>
      </c>
      <c r="X5322" s="26"/>
    </row>
    <row r="5323" spans="1:24" ht="31.5" x14ac:dyDescent="0.25">
      <c r="A5323" s="4" t="s">
        <v>298</v>
      </c>
      <c r="B5323" s="4" t="s">
        <v>1340</v>
      </c>
      <c r="C5323" s="4" t="s">
        <v>151</v>
      </c>
      <c r="D5323" s="4"/>
      <c r="E5323" s="14" t="s">
        <v>916</v>
      </c>
      <c r="F5323" s="5"/>
      <c r="G5323" s="5"/>
      <c r="H5323" s="5"/>
      <c r="I5323" s="5"/>
      <c r="J5323" s="5"/>
      <c r="K5323" s="5"/>
      <c r="L5323" s="5">
        <f>5541.5-311.084</f>
        <v>5230.4160000000002</v>
      </c>
      <c r="M5323" s="5">
        <f>L5323</f>
        <v>5230.4160000000002</v>
      </c>
      <c r="N5323" s="5">
        <v>132.68</v>
      </c>
      <c r="O5323" s="5">
        <v>0</v>
      </c>
      <c r="P5323" s="5">
        <v>0</v>
      </c>
      <c r="Q5323" s="5">
        <v>0</v>
      </c>
      <c r="R5323" s="5">
        <v>0</v>
      </c>
      <c r="S5323" s="5">
        <v>0</v>
      </c>
      <c r="T5323" s="5">
        <v>132.67949999999999</v>
      </c>
      <c r="U5323" s="5">
        <v>0</v>
      </c>
      <c r="V5323" s="36">
        <v>0</v>
      </c>
      <c r="W5323" s="5">
        <f t="shared" ref="W5323:W5386" si="4490">T5323/N5323*100</f>
        <v>99.999623153451893</v>
      </c>
      <c r="X5323" s="26"/>
    </row>
    <row r="5324" spans="1:24" ht="47.25" x14ac:dyDescent="0.25">
      <c r="A5324" s="4" t="s">
        <v>298</v>
      </c>
      <c r="B5324" s="4" t="s">
        <v>1340</v>
      </c>
      <c r="C5324" s="4" t="s">
        <v>318</v>
      </c>
      <c r="D5324" s="4"/>
      <c r="E5324" s="14" t="s">
        <v>917</v>
      </c>
      <c r="F5324" s="5">
        <f t="shared" ref="F5324:L5324" si="4491">F5327+F5325</f>
        <v>12405.9</v>
      </c>
      <c r="G5324" s="5">
        <f t="shared" si="4491"/>
        <v>10400.9</v>
      </c>
      <c r="H5324" s="5">
        <f t="shared" si="4491"/>
        <v>10400.9</v>
      </c>
      <c r="I5324" s="5">
        <f t="shared" si="4491"/>
        <v>0</v>
      </c>
      <c r="J5324" s="5">
        <f t="shared" si="4491"/>
        <v>0</v>
      </c>
      <c r="K5324" s="5">
        <f t="shared" si="4491"/>
        <v>0</v>
      </c>
      <c r="L5324" s="5">
        <f t="shared" si="4491"/>
        <v>-2433.7170000000001</v>
      </c>
      <c r="M5324" s="5">
        <f t="shared" si="4440"/>
        <v>9972.1829999999991</v>
      </c>
      <c r="N5324" s="5">
        <v>132.68</v>
      </c>
      <c r="O5324" s="5">
        <f>O5327+O5325</f>
        <v>5959.3882599999997</v>
      </c>
      <c r="P5324" s="5">
        <f t="shared" ref="P5324:V5324" si="4492">P5327+P5325</f>
        <v>0</v>
      </c>
      <c r="Q5324" s="5">
        <f t="shared" si="4492"/>
        <v>0</v>
      </c>
      <c r="R5324" s="5">
        <f t="shared" si="4492"/>
        <v>0</v>
      </c>
      <c r="S5324" s="5">
        <f t="shared" si="4492"/>
        <v>0</v>
      </c>
      <c r="T5324" s="5">
        <v>132.67949999999999</v>
      </c>
      <c r="U5324" s="5">
        <f t="shared" si="4492"/>
        <v>0</v>
      </c>
      <c r="V5324" s="36">
        <f t="shared" si="4492"/>
        <v>0</v>
      </c>
      <c r="W5324" s="5">
        <f t="shared" si="4490"/>
        <v>99.999623153451893</v>
      </c>
      <c r="X5324" s="26"/>
    </row>
    <row r="5325" spans="1:24" ht="31.5" x14ac:dyDescent="0.25">
      <c r="A5325" s="4" t="s">
        <v>298</v>
      </c>
      <c r="B5325" s="4" t="s">
        <v>1340</v>
      </c>
      <c r="C5325" s="4" t="s">
        <v>316</v>
      </c>
      <c r="D5325" s="4"/>
      <c r="E5325" s="14" t="s">
        <v>748</v>
      </c>
      <c r="F5325" s="5">
        <f t="shared" ref="F5325:L5325" si="4493">F5326</f>
        <v>1939.9</v>
      </c>
      <c r="G5325" s="5">
        <f t="shared" si="4493"/>
        <v>1939.9</v>
      </c>
      <c r="H5325" s="5">
        <f t="shared" si="4493"/>
        <v>1939.9</v>
      </c>
      <c r="I5325" s="5">
        <f t="shared" si="4493"/>
        <v>0</v>
      </c>
      <c r="J5325" s="5">
        <f t="shared" si="4493"/>
        <v>0</v>
      </c>
      <c r="K5325" s="5">
        <f t="shared" si="4493"/>
        <v>0</v>
      </c>
      <c r="L5325" s="5">
        <f t="shared" si="4493"/>
        <v>-1939.9</v>
      </c>
      <c r="M5325" s="5">
        <f t="shared" si="4440"/>
        <v>0</v>
      </c>
      <c r="N5325" s="5">
        <v>132.68</v>
      </c>
      <c r="O5325" s="5">
        <f>O5326</f>
        <v>0</v>
      </c>
      <c r="P5325" s="5">
        <f t="shared" ref="P5325:V5325" si="4494">P5326</f>
        <v>0</v>
      </c>
      <c r="Q5325" s="5">
        <f t="shared" si="4494"/>
        <v>0</v>
      </c>
      <c r="R5325" s="5">
        <f t="shared" si="4494"/>
        <v>0</v>
      </c>
      <c r="S5325" s="5">
        <f t="shared" si="4494"/>
        <v>0</v>
      </c>
      <c r="T5325" s="5">
        <v>132.67949999999999</v>
      </c>
      <c r="U5325" s="5">
        <f t="shared" si="4494"/>
        <v>0</v>
      </c>
      <c r="V5325" s="36">
        <f t="shared" si="4494"/>
        <v>0</v>
      </c>
      <c r="W5325" s="5">
        <f t="shared" si="4490"/>
        <v>99.999623153451893</v>
      </c>
      <c r="X5325" s="24"/>
    </row>
    <row r="5326" spans="1:24" ht="31.5" x14ac:dyDescent="0.25">
      <c r="A5326" s="4" t="s">
        <v>298</v>
      </c>
      <c r="B5326" s="4" t="s">
        <v>1340</v>
      </c>
      <c r="C5326" s="4" t="s">
        <v>316</v>
      </c>
      <c r="D5326" s="4" t="s">
        <v>11</v>
      </c>
      <c r="E5326" s="14" t="s">
        <v>465</v>
      </c>
      <c r="F5326" s="5">
        <v>1939.9</v>
      </c>
      <c r="G5326" s="5">
        <v>1939.9</v>
      </c>
      <c r="H5326" s="5">
        <v>1939.9</v>
      </c>
      <c r="I5326" s="5"/>
      <c r="J5326" s="5"/>
      <c r="K5326" s="5"/>
      <c r="L5326" s="5">
        <v>-1939.9</v>
      </c>
      <c r="M5326" s="5">
        <f t="shared" si="4440"/>
        <v>0</v>
      </c>
      <c r="N5326" s="5">
        <v>132.68</v>
      </c>
      <c r="O5326" s="5">
        <v>0</v>
      </c>
      <c r="P5326" s="5">
        <v>0</v>
      </c>
      <c r="Q5326" s="5">
        <v>0</v>
      </c>
      <c r="R5326" s="5">
        <v>0</v>
      </c>
      <c r="S5326" s="5">
        <v>0</v>
      </c>
      <c r="T5326" s="5">
        <v>132.67949999999999</v>
      </c>
      <c r="U5326" s="5">
        <v>0</v>
      </c>
      <c r="V5326" s="36">
        <v>0</v>
      </c>
      <c r="W5326" s="5">
        <f t="shared" si="4490"/>
        <v>99.999623153451893</v>
      </c>
      <c r="X5326" s="24"/>
    </row>
    <row r="5327" spans="1:24" ht="31.5" x14ac:dyDescent="0.25">
      <c r="A5327" s="4" t="s">
        <v>298</v>
      </c>
      <c r="B5327" s="4" t="s">
        <v>1340</v>
      </c>
      <c r="C5327" s="4" t="s">
        <v>316</v>
      </c>
      <c r="D5327" s="4" t="s">
        <v>12</v>
      </c>
      <c r="E5327" s="14" t="s">
        <v>466</v>
      </c>
      <c r="F5327" s="5">
        <f t="shared" ref="F5327:L5327" si="4495">F5328</f>
        <v>10466</v>
      </c>
      <c r="G5327" s="5">
        <f t="shared" si="4495"/>
        <v>8461</v>
      </c>
      <c r="H5327" s="5">
        <f t="shared" si="4495"/>
        <v>8461</v>
      </c>
      <c r="I5327" s="5">
        <f t="shared" si="4495"/>
        <v>0</v>
      </c>
      <c r="J5327" s="5">
        <f t="shared" si="4495"/>
        <v>0</v>
      </c>
      <c r="K5327" s="5">
        <f t="shared" si="4495"/>
        <v>0</v>
      </c>
      <c r="L5327" s="5">
        <f t="shared" si="4495"/>
        <v>-493.81699999999989</v>
      </c>
      <c r="M5327" s="5">
        <f t="shared" si="4440"/>
        <v>9972.1830000000009</v>
      </c>
      <c r="N5327" s="5">
        <v>132.68</v>
      </c>
      <c r="O5327" s="5">
        <f>O5328</f>
        <v>5959.3882599999997</v>
      </c>
      <c r="P5327" s="5">
        <f t="shared" ref="P5327:V5327" si="4496">P5328</f>
        <v>0</v>
      </c>
      <c r="Q5327" s="5">
        <f t="shared" si="4496"/>
        <v>0</v>
      </c>
      <c r="R5327" s="5">
        <f t="shared" si="4496"/>
        <v>0</v>
      </c>
      <c r="S5327" s="5">
        <f t="shared" si="4496"/>
        <v>0</v>
      </c>
      <c r="T5327" s="5">
        <v>132.67949999999999</v>
      </c>
      <c r="U5327" s="5">
        <f t="shared" si="4496"/>
        <v>0</v>
      </c>
      <c r="V5327" s="36">
        <f t="shared" si="4496"/>
        <v>0</v>
      </c>
      <c r="W5327" s="5">
        <f t="shared" si="4490"/>
        <v>99.999623153451893</v>
      </c>
      <c r="X5327" s="26"/>
    </row>
    <row r="5328" spans="1:24" ht="31.5" hidden="1" x14ac:dyDescent="0.25">
      <c r="A5328" s="4" t="s">
        <v>298</v>
      </c>
      <c r="B5328" s="4" t="s">
        <v>1340</v>
      </c>
      <c r="C5328" s="4" t="s">
        <v>316</v>
      </c>
      <c r="D5328" s="4" t="s">
        <v>73</v>
      </c>
      <c r="E5328" s="14" t="s">
        <v>475</v>
      </c>
      <c r="F5328" s="5">
        <f>10466</f>
        <v>10466</v>
      </c>
      <c r="G5328" s="5">
        <v>8461</v>
      </c>
      <c r="H5328" s="5">
        <v>8461</v>
      </c>
      <c r="I5328" s="5"/>
      <c r="J5328" s="5"/>
      <c r="K5328" s="5"/>
      <c r="L5328" s="5">
        <f>-1222.945+1220.45-7.346-40.215-443.761</f>
        <v>-493.81699999999989</v>
      </c>
      <c r="M5328" s="5">
        <f t="shared" si="4440"/>
        <v>9972.1830000000009</v>
      </c>
      <c r="N5328" s="5">
        <v>0</v>
      </c>
      <c r="O5328" s="5">
        <v>5959.3882599999997</v>
      </c>
      <c r="P5328" s="5">
        <v>0</v>
      </c>
      <c r="Q5328" s="5">
        <v>0</v>
      </c>
      <c r="R5328" s="5">
        <v>0</v>
      </c>
      <c r="S5328" s="5">
        <v>0</v>
      </c>
      <c r="T5328" s="5">
        <v>0</v>
      </c>
      <c r="U5328" s="5">
        <v>0</v>
      </c>
      <c r="V5328" s="36">
        <v>0</v>
      </c>
      <c r="W5328" s="5" t="e">
        <f t="shared" si="4490"/>
        <v>#DIV/0!</v>
      </c>
      <c r="X5328" s="24" t="s">
        <v>1214</v>
      </c>
    </row>
    <row r="5329" spans="1:24" ht="63" hidden="1" x14ac:dyDescent="0.25">
      <c r="A5329" s="4" t="s">
        <v>298</v>
      </c>
      <c r="B5329" s="4" t="s">
        <v>1340</v>
      </c>
      <c r="C5329" s="4" t="s">
        <v>316</v>
      </c>
      <c r="D5329" s="4" t="s">
        <v>72</v>
      </c>
      <c r="E5329" s="14" t="s">
        <v>1187</v>
      </c>
      <c r="F5329" s="5"/>
      <c r="G5329" s="5"/>
      <c r="H5329" s="5"/>
      <c r="I5329" s="5"/>
      <c r="J5329" s="5"/>
      <c r="K5329" s="5"/>
      <c r="L5329" s="5">
        <f>L5330</f>
        <v>330.404</v>
      </c>
      <c r="M5329" s="5">
        <f t="shared" si="4440"/>
        <v>330.404</v>
      </c>
      <c r="N5329" s="5">
        <v>0</v>
      </c>
      <c r="O5329" s="5">
        <f t="shared" ref="O5329:O5332" si="4497">O5330</f>
        <v>976.86851000000001</v>
      </c>
      <c r="P5329" s="5">
        <f t="shared" ref="P5329:R5332" si="4498">P5330</f>
        <v>0</v>
      </c>
      <c r="Q5329" s="5">
        <f t="shared" si="4498"/>
        <v>0</v>
      </c>
      <c r="R5329" s="5">
        <f t="shared" si="4498"/>
        <v>0</v>
      </c>
      <c r="S5329" s="5">
        <f t="shared" ref="S5329:S5332" si="4499">S5330</f>
        <v>0</v>
      </c>
      <c r="T5329" s="5">
        <v>0</v>
      </c>
      <c r="U5329" s="5">
        <f t="shared" ref="U5329:V5332" si="4500">U5330</f>
        <v>0</v>
      </c>
      <c r="V5329" s="36">
        <f t="shared" si="4500"/>
        <v>0</v>
      </c>
      <c r="W5329" s="5" t="e">
        <f t="shared" si="4490"/>
        <v>#DIV/0!</v>
      </c>
      <c r="X5329" s="24" t="s">
        <v>1214</v>
      </c>
    </row>
    <row r="5330" spans="1:24" ht="31.5" x14ac:dyDescent="0.25">
      <c r="A5330" s="4" t="s">
        <v>298</v>
      </c>
      <c r="B5330" s="4" t="s">
        <v>1340</v>
      </c>
      <c r="C5330" s="4" t="s">
        <v>120</v>
      </c>
      <c r="D5330" s="4"/>
      <c r="E5330" s="14" t="s">
        <v>918</v>
      </c>
      <c r="F5330" s="5"/>
      <c r="G5330" s="5"/>
      <c r="H5330" s="5"/>
      <c r="I5330" s="5"/>
      <c r="J5330" s="5"/>
      <c r="K5330" s="5"/>
      <c r="L5330" s="5">
        <f>L5331</f>
        <v>330.404</v>
      </c>
      <c r="M5330" s="5">
        <f t="shared" si="4440"/>
        <v>330.404</v>
      </c>
      <c r="N5330" s="5">
        <v>6033.9</v>
      </c>
      <c r="O5330" s="5">
        <f t="shared" si="4497"/>
        <v>976.86851000000001</v>
      </c>
      <c r="P5330" s="5">
        <f t="shared" si="4498"/>
        <v>0</v>
      </c>
      <c r="Q5330" s="5">
        <f t="shared" si="4498"/>
        <v>0</v>
      </c>
      <c r="R5330" s="5">
        <f t="shared" si="4498"/>
        <v>0</v>
      </c>
      <c r="S5330" s="5">
        <f t="shared" si="4499"/>
        <v>0</v>
      </c>
      <c r="T5330" s="5">
        <v>4885.5013600000002</v>
      </c>
      <c r="U5330" s="5">
        <f t="shared" si="4500"/>
        <v>0</v>
      </c>
      <c r="V5330" s="36">
        <f t="shared" si="4500"/>
        <v>0</v>
      </c>
      <c r="W5330" s="5">
        <f t="shared" si="4490"/>
        <v>80.967555975405631</v>
      </c>
      <c r="X5330" s="26"/>
    </row>
    <row r="5331" spans="1:24" ht="94.5" x14ac:dyDescent="0.25">
      <c r="A5331" s="4" t="s">
        <v>298</v>
      </c>
      <c r="B5331" s="4" t="s">
        <v>1340</v>
      </c>
      <c r="C5331" s="4" t="s">
        <v>304</v>
      </c>
      <c r="D5331" s="4"/>
      <c r="E5331" s="14" t="s">
        <v>1469</v>
      </c>
      <c r="F5331" s="5"/>
      <c r="G5331" s="5"/>
      <c r="H5331" s="5"/>
      <c r="I5331" s="5"/>
      <c r="J5331" s="5"/>
      <c r="K5331" s="5"/>
      <c r="L5331" s="5">
        <f>L5332</f>
        <v>330.404</v>
      </c>
      <c r="M5331" s="5">
        <f t="shared" si="4440"/>
        <v>330.404</v>
      </c>
      <c r="N5331" s="5">
        <v>6033.9</v>
      </c>
      <c r="O5331" s="5">
        <f t="shared" si="4497"/>
        <v>976.86851000000001</v>
      </c>
      <c r="P5331" s="5">
        <f t="shared" si="4498"/>
        <v>0</v>
      </c>
      <c r="Q5331" s="5">
        <f t="shared" si="4498"/>
        <v>0</v>
      </c>
      <c r="R5331" s="5">
        <f t="shared" si="4498"/>
        <v>0</v>
      </c>
      <c r="S5331" s="5">
        <f t="shared" si="4499"/>
        <v>0</v>
      </c>
      <c r="T5331" s="5">
        <v>4885.5013600000002</v>
      </c>
      <c r="U5331" s="5">
        <f t="shared" si="4500"/>
        <v>0</v>
      </c>
      <c r="V5331" s="36">
        <f t="shared" si="4500"/>
        <v>0</v>
      </c>
      <c r="W5331" s="5">
        <f t="shared" si="4490"/>
        <v>80.967555975405631</v>
      </c>
      <c r="X5331" s="26"/>
    </row>
    <row r="5332" spans="1:24" ht="31.5" x14ac:dyDescent="0.25">
      <c r="A5332" s="4" t="s">
        <v>298</v>
      </c>
      <c r="B5332" s="4" t="s">
        <v>1340</v>
      </c>
      <c r="C5332" s="4" t="s">
        <v>299</v>
      </c>
      <c r="D5332" s="4"/>
      <c r="E5332" s="14" t="s">
        <v>527</v>
      </c>
      <c r="F5332" s="5"/>
      <c r="G5332" s="5"/>
      <c r="H5332" s="5"/>
      <c r="I5332" s="5"/>
      <c r="J5332" s="5"/>
      <c r="K5332" s="5"/>
      <c r="L5332" s="5">
        <f>L5333</f>
        <v>330.404</v>
      </c>
      <c r="M5332" s="5">
        <f t="shared" si="4440"/>
        <v>330.404</v>
      </c>
      <c r="N5332" s="5">
        <v>6033.9</v>
      </c>
      <c r="O5332" s="5">
        <f t="shared" si="4497"/>
        <v>976.86851000000001</v>
      </c>
      <c r="P5332" s="5">
        <f t="shared" si="4498"/>
        <v>0</v>
      </c>
      <c r="Q5332" s="5">
        <f t="shared" si="4498"/>
        <v>0</v>
      </c>
      <c r="R5332" s="5">
        <f t="shared" si="4498"/>
        <v>0</v>
      </c>
      <c r="S5332" s="5">
        <f t="shared" si="4499"/>
        <v>0</v>
      </c>
      <c r="T5332" s="5">
        <v>4885.5013600000002</v>
      </c>
      <c r="U5332" s="5">
        <f t="shared" si="4500"/>
        <v>0</v>
      </c>
      <c r="V5332" s="36">
        <f t="shared" si="4500"/>
        <v>0</v>
      </c>
      <c r="W5332" s="5">
        <f t="shared" si="4490"/>
        <v>80.967555975405631</v>
      </c>
      <c r="X5332" s="26"/>
    </row>
    <row r="5333" spans="1:24" ht="78.75" x14ac:dyDescent="0.25">
      <c r="A5333" s="4" t="s">
        <v>298</v>
      </c>
      <c r="B5333" s="4" t="s">
        <v>1340</v>
      </c>
      <c r="C5333" s="4" t="s">
        <v>299</v>
      </c>
      <c r="D5333" s="4" t="s">
        <v>18</v>
      </c>
      <c r="E5333" s="14" t="s">
        <v>462</v>
      </c>
      <c r="F5333" s="5"/>
      <c r="G5333" s="5"/>
      <c r="H5333" s="5"/>
      <c r="I5333" s="5"/>
      <c r="J5333" s="5"/>
      <c r="K5333" s="5"/>
      <c r="L5333" s="5">
        <f>339.951-9.547</f>
        <v>330.404</v>
      </c>
      <c r="M5333" s="5">
        <f t="shared" si="4440"/>
        <v>330.404</v>
      </c>
      <c r="N5333" s="5">
        <v>4770.88105</v>
      </c>
      <c r="O5333" s="5">
        <v>976.86851000000001</v>
      </c>
      <c r="P5333" s="5">
        <v>0</v>
      </c>
      <c r="Q5333" s="5">
        <v>0</v>
      </c>
      <c r="R5333" s="5">
        <v>0</v>
      </c>
      <c r="S5333" s="5">
        <v>0</v>
      </c>
      <c r="T5333" s="5">
        <v>3622.4824100000001</v>
      </c>
      <c r="U5333" s="5">
        <v>0</v>
      </c>
      <c r="V5333" s="36">
        <v>0</v>
      </c>
      <c r="W5333" s="5">
        <f t="shared" si="4490"/>
        <v>75.929002883020942</v>
      </c>
      <c r="X5333" s="26"/>
    </row>
    <row r="5334" spans="1:24" s="3" customFormat="1" ht="31.5" x14ac:dyDescent="0.25">
      <c r="A5334" s="4" t="s">
        <v>298</v>
      </c>
      <c r="B5334" s="4" t="s">
        <v>1340</v>
      </c>
      <c r="C5334" s="4" t="s">
        <v>299</v>
      </c>
      <c r="D5334" s="4" t="s">
        <v>28</v>
      </c>
      <c r="E5334" s="14" t="s">
        <v>464</v>
      </c>
      <c r="F5334" s="8">
        <f t="shared" ref="F5334:L5334" si="4501">F5335+F5345+F5372</f>
        <v>472726.1</v>
      </c>
      <c r="G5334" s="8">
        <f t="shared" si="4501"/>
        <v>472726.1</v>
      </c>
      <c r="H5334" s="8">
        <f t="shared" si="4501"/>
        <v>472726.1</v>
      </c>
      <c r="I5334" s="8">
        <f t="shared" si="4501"/>
        <v>30000</v>
      </c>
      <c r="J5334" s="8">
        <f t="shared" si="4501"/>
        <v>0</v>
      </c>
      <c r="K5334" s="8">
        <f t="shared" si="4501"/>
        <v>0</v>
      </c>
      <c r="L5334" s="8">
        <f t="shared" si="4501"/>
        <v>28140.483</v>
      </c>
      <c r="M5334" s="8">
        <f t="shared" si="4440"/>
        <v>530866.58299999998</v>
      </c>
      <c r="N5334" s="5">
        <v>4770.88105</v>
      </c>
      <c r="O5334" s="8">
        <f>O5335+O5345+O5372</f>
        <v>368686.21412999998</v>
      </c>
      <c r="P5334" s="8">
        <f t="shared" ref="P5334:V5334" si="4502">P5335+P5345+P5372</f>
        <v>39414.049619999998</v>
      </c>
      <c r="Q5334" s="8">
        <f t="shared" si="4502"/>
        <v>130253.84893000001</v>
      </c>
      <c r="R5334" s="8">
        <f t="shared" si="4502"/>
        <v>0</v>
      </c>
      <c r="S5334" s="8">
        <f t="shared" si="4502"/>
        <v>0</v>
      </c>
      <c r="T5334" s="5">
        <v>3622.4824100000001</v>
      </c>
      <c r="U5334" s="8">
        <f t="shared" si="4502"/>
        <v>39413.163919999999</v>
      </c>
      <c r="V5334" s="34">
        <f t="shared" si="4502"/>
        <v>0</v>
      </c>
      <c r="W5334" s="5">
        <f t="shared" si="4490"/>
        <v>75.929002883020942</v>
      </c>
      <c r="X5334" s="21"/>
    </row>
    <row r="5335" spans="1:24" s="3" customFormat="1" ht="31.5" x14ac:dyDescent="0.25">
      <c r="A5335" s="4" t="s">
        <v>298</v>
      </c>
      <c r="B5335" s="4" t="s">
        <v>1340</v>
      </c>
      <c r="C5335" s="4" t="s">
        <v>299</v>
      </c>
      <c r="D5335" s="4" t="s">
        <v>11</v>
      </c>
      <c r="E5335" s="14" t="s">
        <v>465</v>
      </c>
      <c r="F5335" s="8">
        <f t="shared" ref="F5335:L5339" si="4503">F5336</f>
        <v>574</v>
      </c>
      <c r="G5335" s="8">
        <f t="shared" si="4503"/>
        <v>574</v>
      </c>
      <c r="H5335" s="8">
        <f t="shared" si="4503"/>
        <v>574</v>
      </c>
      <c r="I5335" s="8">
        <f t="shared" si="4503"/>
        <v>0</v>
      </c>
      <c r="J5335" s="8">
        <f t="shared" si="4503"/>
        <v>0</v>
      </c>
      <c r="K5335" s="8">
        <f t="shared" si="4503"/>
        <v>0</v>
      </c>
      <c r="L5335" s="8">
        <f t="shared" si="4503"/>
        <v>0</v>
      </c>
      <c r="M5335" s="8">
        <f t="shared" si="4440"/>
        <v>574</v>
      </c>
      <c r="N5335" s="5">
        <v>1263.0189499999999</v>
      </c>
      <c r="O5335" s="8">
        <f t="shared" ref="O5335:O5339" si="4504">O5336</f>
        <v>320.65299999999996</v>
      </c>
      <c r="P5335" s="8">
        <f t="shared" ref="P5335:V5339" si="4505">P5336</f>
        <v>31176.3</v>
      </c>
      <c r="Q5335" s="8">
        <f t="shared" si="4505"/>
        <v>320.65299999999996</v>
      </c>
      <c r="R5335" s="8">
        <f t="shared" si="4505"/>
        <v>0</v>
      </c>
      <c r="S5335" s="8">
        <f t="shared" si="4505"/>
        <v>0</v>
      </c>
      <c r="T5335" s="5">
        <v>1263.0189499999999</v>
      </c>
      <c r="U5335" s="8">
        <f t="shared" si="4505"/>
        <v>31175.41476</v>
      </c>
      <c r="V5335" s="34">
        <f t="shared" si="4505"/>
        <v>0</v>
      </c>
      <c r="W5335" s="5">
        <f t="shared" si="4490"/>
        <v>100</v>
      </c>
      <c r="X5335" s="21"/>
    </row>
    <row r="5336" spans="1:24" s="10" customFormat="1" ht="31.5" x14ac:dyDescent="0.25">
      <c r="A5336" s="4" t="s">
        <v>298</v>
      </c>
      <c r="B5336" s="4" t="s">
        <v>1340</v>
      </c>
      <c r="C5336" s="4" t="s">
        <v>299</v>
      </c>
      <c r="D5336" s="4" t="s">
        <v>12</v>
      </c>
      <c r="E5336" s="14" t="s">
        <v>466</v>
      </c>
      <c r="F5336" s="11">
        <f t="shared" si="4503"/>
        <v>574</v>
      </c>
      <c r="G5336" s="11">
        <f t="shared" si="4503"/>
        <v>574</v>
      </c>
      <c r="H5336" s="11">
        <f t="shared" si="4503"/>
        <v>574</v>
      </c>
      <c r="I5336" s="11">
        <f t="shared" si="4503"/>
        <v>0</v>
      </c>
      <c r="J5336" s="11">
        <f t="shared" si="4503"/>
        <v>0</v>
      </c>
      <c r="K5336" s="11">
        <f t="shared" si="4503"/>
        <v>0</v>
      </c>
      <c r="L5336" s="11">
        <f t="shared" si="4503"/>
        <v>0</v>
      </c>
      <c r="M5336" s="11">
        <f t="shared" si="4440"/>
        <v>574</v>
      </c>
      <c r="N5336" s="5">
        <v>1263.0189499999999</v>
      </c>
      <c r="O5336" s="11">
        <f t="shared" si="4504"/>
        <v>320.65299999999996</v>
      </c>
      <c r="P5336" s="11">
        <f t="shared" si="4505"/>
        <v>31176.3</v>
      </c>
      <c r="Q5336" s="11">
        <f t="shared" si="4505"/>
        <v>320.65299999999996</v>
      </c>
      <c r="R5336" s="11">
        <f t="shared" si="4505"/>
        <v>0</v>
      </c>
      <c r="S5336" s="11">
        <f t="shared" si="4505"/>
        <v>0</v>
      </c>
      <c r="T5336" s="5">
        <v>1263.0189499999999</v>
      </c>
      <c r="U5336" s="11">
        <f t="shared" si="4505"/>
        <v>31175.41476</v>
      </c>
      <c r="V5336" s="35">
        <f t="shared" si="4505"/>
        <v>0</v>
      </c>
      <c r="W5336" s="5">
        <f t="shared" si="4490"/>
        <v>100</v>
      </c>
      <c r="X5336" s="25"/>
    </row>
    <row r="5337" spans="1:24" ht="31.5" hidden="1" x14ac:dyDescent="0.25">
      <c r="A5337" s="4" t="s">
        <v>298</v>
      </c>
      <c r="B5337" s="4" t="s">
        <v>1340</v>
      </c>
      <c r="C5337" s="4" t="s">
        <v>188</v>
      </c>
      <c r="D5337" s="4"/>
      <c r="E5337" s="14" t="s">
        <v>994</v>
      </c>
      <c r="F5337" s="5">
        <f t="shared" si="4503"/>
        <v>574</v>
      </c>
      <c r="G5337" s="5">
        <f t="shared" si="4503"/>
        <v>574</v>
      </c>
      <c r="H5337" s="5">
        <f t="shared" si="4503"/>
        <v>574</v>
      </c>
      <c r="I5337" s="5">
        <f t="shared" si="4503"/>
        <v>0</v>
      </c>
      <c r="J5337" s="5">
        <f t="shared" si="4503"/>
        <v>0</v>
      </c>
      <c r="K5337" s="5">
        <f t="shared" si="4503"/>
        <v>0</v>
      </c>
      <c r="L5337" s="5">
        <f t="shared" si="4503"/>
        <v>0</v>
      </c>
      <c r="M5337" s="5">
        <f t="shared" si="4440"/>
        <v>574</v>
      </c>
      <c r="N5337" s="5">
        <v>0</v>
      </c>
      <c r="O5337" s="5">
        <f t="shared" si="4504"/>
        <v>320.65299999999996</v>
      </c>
      <c r="P5337" s="5">
        <f t="shared" si="4505"/>
        <v>31176.3</v>
      </c>
      <c r="Q5337" s="5">
        <f t="shared" si="4505"/>
        <v>320.65299999999996</v>
      </c>
      <c r="R5337" s="5">
        <f t="shared" si="4505"/>
        <v>0</v>
      </c>
      <c r="S5337" s="5">
        <f t="shared" si="4505"/>
        <v>0</v>
      </c>
      <c r="T5337" s="5">
        <v>0</v>
      </c>
      <c r="U5337" s="5">
        <f t="shared" si="4505"/>
        <v>31175.41476</v>
      </c>
      <c r="V5337" s="36">
        <f t="shared" si="4505"/>
        <v>0</v>
      </c>
      <c r="W5337" s="5" t="e">
        <f t="shared" si="4490"/>
        <v>#DIV/0!</v>
      </c>
      <c r="X5337" s="24" t="s">
        <v>1214</v>
      </c>
    </row>
    <row r="5338" spans="1:24" ht="47.25" hidden="1" x14ac:dyDescent="0.25">
      <c r="A5338" s="4" t="s">
        <v>298</v>
      </c>
      <c r="B5338" s="4" t="s">
        <v>1340</v>
      </c>
      <c r="C5338" s="4" t="s">
        <v>189</v>
      </c>
      <c r="D5338" s="4"/>
      <c r="E5338" s="14" t="s">
        <v>1005</v>
      </c>
      <c r="F5338" s="5">
        <f t="shared" si="4503"/>
        <v>574</v>
      </c>
      <c r="G5338" s="5">
        <f t="shared" si="4503"/>
        <v>574</v>
      </c>
      <c r="H5338" s="5">
        <f t="shared" si="4503"/>
        <v>574</v>
      </c>
      <c r="I5338" s="5">
        <f t="shared" si="4503"/>
        <v>0</v>
      </c>
      <c r="J5338" s="5">
        <f t="shared" si="4503"/>
        <v>0</v>
      </c>
      <c r="K5338" s="5">
        <f t="shared" si="4503"/>
        <v>0</v>
      </c>
      <c r="L5338" s="5">
        <f t="shared" si="4503"/>
        <v>0</v>
      </c>
      <c r="M5338" s="5">
        <f t="shared" si="4440"/>
        <v>574</v>
      </c>
      <c r="N5338" s="5">
        <v>0</v>
      </c>
      <c r="O5338" s="5">
        <f t="shared" si="4504"/>
        <v>320.65299999999996</v>
      </c>
      <c r="P5338" s="5">
        <f t="shared" si="4505"/>
        <v>31176.3</v>
      </c>
      <c r="Q5338" s="5">
        <f t="shared" si="4505"/>
        <v>320.65299999999996</v>
      </c>
      <c r="R5338" s="5">
        <f t="shared" si="4505"/>
        <v>0</v>
      </c>
      <c r="S5338" s="5">
        <f t="shared" si="4505"/>
        <v>0</v>
      </c>
      <c r="T5338" s="5">
        <v>0</v>
      </c>
      <c r="U5338" s="5">
        <f t="shared" si="4505"/>
        <v>31175.41476</v>
      </c>
      <c r="V5338" s="36">
        <f t="shared" si="4505"/>
        <v>0</v>
      </c>
      <c r="W5338" s="5" t="e">
        <f t="shared" si="4490"/>
        <v>#DIV/0!</v>
      </c>
      <c r="X5338" s="24" t="s">
        <v>1214</v>
      </c>
    </row>
    <row r="5339" spans="1:24" ht="47.25" hidden="1" x14ac:dyDescent="0.25">
      <c r="A5339" s="4" t="s">
        <v>298</v>
      </c>
      <c r="B5339" s="4" t="s">
        <v>1340</v>
      </c>
      <c r="C5339" s="4" t="s">
        <v>319</v>
      </c>
      <c r="D5339" s="4"/>
      <c r="E5339" s="14" t="s">
        <v>1007</v>
      </c>
      <c r="F5339" s="5">
        <f t="shared" si="4503"/>
        <v>574</v>
      </c>
      <c r="G5339" s="5">
        <f t="shared" si="4503"/>
        <v>574</v>
      </c>
      <c r="H5339" s="5">
        <f t="shared" si="4503"/>
        <v>574</v>
      </c>
      <c r="I5339" s="5">
        <f t="shared" si="4503"/>
        <v>0</v>
      </c>
      <c r="J5339" s="5">
        <f t="shared" si="4503"/>
        <v>0</v>
      </c>
      <c r="K5339" s="5">
        <f t="shared" si="4503"/>
        <v>0</v>
      </c>
      <c r="L5339" s="5">
        <f t="shared" si="4503"/>
        <v>0</v>
      </c>
      <c r="M5339" s="5">
        <f t="shared" si="4440"/>
        <v>574</v>
      </c>
      <c r="N5339" s="5">
        <v>0</v>
      </c>
      <c r="O5339" s="5">
        <f t="shared" si="4504"/>
        <v>320.65299999999996</v>
      </c>
      <c r="P5339" s="5">
        <f t="shared" si="4505"/>
        <v>31176.3</v>
      </c>
      <c r="Q5339" s="5">
        <f t="shared" si="4505"/>
        <v>320.65299999999996</v>
      </c>
      <c r="R5339" s="5">
        <f t="shared" si="4505"/>
        <v>0</v>
      </c>
      <c r="S5339" s="5">
        <f t="shared" si="4505"/>
        <v>0</v>
      </c>
      <c r="T5339" s="5">
        <v>0</v>
      </c>
      <c r="U5339" s="5">
        <f t="shared" si="4505"/>
        <v>31175.41476</v>
      </c>
      <c r="V5339" s="36">
        <f t="shared" si="4505"/>
        <v>0</v>
      </c>
      <c r="W5339" s="5" t="e">
        <f t="shared" si="4490"/>
        <v>#DIV/0!</v>
      </c>
      <c r="X5339" s="24" t="s">
        <v>1214</v>
      </c>
    </row>
    <row r="5340" spans="1:24" ht="47.25" hidden="1" x14ac:dyDescent="0.25">
      <c r="A5340" s="4" t="s">
        <v>298</v>
      </c>
      <c r="B5340" s="4" t="s">
        <v>1340</v>
      </c>
      <c r="C5340" s="4" t="s">
        <v>317</v>
      </c>
      <c r="D5340" s="4"/>
      <c r="E5340" s="14" t="s">
        <v>691</v>
      </c>
      <c r="F5340" s="5">
        <f t="shared" ref="F5340:L5340" si="4506">F5341+F5343</f>
        <v>574</v>
      </c>
      <c r="G5340" s="5">
        <f t="shared" si="4506"/>
        <v>574</v>
      </c>
      <c r="H5340" s="5">
        <f t="shared" si="4506"/>
        <v>574</v>
      </c>
      <c r="I5340" s="5">
        <f t="shared" si="4506"/>
        <v>0</v>
      </c>
      <c r="J5340" s="5">
        <f t="shared" si="4506"/>
        <v>0</v>
      </c>
      <c r="K5340" s="5">
        <f t="shared" si="4506"/>
        <v>0</v>
      </c>
      <c r="L5340" s="5">
        <f t="shared" si="4506"/>
        <v>0</v>
      </c>
      <c r="M5340" s="5">
        <f t="shared" si="4440"/>
        <v>574</v>
      </c>
      <c r="N5340" s="5">
        <v>0</v>
      </c>
      <c r="O5340" s="5">
        <f>O5341+O5343</f>
        <v>320.65299999999996</v>
      </c>
      <c r="P5340" s="5">
        <f t="shared" ref="P5340:V5340" si="4507">P5341+P5343</f>
        <v>31176.3</v>
      </c>
      <c r="Q5340" s="5">
        <f t="shared" si="4507"/>
        <v>320.65299999999996</v>
      </c>
      <c r="R5340" s="5">
        <f t="shared" si="4507"/>
        <v>0</v>
      </c>
      <c r="S5340" s="5">
        <f t="shared" si="4507"/>
        <v>0</v>
      </c>
      <c r="T5340" s="5">
        <v>0</v>
      </c>
      <c r="U5340" s="5">
        <f t="shared" si="4507"/>
        <v>31175.41476</v>
      </c>
      <c r="V5340" s="36">
        <f t="shared" si="4507"/>
        <v>0</v>
      </c>
      <c r="W5340" s="5" t="e">
        <f t="shared" si="4490"/>
        <v>#DIV/0!</v>
      </c>
      <c r="X5340" s="24" t="s">
        <v>1214</v>
      </c>
    </row>
    <row r="5341" spans="1:24" hidden="1" x14ac:dyDescent="0.25">
      <c r="A5341" s="4" t="s">
        <v>298</v>
      </c>
      <c r="B5341" s="4" t="s">
        <v>1340</v>
      </c>
      <c r="C5341" s="4" t="s">
        <v>317</v>
      </c>
      <c r="D5341" s="4" t="s">
        <v>13</v>
      </c>
      <c r="E5341" s="14" t="s">
        <v>480</v>
      </c>
      <c r="F5341" s="5">
        <f t="shared" ref="F5341:L5341" si="4508">F5342</f>
        <v>531.4</v>
      </c>
      <c r="G5341" s="5">
        <f t="shared" si="4508"/>
        <v>531.4</v>
      </c>
      <c r="H5341" s="5">
        <f t="shared" si="4508"/>
        <v>531.4</v>
      </c>
      <c r="I5341" s="5">
        <f t="shared" si="4508"/>
        <v>0</v>
      </c>
      <c r="J5341" s="5">
        <f t="shared" si="4508"/>
        <v>0</v>
      </c>
      <c r="K5341" s="5">
        <f t="shared" si="4508"/>
        <v>0</v>
      </c>
      <c r="L5341" s="5">
        <f t="shared" si="4508"/>
        <v>0</v>
      </c>
      <c r="M5341" s="5">
        <f t="shared" si="4440"/>
        <v>531.4</v>
      </c>
      <c r="N5341" s="5">
        <v>0</v>
      </c>
      <c r="O5341" s="5">
        <f>O5342</f>
        <v>292.97699999999998</v>
      </c>
      <c r="P5341" s="5">
        <f t="shared" ref="P5341:V5341" si="4509">P5342</f>
        <v>0</v>
      </c>
      <c r="Q5341" s="5">
        <f t="shared" si="4509"/>
        <v>292.97699999999998</v>
      </c>
      <c r="R5341" s="5">
        <f t="shared" si="4509"/>
        <v>0</v>
      </c>
      <c r="S5341" s="5">
        <f t="shared" si="4509"/>
        <v>0</v>
      </c>
      <c r="T5341" s="5">
        <v>0</v>
      </c>
      <c r="U5341" s="5">
        <f t="shared" si="4509"/>
        <v>0</v>
      </c>
      <c r="V5341" s="36">
        <f t="shared" si="4509"/>
        <v>0</v>
      </c>
      <c r="W5341" s="5" t="e">
        <f t="shared" si="4490"/>
        <v>#DIV/0!</v>
      </c>
      <c r="X5341" s="24" t="s">
        <v>1214</v>
      </c>
    </row>
    <row r="5342" spans="1:24" ht="63" hidden="1" x14ac:dyDescent="0.25">
      <c r="A5342" s="4" t="s">
        <v>298</v>
      </c>
      <c r="B5342" s="4" t="s">
        <v>1340</v>
      </c>
      <c r="C5342" s="4" t="s">
        <v>317</v>
      </c>
      <c r="D5342" s="4" t="s">
        <v>182</v>
      </c>
      <c r="E5342" s="14" t="s">
        <v>481</v>
      </c>
      <c r="F5342" s="5">
        <v>531.4</v>
      </c>
      <c r="G5342" s="5">
        <v>531.4</v>
      </c>
      <c r="H5342" s="5">
        <v>531.4</v>
      </c>
      <c r="I5342" s="5"/>
      <c r="J5342" s="5"/>
      <c r="K5342" s="5"/>
      <c r="L5342" s="5"/>
      <c r="M5342" s="5">
        <f t="shared" si="4440"/>
        <v>531.4</v>
      </c>
      <c r="N5342" s="5">
        <v>0</v>
      </c>
      <c r="O5342" s="5">
        <v>292.97699999999998</v>
      </c>
      <c r="P5342" s="5">
        <f>N5342</f>
        <v>0</v>
      </c>
      <c r="Q5342" s="5">
        <f>O5342</f>
        <v>292.97699999999998</v>
      </c>
      <c r="R5342" s="5">
        <v>0</v>
      </c>
      <c r="S5342" s="5">
        <v>0</v>
      </c>
      <c r="T5342" s="5">
        <v>0</v>
      </c>
      <c r="U5342" s="5">
        <f>T5342</f>
        <v>0</v>
      </c>
      <c r="V5342" s="36">
        <v>0</v>
      </c>
      <c r="W5342" s="5" t="e">
        <f t="shared" si="4490"/>
        <v>#DIV/0!</v>
      </c>
      <c r="X5342" s="24" t="s">
        <v>1214</v>
      </c>
    </row>
    <row r="5343" spans="1:24" ht="31.5" x14ac:dyDescent="0.25">
      <c r="A5343" s="4" t="s">
        <v>298</v>
      </c>
      <c r="B5343" s="4" t="s">
        <v>1340</v>
      </c>
      <c r="C5343" s="4" t="s">
        <v>25</v>
      </c>
      <c r="D5343" s="4"/>
      <c r="E5343" s="14" t="s">
        <v>728</v>
      </c>
      <c r="F5343" s="5">
        <f t="shared" ref="F5343:L5343" si="4510">F5344</f>
        <v>42.6</v>
      </c>
      <c r="G5343" s="5">
        <f t="shared" si="4510"/>
        <v>42.6</v>
      </c>
      <c r="H5343" s="5">
        <f t="shared" si="4510"/>
        <v>42.6</v>
      </c>
      <c r="I5343" s="5">
        <f t="shared" si="4510"/>
        <v>0</v>
      </c>
      <c r="J5343" s="5">
        <f t="shared" si="4510"/>
        <v>0</v>
      </c>
      <c r="K5343" s="5">
        <f t="shared" si="4510"/>
        <v>0</v>
      </c>
      <c r="L5343" s="5">
        <f t="shared" si="4510"/>
        <v>0</v>
      </c>
      <c r="M5343" s="5">
        <f t="shared" si="4440"/>
        <v>42.6</v>
      </c>
      <c r="N5343" s="5">
        <v>31176.3</v>
      </c>
      <c r="O5343" s="5">
        <f>O5344</f>
        <v>27.675999999999998</v>
      </c>
      <c r="P5343" s="5">
        <f t="shared" ref="P5343:V5343" si="4511">P5344</f>
        <v>31176.3</v>
      </c>
      <c r="Q5343" s="5">
        <f t="shared" si="4511"/>
        <v>27.675999999999998</v>
      </c>
      <c r="R5343" s="5">
        <f t="shared" si="4511"/>
        <v>0</v>
      </c>
      <c r="S5343" s="5">
        <f t="shared" si="4511"/>
        <v>0</v>
      </c>
      <c r="T5343" s="5">
        <v>31175.41476</v>
      </c>
      <c r="U5343" s="5">
        <f t="shared" si="4511"/>
        <v>31175.41476</v>
      </c>
      <c r="V5343" s="36">
        <f t="shared" si="4511"/>
        <v>0</v>
      </c>
      <c r="W5343" s="5">
        <f t="shared" si="4490"/>
        <v>99.997160535406707</v>
      </c>
      <c r="X5343" s="26"/>
    </row>
    <row r="5344" spans="1:24" ht="31.5" x14ac:dyDescent="0.25">
      <c r="A5344" s="4" t="s">
        <v>298</v>
      </c>
      <c r="B5344" s="4" t="s">
        <v>1340</v>
      </c>
      <c r="C5344" s="4" t="s">
        <v>26</v>
      </c>
      <c r="D5344" s="4"/>
      <c r="E5344" s="14" t="s">
        <v>731</v>
      </c>
      <c r="F5344" s="5">
        <v>42.6</v>
      </c>
      <c r="G5344" s="5">
        <v>42.6</v>
      </c>
      <c r="H5344" s="5">
        <v>42.6</v>
      </c>
      <c r="I5344" s="5"/>
      <c r="J5344" s="5"/>
      <c r="K5344" s="5"/>
      <c r="L5344" s="5"/>
      <c r="M5344" s="5">
        <f t="shared" si="4440"/>
        <v>42.6</v>
      </c>
      <c r="N5344" s="5">
        <v>31176.3</v>
      </c>
      <c r="O5344" s="5">
        <v>27.675999999999998</v>
      </c>
      <c r="P5344" s="5">
        <f>N5344</f>
        <v>31176.3</v>
      </c>
      <c r="Q5344" s="5">
        <f>O5344</f>
        <v>27.675999999999998</v>
      </c>
      <c r="R5344" s="5">
        <v>0</v>
      </c>
      <c r="S5344" s="5">
        <v>0</v>
      </c>
      <c r="T5344" s="5">
        <v>31175.41476</v>
      </c>
      <c r="U5344" s="5">
        <f>T5344</f>
        <v>31175.41476</v>
      </c>
      <c r="V5344" s="36">
        <v>0</v>
      </c>
      <c r="W5344" s="5">
        <f t="shared" si="4490"/>
        <v>99.997160535406707</v>
      </c>
      <c r="X5344" s="26"/>
    </row>
    <row r="5345" spans="1:24" s="3" customFormat="1" ht="31.5" x14ac:dyDescent="0.25">
      <c r="A5345" s="4" t="s">
        <v>298</v>
      </c>
      <c r="B5345" s="4" t="s">
        <v>1340</v>
      </c>
      <c r="C5345" s="4" t="s">
        <v>27</v>
      </c>
      <c r="D5345" s="4"/>
      <c r="E5345" s="14" t="s">
        <v>722</v>
      </c>
      <c r="F5345" s="8">
        <f t="shared" ref="F5345:L5347" si="4512">F5346</f>
        <v>207974.39999999999</v>
      </c>
      <c r="G5345" s="8">
        <f t="shared" si="4512"/>
        <v>207974.39999999999</v>
      </c>
      <c r="H5345" s="8">
        <f t="shared" si="4512"/>
        <v>207974.39999999999</v>
      </c>
      <c r="I5345" s="8">
        <f t="shared" si="4512"/>
        <v>0</v>
      </c>
      <c r="J5345" s="8">
        <f t="shared" si="4512"/>
        <v>0</v>
      </c>
      <c r="K5345" s="8">
        <f t="shared" si="4512"/>
        <v>0</v>
      </c>
      <c r="L5345" s="8">
        <f t="shared" si="4512"/>
        <v>3344.9500000000003</v>
      </c>
      <c r="M5345" s="8">
        <f t="shared" ref="M5345:M5409" si="4513">F5345+I5345+L5345</f>
        <v>211319.35</v>
      </c>
      <c r="N5345" s="5">
        <v>29403.503379999998</v>
      </c>
      <c r="O5345" s="8">
        <f t="shared" ref="O5345:O5347" si="4514">O5346</f>
        <v>139598.02797</v>
      </c>
      <c r="P5345" s="8">
        <f t="shared" ref="P5345:V5347" si="4515">P5346</f>
        <v>1854.0906199999999</v>
      </c>
      <c r="Q5345" s="8">
        <f t="shared" si="4515"/>
        <v>127069.26812000001</v>
      </c>
      <c r="R5345" s="8">
        <f t="shared" si="4515"/>
        <v>0</v>
      </c>
      <c r="S5345" s="8">
        <f t="shared" si="4515"/>
        <v>0</v>
      </c>
      <c r="T5345" s="5">
        <v>29402.618139999999</v>
      </c>
      <c r="U5345" s="8">
        <f t="shared" si="4515"/>
        <v>1854.0901600000002</v>
      </c>
      <c r="V5345" s="34">
        <f t="shared" si="4515"/>
        <v>0</v>
      </c>
      <c r="W5345" s="5">
        <f t="shared" si="4490"/>
        <v>99.996989338350062</v>
      </c>
      <c r="X5345" s="21"/>
    </row>
    <row r="5346" spans="1:24" s="10" customFormat="1" ht="78.75" x14ac:dyDescent="0.25">
      <c r="A5346" s="4" t="s">
        <v>298</v>
      </c>
      <c r="B5346" s="4" t="s">
        <v>1340</v>
      </c>
      <c r="C5346" s="4" t="s">
        <v>27</v>
      </c>
      <c r="D5346" s="4" t="s">
        <v>18</v>
      </c>
      <c r="E5346" s="14" t="s">
        <v>462</v>
      </c>
      <c r="F5346" s="11">
        <f t="shared" si="4512"/>
        <v>207974.39999999999</v>
      </c>
      <c r="G5346" s="11">
        <f t="shared" si="4512"/>
        <v>207974.39999999999</v>
      </c>
      <c r="H5346" s="11">
        <f t="shared" si="4512"/>
        <v>207974.39999999999</v>
      </c>
      <c r="I5346" s="11">
        <f t="shared" si="4512"/>
        <v>0</v>
      </c>
      <c r="J5346" s="11">
        <f t="shared" si="4512"/>
        <v>0</v>
      </c>
      <c r="K5346" s="11">
        <f t="shared" si="4512"/>
        <v>0</v>
      </c>
      <c r="L5346" s="11">
        <f t="shared" si="4512"/>
        <v>3344.9500000000003</v>
      </c>
      <c r="M5346" s="11">
        <f t="shared" si="4513"/>
        <v>211319.35</v>
      </c>
      <c r="N5346" s="5">
        <v>29403.503379999998</v>
      </c>
      <c r="O5346" s="11">
        <f t="shared" si="4514"/>
        <v>139598.02797</v>
      </c>
      <c r="P5346" s="11">
        <f t="shared" si="4515"/>
        <v>1854.0906199999999</v>
      </c>
      <c r="Q5346" s="11">
        <f t="shared" si="4515"/>
        <v>127069.26812000001</v>
      </c>
      <c r="R5346" s="11">
        <f t="shared" si="4515"/>
        <v>0</v>
      </c>
      <c r="S5346" s="11">
        <f t="shared" si="4515"/>
        <v>0</v>
      </c>
      <c r="T5346" s="5">
        <v>29402.618139999999</v>
      </c>
      <c r="U5346" s="11">
        <f t="shared" si="4515"/>
        <v>1854.0901600000002</v>
      </c>
      <c r="V5346" s="35">
        <f t="shared" si="4515"/>
        <v>0</v>
      </c>
      <c r="W5346" s="5">
        <f t="shared" si="4490"/>
        <v>99.996989338350062</v>
      </c>
      <c r="X5346" s="25"/>
    </row>
    <row r="5347" spans="1:24" ht="31.5" x14ac:dyDescent="0.25">
      <c r="A5347" s="4" t="s">
        <v>298</v>
      </c>
      <c r="B5347" s="4" t="s">
        <v>1340</v>
      </c>
      <c r="C5347" s="4" t="s">
        <v>27</v>
      </c>
      <c r="D5347" s="4" t="s">
        <v>28</v>
      </c>
      <c r="E5347" s="14" t="s">
        <v>464</v>
      </c>
      <c r="F5347" s="5">
        <f t="shared" si="4512"/>
        <v>207974.39999999999</v>
      </c>
      <c r="G5347" s="5">
        <f t="shared" si="4512"/>
        <v>207974.39999999999</v>
      </c>
      <c r="H5347" s="5">
        <f t="shared" si="4512"/>
        <v>207974.39999999999</v>
      </c>
      <c r="I5347" s="5">
        <f t="shared" si="4512"/>
        <v>0</v>
      </c>
      <c r="J5347" s="5">
        <f t="shared" si="4512"/>
        <v>0</v>
      </c>
      <c r="K5347" s="5">
        <f t="shared" si="4512"/>
        <v>0</v>
      </c>
      <c r="L5347" s="5">
        <f t="shared" si="4512"/>
        <v>3344.9500000000003</v>
      </c>
      <c r="M5347" s="5">
        <f t="shared" si="4513"/>
        <v>211319.35</v>
      </c>
      <c r="N5347" s="5">
        <v>29403.503379999998</v>
      </c>
      <c r="O5347" s="5">
        <f t="shared" si="4514"/>
        <v>139598.02797</v>
      </c>
      <c r="P5347" s="5">
        <f t="shared" si="4515"/>
        <v>1854.0906199999999</v>
      </c>
      <c r="Q5347" s="5">
        <f t="shared" si="4515"/>
        <v>127069.26812000001</v>
      </c>
      <c r="R5347" s="5">
        <f t="shared" si="4515"/>
        <v>0</v>
      </c>
      <c r="S5347" s="5">
        <f t="shared" si="4515"/>
        <v>0</v>
      </c>
      <c r="T5347" s="5">
        <v>29402.618139999999</v>
      </c>
      <c r="U5347" s="5">
        <f t="shared" si="4515"/>
        <v>1854.0901600000002</v>
      </c>
      <c r="V5347" s="36">
        <f t="shared" si="4515"/>
        <v>0</v>
      </c>
      <c r="W5347" s="5">
        <f t="shared" si="4490"/>
        <v>99.996989338350062</v>
      </c>
      <c r="X5347" s="26"/>
    </row>
    <row r="5348" spans="1:24" ht="31.5" x14ac:dyDescent="0.25">
      <c r="A5348" s="4" t="s">
        <v>298</v>
      </c>
      <c r="B5348" s="4" t="s">
        <v>1340</v>
      </c>
      <c r="C5348" s="4" t="s">
        <v>29</v>
      </c>
      <c r="D5348" s="4"/>
      <c r="E5348" s="14" t="s">
        <v>723</v>
      </c>
      <c r="F5348" s="5">
        <f t="shared" ref="F5348:L5348" si="4516">F5349+F5357+F5366</f>
        <v>207974.39999999999</v>
      </c>
      <c r="G5348" s="5">
        <f t="shared" si="4516"/>
        <v>207974.39999999999</v>
      </c>
      <c r="H5348" s="5">
        <f t="shared" si="4516"/>
        <v>207974.39999999999</v>
      </c>
      <c r="I5348" s="5">
        <f t="shared" si="4516"/>
        <v>0</v>
      </c>
      <c r="J5348" s="5">
        <f t="shared" si="4516"/>
        <v>0</v>
      </c>
      <c r="K5348" s="5">
        <f t="shared" si="4516"/>
        <v>0</v>
      </c>
      <c r="L5348" s="5">
        <f t="shared" si="4516"/>
        <v>3344.9500000000003</v>
      </c>
      <c r="M5348" s="5">
        <f t="shared" si="4513"/>
        <v>211319.35</v>
      </c>
      <c r="N5348" s="5">
        <v>1772.7966200000001</v>
      </c>
      <c r="O5348" s="5">
        <f>O5349+O5357+O5366</f>
        <v>139598.02797</v>
      </c>
      <c r="P5348" s="5">
        <f t="shared" ref="P5348:V5348" si="4517">P5349+P5357+P5366</f>
        <v>1854.0906199999999</v>
      </c>
      <c r="Q5348" s="5">
        <f t="shared" si="4517"/>
        <v>127069.26812000001</v>
      </c>
      <c r="R5348" s="5">
        <f t="shared" si="4517"/>
        <v>0</v>
      </c>
      <c r="S5348" s="5">
        <f t="shared" si="4517"/>
        <v>0</v>
      </c>
      <c r="T5348" s="5">
        <v>1772.7966200000001</v>
      </c>
      <c r="U5348" s="5">
        <f t="shared" si="4517"/>
        <v>1854.0901600000002</v>
      </c>
      <c r="V5348" s="36">
        <f t="shared" si="4517"/>
        <v>0</v>
      </c>
      <c r="W5348" s="5">
        <f t="shared" si="4490"/>
        <v>100</v>
      </c>
      <c r="X5348" s="26"/>
    </row>
    <row r="5349" spans="1:24" ht="78.75" hidden="1" x14ac:dyDescent="0.25">
      <c r="A5349" s="4" t="s">
        <v>298</v>
      </c>
      <c r="B5349" s="4" t="s">
        <v>1340</v>
      </c>
      <c r="C5349" s="4" t="s">
        <v>29</v>
      </c>
      <c r="D5349" s="4" t="s">
        <v>18</v>
      </c>
      <c r="E5349" s="14" t="s">
        <v>462</v>
      </c>
      <c r="F5349" s="5">
        <f t="shared" ref="F5349:L5349" si="4518">F5350</f>
        <v>195241.4</v>
      </c>
      <c r="G5349" s="5">
        <f t="shared" si="4518"/>
        <v>195241.4</v>
      </c>
      <c r="H5349" s="5">
        <f t="shared" si="4518"/>
        <v>195241.4</v>
      </c>
      <c r="I5349" s="5">
        <f t="shared" si="4518"/>
        <v>0</v>
      </c>
      <c r="J5349" s="5">
        <f t="shared" si="4518"/>
        <v>0</v>
      </c>
      <c r="K5349" s="5">
        <f t="shared" si="4518"/>
        <v>0</v>
      </c>
      <c r="L5349" s="5">
        <f t="shared" si="4518"/>
        <v>0</v>
      </c>
      <c r="M5349" s="5">
        <f t="shared" si="4513"/>
        <v>195241.4</v>
      </c>
      <c r="N5349" s="5">
        <v>0</v>
      </c>
      <c r="O5349" s="5">
        <f>O5350</f>
        <v>127069.26812000001</v>
      </c>
      <c r="P5349" s="5">
        <f t="shared" ref="P5349:V5349" si="4519">P5350</f>
        <v>1854.0906199999999</v>
      </c>
      <c r="Q5349" s="5">
        <f t="shared" si="4519"/>
        <v>127069.26812000001</v>
      </c>
      <c r="R5349" s="5">
        <f t="shared" si="4519"/>
        <v>0</v>
      </c>
      <c r="S5349" s="5">
        <f t="shared" si="4519"/>
        <v>0</v>
      </c>
      <c r="T5349" s="5">
        <v>0</v>
      </c>
      <c r="U5349" s="5">
        <f t="shared" si="4519"/>
        <v>1854.0901600000002</v>
      </c>
      <c r="V5349" s="36">
        <f t="shared" si="4519"/>
        <v>0</v>
      </c>
      <c r="W5349" s="5" t="e">
        <f t="shared" si="4490"/>
        <v>#DIV/0!</v>
      </c>
      <c r="X5349" s="24" t="s">
        <v>1214</v>
      </c>
    </row>
    <row r="5350" spans="1:24" ht="31.5" hidden="1" x14ac:dyDescent="0.25">
      <c r="A5350" s="4" t="s">
        <v>298</v>
      </c>
      <c r="B5350" s="4" t="s">
        <v>1340</v>
      </c>
      <c r="C5350" s="4" t="s">
        <v>29</v>
      </c>
      <c r="D5350" s="4" t="s">
        <v>28</v>
      </c>
      <c r="E5350" s="14" t="s">
        <v>464</v>
      </c>
      <c r="F5350" s="5">
        <f t="shared" ref="F5350:L5350" si="4520">F5351+F5353+F5355</f>
        <v>195241.4</v>
      </c>
      <c r="G5350" s="5">
        <f t="shared" si="4520"/>
        <v>195241.4</v>
      </c>
      <c r="H5350" s="5">
        <f t="shared" si="4520"/>
        <v>195241.4</v>
      </c>
      <c r="I5350" s="5">
        <f t="shared" si="4520"/>
        <v>0</v>
      </c>
      <c r="J5350" s="5">
        <f t="shared" si="4520"/>
        <v>0</v>
      </c>
      <c r="K5350" s="5">
        <f t="shared" si="4520"/>
        <v>0</v>
      </c>
      <c r="L5350" s="5">
        <f t="shared" si="4520"/>
        <v>0</v>
      </c>
      <c r="M5350" s="5">
        <f t="shared" si="4513"/>
        <v>195241.4</v>
      </c>
      <c r="N5350" s="5">
        <v>0</v>
      </c>
      <c r="O5350" s="5">
        <f>O5351+O5353+O5355</f>
        <v>127069.26812000001</v>
      </c>
      <c r="P5350" s="5">
        <f t="shared" ref="P5350:V5350" si="4521">P5351+P5353+P5355</f>
        <v>1854.0906199999999</v>
      </c>
      <c r="Q5350" s="5">
        <f t="shared" si="4521"/>
        <v>127069.26812000001</v>
      </c>
      <c r="R5350" s="5">
        <f t="shared" si="4521"/>
        <v>0</v>
      </c>
      <c r="S5350" s="5">
        <f t="shared" si="4521"/>
        <v>0</v>
      </c>
      <c r="T5350" s="5">
        <v>0</v>
      </c>
      <c r="U5350" s="5">
        <f t="shared" si="4521"/>
        <v>1854.0901600000002</v>
      </c>
      <c r="V5350" s="36">
        <f t="shared" si="4521"/>
        <v>0</v>
      </c>
      <c r="W5350" s="5" t="e">
        <f t="shared" si="4490"/>
        <v>#DIV/0!</v>
      </c>
      <c r="X5350" s="24" t="s">
        <v>1214</v>
      </c>
    </row>
    <row r="5351" spans="1:24" ht="31.5" x14ac:dyDescent="0.25">
      <c r="A5351" s="4" t="s">
        <v>298</v>
      </c>
      <c r="B5351" s="4" t="s">
        <v>1340</v>
      </c>
      <c r="C5351" s="4" t="s">
        <v>29</v>
      </c>
      <c r="D5351" s="4" t="s">
        <v>11</v>
      </c>
      <c r="E5351" s="14" t="s">
        <v>465</v>
      </c>
      <c r="F5351" s="5">
        <f t="shared" ref="F5351:L5351" si="4522">F5352</f>
        <v>28846.5</v>
      </c>
      <c r="G5351" s="5">
        <f t="shared" si="4522"/>
        <v>28846.5</v>
      </c>
      <c r="H5351" s="5">
        <f t="shared" si="4522"/>
        <v>28846.5</v>
      </c>
      <c r="I5351" s="5">
        <f t="shared" si="4522"/>
        <v>0</v>
      </c>
      <c r="J5351" s="5">
        <f t="shared" si="4522"/>
        <v>0</v>
      </c>
      <c r="K5351" s="5">
        <f t="shared" si="4522"/>
        <v>0</v>
      </c>
      <c r="L5351" s="5">
        <f t="shared" si="4522"/>
        <v>0</v>
      </c>
      <c r="M5351" s="5">
        <f t="shared" si="4513"/>
        <v>28846.5</v>
      </c>
      <c r="N5351" s="5">
        <v>1772.7966200000001</v>
      </c>
      <c r="O5351" s="5">
        <f>O5352</f>
        <v>9372.6683699999994</v>
      </c>
      <c r="P5351" s="5">
        <f t="shared" ref="P5351:V5351" si="4523">P5352</f>
        <v>1772.7966200000001</v>
      </c>
      <c r="Q5351" s="5">
        <f t="shared" si="4523"/>
        <v>9372.6683699999994</v>
      </c>
      <c r="R5351" s="5">
        <f t="shared" si="4523"/>
        <v>0</v>
      </c>
      <c r="S5351" s="5">
        <f t="shared" si="4523"/>
        <v>0</v>
      </c>
      <c r="T5351" s="5">
        <v>1772.7966200000001</v>
      </c>
      <c r="U5351" s="5">
        <f t="shared" si="4523"/>
        <v>1772.7966200000001</v>
      </c>
      <c r="V5351" s="36">
        <f t="shared" si="4523"/>
        <v>0</v>
      </c>
      <c r="W5351" s="5">
        <f t="shared" si="4490"/>
        <v>100</v>
      </c>
      <c r="X5351" s="26"/>
    </row>
    <row r="5352" spans="1:24" ht="31.5" x14ac:dyDescent="0.25">
      <c r="A5352" s="4" t="s">
        <v>298</v>
      </c>
      <c r="B5352" s="4" t="s">
        <v>1340</v>
      </c>
      <c r="C5352" s="4" t="s">
        <v>29</v>
      </c>
      <c r="D5352" s="4" t="s">
        <v>12</v>
      </c>
      <c r="E5352" s="14" t="s">
        <v>466</v>
      </c>
      <c r="F5352" s="5">
        <v>28846.5</v>
      </c>
      <c r="G5352" s="5">
        <v>28846.5</v>
      </c>
      <c r="H5352" s="5">
        <v>28846.5</v>
      </c>
      <c r="I5352" s="5"/>
      <c r="J5352" s="5"/>
      <c r="K5352" s="5"/>
      <c r="L5352" s="5"/>
      <c r="M5352" s="5">
        <f t="shared" si="4513"/>
        <v>28846.5</v>
      </c>
      <c r="N5352" s="5">
        <v>1772.7966200000001</v>
      </c>
      <c r="O5352" s="5">
        <v>9372.6683699999994</v>
      </c>
      <c r="P5352" s="5">
        <f>N5352</f>
        <v>1772.7966200000001</v>
      </c>
      <c r="Q5352" s="5">
        <f>O5352</f>
        <v>9372.6683699999994</v>
      </c>
      <c r="R5352" s="5">
        <v>0</v>
      </c>
      <c r="S5352" s="5">
        <v>0</v>
      </c>
      <c r="T5352" s="5">
        <v>1772.7966200000001</v>
      </c>
      <c r="U5352" s="5">
        <f>T5352</f>
        <v>1772.7966200000001</v>
      </c>
      <c r="V5352" s="36">
        <v>0</v>
      </c>
      <c r="W5352" s="5">
        <f t="shared" si="4490"/>
        <v>100</v>
      </c>
      <c r="X5352" s="26"/>
    </row>
    <row r="5353" spans="1:24" ht="47.25" x14ac:dyDescent="0.25">
      <c r="A5353" s="4" t="s">
        <v>298</v>
      </c>
      <c r="B5353" s="4" t="s">
        <v>1340</v>
      </c>
      <c r="C5353" s="4" t="s">
        <v>36</v>
      </c>
      <c r="D5353" s="4"/>
      <c r="E5353" s="14" t="s">
        <v>732</v>
      </c>
      <c r="F5353" s="5">
        <f t="shared" ref="F5353:L5353" si="4524">F5354</f>
        <v>27299.4</v>
      </c>
      <c r="G5353" s="5">
        <f t="shared" si="4524"/>
        <v>27299.4</v>
      </c>
      <c r="H5353" s="5">
        <f t="shared" si="4524"/>
        <v>27299.4</v>
      </c>
      <c r="I5353" s="5">
        <f t="shared" si="4524"/>
        <v>0</v>
      </c>
      <c r="J5353" s="5">
        <f t="shared" si="4524"/>
        <v>0</v>
      </c>
      <c r="K5353" s="5">
        <f t="shared" si="4524"/>
        <v>0</v>
      </c>
      <c r="L5353" s="5">
        <f t="shared" si="4524"/>
        <v>0</v>
      </c>
      <c r="M5353" s="5">
        <f t="shared" si="4513"/>
        <v>27299.4</v>
      </c>
      <c r="N5353" s="5">
        <v>7240.6469999999999</v>
      </c>
      <c r="O5353" s="5">
        <f>O5354</f>
        <v>13234.588170000001</v>
      </c>
      <c r="P5353" s="5">
        <f t="shared" ref="P5353:V5353" si="4525">P5354</f>
        <v>40.646999999999998</v>
      </c>
      <c r="Q5353" s="5">
        <f t="shared" si="4525"/>
        <v>13234.588170000001</v>
      </c>
      <c r="R5353" s="5">
        <f t="shared" si="4525"/>
        <v>0</v>
      </c>
      <c r="S5353" s="5">
        <f t="shared" si="4525"/>
        <v>0</v>
      </c>
      <c r="T5353" s="5">
        <v>7240.6467700000003</v>
      </c>
      <c r="U5353" s="5">
        <f t="shared" si="4525"/>
        <v>40.646769999999997</v>
      </c>
      <c r="V5353" s="36">
        <f t="shared" si="4525"/>
        <v>0</v>
      </c>
      <c r="W5353" s="5">
        <f t="shared" si="4490"/>
        <v>99.999996823488289</v>
      </c>
      <c r="X5353" s="26"/>
    </row>
    <row r="5354" spans="1:24" ht="31.5" x14ac:dyDescent="0.25">
      <c r="A5354" s="4" t="s">
        <v>298</v>
      </c>
      <c r="B5354" s="4" t="s">
        <v>1340</v>
      </c>
      <c r="C5354" s="4" t="s">
        <v>43</v>
      </c>
      <c r="D5354" s="4"/>
      <c r="E5354" s="14" t="s">
        <v>733</v>
      </c>
      <c r="F5354" s="5">
        <v>27299.4</v>
      </c>
      <c r="G5354" s="5">
        <v>27299.4</v>
      </c>
      <c r="H5354" s="5">
        <v>27299.4</v>
      </c>
      <c r="I5354" s="5"/>
      <c r="J5354" s="5"/>
      <c r="K5354" s="5"/>
      <c r="L5354" s="5"/>
      <c r="M5354" s="5">
        <f t="shared" si="4513"/>
        <v>27299.4</v>
      </c>
      <c r="N5354" s="5">
        <v>40.646999999999998</v>
      </c>
      <c r="O5354" s="5">
        <v>13234.588170000001</v>
      </c>
      <c r="P5354" s="5">
        <f>N5354</f>
        <v>40.646999999999998</v>
      </c>
      <c r="Q5354" s="5">
        <f>O5354</f>
        <v>13234.588170000001</v>
      </c>
      <c r="R5354" s="5">
        <v>0</v>
      </c>
      <c r="S5354" s="5">
        <v>0</v>
      </c>
      <c r="T5354" s="5">
        <v>40.646769999999997</v>
      </c>
      <c r="U5354" s="5">
        <f>T5354</f>
        <v>40.646769999999997</v>
      </c>
      <c r="V5354" s="36">
        <v>0</v>
      </c>
      <c r="W5354" s="5">
        <f t="shared" si="4490"/>
        <v>99.999434152581983</v>
      </c>
      <c r="X5354" s="26"/>
    </row>
    <row r="5355" spans="1:24" ht="31.5" x14ac:dyDescent="0.25">
      <c r="A5355" s="4" t="s">
        <v>298</v>
      </c>
      <c r="B5355" s="4" t="s">
        <v>1340</v>
      </c>
      <c r="C5355" s="4" t="s">
        <v>44</v>
      </c>
      <c r="D5355" s="4"/>
      <c r="E5355" s="14" t="s">
        <v>734</v>
      </c>
      <c r="F5355" s="5">
        <f t="shared" ref="F5355:L5355" si="4526">F5356</f>
        <v>139095.5</v>
      </c>
      <c r="G5355" s="5">
        <f t="shared" si="4526"/>
        <v>139095.5</v>
      </c>
      <c r="H5355" s="5">
        <f t="shared" si="4526"/>
        <v>139095.5</v>
      </c>
      <c r="I5355" s="5">
        <f t="shared" si="4526"/>
        <v>0</v>
      </c>
      <c r="J5355" s="5">
        <f t="shared" si="4526"/>
        <v>0</v>
      </c>
      <c r="K5355" s="5">
        <f t="shared" si="4526"/>
        <v>0</v>
      </c>
      <c r="L5355" s="5">
        <f t="shared" si="4526"/>
        <v>0</v>
      </c>
      <c r="M5355" s="5">
        <f t="shared" si="4513"/>
        <v>139095.5</v>
      </c>
      <c r="N5355" s="5">
        <v>40.646999999999998</v>
      </c>
      <c r="O5355" s="5">
        <f>O5356</f>
        <v>104462.01158000001</v>
      </c>
      <c r="P5355" s="5">
        <f t="shared" ref="P5355:V5355" si="4527">P5356</f>
        <v>40.646999999999998</v>
      </c>
      <c r="Q5355" s="5">
        <f t="shared" si="4527"/>
        <v>104462.01158000001</v>
      </c>
      <c r="R5355" s="5">
        <f t="shared" si="4527"/>
        <v>0</v>
      </c>
      <c r="S5355" s="5">
        <f t="shared" si="4527"/>
        <v>0</v>
      </c>
      <c r="T5355" s="5">
        <v>40.646769999999997</v>
      </c>
      <c r="U5355" s="5">
        <f t="shared" si="4527"/>
        <v>40.646769999999997</v>
      </c>
      <c r="V5355" s="36">
        <f t="shared" si="4527"/>
        <v>0</v>
      </c>
      <c r="W5355" s="5">
        <f t="shared" si="4490"/>
        <v>99.999434152581983</v>
      </c>
      <c r="X5355" s="26"/>
    </row>
    <row r="5356" spans="1:24" x14ac:dyDescent="0.25">
      <c r="A5356" s="4" t="s">
        <v>298</v>
      </c>
      <c r="B5356" s="4" t="s">
        <v>1340</v>
      </c>
      <c r="C5356" s="4" t="s">
        <v>44</v>
      </c>
      <c r="D5356" s="4" t="s">
        <v>13</v>
      </c>
      <c r="E5356" s="14" t="s">
        <v>480</v>
      </c>
      <c r="F5356" s="5">
        <v>139095.5</v>
      </c>
      <c r="G5356" s="5">
        <v>139095.5</v>
      </c>
      <c r="H5356" s="5">
        <v>139095.5</v>
      </c>
      <c r="I5356" s="5"/>
      <c r="J5356" s="5"/>
      <c r="K5356" s="5"/>
      <c r="L5356" s="5"/>
      <c r="M5356" s="5">
        <f t="shared" si="4513"/>
        <v>139095.5</v>
      </c>
      <c r="N5356" s="5">
        <v>40.646999999999998</v>
      </c>
      <c r="O5356" s="5">
        <v>104462.01158000001</v>
      </c>
      <c r="P5356" s="5">
        <f>N5356</f>
        <v>40.646999999999998</v>
      </c>
      <c r="Q5356" s="5">
        <f>O5356</f>
        <v>104462.01158000001</v>
      </c>
      <c r="R5356" s="5">
        <v>0</v>
      </c>
      <c r="S5356" s="5">
        <v>0</v>
      </c>
      <c r="T5356" s="5">
        <v>40.646769999999997</v>
      </c>
      <c r="U5356" s="5">
        <f>T5356</f>
        <v>40.646769999999997</v>
      </c>
      <c r="V5356" s="36">
        <v>0</v>
      </c>
      <c r="W5356" s="5">
        <f t="shared" si="4490"/>
        <v>99.999434152581983</v>
      </c>
      <c r="X5356" s="26"/>
    </row>
    <row r="5357" spans="1:24" x14ac:dyDescent="0.25">
      <c r="A5357" s="4" t="s">
        <v>298</v>
      </c>
      <c r="B5357" s="4" t="s">
        <v>1340</v>
      </c>
      <c r="C5357" s="4" t="s">
        <v>44</v>
      </c>
      <c r="D5357" s="4" t="s">
        <v>14</v>
      </c>
      <c r="E5357" s="14" t="s">
        <v>482</v>
      </c>
      <c r="F5357" s="5">
        <f t="shared" ref="F5357:L5357" si="4528">F5358+F5361</f>
        <v>3662.2</v>
      </c>
      <c r="G5357" s="5">
        <f t="shared" si="4528"/>
        <v>3662.2</v>
      </c>
      <c r="H5357" s="5">
        <f t="shared" si="4528"/>
        <v>3662.2</v>
      </c>
      <c r="I5357" s="5">
        <f t="shared" si="4528"/>
        <v>0</v>
      </c>
      <c r="J5357" s="5">
        <f t="shared" si="4528"/>
        <v>0</v>
      </c>
      <c r="K5357" s="5">
        <f t="shared" si="4528"/>
        <v>0</v>
      </c>
      <c r="L5357" s="5">
        <f t="shared" si="4528"/>
        <v>-1369.6179999999999</v>
      </c>
      <c r="M5357" s="5">
        <f t="shared" si="4513"/>
        <v>2292.5819999999999</v>
      </c>
      <c r="N5357" s="5">
        <v>40.646999999999998</v>
      </c>
      <c r="O5357" s="5">
        <f>O5358+O5361</f>
        <v>2280.6360100000002</v>
      </c>
      <c r="P5357" s="5">
        <f t="shared" ref="P5357:V5357" si="4529">P5358+P5361</f>
        <v>0</v>
      </c>
      <c r="Q5357" s="5">
        <f t="shared" si="4529"/>
        <v>0</v>
      </c>
      <c r="R5357" s="5">
        <f t="shared" si="4529"/>
        <v>0</v>
      </c>
      <c r="S5357" s="5">
        <f t="shared" si="4529"/>
        <v>0</v>
      </c>
      <c r="T5357" s="5">
        <v>40.646769999999997</v>
      </c>
      <c r="U5357" s="5">
        <f t="shared" si="4529"/>
        <v>0</v>
      </c>
      <c r="V5357" s="36">
        <f t="shared" si="4529"/>
        <v>0</v>
      </c>
      <c r="W5357" s="5">
        <f t="shared" si="4490"/>
        <v>99.999434152581983</v>
      </c>
      <c r="X5357" s="26"/>
    </row>
    <row r="5358" spans="1:24" x14ac:dyDescent="0.25">
      <c r="A5358" s="4" t="s">
        <v>298</v>
      </c>
      <c r="B5358" s="4" t="s">
        <v>1340</v>
      </c>
      <c r="C5358" s="4" t="s">
        <v>37</v>
      </c>
      <c r="D5358" s="4"/>
      <c r="E5358" s="14" t="s">
        <v>735</v>
      </c>
      <c r="F5358" s="5">
        <f t="shared" ref="F5358:L5359" si="4530">F5359</f>
        <v>92.5</v>
      </c>
      <c r="G5358" s="5">
        <f t="shared" si="4530"/>
        <v>92.5</v>
      </c>
      <c r="H5358" s="5">
        <f t="shared" si="4530"/>
        <v>92.5</v>
      </c>
      <c r="I5358" s="5">
        <f t="shared" si="4530"/>
        <v>0</v>
      </c>
      <c r="J5358" s="5">
        <f t="shared" si="4530"/>
        <v>0</v>
      </c>
      <c r="K5358" s="5">
        <f t="shared" si="4530"/>
        <v>0</v>
      </c>
      <c r="L5358" s="5">
        <f t="shared" si="4530"/>
        <v>-77.3</v>
      </c>
      <c r="M5358" s="5">
        <f t="shared" si="4513"/>
        <v>15.200000000000003</v>
      </c>
      <c r="N5358" s="5">
        <v>7200</v>
      </c>
      <c r="O5358" s="5">
        <f>O5359</f>
        <v>15.2</v>
      </c>
      <c r="P5358" s="5">
        <f t="shared" ref="P5358:V5359" si="4531">P5359</f>
        <v>0</v>
      </c>
      <c r="Q5358" s="5">
        <f t="shared" si="4531"/>
        <v>0</v>
      </c>
      <c r="R5358" s="5">
        <f t="shared" si="4531"/>
        <v>0</v>
      </c>
      <c r="S5358" s="5">
        <f t="shared" si="4531"/>
        <v>0</v>
      </c>
      <c r="T5358" s="5">
        <v>7200</v>
      </c>
      <c r="U5358" s="5">
        <f t="shared" si="4531"/>
        <v>0</v>
      </c>
      <c r="V5358" s="36">
        <f t="shared" si="4531"/>
        <v>0</v>
      </c>
      <c r="W5358" s="5">
        <f t="shared" si="4490"/>
        <v>100</v>
      </c>
      <c r="X5358" s="26"/>
    </row>
    <row r="5359" spans="1:24" x14ac:dyDescent="0.25">
      <c r="A5359" s="4" t="s">
        <v>298</v>
      </c>
      <c r="B5359" s="4" t="s">
        <v>1340</v>
      </c>
      <c r="C5359" s="4" t="s">
        <v>38</v>
      </c>
      <c r="D5359" s="4"/>
      <c r="E5359" s="14" t="s">
        <v>736</v>
      </c>
      <c r="F5359" s="5">
        <f t="shared" si="4530"/>
        <v>92.5</v>
      </c>
      <c r="G5359" s="5">
        <f t="shared" si="4530"/>
        <v>92.5</v>
      </c>
      <c r="H5359" s="5">
        <f t="shared" si="4530"/>
        <v>92.5</v>
      </c>
      <c r="I5359" s="5">
        <f t="shared" si="4530"/>
        <v>0</v>
      </c>
      <c r="J5359" s="5">
        <f t="shared" si="4530"/>
        <v>0</v>
      </c>
      <c r="K5359" s="5">
        <f t="shared" si="4530"/>
        <v>0</v>
      </c>
      <c r="L5359" s="5">
        <f t="shared" si="4530"/>
        <v>-77.3</v>
      </c>
      <c r="M5359" s="5">
        <f t="shared" si="4513"/>
        <v>15.200000000000003</v>
      </c>
      <c r="N5359" s="5">
        <v>7200</v>
      </c>
      <c r="O5359" s="5">
        <f>O5360</f>
        <v>15.2</v>
      </c>
      <c r="P5359" s="5">
        <f t="shared" si="4531"/>
        <v>0</v>
      </c>
      <c r="Q5359" s="5">
        <f t="shared" si="4531"/>
        <v>0</v>
      </c>
      <c r="R5359" s="5">
        <f t="shared" si="4531"/>
        <v>0</v>
      </c>
      <c r="S5359" s="5">
        <f t="shared" si="4531"/>
        <v>0</v>
      </c>
      <c r="T5359" s="5">
        <v>7200</v>
      </c>
      <c r="U5359" s="5">
        <f t="shared" si="4531"/>
        <v>0</v>
      </c>
      <c r="V5359" s="36">
        <f t="shared" si="4531"/>
        <v>0</v>
      </c>
      <c r="W5359" s="5">
        <f t="shared" si="4490"/>
        <v>100</v>
      </c>
      <c r="X5359" s="26"/>
    </row>
    <row r="5360" spans="1:24" x14ac:dyDescent="0.25">
      <c r="A5360" s="4" t="s">
        <v>298</v>
      </c>
      <c r="B5360" s="4" t="s">
        <v>1340</v>
      </c>
      <c r="C5360" s="4" t="s">
        <v>38</v>
      </c>
      <c r="D5360" s="4" t="s">
        <v>117</v>
      </c>
      <c r="E5360" s="14" t="s">
        <v>467</v>
      </c>
      <c r="F5360" s="5">
        <v>92.5</v>
      </c>
      <c r="G5360" s="5">
        <v>92.5</v>
      </c>
      <c r="H5360" s="5">
        <v>92.5</v>
      </c>
      <c r="I5360" s="5"/>
      <c r="J5360" s="5"/>
      <c r="K5360" s="5"/>
      <c r="L5360" s="5">
        <v>-77.3</v>
      </c>
      <c r="M5360" s="5">
        <f t="shared" si="4513"/>
        <v>15.200000000000003</v>
      </c>
      <c r="N5360" s="5">
        <v>7200</v>
      </c>
      <c r="O5360" s="5">
        <v>15.2</v>
      </c>
      <c r="P5360" s="5">
        <v>0</v>
      </c>
      <c r="Q5360" s="5">
        <v>0</v>
      </c>
      <c r="R5360" s="5">
        <v>0</v>
      </c>
      <c r="S5360" s="5">
        <v>0</v>
      </c>
      <c r="T5360" s="5">
        <v>7200</v>
      </c>
      <c r="U5360" s="5">
        <v>0</v>
      </c>
      <c r="V5360" s="36">
        <v>0</v>
      </c>
      <c r="W5360" s="5">
        <f t="shared" si="4490"/>
        <v>100</v>
      </c>
      <c r="X5360" s="26"/>
    </row>
    <row r="5361" spans="1:24" ht="31.5" x14ac:dyDescent="0.25">
      <c r="A5361" s="4" t="s">
        <v>298</v>
      </c>
      <c r="B5361" s="4" t="s">
        <v>1340</v>
      </c>
      <c r="C5361" s="4" t="s">
        <v>38</v>
      </c>
      <c r="D5361" s="4" t="s">
        <v>300</v>
      </c>
      <c r="E5361" s="14" t="s">
        <v>469</v>
      </c>
      <c r="F5361" s="5">
        <f t="shared" ref="F5361:L5361" si="4532">F5364+F5362</f>
        <v>3569.7</v>
      </c>
      <c r="G5361" s="5">
        <f t="shared" si="4532"/>
        <v>3569.7</v>
      </c>
      <c r="H5361" s="5">
        <f t="shared" si="4532"/>
        <v>3569.7</v>
      </c>
      <c r="I5361" s="5">
        <f t="shared" si="4532"/>
        <v>0</v>
      </c>
      <c r="J5361" s="5">
        <f t="shared" si="4532"/>
        <v>0</v>
      </c>
      <c r="K5361" s="5">
        <f t="shared" si="4532"/>
        <v>0</v>
      </c>
      <c r="L5361" s="5">
        <f t="shared" si="4532"/>
        <v>-1292.318</v>
      </c>
      <c r="M5361" s="5">
        <f t="shared" si="4513"/>
        <v>2277.3819999999996</v>
      </c>
      <c r="N5361" s="5">
        <v>7200</v>
      </c>
      <c r="O5361" s="5">
        <f>O5364+O5362</f>
        <v>2265.4360100000004</v>
      </c>
      <c r="P5361" s="5">
        <f t="shared" ref="P5361:V5361" si="4533">P5364+P5362</f>
        <v>0</v>
      </c>
      <c r="Q5361" s="5">
        <f t="shared" si="4533"/>
        <v>0</v>
      </c>
      <c r="R5361" s="5">
        <f t="shared" si="4533"/>
        <v>0</v>
      </c>
      <c r="S5361" s="5">
        <f t="shared" si="4533"/>
        <v>0</v>
      </c>
      <c r="T5361" s="5">
        <v>7200</v>
      </c>
      <c r="U5361" s="5">
        <f t="shared" si="4533"/>
        <v>0</v>
      </c>
      <c r="V5361" s="36">
        <f t="shared" si="4533"/>
        <v>0</v>
      </c>
      <c r="W5361" s="5">
        <f t="shared" si="4490"/>
        <v>100</v>
      </c>
      <c r="X5361" s="26"/>
    </row>
    <row r="5362" spans="1:24" ht="31.5" x14ac:dyDescent="0.25">
      <c r="A5362" s="7" t="s">
        <v>320</v>
      </c>
      <c r="B5362" s="7" t="s">
        <v>1317</v>
      </c>
      <c r="C5362" s="7"/>
      <c r="D5362" s="7"/>
      <c r="E5362" s="18" t="s">
        <v>419</v>
      </c>
      <c r="F5362" s="5">
        <f t="shared" ref="F5362:L5362" si="4534">F5363</f>
        <v>1978.2</v>
      </c>
      <c r="G5362" s="5">
        <f t="shared" si="4534"/>
        <v>1978.2</v>
      </c>
      <c r="H5362" s="5">
        <f t="shared" si="4534"/>
        <v>1978.2</v>
      </c>
      <c r="I5362" s="5">
        <f t="shared" si="4534"/>
        <v>0</v>
      </c>
      <c r="J5362" s="5">
        <f t="shared" si="4534"/>
        <v>0</v>
      </c>
      <c r="K5362" s="5">
        <f t="shared" si="4534"/>
        <v>0</v>
      </c>
      <c r="L5362" s="5">
        <f t="shared" si="4534"/>
        <v>-737.79399999999998</v>
      </c>
      <c r="M5362" s="5">
        <f t="shared" si="4513"/>
        <v>1240.4059999999999</v>
      </c>
      <c r="N5362" s="8">
        <v>209575.20809999999</v>
      </c>
      <c r="O5362" s="5">
        <f>O5363</f>
        <v>1236.8217400000001</v>
      </c>
      <c r="P5362" s="5">
        <f t="shared" ref="P5362:V5362" si="4535">P5363</f>
        <v>0</v>
      </c>
      <c r="Q5362" s="5">
        <f t="shared" si="4535"/>
        <v>0</v>
      </c>
      <c r="R5362" s="5">
        <f t="shared" si="4535"/>
        <v>0</v>
      </c>
      <c r="S5362" s="5">
        <f t="shared" si="4535"/>
        <v>0</v>
      </c>
      <c r="T5362" s="8">
        <v>207527.87403000004</v>
      </c>
      <c r="U5362" s="5">
        <f t="shared" si="4535"/>
        <v>0</v>
      </c>
      <c r="V5362" s="36">
        <f t="shared" si="4535"/>
        <v>0</v>
      </c>
      <c r="W5362" s="8">
        <f t="shared" si="4490"/>
        <v>99.023102928747633</v>
      </c>
      <c r="X5362" s="26"/>
    </row>
    <row r="5363" spans="1:24" x14ac:dyDescent="0.25">
      <c r="A5363" s="7" t="s">
        <v>320</v>
      </c>
      <c r="B5363" s="7" t="s">
        <v>5</v>
      </c>
      <c r="C5363" s="7"/>
      <c r="D5363" s="7"/>
      <c r="E5363" s="18" t="s">
        <v>425</v>
      </c>
      <c r="F5363" s="5">
        <v>1978.2</v>
      </c>
      <c r="G5363" s="5">
        <v>1978.2</v>
      </c>
      <c r="H5363" s="5">
        <v>1978.2</v>
      </c>
      <c r="I5363" s="5"/>
      <c r="J5363" s="5"/>
      <c r="K5363" s="5"/>
      <c r="L5363" s="5">
        <f>-796.097+118.199-59.896</f>
        <v>-737.79399999999998</v>
      </c>
      <c r="M5363" s="5">
        <f t="shared" si="4513"/>
        <v>1240.4059999999999</v>
      </c>
      <c r="N5363" s="8">
        <v>4494.8</v>
      </c>
      <c r="O5363" s="5">
        <v>1236.8217400000001</v>
      </c>
      <c r="P5363" s="5">
        <v>0</v>
      </c>
      <c r="Q5363" s="5">
        <v>0</v>
      </c>
      <c r="R5363" s="5">
        <v>0</v>
      </c>
      <c r="S5363" s="5">
        <v>0</v>
      </c>
      <c r="T5363" s="8">
        <v>2692.7619</v>
      </c>
      <c r="U5363" s="5">
        <v>0</v>
      </c>
      <c r="V5363" s="36">
        <v>0</v>
      </c>
      <c r="W5363" s="8">
        <f t="shared" si="4490"/>
        <v>59.908380795586005</v>
      </c>
      <c r="X5363" s="26"/>
    </row>
    <row r="5364" spans="1:24" x14ac:dyDescent="0.25">
      <c r="A5364" s="9" t="s">
        <v>320</v>
      </c>
      <c r="B5364" s="9" t="s">
        <v>1354</v>
      </c>
      <c r="C5364" s="9"/>
      <c r="D5364" s="9"/>
      <c r="E5364" s="13" t="s">
        <v>764</v>
      </c>
      <c r="F5364" s="5">
        <f t="shared" ref="F5364:L5364" si="4536">F5365</f>
        <v>1591.5</v>
      </c>
      <c r="G5364" s="5">
        <f t="shared" si="4536"/>
        <v>1591.5</v>
      </c>
      <c r="H5364" s="5">
        <f t="shared" si="4536"/>
        <v>1591.5</v>
      </c>
      <c r="I5364" s="5">
        <f t="shared" si="4536"/>
        <v>0</v>
      </c>
      <c r="J5364" s="5">
        <f t="shared" si="4536"/>
        <v>0</v>
      </c>
      <c r="K5364" s="5">
        <f t="shared" si="4536"/>
        <v>0</v>
      </c>
      <c r="L5364" s="5">
        <f t="shared" si="4536"/>
        <v>-554.524</v>
      </c>
      <c r="M5364" s="5">
        <f t="shared" si="4513"/>
        <v>1036.9760000000001</v>
      </c>
      <c r="N5364" s="11">
        <v>4494.8</v>
      </c>
      <c r="O5364" s="5">
        <f>O5365</f>
        <v>1028.61427</v>
      </c>
      <c r="P5364" s="5">
        <f t="shared" ref="P5364:V5364" si="4537">P5365</f>
        <v>0</v>
      </c>
      <c r="Q5364" s="5">
        <f t="shared" si="4537"/>
        <v>0</v>
      </c>
      <c r="R5364" s="5">
        <f t="shared" si="4537"/>
        <v>0</v>
      </c>
      <c r="S5364" s="5">
        <f t="shared" si="4537"/>
        <v>0</v>
      </c>
      <c r="T5364" s="11">
        <v>2692.7619</v>
      </c>
      <c r="U5364" s="5">
        <f t="shared" si="4537"/>
        <v>0</v>
      </c>
      <c r="V5364" s="36">
        <f t="shared" si="4537"/>
        <v>0</v>
      </c>
      <c r="W5364" s="11">
        <f t="shared" si="4490"/>
        <v>59.908380795586005</v>
      </c>
      <c r="X5364" s="26"/>
    </row>
    <row r="5365" spans="1:24" ht="31.5" x14ac:dyDescent="0.25">
      <c r="A5365" s="4" t="s">
        <v>320</v>
      </c>
      <c r="B5365" s="4" t="s">
        <v>1354</v>
      </c>
      <c r="C5365" s="4" t="s">
        <v>22</v>
      </c>
      <c r="D5365" s="4"/>
      <c r="E5365" s="14" t="s">
        <v>699</v>
      </c>
      <c r="F5365" s="5">
        <v>1591.5</v>
      </c>
      <c r="G5365" s="5">
        <v>1591.5</v>
      </c>
      <c r="H5365" s="5">
        <v>1591.5</v>
      </c>
      <c r="I5365" s="5"/>
      <c r="J5365" s="5"/>
      <c r="K5365" s="5"/>
      <c r="L5365" s="5">
        <f>-679.182+151.881-27.223</f>
        <v>-554.524</v>
      </c>
      <c r="M5365" s="5">
        <f t="shared" si="4513"/>
        <v>1036.9760000000001</v>
      </c>
      <c r="N5365" s="5">
        <v>4494.8</v>
      </c>
      <c r="O5365" s="5">
        <v>1028.61427</v>
      </c>
      <c r="P5365" s="5">
        <v>0</v>
      </c>
      <c r="Q5365" s="5">
        <v>0</v>
      </c>
      <c r="R5365" s="5">
        <v>0</v>
      </c>
      <c r="S5365" s="5">
        <v>0</v>
      </c>
      <c r="T5365" s="5">
        <v>2692.7619</v>
      </c>
      <c r="U5365" s="5">
        <v>0</v>
      </c>
      <c r="V5365" s="36">
        <v>0</v>
      </c>
      <c r="W5365" s="5">
        <f t="shared" si="4490"/>
        <v>59.908380795586005</v>
      </c>
      <c r="X5365" s="26"/>
    </row>
    <row r="5366" spans="1:24" x14ac:dyDescent="0.25">
      <c r="A5366" s="4" t="s">
        <v>320</v>
      </c>
      <c r="B5366" s="4" t="s">
        <v>1354</v>
      </c>
      <c r="C5366" s="4" t="s">
        <v>23</v>
      </c>
      <c r="D5366" s="4"/>
      <c r="E5366" s="14" t="s">
        <v>705</v>
      </c>
      <c r="F5366" s="5">
        <f t="shared" ref="F5366:L5366" si="4538">F5367</f>
        <v>9070.7999999999993</v>
      </c>
      <c r="G5366" s="5">
        <f t="shared" si="4538"/>
        <v>9070.7999999999993</v>
      </c>
      <c r="H5366" s="5">
        <f t="shared" si="4538"/>
        <v>9070.7999999999993</v>
      </c>
      <c r="I5366" s="5">
        <f t="shared" si="4538"/>
        <v>0</v>
      </c>
      <c r="J5366" s="5">
        <f t="shared" si="4538"/>
        <v>0</v>
      </c>
      <c r="K5366" s="5">
        <f t="shared" si="4538"/>
        <v>0</v>
      </c>
      <c r="L5366" s="5">
        <f t="shared" si="4538"/>
        <v>4714.5680000000002</v>
      </c>
      <c r="M5366" s="5">
        <f t="shared" si="4513"/>
        <v>13785.367999999999</v>
      </c>
      <c r="N5366" s="5">
        <v>4494.8</v>
      </c>
      <c r="O5366" s="5">
        <f>O5367</f>
        <v>10248.12384</v>
      </c>
      <c r="P5366" s="5">
        <f t="shared" ref="P5366:V5366" si="4539">P5367</f>
        <v>0</v>
      </c>
      <c r="Q5366" s="5">
        <f t="shared" si="4539"/>
        <v>0</v>
      </c>
      <c r="R5366" s="5">
        <f t="shared" si="4539"/>
        <v>0</v>
      </c>
      <c r="S5366" s="5">
        <f t="shared" si="4539"/>
        <v>0</v>
      </c>
      <c r="T5366" s="5">
        <v>2692.7619</v>
      </c>
      <c r="U5366" s="5">
        <f t="shared" si="4539"/>
        <v>0</v>
      </c>
      <c r="V5366" s="36">
        <f t="shared" si="4539"/>
        <v>0</v>
      </c>
      <c r="W5366" s="5">
        <f t="shared" si="4490"/>
        <v>59.908380795586005</v>
      </c>
      <c r="X5366" s="26"/>
    </row>
    <row r="5367" spans="1:24" ht="63" x14ac:dyDescent="0.25">
      <c r="A5367" s="4" t="s">
        <v>320</v>
      </c>
      <c r="B5367" s="4" t="s">
        <v>1354</v>
      </c>
      <c r="C5367" s="4" t="s">
        <v>763</v>
      </c>
      <c r="D5367" s="4"/>
      <c r="E5367" s="14" t="s">
        <v>771</v>
      </c>
      <c r="F5367" s="5">
        <f t="shared" ref="F5367:L5367" si="4540">F5368+F5370</f>
        <v>9070.7999999999993</v>
      </c>
      <c r="G5367" s="5">
        <f t="shared" si="4540"/>
        <v>9070.7999999999993</v>
      </c>
      <c r="H5367" s="5">
        <f t="shared" si="4540"/>
        <v>9070.7999999999993</v>
      </c>
      <c r="I5367" s="5">
        <f t="shared" si="4540"/>
        <v>0</v>
      </c>
      <c r="J5367" s="5">
        <f t="shared" si="4540"/>
        <v>0</v>
      </c>
      <c r="K5367" s="5">
        <f t="shared" si="4540"/>
        <v>0</v>
      </c>
      <c r="L5367" s="5">
        <f t="shared" si="4540"/>
        <v>4714.5680000000002</v>
      </c>
      <c r="M5367" s="5">
        <f t="shared" si="4513"/>
        <v>13785.367999999999</v>
      </c>
      <c r="N5367" s="5">
        <v>4494.8</v>
      </c>
      <c r="O5367" s="5">
        <f>O5368+O5370</f>
        <v>10248.12384</v>
      </c>
      <c r="P5367" s="5">
        <f t="shared" ref="P5367:V5367" si="4541">P5368+P5370</f>
        <v>0</v>
      </c>
      <c r="Q5367" s="5">
        <f t="shared" si="4541"/>
        <v>0</v>
      </c>
      <c r="R5367" s="5">
        <f t="shared" si="4541"/>
        <v>0</v>
      </c>
      <c r="S5367" s="5">
        <f t="shared" si="4541"/>
        <v>0</v>
      </c>
      <c r="T5367" s="5">
        <v>2692.7619</v>
      </c>
      <c r="U5367" s="5">
        <f t="shared" si="4541"/>
        <v>0</v>
      </c>
      <c r="V5367" s="36">
        <f t="shared" si="4541"/>
        <v>0</v>
      </c>
      <c r="W5367" s="5">
        <f t="shared" si="4490"/>
        <v>59.908380795586005</v>
      </c>
      <c r="X5367" s="26"/>
    </row>
    <row r="5368" spans="1:24" ht="31.5" x14ac:dyDescent="0.25">
      <c r="A5368" s="4" t="s">
        <v>320</v>
      </c>
      <c r="B5368" s="4" t="s">
        <v>1354</v>
      </c>
      <c r="C5368" s="4" t="s">
        <v>763</v>
      </c>
      <c r="D5368" s="4" t="s">
        <v>11</v>
      </c>
      <c r="E5368" s="14" t="s">
        <v>465</v>
      </c>
      <c r="F5368" s="5">
        <f t="shared" ref="F5368:L5368" si="4542">F5369</f>
        <v>1366.6</v>
      </c>
      <c r="G5368" s="5">
        <f t="shared" si="4542"/>
        <v>1366.6</v>
      </c>
      <c r="H5368" s="5">
        <f t="shared" si="4542"/>
        <v>1366.6</v>
      </c>
      <c r="I5368" s="5">
        <f t="shared" si="4542"/>
        <v>0</v>
      </c>
      <c r="J5368" s="5">
        <f t="shared" si="4542"/>
        <v>0</v>
      </c>
      <c r="K5368" s="5">
        <f t="shared" si="4542"/>
        <v>0</v>
      </c>
      <c r="L5368" s="5">
        <f t="shared" si="4542"/>
        <v>-51.267000000000003</v>
      </c>
      <c r="M5368" s="5">
        <f t="shared" si="4513"/>
        <v>1315.3329999999999</v>
      </c>
      <c r="N5368" s="5">
        <v>4494.8</v>
      </c>
      <c r="O5368" s="5">
        <f>O5369</f>
        <v>1159.55872</v>
      </c>
      <c r="P5368" s="5">
        <f t="shared" ref="P5368:V5368" si="4543">P5369</f>
        <v>0</v>
      </c>
      <c r="Q5368" s="5">
        <f t="shared" si="4543"/>
        <v>0</v>
      </c>
      <c r="R5368" s="5">
        <f t="shared" si="4543"/>
        <v>0</v>
      </c>
      <c r="S5368" s="5">
        <f t="shared" si="4543"/>
        <v>0</v>
      </c>
      <c r="T5368" s="5">
        <v>2692.7619</v>
      </c>
      <c r="U5368" s="5">
        <f t="shared" si="4543"/>
        <v>0</v>
      </c>
      <c r="V5368" s="36">
        <f t="shared" si="4543"/>
        <v>0</v>
      </c>
      <c r="W5368" s="5">
        <f t="shared" si="4490"/>
        <v>59.908380795586005</v>
      </c>
      <c r="X5368" s="26"/>
    </row>
    <row r="5369" spans="1:24" ht="31.5" x14ac:dyDescent="0.25">
      <c r="A5369" s="4" t="s">
        <v>320</v>
      </c>
      <c r="B5369" s="4" t="s">
        <v>1354</v>
      </c>
      <c r="C5369" s="4" t="s">
        <v>763</v>
      </c>
      <c r="D5369" s="4" t="s">
        <v>12</v>
      </c>
      <c r="E5369" s="14" t="s">
        <v>466</v>
      </c>
      <c r="F5369" s="5">
        <v>1366.6</v>
      </c>
      <c r="G5369" s="5">
        <v>1366.6</v>
      </c>
      <c r="H5369" s="5">
        <v>1366.6</v>
      </c>
      <c r="I5369" s="5"/>
      <c r="J5369" s="5"/>
      <c r="K5369" s="5"/>
      <c r="L5369" s="5">
        <v>-51.267000000000003</v>
      </c>
      <c r="M5369" s="5">
        <f t="shared" si="4513"/>
        <v>1315.3329999999999</v>
      </c>
      <c r="N5369" s="5">
        <v>4494.8</v>
      </c>
      <c r="O5369" s="5">
        <v>1159.55872</v>
      </c>
      <c r="P5369" s="5">
        <v>0</v>
      </c>
      <c r="Q5369" s="5">
        <v>0</v>
      </c>
      <c r="R5369" s="5">
        <v>0</v>
      </c>
      <c r="S5369" s="5">
        <v>0</v>
      </c>
      <c r="T5369" s="5">
        <v>2692.7619</v>
      </c>
      <c r="U5369" s="5">
        <v>0</v>
      </c>
      <c r="V5369" s="36">
        <v>0</v>
      </c>
      <c r="W5369" s="5">
        <f t="shared" si="4490"/>
        <v>59.908380795586005</v>
      </c>
      <c r="X5369" s="26"/>
    </row>
    <row r="5370" spans="1:24" ht="31.5" x14ac:dyDescent="0.25">
      <c r="A5370" s="7" t="s">
        <v>320</v>
      </c>
      <c r="B5370" s="7" t="s">
        <v>65</v>
      </c>
      <c r="C5370" s="7"/>
      <c r="D5370" s="7"/>
      <c r="E5370" s="18" t="s">
        <v>426</v>
      </c>
      <c r="F5370" s="5">
        <f t="shared" ref="F5370:L5370" si="4544">F5371</f>
        <v>7704.2</v>
      </c>
      <c r="G5370" s="5">
        <f t="shared" si="4544"/>
        <v>7704.2</v>
      </c>
      <c r="H5370" s="5">
        <f t="shared" si="4544"/>
        <v>7704.2</v>
      </c>
      <c r="I5370" s="5">
        <f t="shared" si="4544"/>
        <v>0</v>
      </c>
      <c r="J5370" s="5">
        <f t="shared" si="4544"/>
        <v>0</v>
      </c>
      <c r="K5370" s="5">
        <f t="shared" si="4544"/>
        <v>0</v>
      </c>
      <c r="L5370" s="5">
        <f t="shared" si="4544"/>
        <v>4765.835</v>
      </c>
      <c r="M5370" s="5">
        <f t="shared" si="4513"/>
        <v>12470.035</v>
      </c>
      <c r="N5370" s="8">
        <v>205080.4081</v>
      </c>
      <c r="O5370" s="5">
        <f>O5371</f>
        <v>9088.5651199999993</v>
      </c>
      <c r="P5370" s="5">
        <f t="shared" ref="P5370:V5370" si="4545">P5371</f>
        <v>0</v>
      </c>
      <c r="Q5370" s="5">
        <f t="shared" si="4545"/>
        <v>0</v>
      </c>
      <c r="R5370" s="5">
        <f t="shared" si="4545"/>
        <v>0</v>
      </c>
      <c r="S5370" s="5">
        <f t="shared" si="4545"/>
        <v>0</v>
      </c>
      <c r="T5370" s="8">
        <v>204835.11213000002</v>
      </c>
      <c r="U5370" s="5">
        <f t="shared" si="4545"/>
        <v>0</v>
      </c>
      <c r="V5370" s="36">
        <f t="shared" si="4545"/>
        <v>0</v>
      </c>
      <c r="W5370" s="8">
        <f t="shared" si="4490"/>
        <v>99.880390344317831</v>
      </c>
      <c r="X5370" s="26"/>
    </row>
    <row r="5371" spans="1:24" x14ac:dyDescent="0.25">
      <c r="A5371" s="9" t="s">
        <v>320</v>
      </c>
      <c r="B5371" s="9" t="s">
        <v>1319</v>
      </c>
      <c r="C5371" s="9"/>
      <c r="D5371" s="9"/>
      <c r="E5371" s="13" t="s">
        <v>1185</v>
      </c>
      <c r="F5371" s="5">
        <v>7704.2</v>
      </c>
      <c r="G5371" s="5">
        <v>7704.2</v>
      </c>
      <c r="H5371" s="5">
        <v>7704.2</v>
      </c>
      <c r="I5371" s="5"/>
      <c r="J5371" s="5"/>
      <c r="K5371" s="5"/>
      <c r="L5371" s="5">
        <f>4048.36+717.475</f>
        <v>4765.835</v>
      </c>
      <c r="M5371" s="5">
        <f t="shared" si="4513"/>
        <v>12470.035</v>
      </c>
      <c r="N5371" s="11">
        <v>57210.418770000004</v>
      </c>
      <c r="O5371" s="5">
        <v>9088.5651199999993</v>
      </c>
      <c r="P5371" s="5">
        <v>0</v>
      </c>
      <c r="Q5371" s="5">
        <v>0</v>
      </c>
      <c r="R5371" s="5">
        <v>0</v>
      </c>
      <c r="S5371" s="5">
        <v>0</v>
      </c>
      <c r="T5371" s="11">
        <v>57077.899790000003</v>
      </c>
      <c r="U5371" s="5">
        <v>0</v>
      </c>
      <c r="V5371" s="36">
        <v>0</v>
      </c>
      <c r="W5371" s="11">
        <f t="shared" si="4490"/>
        <v>99.768365652884384</v>
      </c>
      <c r="X5371" s="26"/>
    </row>
    <row r="5372" spans="1:24" s="3" customFormat="1" x14ac:dyDescent="0.25">
      <c r="A5372" s="4" t="s">
        <v>320</v>
      </c>
      <c r="B5372" s="4" t="s">
        <v>1319</v>
      </c>
      <c r="C5372" s="4" t="s">
        <v>111</v>
      </c>
      <c r="D5372" s="4"/>
      <c r="E5372" s="14" t="s">
        <v>872</v>
      </c>
      <c r="F5372" s="8">
        <f t="shared" ref="F5372:L5372" si="4546">F5373+F5381+F5402</f>
        <v>264177.69999999995</v>
      </c>
      <c r="G5372" s="8">
        <f t="shared" si="4546"/>
        <v>264177.69999999995</v>
      </c>
      <c r="H5372" s="8">
        <f t="shared" si="4546"/>
        <v>264177.69999999995</v>
      </c>
      <c r="I5372" s="8">
        <f t="shared" si="4546"/>
        <v>30000</v>
      </c>
      <c r="J5372" s="8">
        <f t="shared" si="4546"/>
        <v>0</v>
      </c>
      <c r="K5372" s="8">
        <f t="shared" si="4546"/>
        <v>0</v>
      </c>
      <c r="L5372" s="8">
        <f t="shared" si="4546"/>
        <v>24795.532999999999</v>
      </c>
      <c r="M5372" s="8">
        <f t="shared" si="4513"/>
        <v>318973.23299999995</v>
      </c>
      <c r="N5372" s="5">
        <v>57210.418770000004</v>
      </c>
      <c r="O5372" s="8">
        <f>O5373+O5381+O5402</f>
        <v>228767.53315999999</v>
      </c>
      <c r="P5372" s="8">
        <f t="shared" ref="P5372:V5372" si="4547">P5373+P5381+P5402</f>
        <v>6383.6590000000006</v>
      </c>
      <c r="Q5372" s="8">
        <f t="shared" si="4547"/>
        <v>2863.9278100000001</v>
      </c>
      <c r="R5372" s="8">
        <f t="shared" si="4547"/>
        <v>0</v>
      </c>
      <c r="S5372" s="8">
        <f t="shared" si="4547"/>
        <v>0</v>
      </c>
      <c r="T5372" s="5">
        <v>57077.899790000003</v>
      </c>
      <c r="U5372" s="8">
        <f t="shared" si="4547"/>
        <v>6383.6590000000006</v>
      </c>
      <c r="V5372" s="34">
        <f t="shared" si="4547"/>
        <v>0</v>
      </c>
      <c r="W5372" s="5">
        <f t="shared" si="4490"/>
        <v>99.768365652884384</v>
      </c>
      <c r="X5372" s="21"/>
    </row>
    <row r="5373" spans="1:24" s="10" customFormat="1" ht="63" x14ac:dyDescent="0.25">
      <c r="A5373" s="4" t="s">
        <v>320</v>
      </c>
      <c r="B5373" s="4" t="s">
        <v>1319</v>
      </c>
      <c r="C5373" s="4" t="s">
        <v>173</v>
      </c>
      <c r="D5373" s="4"/>
      <c r="E5373" s="14" t="s">
        <v>876</v>
      </c>
      <c r="F5373" s="11">
        <f t="shared" ref="F5373:L5375" si="4548">F5374</f>
        <v>111085.4</v>
      </c>
      <c r="G5373" s="11">
        <f t="shared" si="4548"/>
        <v>111085.4</v>
      </c>
      <c r="H5373" s="11">
        <f t="shared" si="4548"/>
        <v>111085.4</v>
      </c>
      <c r="I5373" s="11">
        <f t="shared" si="4548"/>
        <v>0</v>
      </c>
      <c r="J5373" s="11">
        <f t="shared" si="4548"/>
        <v>0</v>
      </c>
      <c r="K5373" s="11">
        <f t="shared" si="4548"/>
        <v>0</v>
      </c>
      <c r="L5373" s="11">
        <f t="shared" si="4548"/>
        <v>1505.4929999999997</v>
      </c>
      <c r="M5373" s="11">
        <f t="shared" si="4513"/>
        <v>112590.893</v>
      </c>
      <c r="N5373" s="5">
        <v>57210.418770000004</v>
      </c>
      <c r="O5373" s="11">
        <f t="shared" ref="O5373:O5375" si="4549">O5374</f>
        <v>83490.002090000009</v>
      </c>
      <c r="P5373" s="11">
        <f t="shared" ref="P5373:V5375" si="4550">P5374</f>
        <v>0</v>
      </c>
      <c r="Q5373" s="11">
        <f t="shared" si="4550"/>
        <v>0</v>
      </c>
      <c r="R5373" s="11">
        <f t="shared" si="4550"/>
        <v>0</v>
      </c>
      <c r="S5373" s="11">
        <f t="shared" si="4550"/>
        <v>0</v>
      </c>
      <c r="T5373" s="5">
        <v>57077.899790000003</v>
      </c>
      <c r="U5373" s="11">
        <f t="shared" si="4550"/>
        <v>0</v>
      </c>
      <c r="V5373" s="35">
        <f t="shared" si="4550"/>
        <v>0</v>
      </c>
      <c r="W5373" s="5">
        <f t="shared" si="4490"/>
        <v>99.768365652884384</v>
      </c>
      <c r="X5373" s="25"/>
    </row>
    <row r="5374" spans="1:24" ht="63" x14ac:dyDescent="0.25">
      <c r="A5374" s="4" t="s">
        <v>320</v>
      </c>
      <c r="B5374" s="4" t="s">
        <v>1319</v>
      </c>
      <c r="C5374" s="4" t="s">
        <v>292</v>
      </c>
      <c r="D5374" s="4"/>
      <c r="E5374" s="14" t="s">
        <v>877</v>
      </c>
      <c r="F5374" s="5">
        <f t="shared" si="4548"/>
        <v>111085.4</v>
      </c>
      <c r="G5374" s="5">
        <f t="shared" si="4548"/>
        <v>111085.4</v>
      </c>
      <c r="H5374" s="5">
        <f t="shared" si="4548"/>
        <v>111085.4</v>
      </c>
      <c r="I5374" s="5">
        <f t="shared" si="4548"/>
        <v>0</v>
      </c>
      <c r="J5374" s="5">
        <f t="shared" si="4548"/>
        <v>0</v>
      </c>
      <c r="K5374" s="5">
        <f t="shared" si="4548"/>
        <v>0</v>
      </c>
      <c r="L5374" s="5">
        <f t="shared" si="4548"/>
        <v>1505.4929999999997</v>
      </c>
      <c r="M5374" s="5">
        <f t="shared" si="4513"/>
        <v>112590.893</v>
      </c>
      <c r="N5374" s="5">
        <v>57210.418770000004</v>
      </c>
      <c r="O5374" s="5">
        <f t="shared" si="4549"/>
        <v>83490.002090000009</v>
      </c>
      <c r="P5374" s="5">
        <f t="shared" si="4550"/>
        <v>0</v>
      </c>
      <c r="Q5374" s="5">
        <f t="shared" si="4550"/>
        <v>0</v>
      </c>
      <c r="R5374" s="5">
        <f t="shared" si="4550"/>
        <v>0</v>
      </c>
      <c r="S5374" s="5">
        <f t="shared" si="4550"/>
        <v>0</v>
      </c>
      <c r="T5374" s="5">
        <v>57077.899790000003</v>
      </c>
      <c r="U5374" s="5">
        <f t="shared" si="4550"/>
        <v>0</v>
      </c>
      <c r="V5374" s="36">
        <f t="shared" si="4550"/>
        <v>0</v>
      </c>
      <c r="W5374" s="5">
        <f t="shared" si="4490"/>
        <v>99.768365652884384</v>
      </c>
      <c r="X5374" s="26"/>
    </row>
    <row r="5375" spans="1:24" ht="47.25" x14ac:dyDescent="0.25">
      <c r="A5375" s="4" t="s">
        <v>320</v>
      </c>
      <c r="B5375" s="4" t="s">
        <v>1319</v>
      </c>
      <c r="C5375" s="4" t="s">
        <v>321</v>
      </c>
      <c r="D5375" s="4"/>
      <c r="E5375" s="14" t="s">
        <v>497</v>
      </c>
      <c r="F5375" s="5">
        <f t="shared" si="4548"/>
        <v>111085.4</v>
      </c>
      <c r="G5375" s="5">
        <f t="shared" si="4548"/>
        <v>111085.4</v>
      </c>
      <c r="H5375" s="5">
        <f t="shared" si="4548"/>
        <v>111085.4</v>
      </c>
      <c r="I5375" s="5">
        <f t="shared" si="4548"/>
        <v>0</v>
      </c>
      <c r="J5375" s="5">
        <f t="shared" si="4548"/>
        <v>0</v>
      </c>
      <c r="K5375" s="5">
        <f t="shared" si="4548"/>
        <v>0</v>
      </c>
      <c r="L5375" s="5">
        <f t="shared" si="4548"/>
        <v>1505.4929999999997</v>
      </c>
      <c r="M5375" s="5">
        <f t="shared" si="4513"/>
        <v>112590.893</v>
      </c>
      <c r="N5375" s="5">
        <v>53555.687770000004</v>
      </c>
      <c r="O5375" s="5">
        <f t="shared" si="4549"/>
        <v>83490.002090000009</v>
      </c>
      <c r="P5375" s="5">
        <f t="shared" si="4550"/>
        <v>0</v>
      </c>
      <c r="Q5375" s="5">
        <f t="shared" si="4550"/>
        <v>0</v>
      </c>
      <c r="R5375" s="5">
        <f t="shared" si="4550"/>
        <v>0</v>
      </c>
      <c r="S5375" s="5">
        <f t="shared" si="4550"/>
        <v>0</v>
      </c>
      <c r="T5375" s="5">
        <v>53423.741780000004</v>
      </c>
      <c r="U5375" s="5">
        <f t="shared" si="4550"/>
        <v>0</v>
      </c>
      <c r="V5375" s="36">
        <f t="shared" si="4550"/>
        <v>0</v>
      </c>
      <c r="W5375" s="5">
        <f t="shared" si="4490"/>
        <v>99.75362842772806</v>
      </c>
      <c r="X5375" s="26"/>
    </row>
    <row r="5376" spans="1:24" ht="78.75" x14ac:dyDescent="0.25">
      <c r="A5376" s="4" t="s">
        <v>320</v>
      </c>
      <c r="B5376" s="4" t="s">
        <v>1319</v>
      </c>
      <c r="C5376" s="4" t="s">
        <v>321</v>
      </c>
      <c r="D5376" s="4" t="s">
        <v>18</v>
      </c>
      <c r="E5376" s="14" t="s">
        <v>462</v>
      </c>
      <c r="F5376" s="5">
        <f t="shared" ref="F5376:L5376" si="4551">F5377+F5379</f>
        <v>111085.4</v>
      </c>
      <c r="G5376" s="5">
        <f t="shared" si="4551"/>
        <v>111085.4</v>
      </c>
      <c r="H5376" s="5">
        <f t="shared" si="4551"/>
        <v>111085.4</v>
      </c>
      <c r="I5376" s="5">
        <f t="shared" si="4551"/>
        <v>0</v>
      </c>
      <c r="J5376" s="5">
        <f t="shared" si="4551"/>
        <v>0</v>
      </c>
      <c r="K5376" s="5">
        <f t="shared" si="4551"/>
        <v>0</v>
      </c>
      <c r="L5376" s="5">
        <f t="shared" si="4551"/>
        <v>1505.4929999999997</v>
      </c>
      <c r="M5376" s="5">
        <f t="shared" si="4513"/>
        <v>112590.893</v>
      </c>
      <c r="N5376" s="5">
        <v>46483.840490000002</v>
      </c>
      <c r="O5376" s="5">
        <f>O5377+O5379</f>
        <v>83490.002090000009</v>
      </c>
      <c r="P5376" s="5">
        <f t="shared" ref="P5376:V5376" si="4552">P5377+P5379</f>
        <v>0</v>
      </c>
      <c r="Q5376" s="5">
        <f t="shared" si="4552"/>
        <v>0</v>
      </c>
      <c r="R5376" s="5">
        <f t="shared" si="4552"/>
        <v>0</v>
      </c>
      <c r="S5376" s="5">
        <f t="shared" si="4552"/>
        <v>0</v>
      </c>
      <c r="T5376" s="5">
        <v>46483.840490000002</v>
      </c>
      <c r="U5376" s="5">
        <f t="shared" si="4552"/>
        <v>0</v>
      </c>
      <c r="V5376" s="36">
        <f t="shared" si="4552"/>
        <v>0</v>
      </c>
      <c r="W5376" s="5">
        <f t="shared" si="4490"/>
        <v>100</v>
      </c>
      <c r="X5376" s="26"/>
    </row>
    <row r="5377" spans="1:24" x14ac:dyDescent="0.25">
      <c r="A5377" s="4" t="s">
        <v>320</v>
      </c>
      <c r="B5377" s="4" t="s">
        <v>1319</v>
      </c>
      <c r="C5377" s="4" t="s">
        <v>321</v>
      </c>
      <c r="D5377" s="4" t="s">
        <v>19</v>
      </c>
      <c r="E5377" s="14" t="s">
        <v>463</v>
      </c>
      <c r="F5377" s="5">
        <f t="shared" ref="F5377:L5377" si="4553">F5378</f>
        <v>552.70000000000005</v>
      </c>
      <c r="G5377" s="5">
        <f t="shared" si="4553"/>
        <v>552.70000000000005</v>
      </c>
      <c r="H5377" s="5">
        <f t="shared" si="4553"/>
        <v>552.70000000000005</v>
      </c>
      <c r="I5377" s="5">
        <f t="shared" si="4553"/>
        <v>0</v>
      </c>
      <c r="J5377" s="5">
        <f t="shared" si="4553"/>
        <v>0</v>
      </c>
      <c r="K5377" s="5">
        <f t="shared" si="4553"/>
        <v>0</v>
      </c>
      <c r="L5377" s="5">
        <f t="shared" si="4553"/>
        <v>-229.477</v>
      </c>
      <c r="M5377" s="5">
        <f t="shared" si="4513"/>
        <v>323.22300000000007</v>
      </c>
      <c r="N5377" s="5">
        <v>46483.840490000002</v>
      </c>
      <c r="O5377" s="5">
        <f>O5378</f>
        <v>244.06040999999999</v>
      </c>
      <c r="P5377" s="5">
        <f t="shared" ref="P5377:V5377" si="4554">P5378</f>
        <v>0</v>
      </c>
      <c r="Q5377" s="5">
        <f t="shared" si="4554"/>
        <v>0</v>
      </c>
      <c r="R5377" s="5">
        <f t="shared" si="4554"/>
        <v>0</v>
      </c>
      <c r="S5377" s="5">
        <f t="shared" si="4554"/>
        <v>0</v>
      </c>
      <c r="T5377" s="5">
        <v>46483.840490000002</v>
      </c>
      <c r="U5377" s="5">
        <f t="shared" si="4554"/>
        <v>0</v>
      </c>
      <c r="V5377" s="36">
        <f t="shared" si="4554"/>
        <v>0</v>
      </c>
      <c r="W5377" s="5">
        <f t="shared" si="4490"/>
        <v>100</v>
      </c>
      <c r="X5377" s="26"/>
    </row>
    <row r="5378" spans="1:24" ht="31.5" x14ac:dyDescent="0.25">
      <c r="A5378" s="4" t="s">
        <v>320</v>
      </c>
      <c r="B5378" s="4" t="s">
        <v>1319</v>
      </c>
      <c r="C5378" s="4" t="s">
        <v>321</v>
      </c>
      <c r="D5378" s="4" t="s">
        <v>11</v>
      </c>
      <c r="E5378" s="14" t="s">
        <v>465</v>
      </c>
      <c r="F5378" s="5">
        <v>552.70000000000005</v>
      </c>
      <c r="G5378" s="5">
        <v>552.70000000000005</v>
      </c>
      <c r="H5378" s="5">
        <v>552.70000000000005</v>
      </c>
      <c r="I5378" s="5"/>
      <c r="J5378" s="5"/>
      <c r="K5378" s="5"/>
      <c r="L5378" s="5">
        <v>-229.477</v>
      </c>
      <c r="M5378" s="5">
        <f t="shared" si="4513"/>
        <v>323.22300000000007</v>
      </c>
      <c r="N5378" s="5">
        <v>7045.6442800000004</v>
      </c>
      <c r="O5378" s="5">
        <v>244.06040999999999</v>
      </c>
      <c r="P5378" s="5">
        <v>0</v>
      </c>
      <c r="Q5378" s="5">
        <v>0</v>
      </c>
      <c r="R5378" s="5">
        <v>0</v>
      </c>
      <c r="S5378" s="5">
        <v>0</v>
      </c>
      <c r="T5378" s="5">
        <v>6913.6982900000003</v>
      </c>
      <c r="U5378" s="5">
        <v>0</v>
      </c>
      <c r="V5378" s="36">
        <v>0</v>
      </c>
      <c r="W5378" s="5">
        <f t="shared" si="4490"/>
        <v>98.127268639227978</v>
      </c>
      <c r="X5378" s="26"/>
    </row>
    <row r="5379" spans="1:24" ht="31.5" x14ac:dyDescent="0.25">
      <c r="A5379" s="4" t="s">
        <v>320</v>
      </c>
      <c r="B5379" s="4" t="s">
        <v>1319</v>
      </c>
      <c r="C5379" s="4" t="s">
        <v>321</v>
      </c>
      <c r="D5379" s="4" t="s">
        <v>12</v>
      </c>
      <c r="E5379" s="14" t="s">
        <v>466</v>
      </c>
      <c r="F5379" s="5">
        <f t="shared" ref="F5379:L5379" si="4555">F5380</f>
        <v>110532.7</v>
      </c>
      <c r="G5379" s="5">
        <f t="shared" si="4555"/>
        <v>110532.7</v>
      </c>
      <c r="H5379" s="5">
        <f t="shared" si="4555"/>
        <v>110532.7</v>
      </c>
      <c r="I5379" s="5">
        <f t="shared" si="4555"/>
        <v>0</v>
      </c>
      <c r="J5379" s="5">
        <f t="shared" si="4555"/>
        <v>0</v>
      </c>
      <c r="K5379" s="5">
        <f t="shared" si="4555"/>
        <v>0</v>
      </c>
      <c r="L5379" s="5">
        <f t="shared" si="4555"/>
        <v>1734.9699999999998</v>
      </c>
      <c r="M5379" s="5">
        <f t="shared" si="4513"/>
        <v>112267.67</v>
      </c>
      <c r="N5379" s="5">
        <v>7045.6442800000004</v>
      </c>
      <c r="O5379" s="5">
        <f>O5380</f>
        <v>83245.941680000004</v>
      </c>
      <c r="P5379" s="5">
        <f t="shared" ref="P5379:V5379" si="4556">P5380</f>
        <v>0</v>
      </c>
      <c r="Q5379" s="5">
        <f t="shared" si="4556"/>
        <v>0</v>
      </c>
      <c r="R5379" s="5">
        <f t="shared" si="4556"/>
        <v>0</v>
      </c>
      <c r="S5379" s="5">
        <f t="shared" si="4556"/>
        <v>0</v>
      </c>
      <c r="T5379" s="5">
        <v>6913.6982900000003</v>
      </c>
      <c r="U5379" s="5">
        <f t="shared" si="4556"/>
        <v>0</v>
      </c>
      <c r="V5379" s="36">
        <f t="shared" si="4556"/>
        <v>0</v>
      </c>
      <c r="W5379" s="5">
        <f t="shared" si="4490"/>
        <v>98.127268639227978</v>
      </c>
      <c r="X5379" s="26"/>
    </row>
    <row r="5380" spans="1:24" x14ac:dyDescent="0.25">
      <c r="A5380" s="4" t="s">
        <v>320</v>
      </c>
      <c r="B5380" s="4" t="s">
        <v>1319</v>
      </c>
      <c r="C5380" s="4" t="s">
        <v>321</v>
      </c>
      <c r="D5380" s="4" t="s">
        <v>13</v>
      </c>
      <c r="E5380" s="14" t="s">
        <v>480</v>
      </c>
      <c r="F5380" s="5">
        <v>110532.7</v>
      </c>
      <c r="G5380" s="5">
        <v>110532.7</v>
      </c>
      <c r="H5380" s="5">
        <v>110532.7</v>
      </c>
      <c r="I5380" s="5"/>
      <c r="J5380" s="5"/>
      <c r="K5380" s="5"/>
      <c r="L5380" s="5">
        <f>1160.6+574.37</f>
        <v>1734.9699999999998</v>
      </c>
      <c r="M5380" s="5">
        <f t="shared" si="4513"/>
        <v>112267.67</v>
      </c>
      <c r="N5380" s="5">
        <v>26.202999999999999</v>
      </c>
      <c r="O5380" s="5">
        <v>83245.941680000004</v>
      </c>
      <c r="P5380" s="5">
        <v>0</v>
      </c>
      <c r="Q5380" s="5">
        <v>0</v>
      </c>
      <c r="R5380" s="5">
        <v>0</v>
      </c>
      <c r="S5380" s="5">
        <v>0</v>
      </c>
      <c r="T5380" s="5">
        <v>26.202999999999999</v>
      </c>
      <c r="U5380" s="5">
        <v>0</v>
      </c>
      <c r="V5380" s="36">
        <v>0</v>
      </c>
      <c r="W5380" s="5">
        <f t="shared" si="4490"/>
        <v>100</v>
      </c>
      <c r="X5380" s="26"/>
    </row>
    <row r="5381" spans="1:24" s="10" customFormat="1" x14ac:dyDescent="0.25">
      <c r="A5381" s="4" t="s">
        <v>320</v>
      </c>
      <c r="B5381" s="4" t="s">
        <v>1319</v>
      </c>
      <c r="C5381" s="4" t="s">
        <v>321</v>
      </c>
      <c r="D5381" s="4" t="s">
        <v>20</v>
      </c>
      <c r="E5381" s="14" t="s">
        <v>483</v>
      </c>
      <c r="F5381" s="11">
        <f t="shared" ref="F5381:L5382" si="4557">F5382</f>
        <v>68458.299999999988</v>
      </c>
      <c r="G5381" s="11">
        <f t="shared" si="4557"/>
        <v>68458.299999999988</v>
      </c>
      <c r="H5381" s="11">
        <f t="shared" si="4557"/>
        <v>68458.299999999988</v>
      </c>
      <c r="I5381" s="11">
        <f t="shared" si="4557"/>
        <v>30000</v>
      </c>
      <c r="J5381" s="11">
        <f t="shared" si="4557"/>
        <v>0</v>
      </c>
      <c r="K5381" s="11">
        <f t="shared" si="4557"/>
        <v>0</v>
      </c>
      <c r="L5381" s="11">
        <f t="shared" si="4557"/>
        <v>-5622.9009999999998</v>
      </c>
      <c r="M5381" s="11">
        <f t="shared" si="4513"/>
        <v>92835.39899999999</v>
      </c>
      <c r="N5381" s="5">
        <v>26.202999999999999</v>
      </c>
      <c r="O5381" s="11">
        <f>O5382</f>
        <v>57807.626819999998</v>
      </c>
      <c r="P5381" s="11">
        <f t="shared" ref="P5381:V5382" si="4558">P5382</f>
        <v>0</v>
      </c>
      <c r="Q5381" s="11">
        <f t="shared" si="4558"/>
        <v>0</v>
      </c>
      <c r="R5381" s="11">
        <f t="shared" si="4558"/>
        <v>0</v>
      </c>
      <c r="S5381" s="11">
        <f t="shared" si="4558"/>
        <v>0</v>
      </c>
      <c r="T5381" s="5">
        <v>26.202999999999999</v>
      </c>
      <c r="U5381" s="11">
        <f t="shared" si="4558"/>
        <v>0</v>
      </c>
      <c r="V5381" s="35">
        <f t="shared" si="4558"/>
        <v>0</v>
      </c>
      <c r="W5381" s="5">
        <f t="shared" si="4490"/>
        <v>100</v>
      </c>
      <c r="X5381" s="25"/>
    </row>
    <row r="5382" spans="1:24" ht="63" x14ac:dyDescent="0.25">
      <c r="A5382" s="4" t="s">
        <v>320</v>
      </c>
      <c r="B5382" s="4" t="s">
        <v>1319</v>
      </c>
      <c r="C5382" s="4" t="s">
        <v>322</v>
      </c>
      <c r="D5382" s="4"/>
      <c r="E5382" s="14" t="s">
        <v>498</v>
      </c>
      <c r="F5382" s="5">
        <f t="shared" si="4557"/>
        <v>68458.299999999988</v>
      </c>
      <c r="G5382" s="5">
        <f t="shared" si="4557"/>
        <v>68458.299999999988</v>
      </c>
      <c r="H5382" s="5">
        <f t="shared" si="4557"/>
        <v>68458.299999999988</v>
      </c>
      <c r="I5382" s="5">
        <f t="shared" si="4557"/>
        <v>30000</v>
      </c>
      <c r="J5382" s="5">
        <f t="shared" si="4557"/>
        <v>0</v>
      </c>
      <c r="K5382" s="5">
        <f t="shared" si="4557"/>
        <v>0</v>
      </c>
      <c r="L5382" s="5">
        <f t="shared" si="4557"/>
        <v>-5622.9009999999998</v>
      </c>
      <c r="M5382" s="5">
        <f t="shared" si="4513"/>
        <v>92835.39899999999</v>
      </c>
      <c r="N5382" s="5">
        <v>3654.7310000000002</v>
      </c>
      <c r="O5382" s="5">
        <f>O5383</f>
        <v>57807.626819999998</v>
      </c>
      <c r="P5382" s="5">
        <f t="shared" si="4558"/>
        <v>0</v>
      </c>
      <c r="Q5382" s="5">
        <f t="shared" si="4558"/>
        <v>0</v>
      </c>
      <c r="R5382" s="5">
        <f t="shared" si="4558"/>
        <v>0</v>
      </c>
      <c r="S5382" s="5">
        <f t="shared" si="4558"/>
        <v>0</v>
      </c>
      <c r="T5382" s="5">
        <v>3654.1580100000001</v>
      </c>
      <c r="U5382" s="5">
        <f t="shared" si="4558"/>
        <v>0</v>
      </c>
      <c r="V5382" s="36">
        <f t="shared" si="4558"/>
        <v>0</v>
      </c>
      <c r="W5382" s="5">
        <f t="shared" si="4490"/>
        <v>99.984321965145995</v>
      </c>
      <c r="X5382" s="26"/>
    </row>
    <row r="5383" spans="1:24" ht="78.75" hidden="1" x14ac:dyDescent="0.25">
      <c r="A5383" s="4" t="s">
        <v>320</v>
      </c>
      <c r="B5383" s="4" t="s">
        <v>1319</v>
      </c>
      <c r="C5383" s="4" t="s">
        <v>322</v>
      </c>
      <c r="D5383" s="4" t="s">
        <v>18</v>
      </c>
      <c r="E5383" s="14" t="s">
        <v>462</v>
      </c>
      <c r="F5383" s="5">
        <f t="shared" ref="F5383:L5383" si="4559">F5384+F5398</f>
        <v>68458.299999999988</v>
      </c>
      <c r="G5383" s="5">
        <f t="shared" si="4559"/>
        <v>68458.299999999988</v>
      </c>
      <c r="H5383" s="5">
        <f t="shared" si="4559"/>
        <v>68458.299999999988</v>
      </c>
      <c r="I5383" s="5">
        <f t="shared" si="4559"/>
        <v>30000</v>
      </c>
      <c r="J5383" s="5">
        <f t="shared" si="4559"/>
        <v>0</v>
      </c>
      <c r="K5383" s="5">
        <f t="shared" si="4559"/>
        <v>0</v>
      </c>
      <c r="L5383" s="5">
        <f t="shared" si="4559"/>
        <v>-5622.9009999999998</v>
      </c>
      <c r="M5383" s="5">
        <f t="shared" si="4513"/>
        <v>92835.39899999999</v>
      </c>
      <c r="N5383" s="5">
        <v>0</v>
      </c>
      <c r="O5383" s="5">
        <f>O5384+O5398</f>
        <v>57807.626819999998</v>
      </c>
      <c r="P5383" s="5">
        <f t="shared" ref="P5383:V5383" si="4560">P5384+P5398</f>
        <v>0</v>
      </c>
      <c r="Q5383" s="5">
        <f t="shared" si="4560"/>
        <v>0</v>
      </c>
      <c r="R5383" s="5">
        <f t="shared" si="4560"/>
        <v>0</v>
      </c>
      <c r="S5383" s="5">
        <f t="shared" si="4560"/>
        <v>0</v>
      </c>
      <c r="T5383" s="5">
        <v>0</v>
      </c>
      <c r="U5383" s="5">
        <f t="shared" si="4560"/>
        <v>0</v>
      </c>
      <c r="V5383" s="36">
        <f t="shared" si="4560"/>
        <v>0</v>
      </c>
      <c r="W5383" s="5" t="e">
        <f t="shared" si="4490"/>
        <v>#DIV/0!</v>
      </c>
      <c r="X5383" s="24" t="s">
        <v>1214</v>
      </c>
    </row>
    <row r="5384" spans="1:24" hidden="1" x14ac:dyDescent="0.25">
      <c r="A5384" s="4" t="s">
        <v>320</v>
      </c>
      <c r="B5384" s="4" t="s">
        <v>1319</v>
      </c>
      <c r="C5384" s="4" t="s">
        <v>322</v>
      </c>
      <c r="D5384" s="4" t="s">
        <v>19</v>
      </c>
      <c r="E5384" s="14" t="s">
        <v>463</v>
      </c>
      <c r="F5384" s="5">
        <f t="shared" ref="F5384:L5384" si="4561">F5385+F5388+F5395+F5391</f>
        <v>68113.399999999994</v>
      </c>
      <c r="G5384" s="5">
        <f t="shared" si="4561"/>
        <v>68113.399999999994</v>
      </c>
      <c r="H5384" s="5">
        <f t="shared" si="4561"/>
        <v>68113.399999999994</v>
      </c>
      <c r="I5384" s="5">
        <f t="shared" si="4561"/>
        <v>30000</v>
      </c>
      <c r="J5384" s="5">
        <f t="shared" si="4561"/>
        <v>0</v>
      </c>
      <c r="K5384" s="5">
        <f t="shared" si="4561"/>
        <v>0</v>
      </c>
      <c r="L5384" s="5">
        <f t="shared" si="4561"/>
        <v>-5622.9009999999998</v>
      </c>
      <c r="M5384" s="5">
        <f t="shared" si="4513"/>
        <v>92490.498999999996</v>
      </c>
      <c r="N5384" s="5">
        <v>0</v>
      </c>
      <c r="O5384" s="5">
        <f>O5385+O5388+O5395+O5391</f>
        <v>57807.626819999998</v>
      </c>
      <c r="P5384" s="5">
        <f t="shared" ref="P5384:V5384" si="4562">P5385+P5388+P5395+P5391</f>
        <v>0</v>
      </c>
      <c r="Q5384" s="5">
        <f t="shared" si="4562"/>
        <v>0</v>
      </c>
      <c r="R5384" s="5">
        <f t="shared" si="4562"/>
        <v>0</v>
      </c>
      <c r="S5384" s="5">
        <f t="shared" si="4562"/>
        <v>0</v>
      </c>
      <c r="T5384" s="5">
        <v>0</v>
      </c>
      <c r="U5384" s="5">
        <f t="shared" si="4562"/>
        <v>0</v>
      </c>
      <c r="V5384" s="36">
        <f t="shared" si="4562"/>
        <v>0</v>
      </c>
      <c r="W5384" s="5" t="e">
        <f t="shared" si="4490"/>
        <v>#DIV/0!</v>
      </c>
      <c r="X5384" s="24" t="s">
        <v>1214</v>
      </c>
    </row>
    <row r="5385" spans="1:24" ht="31.5" x14ac:dyDescent="0.25">
      <c r="A5385" s="4" t="s">
        <v>320</v>
      </c>
      <c r="B5385" s="4" t="s">
        <v>1319</v>
      </c>
      <c r="C5385" s="4" t="s">
        <v>322</v>
      </c>
      <c r="D5385" s="4" t="s">
        <v>11</v>
      </c>
      <c r="E5385" s="14" t="s">
        <v>465</v>
      </c>
      <c r="F5385" s="5">
        <f t="shared" ref="F5385:L5386" si="4563">F5386</f>
        <v>10838.8</v>
      </c>
      <c r="G5385" s="5">
        <f t="shared" si="4563"/>
        <v>10838.8</v>
      </c>
      <c r="H5385" s="5">
        <f t="shared" si="4563"/>
        <v>10838.8</v>
      </c>
      <c r="I5385" s="5">
        <f t="shared" si="4563"/>
        <v>0</v>
      </c>
      <c r="J5385" s="5">
        <f t="shared" si="4563"/>
        <v>0</v>
      </c>
      <c r="K5385" s="5">
        <f t="shared" si="4563"/>
        <v>0</v>
      </c>
      <c r="L5385" s="5">
        <f t="shared" si="4563"/>
        <v>-1223.422</v>
      </c>
      <c r="M5385" s="5">
        <f t="shared" si="4513"/>
        <v>9615.3779999999988</v>
      </c>
      <c r="N5385" s="5">
        <v>3654.7310000000002</v>
      </c>
      <c r="O5385" s="5">
        <f>O5386</f>
        <v>7358.62878</v>
      </c>
      <c r="P5385" s="5">
        <f t="shared" ref="P5385:V5386" si="4564">P5386</f>
        <v>0</v>
      </c>
      <c r="Q5385" s="5">
        <f t="shared" si="4564"/>
        <v>0</v>
      </c>
      <c r="R5385" s="5">
        <f t="shared" si="4564"/>
        <v>0</v>
      </c>
      <c r="S5385" s="5">
        <f t="shared" si="4564"/>
        <v>0</v>
      </c>
      <c r="T5385" s="5">
        <v>3654.1580100000001</v>
      </c>
      <c r="U5385" s="5">
        <f t="shared" si="4564"/>
        <v>0</v>
      </c>
      <c r="V5385" s="36">
        <f t="shared" si="4564"/>
        <v>0</v>
      </c>
      <c r="W5385" s="5">
        <f t="shared" si="4490"/>
        <v>99.984321965145995</v>
      </c>
      <c r="X5385" s="26"/>
    </row>
    <row r="5386" spans="1:24" ht="31.5" x14ac:dyDescent="0.25">
      <c r="A5386" s="4" t="s">
        <v>320</v>
      </c>
      <c r="B5386" s="4" t="s">
        <v>1319</v>
      </c>
      <c r="C5386" s="4" t="s">
        <v>322</v>
      </c>
      <c r="D5386" s="4" t="s">
        <v>12</v>
      </c>
      <c r="E5386" s="14" t="s">
        <v>466</v>
      </c>
      <c r="F5386" s="5">
        <f t="shared" si="4563"/>
        <v>10838.8</v>
      </c>
      <c r="G5386" s="5">
        <f t="shared" si="4563"/>
        <v>10838.8</v>
      </c>
      <c r="H5386" s="5">
        <f t="shared" si="4563"/>
        <v>10838.8</v>
      </c>
      <c r="I5386" s="5">
        <f t="shared" si="4563"/>
        <v>0</v>
      </c>
      <c r="J5386" s="5">
        <f t="shared" si="4563"/>
        <v>0</v>
      </c>
      <c r="K5386" s="5">
        <f t="shared" si="4563"/>
        <v>0</v>
      </c>
      <c r="L5386" s="5">
        <f t="shared" si="4563"/>
        <v>-1223.422</v>
      </c>
      <c r="M5386" s="5">
        <f t="shared" si="4513"/>
        <v>9615.3779999999988</v>
      </c>
      <c r="N5386" s="5">
        <v>3654.7310000000002</v>
      </c>
      <c r="O5386" s="5">
        <f>O5387</f>
        <v>7358.62878</v>
      </c>
      <c r="P5386" s="5">
        <f t="shared" si="4564"/>
        <v>0</v>
      </c>
      <c r="Q5386" s="5">
        <f t="shared" si="4564"/>
        <v>0</v>
      </c>
      <c r="R5386" s="5">
        <f t="shared" si="4564"/>
        <v>0</v>
      </c>
      <c r="S5386" s="5">
        <f t="shared" si="4564"/>
        <v>0</v>
      </c>
      <c r="T5386" s="5">
        <v>3654.1580100000001</v>
      </c>
      <c r="U5386" s="5">
        <f t="shared" si="4564"/>
        <v>0</v>
      </c>
      <c r="V5386" s="36">
        <f t="shared" si="4564"/>
        <v>0</v>
      </c>
      <c r="W5386" s="5">
        <f t="shared" si="4490"/>
        <v>99.984321965145995</v>
      </c>
      <c r="X5386" s="26"/>
    </row>
    <row r="5387" spans="1:24" ht="47.25" hidden="1" x14ac:dyDescent="0.25">
      <c r="A5387" s="4" t="s">
        <v>320</v>
      </c>
      <c r="B5387" s="4" t="s">
        <v>1319</v>
      </c>
      <c r="C5387" s="4" t="s">
        <v>174</v>
      </c>
      <c r="D5387" s="4"/>
      <c r="E5387" s="14" t="s">
        <v>879</v>
      </c>
      <c r="F5387" s="5">
        <v>10838.8</v>
      </c>
      <c r="G5387" s="5">
        <v>10838.8</v>
      </c>
      <c r="H5387" s="5">
        <v>10838.8</v>
      </c>
      <c r="I5387" s="5"/>
      <c r="J5387" s="5"/>
      <c r="K5387" s="5"/>
      <c r="L5387" s="5">
        <v>-1223.422</v>
      </c>
      <c r="M5387" s="5">
        <f t="shared" si="4513"/>
        <v>9615.3779999999988</v>
      </c>
      <c r="N5387" s="5">
        <v>0</v>
      </c>
      <c r="O5387" s="5">
        <v>7358.62878</v>
      </c>
      <c r="P5387" s="5">
        <v>0</v>
      </c>
      <c r="Q5387" s="5">
        <v>0</v>
      </c>
      <c r="R5387" s="5">
        <v>0</v>
      </c>
      <c r="S5387" s="5">
        <v>0</v>
      </c>
      <c r="T5387" s="5">
        <v>0</v>
      </c>
      <c r="U5387" s="5">
        <v>0</v>
      </c>
      <c r="V5387" s="36">
        <v>0</v>
      </c>
      <c r="W5387" s="5" t="e">
        <f t="shared" ref="W5387:W5450" si="4565">T5387/N5387*100</f>
        <v>#DIV/0!</v>
      </c>
      <c r="X5387" s="24" t="s">
        <v>1214</v>
      </c>
    </row>
    <row r="5388" spans="1:24" ht="47.25" hidden="1" x14ac:dyDescent="0.25">
      <c r="A5388" s="4" t="s">
        <v>320</v>
      </c>
      <c r="B5388" s="4" t="s">
        <v>1319</v>
      </c>
      <c r="C5388" s="4" t="s">
        <v>324</v>
      </c>
      <c r="D5388" s="4"/>
      <c r="E5388" s="14" t="s">
        <v>497</v>
      </c>
      <c r="F5388" s="5">
        <f t="shared" ref="F5388:L5389" si="4566">F5389</f>
        <v>2676.9</v>
      </c>
      <c r="G5388" s="5">
        <f t="shared" si="4566"/>
        <v>2676.9</v>
      </c>
      <c r="H5388" s="5">
        <f t="shared" si="4566"/>
        <v>2676.9</v>
      </c>
      <c r="I5388" s="5">
        <f t="shared" si="4566"/>
        <v>0</v>
      </c>
      <c r="J5388" s="5">
        <f t="shared" si="4566"/>
        <v>0</v>
      </c>
      <c r="K5388" s="5">
        <f t="shared" si="4566"/>
        <v>0</v>
      </c>
      <c r="L5388" s="5">
        <f t="shared" si="4566"/>
        <v>-842.32</v>
      </c>
      <c r="M5388" s="5">
        <f t="shared" si="4513"/>
        <v>1834.58</v>
      </c>
      <c r="N5388" s="5">
        <v>0</v>
      </c>
      <c r="O5388" s="5">
        <f>O5389</f>
        <v>1307.88284</v>
      </c>
      <c r="P5388" s="5">
        <f t="shared" ref="P5388:V5389" si="4567">P5389</f>
        <v>0</v>
      </c>
      <c r="Q5388" s="5">
        <f t="shared" si="4567"/>
        <v>0</v>
      </c>
      <c r="R5388" s="5">
        <f t="shared" si="4567"/>
        <v>0</v>
      </c>
      <c r="S5388" s="5">
        <f t="shared" si="4567"/>
        <v>0</v>
      </c>
      <c r="T5388" s="5">
        <v>0</v>
      </c>
      <c r="U5388" s="5">
        <f t="shared" si="4567"/>
        <v>0</v>
      </c>
      <c r="V5388" s="36">
        <f t="shared" si="4567"/>
        <v>0</v>
      </c>
      <c r="W5388" s="5" t="e">
        <f t="shared" si="4565"/>
        <v>#DIV/0!</v>
      </c>
      <c r="X5388" s="24" t="s">
        <v>1214</v>
      </c>
    </row>
    <row r="5389" spans="1:24" ht="78.75" hidden="1" x14ac:dyDescent="0.25">
      <c r="A5389" s="4" t="s">
        <v>320</v>
      </c>
      <c r="B5389" s="4" t="s">
        <v>1319</v>
      </c>
      <c r="C5389" s="4" t="s">
        <v>324</v>
      </c>
      <c r="D5389" s="4" t="s">
        <v>18</v>
      </c>
      <c r="E5389" s="14" t="s">
        <v>462</v>
      </c>
      <c r="F5389" s="5">
        <f t="shared" si="4566"/>
        <v>2676.9</v>
      </c>
      <c r="G5389" s="5">
        <f t="shared" si="4566"/>
        <v>2676.9</v>
      </c>
      <c r="H5389" s="5">
        <f t="shared" si="4566"/>
        <v>2676.9</v>
      </c>
      <c r="I5389" s="5">
        <f t="shared" si="4566"/>
        <v>0</v>
      </c>
      <c r="J5389" s="5">
        <f t="shared" si="4566"/>
        <v>0</v>
      </c>
      <c r="K5389" s="5">
        <f t="shared" si="4566"/>
        <v>0</v>
      </c>
      <c r="L5389" s="5">
        <f t="shared" si="4566"/>
        <v>-842.32</v>
      </c>
      <c r="M5389" s="5">
        <f t="shared" si="4513"/>
        <v>1834.58</v>
      </c>
      <c r="N5389" s="5">
        <v>0</v>
      </c>
      <c r="O5389" s="5">
        <f>O5390</f>
        <v>1307.88284</v>
      </c>
      <c r="P5389" s="5">
        <f t="shared" si="4567"/>
        <v>0</v>
      </c>
      <c r="Q5389" s="5">
        <f t="shared" si="4567"/>
        <v>0</v>
      </c>
      <c r="R5389" s="5">
        <f t="shared" si="4567"/>
        <v>0</v>
      </c>
      <c r="S5389" s="5">
        <f t="shared" si="4567"/>
        <v>0</v>
      </c>
      <c r="T5389" s="5">
        <v>0</v>
      </c>
      <c r="U5389" s="5">
        <f t="shared" si="4567"/>
        <v>0</v>
      </c>
      <c r="V5389" s="36">
        <f t="shared" si="4567"/>
        <v>0</v>
      </c>
      <c r="W5389" s="5" t="e">
        <f t="shared" si="4565"/>
        <v>#DIV/0!</v>
      </c>
      <c r="X5389" s="24" t="s">
        <v>1214</v>
      </c>
    </row>
    <row r="5390" spans="1:24" hidden="1" x14ac:dyDescent="0.25">
      <c r="A5390" s="4" t="s">
        <v>320</v>
      </c>
      <c r="B5390" s="4" t="s">
        <v>1319</v>
      </c>
      <c r="C5390" s="4" t="s">
        <v>324</v>
      </c>
      <c r="D5390" s="4" t="s">
        <v>19</v>
      </c>
      <c r="E5390" s="14" t="s">
        <v>463</v>
      </c>
      <c r="F5390" s="5">
        <v>2676.9</v>
      </c>
      <c r="G5390" s="5">
        <v>2676.9</v>
      </c>
      <c r="H5390" s="5">
        <v>2676.9</v>
      </c>
      <c r="I5390" s="5"/>
      <c r="J5390" s="5"/>
      <c r="K5390" s="5"/>
      <c r="L5390" s="5">
        <f>-149.524-692.796</f>
        <v>-842.32</v>
      </c>
      <c r="M5390" s="5">
        <f t="shared" si="4513"/>
        <v>1834.58</v>
      </c>
      <c r="N5390" s="5">
        <v>0</v>
      </c>
      <c r="O5390" s="5">
        <v>1307.88284</v>
      </c>
      <c r="P5390" s="5">
        <v>0</v>
      </c>
      <c r="Q5390" s="5">
        <v>0</v>
      </c>
      <c r="R5390" s="5">
        <v>0</v>
      </c>
      <c r="S5390" s="5">
        <v>0</v>
      </c>
      <c r="T5390" s="5">
        <v>0</v>
      </c>
      <c r="U5390" s="5">
        <v>0</v>
      </c>
      <c r="V5390" s="36">
        <v>0</v>
      </c>
      <c r="W5390" s="5" t="e">
        <f t="shared" si="4565"/>
        <v>#DIV/0!</v>
      </c>
      <c r="X5390" s="24" t="s">
        <v>1214</v>
      </c>
    </row>
    <row r="5391" spans="1:24" ht="31.5" hidden="1" x14ac:dyDescent="0.25">
      <c r="A5391" s="4" t="s">
        <v>320</v>
      </c>
      <c r="B5391" s="4" t="s">
        <v>1319</v>
      </c>
      <c r="C5391" s="4" t="s">
        <v>324</v>
      </c>
      <c r="D5391" s="4" t="s">
        <v>11</v>
      </c>
      <c r="E5391" s="14" t="s">
        <v>465</v>
      </c>
      <c r="F5391" s="5">
        <f t="shared" ref="F5391:L5392" si="4568">F5392</f>
        <v>50000</v>
      </c>
      <c r="G5391" s="5">
        <f t="shared" si="4568"/>
        <v>50000</v>
      </c>
      <c r="H5391" s="5">
        <f t="shared" si="4568"/>
        <v>50000</v>
      </c>
      <c r="I5391" s="5">
        <f t="shared" si="4568"/>
        <v>30000</v>
      </c>
      <c r="J5391" s="5">
        <f t="shared" si="4568"/>
        <v>0</v>
      </c>
      <c r="K5391" s="5">
        <f t="shared" si="4568"/>
        <v>0</v>
      </c>
      <c r="L5391" s="5">
        <f t="shared" si="4568"/>
        <v>-108.884</v>
      </c>
      <c r="M5391" s="5">
        <f t="shared" si="4513"/>
        <v>79891.115999999995</v>
      </c>
      <c r="N5391" s="5">
        <v>0</v>
      </c>
      <c r="O5391" s="5">
        <f>O5392</f>
        <v>49141.1152</v>
      </c>
      <c r="P5391" s="5">
        <f t="shared" ref="P5391:V5391" si="4569">P5392</f>
        <v>0</v>
      </c>
      <c r="Q5391" s="5">
        <f t="shared" si="4569"/>
        <v>0</v>
      </c>
      <c r="R5391" s="5">
        <f t="shared" si="4569"/>
        <v>0</v>
      </c>
      <c r="S5391" s="5">
        <f t="shared" si="4569"/>
        <v>0</v>
      </c>
      <c r="T5391" s="5">
        <v>0</v>
      </c>
      <c r="U5391" s="5">
        <f t="shared" si="4569"/>
        <v>0</v>
      </c>
      <c r="V5391" s="36">
        <f t="shared" si="4569"/>
        <v>0</v>
      </c>
      <c r="W5391" s="5" t="e">
        <f t="shared" si="4565"/>
        <v>#DIV/0!</v>
      </c>
      <c r="X5391" s="24" t="s">
        <v>1214</v>
      </c>
    </row>
    <row r="5392" spans="1:24" ht="31.5" hidden="1" x14ac:dyDescent="0.25">
      <c r="A5392" s="4" t="s">
        <v>320</v>
      </c>
      <c r="B5392" s="4" t="s">
        <v>1319</v>
      </c>
      <c r="C5392" s="4" t="s">
        <v>324</v>
      </c>
      <c r="D5392" s="4" t="s">
        <v>12</v>
      </c>
      <c r="E5392" s="14" t="s">
        <v>466</v>
      </c>
      <c r="F5392" s="5">
        <f t="shared" si="4568"/>
        <v>50000</v>
      </c>
      <c r="G5392" s="5">
        <f t="shared" si="4568"/>
        <v>50000</v>
      </c>
      <c r="H5392" s="5">
        <f t="shared" si="4568"/>
        <v>50000</v>
      </c>
      <c r="I5392" s="5">
        <f t="shared" si="4568"/>
        <v>30000</v>
      </c>
      <c r="J5392" s="5">
        <f t="shared" si="4568"/>
        <v>0</v>
      </c>
      <c r="K5392" s="5">
        <f t="shared" si="4568"/>
        <v>0</v>
      </c>
      <c r="L5392" s="5">
        <f t="shared" si="4568"/>
        <v>-108.884</v>
      </c>
      <c r="M5392" s="5">
        <f t="shared" si="4513"/>
        <v>79891.115999999995</v>
      </c>
      <c r="N5392" s="5">
        <v>0</v>
      </c>
      <c r="O5392" s="5">
        <f>O5393+O5394</f>
        <v>49141.1152</v>
      </c>
      <c r="P5392" s="5">
        <f t="shared" ref="P5392:V5392" si="4570">P5393+P5394</f>
        <v>0</v>
      </c>
      <c r="Q5392" s="5">
        <f t="shared" si="4570"/>
        <v>0</v>
      </c>
      <c r="R5392" s="5">
        <f t="shared" si="4570"/>
        <v>0</v>
      </c>
      <c r="S5392" s="5">
        <f t="shared" si="4570"/>
        <v>0</v>
      </c>
      <c r="T5392" s="5">
        <v>0</v>
      </c>
      <c r="U5392" s="5">
        <f t="shared" si="4570"/>
        <v>0</v>
      </c>
      <c r="V5392" s="36">
        <f t="shared" si="4570"/>
        <v>0</v>
      </c>
      <c r="W5392" s="5" t="e">
        <f t="shared" si="4565"/>
        <v>#DIV/0!</v>
      </c>
      <c r="X5392" s="24" t="s">
        <v>1214</v>
      </c>
    </row>
    <row r="5393" spans="1:24" hidden="1" x14ac:dyDescent="0.25">
      <c r="A5393" s="4" t="s">
        <v>320</v>
      </c>
      <c r="B5393" s="4" t="s">
        <v>1319</v>
      </c>
      <c r="C5393" s="4" t="s">
        <v>324</v>
      </c>
      <c r="D5393" s="4" t="s">
        <v>13</v>
      </c>
      <c r="E5393" s="14" t="s">
        <v>480</v>
      </c>
      <c r="F5393" s="5">
        <v>50000</v>
      </c>
      <c r="G5393" s="5">
        <v>50000</v>
      </c>
      <c r="H5393" s="5">
        <v>50000</v>
      </c>
      <c r="I5393" s="5">
        <v>30000</v>
      </c>
      <c r="J5393" s="5"/>
      <c r="K5393" s="5"/>
      <c r="L5393" s="5">
        <v>-108.884</v>
      </c>
      <c r="M5393" s="5">
        <f t="shared" si="4513"/>
        <v>79891.115999999995</v>
      </c>
      <c r="N5393" s="5">
        <v>0</v>
      </c>
      <c r="O5393" s="5">
        <v>0</v>
      </c>
      <c r="P5393" s="5">
        <v>0</v>
      </c>
      <c r="Q5393" s="5">
        <v>0</v>
      </c>
      <c r="R5393" s="5">
        <v>0</v>
      </c>
      <c r="S5393" s="5">
        <v>0</v>
      </c>
      <c r="T5393" s="5">
        <v>0</v>
      </c>
      <c r="U5393" s="5">
        <v>0</v>
      </c>
      <c r="V5393" s="36">
        <v>0</v>
      </c>
      <c r="W5393" s="5" t="e">
        <f t="shared" si="4565"/>
        <v>#DIV/0!</v>
      </c>
      <c r="X5393" s="24" t="s">
        <v>1214</v>
      </c>
    </row>
    <row r="5394" spans="1:24" hidden="1" x14ac:dyDescent="0.25">
      <c r="A5394" s="4" t="s">
        <v>320</v>
      </c>
      <c r="B5394" s="4" t="s">
        <v>1319</v>
      </c>
      <c r="C5394" s="4" t="s">
        <v>324</v>
      </c>
      <c r="D5394" s="4" t="s">
        <v>20</v>
      </c>
      <c r="E5394" s="14" t="s">
        <v>483</v>
      </c>
      <c r="F5394" s="5"/>
      <c r="G5394" s="5"/>
      <c r="H5394" s="5"/>
      <c r="I5394" s="5"/>
      <c r="J5394" s="5"/>
      <c r="K5394" s="5"/>
      <c r="L5394" s="5"/>
      <c r="M5394" s="5">
        <v>0</v>
      </c>
      <c r="N5394" s="5">
        <v>0</v>
      </c>
      <c r="O5394" s="5">
        <v>49141.1152</v>
      </c>
      <c r="P5394" s="5">
        <v>0</v>
      </c>
      <c r="Q5394" s="5">
        <v>0</v>
      </c>
      <c r="R5394" s="5">
        <v>0</v>
      </c>
      <c r="S5394" s="5">
        <v>0</v>
      </c>
      <c r="T5394" s="5">
        <v>0</v>
      </c>
      <c r="U5394" s="5">
        <v>0</v>
      </c>
      <c r="V5394" s="36">
        <v>0</v>
      </c>
      <c r="W5394" s="5" t="e">
        <f t="shared" si="4565"/>
        <v>#DIV/0!</v>
      </c>
      <c r="X5394" s="24" t="s">
        <v>1214</v>
      </c>
    </row>
    <row r="5395" spans="1:24" ht="31.5" hidden="1" x14ac:dyDescent="0.25">
      <c r="A5395" s="4" t="s">
        <v>320</v>
      </c>
      <c r="B5395" s="4" t="s">
        <v>1319</v>
      </c>
      <c r="C5395" s="4" t="s">
        <v>172</v>
      </c>
      <c r="D5395" s="4"/>
      <c r="E5395" s="14" t="s">
        <v>502</v>
      </c>
      <c r="F5395" s="5">
        <f t="shared" ref="F5395:L5396" si="4571">F5396</f>
        <v>4597.7</v>
      </c>
      <c r="G5395" s="5">
        <f t="shared" si="4571"/>
        <v>4597.7</v>
      </c>
      <c r="H5395" s="5">
        <f t="shared" si="4571"/>
        <v>4597.7</v>
      </c>
      <c r="I5395" s="5">
        <f t="shared" si="4571"/>
        <v>0</v>
      </c>
      <c r="J5395" s="5">
        <f t="shared" si="4571"/>
        <v>0</v>
      </c>
      <c r="K5395" s="5">
        <f t="shared" si="4571"/>
        <v>0</v>
      </c>
      <c r="L5395" s="5">
        <f t="shared" si="4571"/>
        <v>-3448.2750000000001</v>
      </c>
      <c r="M5395" s="5">
        <f t="shared" si="4513"/>
        <v>1149.4249999999997</v>
      </c>
      <c r="N5395" s="5">
        <v>0</v>
      </c>
      <c r="O5395" s="5">
        <f>O5396</f>
        <v>0</v>
      </c>
      <c r="P5395" s="5">
        <f t="shared" ref="P5395:V5396" si="4572">P5396</f>
        <v>0</v>
      </c>
      <c r="Q5395" s="5">
        <f t="shared" si="4572"/>
        <v>0</v>
      </c>
      <c r="R5395" s="5">
        <f t="shared" si="4572"/>
        <v>0</v>
      </c>
      <c r="S5395" s="5">
        <f t="shared" si="4572"/>
        <v>0</v>
      </c>
      <c r="T5395" s="5">
        <v>0</v>
      </c>
      <c r="U5395" s="5">
        <f t="shared" si="4572"/>
        <v>0</v>
      </c>
      <c r="V5395" s="36">
        <f t="shared" si="4572"/>
        <v>0</v>
      </c>
      <c r="W5395" s="5" t="e">
        <f t="shared" si="4565"/>
        <v>#DIV/0!</v>
      </c>
      <c r="X5395" s="24" t="s">
        <v>1214</v>
      </c>
    </row>
    <row r="5396" spans="1:24" ht="78.75" hidden="1" x14ac:dyDescent="0.25">
      <c r="A5396" s="4" t="s">
        <v>320</v>
      </c>
      <c r="B5396" s="4" t="s">
        <v>1319</v>
      </c>
      <c r="C5396" s="4" t="s">
        <v>172</v>
      </c>
      <c r="D5396" s="4" t="s">
        <v>18</v>
      </c>
      <c r="E5396" s="14" t="s">
        <v>462</v>
      </c>
      <c r="F5396" s="5">
        <f t="shared" si="4571"/>
        <v>4597.7</v>
      </c>
      <c r="G5396" s="5">
        <f t="shared" si="4571"/>
        <v>4597.7</v>
      </c>
      <c r="H5396" s="5">
        <f t="shared" si="4571"/>
        <v>4597.7</v>
      </c>
      <c r="I5396" s="5">
        <f t="shared" si="4571"/>
        <v>0</v>
      </c>
      <c r="J5396" s="5">
        <f t="shared" si="4571"/>
        <v>0</v>
      </c>
      <c r="K5396" s="5">
        <f t="shared" si="4571"/>
        <v>0</v>
      </c>
      <c r="L5396" s="5">
        <f t="shared" si="4571"/>
        <v>-3448.2750000000001</v>
      </c>
      <c r="M5396" s="5">
        <f t="shared" si="4513"/>
        <v>1149.4249999999997</v>
      </c>
      <c r="N5396" s="5">
        <v>0</v>
      </c>
      <c r="O5396" s="5">
        <f>O5397</f>
        <v>0</v>
      </c>
      <c r="P5396" s="5">
        <f t="shared" si="4572"/>
        <v>0</v>
      </c>
      <c r="Q5396" s="5">
        <f t="shared" si="4572"/>
        <v>0</v>
      </c>
      <c r="R5396" s="5">
        <f t="shared" si="4572"/>
        <v>0</v>
      </c>
      <c r="S5396" s="5">
        <f t="shared" si="4572"/>
        <v>0</v>
      </c>
      <c r="T5396" s="5">
        <v>0</v>
      </c>
      <c r="U5396" s="5">
        <f t="shared" si="4572"/>
        <v>0</v>
      </c>
      <c r="V5396" s="36">
        <f t="shared" si="4572"/>
        <v>0</v>
      </c>
      <c r="W5396" s="5" t="e">
        <f t="shared" si="4565"/>
        <v>#DIV/0!</v>
      </c>
      <c r="X5396" s="24" t="s">
        <v>1214</v>
      </c>
    </row>
    <row r="5397" spans="1:24" hidden="1" x14ac:dyDescent="0.25">
      <c r="A5397" s="4" t="s">
        <v>320</v>
      </c>
      <c r="B5397" s="4" t="s">
        <v>1319</v>
      </c>
      <c r="C5397" s="4" t="s">
        <v>172</v>
      </c>
      <c r="D5397" s="4" t="s">
        <v>19</v>
      </c>
      <c r="E5397" s="14" t="s">
        <v>463</v>
      </c>
      <c r="F5397" s="5">
        <v>4597.7</v>
      </c>
      <c r="G5397" s="5">
        <v>4597.7</v>
      </c>
      <c r="H5397" s="5">
        <v>4597.7</v>
      </c>
      <c r="I5397" s="5"/>
      <c r="J5397" s="5"/>
      <c r="K5397" s="5"/>
      <c r="L5397" s="5">
        <v>-3448.2750000000001</v>
      </c>
      <c r="M5397" s="5">
        <f t="shared" si="4513"/>
        <v>1149.4249999999997</v>
      </c>
      <c r="N5397" s="5">
        <v>0</v>
      </c>
      <c r="O5397" s="5"/>
      <c r="P5397" s="5">
        <v>0</v>
      </c>
      <c r="Q5397" s="5">
        <v>0</v>
      </c>
      <c r="R5397" s="5">
        <v>0</v>
      </c>
      <c r="S5397" s="5">
        <v>0</v>
      </c>
      <c r="T5397" s="5">
        <v>0</v>
      </c>
      <c r="U5397" s="5">
        <v>0</v>
      </c>
      <c r="V5397" s="36">
        <v>0</v>
      </c>
      <c r="W5397" s="5" t="e">
        <f t="shared" si="4565"/>
        <v>#DIV/0!</v>
      </c>
      <c r="X5397" s="24" t="s">
        <v>1214</v>
      </c>
    </row>
    <row r="5398" spans="1:24" ht="31.5" hidden="1" x14ac:dyDescent="0.25">
      <c r="A5398" s="4" t="s">
        <v>320</v>
      </c>
      <c r="B5398" s="4" t="s">
        <v>1319</v>
      </c>
      <c r="C5398" s="4" t="s">
        <v>172</v>
      </c>
      <c r="D5398" s="4" t="s">
        <v>11</v>
      </c>
      <c r="E5398" s="14" t="s">
        <v>465</v>
      </c>
      <c r="F5398" s="5">
        <f t="shared" ref="F5398:L5400" si="4573">F5399</f>
        <v>344.9</v>
      </c>
      <c r="G5398" s="5">
        <f t="shared" si="4573"/>
        <v>344.9</v>
      </c>
      <c r="H5398" s="5">
        <f t="shared" si="4573"/>
        <v>344.9</v>
      </c>
      <c r="I5398" s="5">
        <f t="shared" si="4573"/>
        <v>0</v>
      </c>
      <c r="J5398" s="5">
        <f t="shared" si="4573"/>
        <v>0</v>
      </c>
      <c r="K5398" s="5">
        <f t="shared" si="4573"/>
        <v>0</v>
      </c>
      <c r="L5398" s="5">
        <f t="shared" si="4573"/>
        <v>0</v>
      </c>
      <c r="M5398" s="5">
        <f t="shared" si="4513"/>
        <v>344.9</v>
      </c>
      <c r="N5398" s="5">
        <v>0</v>
      </c>
      <c r="O5398" s="5">
        <f t="shared" ref="O5398:O5400" si="4574">O5399</f>
        <v>0</v>
      </c>
      <c r="P5398" s="5">
        <f t="shared" ref="P5398:V5400" si="4575">P5399</f>
        <v>0</v>
      </c>
      <c r="Q5398" s="5">
        <f t="shared" si="4575"/>
        <v>0</v>
      </c>
      <c r="R5398" s="5">
        <f t="shared" si="4575"/>
        <v>0</v>
      </c>
      <c r="S5398" s="5">
        <f t="shared" si="4575"/>
        <v>0</v>
      </c>
      <c r="T5398" s="5">
        <v>0</v>
      </c>
      <c r="U5398" s="5">
        <f t="shared" si="4575"/>
        <v>0</v>
      </c>
      <c r="V5398" s="36">
        <f t="shared" si="4575"/>
        <v>0</v>
      </c>
      <c r="W5398" s="5" t="e">
        <f t="shared" si="4565"/>
        <v>#DIV/0!</v>
      </c>
      <c r="X5398" s="24" t="s">
        <v>1214</v>
      </c>
    </row>
    <row r="5399" spans="1:24" ht="31.5" hidden="1" x14ac:dyDescent="0.25">
      <c r="A5399" s="4" t="s">
        <v>320</v>
      </c>
      <c r="B5399" s="4" t="s">
        <v>1319</v>
      </c>
      <c r="C5399" s="4" t="s">
        <v>172</v>
      </c>
      <c r="D5399" s="4" t="s">
        <v>12</v>
      </c>
      <c r="E5399" s="14" t="s">
        <v>466</v>
      </c>
      <c r="F5399" s="5">
        <f t="shared" si="4573"/>
        <v>344.9</v>
      </c>
      <c r="G5399" s="5">
        <f t="shared" si="4573"/>
        <v>344.9</v>
      </c>
      <c r="H5399" s="5">
        <f t="shared" si="4573"/>
        <v>344.9</v>
      </c>
      <c r="I5399" s="5">
        <f t="shared" si="4573"/>
        <v>0</v>
      </c>
      <c r="J5399" s="5">
        <f t="shared" si="4573"/>
        <v>0</v>
      </c>
      <c r="K5399" s="5">
        <f t="shared" si="4573"/>
        <v>0</v>
      </c>
      <c r="L5399" s="5">
        <f t="shared" si="4573"/>
        <v>0</v>
      </c>
      <c r="M5399" s="5">
        <f t="shared" si="4513"/>
        <v>344.9</v>
      </c>
      <c r="N5399" s="5">
        <v>0</v>
      </c>
      <c r="O5399" s="5">
        <f t="shared" si="4574"/>
        <v>0</v>
      </c>
      <c r="P5399" s="5">
        <f t="shared" si="4575"/>
        <v>0</v>
      </c>
      <c r="Q5399" s="5">
        <f t="shared" si="4575"/>
        <v>0</v>
      </c>
      <c r="R5399" s="5">
        <f t="shared" si="4575"/>
        <v>0</v>
      </c>
      <c r="S5399" s="5">
        <f t="shared" si="4575"/>
        <v>0</v>
      </c>
      <c r="T5399" s="5">
        <v>0</v>
      </c>
      <c r="U5399" s="5">
        <f t="shared" si="4575"/>
        <v>0</v>
      </c>
      <c r="V5399" s="36">
        <f t="shared" si="4575"/>
        <v>0</v>
      </c>
      <c r="W5399" s="5" t="e">
        <f t="shared" si="4565"/>
        <v>#DIV/0!</v>
      </c>
      <c r="X5399" s="24" t="s">
        <v>1214</v>
      </c>
    </row>
    <row r="5400" spans="1:24" ht="31.5" hidden="1" x14ac:dyDescent="0.25">
      <c r="A5400" s="4" t="s">
        <v>320</v>
      </c>
      <c r="B5400" s="4" t="s">
        <v>1319</v>
      </c>
      <c r="C5400" s="4" t="s">
        <v>22</v>
      </c>
      <c r="D5400" s="4"/>
      <c r="E5400" s="14" t="s">
        <v>699</v>
      </c>
      <c r="F5400" s="5">
        <f t="shared" si="4573"/>
        <v>344.9</v>
      </c>
      <c r="G5400" s="5">
        <f t="shared" si="4573"/>
        <v>344.9</v>
      </c>
      <c r="H5400" s="5">
        <f t="shared" si="4573"/>
        <v>344.9</v>
      </c>
      <c r="I5400" s="5">
        <f t="shared" si="4573"/>
        <v>0</v>
      </c>
      <c r="J5400" s="5">
        <f t="shared" si="4573"/>
        <v>0</v>
      </c>
      <c r="K5400" s="5">
        <f t="shared" si="4573"/>
        <v>0</v>
      </c>
      <c r="L5400" s="5">
        <f t="shared" si="4573"/>
        <v>0</v>
      </c>
      <c r="M5400" s="5">
        <f t="shared" si="4513"/>
        <v>344.9</v>
      </c>
      <c r="N5400" s="5">
        <v>0</v>
      </c>
      <c r="O5400" s="5">
        <f t="shared" si="4574"/>
        <v>0</v>
      </c>
      <c r="P5400" s="5">
        <f t="shared" si="4575"/>
        <v>0</v>
      </c>
      <c r="Q5400" s="5">
        <f t="shared" si="4575"/>
        <v>0</v>
      </c>
      <c r="R5400" s="5">
        <f t="shared" si="4575"/>
        <v>0</v>
      </c>
      <c r="S5400" s="5">
        <f t="shared" si="4575"/>
        <v>0</v>
      </c>
      <c r="T5400" s="5">
        <v>0</v>
      </c>
      <c r="U5400" s="5">
        <f t="shared" si="4575"/>
        <v>0</v>
      </c>
      <c r="V5400" s="36">
        <f t="shared" si="4575"/>
        <v>0</v>
      </c>
      <c r="W5400" s="5" t="e">
        <f t="shared" si="4565"/>
        <v>#DIV/0!</v>
      </c>
      <c r="X5400" s="24" t="s">
        <v>1214</v>
      </c>
    </row>
    <row r="5401" spans="1:24" hidden="1" x14ac:dyDescent="0.25">
      <c r="A5401" s="4" t="s">
        <v>320</v>
      </c>
      <c r="B5401" s="4" t="s">
        <v>1319</v>
      </c>
      <c r="C5401" s="4" t="s">
        <v>23</v>
      </c>
      <c r="D5401" s="4"/>
      <c r="E5401" s="14" t="s">
        <v>705</v>
      </c>
      <c r="F5401" s="5">
        <v>344.9</v>
      </c>
      <c r="G5401" s="5">
        <v>344.9</v>
      </c>
      <c r="H5401" s="5">
        <v>344.9</v>
      </c>
      <c r="I5401" s="5"/>
      <c r="J5401" s="5"/>
      <c r="K5401" s="5"/>
      <c r="L5401" s="5"/>
      <c r="M5401" s="5">
        <f t="shared" si="4513"/>
        <v>344.9</v>
      </c>
      <c r="N5401" s="5">
        <v>0</v>
      </c>
      <c r="O5401" s="5">
        <v>0</v>
      </c>
      <c r="P5401" s="5">
        <v>0</v>
      </c>
      <c r="Q5401" s="5">
        <v>0</v>
      </c>
      <c r="R5401" s="5">
        <v>0</v>
      </c>
      <c r="S5401" s="5">
        <v>0</v>
      </c>
      <c r="T5401" s="5">
        <v>0</v>
      </c>
      <c r="U5401" s="5">
        <v>0</v>
      </c>
      <c r="V5401" s="36">
        <v>0</v>
      </c>
      <c r="W5401" s="5" t="e">
        <f t="shared" si="4565"/>
        <v>#DIV/0!</v>
      </c>
      <c r="X5401" s="24" t="s">
        <v>1214</v>
      </c>
    </row>
    <row r="5402" spans="1:24" s="10" customFormat="1" ht="47.25" hidden="1" x14ac:dyDescent="0.25">
      <c r="A5402" s="4" t="s">
        <v>320</v>
      </c>
      <c r="B5402" s="4" t="s">
        <v>1319</v>
      </c>
      <c r="C5402" s="4" t="s">
        <v>217</v>
      </c>
      <c r="D5402" s="4"/>
      <c r="E5402" s="14" t="s">
        <v>708</v>
      </c>
      <c r="F5402" s="11">
        <f t="shared" ref="F5402:L5402" si="4576">F5403+F5444+F5453</f>
        <v>84634</v>
      </c>
      <c r="G5402" s="11">
        <f t="shared" si="4576"/>
        <v>84634</v>
      </c>
      <c r="H5402" s="11">
        <f t="shared" si="4576"/>
        <v>84634</v>
      </c>
      <c r="I5402" s="11">
        <f t="shared" si="4576"/>
        <v>0</v>
      </c>
      <c r="J5402" s="11">
        <f t="shared" si="4576"/>
        <v>0</v>
      </c>
      <c r="K5402" s="11">
        <f t="shared" si="4576"/>
        <v>0</v>
      </c>
      <c r="L5402" s="11">
        <f t="shared" si="4576"/>
        <v>28912.940999999999</v>
      </c>
      <c r="M5402" s="11">
        <f t="shared" si="4513"/>
        <v>113546.94099999999</v>
      </c>
      <c r="N5402" s="5">
        <v>0</v>
      </c>
      <c r="O5402" s="11">
        <f>O5403+O5444+O5453+O5463</f>
        <v>87469.904250000007</v>
      </c>
      <c r="P5402" s="11">
        <f t="shared" ref="P5402:V5402" si="4577">P5403+P5444+P5453+P5463</f>
        <v>6383.6590000000006</v>
      </c>
      <c r="Q5402" s="11">
        <f t="shared" si="4577"/>
        <v>2863.9278100000001</v>
      </c>
      <c r="R5402" s="11">
        <f t="shared" si="4577"/>
        <v>0</v>
      </c>
      <c r="S5402" s="11">
        <f t="shared" si="4577"/>
        <v>0</v>
      </c>
      <c r="T5402" s="5">
        <v>0</v>
      </c>
      <c r="U5402" s="11">
        <f t="shared" si="4577"/>
        <v>6383.6590000000006</v>
      </c>
      <c r="V5402" s="35">
        <f t="shared" si="4577"/>
        <v>0</v>
      </c>
      <c r="W5402" s="5" t="e">
        <f t="shared" si="4565"/>
        <v>#DIV/0!</v>
      </c>
      <c r="X5402" s="24" t="s">
        <v>1214</v>
      </c>
    </row>
    <row r="5403" spans="1:24" ht="78.75" hidden="1" x14ac:dyDescent="0.25">
      <c r="A5403" s="4" t="s">
        <v>320</v>
      </c>
      <c r="B5403" s="4" t="s">
        <v>1319</v>
      </c>
      <c r="C5403" s="4" t="s">
        <v>217</v>
      </c>
      <c r="D5403" s="4" t="s">
        <v>18</v>
      </c>
      <c r="E5403" s="14" t="s">
        <v>462</v>
      </c>
      <c r="F5403" s="5">
        <f t="shared" ref="F5403:L5403" si="4578">F5404+F5425+F5430+F5437</f>
        <v>19281.5</v>
      </c>
      <c r="G5403" s="5">
        <f t="shared" si="4578"/>
        <v>19281.5</v>
      </c>
      <c r="H5403" s="5">
        <f t="shared" si="4578"/>
        <v>19281.5</v>
      </c>
      <c r="I5403" s="5">
        <f t="shared" si="4578"/>
        <v>0</v>
      </c>
      <c r="J5403" s="5">
        <f t="shared" si="4578"/>
        <v>0</v>
      </c>
      <c r="K5403" s="5">
        <f t="shared" si="4578"/>
        <v>0</v>
      </c>
      <c r="L5403" s="5">
        <f t="shared" si="4578"/>
        <v>423.69499999999994</v>
      </c>
      <c r="M5403" s="5">
        <f t="shared" si="4513"/>
        <v>19705.195</v>
      </c>
      <c r="N5403" s="5">
        <v>0</v>
      </c>
      <c r="O5403" s="5">
        <f>O5404+O5425+O5430+O5437</f>
        <v>11149.786240000001</v>
      </c>
      <c r="P5403" s="5">
        <f t="shared" ref="P5403:V5403" si="4579">P5404+P5425+P5430+P5437</f>
        <v>6383.6590000000006</v>
      </c>
      <c r="Q5403" s="5">
        <f t="shared" si="4579"/>
        <v>2863.9278100000001</v>
      </c>
      <c r="R5403" s="5">
        <f t="shared" si="4579"/>
        <v>0</v>
      </c>
      <c r="S5403" s="5">
        <f t="shared" si="4579"/>
        <v>0</v>
      </c>
      <c r="T5403" s="5">
        <v>0</v>
      </c>
      <c r="U5403" s="5">
        <f t="shared" si="4579"/>
        <v>6383.6590000000006</v>
      </c>
      <c r="V5403" s="36">
        <f t="shared" si="4579"/>
        <v>0</v>
      </c>
      <c r="W5403" s="5" t="e">
        <f t="shared" si="4565"/>
        <v>#DIV/0!</v>
      </c>
      <c r="X5403" s="24" t="s">
        <v>1214</v>
      </c>
    </row>
    <row r="5404" spans="1:24" hidden="1" x14ac:dyDescent="0.25">
      <c r="A5404" s="4" t="s">
        <v>320</v>
      </c>
      <c r="B5404" s="4" t="s">
        <v>1319</v>
      </c>
      <c r="C5404" s="4" t="s">
        <v>217</v>
      </c>
      <c r="D5404" s="4" t="s">
        <v>19</v>
      </c>
      <c r="E5404" s="14" t="s">
        <v>463</v>
      </c>
      <c r="F5404" s="5">
        <f t="shared" ref="F5404:L5404" si="4580">F5405+F5418</f>
        <v>11509.300000000001</v>
      </c>
      <c r="G5404" s="5">
        <f t="shared" si="4580"/>
        <v>11509.300000000001</v>
      </c>
      <c r="H5404" s="5">
        <f t="shared" si="4580"/>
        <v>11509.300000000001</v>
      </c>
      <c r="I5404" s="5">
        <f t="shared" si="4580"/>
        <v>0</v>
      </c>
      <c r="J5404" s="5">
        <f t="shared" si="4580"/>
        <v>0</v>
      </c>
      <c r="K5404" s="5">
        <f t="shared" si="4580"/>
        <v>0</v>
      </c>
      <c r="L5404" s="5">
        <f t="shared" si="4580"/>
        <v>440.29499999999996</v>
      </c>
      <c r="M5404" s="5">
        <f t="shared" si="4513"/>
        <v>11949.595000000001</v>
      </c>
      <c r="N5404" s="5">
        <v>0</v>
      </c>
      <c r="O5404" s="5">
        <f>O5405+O5418</f>
        <v>7540.9134300000005</v>
      </c>
      <c r="P5404" s="5">
        <f t="shared" ref="P5404:V5404" si="4581">P5405+P5418</f>
        <v>0</v>
      </c>
      <c r="Q5404" s="5">
        <f t="shared" si="4581"/>
        <v>0</v>
      </c>
      <c r="R5404" s="5">
        <f t="shared" si="4581"/>
        <v>0</v>
      </c>
      <c r="S5404" s="5">
        <f t="shared" si="4581"/>
        <v>0</v>
      </c>
      <c r="T5404" s="5">
        <v>0</v>
      </c>
      <c r="U5404" s="5">
        <f t="shared" si="4581"/>
        <v>0</v>
      </c>
      <c r="V5404" s="36">
        <f t="shared" si="4581"/>
        <v>0</v>
      </c>
      <c r="W5404" s="5" t="e">
        <f t="shared" si="4565"/>
        <v>#DIV/0!</v>
      </c>
      <c r="X5404" s="24" t="s">
        <v>1214</v>
      </c>
    </row>
    <row r="5405" spans="1:24" ht="31.5" hidden="1" x14ac:dyDescent="0.25">
      <c r="A5405" s="4" t="s">
        <v>320</v>
      </c>
      <c r="B5405" s="4" t="s">
        <v>1319</v>
      </c>
      <c r="C5405" s="4" t="s">
        <v>217</v>
      </c>
      <c r="D5405" s="4" t="s">
        <v>11</v>
      </c>
      <c r="E5405" s="14" t="s">
        <v>465</v>
      </c>
      <c r="F5405" s="5">
        <f t="shared" ref="F5405:L5405" si="4582">F5406+F5409+F5412+F5415</f>
        <v>9175.6</v>
      </c>
      <c r="G5405" s="5">
        <f t="shared" si="4582"/>
        <v>9175.6</v>
      </c>
      <c r="H5405" s="5">
        <f t="shared" si="4582"/>
        <v>9175.6</v>
      </c>
      <c r="I5405" s="5">
        <f t="shared" si="4582"/>
        <v>0</v>
      </c>
      <c r="J5405" s="5">
        <f t="shared" si="4582"/>
        <v>0</v>
      </c>
      <c r="K5405" s="5">
        <f t="shared" si="4582"/>
        <v>0</v>
      </c>
      <c r="L5405" s="5">
        <f t="shared" si="4582"/>
        <v>337.553</v>
      </c>
      <c r="M5405" s="5">
        <f t="shared" si="4513"/>
        <v>9513.1530000000002</v>
      </c>
      <c r="N5405" s="5">
        <v>0</v>
      </c>
      <c r="O5405" s="5">
        <f>O5406+O5409+O5412+O5415</f>
        <v>7376.4134300000005</v>
      </c>
      <c r="P5405" s="5">
        <f t="shared" ref="P5405:V5405" si="4583">P5406+P5409+P5412+P5415</f>
        <v>0</v>
      </c>
      <c r="Q5405" s="5">
        <f t="shared" si="4583"/>
        <v>0</v>
      </c>
      <c r="R5405" s="5">
        <f t="shared" si="4583"/>
        <v>0</v>
      </c>
      <c r="S5405" s="5">
        <f t="shared" si="4583"/>
        <v>0</v>
      </c>
      <c r="T5405" s="5">
        <v>0</v>
      </c>
      <c r="U5405" s="5">
        <f t="shared" si="4583"/>
        <v>0</v>
      </c>
      <c r="V5405" s="36">
        <f t="shared" si="4583"/>
        <v>0</v>
      </c>
      <c r="W5405" s="5" t="e">
        <f t="shared" si="4565"/>
        <v>#DIV/0!</v>
      </c>
      <c r="X5405" s="24" t="s">
        <v>1214</v>
      </c>
    </row>
    <row r="5406" spans="1:24" ht="31.5" hidden="1" x14ac:dyDescent="0.25">
      <c r="A5406" s="4" t="s">
        <v>320</v>
      </c>
      <c r="B5406" s="4" t="s">
        <v>1319</v>
      </c>
      <c r="C5406" s="4" t="s">
        <v>217</v>
      </c>
      <c r="D5406" s="4" t="s">
        <v>12</v>
      </c>
      <c r="E5406" s="14" t="s">
        <v>466</v>
      </c>
      <c r="F5406" s="5">
        <f t="shared" ref="F5406:L5407" si="4584">F5407</f>
        <v>1068.2</v>
      </c>
      <c r="G5406" s="5">
        <f t="shared" si="4584"/>
        <v>1068.2</v>
      </c>
      <c r="H5406" s="5">
        <f t="shared" si="4584"/>
        <v>1068.2</v>
      </c>
      <c r="I5406" s="5">
        <f t="shared" si="4584"/>
        <v>0</v>
      </c>
      <c r="J5406" s="5">
        <f t="shared" si="4584"/>
        <v>0</v>
      </c>
      <c r="K5406" s="5">
        <f t="shared" si="4584"/>
        <v>0</v>
      </c>
      <c r="L5406" s="5">
        <f t="shared" si="4584"/>
        <v>-130.53299999999999</v>
      </c>
      <c r="M5406" s="5">
        <f t="shared" si="4513"/>
        <v>937.66700000000003</v>
      </c>
      <c r="N5406" s="5">
        <v>0</v>
      </c>
      <c r="O5406" s="5">
        <f>O5407</f>
        <v>678.35</v>
      </c>
      <c r="P5406" s="5">
        <f t="shared" ref="P5406:V5407" si="4585">P5407</f>
        <v>0</v>
      </c>
      <c r="Q5406" s="5">
        <f t="shared" si="4585"/>
        <v>0</v>
      </c>
      <c r="R5406" s="5">
        <f t="shared" si="4585"/>
        <v>0</v>
      </c>
      <c r="S5406" s="5">
        <f t="shared" si="4585"/>
        <v>0</v>
      </c>
      <c r="T5406" s="5">
        <v>0</v>
      </c>
      <c r="U5406" s="5">
        <f t="shared" si="4585"/>
        <v>0</v>
      </c>
      <c r="V5406" s="36">
        <f t="shared" si="4585"/>
        <v>0</v>
      </c>
      <c r="W5406" s="5" t="e">
        <f t="shared" si="4565"/>
        <v>#DIV/0!</v>
      </c>
      <c r="X5406" s="24" t="s">
        <v>1214</v>
      </c>
    </row>
    <row r="5407" spans="1:24" hidden="1" x14ac:dyDescent="0.25">
      <c r="A5407" s="4" t="s">
        <v>320</v>
      </c>
      <c r="B5407" s="4" t="s">
        <v>1319</v>
      </c>
      <c r="C5407" s="4" t="s">
        <v>217</v>
      </c>
      <c r="D5407" s="4" t="s">
        <v>13</v>
      </c>
      <c r="E5407" s="14" t="s">
        <v>480</v>
      </c>
      <c r="F5407" s="5">
        <f t="shared" si="4584"/>
        <v>1068.2</v>
      </c>
      <c r="G5407" s="5">
        <f t="shared" si="4584"/>
        <v>1068.2</v>
      </c>
      <c r="H5407" s="5">
        <f t="shared" si="4584"/>
        <v>1068.2</v>
      </c>
      <c r="I5407" s="5">
        <f t="shared" si="4584"/>
        <v>0</v>
      </c>
      <c r="J5407" s="5">
        <f t="shared" si="4584"/>
        <v>0</v>
      </c>
      <c r="K5407" s="5">
        <f t="shared" si="4584"/>
        <v>0</v>
      </c>
      <c r="L5407" s="5">
        <f t="shared" si="4584"/>
        <v>-130.53299999999999</v>
      </c>
      <c r="M5407" s="5">
        <f t="shared" si="4513"/>
        <v>937.66700000000003</v>
      </c>
      <c r="N5407" s="5">
        <v>0</v>
      </c>
      <c r="O5407" s="5">
        <f>O5408</f>
        <v>678.35</v>
      </c>
      <c r="P5407" s="5">
        <f t="shared" si="4585"/>
        <v>0</v>
      </c>
      <c r="Q5407" s="5">
        <f t="shared" si="4585"/>
        <v>0</v>
      </c>
      <c r="R5407" s="5">
        <f t="shared" si="4585"/>
        <v>0</v>
      </c>
      <c r="S5407" s="5">
        <f t="shared" si="4585"/>
        <v>0</v>
      </c>
      <c r="T5407" s="5">
        <v>0</v>
      </c>
      <c r="U5407" s="5">
        <f t="shared" si="4585"/>
        <v>0</v>
      </c>
      <c r="V5407" s="36">
        <f t="shared" si="4585"/>
        <v>0</v>
      </c>
      <c r="W5407" s="5" t="e">
        <f t="shared" si="4565"/>
        <v>#DIV/0!</v>
      </c>
      <c r="X5407" s="24" t="s">
        <v>1214</v>
      </c>
    </row>
    <row r="5408" spans="1:24" hidden="1" x14ac:dyDescent="0.25">
      <c r="A5408" s="4" t="s">
        <v>320</v>
      </c>
      <c r="B5408" s="4" t="s">
        <v>1319</v>
      </c>
      <c r="C5408" s="4" t="s">
        <v>217</v>
      </c>
      <c r="D5408" s="4" t="s">
        <v>20</v>
      </c>
      <c r="E5408" s="14" t="s">
        <v>483</v>
      </c>
      <c r="F5408" s="5">
        <v>1068.2</v>
      </c>
      <c r="G5408" s="5">
        <v>1068.2</v>
      </c>
      <c r="H5408" s="5">
        <v>1068.2</v>
      </c>
      <c r="I5408" s="5"/>
      <c r="J5408" s="5"/>
      <c r="K5408" s="5"/>
      <c r="L5408" s="5">
        <v>-130.53299999999999</v>
      </c>
      <c r="M5408" s="5">
        <f t="shared" si="4513"/>
        <v>937.66700000000003</v>
      </c>
      <c r="N5408" s="5">
        <v>0</v>
      </c>
      <c r="O5408" s="5">
        <v>678.35</v>
      </c>
      <c r="P5408" s="5">
        <v>0</v>
      </c>
      <c r="Q5408" s="5">
        <v>0</v>
      </c>
      <c r="R5408" s="5">
        <v>0</v>
      </c>
      <c r="S5408" s="5">
        <v>0</v>
      </c>
      <c r="T5408" s="5">
        <v>0</v>
      </c>
      <c r="U5408" s="5">
        <v>0</v>
      </c>
      <c r="V5408" s="36">
        <v>0</v>
      </c>
      <c r="W5408" s="5" t="e">
        <f t="shared" si="4565"/>
        <v>#DIV/0!</v>
      </c>
      <c r="X5408" s="24" t="s">
        <v>1214</v>
      </c>
    </row>
    <row r="5409" spans="1:24" ht="47.25" hidden="1" x14ac:dyDescent="0.25">
      <c r="A5409" s="4" t="s">
        <v>320</v>
      </c>
      <c r="B5409" s="4" t="s">
        <v>1319</v>
      </c>
      <c r="C5409" s="4" t="s">
        <v>36</v>
      </c>
      <c r="D5409" s="4"/>
      <c r="E5409" s="14" t="s">
        <v>732</v>
      </c>
      <c r="F5409" s="5">
        <f t="shared" ref="F5409:L5410" si="4586">F5410</f>
        <v>47.2</v>
      </c>
      <c r="G5409" s="5">
        <f t="shared" si="4586"/>
        <v>47.2</v>
      </c>
      <c r="H5409" s="5">
        <f t="shared" si="4586"/>
        <v>47.2</v>
      </c>
      <c r="I5409" s="5">
        <f t="shared" si="4586"/>
        <v>0</v>
      </c>
      <c r="J5409" s="5">
        <f t="shared" si="4586"/>
        <v>0</v>
      </c>
      <c r="K5409" s="5">
        <f t="shared" si="4586"/>
        <v>0</v>
      </c>
      <c r="L5409" s="5">
        <f t="shared" si="4586"/>
        <v>-23.324999999999999</v>
      </c>
      <c r="M5409" s="5">
        <f t="shared" si="4513"/>
        <v>23.875000000000004</v>
      </c>
      <c r="N5409" s="5">
        <v>0</v>
      </c>
      <c r="O5409" s="5">
        <f>O5410</f>
        <v>17.7</v>
      </c>
      <c r="P5409" s="5">
        <f t="shared" ref="P5409:V5410" si="4587">P5410</f>
        <v>0</v>
      </c>
      <c r="Q5409" s="5">
        <f t="shared" si="4587"/>
        <v>0</v>
      </c>
      <c r="R5409" s="5">
        <f t="shared" si="4587"/>
        <v>0</v>
      </c>
      <c r="S5409" s="5">
        <f t="shared" si="4587"/>
        <v>0</v>
      </c>
      <c r="T5409" s="5">
        <v>0</v>
      </c>
      <c r="U5409" s="5">
        <f t="shared" si="4587"/>
        <v>0</v>
      </c>
      <c r="V5409" s="36">
        <f t="shared" si="4587"/>
        <v>0</v>
      </c>
      <c r="W5409" s="5" t="e">
        <f t="shared" si="4565"/>
        <v>#DIV/0!</v>
      </c>
      <c r="X5409" s="24" t="s">
        <v>1214</v>
      </c>
    </row>
    <row r="5410" spans="1:24" ht="47.25" hidden="1" x14ac:dyDescent="0.25">
      <c r="A5410" s="4" t="s">
        <v>320</v>
      </c>
      <c r="B5410" s="4" t="s">
        <v>1319</v>
      </c>
      <c r="C5410" s="4" t="s">
        <v>1081</v>
      </c>
      <c r="D5410" s="4"/>
      <c r="E5410" s="14" t="s">
        <v>1083</v>
      </c>
      <c r="F5410" s="5">
        <f t="shared" si="4586"/>
        <v>47.2</v>
      </c>
      <c r="G5410" s="5">
        <f t="shared" si="4586"/>
        <v>47.2</v>
      </c>
      <c r="H5410" s="5">
        <f t="shared" si="4586"/>
        <v>47.2</v>
      </c>
      <c r="I5410" s="5">
        <f t="shared" si="4586"/>
        <v>0</v>
      </c>
      <c r="J5410" s="5">
        <f t="shared" si="4586"/>
        <v>0</v>
      </c>
      <c r="K5410" s="5">
        <f t="shared" si="4586"/>
        <v>0</v>
      </c>
      <c r="L5410" s="5">
        <f t="shared" si="4586"/>
        <v>-23.324999999999999</v>
      </c>
      <c r="M5410" s="5">
        <f t="shared" ref="M5410:M5477" si="4588">F5410+I5410+L5410</f>
        <v>23.875000000000004</v>
      </c>
      <c r="N5410" s="5">
        <v>0</v>
      </c>
      <c r="O5410" s="5">
        <f>O5411</f>
        <v>17.7</v>
      </c>
      <c r="P5410" s="5">
        <f t="shared" si="4587"/>
        <v>0</v>
      </c>
      <c r="Q5410" s="5">
        <f t="shared" si="4587"/>
        <v>0</v>
      </c>
      <c r="R5410" s="5">
        <f t="shared" si="4587"/>
        <v>0</v>
      </c>
      <c r="S5410" s="5">
        <f t="shared" si="4587"/>
        <v>0</v>
      </c>
      <c r="T5410" s="5">
        <v>0</v>
      </c>
      <c r="U5410" s="5">
        <f t="shared" si="4587"/>
        <v>0</v>
      </c>
      <c r="V5410" s="36">
        <f t="shared" si="4587"/>
        <v>0</v>
      </c>
      <c r="W5410" s="5" t="e">
        <f t="shared" si="4565"/>
        <v>#DIV/0!</v>
      </c>
      <c r="X5410" s="24" t="s">
        <v>1214</v>
      </c>
    </row>
    <row r="5411" spans="1:24" ht="31.5" hidden="1" x14ac:dyDescent="0.25">
      <c r="A5411" s="4" t="s">
        <v>320</v>
      </c>
      <c r="B5411" s="4" t="s">
        <v>1319</v>
      </c>
      <c r="C5411" s="4" t="s">
        <v>1082</v>
      </c>
      <c r="D5411" s="4"/>
      <c r="E5411" s="14" t="s">
        <v>1084</v>
      </c>
      <c r="F5411" s="5">
        <v>47.2</v>
      </c>
      <c r="G5411" s="5">
        <v>47.2</v>
      </c>
      <c r="H5411" s="5">
        <v>47.2</v>
      </c>
      <c r="I5411" s="5"/>
      <c r="J5411" s="5"/>
      <c r="K5411" s="5"/>
      <c r="L5411" s="5">
        <v>-23.324999999999999</v>
      </c>
      <c r="M5411" s="5">
        <f t="shared" si="4588"/>
        <v>23.875000000000004</v>
      </c>
      <c r="N5411" s="5">
        <v>0</v>
      </c>
      <c r="O5411" s="5">
        <v>17.7</v>
      </c>
      <c r="P5411" s="5">
        <v>0</v>
      </c>
      <c r="Q5411" s="5">
        <v>0</v>
      </c>
      <c r="R5411" s="5">
        <v>0</v>
      </c>
      <c r="S5411" s="5">
        <v>0</v>
      </c>
      <c r="T5411" s="5">
        <v>0</v>
      </c>
      <c r="U5411" s="5">
        <v>0</v>
      </c>
      <c r="V5411" s="36">
        <v>0</v>
      </c>
      <c r="W5411" s="5" t="e">
        <f t="shared" si="4565"/>
        <v>#DIV/0!</v>
      </c>
      <c r="X5411" s="24" t="s">
        <v>1214</v>
      </c>
    </row>
    <row r="5412" spans="1:24" ht="31.5" hidden="1" x14ac:dyDescent="0.25">
      <c r="A5412" s="4" t="s">
        <v>320</v>
      </c>
      <c r="B5412" s="4" t="s">
        <v>1319</v>
      </c>
      <c r="C5412" s="4" t="s">
        <v>1082</v>
      </c>
      <c r="D5412" s="4" t="s">
        <v>11</v>
      </c>
      <c r="E5412" s="14" t="s">
        <v>465</v>
      </c>
      <c r="F5412" s="5">
        <f t="shared" ref="F5412:L5413" si="4589">F5413</f>
        <v>11.6</v>
      </c>
      <c r="G5412" s="5">
        <f t="shared" si="4589"/>
        <v>11.6</v>
      </c>
      <c r="H5412" s="5">
        <f t="shared" si="4589"/>
        <v>11.6</v>
      </c>
      <c r="I5412" s="5">
        <f t="shared" si="4589"/>
        <v>0</v>
      </c>
      <c r="J5412" s="5">
        <f t="shared" si="4589"/>
        <v>0</v>
      </c>
      <c r="K5412" s="5">
        <f t="shared" si="4589"/>
        <v>0</v>
      </c>
      <c r="L5412" s="5">
        <f t="shared" si="4589"/>
        <v>-7.4539999999999997</v>
      </c>
      <c r="M5412" s="5">
        <f t="shared" si="4588"/>
        <v>4.1459999999999999</v>
      </c>
      <c r="N5412" s="5">
        <v>0</v>
      </c>
      <c r="O5412" s="5">
        <f>O5413</f>
        <v>2.59</v>
      </c>
      <c r="P5412" s="5">
        <f t="shared" ref="P5412:V5413" si="4590">P5413</f>
        <v>0</v>
      </c>
      <c r="Q5412" s="5">
        <f t="shared" si="4590"/>
        <v>0</v>
      </c>
      <c r="R5412" s="5">
        <f t="shared" si="4590"/>
        <v>0</v>
      </c>
      <c r="S5412" s="5">
        <f t="shared" si="4590"/>
        <v>0</v>
      </c>
      <c r="T5412" s="5">
        <v>0</v>
      </c>
      <c r="U5412" s="5">
        <f t="shared" si="4590"/>
        <v>0</v>
      </c>
      <c r="V5412" s="36">
        <f t="shared" si="4590"/>
        <v>0</v>
      </c>
      <c r="W5412" s="5" t="e">
        <f t="shared" si="4565"/>
        <v>#DIV/0!</v>
      </c>
      <c r="X5412" s="24" t="s">
        <v>1214</v>
      </c>
    </row>
    <row r="5413" spans="1:24" ht="31.5" hidden="1" x14ac:dyDescent="0.25">
      <c r="A5413" s="4" t="s">
        <v>320</v>
      </c>
      <c r="B5413" s="4" t="s">
        <v>1319</v>
      </c>
      <c r="C5413" s="4" t="s">
        <v>1082</v>
      </c>
      <c r="D5413" s="4" t="s">
        <v>12</v>
      </c>
      <c r="E5413" s="14" t="s">
        <v>466</v>
      </c>
      <c r="F5413" s="5">
        <f t="shared" si="4589"/>
        <v>11.6</v>
      </c>
      <c r="G5413" s="5">
        <f t="shared" si="4589"/>
        <v>11.6</v>
      </c>
      <c r="H5413" s="5">
        <f t="shared" si="4589"/>
        <v>11.6</v>
      </c>
      <c r="I5413" s="5">
        <f t="shared" si="4589"/>
        <v>0</v>
      </c>
      <c r="J5413" s="5">
        <f t="shared" si="4589"/>
        <v>0</v>
      </c>
      <c r="K5413" s="5">
        <f t="shared" si="4589"/>
        <v>0</v>
      </c>
      <c r="L5413" s="5">
        <f t="shared" si="4589"/>
        <v>-7.4539999999999997</v>
      </c>
      <c r="M5413" s="5">
        <f t="shared" si="4588"/>
        <v>4.1459999999999999</v>
      </c>
      <c r="N5413" s="5">
        <v>0</v>
      </c>
      <c r="O5413" s="5">
        <f>O5414</f>
        <v>2.59</v>
      </c>
      <c r="P5413" s="5">
        <f t="shared" si="4590"/>
        <v>0</v>
      </c>
      <c r="Q5413" s="5">
        <f t="shared" si="4590"/>
        <v>0</v>
      </c>
      <c r="R5413" s="5">
        <f t="shared" si="4590"/>
        <v>0</v>
      </c>
      <c r="S5413" s="5">
        <f t="shared" si="4590"/>
        <v>0</v>
      </c>
      <c r="T5413" s="5">
        <v>0</v>
      </c>
      <c r="U5413" s="5">
        <f t="shared" si="4590"/>
        <v>0</v>
      </c>
      <c r="V5413" s="36">
        <f t="shared" si="4590"/>
        <v>0</v>
      </c>
      <c r="W5413" s="5" t="e">
        <f t="shared" si="4565"/>
        <v>#DIV/0!</v>
      </c>
      <c r="X5413" s="24" t="s">
        <v>1214</v>
      </c>
    </row>
    <row r="5414" spans="1:24" ht="47.25" x14ac:dyDescent="0.25">
      <c r="A5414" s="9" t="s">
        <v>320</v>
      </c>
      <c r="B5414" s="9" t="s">
        <v>1344</v>
      </c>
      <c r="C5414" s="9"/>
      <c r="D5414" s="9"/>
      <c r="E5414" s="13" t="s">
        <v>1186</v>
      </c>
      <c r="F5414" s="5">
        <v>11.6</v>
      </c>
      <c r="G5414" s="5">
        <v>11.6</v>
      </c>
      <c r="H5414" s="5">
        <v>11.6</v>
      </c>
      <c r="I5414" s="5"/>
      <c r="J5414" s="5"/>
      <c r="K5414" s="5"/>
      <c r="L5414" s="5">
        <v>-7.4539999999999997</v>
      </c>
      <c r="M5414" s="5">
        <f t="shared" si="4588"/>
        <v>4.1459999999999999</v>
      </c>
      <c r="N5414" s="11">
        <v>125364.18932999999</v>
      </c>
      <c r="O5414" s="5">
        <v>2.59</v>
      </c>
      <c r="P5414" s="5">
        <v>0</v>
      </c>
      <c r="Q5414" s="5">
        <v>0</v>
      </c>
      <c r="R5414" s="5">
        <v>0</v>
      </c>
      <c r="S5414" s="5">
        <v>0</v>
      </c>
      <c r="T5414" s="11">
        <v>125355.78654</v>
      </c>
      <c r="U5414" s="5">
        <v>0</v>
      </c>
      <c r="V5414" s="36">
        <v>0</v>
      </c>
      <c r="W5414" s="11">
        <f t="shared" si="4565"/>
        <v>99.993297296424998</v>
      </c>
      <c r="X5414" s="26"/>
    </row>
    <row r="5415" spans="1:24" x14ac:dyDescent="0.25">
      <c r="A5415" s="4" t="s">
        <v>320</v>
      </c>
      <c r="B5415" s="4" t="s">
        <v>1344</v>
      </c>
      <c r="C5415" s="4" t="s">
        <v>111</v>
      </c>
      <c r="D5415" s="4"/>
      <c r="E5415" s="14" t="s">
        <v>872</v>
      </c>
      <c r="F5415" s="5">
        <f t="shared" ref="F5415:L5416" si="4591">F5416</f>
        <v>8048.6</v>
      </c>
      <c r="G5415" s="5">
        <f t="shared" si="4591"/>
        <v>8048.6</v>
      </c>
      <c r="H5415" s="5">
        <f t="shared" si="4591"/>
        <v>8048.6</v>
      </c>
      <c r="I5415" s="5">
        <f t="shared" si="4591"/>
        <v>0</v>
      </c>
      <c r="J5415" s="5">
        <f t="shared" si="4591"/>
        <v>0</v>
      </c>
      <c r="K5415" s="5">
        <f t="shared" si="4591"/>
        <v>0</v>
      </c>
      <c r="L5415" s="5">
        <f t="shared" si="4591"/>
        <v>498.86500000000001</v>
      </c>
      <c r="M5415" s="5">
        <f t="shared" si="4588"/>
        <v>8547.4650000000001</v>
      </c>
      <c r="N5415" s="5">
        <v>125017.18277</v>
      </c>
      <c r="O5415" s="5">
        <f>O5416</f>
        <v>6677.7734300000002</v>
      </c>
      <c r="P5415" s="5">
        <f t="shared" ref="P5415:V5416" si="4592">P5416</f>
        <v>0</v>
      </c>
      <c r="Q5415" s="5">
        <f t="shared" si="4592"/>
        <v>0</v>
      </c>
      <c r="R5415" s="5">
        <f t="shared" si="4592"/>
        <v>0</v>
      </c>
      <c r="S5415" s="5">
        <f t="shared" si="4592"/>
        <v>0</v>
      </c>
      <c r="T5415" s="5">
        <v>125008.77998000001</v>
      </c>
      <c r="U5415" s="5">
        <f t="shared" si="4592"/>
        <v>0</v>
      </c>
      <c r="V5415" s="36">
        <f t="shared" si="4592"/>
        <v>0</v>
      </c>
      <c r="W5415" s="5">
        <f t="shared" si="4565"/>
        <v>99.993278691925539</v>
      </c>
      <c r="X5415" s="26"/>
    </row>
    <row r="5416" spans="1:24" ht="63" x14ac:dyDescent="0.25">
      <c r="A5416" s="4" t="s">
        <v>320</v>
      </c>
      <c r="B5416" s="4" t="s">
        <v>1344</v>
      </c>
      <c r="C5416" s="4" t="s">
        <v>173</v>
      </c>
      <c r="D5416" s="4"/>
      <c r="E5416" s="14" t="s">
        <v>876</v>
      </c>
      <c r="F5416" s="5">
        <f t="shared" si="4591"/>
        <v>8048.6</v>
      </c>
      <c r="G5416" s="5">
        <f t="shared" si="4591"/>
        <v>8048.6</v>
      </c>
      <c r="H5416" s="5">
        <f t="shared" si="4591"/>
        <v>8048.6</v>
      </c>
      <c r="I5416" s="5">
        <f t="shared" si="4591"/>
        <v>0</v>
      </c>
      <c r="J5416" s="5">
        <f t="shared" si="4591"/>
        <v>0</v>
      </c>
      <c r="K5416" s="5">
        <f t="shared" si="4591"/>
        <v>0</v>
      </c>
      <c r="L5416" s="5">
        <f t="shared" si="4591"/>
        <v>498.86500000000001</v>
      </c>
      <c r="M5416" s="5">
        <f t="shared" si="4588"/>
        <v>8547.4650000000001</v>
      </c>
      <c r="N5416" s="5">
        <v>123237.63077</v>
      </c>
      <c r="O5416" s="5">
        <f>O5417</f>
        <v>6677.7734300000002</v>
      </c>
      <c r="P5416" s="5">
        <f t="shared" si="4592"/>
        <v>0</v>
      </c>
      <c r="Q5416" s="5">
        <f t="shared" si="4592"/>
        <v>0</v>
      </c>
      <c r="R5416" s="5">
        <f t="shared" si="4592"/>
        <v>0</v>
      </c>
      <c r="S5416" s="5">
        <f t="shared" si="4592"/>
        <v>0</v>
      </c>
      <c r="T5416" s="5">
        <v>123237.63032000001</v>
      </c>
      <c r="U5416" s="5">
        <f t="shared" si="4592"/>
        <v>0</v>
      </c>
      <c r="V5416" s="36">
        <f t="shared" si="4592"/>
        <v>0</v>
      </c>
      <c r="W5416" s="5">
        <f t="shared" si="4565"/>
        <v>99.999999634851804</v>
      </c>
      <c r="X5416" s="26"/>
    </row>
    <row r="5417" spans="1:24" ht="63" x14ac:dyDescent="0.25">
      <c r="A5417" s="4" t="s">
        <v>320</v>
      </c>
      <c r="B5417" s="4" t="s">
        <v>1344</v>
      </c>
      <c r="C5417" s="4" t="s">
        <v>292</v>
      </c>
      <c r="D5417" s="4"/>
      <c r="E5417" s="14" t="s">
        <v>877</v>
      </c>
      <c r="F5417" s="5">
        <v>8048.6</v>
      </c>
      <c r="G5417" s="5">
        <v>8048.6</v>
      </c>
      <c r="H5417" s="5">
        <v>8048.6</v>
      </c>
      <c r="I5417" s="5"/>
      <c r="J5417" s="5"/>
      <c r="K5417" s="5"/>
      <c r="L5417" s="5">
        <f>-2.543-1.077+502.485</f>
        <v>498.86500000000001</v>
      </c>
      <c r="M5417" s="5">
        <f t="shared" si="4588"/>
        <v>8547.4650000000001</v>
      </c>
      <c r="N5417" s="5">
        <v>33752.819000000003</v>
      </c>
      <c r="O5417" s="5">
        <v>6677.7734300000002</v>
      </c>
      <c r="P5417" s="5">
        <v>0</v>
      </c>
      <c r="Q5417" s="5">
        <v>0</v>
      </c>
      <c r="R5417" s="5">
        <v>0</v>
      </c>
      <c r="S5417" s="5">
        <v>0</v>
      </c>
      <c r="T5417" s="5">
        <v>33752.81899</v>
      </c>
      <c r="U5417" s="5">
        <v>0</v>
      </c>
      <c r="V5417" s="36">
        <v>0</v>
      </c>
      <c r="W5417" s="5">
        <f t="shared" si="4565"/>
        <v>99.999999970372826</v>
      </c>
      <c r="X5417" s="26"/>
    </row>
    <row r="5418" spans="1:24" ht="47.25" x14ac:dyDescent="0.25">
      <c r="A5418" s="4" t="s">
        <v>320</v>
      </c>
      <c r="B5418" s="4" t="s">
        <v>1344</v>
      </c>
      <c r="C5418" s="4" t="s">
        <v>321</v>
      </c>
      <c r="D5418" s="4"/>
      <c r="E5418" s="14" t="s">
        <v>497</v>
      </c>
      <c r="F5418" s="5">
        <f t="shared" ref="F5418:L5418" si="4593">F5419+F5422</f>
        <v>2333.7000000000003</v>
      </c>
      <c r="G5418" s="5">
        <f t="shared" si="4593"/>
        <v>2333.7000000000003</v>
      </c>
      <c r="H5418" s="5">
        <f t="shared" si="4593"/>
        <v>2333.7000000000003</v>
      </c>
      <c r="I5418" s="5">
        <f t="shared" si="4593"/>
        <v>0</v>
      </c>
      <c r="J5418" s="5">
        <f t="shared" si="4593"/>
        <v>0</v>
      </c>
      <c r="K5418" s="5">
        <f t="shared" si="4593"/>
        <v>0</v>
      </c>
      <c r="L5418" s="5">
        <f t="shared" si="4593"/>
        <v>102.74199999999999</v>
      </c>
      <c r="M5418" s="5">
        <f t="shared" si="4588"/>
        <v>2436.4420000000005</v>
      </c>
      <c r="N5418" s="5">
        <v>33752.819000000003</v>
      </c>
      <c r="O5418" s="5">
        <f>O5419+O5422</f>
        <v>164.5</v>
      </c>
      <c r="P5418" s="5">
        <f t="shared" ref="P5418:V5418" si="4594">P5419+P5422</f>
        <v>0</v>
      </c>
      <c r="Q5418" s="5">
        <f t="shared" si="4594"/>
        <v>0</v>
      </c>
      <c r="R5418" s="5">
        <f t="shared" si="4594"/>
        <v>0</v>
      </c>
      <c r="S5418" s="5">
        <f t="shared" si="4594"/>
        <v>0</v>
      </c>
      <c r="T5418" s="5">
        <v>33752.81899</v>
      </c>
      <c r="U5418" s="5">
        <f t="shared" si="4594"/>
        <v>0</v>
      </c>
      <c r="V5418" s="36">
        <f t="shared" si="4594"/>
        <v>0</v>
      </c>
      <c r="W5418" s="5">
        <f t="shared" si="4565"/>
        <v>99.999999970372826</v>
      </c>
      <c r="X5418" s="26"/>
    </row>
    <row r="5419" spans="1:24" ht="78.75" x14ac:dyDescent="0.25">
      <c r="A5419" s="4" t="s">
        <v>320</v>
      </c>
      <c r="B5419" s="4" t="s">
        <v>1344</v>
      </c>
      <c r="C5419" s="4" t="s">
        <v>321</v>
      </c>
      <c r="D5419" s="4" t="s">
        <v>18</v>
      </c>
      <c r="E5419" s="14" t="s">
        <v>462</v>
      </c>
      <c r="F5419" s="5">
        <f t="shared" ref="F5419:L5420" si="4595">F5420</f>
        <v>2151.8000000000002</v>
      </c>
      <c r="G5419" s="5">
        <f t="shared" si="4595"/>
        <v>2151.8000000000002</v>
      </c>
      <c r="H5419" s="5">
        <f t="shared" si="4595"/>
        <v>2151.8000000000002</v>
      </c>
      <c r="I5419" s="5">
        <f t="shared" si="4595"/>
        <v>0</v>
      </c>
      <c r="J5419" s="5">
        <f t="shared" si="4595"/>
        <v>0</v>
      </c>
      <c r="K5419" s="5">
        <f t="shared" si="4595"/>
        <v>0</v>
      </c>
      <c r="L5419" s="5">
        <f t="shared" si="4595"/>
        <v>127.452</v>
      </c>
      <c r="M5419" s="5">
        <f t="shared" si="4588"/>
        <v>2279.2520000000004</v>
      </c>
      <c r="N5419" s="5">
        <v>30476.330460000001</v>
      </c>
      <c r="O5419" s="5">
        <f>O5420</f>
        <v>45.9</v>
      </c>
      <c r="P5419" s="5">
        <f t="shared" ref="P5419:V5420" si="4596">P5420</f>
        <v>0</v>
      </c>
      <c r="Q5419" s="5">
        <f t="shared" si="4596"/>
        <v>0</v>
      </c>
      <c r="R5419" s="5">
        <f t="shared" si="4596"/>
        <v>0</v>
      </c>
      <c r="S5419" s="5">
        <f t="shared" si="4596"/>
        <v>0</v>
      </c>
      <c r="T5419" s="5">
        <v>30476.330450000001</v>
      </c>
      <c r="U5419" s="5">
        <f t="shared" si="4596"/>
        <v>0</v>
      </c>
      <c r="V5419" s="36">
        <f t="shared" si="4596"/>
        <v>0</v>
      </c>
      <c r="W5419" s="5">
        <f t="shared" si="4565"/>
        <v>99.999999967187648</v>
      </c>
      <c r="X5419" s="26"/>
    </row>
    <row r="5420" spans="1:24" x14ac:dyDescent="0.25">
      <c r="A5420" s="4" t="s">
        <v>320</v>
      </c>
      <c r="B5420" s="4" t="s">
        <v>1344</v>
      </c>
      <c r="C5420" s="4" t="s">
        <v>321</v>
      </c>
      <c r="D5420" s="4" t="s">
        <v>19</v>
      </c>
      <c r="E5420" s="14" t="s">
        <v>463</v>
      </c>
      <c r="F5420" s="5">
        <f t="shared" si="4595"/>
        <v>2151.8000000000002</v>
      </c>
      <c r="G5420" s="5">
        <f t="shared" si="4595"/>
        <v>2151.8000000000002</v>
      </c>
      <c r="H5420" s="5">
        <f t="shared" si="4595"/>
        <v>2151.8000000000002</v>
      </c>
      <c r="I5420" s="5">
        <f t="shared" si="4595"/>
        <v>0</v>
      </c>
      <c r="J5420" s="5">
        <f t="shared" si="4595"/>
        <v>0</v>
      </c>
      <c r="K5420" s="5">
        <f t="shared" si="4595"/>
        <v>0</v>
      </c>
      <c r="L5420" s="5">
        <f t="shared" si="4595"/>
        <v>127.452</v>
      </c>
      <c r="M5420" s="5">
        <f t="shared" si="4588"/>
        <v>2279.2520000000004</v>
      </c>
      <c r="N5420" s="5">
        <v>30476.330460000001</v>
      </c>
      <c r="O5420" s="5">
        <f>O5421</f>
        <v>45.9</v>
      </c>
      <c r="P5420" s="5">
        <f t="shared" si="4596"/>
        <v>0</v>
      </c>
      <c r="Q5420" s="5">
        <f t="shared" si="4596"/>
        <v>0</v>
      </c>
      <c r="R5420" s="5">
        <f t="shared" si="4596"/>
        <v>0</v>
      </c>
      <c r="S5420" s="5">
        <f t="shared" si="4596"/>
        <v>0</v>
      </c>
      <c r="T5420" s="5">
        <v>30476.330450000001</v>
      </c>
      <c r="U5420" s="5">
        <f t="shared" si="4596"/>
        <v>0</v>
      </c>
      <c r="V5420" s="36">
        <f t="shared" si="4596"/>
        <v>0</v>
      </c>
      <c r="W5420" s="5">
        <f t="shared" si="4565"/>
        <v>99.999999967187648</v>
      </c>
      <c r="X5420" s="26"/>
    </row>
    <row r="5421" spans="1:24" ht="31.5" x14ac:dyDescent="0.25">
      <c r="A5421" s="4" t="s">
        <v>320</v>
      </c>
      <c r="B5421" s="4" t="s">
        <v>1344</v>
      </c>
      <c r="C5421" s="4" t="s">
        <v>321</v>
      </c>
      <c r="D5421" s="4" t="s">
        <v>11</v>
      </c>
      <c r="E5421" s="14" t="s">
        <v>465</v>
      </c>
      <c r="F5421" s="5">
        <v>2151.8000000000002</v>
      </c>
      <c r="G5421" s="5">
        <v>2151.8000000000002</v>
      </c>
      <c r="H5421" s="5">
        <v>2151.8000000000002</v>
      </c>
      <c r="I5421" s="5"/>
      <c r="J5421" s="5"/>
      <c r="K5421" s="5"/>
      <c r="L5421" s="5">
        <v>127.452</v>
      </c>
      <c r="M5421" s="5">
        <f t="shared" si="4588"/>
        <v>2279.2520000000004</v>
      </c>
      <c r="N5421" s="5">
        <v>3243.6423599999998</v>
      </c>
      <c r="O5421" s="5">
        <v>45.9</v>
      </c>
      <c r="P5421" s="5">
        <v>0</v>
      </c>
      <c r="Q5421" s="5">
        <v>0</v>
      </c>
      <c r="R5421" s="5">
        <v>0</v>
      </c>
      <c r="S5421" s="5">
        <v>0</v>
      </c>
      <c r="T5421" s="5">
        <v>3243.6423599999998</v>
      </c>
      <c r="U5421" s="5">
        <v>0</v>
      </c>
      <c r="V5421" s="36">
        <v>0</v>
      </c>
      <c r="W5421" s="5">
        <f t="shared" si="4565"/>
        <v>100</v>
      </c>
      <c r="X5421" s="26"/>
    </row>
    <row r="5422" spans="1:24" ht="31.5" x14ac:dyDescent="0.25">
      <c r="A5422" s="4" t="s">
        <v>320</v>
      </c>
      <c r="B5422" s="4" t="s">
        <v>1344</v>
      </c>
      <c r="C5422" s="4" t="s">
        <v>321</v>
      </c>
      <c r="D5422" s="4" t="s">
        <v>12</v>
      </c>
      <c r="E5422" s="14" t="s">
        <v>466</v>
      </c>
      <c r="F5422" s="5">
        <f t="shared" ref="F5422:L5423" si="4597">F5423</f>
        <v>181.9</v>
      </c>
      <c r="G5422" s="5">
        <f t="shared" si="4597"/>
        <v>181.9</v>
      </c>
      <c r="H5422" s="5">
        <f t="shared" si="4597"/>
        <v>181.9</v>
      </c>
      <c r="I5422" s="5">
        <f t="shared" si="4597"/>
        <v>0</v>
      </c>
      <c r="J5422" s="5">
        <f t="shared" si="4597"/>
        <v>0</v>
      </c>
      <c r="K5422" s="5">
        <f t="shared" si="4597"/>
        <v>0</v>
      </c>
      <c r="L5422" s="5">
        <f t="shared" si="4597"/>
        <v>-24.71</v>
      </c>
      <c r="M5422" s="5">
        <f t="shared" si="4588"/>
        <v>157.19</v>
      </c>
      <c r="N5422" s="5">
        <v>3243.6423599999998</v>
      </c>
      <c r="O5422" s="5">
        <f>O5423</f>
        <v>118.6</v>
      </c>
      <c r="P5422" s="5">
        <f t="shared" ref="P5422:V5423" si="4598">P5423</f>
        <v>0</v>
      </c>
      <c r="Q5422" s="5">
        <f t="shared" si="4598"/>
        <v>0</v>
      </c>
      <c r="R5422" s="5">
        <f t="shared" si="4598"/>
        <v>0</v>
      </c>
      <c r="S5422" s="5">
        <f t="shared" si="4598"/>
        <v>0</v>
      </c>
      <c r="T5422" s="5">
        <v>3243.6423599999998</v>
      </c>
      <c r="U5422" s="5">
        <f t="shared" si="4598"/>
        <v>0</v>
      </c>
      <c r="V5422" s="36">
        <f t="shared" si="4598"/>
        <v>0</v>
      </c>
      <c r="W5422" s="5">
        <f t="shared" si="4565"/>
        <v>100</v>
      </c>
      <c r="X5422" s="26"/>
    </row>
    <row r="5423" spans="1:24" x14ac:dyDescent="0.25">
      <c r="A5423" s="4" t="s">
        <v>320</v>
      </c>
      <c r="B5423" s="4" t="s">
        <v>1344</v>
      </c>
      <c r="C5423" s="4" t="s">
        <v>321</v>
      </c>
      <c r="D5423" s="4" t="s">
        <v>117</v>
      </c>
      <c r="E5423" s="14" t="s">
        <v>467</v>
      </c>
      <c r="F5423" s="5">
        <f t="shared" si="4597"/>
        <v>181.9</v>
      </c>
      <c r="G5423" s="5">
        <f t="shared" si="4597"/>
        <v>181.9</v>
      </c>
      <c r="H5423" s="5">
        <f t="shared" si="4597"/>
        <v>181.9</v>
      </c>
      <c r="I5423" s="5">
        <f t="shared" si="4597"/>
        <v>0</v>
      </c>
      <c r="J5423" s="5">
        <f t="shared" si="4597"/>
        <v>0</v>
      </c>
      <c r="K5423" s="5">
        <f t="shared" si="4597"/>
        <v>0</v>
      </c>
      <c r="L5423" s="5">
        <f t="shared" si="4597"/>
        <v>-24.71</v>
      </c>
      <c r="M5423" s="5">
        <f t="shared" si="4588"/>
        <v>157.19</v>
      </c>
      <c r="N5423" s="5">
        <v>1.3441799999999999</v>
      </c>
      <c r="O5423" s="5">
        <f>O5424</f>
        <v>118.6</v>
      </c>
      <c r="P5423" s="5">
        <f t="shared" si="4598"/>
        <v>0</v>
      </c>
      <c r="Q5423" s="5">
        <f t="shared" si="4598"/>
        <v>0</v>
      </c>
      <c r="R5423" s="5">
        <f t="shared" si="4598"/>
        <v>0</v>
      </c>
      <c r="S5423" s="5">
        <f t="shared" si="4598"/>
        <v>0</v>
      </c>
      <c r="T5423" s="5">
        <v>1.3441799999999999</v>
      </c>
      <c r="U5423" s="5">
        <f t="shared" si="4598"/>
        <v>0</v>
      </c>
      <c r="V5423" s="36">
        <f t="shared" si="4598"/>
        <v>0</v>
      </c>
      <c r="W5423" s="5">
        <f t="shared" si="4565"/>
        <v>100</v>
      </c>
      <c r="X5423" s="26"/>
    </row>
    <row r="5424" spans="1:24" ht="31.5" x14ac:dyDescent="0.25">
      <c r="A5424" s="4" t="s">
        <v>320</v>
      </c>
      <c r="B5424" s="4" t="s">
        <v>1344</v>
      </c>
      <c r="C5424" s="4" t="s">
        <v>321</v>
      </c>
      <c r="D5424" s="4" t="s">
        <v>300</v>
      </c>
      <c r="E5424" s="14" t="s">
        <v>469</v>
      </c>
      <c r="F5424" s="5">
        <v>181.9</v>
      </c>
      <c r="G5424" s="5">
        <v>181.9</v>
      </c>
      <c r="H5424" s="5">
        <v>181.9</v>
      </c>
      <c r="I5424" s="5"/>
      <c r="J5424" s="5"/>
      <c r="K5424" s="5"/>
      <c r="L5424" s="5">
        <v>-24.71</v>
      </c>
      <c r="M5424" s="5">
        <f t="shared" si="4588"/>
        <v>157.19</v>
      </c>
      <c r="N5424" s="5">
        <v>1.3441799999999999</v>
      </c>
      <c r="O5424" s="5">
        <v>118.6</v>
      </c>
      <c r="P5424" s="5">
        <v>0</v>
      </c>
      <c r="Q5424" s="5">
        <v>0</v>
      </c>
      <c r="R5424" s="5">
        <v>0</v>
      </c>
      <c r="S5424" s="5">
        <v>0</v>
      </c>
      <c r="T5424" s="5">
        <v>1.3441799999999999</v>
      </c>
      <c r="U5424" s="5">
        <v>0</v>
      </c>
      <c r="V5424" s="36">
        <v>0</v>
      </c>
      <c r="W5424" s="5">
        <f t="shared" si="4565"/>
        <v>100</v>
      </c>
      <c r="X5424" s="26"/>
    </row>
    <row r="5425" spans="1:24" x14ac:dyDescent="0.25">
      <c r="A5425" s="4" t="s">
        <v>320</v>
      </c>
      <c r="B5425" s="4" t="s">
        <v>1344</v>
      </c>
      <c r="C5425" s="4" t="s">
        <v>321</v>
      </c>
      <c r="D5425" s="4" t="s">
        <v>13</v>
      </c>
      <c r="E5425" s="14" t="s">
        <v>480</v>
      </c>
      <c r="F5425" s="5">
        <f t="shared" ref="F5425:L5428" si="4599">F5426</f>
        <v>336.8</v>
      </c>
      <c r="G5425" s="5">
        <f t="shared" si="4599"/>
        <v>336.8</v>
      </c>
      <c r="H5425" s="5">
        <f t="shared" si="4599"/>
        <v>336.8</v>
      </c>
      <c r="I5425" s="5">
        <f t="shared" si="4599"/>
        <v>0</v>
      </c>
      <c r="J5425" s="5">
        <f t="shared" si="4599"/>
        <v>0</v>
      </c>
      <c r="K5425" s="5">
        <f t="shared" si="4599"/>
        <v>0</v>
      </c>
      <c r="L5425" s="5">
        <f t="shared" si="4599"/>
        <v>0</v>
      </c>
      <c r="M5425" s="5">
        <f t="shared" si="4588"/>
        <v>336.8</v>
      </c>
      <c r="N5425" s="5">
        <v>31.501999999999999</v>
      </c>
      <c r="O5425" s="5">
        <f t="shared" ref="O5425:O5428" si="4600">O5426</f>
        <v>0</v>
      </c>
      <c r="P5425" s="5">
        <f t="shared" ref="P5425:V5428" si="4601">P5426</f>
        <v>0</v>
      </c>
      <c r="Q5425" s="5">
        <f t="shared" si="4601"/>
        <v>0</v>
      </c>
      <c r="R5425" s="5">
        <f t="shared" si="4601"/>
        <v>0</v>
      </c>
      <c r="S5425" s="5">
        <f t="shared" si="4601"/>
        <v>0</v>
      </c>
      <c r="T5425" s="5">
        <v>31.501999999999999</v>
      </c>
      <c r="U5425" s="5">
        <f t="shared" si="4601"/>
        <v>0</v>
      </c>
      <c r="V5425" s="36">
        <f t="shared" si="4601"/>
        <v>0</v>
      </c>
      <c r="W5425" s="5">
        <f t="shared" si="4565"/>
        <v>100</v>
      </c>
      <c r="X5425" s="26"/>
    </row>
    <row r="5426" spans="1:24" x14ac:dyDescent="0.25">
      <c r="A5426" s="4" t="s">
        <v>320</v>
      </c>
      <c r="B5426" s="4" t="s">
        <v>1344</v>
      </c>
      <c r="C5426" s="4" t="s">
        <v>321</v>
      </c>
      <c r="D5426" s="4" t="s">
        <v>20</v>
      </c>
      <c r="E5426" s="14" t="s">
        <v>483</v>
      </c>
      <c r="F5426" s="5">
        <f t="shared" si="4599"/>
        <v>336.8</v>
      </c>
      <c r="G5426" s="5">
        <f t="shared" si="4599"/>
        <v>336.8</v>
      </c>
      <c r="H5426" s="5">
        <f t="shared" si="4599"/>
        <v>336.8</v>
      </c>
      <c r="I5426" s="5">
        <f t="shared" si="4599"/>
        <v>0</v>
      </c>
      <c r="J5426" s="5">
        <f t="shared" si="4599"/>
        <v>0</v>
      </c>
      <c r="K5426" s="5">
        <f t="shared" si="4599"/>
        <v>0</v>
      </c>
      <c r="L5426" s="5">
        <f t="shared" si="4599"/>
        <v>0</v>
      </c>
      <c r="M5426" s="5">
        <f t="shared" si="4588"/>
        <v>336.8</v>
      </c>
      <c r="N5426" s="5">
        <v>31.501999999999999</v>
      </c>
      <c r="O5426" s="5">
        <f t="shared" si="4600"/>
        <v>0</v>
      </c>
      <c r="P5426" s="5">
        <f t="shared" si="4601"/>
        <v>0</v>
      </c>
      <c r="Q5426" s="5">
        <f t="shared" si="4601"/>
        <v>0</v>
      </c>
      <c r="R5426" s="5">
        <f t="shared" si="4601"/>
        <v>0</v>
      </c>
      <c r="S5426" s="5">
        <f t="shared" si="4601"/>
        <v>0</v>
      </c>
      <c r="T5426" s="5">
        <v>31.501999999999999</v>
      </c>
      <c r="U5426" s="5">
        <f t="shared" si="4601"/>
        <v>0</v>
      </c>
      <c r="V5426" s="36">
        <f t="shared" si="4601"/>
        <v>0</v>
      </c>
      <c r="W5426" s="5">
        <f t="shared" si="4565"/>
        <v>100</v>
      </c>
      <c r="X5426" s="26"/>
    </row>
    <row r="5427" spans="1:24" ht="31.5" x14ac:dyDescent="0.25">
      <c r="A5427" s="4" t="s">
        <v>320</v>
      </c>
      <c r="B5427" s="4" t="s">
        <v>1344</v>
      </c>
      <c r="C5427" s="4" t="s">
        <v>247</v>
      </c>
      <c r="D5427" s="4"/>
      <c r="E5427" s="14" t="s">
        <v>878</v>
      </c>
      <c r="F5427" s="5">
        <f t="shared" si="4599"/>
        <v>336.8</v>
      </c>
      <c r="G5427" s="5">
        <f t="shared" si="4599"/>
        <v>336.8</v>
      </c>
      <c r="H5427" s="5">
        <f t="shared" si="4599"/>
        <v>336.8</v>
      </c>
      <c r="I5427" s="5">
        <f t="shared" si="4599"/>
        <v>0</v>
      </c>
      <c r="J5427" s="5">
        <f t="shared" si="4599"/>
        <v>0</v>
      </c>
      <c r="K5427" s="5">
        <f t="shared" si="4599"/>
        <v>0</v>
      </c>
      <c r="L5427" s="5">
        <f t="shared" si="4599"/>
        <v>0</v>
      </c>
      <c r="M5427" s="5">
        <f t="shared" si="4588"/>
        <v>336.8</v>
      </c>
      <c r="N5427" s="5">
        <v>98.436999999999998</v>
      </c>
      <c r="O5427" s="5">
        <f t="shared" si="4600"/>
        <v>0</v>
      </c>
      <c r="P5427" s="5">
        <f t="shared" si="4601"/>
        <v>0</v>
      </c>
      <c r="Q5427" s="5">
        <f t="shared" si="4601"/>
        <v>0</v>
      </c>
      <c r="R5427" s="5">
        <f t="shared" si="4601"/>
        <v>0</v>
      </c>
      <c r="S5427" s="5">
        <f t="shared" si="4601"/>
        <v>0</v>
      </c>
      <c r="T5427" s="5">
        <v>98.436999999999998</v>
      </c>
      <c r="U5427" s="5">
        <f t="shared" si="4601"/>
        <v>0</v>
      </c>
      <c r="V5427" s="36">
        <f t="shared" si="4601"/>
        <v>0</v>
      </c>
      <c r="W5427" s="5">
        <f t="shared" si="4565"/>
        <v>100</v>
      </c>
      <c r="X5427" s="26"/>
    </row>
    <row r="5428" spans="1:24" x14ac:dyDescent="0.25">
      <c r="A5428" s="4" t="s">
        <v>320</v>
      </c>
      <c r="B5428" s="4" t="s">
        <v>1344</v>
      </c>
      <c r="C5428" s="4" t="s">
        <v>323</v>
      </c>
      <c r="D5428" s="4"/>
      <c r="E5428" s="14" t="s">
        <v>500</v>
      </c>
      <c r="F5428" s="5">
        <f t="shared" si="4599"/>
        <v>336.8</v>
      </c>
      <c r="G5428" s="5">
        <f t="shared" si="4599"/>
        <v>336.8</v>
      </c>
      <c r="H5428" s="5">
        <f t="shared" si="4599"/>
        <v>336.8</v>
      </c>
      <c r="I5428" s="5">
        <f t="shared" si="4599"/>
        <v>0</v>
      </c>
      <c r="J5428" s="5">
        <f t="shared" si="4599"/>
        <v>0</v>
      </c>
      <c r="K5428" s="5">
        <f t="shared" si="4599"/>
        <v>0</v>
      </c>
      <c r="L5428" s="5">
        <f t="shared" si="4599"/>
        <v>0</v>
      </c>
      <c r="M5428" s="5">
        <f t="shared" si="4588"/>
        <v>336.8</v>
      </c>
      <c r="N5428" s="5">
        <v>98.436999999999998</v>
      </c>
      <c r="O5428" s="5">
        <f t="shared" si="4600"/>
        <v>0</v>
      </c>
      <c r="P5428" s="5">
        <f t="shared" si="4601"/>
        <v>0</v>
      </c>
      <c r="Q5428" s="5">
        <f t="shared" si="4601"/>
        <v>0</v>
      </c>
      <c r="R5428" s="5">
        <f t="shared" si="4601"/>
        <v>0</v>
      </c>
      <c r="S5428" s="5">
        <f t="shared" si="4601"/>
        <v>0</v>
      </c>
      <c r="T5428" s="5">
        <v>98.436999999999998</v>
      </c>
      <c r="U5428" s="5">
        <f t="shared" si="4601"/>
        <v>0</v>
      </c>
      <c r="V5428" s="36">
        <f t="shared" si="4601"/>
        <v>0</v>
      </c>
      <c r="W5428" s="5">
        <f t="shared" si="4565"/>
        <v>100</v>
      </c>
      <c r="X5428" s="26"/>
    </row>
    <row r="5429" spans="1:24" x14ac:dyDescent="0.25">
      <c r="A5429" s="4" t="s">
        <v>320</v>
      </c>
      <c r="B5429" s="4" t="s">
        <v>1344</v>
      </c>
      <c r="C5429" s="4" t="s">
        <v>323</v>
      </c>
      <c r="D5429" s="4" t="s">
        <v>13</v>
      </c>
      <c r="E5429" s="14" t="s">
        <v>480</v>
      </c>
      <c r="F5429" s="5">
        <v>336.8</v>
      </c>
      <c r="G5429" s="5">
        <v>336.8</v>
      </c>
      <c r="H5429" s="5">
        <v>336.8</v>
      </c>
      <c r="I5429" s="5"/>
      <c r="J5429" s="5"/>
      <c r="K5429" s="5"/>
      <c r="L5429" s="5"/>
      <c r="M5429" s="5">
        <f t="shared" si="4588"/>
        <v>336.8</v>
      </c>
      <c r="N5429" s="5">
        <v>98.436999999999998</v>
      </c>
      <c r="O5429" s="5">
        <v>0</v>
      </c>
      <c r="P5429" s="5">
        <v>0</v>
      </c>
      <c r="Q5429" s="5">
        <v>0</v>
      </c>
      <c r="R5429" s="5">
        <v>0</v>
      </c>
      <c r="S5429" s="5">
        <v>0</v>
      </c>
      <c r="T5429" s="5">
        <v>98.436999999999998</v>
      </c>
      <c r="U5429" s="5">
        <v>0</v>
      </c>
      <c r="V5429" s="36">
        <v>0</v>
      </c>
      <c r="W5429" s="5">
        <f t="shared" si="4565"/>
        <v>100</v>
      </c>
      <c r="X5429" s="26"/>
    </row>
    <row r="5430" spans="1:24" x14ac:dyDescent="0.25">
      <c r="A5430" s="4" t="s">
        <v>320</v>
      </c>
      <c r="B5430" s="4" t="s">
        <v>1344</v>
      </c>
      <c r="C5430" s="4" t="s">
        <v>323</v>
      </c>
      <c r="D5430" s="4" t="s">
        <v>20</v>
      </c>
      <c r="E5430" s="14" t="s">
        <v>483</v>
      </c>
      <c r="F5430" s="5">
        <f t="shared" ref="F5430:L5431" si="4602">F5431</f>
        <v>1578.3999999999999</v>
      </c>
      <c r="G5430" s="5">
        <f t="shared" si="4602"/>
        <v>1578.3999999999999</v>
      </c>
      <c r="H5430" s="5">
        <f t="shared" si="4602"/>
        <v>1578.3999999999999</v>
      </c>
      <c r="I5430" s="5">
        <f t="shared" si="4602"/>
        <v>0</v>
      </c>
      <c r="J5430" s="5">
        <f t="shared" si="4602"/>
        <v>0</v>
      </c>
      <c r="K5430" s="5">
        <f t="shared" si="4602"/>
        <v>0</v>
      </c>
      <c r="L5430" s="5">
        <f t="shared" si="4602"/>
        <v>-16.600000000000001</v>
      </c>
      <c r="M5430" s="5">
        <f t="shared" si="4588"/>
        <v>1561.8</v>
      </c>
      <c r="N5430" s="5">
        <v>98.436999999999998</v>
      </c>
      <c r="O5430" s="5">
        <f>O5431</f>
        <v>744.94500000000005</v>
      </c>
      <c r="P5430" s="5">
        <f t="shared" ref="P5430:V5431" si="4603">P5431</f>
        <v>0</v>
      </c>
      <c r="Q5430" s="5">
        <f t="shared" si="4603"/>
        <v>0</v>
      </c>
      <c r="R5430" s="5">
        <f t="shared" si="4603"/>
        <v>0</v>
      </c>
      <c r="S5430" s="5">
        <f t="shared" si="4603"/>
        <v>0</v>
      </c>
      <c r="T5430" s="5">
        <v>98.436999999999998</v>
      </c>
      <c r="U5430" s="5">
        <f t="shared" si="4603"/>
        <v>0</v>
      </c>
      <c r="V5430" s="36">
        <f t="shared" si="4603"/>
        <v>0</v>
      </c>
      <c r="W5430" s="5">
        <f t="shared" si="4565"/>
        <v>100</v>
      </c>
      <c r="X5430" s="26"/>
    </row>
    <row r="5431" spans="1:24" ht="47.25" x14ac:dyDescent="0.25">
      <c r="A5431" s="4" t="s">
        <v>320</v>
      </c>
      <c r="B5431" s="4" t="s">
        <v>1344</v>
      </c>
      <c r="C5431" s="4" t="s">
        <v>174</v>
      </c>
      <c r="D5431" s="4"/>
      <c r="E5431" s="14" t="s">
        <v>879</v>
      </c>
      <c r="F5431" s="5">
        <f t="shared" si="4602"/>
        <v>1578.3999999999999</v>
      </c>
      <c r="G5431" s="5">
        <f t="shared" si="4602"/>
        <v>1578.3999999999999</v>
      </c>
      <c r="H5431" s="5">
        <f t="shared" si="4602"/>
        <v>1578.3999999999999</v>
      </c>
      <c r="I5431" s="5">
        <f t="shared" si="4602"/>
        <v>0</v>
      </c>
      <c r="J5431" s="5">
        <f t="shared" si="4602"/>
        <v>0</v>
      </c>
      <c r="K5431" s="5">
        <f t="shared" si="4602"/>
        <v>0</v>
      </c>
      <c r="L5431" s="5">
        <f t="shared" si="4602"/>
        <v>-16.600000000000001</v>
      </c>
      <c r="M5431" s="5">
        <f t="shared" si="4588"/>
        <v>1561.8</v>
      </c>
      <c r="N5431" s="5">
        <v>89386.374769999995</v>
      </c>
      <c r="O5431" s="5">
        <f>O5432</f>
        <v>744.94500000000005</v>
      </c>
      <c r="P5431" s="5">
        <f t="shared" si="4603"/>
        <v>0</v>
      </c>
      <c r="Q5431" s="5">
        <f t="shared" si="4603"/>
        <v>0</v>
      </c>
      <c r="R5431" s="5">
        <f t="shared" si="4603"/>
        <v>0</v>
      </c>
      <c r="S5431" s="5">
        <f t="shared" si="4603"/>
        <v>0</v>
      </c>
      <c r="T5431" s="5">
        <v>89386.374330000006</v>
      </c>
      <c r="U5431" s="5">
        <f t="shared" si="4603"/>
        <v>0</v>
      </c>
      <c r="V5431" s="36">
        <f t="shared" si="4603"/>
        <v>0</v>
      </c>
      <c r="W5431" s="5">
        <f t="shared" si="4565"/>
        <v>99.999999507754964</v>
      </c>
      <c r="X5431" s="26"/>
    </row>
    <row r="5432" spans="1:24" ht="47.25" x14ac:dyDescent="0.25">
      <c r="A5432" s="4" t="s">
        <v>320</v>
      </c>
      <c r="B5432" s="4" t="s">
        <v>1344</v>
      </c>
      <c r="C5432" s="4" t="s">
        <v>324</v>
      </c>
      <c r="D5432" s="4"/>
      <c r="E5432" s="14" t="s">
        <v>497</v>
      </c>
      <c r="F5432" s="5">
        <f t="shared" ref="F5432:L5432" si="4604">F5433+F5435</f>
        <v>1578.3999999999999</v>
      </c>
      <c r="G5432" s="5">
        <f t="shared" si="4604"/>
        <v>1578.3999999999999</v>
      </c>
      <c r="H5432" s="5">
        <f t="shared" si="4604"/>
        <v>1578.3999999999999</v>
      </c>
      <c r="I5432" s="5">
        <f t="shared" si="4604"/>
        <v>0</v>
      </c>
      <c r="J5432" s="5">
        <f t="shared" si="4604"/>
        <v>0</v>
      </c>
      <c r="K5432" s="5">
        <f t="shared" si="4604"/>
        <v>0</v>
      </c>
      <c r="L5432" s="5">
        <f t="shared" si="4604"/>
        <v>-16.600000000000001</v>
      </c>
      <c r="M5432" s="5">
        <f t="shared" si="4588"/>
        <v>1561.8</v>
      </c>
      <c r="N5432" s="5">
        <v>82445.50821</v>
      </c>
      <c r="O5432" s="5">
        <f>O5433+O5435</f>
        <v>744.94500000000005</v>
      </c>
      <c r="P5432" s="5">
        <f t="shared" ref="P5432:V5432" si="4605">P5433+P5435</f>
        <v>0</v>
      </c>
      <c r="Q5432" s="5">
        <f t="shared" si="4605"/>
        <v>0</v>
      </c>
      <c r="R5432" s="5">
        <f t="shared" si="4605"/>
        <v>0</v>
      </c>
      <c r="S5432" s="5">
        <f t="shared" si="4605"/>
        <v>0</v>
      </c>
      <c r="T5432" s="5">
        <v>82445.50821</v>
      </c>
      <c r="U5432" s="5">
        <f t="shared" si="4605"/>
        <v>0</v>
      </c>
      <c r="V5432" s="36">
        <f t="shared" si="4605"/>
        <v>0</v>
      </c>
      <c r="W5432" s="5">
        <f t="shared" si="4565"/>
        <v>100</v>
      </c>
      <c r="X5432" s="26"/>
    </row>
    <row r="5433" spans="1:24" ht="78.75" x14ac:dyDescent="0.25">
      <c r="A5433" s="4" t="s">
        <v>320</v>
      </c>
      <c r="B5433" s="4" t="s">
        <v>1344</v>
      </c>
      <c r="C5433" s="4" t="s">
        <v>324</v>
      </c>
      <c r="D5433" s="4" t="s">
        <v>18</v>
      </c>
      <c r="E5433" s="14" t="s">
        <v>462</v>
      </c>
      <c r="F5433" s="5">
        <f t="shared" ref="F5433:L5433" si="4606">F5434</f>
        <v>159.80000000000001</v>
      </c>
      <c r="G5433" s="5">
        <f t="shared" si="4606"/>
        <v>159.80000000000001</v>
      </c>
      <c r="H5433" s="5">
        <f t="shared" si="4606"/>
        <v>159.80000000000001</v>
      </c>
      <c r="I5433" s="5">
        <f t="shared" si="4606"/>
        <v>0</v>
      </c>
      <c r="J5433" s="5">
        <f t="shared" si="4606"/>
        <v>0</v>
      </c>
      <c r="K5433" s="5">
        <f t="shared" si="4606"/>
        <v>0</v>
      </c>
      <c r="L5433" s="5">
        <f t="shared" si="4606"/>
        <v>-16.600000000000001</v>
      </c>
      <c r="M5433" s="5">
        <f t="shared" si="4588"/>
        <v>143.20000000000002</v>
      </c>
      <c r="N5433" s="5">
        <v>72487.189100000003</v>
      </c>
      <c r="O5433" s="5">
        <f>O5434</f>
        <v>0</v>
      </c>
      <c r="P5433" s="5">
        <f t="shared" ref="P5433:V5433" si="4607">P5434</f>
        <v>0</v>
      </c>
      <c r="Q5433" s="5">
        <f t="shared" si="4607"/>
        <v>0</v>
      </c>
      <c r="R5433" s="5">
        <f t="shared" si="4607"/>
        <v>0</v>
      </c>
      <c r="S5433" s="5">
        <f t="shared" si="4607"/>
        <v>0</v>
      </c>
      <c r="T5433" s="5">
        <v>72487.189100000003</v>
      </c>
      <c r="U5433" s="5">
        <f t="shared" si="4607"/>
        <v>0</v>
      </c>
      <c r="V5433" s="36">
        <f t="shared" si="4607"/>
        <v>0</v>
      </c>
      <c r="W5433" s="5">
        <f t="shared" si="4565"/>
        <v>100</v>
      </c>
      <c r="X5433" s="26"/>
    </row>
    <row r="5434" spans="1:24" x14ac:dyDescent="0.25">
      <c r="A5434" s="4" t="s">
        <v>320</v>
      </c>
      <c r="B5434" s="4" t="s">
        <v>1344</v>
      </c>
      <c r="C5434" s="4" t="s">
        <v>324</v>
      </c>
      <c r="D5434" s="4" t="s">
        <v>19</v>
      </c>
      <c r="E5434" s="14" t="s">
        <v>463</v>
      </c>
      <c r="F5434" s="5">
        <v>159.80000000000001</v>
      </c>
      <c r="G5434" s="5">
        <v>159.80000000000001</v>
      </c>
      <c r="H5434" s="5">
        <v>159.80000000000001</v>
      </c>
      <c r="I5434" s="5"/>
      <c r="J5434" s="5"/>
      <c r="K5434" s="5"/>
      <c r="L5434" s="5">
        <v>-16.600000000000001</v>
      </c>
      <c r="M5434" s="5">
        <f t="shared" si="4588"/>
        <v>143.20000000000002</v>
      </c>
      <c r="N5434" s="5">
        <v>72487.189100000003</v>
      </c>
      <c r="O5434" s="5">
        <v>0</v>
      </c>
      <c r="P5434" s="5">
        <v>0</v>
      </c>
      <c r="Q5434" s="5">
        <v>0</v>
      </c>
      <c r="R5434" s="5">
        <v>0</v>
      </c>
      <c r="S5434" s="5">
        <v>0</v>
      </c>
      <c r="T5434" s="5">
        <v>72487.189100000003</v>
      </c>
      <c r="U5434" s="5">
        <v>0</v>
      </c>
      <c r="V5434" s="36">
        <v>0</v>
      </c>
      <c r="W5434" s="5">
        <f t="shared" si="4565"/>
        <v>100</v>
      </c>
      <c r="X5434" s="26"/>
    </row>
    <row r="5435" spans="1:24" ht="31.5" x14ac:dyDescent="0.25">
      <c r="A5435" s="4" t="s">
        <v>320</v>
      </c>
      <c r="B5435" s="4" t="s">
        <v>1344</v>
      </c>
      <c r="C5435" s="4" t="s">
        <v>324</v>
      </c>
      <c r="D5435" s="4" t="s">
        <v>11</v>
      </c>
      <c r="E5435" s="14" t="s">
        <v>465</v>
      </c>
      <c r="F5435" s="5">
        <f t="shared" ref="F5435:L5435" si="4608">F5436</f>
        <v>1418.6</v>
      </c>
      <c r="G5435" s="5">
        <f t="shared" si="4608"/>
        <v>1418.6</v>
      </c>
      <c r="H5435" s="5">
        <f t="shared" si="4608"/>
        <v>1418.6</v>
      </c>
      <c r="I5435" s="5">
        <f t="shared" si="4608"/>
        <v>0</v>
      </c>
      <c r="J5435" s="5">
        <f t="shared" si="4608"/>
        <v>0</v>
      </c>
      <c r="K5435" s="5">
        <f t="shared" si="4608"/>
        <v>0</v>
      </c>
      <c r="L5435" s="5">
        <f t="shared" si="4608"/>
        <v>0</v>
      </c>
      <c r="M5435" s="5">
        <f t="shared" si="4588"/>
        <v>1418.6</v>
      </c>
      <c r="N5435" s="5">
        <v>9687.4026200000008</v>
      </c>
      <c r="O5435" s="5">
        <f>O5436</f>
        <v>744.94500000000005</v>
      </c>
      <c r="P5435" s="5">
        <f t="shared" ref="P5435:V5435" si="4609">P5436</f>
        <v>0</v>
      </c>
      <c r="Q5435" s="5">
        <f t="shared" si="4609"/>
        <v>0</v>
      </c>
      <c r="R5435" s="5">
        <f t="shared" si="4609"/>
        <v>0</v>
      </c>
      <c r="S5435" s="5">
        <f t="shared" si="4609"/>
        <v>0</v>
      </c>
      <c r="T5435" s="5">
        <v>9687.4026200000008</v>
      </c>
      <c r="U5435" s="5">
        <f t="shared" si="4609"/>
        <v>0</v>
      </c>
      <c r="V5435" s="36">
        <f t="shared" si="4609"/>
        <v>0</v>
      </c>
      <c r="W5435" s="5">
        <f t="shared" si="4565"/>
        <v>100</v>
      </c>
      <c r="X5435" s="26"/>
    </row>
    <row r="5436" spans="1:24" ht="31.5" x14ac:dyDescent="0.25">
      <c r="A5436" s="4" t="s">
        <v>320</v>
      </c>
      <c r="B5436" s="4" t="s">
        <v>1344</v>
      </c>
      <c r="C5436" s="4" t="s">
        <v>324</v>
      </c>
      <c r="D5436" s="4" t="s">
        <v>12</v>
      </c>
      <c r="E5436" s="14" t="s">
        <v>466</v>
      </c>
      <c r="F5436" s="5">
        <v>1418.6</v>
      </c>
      <c r="G5436" s="5">
        <v>1418.6</v>
      </c>
      <c r="H5436" s="5">
        <v>1418.6</v>
      </c>
      <c r="I5436" s="5"/>
      <c r="J5436" s="5"/>
      <c r="K5436" s="5"/>
      <c r="L5436" s="5"/>
      <c r="M5436" s="5">
        <f t="shared" si="4588"/>
        <v>1418.6</v>
      </c>
      <c r="N5436" s="5">
        <v>9687.4026200000008</v>
      </c>
      <c r="O5436" s="5">
        <v>744.94500000000005</v>
      </c>
      <c r="P5436" s="5">
        <v>0</v>
      </c>
      <c r="Q5436" s="5">
        <v>0</v>
      </c>
      <c r="R5436" s="5">
        <v>0</v>
      </c>
      <c r="S5436" s="5">
        <v>0</v>
      </c>
      <c r="T5436" s="5">
        <v>9687.4026200000008</v>
      </c>
      <c r="U5436" s="5">
        <v>0</v>
      </c>
      <c r="V5436" s="36">
        <v>0</v>
      </c>
      <c r="W5436" s="5">
        <f t="shared" si="4565"/>
        <v>100</v>
      </c>
      <c r="X5436" s="26"/>
    </row>
    <row r="5437" spans="1:24" x14ac:dyDescent="0.25">
      <c r="A5437" s="4" t="s">
        <v>320</v>
      </c>
      <c r="B5437" s="4" t="s">
        <v>1344</v>
      </c>
      <c r="C5437" s="4" t="s">
        <v>324</v>
      </c>
      <c r="D5437" s="4" t="s">
        <v>13</v>
      </c>
      <c r="E5437" s="14" t="s">
        <v>480</v>
      </c>
      <c r="F5437" s="5">
        <f t="shared" ref="F5437:L5438" si="4610">F5438</f>
        <v>5857</v>
      </c>
      <c r="G5437" s="5">
        <f t="shared" si="4610"/>
        <v>5857</v>
      </c>
      <c r="H5437" s="5">
        <f t="shared" si="4610"/>
        <v>5857</v>
      </c>
      <c r="I5437" s="5">
        <f t="shared" si="4610"/>
        <v>0</v>
      </c>
      <c r="J5437" s="5">
        <f t="shared" si="4610"/>
        <v>0</v>
      </c>
      <c r="K5437" s="5">
        <f t="shared" si="4610"/>
        <v>0</v>
      </c>
      <c r="L5437" s="5">
        <f t="shared" si="4610"/>
        <v>0</v>
      </c>
      <c r="M5437" s="5">
        <f t="shared" si="4588"/>
        <v>5857</v>
      </c>
      <c r="N5437" s="5">
        <v>270.91649000000001</v>
      </c>
      <c r="O5437" s="5">
        <f>O5438</f>
        <v>2863.9278100000001</v>
      </c>
      <c r="P5437" s="5">
        <f t="shared" ref="P5437:V5438" si="4611">P5438</f>
        <v>6383.6590000000006</v>
      </c>
      <c r="Q5437" s="5">
        <f t="shared" si="4611"/>
        <v>2863.9278100000001</v>
      </c>
      <c r="R5437" s="5">
        <f t="shared" si="4611"/>
        <v>0</v>
      </c>
      <c r="S5437" s="5">
        <f t="shared" si="4611"/>
        <v>0</v>
      </c>
      <c r="T5437" s="5">
        <v>270.91649000000001</v>
      </c>
      <c r="U5437" s="5">
        <f t="shared" si="4611"/>
        <v>6383.6590000000006</v>
      </c>
      <c r="V5437" s="36">
        <f t="shared" si="4611"/>
        <v>0</v>
      </c>
      <c r="W5437" s="5">
        <f t="shared" si="4565"/>
        <v>100</v>
      </c>
      <c r="X5437" s="26"/>
    </row>
    <row r="5438" spans="1:24" x14ac:dyDescent="0.25">
      <c r="A5438" s="4" t="s">
        <v>320</v>
      </c>
      <c r="B5438" s="4" t="s">
        <v>1344</v>
      </c>
      <c r="C5438" s="4" t="s">
        <v>324</v>
      </c>
      <c r="D5438" s="4" t="s">
        <v>20</v>
      </c>
      <c r="E5438" s="14" t="s">
        <v>483</v>
      </c>
      <c r="F5438" s="5">
        <f t="shared" si="4610"/>
        <v>5857</v>
      </c>
      <c r="G5438" s="5">
        <f t="shared" si="4610"/>
        <v>5857</v>
      </c>
      <c r="H5438" s="5">
        <f t="shared" si="4610"/>
        <v>5857</v>
      </c>
      <c r="I5438" s="5">
        <f t="shared" si="4610"/>
        <v>0</v>
      </c>
      <c r="J5438" s="5">
        <f t="shared" si="4610"/>
        <v>0</v>
      </c>
      <c r="K5438" s="5">
        <f t="shared" si="4610"/>
        <v>0</v>
      </c>
      <c r="L5438" s="5">
        <f t="shared" si="4610"/>
        <v>0</v>
      </c>
      <c r="M5438" s="5">
        <f t="shared" si="4588"/>
        <v>5857</v>
      </c>
      <c r="N5438" s="5">
        <v>270.91649000000001</v>
      </c>
      <c r="O5438" s="5">
        <f>O5439</f>
        <v>2863.9278100000001</v>
      </c>
      <c r="P5438" s="5">
        <f t="shared" si="4611"/>
        <v>6383.6590000000006</v>
      </c>
      <c r="Q5438" s="5">
        <f t="shared" si="4611"/>
        <v>2863.9278100000001</v>
      </c>
      <c r="R5438" s="5">
        <f t="shared" si="4611"/>
        <v>0</v>
      </c>
      <c r="S5438" s="5">
        <f t="shared" si="4611"/>
        <v>0</v>
      </c>
      <c r="T5438" s="5">
        <v>270.91649000000001</v>
      </c>
      <c r="U5438" s="5">
        <f t="shared" si="4611"/>
        <v>6383.6590000000006</v>
      </c>
      <c r="V5438" s="36">
        <f t="shared" si="4611"/>
        <v>0</v>
      </c>
      <c r="W5438" s="5">
        <f t="shared" si="4565"/>
        <v>100</v>
      </c>
      <c r="X5438" s="26"/>
    </row>
    <row r="5439" spans="1:24" ht="31.5" x14ac:dyDescent="0.25">
      <c r="A5439" s="4" t="s">
        <v>320</v>
      </c>
      <c r="B5439" s="4" t="s">
        <v>1344</v>
      </c>
      <c r="C5439" s="4" t="s">
        <v>172</v>
      </c>
      <c r="D5439" s="4"/>
      <c r="E5439" s="14" t="s">
        <v>502</v>
      </c>
      <c r="F5439" s="5">
        <f t="shared" ref="F5439:L5439" si="4612">F5440+F5442</f>
        <v>5857</v>
      </c>
      <c r="G5439" s="5">
        <f t="shared" si="4612"/>
        <v>5857</v>
      </c>
      <c r="H5439" s="5">
        <f t="shared" si="4612"/>
        <v>5857</v>
      </c>
      <c r="I5439" s="5">
        <f t="shared" si="4612"/>
        <v>0</v>
      </c>
      <c r="J5439" s="5">
        <f t="shared" si="4612"/>
        <v>0</v>
      </c>
      <c r="K5439" s="5">
        <f t="shared" si="4612"/>
        <v>0</v>
      </c>
      <c r="L5439" s="5">
        <f t="shared" si="4612"/>
        <v>0</v>
      </c>
      <c r="M5439" s="5">
        <f t="shared" si="4588"/>
        <v>5857</v>
      </c>
      <c r="N5439" s="5">
        <v>6383.6590000000006</v>
      </c>
      <c r="O5439" s="5">
        <f>O5440+O5442</f>
        <v>2863.9278100000001</v>
      </c>
      <c r="P5439" s="5">
        <f t="shared" ref="P5439:V5439" si="4613">P5440+P5442</f>
        <v>6383.6590000000006</v>
      </c>
      <c r="Q5439" s="5">
        <f t="shared" si="4613"/>
        <v>2863.9278100000001</v>
      </c>
      <c r="R5439" s="5">
        <f t="shared" si="4613"/>
        <v>0</v>
      </c>
      <c r="S5439" s="5">
        <f t="shared" si="4613"/>
        <v>0</v>
      </c>
      <c r="T5439" s="5">
        <v>6383.6590000000006</v>
      </c>
      <c r="U5439" s="5">
        <f t="shared" si="4613"/>
        <v>6383.6590000000006</v>
      </c>
      <c r="V5439" s="36">
        <f t="shared" si="4613"/>
        <v>0</v>
      </c>
      <c r="W5439" s="5">
        <f t="shared" si="4565"/>
        <v>100</v>
      </c>
      <c r="X5439" s="26"/>
    </row>
    <row r="5440" spans="1:24" ht="78.75" x14ac:dyDescent="0.25">
      <c r="A5440" s="4" t="s">
        <v>320</v>
      </c>
      <c r="B5440" s="4" t="s">
        <v>1344</v>
      </c>
      <c r="C5440" s="4" t="s">
        <v>172</v>
      </c>
      <c r="D5440" s="4" t="s">
        <v>18</v>
      </c>
      <c r="E5440" s="14" t="s">
        <v>462</v>
      </c>
      <c r="F5440" s="5">
        <f t="shared" ref="F5440:L5440" si="4614">F5441</f>
        <v>3936.3999999999996</v>
      </c>
      <c r="G5440" s="5">
        <f t="shared" si="4614"/>
        <v>3936.3999999999996</v>
      </c>
      <c r="H5440" s="5">
        <f t="shared" si="4614"/>
        <v>3936.3999999999996</v>
      </c>
      <c r="I5440" s="5">
        <f t="shared" si="4614"/>
        <v>0</v>
      </c>
      <c r="J5440" s="5">
        <f t="shared" si="4614"/>
        <v>0</v>
      </c>
      <c r="K5440" s="5">
        <f t="shared" si="4614"/>
        <v>0</v>
      </c>
      <c r="L5440" s="5">
        <f t="shared" si="4614"/>
        <v>0</v>
      </c>
      <c r="M5440" s="5">
        <f t="shared" si="4588"/>
        <v>3936.3999999999996</v>
      </c>
      <c r="N5440" s="5">
        <v>5628.6397500000003</v>
      </c>
      <c r="O5440" s="5">
        <f>O5441</f>
        <v>2020.3038100000001</v>
      </c>
      <c r="P5440" s="5">
        <f t="shared" ref="P5440:V5440" si="4615">P5441</f>
        <v>5628.6397500000003</v>
      </c>
      <c r="Q5440" s="5">
        <f t="shared" si="4615"/>
        <v>2020.3038100000001</v>
      </c>
      <c r="R5440" s="5">
        <f t="shared" si="4615"/>
        <v>0</v>
      </c>
      <c r="S5440" s="5">
        <f t="shared" si="4615"/>
        <v>0</v>
      </c>
      <c r="T5440" s="5">
        <v>5628.6397500000003</v>
      </c>
      <c r="U5440" s="5">
        <f t="shared" si="4615"/>
        <v>5628.6397500000003</v>
      </c>
      <c r="V5440" s="36">
        <f t="shared" si="4615"/>
        <v>0</v>
      </c>
      <c r="W5440" s="5">
        <f t="shared" si="4565"/>
        <v>100</v>
      </c>
      <c r="X5440" s="26"/>
    </row>
    <row r="5441" spans="1:24" x14ac:dyDescent="0.25">
      <c r="A5441" s="4" t="s">
        <v>320</v>
      </c>
      <c r="B5441" s="4" t="s">
        <v>1344</v>
      </c>
      <c r="C5441" s="4" t="s">
        <v>172</v>
      </c>
      <c r="D5441" s="4" t="s">
        <v>19</v>
      </c>
      <c r="E5441" s="14" t="s">
        <v>463</v>
      </c>
      <c r="F5441" s="5">
        <v>3936.3999999999996</v>
      </c>
      <c r="G5441" s="5">
        <v>3936.3999999999996</v>
      </c>
      <c r="H5441" s="5">
        <v>3936.3999999999996</v>
      </c>
      <c r="I5441" s="5"/>
      <c r="J5441" s="5"/>
      <c r="K5441" s="5"/>
      <c r="L5441" s="5"/>
      <c r="M5441" s="5">
        <f t="shared" si="4588"/>
        <v>3936.3999999999996</v>
      </c>
      <c r="N5441" s="5">
        <v>5628.6397500000003</v>
      </c>
      <c r="O5441" s="5">
        <v>2020.3038100000001</v>
      </c>
      <c r="P5441" s="5">
        <f>N5441</f>
        <v>5628.6397500000003</v>
      </c>
      <c r="Q5441" s="5">
        <f>O5441</f>
        <v>2020.3038100000001</v>
      </c>
      <c r="R5441" s="5">
        <v>0</v>
      </c>
      <c r="S5441" s="5">
        <v>0</v>
      </c>
      <c r="T5441" s="5">
        <v>5628.6397500000003</v>
      </c>
      <c r="U5441" s="5">
        <f>T5441</f>
        <v>5628.6397500000003</v>
      </c>
      <c r="V5441" s="36">
        <v>0</v>
      </c>
      <c r="W5441" s="5">
        <f t="shared" si="4565"/>
        <v>100</v>
      </c>
      <c r="X5441" s="26"/>
    </row>
    <row r="5442" spans="1:24" ht="31.5" x14ac:dyDescent="0.25">
      <c r="A5442" s="4" t="s">
        <v>320</v>
      </c>
      <c r="B5442" s="4" t="s">
        <v>1344</v>
      </c>
      <c r="C5442" s="4" t="s">
        <v>172</v>
      </c>
      <c r="D5442" s="4" t="s">
        <v>11</v>
      </c>
      <c r="E5442" s="14" t="s">
        <v>465</v>
      </c>
      <c r="F5442" s="5">
        <f t="shared" ref="F5442:L5442" si="4616">F5443</f>
        <v>1920.6</v>
      </c>
      <c r="G5442" s="5">
        <f t="shared" si="4616"/>
        <v>1920.6</v>
      </c>
      <c r="H5442" s="5">
        <f t="shared" si="4616"/>
        <v>1920.6</v>
      </c>
      <c r="I5442" s="5">
        <f t="shared" si="4616"/>
        <v>0</v>
      </c>
      <c r="J5442" s="5">
        <f t="shared" si="4616"/>
        <v>0</v>
      </c>
      <c r="K5442" s="5">
        <f t="shared" si="4616"/>
        <v>0</v>
      </c>
      <c r="L5442" s="5">
        <f t="shared" si="4616"/>
        <v>0</v>
      </c>
      <c r="M5442" s="5">
        <f t="shared" si="4588"/>
        <v>1920.6</v>
      </c>
      <c r="N5442" s="5">
        <v>755.01925000000006</v>
      </c>
      <c r="O5442" s="5">
        <f>O5443</f>
        <v>843.62400000000002</v>
      </c>
      <c r="P5442" s="5">
        <f t="shared" ref="P5442:V5442" si="4617">P5443</f>
        <v>755.01925000000006</v>
      </c>
      <c r="Q5442" s="5">
        <f t="shared" si="4617"/>
        <v>843.62400000000002</v>
      </c>
      <c r="R5442" s="5">
        <f t="shared" si="4617"/>
        <v>0</v>
      </c>
      <c r="S5442" s="5">
        <f t="shared" si="4617"/>
        <v>0</v>
      </c>
      <c r="T5442" s="5">
        <v>755.01925000000006</v>
      </c>
      <c r="U5442" s="5">
        <f t="shared" si="4617"/>
        <v>755.01925000000006</v>
      </c>
      <c r="V5442" s="36">
        <f t="shared" si="4617"/>
        <v>0</v>
      </c>
      <c r="W5442" s="5">
        <f t="shared" si="4565"/>
        <v>100</v>
      </c>
      <c r="X5442" s="26"/>
    </row>
    <row r="5443" spans="1:24" ht="31.5" x14ac:dyDescent="0.25">
      <c r="A5443" s="4" t="s">
        <v>320</v>
      </c>
      <c r="B5443" s="4" t="s">
        <v>1344</v>
      </c>
      <c r="C5443" s="4" t="s">
        <v>172</v>
      </c>
      <c r="D5443" s="4" t="s">
        <v>12</v>
      </c>
      <c r="E5443" s="14" t="s">
        <v>466</v>
      </c>
      <c r="F5443" s="5">
        <v>1920.6</v>
      </c>
      <c r="G5443" s="5">
        <v>1920.6</v>
      </c>
      <c r="H5443" s="5">
        <v>1920.6</v>
      </c>
      <c r="I5443" s="5"/>
      <c r="J5443" s="5"/>
      <c r="K5443" s="5"/>
      <c r="L5443" s="5"/>
      <c r="M5443" s="5">
        <f t="shared" si="4588"/>
        <v>1920.6</v>
      </c>
      <c r="N5443" s="5">
        <v>755.01925000000006</v>
      </c>
      <c r="O5443" s="5">
        <v>843.62400000000002</v>
      </c>
      <c r="P5443" s="5">
        <f>N5443</f>
        <v>755.01925000000006</v>
      </c>
      <c r="Q5443" s="5">
        <f>O5443</f>
        <v>843.62400000000002</v>
      </c>
      <c r="R5443" s="5">
        <v>0</v>
      </c>
      <c r="S5443" s="5">
        <v>0</v>
      </c>
      <c r="T5443" s="5">
        <v>755.01925000000006</v>
      </c>
      <c r="U5443" s="5">
        <f>T5443</f>
        <v>755.01925000000006</v>
      </c>
      <c r="V5443" s="36">
        <v>0</v>
      </c>
      <c r="W5443" s="5">
        <f t="shared" si="4565"/>
        <v>100</v>
      </c>
      <c r="X5443" s="26"/>
    </row>
    <row r="5444" spans="1:24" x14ac:dyDescent="0.25">
      <c r="A5444" s="4" t="s">
        <v>320</v>
      </c>
      <c r="B5444" s="4" t="s">
        <v>1344</v>
      </c>
      <c r="C5444" s="4" t="s">
        <v>1699</v>
      </c>
      <c r="D5444" s="4"/>
      <c r="E5444" s="14" t="s">
        <v>1700</v>
      </c>
      <c r="F5444" s="5">
        <f t="shared" ref="F5444:L5450" si="4618">F5445</f>
        <v>38810.6</v>
      </c>
      <c r="G5444" s="5">
        <f t="shared" si="4618"/>
        <v>38810.6</v>
      </c>
      <c r="H5444" s="5">
        <f t="shared" si="4618"/>
        <v>38810.6</v>
      </c>
      <c r="I5444" s="5">
        <f t="shared" si="4618"/>
        <v>0</v>
      </c>
      <c r="J5444" s="5">
        <f t="shared" si="4618"/>
        <v>0</v>
      </c>
      <c r="K5444" s="5">
        <f t="shared" si="4618"/>
        <v>0</v>
      </c>
      <c r="L5444" s="5">
        <f t="shared" si="4618"/>
        <v>28220.845999999998</v>
      </c>
      <c r="M5444" s="5">
        <f t="shared" si="4588"/>
        <v>67031.445999999996</v>
      </c>
      <c r="N5444" s="5">
        <v>557.20755999999994</v>
      </c>
      <c r="O5444" s="5">
        <f t="shared" ref="O5444:O5446" si="4619">O5445</f>
        <v>41419.495859999995</v>
      </c>
      <c r="P5444" s="5">
        <f t="shared" ref="P5444:V5450" si="4620">P5445</f>
        <v>0</v>
      </c>
      <c r="Q5444" s="5">
        <f t="shared" si="4620"/>
        <v>0</v>
      </c>
      <c r="R5444" s="5">
        <f t="shared" si="4620"/>
        <v>0</v>
      </c>
      <c r="S5444" s="5">
        <f t="shared" si="4620"/>
        <v>0</v>
      </c>
      <c r="T5444" s="5">
        <v>557.20712000000003</v>
      </c>
      <c r="U5444" s="5">
        <f t="shared" si="4620"/>
        <v>0</v>
      </c>
      <c r="V5444" s="36">
        <f t="shared" si="4620"/>
        <v>0</v>
      </c>
      <c r="W5444" s="5">
        <f t="shared" si="4565"/>
        <v>99.999921034811535</v>
      </c>
      <c r="X5444" s="26"/>
    </row>
    <row r="5445" spans="1:24" ht="31.5" x14ac:dyDescent="0.25">
      <c r="A5445" s="4" t="s">
        <v>320</v>
      </c>
      <c r="B5445" s="4" t="s">
        <v>1344</v>
      </c>
      <c r="C5445" s="4" t="s">
        <v>1699</v>
      </c>
      <c r="D5445" s="4" t="s">
        <v>11</v>
      </c>
      <c r="E5445" s="14" t="s">
        <v>465</v>
      </c>
      <c r="F5445" s="5">
        <f t="shared" si="4618"/>
        <v>38810.6</v>
      </c>
      <c r="G5445" s="5">
        <f t="shared" si="4618"/>
        <v>38810.6</v>
      </c>
      <c r="H5445" s="5">
        <f t="shared" si="4618"/>
        <v>38810.6</v>
      </c>
      <c r="I5445" s="5">
        <f t="shared" si="4618"/>
        <v>0</v>
      </c>
      <c r="J5445" s="5">
        <f t="shared" si="4618"/>
        <v>0</v>
      </c>
      <c r="K5445" s="5">
        <f t="shared" si="4618"/>
        <v>0</v>
      </c>
      <c r="L5445" s="5">
        <f t="shared" si="4618"/>
        <v>28220.845999999998</v>
      </c>
      <c r="M5445" s="5">
        <f t="shared" si="4588"/>
        <v>67031.445999999996</v>
      </c>
      <c r="N5445" s="5">
        <v>557.20755999999994</v>
      </c>
      <c r="O5445" s="5">
        <f t="shared" si="4619"/>
        <v>41419.495859999995</v>
      </c>
      <c r="P5445" s="5">
        <f t="shared" si="4620"/>
        <v>0</v>
      </c>
      <c r="Q5445" s="5">
        <f t="shared" si="4620"/>
        <v>0</v>
      </c>
      <c r="R5445" s="5">
        <f t="shared" si="4620"/>
        <v>0</v>
      </c>
      <c r="S5445" s="5">
        <f t="shared" si="4620"/>
        <v>0</v>
      </c>
      <c r="T5445" s="5">
        <v>557.20712000000003</v>
      </c>
      <c r="U5445" s="5">
        <f t="shared" si="4620"/>
        <v>0</v>
      </c>
      <c r="V5445" s="36">
        <f t="shared" si="4620"/>
        <v>0</v>
      </c>
      <c r="W5445" s="5">
        <f t="shared" si="4565"/>
        <v>99.999921034811535</v>
      </c>
      <c r="X5445" s="26"/>
    </row>
    <row r="5446" spans="1:24" ht="31.5" x14ac:dyDescent="0.25">
      <c r="A5446" s="4" t="s">
        <v>320</v>
      </c>
      <c r="B5446" s="4" t="s">
        <v>1344</v>
      </c>
      <c r="C5446" s="4" t="s">
        <v>1699</v>
      </c>
      <c r="D5446" s="4" t="s">
        <v>12</v>
      </c>
      <c r="E5446" s="14" t="s">
        <v>466</v>
      </c>
      <c r="F5446" s="5">
        <f t="shared" si="4618"/>
        <v>38810.6</v>
      </c>
      <c r="G5446" s="5">
        <f t="shared" si="4618"/>
        <v>38810.6</v>
      </c>
      <c r="H5446" s="5">
        <f t="shared" si="4618"/>
        <v>38810.6</v>
      </c>
      <c r="I5446" s="5">
        <f t="shared" si="4618"/>
        <v>0</v>
      </c>
      <c r="J5446" s="5">
        <f t="shared" si="4618"/>
        <v>0</v>
      </c>
      <c r="K5446" s="5">
        <f t="shared" si="4618"/>
        <v>0</v>
      </c>
      <c r="L5446" s="5">
        <f t="shared" si="4618"/>
        <v>28220.845999999998</v>
      </c>
      <c r="M5446" s="5">
        <f t="shared" si="4588"/>
        <v>67031.445999999996</v>
      </c>
      <c r="N5446" s="5">
        <v>557.20755999999994</v>
      </c>
      <c r="O5446" s="5">
        <f t="shared" si="4619"/>
        <v>41419.495859999995</v>
      </c>
      <c r="P5446" s="5">
        <f t="shared" si="4620"/>
        <v>0</v>
      </c>
      <c r="Q5446" s="5">
        <f t="shared" si="4620"/>
        <v>0</v>
      </c>
      <c r="R5446" s="5">
        <f t="shared" si="4620"/>
        <v>0</v>
      </c>
      <c r="S5446" s="5">
        <f t="shared" si="4620"/>
        <v>0</v>
      </c>
      <c r="T5446" s="5">
        <v>557.20712000000003</v>
      </c>
      <c r="U5446" s="5">
        <f t="shared" si="4620"/>
        <v>0</v>
      </c>
      <c r="V5446" s="36">
        <f t="shared" si="4620"/>
        <v>0</v>
      </c>
      <c r="W5446" s="5">
        <f t="shared" si="4565"/>
        <v>99.999921034811535</v>
      </c>
      <c r="X5446" s="26"/>
    </row>
    <row r="5447" spans="1:24" ht="47.25" x14ac:dyDescent="0.25">
      <c r="A5447" s="4" t="s">
        <v>320</v>
      </c>
      <c r="B5447" s="4" t="s">
        <v>1344</v>
      </c>
      <c r="C5447" s="4" t="s">
        <v>176</v>
      </c>
      <c r="D5447" s="4"/>
      <c r="E5447" s="14" t="s">
        <v>1476</v>
      </c>
      <c r="F5447" s="5">
        <f t="shared" ref="F5447:K5447" si="4621">F5450</f>
        <v>38810.6</v>
      </c>
      <c r="G5447" s="5">
        <f t="shared" si="4621"/>
        <v>38810.6</v>
      </c>
      <c r="H5447" s="5">
        <f t="shared" si="4621"/>
        <v>38810.6</v>
      </c>
      <c r="I5447" s="5">
        <f t="shared" si="4621"/>
        <v>0</v>
      </c>
      <c r="J5447" s="5">
        <f t="shared" si="4621"/>
        <v>0</v>
      </c>
      <c r="K5447" s="5">
        <f t="shared" si="4621"/>
        <v>0</v>
      </c>
      <c r="L5447" s="5">
        <f>L5450</f>
        <v>28220.845999999998</v>
      </c>
      <c r="M5447" s="5">
        <f t="shared" si="4588"/>
        <v>67031.445999999996</v>
      </c>
      <c r="N5447" s="5">
        <v>1779.5519999999999</v>
      </c>
      <c r="O5447" s="5">
        <f>O5450+O5448</f>
        <v>41419.495859999995</v>
      </c>
      <c r="P5447" s="5">
        <f t="shared" ref="P5447:V5447" si="4622">P5450+P5448</f>
        <v>0</v>
      </c>
      <c r="Q5447" s="5">
        <f t="shared" si="4622"/>
        <v>0</v>
      </c>
      <c r="R5447" s="5">
        <f t="shared" si="4622"/>
        <v>0</v>
      </c>
      <c r="S5447" s="5">
        <f t="shared" si="4622"/>
        <v>0</v>
      </c>
      <c r="T5447" s="5">
        <v>1771.1496599999998</v>
      </c>
      <c r="U5447" s="5">
        <f t="shared" si="4622"/>
        <v>0</v>
      </c>
      <c r="V5447" s="36">
        <f t="shared" si="4622"/>
        <v>0</v>
      </c>
      <c r="W5447" s="5">
        <f t="shared" si="4565"/>
        <v>99.527839591088082</v>
      </c>
      <c r="X5447" s="26"/>
    </row>
    <row r="5448" spans="1:24" ht="31.5" x14ac:dyDescent="0.25">
      <c r="A5448" s="4" t="s">
        <v>320</v>
      </c>
      <c r="B5448" s="4" t="s">
        <v>1344</v>
      </c>
      <c r="C5448" s="4" t="s">
        <v>177</v>
      </c>
      <c r="D5448" s="4"/>
      <c r="E5448" s="14" t="s">
        <v>881</v>
      </c>
      <c r="F5448" s="5"/>
      <c r="G5448" s="5"/>
      <c r="H5448" s="5"/>
      <c r="I5448" s="5"/>
      <c r="J5448" s="5"/>
      <c r="K5448" s="5"/>
      <c r="L5448" s="5"/>
      <c r="M5448" s="5">
        <f t="shared" si="4588"/>
        <v>0</v>
      </c>
      <c r="N5448" s="5">
        <v>1769.981</v>
      </c>
      <c r="O5448" s="5">
        <f>O5449</f>
        <v>550.00082999999995</v>
      </c>
      <c r="P5448" s="5">
        <f t="shared" ref="P5448:V5448" si="4623">P5449</f>
        <v>0</v>
      </c>
      <c r="Q5448" s="5">
        <f t="shared" si="4623"/>
        <v>0</v>
      </c>
      <c r="R5448" s="5">
        <f t="shared" si="4623"/>
        <v>0</v>
      </c>
      <c r="S5448" s="5">
        <f t="shared" si="4623"/>
        <v>0</v>
      </c>
      <c r="T5448" s="5">
        <v>1761.5786599999999</v>
      </c>
      <c r="U5448" s="5">
        <f t="shared" si="4623"/>
        <v>0</v>
      </c>
      <c r="V5448" s="36">
        <f t="shared" si="4623"/>
        <v>0</v>
      </c>
      <c r="W5448" s="5">
        <f t="shared" si="4565"/>
        <v>99.525286429628338</v>
      </c>
      <c r="X5448" s="26"/>
    </row>
    <row r="5449" spans="1:24" ht="31.5" x14ac:dyDescent="0.25">
      <c r="A5449" s="4" t="s">
        <v>320</v>
      </c>
      <c r="B5449" s="4" t="s">
        <v>1344</v>
      </c>
      <c r="C5449" s="4" t="s">
        <v>327</v>
      </c>
      <c r="D5449" s="4"/>
      <c r="E5449" s="14" t="s">
        <v>503</v>
      </c>
      <c r="F5449" s="5"/>
      <c r="G5449" s="5"/>
      <c r="H5449" s="5"/>
      <c r="I5449" s="5"/>
      <c r="J5449" s="5"/>
      <c r="K5449" s="5"/>
      <c r="L5449" s="5"/>
      <c r="M5449" s="5">
        <f t="shared" si="4588"/>
        <v>0</v>
      </c>
      <c r="N5449" s="5">
        <v>1245.681</v>
      </c>
      <c r="O5449" s="5">
        <v>550.00082999999995</v>
      </c>
      <c r="P5449" s="5">
        <v>0</v>
      </c>
      <c r="Q5449" s="5">
        <v>0</v>
      </c>
      <c r="R5449" s="5">
        <v>0</v>
      </c>
      <c r="S5449" s="5">
        <v>0</v>
      </c>
      <c r="T5449" s="5">
        <v>1245.6809599999999</v>
      </c>
      <c r="U5449" s="5">
        <v>0</v>
      </c>
      <c r="V5449" s="36">
        <v>0</v>
      </c>
      <c r="W5449" s="5">
        <f t="shared" si="4565"/>
        <v>99.999996788905008</v>
      </c>
      <c r="X5449" s="26"/>
    </row>
    <row r="5450" spans="1:24" ht="31.5" x14ac:dyDescent="0.25">
      <c r="A5450" s="4" t="s">
        <v>320</v>
      </c>
      <c r="B5450" s="4" t="s">
        <v>1344</v>
      </c>
      <c r="C5450" s="4" t="s">
        <v>327</v>
      </c>
      <c r="D5450" s="4" t="s">
        <v>11</v>
      </c>
      <c r="E5450" s="14" t="s">
        <v>465</v>
      </c>
      <c r="F5450" s="5">
        <f t="shared" si="4618"/>
        <v>38810.6</v>
      </c>
      <c r="G5450" s="5">
        <f t="shared" si="4618"/>
        <v>38810.6</v>
      </c>
      <c r="H5450" s="5">
        <f t="shared" si="4618"/>
        <v>38810.6</v>
      </c>
      <c r="I5450" s="5">
        <f t="shared" si="4618"/>
        <v>0</v>
      </c>
      <c r="J5450" s="5">
        <f t="shared" si="4618"/>
        <v>0</v>
      </c>
      <c r="K5450" s="5">
        <f t="shared" si="4618"/>
        <v>0</v>
      </c>
      <c r="L5450" s="5">
        <f t="shared" si="4618"/>
        <v>28220.845999999998</v>
      </c>
      <c r="M5450" s="5">
        <f t="shared" si="4588"/>
        <v>67031.445999999996</v>
      </c>
      <c r="N5450" s="5">
        <v>1245.681</v>
      </c>
      <c r="O5450" s="5">
        <f>O5451+O5452</f>
        <v>40869.495029999998</v>
      </c>
      <c r="P5450" s="5">
        <f t="shared" si="4620"/>
        <v>0</v>
      </c>
      <c r="Q5450" s="5">
        <f t="shared" si="4620"/>
        <v>0</v>
      </c>
      <c r="R5450" s="5">
        <f t="shared" si="4620"/>
        <v>0</v>
      </c>
      <c r="S5450" s="5">
        <f t="shared" si="4620"/>
        <v>0</v>
      </c>
      <c r="T5450" s="5">
        <v>1245.6809599999999</v>
      </c>
      <c r="U5450" s="5">
        <f t="shared" si="4620"/>
        <v>0</v>
      </c>
      <c r="V5450" s="36">
        <f t="shared" si="4620"/>
        <v>0</v>
      </c>
      <c r="W5450" s="5">
        <f t="shared" si="4565"/>
        <v>99.999996788905008</v>
      </c>
      <c r="X5450" s="26"/>
    </row>
    <row r="5451" spans="1:24" ht="31.5" x14ac:dyDescent="0.25">
      <c r="A5451" s="4" t="s">
        <v>320</v>
      </c>
      <c r="B5451" s="4" t="s">
        <v>1344</v>
      </c>
      <c r="C5451" s="4" t="s">
        <v>327</v>
      </c>
      <c r="D5451" s="4" t="s">
        <v>12</v>
      </c>
      <c r="E5451" s="14" t="s">
        <v>466</v>
      </c>
      <c r="F5451" s="5">
        <v>38810.6</v>
      </c>
      <c r="G5451" s="5">
        <v>38810.6</v>
      </c>
      <c r="H5451" s="5">
        <v>38810.6</v>
      </c>
      <c r="I5451" s="5"/>
      <c r="J5451" s="5"/>
      <c r="K5451" s="5"/>
      <c r="L5451" s="5">
        <f>10000+10000+8220.846</f>
        <v>28220.845999999998</v>
      </c>
      <c r="M5451" s="5">
        <f t="shared" si="4588"/>
        <v>67031.445999999996</v>
      </c>
      <c r="N5451" s="5">
        <v>1245.681</v>
      </c>
      <c r="O5451" s="5">
        <v>34706.03254</v>
      </c>
      <c r="P5451" s="5">
        <v>0</v>
      </c>
      <c r="Q5451" s="5">
        <v>0</v>
      </c>
      <c r="R5451" s="5">
        <v>0</v>
      </c>
      <c r="S5451" s="5">
        <v>0</v>
      </c>
      <c r="T5451" s="5">
        <v>1245.6809599999999</v>
      </c>
      <c r="U5451" s="5">
        <v>0</v>
      </c>
      <c r="V5451" s="36">
        <v>0</v>
      </c>
      <c r="W5451" s="5">
        <f t="shared" ref="W5451:W5514" si="4624">T5451/N5451*100</f>
        <v>99.999996788905008</v>
      </c>
      <c r="X5451" s="26"/>
    </row>
    <row r="5452" spans="1:24" ht="63" x14ac:dyDescent="0.25">
      <c r="A5452" s="4" t="s">
        <v>320</v>
      </c>
      <c r="B5452" s="4" t="s">
        <v>1344</v>
      </c>
      <c r="C5452" s="4" t="s">
        <v>1701</v>
      </c>
      <c r="D5452" s="4"/>
      <c r="E5452" s="14" t="s">
        <v>1031</v>
      </c>
      <c r="F5452" s="5"/>
      <c r="G5452" s="5"/>
      <c r="H5452" s="5"/>
      <c r="I5452" s="5"/>
      <c r="J5452" s="5"/>
      <c r="K5452" s="5"/>
      <c r="L5452" s="5"/>
      <c r="M5452" s="5">
        <f t="shared" si="4588"/>
        <v>0</v>
      </c>
      <c r="N5452" s="5">
        <v>524.29999999999995</v>
      </c>
      <c r="O5452" s="5">
        <v>6163.4624899999999</v>
      </c>
      <c r="P5452" s="5">
        <v>0</v>
      </c>
      <c r="Q5452" s="5">
        <v>0</v>
      </c>
      <c r="R5452" s="5">
        <v>0</v>
      </c>
      <c r="S5452" s="5">
        <v>0</v>
      </c>
      <c r="T5452" s="5">
        <v>515.89769999999999</v>
      </c>
      <c r="U5452" s="5">
        <v>0</v>
      </c>
      <c r="V5452" s="36">
        <v>0</v>
      </c>
      <c r="W5452" s="5">
        <f t="shared" si="4624"/>
        <v>98.397425138279615</v>
      </c>
      <c r="X5452" s="26"/>
    </row>
    <row r="5453" spans="1:24" ht="31.5" x14ac:dyDescent="0.25">
      <c r="A5453" s="4" t="s">
        <v>320</v>
      </c>
      <c r="B5453" s="4" t="s">
        <v>1344</v>
      </c>
      <c r="C5453" s="4" t="s">
        <v>1701</v>
      </c>
      <c r="D5453" s="4" t="s">
        <v>73</v>
      </c>
      <c r="E5453" s="14" t="s">
        <v>475</v>
      </c>
      <c r="F5453" s="5">
        <f t="shared" ref="F5453:L5453" si="4625">F5454</f>
        <v>26541.9</v>
      </c>
      <c r="G5453" s="5">
        <f t="shared" si="4625"/>
        <v>26541.9</v>
      </c>
      <c r="H5453" s="5">
        <f t="shared" si="4625"/>
        <v>26541.9</v>
      </c>
      <c r="I5453" s="5">
        <f t="shared" si="4625"/>
        <v>0</v>
      </c>
      <c r="J5453" s="5">
        <f t="shared" si="4625"/>
        <v>0</v>
      </c>
      <c r="K5453" s="5">
        <f t="shared" si="4625"/>
        <v>0</v>
      </c>
      <c r="L5453" s="5">
        <f t="shared" si="4625"/>
        <v>268.39999999999998</v>
      </c>
      <c r="M5453" s="5">
        <f t="shared" si="4588"/>
        <v>26810.300000000003</v>
      </c>
      <c r="N5453" s="5">
        <v>524.29999999999995</v>
      </c>
      <c r="O5453" s="5">
        <f>O5454</f>
        <v>16860.439149999998</v>
      </c>
      <c r="P5453" s="5">
        <f t="shared" ref="P5453:V5453" si="4626">P5454</f>
        <v>0</v>
      </c>
      <c r="Q5453" s="5">
        <f t="shared" si="4626"/>
        <v>0</v>
      </c>
      <c r="R5453" s="5">
        <f t="shared" si="4626"/>
        <v>0</v>
      </c>
      <c r="S5453" s="5">
        <f t="shared" si="4626"/>
        <v>0</v>
      </c>
      <c r="T5453" s="5">
        <v>515.89769999999999</v>
      </c>
      <c r="U5453" s="5">
        <f t="shared" si="4626"/>
        <v>0</v>
      </c>
      <c r="V5453" s="36">
        <f t="shared" si="4626"/>
        <v>0</v>
      </c>
      <c r="W5453" s="5">
        <f t="shared" si="4624"/>
        <v>98.397425138279615</v>
      </c>
      <c r="X5453" s="26"/>
    </row>
    <row r="5454" spans="1:24" ht="63" x14ac:dyDescent="0.25">
      <c r="A5454" s="4" t="s">
        <v>320</v>
      </c>
      <c r="B5454" s="4" t="s">
        <v>1344</v>
      </c>
      <c r="C5454" s="4" t="s">
        <v>1701</v>
      </c>
      <c r="D5454" s="4" t="s">
        <v>72</v>
      </c>
      <c r="E5454" s="14" t="s">
        <v>1187</v>
      </c>
      <c r="F5454" s="5">
        <f t="shared" ref="F5454:L5454" si="4627">F5455+F5458</f>
        <v>26541.9</v>
      </c>
      <c r="G5454" s="5">
        <f t="shared" si="4627"/>
        <v>26541.9</v>
      </c>
      <c r="H5454" s="5">
        <f t="shared" si="4627"/>
        <v>26541.9</v>
      </c>
      <c r="I5454" s="5">
        <f t="shared" si="4627"/>
        <v>0</v>
      </c>
      <c r="J5454" s="5">
        <f t="shared" si="4627"/>
        <v>0</v>
      </c>
      <c r="K5454" s="5">
        <f t="shared" si="4627"/>
        <v>0</v>
      </c>
      <c r="L5454" s="5">
        <f t="shared" si="4627"/>
        <v>268.39999999999998</v>
      </c>
      <c r="M5454" s="5">
        <f t="shared" si="4588"/>
        <v>26810.300000000003</v>
      </c>
      <c r="N5454" s="5">
        <v>524.29999999999995</v>
      </c>
      <c r="O5454" s="5">
        <f>O5455+O5458</f>
        <v>16860.439149999998</v>
      </c>
      <c r="P5454" s="5">
        <f t="shared" ref="P5454:V5454" si="4628">P5455+P5458</f>
        <v>0</v>
      </c>
      <c r="Q5454" s="5">
        <f t="shared" si="4628"/>
        <v>0</v>
      </c>
      <c r="R5454" s="5">
        <f t="shared" si="4628"/>
        <v>0</v>
      </c>
      <c r="S5454" s="5">
        <f t="shared" si="4628"/>
        <v>0</v>
      </c>
      <c r="T5454" s="5">
        <v>515.89769999999999</v>
      </c>
      <c r="U5454" s="5">
        <f t="shared" si="4628"/>
        <v>0</v>
      </c>
      <c r="V5454" s="36">
        <f t="shared" si="4628"/>
        <v>0</v>
      </c>
      <c r="W5454" s="5">
        <f t="shared" si="4624"/>
        <v>98.397425138279615</v>
      </c>
      <c r="X5454" s="26"/>
    </row>
    <row r="5455" spans="1:24" ht="47.25" x14ac:dyDescent="0.25">
      <c r="A5455" s="4" t="s">
        <v>320</v>
      </c>
      <c r="B5455" s="4" t="s">
        <v>1344</v>
      </c>
      <c r="C5455" s="4" t="s">
        <v>248</v>
      </c>
      <c r="D5455" s="4"/>
      <c r="E5455" s="14" t="s">
        <v>882</v>
      </c>
      <c r="F5455" s="5">
        <f t="shared" ref="F5455:L5456" si="4629">F5456</f>
        <v>24847.9</v>
      </c>
      <c r="G5455" s="5">
        <f t="shared" si="4629"/>
        <v>24847.9</v>
      </c>
      <c r="H5455" s="5">
        <f t="shared" si="4629"/>
        <v>24847.9</v>
      </c>
      <c r="I5455" s="5">
        <f t="shared" si="4629"/>
        <v>0</v>
      </c>
      <c r="J5455" s="5">
        <f t="shared" si="4629"/>
        <v>0</v>
      </c>
      <c r="K5455" s="5">
        <f t="shared" si="4629"/>
        <v>0</v>
      </c>
      <c r="L5455" s="5">
        <f t="shared" si="4629"/>
        <v>268.39999999999998</v>
      </c>
      <c r="M5455" s="5">
        <f t="shared" si="4588"/>
        <v>25116.300000000003</v>
      </c>
      <c r="N5455" s="5">
        <v>9.5709999999999997</v>
      </c>
      <c r="O5455" s="5">
        <f>O5456</f>
        <v>15607.92715</v>
      </c>
      <c r="P5455" s="5">
        <f t="shared" ref="P5455:V5456" si="4630">P5456</f>
        <v>0</v>
      </c>
      <c r="Q5455" s="5">
        <f t="shared" si="4630"/>
        <v>0</v>
      </c>
      <c r="R5455" s="5">
        <f t="shared" si="4630"/>
        <v>0</v>
      </c>
      <c r="S5455" s="5">
        <f t="shared" si="4630"/>
        <v>0</v>
      </c>
      <c r="T5455" s="5">
        <v>9.5709999999999997</v>
      </c>
      <c r="U5455" s="5">
        <f t="shared" si="4630"/>
        <v>0</v>
      </c>
      <c r="V5455" s="36">
        <f t="shared" si="4630"/>
        <v>0</v>
      </c>
      <c r="W5455" s="5">
        <f t="shared" si="4624"/>
        <v>100</v>
      </c>
      <c r="X5455" s="26"/>
    </row>
    <row r="5456" spans="1:24" ht="31.5" x14ac:dyDescent="0.25">
      <c r="A5456" s="4" t="s">
        <v>320</v>
      </c>
      <c r="B5456" s="4" t="s">
        <v>1344</v>
      </c>
      <c r="C5456" s="4" t="s">
        <v>328</v>
      </c>
      <c r="D5456" s="4"/>
      <c r="E5456" s="14" t="s">
        <v>504</v>
      </c>
      <c r="F5456" s="5">
        <f t="shared" si="4629"/>
        <v>24847.9</v>
      </c>
      <c r="G5456" s="5">
        <f t="shared" si="4629"/>
        <v>24847.9</v>
      </c>
      <c r="H5456" s="5">
        <f t="shared" si="4629"/>
        <v>24847.9</v>
      </c>
      <c r="I5456" s="5">
        <f t="shared" si="4629"/>
        <v>0</v>
      </c>
      <c r="J5456" s="5">
        <f t="shared" si="4629"/>
        <v>0</v>
      </c>
      <c r="K5456" s="5">
        <f t="shared" si="4629"/>
        <v>0</v>
      </c>
      <c r="L5456" s="5">
        <f t="shared" si="4629"/>
        <v>268.39999999999998</v>
      </c>
      <c r="M5456" s="5">
        <f t="shared" si="4588"/>
        <v>25116.300000000003</v>
      </c>
      <c r="N5456" s="5">
        <v>9.5709999999999997</v>
      </c>
      <c r="O5456" s="5">
        <f>O5457</f>
        <v>15607.92715</v>
      </c>
      <c r="P5456" s="5">
        <f t="shared" si="4630"/>
        <v>0</v>
      </c>
      <c r="Q5456" s="5">
        <f t="shared" si="4630"/>
        <v>0</v>
      </c>
      <c r="R5456" s="5">
        <f t="shared" si="4630"/>
        <v>0</v>
      </c>
      <c r="S5456" s="5">
        <f t="shared" si="4630"/>
        <v>0</v>
      </c>
      <c r="T5456" s="5">
        <v>9.5709999999999997</v>
      </c>
      <c r="U5456" s="5">
        <f t="shared" si="4630"/>
        <v>0</v>
      </c>
      <c r="V5456" s="36">
        <f t="shared" si="4630"/>
        <v>0</v>
      </c>
      <c r="W5456" s="5">
        <f t="shared" si="4624"/>
        <v>100</v>
      </c>
      <c r="X5456" s="26"/>
    </row>
    <row r="5457" spans="1:24" x14ac:dyDescent="0.25">
      <c r="A5457" s="4" t="s">
        <v>320</v>
      </c>
      <c r="B5457" s="4" t="s">
        <v>1344</v>
      </c>
      <c r="C5457" s="4" t="s">
        <v>328</v>
      </c>
      <c r="D5457" s="4" t="s">
        <v>13</v>
      </c>
      <c r="E5457" s="14" t="s">
        <v>480</v>
      </c>
      <c r="F5457" s="5">
        <v>24847.9</v>
      </c>
      <c r="G5457" s="5">
        <v>24847.9</v>
      </c>
      <c r="H5457" s="5">
        <v>24847.9</v>
      </c>
      <c r="I5457" s="5"/>
      <c r="J5457" s="5"/>
      <c r="K5457" s="5"/>
      <c r="L5457" s="5">
        <v>268.39999999999998</v>
      </c>
      <c r="M5457" s="5">
        <f t="shared" si="4588"/>
        <v>25116.300000000003</v>
      </c>
      <c r="N5457" s="5">
        <v>9.5709999999999997</v>
      </c>
      <c r="O5457" s="5">
        <v>15607.92715</v>
      </c>
      <c r="P5457" s="5">
        <v>0</v>
      </c>
      <c r="Q5457" s="5">
        <v>0</v>
      </c>
      <c r="R5457" s="5">
        <v>0</v>
      </c>
      <c r="S5457" s="5">
        <v>0</v>
      </c>
      <c r="T5457" s="5">
        <v>9.5709999999999997</v>
      </c>
      <c r="U5457" s="5">
        <v>0</v>
      </c>
      <c r="V5457" s="36">
        <v>0</v>
      </c>
      <c r="W5457" s="5">
        <f t="shared" si="4624"/>
        <v>100</v>
      </c>
      <c r="X5457" s="26"/>
    </row>
    <row r="5458" spans="1:24" x14ac:dyDescent="0.25">
      <c r="A5458" s="4" t="s">
        <v>320</v>
      </c>
      <c r="B5458" s="4" t="s">
        <v>1344</v>
      </c>
      <c r="C5458" s="4" t="s">
        <v>328</v>
      </c>
      <c r="D5458" s="4" t="s">
        <v>20</v>
      </c>
      <c r="E5458" s="14" t="s">
        <v>483</v>
      </c>
      <c r="F5458" s="5">
        <f t="shared" ref="F5458:L5458" si="4631">F5459+F5461</f>
        <v>1694</v>
      </c>
      <c r="G5458" s="5">
        <f t="shared" si="4631"/>
        <v>1694</v>
      </c>
      <c r="H5458" s="5">
        <f t="shared" si="4631"/>
        <v>1694</v>
      </c>
      <c r="I5458" s="5">
        <f t="shared" si="4631"/>
        <v>0</v>
      </c>
      <c r="J5458" s="5">
        <f t="shared" si="4631"/>
        <v>0</v>
      </c>
      <c r="K5458" s="5">
        <f t="shared" si="4631"/>
        <v>0</v>
      </c>
      <c r="L5458" s="5">
        <f t="shared" si="4631"/>
        <v>0</v>
      </c>
      <c r="M5458" s="5">
        <f t="shared" si="4588"/>
        <v>1694</v>
      </c>
      <c r="N5458" s="5">
        <v>9.5709999999999997</v>
      </c>
      <c r="O5458" s="5">
        <f>O5459+O5461</f>
        <v>1252.5120000000002</v>
      </c>
      <c r="P5458" s="5">
        <f t="shared" ref="P5458:V5458" si="4632">P5459+P5461</f>
        <v>0</v>
      </c>
      <c r="Q5458" s="5">
        <f t="shared" si="4632"/>
        <v>0</v>
      </c>
      <c r="R5458" s="5">
        <f t="shared" si="4632"/>
        <v>0</v>
      </c>
      <c r="S5458" s="5">
        <f t="shared" si="4632"/>
        <v>0</v>
      </c>
      <c r="T5458" s="5">
        <v>9.5709999999999997</v>
      </c>
      <c r="U5458" s="5">
        <f t="shared" si="4632"/>
        <v>0</v>
      </c>
      <c r="V5458" s="36">
        <f t="shared" si="4632"/>
        <v>0</v>
      </c>
      <c r="W5458" s="5">
        <f t="shared" si="4624"/>
        <v>100</v>
      </c>
      <c r="X5458" s="26"/>
    </row>
    <row r="5459" spans="1:24" ht="47.25" x14ac:dyDescent="0.25">
      <c r="A5459" s="4" t="s">
        <v>320</v>
      </c>
      <c r="B5459" s="4" t="s">
        <v>1344</v>
      </c>
      <c r="C5459" s="4" t="s">
        <v>36</v>
      </c>
      <c r="D5459" s="4"/>
      <c r="E5459" s="14" t="s">
        <v>732</v>
      </c>
      <c r="F5459" s="5">
        <f t="shared" ref="F5459:L5459" si="4633">F5460</f>
        <v>1.4</v>
      </c>
      <c r="G5459" s="5">
        <f t="shared" si="4633"/>
        <v>0.7</v>
      </c>
      <c r="H5459" s="5">
        <f t="shared" si="4633"/>
        <v>0</v>
      </c>
      <c r="I5459" s="5">
        <f t="shared" si="4633"/>
        <v>0</v>
      </c>
      <c r="J5459" s="5">
        <f t="shared" si="4633"/>
        <v>0</v>
      </c>
      <c r="K5459" s="5">
        <f t="shared" si="4633"/>
        <v>0</v>
      </c>
      <c r="L5459" s="5">
        <f t="shared" si="4633"/>
        <v>0</v>
      </c>
      <c r="M5459" s="5">
        <f t="shared" si="4588"/>
        <v>1.4</v>
      </c>
      <c r="N5459" s="5">
        <v>347.00655999999998</v>
      </c>
      <c r="O5459" s="5">
        <f>O5460</f>
        <v>0.80500000000000005</v>
      </c>
      <c r="P5459" s="5">
        <f t="shared" ref="P5459:V5459" si="4634">P5460</f>
        <v>0</v>
      </c>
      <c r="Q5459" s="5">
        <f t="shared" si="4634"/>
        <v>0</v>
      </c>
      <c r="R5459" s="5">
        <f t="shared" si="4634"/>
        <v>0</v>
      </c>
      <c r="S5459" s="5">
        <f t="shared" si="4634"/>
        <v>0</v>
      </c>
      <c r="T5459" s="5">
        <v>347.00655999999998</v>
      </c>
      <c r="U5459" s="5">
        <f t="shared" si="4634"/>
        <v>0</v>
      </c>
      <c r="V5459" s="36">
        <f t="shared" si="4634"/>
        <v>0</v>
      </c>
      <c r="W5459" s="5">
        <f t="shared" si="4624"/>
        <v>100</v>
      </c>
      <c r="X5459" s="26"/>
    </row>
    <row r="5460" spans="1:24" ht="31.5" x14ac:dyDescent="0.25">
      <c r="A5460" s="4" t="s">
        <v>320</v>
      </c>
      <c r="B5460" s="4" t="s">
        <v>1344</v>
      </c>
      <c r="C5460" s="4" t="s">
        <v>43</v>
      </c>
      <c r="D5460" s="4"/>
      <c r="E5460" s="14" t="s">
        <v>733</v>
      </c>
      <c r="F5460" s="5">
        <v>1.4</v>
      </c>
      <c r="G5460" s="5">
        <v>0.7</v>
      </c>
      <c r="H5460" s="5"/>
      <c r="I5460" s="5"/>
      <c r="J5460" s="5"/>
      <c r="K5460" s="5"/>
      <c r="L5460" s="5"/>
      <c r="M5460" s="5">
        <f t="shared" si="4588"/>
        <v>1.4</v>
      </c>
      <c r="N5460" s="5">
        <v>347.00655999999998</v>
      </c>
      <c r="O5460" s="5">
        <v>0.80500000000000005</v>
      </c>
      <c r="P5460" s="5">
        <v>0</v>
      </c>
      <c r="Q5460" s="5">
        <v>0</v>
      </c>
      <c r="R5460" s="5">
        <v>0</v>
      </c>
      <c r="S5460" s="5">
        <v>0</v>
      </c>
      <c r="T5460" s="5">
        <v>347.00655999999998</v>
      </c>
      <c r="U5460" s="5">
        <v>0</v>
      </c>
      <c r="V5460" s="36">
        <v>0</v>
      </c>
      <c r="W5460" s="5">
        <f t="shared" si="4624"/>
        <v>100</v>
      </c>
      <c r="X5460" s="26"/>
    </row>
    <row r="5461" spans="1:24" ht="31.5" x14ac:dyDescent="0.25">
      <c r="A5461" s="4" t="s">
        <v>320</v>
      </c>
      <c r="B5461" s="4" t="s">
        <v>1344</v>
      </c>
      <c r="C5461" s="4" t="s">
        <v>44</v>
      </c>
      <c r="D5461" s="4"/>
      <c r="E5461" s="14" t="s">
        <v>734</v>
      </c>
      <c r="F5461" s="5">
        <f t="shared" ref="F5461:L5461" si="4635">F5462</f>
        <v>1692.6</v>
      </c>
      <c r="G5461" s="5">
        <f t="shared" si="4635"/>
        <v>1693.3</v>
      </c>
      <c r="H5461" s="5">
        <f t="shared" si="4635"/>
        <v>1694</v>
      </c>
      <c r="I5461" s="5">
        <f t="shared" si="4635"/>
        <v>0</v>
      </c>
      <c r="J5461" s="5">
        <f t="shared" si="4635"/>
        <v>0</v>
      </c>
      <c r="K5461" s="5">
        <f t="shared" si="4635"/>
        <v>0</v>
      </c>
      <c r="L5461" s="5">
        <f t="shared" si="4635"/>
        <v>0</v>
      </c>
      <c r="M5461" s="5">
        <f t="shared" si="4588"/>
        <v>1692.6</v>
      </c>
      <c r="N5461" s="5">
        <v>347.00655999999998</v>
      </c>
      <c r="O5461" s="5">
        <f>O5462</f>
        <v>1251.7070000000001</v>
      </c>
      <c r="P5461" s="5">
        <f t="shared" ref="P5461:V5461" si="4636">P5462</f>
        <v>0</v>
      </c>
      <c r="Q5461" s="5">
        <f t="shared" si="4636"/>
        <v>0</v>
      </c>
      <c r="R5461" s="5">
        <f t="shared" si="4636"/>
        <v>0</v>
      </c>
      <c r="S5461" s="5">
        <f t="shared" si="4636"/>
        <v>0</v>
      </c>
      <c r="T5461" s="5">
        <v>347.00655999999998</v>
      </c>
      <c r="U5461" s="5">
        <f t="shared" si="4636"/>
        <v>0</v>
      </c>
      <c r="V5461" s="36">
        <f t="shared" si="4636"/>
        <v>0</v>
      </c>
      <c r="W5461" s="5">
        <f t="shared" si="4624"/>
        <v>100</v>
      </c>
      <c r="X5461" s="26"/>
    </row>
    <row r="5462" spans="1:24" ht="78.75" x14ac:dyDescent="0.25">
      <c r="A5462" s="4" t="s">
        <v>320</v>
      </c>
      <c r="B5462" s="4" t="s">
        <v>1344</v>
      </c>
      <c r="C5462" s="4" t="s">
        <v>44</v>
      </c>
      <c r="D5462" s="4" t="s">
        <v>18</v>
      </c>
      <c r="E5462" s="14" t="s">
        <v>462</v>
      </c>
      <c r="F5462" s="5">
        <v>1692.6</v>
      </c>
      <c r="G5462" s="5">
        <v>1693.3</v>
      </c>
      <c r="H5462" s="5">
        <v>1694</v>
      </c>
      <c r="I5462" s="5"/>
      <c r="J5462" s="5"/>
      <c r="K5462" s="5"/>
      <c r="L5462" s="5"/>
      <c r="M5462" s="5">
        <f t="shared" si="4588"/>
        <v>1692.6</v>
      </c>
      <c r="N5462" s="5">
        <v>284.71755999999999</v>
      </c>
      <c r="O5462" s="5">
        <v>1251.7070000000001</v>
      </c>
      <c r="P5462" s="5">
        <v>0</v>
      </c>
      <c r="Q5462" s="5">
        <v>0</v>
      </c>
      <c r="R5462" s="5">
        <v>0</v>
      </c>
      <c r="S5462" s="5">
        <v>0</v>
      </c>
      <c r="T5462" s="5">
        <v>284.71755999999999</v>
      </c>
      <c r="U5462" s="5">
        <v>0</v>
      </c>
      <c r="V5462" s="36">
        <v>0</v>
      </c>
      <c r="W5462" s="5">
        <f t="shared" si="4624"/>
        <v>100</v>
      </c>
      <c r="X5462" s="26"/>
    </row>
    <row r="5463" spans="1:24" x14ac:dyDescent="0.25">
      <c r="A5463" s="4" t="s">
        <v>320</v>
      </c>
      <c r="B5463" s="4" t="s">
        <v>1344</v>
      </c>
      <c r="C5463" s="4" t="s">
        <v>44</v>
      </c>
      <c r="D5463" s="4" t="s">
        <v>19</v>
      </c>
      <c r="E5463" s="14" t="s">
        <v>463</v>
      </c>
      <c r="F5463" s="5"/>
      <c r="G5463" s="5"/>
      <c r="H5463" s="5"/>
      <c r="I5463" s="5"/>
      <c r="J5463" s="5"/>
      <c r="K5463" s="5"/>
      <c r="L5463" s="5"/>
      <c r="M5463" s="5">
        <f>M5468</f>
        <v>0</v>
      </c>
      <c r="N5463" s="5">
        <v>284.71755999999999</v>
      </c>
      <c r="O5463" s="5">
        <f t="shared" ref="O5463:V5463" si="4637">O5468+O5464</f>
        <v>18040.183000000001</v>
      </c>
      <c r="P5463" s="5">
        <f t="shared" si="4637"/>
        <v>0</v>
      </c>
      <c r="Q5463" s="5">
        <f t="shared" si="4637"/>
        <v>0</v>
      </c>
      <c r="R5463" s="5">
        <f t="shared" si="4637"/>
        <v>0</v>
      </c>
      <c r="S5463" s="5">
        <f t="shared" si="4637"/>
        <v>0</v>
      </c>
      <c r="T5463" s="5">
        <v>284.71755999999999</v>
      </c>
      <c r="U5463" s="5">
        <f t="shared" si="4637"/>
        <v>0</v>
      </c>
      <c r="V5463" s="36">
        <f t="shared" si="4637"/>
        <v>0</v>
      </c>
      <c r="W5463" s="5">
        <f t="shared" si="4624"/>
        <v>100</v>
      </c>
      <c r="X5463" s="26"/>
    </row>
    <row r="5464" spans="1:24" x14ac:dyDescent="0.25">
      <c r="A5464" s="4" t="s">
        <v>320</v>
      </c>
      <c r="B5464" s="4" t="s">
        <v>1344</v>
      </c>
      <c r="C5464" s="4" t="s">
        <v>44</v>
      </c>
      <c r="D5464" s="4" t="s">
        <v>13</v>
      </c>
      <c r="E5464" s="14" t="s">
        <v>480</v>
      </c>
      <c r="F5464" s="5"/>
      <c r="G5464" s="5"/>
      <c r="H5464" s="5"/>
      <c r="I5464" s="5"/>
      <c r="J5464" s="5"/>
      <c r="K5464" s="5"/>
      <c r="L5464" s="5"/>
      <c r="M5464" s="5">
        <f>M5465</f>
        <v>0</v>
      </c>
      <c r="N5464" s="5">
        <v>62.289000000000001</v>
      </c>
      <c r="O5464" s="5">
        <f t="shared" ref="O5464:V5466" si="4638">O5465</f>
        <v>8</v>
      </c>
      <c r="P5464" s="5">
        <f t="shared" si="4638"/>
        <v>0</v>
      </c>
      <c r="Q5464" s="5">
        <f t="shared" si="4638"/>
        <v>0</v>
      </c>
      <c r="R5464" s="5">
        <f t="shared" si="4638"/>
        <v>0</v>
      </c>
      <c r="S5464" s="5">
        <f t="shared" si="4638"/>
        <v>0</v>
      </c>
      <c r="T5464" s="5">
        <v>62.289000000000001</v>
      </c>
      <c r="U5464" s="5">
        <f t="shared" si="4638"/>
        <v>0</v>
      </c>
      <c r="V5464" s="36">
        <f t="shared" si="4638"/>
        <v>0</v>
      </c>
      <c r="W5464" s="5">
        <f t="shared" si="4624"/>
        <v>100</v>
      </c>
      <c r="X5464" s="26"/>
    </row>
    <row r="5465" spans="1:24" x14ac:dyDescent="0.25">
      <c r="A5465" s="4" t="s">
        <v>320</v>
      </c>
      <c r="B5465" s="4" t="s">
        <v>1344</v>
      </c>
      <c r="C5465" s="4" t="s">
        <v>44</v>
      </c>
      <c r="D5465" s="4" t="s">
        <v>14</v>
      </c>
      <c r="E5465" s="14" t="s">
        <v>482</v>
      </c>
      <c r="F5465" s="5"/>
      <c r="G5465" s="5"/>
      <c r="H5465" s="5"/>
      <c r="I5465" s="5"/>
      <c r="J5465" s="5"/>
      <c r="K5465" s="5"/>
      <c r="L5465" s="5"/>
      <c r="M5465" s="5">
        <f>M5466</f>
        <v>0</v>
      </c>
      <c r="N5465" s="5">
        <v>62.289000000000001</v>
      </c>
      <c r="O5465" s="5">
        <f t="shared" si="4638"/>
        <v>8</v>
      </c>
      <c r="P5465" s="5">
        <f t="shared" si="4638"/>
        <v>0</v>
      </c>
      <c r="Q5465" s="5">
        <f t="shared" si="4638"/>
        <v>0</v>
      </c>
      <c r="R5465" s="5">
        <f t="shared" si="4638"/>
        <v>0</v>
      </c>
      <c r="S5465" s="5">
        <f t="shared" si="4638"/>
        <v>0</v>
      </c>
      <c r="T5465" s="5">
        <v>62.289000000000001</v>
      </c>
      <c r="U5465" s="5">
        <f t="shared" si="4638"/>
        <v>0</v>
      </c>
      <c r="V5465" s="36">
        <f t="shared" si="4638"/>
        <v>0</v>
      </c>
      <c r="W5465" s="5">
        <f t="shared" si="4624"/>
        <v>100</v>
      </c>
      <c r="X5465" s="26"/>
    </row>
    <row r="5466" spans="1:24" ht="31.5" x14ac:dyDescent="0.25">
      <c r="A5466" s="9" t="s">
        <v>320</v>
      </c>
      <c r="B5466" s="9" t="s">
        <v>1320</v>
      </c>
      <c r="C5466" s="9"/>
      <c r="D5466" s="9"/>
      <c r="E5466" s="13" t="s">
        <v>441</v>
      </c>
      <c r="F5466" s="5"/>
      <c r="G5466" s="5"/>
      <c r="H5466" s="5"/>
      <c r="I5466" s="5"/>
      <c r="J5466" s="5"/>
      <c r="K5466" s="5"/>
      <c r="L5466" s="5"/>
      <c r="M5466" s="5">
        <f>M5467</f>
        <v>0</v>
      </c>
      <c r="N5466" s="11">
        <v>22505.8</v>
      </c>
      <c r="O5466" s="5">
        <f t="shared" si="4638"/>
        <v>8</v>
      </c>
      <c r="P5466" s="5">
        <f t="shared" si="4638"/>
        <v>0</v>
      </c>
      <c r="Q5466" s="5">
        <f t="shared" si="4638"/>
        <v>0</v>
      </c>
      <c r="R5466" s="5">
        <f t="shared" si="4638"/>
        <v>0</v>
      </c>
      <c r="S5466" s="5">
        <f t="shared" si="4638"/>
        <v>0</v>
      </c>
      <c r="T5466" s="11">
        <v>22401.425800000001</v>
      </c>
      <c r="U5466" s="5">
        <f t="shared" si="4638"/>
        <v>0</v>
      </c>
      <c r="V5466" s="36">
        <f t="shared" si="4638"/>
        <v>0</v>
      </c>
      <c r="W5466" s="11">
        <f t="shared" si="4624"/>
        <v>99.536234215180102</v>
      </c>
      <c r="X5466" s="26"/>
    </row>
    <row r="5467" spans="1:24" x14ac:dyDescent="0.25">
      <c r="A5467" s="4" t="s">
        <v>320</v>
      </c>
      <c r="B5467" s="4" t="s">
        <v>1320</v>
      </c>
      <c r="C5467" s="4" t="s">
        <v>111</v>
      </c>
      <c r="D5467" s="4"/>
      <c r="E5467" s="14" t="s">
        <v>872</v>
      </c>
      <c r="F5467" s="5"/>
      <c r="G5467" s="5"/>
      <c r="H5467" s="5"/>
      <c r="I5467" s="5"/>
      <c r="J5467" s="5"/>
      <c r="K5467" s="5"/>
      <c r="L5467" s="5"/>
      <c r="M5467" s="5">
        <v>0</v>
      </c>
      <c r="N5467" s="5">
        <v>5983.7</v>
      </c>
      <c r="O5467" s="5">
        <v>8</v>
      </c>
      <c r="P5467" s="5">
        <v>0</v>
      </c>
      <c r="Q5467" s="5">
        <v>0</v>
      </c>
      <c r="R5467" s="5">
        <v>0</v>
      </c>
      <c r="S5467" s="5">
        <v>0</v>
      </c>
      <c r="T5467" s="5">
        <v>5983.7</v>
      </c>
      <c r="U5467" s="5">
        <v>0</v>
      </c>
      <c r="V5467" s="36">
        <v>0</v>
      </c>
      <c r="W5467" s="5">
        <f t="shared" si="4624"/>
        <v>100</v>
      </c>
      <c r="X5467" s="26"/>
    </row>
    <row r="5468" spans="1:24" ht="31.5" x14ac:dyDescent="0.25">
      <c r="A5468" s="4" t="s">
        <v>320</v>
      </c>
      <c r="B5468" s="4" t="s">
        <v>1320</v>
      </c>
      <c r="C5468" s="4" t="s">
        <v>112</v>
      </c>
      <c r="D5468" s="4"/>
      <c r="E5468" s="14" t="s">
        <v>1421</v>
      </c>
      <c r="F5468" s="5"/>
      <c r="G5468" s="5"/>
      <c r="H5468" s="5"/>
      <c r="I5468" s="5"/>
      <c r="J5468" s="5"/>
      <c r="K5468" s="5"/>
      <c r="L5468" s="5"/>
      <c r="M5468" s="5">
        <f>M5469</f>
        <v>0</v>
      </c>
      <c r="N5468" s="5">
        <v>5983.7</v>
      </c>
      <c r="O5468" s="5">
        <f t="shared" ref="O5468:O5470" si="4639">O5469</f>
        <v>18032.183000000001</v>
      </c>
      <c r="P5468" s="5">
        <f t="shared" ref="P5468:V5470" si="4640">P5469</f>
        <v>0</v>
      </c>
      <c r="Q5468" s="5">
        <f t="shared" si="4640"/>
        <v>0</v>
      </c>
      <c r="R5468" s="5">
        <f t="shared" si="4640"/>
        <v>0</v>
      </c>
      <c r="S5468" s="5">
        <f t="shared" si="4640"/>
        <v>0</v>
      </c>
      <c r="T5468" s="5">
        <v>5983.7</v>
      </c>
      <c r="U5468" s="5">
        <f t="shared" si="4640"/>
        <v>0</v>
      </c>
      <c r="V5468" s="36">
        <f t="shared" si="4640"/>
        <v>0</v>
      </c>
      <c r="W5468" s="5">
        <f t="shared" si="4624"/>
        <v>100</v>
      </c>
      <c r="X5468" s="26"/>
    </row>
    <row r="5469" spans="1:24" ht="47.25" x14ac:dyDescent="0.25">
      <c r="A5469" s="4" t="s">
        <v>320</v>
      </c>
      <c r="B5469" s="4" t="s">
        <v>1320</v>
      </c>
      <c r="C5469" s="4" t="s">
        <v>329</v>
      </c>
      <c r="D5469" s="4"/>
      <c r="E5469" s="14" t="s">
        <v>873</v>
      </c>
      <c r="F5469" s="5"/>
      <c r="G5469" s="5"/>
      <c r="H5469" s="5"/>
      <c r="I5469" s="5"/>
      <c r="J5469" s="5"/>
      <c r="K5469" s="5"/>
      <c r="L5469" s="5"/>
      <c r="M5469" s="5">
        <f>M5470</f>
        <v>0</v>
      </c>
      <c r="N5469" s="5">
        <v>5883.7</v>
      </c>
      <c r="O5469" s="5">
        <f t="shared" si="4639"/>
        <v>18032.183000000001</v>
      </c>
      <c r="P5469" s="5">
        <f t="shared" si="4640"/>
        <v>0</v>
      </c>
      <c r="Q5469" s="5">
        <f t="shared" si="4640"/>
        <v>0</v>
      </c>
      <c r="R5469" s="5">
        <f t="shared" si="4640"/>
        <v>0</v>
      </c>
      <c r="S5469" s="5">
        <f t="shared" si="4640"/>
        <v>0</v>
      </c>
      <c r="T5469" s="5">
        <v>5883.7</v>
      </c>
      <c r="U5469" s="5">
        <f t="shared" si="4640"/>
        <v>0</v>
      </c>
      <c r="V5469" s="36">
        <f t="shared" si="4640"/>
        <v>0</v>
      </c>
      <c r="W5469" s="5">
        <f t="shared" si="4624"/>
        <v>100</v>
      </c>
      <c r="X5469" s="26"/>
    </row>
    <row r="5470" spans="1:24" ht="47.25" x14ac:dyDescent="0.25">
      <c r="A5470" s="4" t="s">
        <v>320</v>
      </c>
      <c r="B5470" s="4" t="s">
        <v>1320</v>
      </c>
      <c r="C5470" s="4" t="s">
        <v>325</v>
      </c>
      <c r="D5470" s="4"/>
      <c r="E5470" s="14" t="s">
        <v>494</v>
      </c>
      <c r="F5470" s="5"/>
      <c r="G5470" s="5"/>
      <c r="H5470" s="5"/>
      <c r="I5470" s="5"/>
      <c r="J5470" s="5"/>
      <c r="K5470" s="5"/>
      <c r="L5470" s="5"/>
      <c r="M5470" s="5">
        <f>M5471</f>
        <v>0</v>
      </c>
      <c r="N5470" s="5">
        <v>5883.7</v>
      </c>
      <c r="O5470" s="5">
        <f t="shared" si="4639"/>
        <v>18032.183000000001</v>
      </c>
      <c r="P5470" s="5">
        <f t="shared" si="4640"/>
        <v>0</v>
      </c>
      <c r="Q5470" s="5">
        <f t="shared" si="4640"/>
        <v>0</v>
      </c>
      <c r="R5470" s="5">
        <f t="shared" si="4640"/>
        <v>0</v>
      </c>
      <c r="S5470" s="5">
        <f t="shared" si="4640"/>
        <v>0</v>
      </c>
      <c r="T5470" s="5">
        <v>5883.7</v>
      </c>
      <c r="U5470" s="5">
        <f t="shared" si="4640"/>
        <v>0</v>
      </c>
      <c r="V5470" s="36">
        <f t="shared" si="4640"/>
        <v>0</v>
      </c>
      <c r="W5470" s="5">
        <f t="shared" si="4624"/>
        <v>100</v>
      </c>
      <c r="X5470" s="26"/>
    </row>
    <row r="5471" spans="1:24" ht="31.5" hidden="1" x14ac:dyDescent="0.25">
      <c r="A5471" s="4" t="s">
        <v>320</v>
      </c>
      <c r="B5471" s="4" t="s">
        <v>1320</v>
      </c>
      <c r="C5471" s="4" t="s">
        <v>325</v>
      </c>
      <c r="D5471" s="4" t="s">
        <v>11</v>
      </c>
      <c r="E5471" s="14" t="s">
        <v>465</v>
      </c>
      <c r="F5471" s="5"/>
      <c r="G5471" s="5"/>
      <c r="H5471" s="5"/>
      <c r="I5471" s="5"/>
      <c r="J5471" s="5"/>
      <c r="K5471" s="5"/>
      <c r="L5471" s="5"/>
      <c r="M5471" s="5">
        <v>0</v>
      </c>
      <c r="N5471" s="5">
        <v>0</v>
      </c>
      <c r="O5471" s="5">
        <v>18032.183000000001</v>
      </c>
      <c r="P5471" s="5">
        <v>0</v>
      </c>
      <c r="Q5471" s="5">
        <v>0</v>
      </c>
      <c r="R5471" s="5">
        <v>0</v>
      </c>
      <c r="S5471" s="5">
        <v>0</v>
      </c>
      <c r="T5471" s="5">
        <v>0</v>
      </c>
      <c r="U5471" s="5">
        <v>0</v>
      </c>
      <c r="V5471" s="36">
        <v>0</v>
      </c>
      <c r="W5471" s="5" t="e">
        <f t="shared" si="4624"/>
        <v>#DIV/0!</v>
      </c>
      <c r="X5471" s="24" t="s">
        <v>1214</v>
      </c>
    </row>
    <row r="5472" spans="1:24" s="3" customFormat="1" ht="31.5" hidden="1" x14ac:dyDescent="0.25">
      <c r="A5472" s="4" t="s">
        <v>320</v>
      </c>
      <c r="B5472" s="4" t="s">
        <v>1320</v>
      </c>
      <c r="C5472" s="4" t="s">
        <v>325</v>
      </c>
      <c r="D5472" s="4" t="s">
        <v>12</v>
      </c>
      <c r="E5472" s="14" t="s">
        <v>466</v>
      </c>
      <c r="F5472" s="8">
        <f t="shared" ref="F5472:L5472" si="4641">F5480+F5473</f>
        <v>182898.29999999996</v>
      </c>
      <c r="G5472" s="8">
        <f t="shared" si="4641"/>
        <v>184713.19999999998</v>
      </c>
      <c r="H5472" s="8">
        <f t="shared" si="4641"/>
        <v>184413.19999999998</v>
      </c>
      <c r="I5472" s="8">
        <f t="shared" si="4641"/>
        <v>11709.7</v>
      </c>
      <c r="J5472" s="8">
        <f t="shared" si="4641"/>
        <v>0</v>
      </c>
      <c r="K5472" s="8">
        <f t="shared" si="4641"/>
        <v>0</v>
      </c>
      <c r="L5472" s="8">
        <f t="shared" si="4641"/>
        <v>312.13999999999947</v>
      </c>
      <c r="M5472" s="8">
        <f t="shared" si="4588"/>
        <v>194920.13999999998</v>
      </c>
      <c r="N5472" s="5">
        <v>0</v>
      </c>
      <c r="O5472" s="8">
        <f>O5480+O5473</f>
        <v>130186.12553999999</v>
      </c>
      <c r="P5472" s="8">
        <f t="shared" ref="P5472:V5472" si="4642">P5480+P5473</f>
        <v>1456.8</v>
      </c>
      <c r="Q5472" s="8">
        <f t="shared" si="4642"/>
        <v>1326.99622</v>
      </c>
      <c r="R5472" s="8">
        <f t="shared" si="4642"/>
        <v>13722.23244</v>
      </c>
      <c r="S5472" s="8">
        <f t="shared" si="4642"/>
        <v>1657.98687</v>
      </c>
      <c r="T5472" s="5">
        <v>0</v>
      </c>
      <c r="U5472" s="8">
        <f t="shared" si="4642"/>
        <v>1456.8</v>
      </c>
      <c r="V5472" s="34">
        <f t="shared" si="4642"/>
        <v>13722.23244</v>
      </c>
      <c r="W5472" s="5" t="e">
        <f t="shared" si="4624"/>
        <v>#DIV/0!</v>
      </c>
      <c r="X5472" s="24" t="s">
        <v>1214</v>
      </c>
    </row>
    <row r="5473" spans="1:24" s="3" customFormat="1" ht="31.5" x14ac:dyDescent="0.25">
      <c r="A5473" s="4" t="s">
        <v>320</v>
      </c>
      <c r="B5473" s="4" t="s">
        <v>1320</v>
      </c>
      <c r="C5473" s="4" t="s">
        <v>325</v>
      </c>
      <c r="D5473" s="4" t="s">
        <v>73</v>
      </c>
      <c r="E5473" s="14" t="s">
        <v>475</v>
      </c>
      <c r="F5473" s="8">
        <f t="shared" ref="F5473:L5478" si="4643">F5474</f>
        <v>575.9</v>
      </c>
      <c r="G5473" s="8">
        <f t="shared" si="4643"/>
        <v>4690.3999999999996</v>
      </c>
      <c r="H5473" s="8">
        <f t="shared" si="4643"/>
        <v>4690.3999999999996</v>
      </c>
      <c r="I5473" s="8">
        <f t="shared" si="4643"/>
        <v>0</v>
      </c>
      <c r="J5473" s="8">
        <f t="shared" si="4643"/>
        <v>0</v>
      </c>
      <c r="K5473" s="8">
        <f t="shared" si="4643"/>
        <v>0</v>
      </c>
      <c r="L5473" s="8">
        <f t="shared" si="4643"/>
        <v>-125.2</v>
      </c>
      <c r="M5473" s="8">
        <f t="shared" si="4588"/>
        <v>450.7</v>
      </c>
      <c r="N5473" s="5">
        <v>5883.7</v>
      </c>
      <c r="O5473" s="8">
        <f t="shared" ref="O5473:O5478" si="4644">O5474</f>
        <v>435.99621999999999</v>
      </c>
      <c r="P5473" s="8">
        <f t="shared" ref="P5473:V5478" si="4645">P5474</f>
        <v>0</v>
      </c>
      <c r="Q5473" s="8">
        <f t="shared" si="4645"/>
        <v>435.99621999999999</v>
      </c>
      <c r="R5473" s="8">
        <f t="shared" si="4645"/>
        <v>0</v>
      </c>
      <c r="S5473" s="8">
        <f t="shared" si="4645"/>
        <v>0</v>
      </c>
      <c r="T5473" s="5">
        <v>5883.7</v>
      </c>
      <c r="U5473" s="8">
        <f t="shared" si="4645"/>
        <v>0</v>
      </c>
      <c r="V5473" s="34">
        <f t="shared" si="4645"/>
        <v>0</v>
      </c>
      <c r="W5473" s="5">
        <f t="shared" si="4624"/>
        <v>100</v>
      </c>
      <c r="X5473" s="21"/>
    </row>
    <row r="5474" spans="1:24" s="10" customFormat="1" ht="63" x14ac:dyDescent="0.25">
      <c r="A5474" s="4" t="s">
        <v>320</v>
      </c>
      <c r="B5474" s="4" t="s">
        <v>1320</v>
      </c>
      <c r="C5474" s="4" t="s">
        <v>325</v>
      </c>
      <c r="D5474" s="4" t="s">
        <v>72</v>
      </c>
      <c r="E5474" s="14" t="s">
        <v>1187</v>
      </c>
      <c r="F5474" s="11">
        <f t="shared" si="4643"/>
        <v>575.9</v>
      </c>
      <c r="G5474" s="11">
        <f t="shared" si="4643"/>
        <v>4690.3999999999996</v>
      </c>
      <c r="H5474" s="11">
        <f t="shared" si="4643"/>
        <v>4690.3999999999996</v>
      </c>
      <c r="I5474" s="11">
        <f t="shared" si="4643"/>
        <v>0</v>
      </c>
      <c r="J5474" s="11">
        <f t="shared" si="4643"/>
        <v>0</v>
      </c>
      <c r="K5474" s="11">
        <f t="shared" si="4643"/>
        <v>0</v>
      </c>
      <c r="L5474" s="11">
        <f t="shared" si="4643"/>
        <v>-125.2</v>
      </c>
      <c r="M5474" s="11">
        <f t="shared" si="4588"/>
        <v>450.7</v>
      </c>
      <c r="N5474" s="5">
        <v>5883.7</v>
      </c>
      <c r="O5474" s="11">
        <f t="shared" si="4644"/>
        <v>435.99621999999999</v>
      </c>
      <c r="P5474" s="11">
        <f t="shared" si="4645"/>
        <v>0</v>
      </c>
      <c r="Q5474" s="11">
        <f t="shared" si="4645"/>
        <v>435.99621999999999</v>
      </c>
      <c r="R5474" s="11">
        <f t="shared" si="4645"/>
        <v>0</v>
      </c>
      <c r="S5474" s="11">
        <f t="shared" si="4645"/>
        <v>0</v>
      </c>
      <c r="T5474" s="5">
        <v>5883.7</v>
      </c>
      <c r="U5474" s="11">
        <f t="shared" si="4645"/>
        <v>0</v>
      </c>
      <c r="V5474" s="35">
        <f t="shared" si="4645"/>
        <v>0</v>
      </c>
      <c r="W5474" s="5">
        <f t="shared" si="4624"/>
        <v>100</v>
      </c>
      <c r="X5474" s="25"/>
    </row>
    <row r="5475" spans="1:24" ht="63" x14ac:dyDescent="0.25">
      <c r="A5475" s="4" t="s">
        <v>320</v>
      </c>
      <c r="B5475" s="4" t="s">
        <v>1320</v>
      </c>
      <c r="C5475" s="4" t="s">
        <v>330</v>
      </c>
      <c r="D5475" s="4"/>
      <c r="E5475" s="14" t="s">
        <v>874</v>
      </c>
      <c r="F5475" s="5">
        <f t="shared" si="4643"/>
        <v>575.9</v>
      </c>
      <c r="G5475" s="5">
        <f t="shared" si="4643"/>
        <v>4690.3999999999996</v>
      </c>
      <c r="H5475" s="5">
        <f t="shared" si="4643"/>
        <v>4690.3999999999996</v>
      </c>
      <c r="I5475" s="5">
        <f t="shared" si="4643"/>
        <v>0</v>
      </c>
      <c r="J5475" s="5">
        <f t="shared" si="4643"/>
        <v>0</v>
      </c>
      <c r="K5475" s="5">
        <f t="shared" si="4643"/>
        <v>0</v>
      </c>
      <c r="L5475" s="5">
        <f t="shared" si="4643"/>
        <v>-125.2</v>
      </c>
      <c r="M5475" s="5">
        <f t="shared" si="4588"/>
        <v>450.7</v>
      </c>
      <c r="N5475" s="5">
        <v>100</v>
      </c>
      <c r="O5475" s="5">
        <f t="shared" si="4644"/>
        <v>435.99621999999999</v>
      </c>
      <c r="P5475" s="5">
        <f t="shared" si="4645"/>
        <v>0</v>
      </c>
      <c r="Q5475" s="5">
        <f t="shared" si="4645"/>
        <v>435.99621999999999</v>
      </c>
      <c r="R5475" s="5">
        <f t="shared" si="4645"/>
        <v>0</v>
      </c>
      <c r="S5475" s="5">
        <f t="shared" si="4645"/>
        <v>0</v>
      </c>
      <c r="T5475" s="5">
        <v>100</v>
      </c>
      <c r="U5475" s="5">
        <f t="shared" si="4645"/>
        <v>0</v>
      </c>
      <c r="V5475" s="36">
        <f t="shared" si="4645"/>
        <v>0</v>
      </c>
      <c r="W5475" s="5">
        <f t="shared" si="4624"/>
        <v>100</v>
      </c>
      <c r="X5475" s="26"/>
    </row>
    <row r="5476" spans="1:24" ht="31.5" x14ac:dyDescent="0.25">
      <c r="A5476" s="4" t="s">
        <v>320</v>
      </c>
      <c r="B5476" s="4" t="s">
        <v>1320</v>
      </c>
      <c r="C5476" s="4" t="s">
        <v>326</v>
      </c>
      <c r="D5476" s="4"/>
      <c r="E5476" s="14" t="s">
        <v>495</v>
      </c>
      <c r="F5476" s="5">
        <f t="shared" si="4643"/>
        <v>575.9</v>
      </c>
      <c r="G5476" s="5">
        <f t="shared" si="4643"/>
        <v>4690.3999999999996</v>
      </c>
      <c r="H5476" s="5">
        <f t="shared" si="4643"/>
        <v>4690.3999999999996</v>
      </c>
      <c r="I5476" s="5">
        <f t="shared" si="4643"/>
        <v>0</v>
      </c>
      <c r="J5476" s="5">
        <f t="shared" si="4643"/>
        <v>0</v>
      </c>
      <c r="K5476" s="5">
        <f t="shared" si="4643"/>
        <v>0</v>
      </c>
      <c r="L5476" s="5">
        <f t="shared" si="4643"/>
        <v>-125.2</v>
      </c>
      <c r="M5476" s="5">
        <f t="shared" si="4588"/>
        <v>450.7</v>
      </c>
      <c r="N5476" s="5">
        <v>100</v>
      </c>
      <c r="O5476" s="5">
        <f t="shared" si="4644"/>
        <v>435.99621999999999</v>
      </c>
      <c r="P5476" s="5">
        <f t="shared" si="4645"/>
        <v>0</v>
      </c>
      <c r="Q5476" s="5">
        <f t="shared" si="4645"/>
        <v>435.99621999999999</v>
      </c>
      <c r="R5476" s="5">
        <f t="shared" si="4645"/>
        <v>0</v>
      </c>
      <c r="S5476" s="5">
        <f t="shared" si="4645"/>
        <v>0</v>
      </c>
      <c r="T5476" s="5">
        <v>100</v>
      </c>
      <c r="U5476" s="5">
        <f t="shared" si="4645"/>
        <v>0</v>
      </c>
      <c r="V5476" s="36">
        <f t="shared" si="4645"/>
        <v>0</v>
      </c>
      <c r="W5476" s="5">
        <f t="shared" si="4624"/>
        <v>100</v>
      </c>
      <c r="X5476" s="26"/>
    </row>
    <row r="5477" spans="1:24" ht="31.5" x14ac:dyDescent="0.25">
      <c r="A5477" s="4" t="s">
        <v>320</v>
      </c>
      <c r="B5477" s="4" t="s">
        <v>1320</v>
      </c>
      <c r="C5477" s="4" t="s">
        <v>326</v>
      </c>
      <c r="D5477" s="4" t="s">
        <v>11</v>
      </c>
      <c r="E5477" s="14" t="s">
        <v>465</v>
      </c>
      <c r="F5477" s="5">
        <f t="shared" si="4643"/>
        <v>575.9</v>
      </c>
      <c r="G5477" s="5">
        <f t="shared" si="4643"/>
        <v>4690.3999999999996</v>
      </c>
      <c r="H5477" s="5">
        <f t="shared" si="4643"/>
        <v>4690.3999999999996</v>
      </c>
      <c r="I5477" s="5">
        <f t="shared" si="4643"/>
        <v>0</v>
      </c>
      <c r="J5477" s="5">
        <f t="shared" si="4643"/>
        <v>0</v>
      </c>
      <c r="K5477" s="5">
        <f t="shared" si="4643"/>
        <v>0</v>
      </c>
      <c r="L5477" s="5">
        <f t="shared" si="4643"/>
        <v>-125.2</v>
      </c>
      <c r="M5477" s="5">
        <f t="shared" si="4588"/>
        <v>450.7</v>
      </c>
      <c r="N5477" s="5">
        <v>100</v>
      </c>
      <c r="O5477" s="5">
        <f t="shared" si="4644"/>
        <v>435.99621999999999</v>
      </c>
      <c r="P5477" s="5">
        <f t="shared" si="4645"/>
        <v>0</v>
      </c>
      <c r="Q5477" s="5">
        <f t="shared" si="4645"/>
        <v>435.99621999999999</v>
      </c>
      <c r="R5477" s="5">
        <f t="shared" si="4645"/>
        <v>0</v>
      </c>
      <c r="S5477" s="5">
        <f t="shared" si="4645"/>
        <v>0</v>
      </c>
      <c r="T5477" s="5">
        <v>100</v>
      </c>
      <c r="U5477" s="5">
        <f t="shared" si="4645"/>
        <v>0</v>
      </c>
      <c r="V5477" s="36">
        <f t="shared" si="4645"/>
        <v>0</v>
      </c>
      <c r="W5477" s="5">
        <f t="shared" si="4624"/>
        <v>100</v>
      </c>
      <c r="X5477" s="26"/>
    </row>
    <row r="5478" spans="1:24" ht="31.5" x14ac:dyDescent="0.25">
      <c r="A5478" s="4" t="s">
        <v>320</v>
      </c>
      <c r="B5478" s="4" t="s">
        <v>1320</v>
      </c>
      <c r="C5478" s="4" t="s">
        <v>326</v>
      </c>
      <c r="D5478" s="4" t="s">
        <v>12</v>
      </c>
      <c r="E5478" s="14" t="s">
        <v>466</v>
      </c>
      <c r="F5478" s="5">
        <f t="shared" si="4643"/>
        <v>575.9</v>
      </c>
      <c r="G5478" s="5">
        <f t="shared" si="4643"/>
        <v>4690.3999999999996</v>
      </c>
      <c r="H5478" s="5">
        <f t="shared" si="4643"/>
        <v>4690.3999999999996</v>
      </c>
      <c r="I5478" s="5">
        <f t="shared" si="4643"/>
        <v>0</v>
      </c>
      <c r="J5478" s="5">
        <f t="shared" si="4643"/>
        <v>0</v>
      </c>
      <c r="K5478" s="5">
        <f t="shared" si="4643"/>
        <v>0</v>
      </c>
      <c r="L5478" s="5">
        <f t="shared" si="4643"/>
        <v>-125.2</v>
      </c>
      <c r="M5478" s="5">
        <f t="shared" ref="M5478:M5570" si="4646">F5478+I5478+L5478</f>
        <v>450.7</v>
      </c>
      <c r="N5478" s="5">
        <v>100</v>
      </c>
      <c r="O5478" s="5">
        <f t="shared" si="4644"/>
        <v>435.99621999999999</v>
      </c>
      <c r="P5478" s="5">
        <f t="shared" si="4645"/>
        <v>0</v>
      </c>
      <c r="Q5478" s="5">
        <f t="shared" si="4645"/>
        <v>435.99621999999999</v>
      </c>
      <c r="R5478" s="5">
        <f t="shared" si="4645"/>
        <v>0</v>
      </c>
      <c r="S5478" s="5">
        <f t="shared" si="4645"/>
        <v>0</v>
      </c>
      <c r="T5478" s="5">
        <v>100</v>
      </c>
      <c r="U5478" s="5">
        <f t="shared" si="4645"/>
        <v>0</v>
      </c>
      <c r="V5478" s="36">
        <f t="shared" si="4645"/>
        <v>0</v>
      </c>
      <c r="W5478" s="5">
        <f t="shared" si="4624"/>
        <v>100</v>
      </c>
      <c r="X5478" s="26"/>
    </row>
    <row r="5479" spans="1:24" ht="47.25" hidden="1" x14ac:dyDescent="0.25">
      <c r="A5479" s="4" t="s">
        <v>320</v>
      </c>
      <c r="B5479" s="4" t="s">
        <v>1320</v>
      </c>
      <c r="C5479" s="4" t="s">
        <v>176</v>
      </c>
      <c r="D5479" s="4"/>
      <c r="E5479" s="14" t="s">
        <v>1476</v>
      </c>
      <c r="F5479" s="5">
        <v>575.9</v>
      </c>
      <c r="G5479" s="5">
        <v>4690.3999999999996</v>
      </c>
      <c r="H5479" s="5">
        <v>4690.3999999999996</v>
      </c>
      <c r="I5479" s="5"/>
      <c r="J5479" s="5"/>
      <c r="K5479" s="5"/>
      <c r="L5479" s="5">
        <v>-125.2</v>
      </c>
      <c r="M5479" s="5">
        <f t="shared" si="4646"/>
        <v>450.7</v>
      </c>
      <c r="N5479" s="5">
        <v>0</v>
      </c>
      <c r="O5479" s="5">
        <v>435.99621999999999</v>
      </c>
      <c r="P5479" s="5">
        <f>N5479</f>
        <v>0</v>
      </c>
      <c r="Q5479" s="5">
        <f>O5479</f>
        <v>435.99621999999999</v>
      </c>
      <c r="R5479" s="5">
        <v>0</v>
      </c>
      <c r="S5479" s="5">
        <v>0</v>
      </c>
      <c r="T5479" s="5">
        <v>0</v>
      </c>
      <c r="U5479" s="5">
        <f>T5479</f>
        <v>0</v>
      </c>
      <c r="V5479" s="36">
        <v>0</v>
      </c>
      <c r="W5479" s="5" t="e">
        <f t="shared" si="4624"/>
        <v>#DIV/0!</v>
      </c>
      <c r="X5479" s="24" t="s">
        <v>1214</v>
      </c>
    </row>
    <row r="5480" spans="1:24" s="3" customFormat="1" ht="31.5" hidden="1" x14ac:dyDescent="0.25">
      <c r="A5480" s="4" t="s">
        <v>320</v>
      </c>
      <c r="B5480" s="4" t="s">
        <v>1320</v>
      </c>
      <c r="C5480" s="4" t="s">
        <v>177</v>
      </c>
      <c r="D5480" s="4"/>
      <c r="E5480" s="14" t="s">
        <v>881</v>
      </c>
      <c r="F5480" s="8">
        <f t="shared" ref="F5480:L5480" si="4647">F5481+F5533+F5569</f>
        <v>182322.39999999997</v>
      </c>
      <c r="G5480" s="8">
        <f t="shared" si="4647"/>
        <v>180022.8</v>
      </c>
      <c r="H5480" s="8">
        <f t="shared" si="4647"/>
        <v>179722.8</v>
      </c>
      <c r="I5480" s="8">
        <f t="shared" si="4647"/>
        <v>11709.7</v>
      </c>
      <c r="J5480" s="8">
        <f t="shared" si="4647"/>
        <v>0</v>
      </c>
      <c r="K5480" s="8">
        <f t="shared" si="4647"/>
        <v>0</v>
      </c>
      <c r="L5480" s="8">
        <f t="shared" si="4647"/>
        <v>437.33999999999946</v>
      </c>
      <c r="M5480" s="8">
        <f t="shared" si="4646"/>
        <v>194469.43999999997</v>
      </c>
      <c r="N5480" s="5">
        <v>0</v>
      </c>
      <c r="O5480" s="8">
        <f t="shared" ref="O5480:V5480" si="4648">O5481+O5533+O5569</f>
        <v>129750.12931999999</v>
      </c>
      <c r="P5480" s="8">
        <f t="shared" si="4648"/>
        <v>1456.8</v>
      </c>
      <c r="Q5480" s="8">
        <f t="shared" si="4648"/>
        <v>891</v>
      </c>
      <c r="R5480" s="8">
        <f t="shared" si="4648"/>
        <v>13722.23244</v>
      </c>
      <c r="S5480" s="8">
        <f t="shared" si="4648"/>
        <v>1657.98687</v>
      </c>
      <c r="T5480" s="5">
        <v>0</v>
      </c>
      <c r="U5480" s="8">
        <f t="shared" si="4648"/>
        <v>1456.8</v>
      </c>
      <c r="V5480" s="34">
        <f t="shared" si="4648"/>
        <v>13722.23244</v>
      </c>
      <c r="W5480" s="5" t="e">
        <f t="shared" si="4624"/>
        <v>#DIV/0!</v>
      </c>
      <c r="X5480" s="24" t="s">
        <v>1214</v>
      </c>
    </row>
    <row r="5481" spans="1:24" s="10" customFormat="1" ht="31.5" hidden="1" x14ac:dyDescent="0.25">
      <c r="A5481" s="4" t="s">
        <v>320</v>
      </c>
      <c r="B5481" s="4" t="s">
        <v>1320</v>
      </c>
      <c r="C5481" s="4" t="s">
        <v>327</v>
      </c>
      <c r="D5481" s="4"/>
      <c r="E5481" s="14" t="s">
        <v>503</v>
      </c>
      <c r="F5481" s="11">
        <f t="shared" ref="F5481:L5481" si="4649">F5482+F5519+F5528</f>
        <v>161722.69999999998</v>
      </c>
      <c r="G5481" s="11">
        <f t="shared" si="4649"/>
        <v>159423.1</v>
      </c>
      <c r="H5481" s="11">
        <f t="shared" si="4649"/>
        <v>159123.1</v>
      </c>
      <c r="I5481" s="11">
        <f t="shared" si="4649"/>
        <v>11709.7</v>
      </c>
      <c r="J5481" s="11">
        <f t="shared" si="4649"/>
        <v>0</v>
      </c>
      <c r="K5481" s="11">
        <f t="shared" si="4649"/>
        <v>0</v>
      </c>
      <c r="L5481" s="11">
        <f t="shared" si="4649"/>
        <v>306.69799999999947</v>
      </c>
      <c r="M5481" s="11">
        <f t="shared" si="4646"/>
        <v>173739.098</v>
      </c>
      <c r="N5481" s="5">
        <v>0</v>
      </c>
      <c r="O5481" s="11">
        <f>O5482+O5519+O5528</f>
        <v>115463.00532</v>
      </c>
      <c r="P5481" s="11">
        <f t="shared" ref="P5481:V5481" si="4650">P5482+P5519+P5528</f>
        <v>0</v>
      </c>
      <c r="Q5481" s="11">
        <f t="shared" si="4650"/>
        <v>0</v>
      </c>
      <c r="R5481" s="11">
        <f t="shared" si="4650"/>
        <v>5980.53244</v>
      </c>
      <c r="S5481" s="11">
        <f t="shared" si="4650"/>
        <v>1657.98687</v>
      </c>
      <c r="T5481" s="5">
        <v>0</v>
      </c>
      <c r="U5481" s="11">
        <f t="shared" si="4650"/>
        <v>0</v>
      </c>
      <c r="V5481" s="35">
        <f t="shared" si="4650"/>
        <v>5980.53244</v>
      </c>
      <c r="W5481" s="5" t="e">
        <f t="shared" si="4624"/>
        <v>#DIV/0!</v>
      </c>
      <c r="X5481" s="24" t="s">
        <v>1214</v>
      </c>
    </row>
    <row r="5482" spans="1:24" ht="31.5" hidden="1" x14ac:dyDescent="0.25">
      <c r="A5482" s="4" t="s">
        <v>320</v>
      </c>
      <c r="B5482" s="4" t="s">
        <v>1320</v>
      </c>
      <c r="C5482" s="4" t="s">
        <v>327</v>
      </c>
      <c r="D5482" s="4" t="s">
        <v>11</v>
      </c>
      <c r="E5482" s="14" t="s">
        <v>465</v>
      </c>
      <c r="F5482" s="5">
        <f t="shared" ref="F5482:L5482" si="4651">F5483</f>
        <v>159824.4</v>
      </c>
      <c r="G5482" s="5">
        <f t="shared" si="4651"/>
        <v>157617.60000000001</v>
      </c>
      <c r="H5482" s="5">
        <f t="shared" si="4651"/>
        <v>157617.60000000001</v>
      </c>
      <c r="I5482" s="5">
        <f t="shared" si="4651"/>
        <v>11709.7</v>
      </c>
      <c r="J5482" s="5">
        <f t="shared" si="4651"/>
        <v>0</v>
      </c>
      <c r="K5482" s="5">
        <f t="shared" si="4651"/>
        <v>0</v>
      </c>
      <c r="L5482" s="5">
        <f t="shared" si="4651"/>
        <v>300.71599999999944</v>
      </c>
      <c r="M5482" s="5">
        <f t="shared" si="4646"/>
        <v>171834.81599999999</v>
      </c>
      <c r="N5482" s="5">
        <v>0</v>
      </c>
      <c r="O5482" s="5">
        <f>O5483</f>
        <v>113972.43002</v>
      </c>
      <c r="P5482" s="5">
        <f t="shared" ref="P5482:V5482" si="4652">P5483</f>
        <v>0</v>
      </c>
      <c r="Q5482" s="5">
        <f t="shared" si="4652"/>
        <v>0</v>
      </c>
      <c r="R5482" s="5">
        <f t="shared" si="4652"/>
        <v>5980.53244</v>
      </c>
      <c r="S5482" s="5">
        <f t="shared" si="4652"/>
        <v>1657.98687</v>
      </c>
      <c r="T5482" s="5">
        <v>0</v>
      </c>
      <c r="U5482" s="5">
        <f t="shared" si="4652"/>
        <v>0</v>
      </c>
      <c r="V5482" s="36">
        <f t="shared" si="4652"/>
        <v>5980.53244</v>
      </c>
      <c r="W5482" s="5" t="e">
        <f t="shared" si="4624"/>
        <v>#DIV/0!</v>
      </c>
      <c r="X5482" s="24" t="s">
        <v>1214</v>
      </c>
    </row>
    <row r="5483" spans="1:24" ht="31.5" hidden="1" x14ac:dyDescent="0.25">
      <c r="A5483" s="4" t="s">
        <v>320</v>
      </c>
      <c r="B5483" s="4" t="s">
        <v>1320</v>
      </c>
      <c r="C5483" s="4" t="s">
        <v>327</v>
      </c>
      <c r="D5483" s="4" t="s">
        <v>12</v>
      </c>
      <c r="E5483" s="14" t="s">
        <v>466</v>
      </c>
      <c r="F5483" s="5">
        <f>F5484+F5497+F5501</f>
        <v>159824.4</v>
      </c>
      <c r="G5483" s="5">
        <f>G5484+G5497+G5501</f>
        <v>157617.60000000001</v>
      </c>
      <c r="H5483" s="5">
        <f>H5484+H5497+H5501</f>
        <v>157617.60000000001</v>
      </c>
      <c r="I5483" s="5">
        <f>I5484+I5497+I5501+I5515</f>
        <v>11709.7</v>
      </c>
      <c r="J5483" s="5">
        <f>J5484+J5497+J5501+J5515</f>
        <v>0</v>
      </c>
      <c r="K5483" s="5">
        <f>K5484+K5497+K5501+K5515</f>
        <v>0</v>
      </c>
      <c r="L5483" s="5">
        <f>L5484+L5497+L5501+L5515</f>
        <v>300.71599999999944</v>
      </c>
      <c r="M5483" s="5">
        <f t="shared" si="4646"/>
        <v>171834.81599999999</v>
      </c>
      <c r="N5483" s="5">
        <v>0</v>
      </c>
      <c r="O5483" s="5">
        <f>O5484+O5497+O5501+O5515</f>
        <v>113972.43002</v>
      </c>
      <c r="P5483" s="5">
        <f t="shared" ref="P5483:U5483" si="4653">P5484+P5497+P5501</f>
        <v>0</v>
      </c>
      <c r="Q5483" s="5">
        <f t="shared" si="4653"/>
        <v>0</v>
      </c>
      <c r="R5483" s="5">
        <f>R5484+R5497+R5501+R5515</f>
        <v>5980.53244</v>
      </c>
      <c r="S5483" s="5">
        <f>S5484+S5497+S5501+S5515</f>
        <v>1657.98687</v>
      </c>
      <c r="T5483" s="5">
        <v>0</v>
      </c>
      <c r="U5483" s="5">
        <f t="shared" si="4653"/>
        <v>0</v>
      </c>
      <c r="V5483" s="36">
        <f>V5484+V5497+V5501+V5515</f>
        <v>5980.53244</v>
      </c>
      <c r="W5483" s="5" t="e">
        <f t="shared" si="4624"/>
        <v>#DIV/0!</v>
      </c>
      <c r="X5483" s="24" t="s">
        <v>1214</v>
      </c>
    </row>
    <row r="5484" spans="1:24" ht="47.25" hidden="1" x14ac:dyDescent="0.25">
      <c r="A5484" s="4" t="s">
        <v>320</v>
      </c>
      <c r="B5484" s="4" t="s">
        <v>1320</v>
      </c>
      <c r="C5484" s="4" t="s">
        <v>248</v>
      </c>
      <c r="D5484" s="4"/>
      <c r="E5484" s="14" t="s">
        <v>882</v>
      </c>
      <c r="F5484" s="5">
        <f t="shared" ref="F5484:L5484" si="4654">F5485+F5492</f>
        <v>51509.80000000001</v>
      </c>
      <c r="G5484" s="5">
        <f t="shared" si="4654"/>
        <v>51509.80000000001</v>
      </c>
      <c r="H5484" s="5">
        <f t="shared" si="4654"/>
        <v>51509.80000000001</v>
      </c>
      <c r="I5484" s="5">
        <f t="shared" si="4654"/>
        <v>0</v>
      </c>
      <c r="J5484" s="5">
        <f t="shared" si="4654"/>
        <v>0</v>
      </c>
      <c r="K5484" s="5">
        <f t="shared" si="4654"/>
        <v>0</v>
      </c>
      <c r="L5484" s="5">
        <f t="shared" si="4654"/>
        <v>-761.09400000000005</v>
      </c>
      <c r="M5484" s="5">
        <f t="shared" si="4646"/>
        <v>50748.706000000013</v>
      </c>
      <c r="N5484" s="5">
        <v>0</v>
      </c>
      <c r="O5484" s="5">
        <f>O5485+O5492</f>
        <v>37100.891150000003</v>
      </c>
      <c r="P5484" s="5">
        <f t="shared" ref="P5484:V5484" si="4655">P5485+P5492</f>
        <v>0</v>
      </c>
      <c r="Q5484" s="5">
        <f t="shared" si="4655"/>
        <v>0</v>
      </c>
      <c r="R5484" s="5">
        <f t="shared" si="4655"/>
        <v>0</v>
      </c>
      <c r="S5484" s="5">
        <f t="shared" si="4655"/>
        <v>0</v>
      </c>
      <c r="T5484" s="5">
        <v>0</v>
      </c>
      <c r="U5484" s="5">
        <f t="shared" si="4655"/>
        <v>0</v>
      </c>
      <c r="V5484" s="36">
        <f t="shared" si="4655"/>
        <v>0</v>
      </c>
      <c r="W5484" s="5" t="e">
        <f t="shared" si="4624"/>
        <v>#DIV/0!</v>
      </c>
      <c r="X5484" s="24" t="s">
        <v>1214</v>
      </c>
    </row>
    <row r="5485" spans="1:24" ht="31.5" hidden="1" x14ac:dyDescent="0.25">
      <c r="A5485" s="4" t="s">
        <v>320</v>
      </c>
      <c r="B5485" s="4" t="s">
        <v>1320</v>
      </c>
      <c r="C5485" s="4" t="s">
        <v>328</v>
      </c>
      <c r="D5485" s="4"/>
      <c r="E5485" s="14" t="s">
        <v>504</v>
      </c>
      <c r="F5485" s="5">
        <f t="shared" ref="F5485:L5485" si="4656">F5486+F5488+F5490</f>
        <v>48599.80000000001</v>
      </c>
      <c r="G5485" s="5">
        <f t="shared" si="4656"/>
        <v>48599.80000000001</v>
      </c>
      <c r="H5485" s="5">
        <f t="shared" si="4656"/>
        <v>48599.80000000001</v>
      </c>
      <c r="I5485" s="5">
        <f t="shared" si="4656"/>
        <v>0</v>
      </c>
      <c r="J5485" s="5">
        <f t="shared" si="4656"/>
        <v>0</v>
      </c>
      <c r="K5485" s="5">
        <f t="shared" si="4656"/>
        <v>0</v>
      </c>
      <c r="L5485" s="5">
        <f t="shared" si="4656"/>
        <v>442.20000000000005</v>
      </c>
      <c r="M5485" s="5">
        <f t="shared" si="4646"/>
        <v>49042.000000000007</v>
      </c>
      <c r="N5485" s="5">
        <v>0</v>
      </c>
      <c r="O5485" s="5">
        <f>O5486+O5488+O5490</f>
        <v>36100.701240000002</v>
      </c>
      <c r="P5485" s="5">
        <f t="shared" ref="P5485:V5485" si="4657">P5486+P5488+P5490</f>
        <v>0</v>
      </c>
      <c r="Q5485" s="5">
        <f t="shared" si="4657"/>
        <v>0</v>
      </c>
      <c r="R5485" s="5">
        <f t="shared" si="4657"/>
        <v>0</v>
      </c>
      <c r="S5485" s="5">
        <f t="shared" si="4657"/>
        <v>0</v>
      </c>
      <c r="T5485" s="5">
        <v>0</v>
      </c>
      <c r="U5485" s="5">
        <f t="shared" si="4657"/>
        <v>0</v>
      </c>
      <c r="V5485" s="36">
        <f t="shared" si="4657"/>
        <v>0</v>
      </c>
      <c r="W5485" s="5" t="e">
        <f t="shared" si="4624"/>
        <v>#DIV/0!</v>
      </c>
      <c r="X5485" s="24" t="s">
        <v>1214</v>
      </c>
    </row>
    <row r="5486" spans="1:24" hidden="1" x14ac:dyDescent="0.25">
      <c r="A5486" s="4" t="s">
        <v>320</v>
      </c>
      <c r="B5486" s="4" t="s">
        <v>1320</v>
      </c>
      <c r="C5486" s="4" t="s">
        <v>328</v>
      </c>
      <c r="D5486" s="4" t="s">
        <v>13</v>
      </c>
      <c r="E5486" s="14" t="s">
        <v>480</v>
      </c>
      <c r="F5486" s="5">
        <f t="shared" ref="F5486:L5486" si="4658">F5487</f>
        <v>42154.100000000006</v>
      </c>
      <c r="G5486" s="5">
        <f t="shared" si="4658"/>
        <v>42154.100000000006</v>
      </c>
      <c r="H5486" s="5">
        <f t="shared" si="4658"/>
        <v>42154.100000000006</v>
      </c>
      <c r="I5486" s="5">
        <f t="shared" si="4658"/>
        <v>0</v>
      </c>
      <c r="J5486" s="5">
        <f t="shared" si="4658"/>
        <v>0</v>
      </c>
      <c r="K5486" s="5">
        <f t="shared" si="4658"/>
        <v>0</v>
      </c>
      <c r="L5486" s="5">
        <f t="shared" si="4658"/>
        <v>442.61799999999999</v>
      </c>
      <c r="M5486" s="5">
        <f t="shared" si="4646"/>
        <v>42596.718000000008</v>
      </c>
      <c r="N5486" s="5">
        <v>0</v>
      </c>
      <c r="O5486" s="5">
        <f>O5487</f>
        <v>32306.796999999999</v>
      </c>
      <c r="P5486" s="5">
        <f t="shared" ref="P5486:V5486" si="4659">P5487</f>
        <v>0</v>
      </c>
      <c r="Q5486" s="5">
        <f t="shared" si="4659"/>
        <v>0</v>
      </c>
      <c r="R5486" s="5">
        <f t="shared" si="4659"/>
        <v>0</v>
      </c>
      <c r="S5486" s="5">
        <f t="shared" si="4659"/>
        <v>0</v>
      </c>
      <c r="T5486" s="5">
        <v>0</v>
      </c>
      <c r="U5486" s="5">
        <f t="shared" si="4659"/>
        <v>0</v>
      </c>
      <c r="V5486" s="36">
        <f t="shared" si="4659"/>
        <v>0</v>
      </c>
      <c r="W5486" s="5" t="e">
        <f t="shared" si="4624"/>
        <v>#DIV/0!</v>
      </c>
      <c r="X5486" s="24" t="s">
        <v>1214</v>
      </c>
    </row>
    <row r="5487" spans="1:24" hidden="1" x14ac:dyDescent="0.25">
      <c r="A5487" s="4" t="s">
        <v>320</v>
      </c>
      <c r="B5487" s="4" t="s">
        <v>1320</v>
      </c>
      <c r="C5487" s="4" t="s">
        <v>328</v>
      </c>
      <c r="D5487" s="4" t="s">
        <v>20</v>
      </c>
      <c r="E5487" s="14" t="s">
        <v>483</v>
      </c>
      <c r="F5487" s="5">
        <v>42154.100000000006</v>
      </c>
      <c r="G5487" s="5">
        <v>42154.100000000006</v>
      </c>
      <c r="H5487" s="5">
        <v>42154.100000000006</v>
      </c>
      <c r="I5487" s="5"/>
      <c r="J5487" s="5"/>
      <c r="K5487" s="5"/>
      <c r="L5487" s="5">
        <v>442.61799999999999</v>
      </c>
      <c r="M5487" s="5">
        <f t="shared" si="4646"/>
        <v>42596.718000000008</v>
      </c>
      <c r="N5487" s="5">
        <v>0</v>
      </c>
      <c r="O5487" s="5">
        <v>32306.796999999999</v>
      </c>
      <c r="P5487" s="5">
        <v>0</v>
      </c>
      <c r="Q5487" s="5">
        <v>0</v>
      </c>
      <c r="R5487" s="5">
        <v>0</v>
      </c>
      <c r="S5487" s="5">
        <v>0</v>
      </c>
      <c r="T5487" s="5">
        <v>0</v>
      </c>
      <c r="U5487" s="5">
        <v>0</v>
      </c>
      <c r="V5487" s="36">
        <v>0</v>
      </c>
      <c r="W5487" s="5" t="e">
        <f t="shared" si="4624"/>
        <v>#DIV/0!</v>
      </c>
      <c r="X5487" s="24" t="s">
        <v>1214</v>
      </c>
    </row>
    <row r="5488" spans="1:24" ht="31.5" x14ac:dyDescent="0.25">
      <c r="A5488" s="4" t="s">
        <v>320</v>
      </c>
      <c r="B5488" s="4" t="s">
        <v>1320</v>
      </c>
      <c r="C5488" s="4" t="s">
        <v>22</v>
      </c>
      <c r="D5488" s="4"/>
      <c r="E5488" s="14" t="s">
        <v>699</v>
      </c>
      <c r="F5488" s="5">
        <f t="shared" ref="F5488:L5488" si="4660">F5489</f>
        <v>6416.9</v>
      </c>
      <c r="G5488" s="5">
        <f t="shared" si="4660"/>
        <v>6416.9</v>
      </c>
      <c r="H5488" s="5">
        <f t="shared" si="4660"/>
        <v>6416.9</v>
      </c>
      <c r="I5488" s="5">
        <f t="shared" si="4660"/>
        <v>0</v>
      </c>
      <c r="J5488" s="5">
        <f t="shared" si="4660"/>
        <v>0</v>
      </c>
      <c r="K5488" s="5">
        <f t="shared" si="4660"/>
        <v>0</v>
      </c>
      <c r="L5488" s="5">
        <f t="shared" si="4660"/>
        <v>-3.2680000000000007</v>
      </c>
      <c r="M5488" s="5">
        <f t="shared" si="4646"/>
        <v>6413.6319999999996</v>
      </c>
      <c r="N5488" s="5">
        <v>2212.1</v>
      </c>
      <c r="O5488" s="5">
        <f>O5489</f>
        <v>3781.7665999999999</v>
      </c>
      <c r="P5488" s="5">
        <f t="shared" ref="P5488:V5488" si="4661">P5489</f>
        <v>0</v>
      </c>
      <c r="Q5488" s="5">
        <f t="shared" si="4661"/>
        <v>0</v>
      </c>
      <c r="R5488" s="5">
        <f t="shared" si="4661"/>
        <v>0</v>
      </c>
      <c r="S5488" s="5">
        <f t="shared" si="4661"/>
        <v>0</v>
      </c>
      <c r="T5488" s="5">
        <v>2121.93289</v>
      </c>
      <c r="U5488" s="5">
        <f t="shared" si="4661"/>
        <v>0</v>
      </c>
      <c r="V5488" s="36">
        <f t="shared" si="4661"/>
        <v>0</v>
      </c>
      <c r="W5488" s="5">
        <f t="shared" si="4624"/>
        <v>95.923913475882642</v>
      </c>
      <c r="X5488" s="26"/>
    </row>
    <row r="5489" spans="1:25" x14ac:dyDescent="0.25">
      <c r="A5489" s="4" t="s">
        <v>320</v>
      </c>
      <c r="B5489" s="4" t="s">
        <v>1320</v>
      </c>
      <c r="C5489" s="4" t="s">
        <v>23</v>
      </c>
      <c r="D5489" s="4"/>
      <c r="E5489" s="14" t="s">
        <v>705</v>
      </c>
      <c r="F5489" s="5">
        <v>6416.9</v>
      </c>
      <c r="G5489" s="5">
        <v>6416.9</v>
      </c>
      <c r="H5489" s="5">
        <v>6416.9</v>
      </c>
      <c r="I5489" s="5"/>
      <c r="J5489" s="5"/>
      <c r="K5489" s="5"/>
      <c r="L5489" s="5">
        <f>64.855+29.88-32.509-65.494</f>
        <v>-3.2680000000000007</v>
      </c>
      <c r="M5489" s="5">
        <f t="shared" si="4646"/>
        <v>6413.6319999999996</v>
      </c>
      <c r="N5489" s="5">
        <v>2212.1</v>
      </c>
      <c r="O5489" s="5">
        <v>3781.7665999999999</v>
      </c>
      <c r="P5489" s="5">
        <v>0</v>
      </c>
      <c r="Q5489" s="5">
        <v>0</v>
      </c>
      <c r="R5489" s="5">
        <v>0</v>
      </c>
      <c r="S5489" s="5">
        <v>0</v>
      </c>
      <c r="T5489" s="5">
        <v>2121.93289</v>
      </c>
      <c r="U5489" s="5">
        <v>0</v>
      </c>
      <c r="V5489" s="36">
        <v>0</v>
      </c>
      <c r="W5489" s="5">
        <f t="shared" si="4624"/>
        <v>95.923913475882642</v>
      </c>
      <c r="X5489" s="26"/>
    </row>
    <row r="5490" spans="1:25" ht="47.25" x14ac:dyDescent="0.25">
      <c r="A5490" s="4" t="s">
        <v>320</v>
      </c>
      <c r="B5490" s="4" t="s">
        <v>1320</v>
      </c>
      <c r="C5490" s="4" t="s">
        <v>217</v>
      </c>
      <c r="D5490" s="4"/>
      <c r="E5490" s="14" t="s">
        <v>708</v>
      </c>
      <c r="F5490" s="5">
        <f t="shared" ref="F5490:L5490" si="4662">F5491</f>
        <v>28.8</v>
      </c>
      <c r="G5490" s="5">
        <f t="shared" si="4662"/>
        <v>28.8</v>
      </c>
      <c r="H5490" s="5">
        <f t="shared" si="4662"/>
        <v>28.8</v>
      </c>
      <c r="I5490" s="5">
        <f t="shared" si="4662"/>
        <v>0</v>
      </c>
      <c r="J5490" s="5">
        <f t="shared" si="4662"/>
        <v>0</v>
      </c>
      <c r="K5490" s="5">
        <f t="shared" si="4662"/>
        <v>0</v>
      </c>
      <c r="L5490" s="5">
        <f t="shared" si="4662"/>
        <v>2.85</v>
      </c>
      <c r="M5490" s="5">
        <f t="shared" si="4646"/>
        <v>31.650000000000002</v>
      </c>
      <c r="N5490" s="5">
        <v>2212.1</v>
      </c>
      <c r="O5490" s="5">
        <f>O5491</f>
        <v>12.137639999999999</v>
      </c>
      <c r="P5490" s="5">
        <f t="shared" ref="P5490:V5490" si="4663">P5491</f>
        <v>0</v>
      </c>
      <c r="Q5490" s="5">
        <f t="shared" si="4663"/>
        <v>0</v>
      </c>
      <c r="R5490" s="5">
        <f t="shared" si="4663"/>
        <v>0</v>
      </c>
      <c r="S5490" s="5">
        <f t="shared" si="4663"/>
        <v>0</v>
      </c>
      <c r="T5490" s="5">
        <v>2121.93289</v>
      </c>
      <c r="U5490" s="5">
        <f t="shared" si="4663"/>
        <v>0</v>
      </c>
      <c r="V5490" s="36">
        <f t="shared" si="4663"/>
        <v>0</v>
      </c>
      <c r="W5490" s="5">
        <f t="shared" si="4624"/>
        <v>95.923913475882642</v>
      </c>
      <c r="X5490" s="26"/>
    </row>
    <row r="5491" spans="1:25" ht="78.75" x14ac:dyDescent="0.25">
      <c r="A5491" s="4" t="s">
        <v>320</v>
      </c>
      <c r="B5491" s="4" t="s">
        <v>1320</v>
      </c>
      <c r="C5491" s="4" t="s">
        <v>217</v>
      </c>
      <c r="D5491" s="4" t="s">
        <v>18</v>
      </c>
      <c r="E5491" s="14" t="s">
        <v>462</v>
      </c>
      <c r="F5491" s="5">
        <v>28.8</v>
      </c>
      <c r="G5491" s="5">
        <v>28.8</v>
      </c>
      <c r="H5491" s="5">
        <v>28.8</v>
      </c>
      <c r="I5491" s="5"/>
      <c r="J5491" s="5"/>
      <c r="K5491" s="5"/>
      <c r="L5491" s="5">
        <v>2.85</v>
      </c>
      <c r="M5491" s="5">
        <f t="shared" si="4646"/>
        <v>31.650000000000002</v>
      </c>
      <c r="N5491" s="5">
        <v>642.18969000000004</v>
      </c>
      <c r="O5491" s="5">
        <v>12.137639999999999</v>
      </c>
      <c r="P5491" s="5">
        <v>0</v>
      </c>
      <c r="Q5491" s="5">
        <v>0</v>
      </c>
      <c r="R5491" s="5">
        <v>0</v>
      </c>
      <c r="S5491" s="5">
        <v>0</v>
      </c>
      <c r="T5491" s="5">
        <v>642.02331000000004</v>
      </c>
      <c r="U5491" s="5">
        <v>0</v>
      </c>
      <c r="V5491" s="36">
        <v>0</v>
      </c>
      <c r="W5491" s="5">
        <f t="shared" si="4624"/>
        <v>99.974091767184859</v>
      </c>
      <c r="X5491" s="26"/>
    </row>
    <row r="5492" spans="1:25" x14ac:dyDescent="0.25">
      <c r="A5492" s="4" t="s">
        <v>320</v>
      </c>
      <c r="B5492" s="4" t="s">
        <v>1320</v>
      </c>
      <c r="C5492" s="4" t="s">
        <v>217</v>
      </c>
      <c r="D5492" s="4" t="s">
        <v>19</v>
      </c>
      <c r="E5492" s="14" t="s">
        <v>463</v>
      </c>
      <c r="F5492" s="5">
        <f t="shared" ref="F5492:L5492" si="4664">F5493+F5495</f>
        <v>2910</v>
      </c>
      <c r="G5492" s="5">
        <f t="shared" si="4664"/>
        <v>2910</v>
      </c>
      <c r="H5492" s="5">
        <f t="shared" si="4664"/>
        <v>2910</v>
      </c>
      <c r="I5492" s="5">
        <f t="shared" si="4664"/>
        <v>0</v>
      </c>
      <c r="J5492" s="5">
        <f t="shared" si="4664"/>
        <v>0</v>
      </c>
      <c r="K5492" s="5">
        <f t="shared" si="4664"/>
        <v>0</v>
      </c>
      <c r="L5492" s="5">
        <f t="shared" si="4664"/>
        <v>-1203.2940000000001</v>
      </c>
      <c r="M5492" s="5">
        <f t="shared" si="4646"/>
        <v>1706.7059999999999</v>
      </c>
      <c r="N5492" s="5">
        <v>642.18969000000004</v>
      </c>
      <c r="O5492" s="5">
        <f>O5493+O5495</f>
        <v>1000.1899100000001</v>
      </c>
      <c r="P5492" s="5">
        <f t="shared" ref="P5492:V5492" si="4665">P5493+P5495</f>
        <v>0</v>
      </c>
      <c r="Q5492" s="5">
        <f t="shared" si="4665"/>
        <v>0</v>
      </c>
      <c r="R5492" s="5">
        <f t="shared" si="4665"/>
        <v>0</v>
      </c>
      <c r="S5492" s="5">
        <f t="shared" si="4665"/>
        <v>0</v>
      </c>
      <c r="T5492" s="5">
        <v>642.02331000000004</v>
      </c>
      <c r="U5492" s="5">
        <f t="shared" si="4665"/>
        <v>0</v>
      </c>
      <c r="V5492" s="36">
        <f t="shared" si="4665"/>
        <v>0</v>
      </c>
      <c r="W5492" s="5">
        <f t="shared" si="4624"/>
        <v>99.974091767184859</v>
      </c>
      <c r="X5492" s="26"/>
    </row>
    <row r="5493" spans="1:25" ht="31.5" x14ac:dyDescent="0.25">
      <c r="A5493" s="4" t="s">
        <v>320</v>
      </c>
      <c r="B5493" s="4" t="s">
        <v>1320</v>
      </c>
      <c r="C5493" s="4" t="s">
        <v>217</v>
      </c>
      <c r="D5493" s="4" t="s">
        <v>11</v>
      </c>
      <c r="E5493" s="14" t="s">
        <v>465</v>
      </c>
      <c r="F5493" s="5">
        <f t="shared" ref="F5493:L5493" si="4666">F5494</f>
        <v>0</v>
      </c>
      <c r="G5493" s="5">
        <f t="shared" si="4666"/>
        <v>0</v>
      </c>
      <c r="H5493" s="5">
        <f t="shared" si="4666"/>
        <v>0</v>
      </c>
      <c r="I5493" s="5">
        <f t="shared" si="4666"/>
        <v>0</v>
      </c>
      <c r="J5493" s="5">
        <f t="shared" si="4666"/>
        <v>0</v>
      </c>
      <c r="K5493" s="5">
        <f t="shared" si="4666"/>
        <v>0</v>
      </c>
      <c r="L5493" s="5">
        <f t="shared" si="4666"/>
        <v>0</v>
      </c>
      <c r="M5493" s="5">
        <f t="shared" si="4646"/>
        <v>0</v>
      </c>
      <c r="N5493" s="5">
        <v>1542.6743100000001</v>
      </c>
      <c r="O5493" s="5">
        <f>O5494</f>
        <v>0</v>
      </c>
      <c r="P5493" s="5">
        <f t="shared" ref="P5493:V5493" si="4667">P5494</f>
        <v>0</v>
      </c>
      <c r="Q5493" s="5">
        <f t="shared" si="4667"/>
        <v>0</v>
      </c>
      <c r="R5493" s="5">
        <f t="shared" si="4667"/>
        <v>0</v>
      </c>
      <c r="S5493" s="5">
        <f t="shared" si="4667"/>
        <v>0</v>
      </c>
      <c r="T5493" s="5">
        <v>1452.6735799999999</v>
      </c>
      <c r="U5493" s="5">
        <f t="shared" si="4667"/>
        <v>0</v>
      </c>
      <c r="V5493" s="36">
        <f t="shared" si="4667"/>
        <v>0</v>
      </c>
      <c r="W5493" s="5">
        <f t="shared" si="4624"/>
        <v>94.165927998113858</v>
      </c>
      <c r="X5493" s="26"/>
      <c r="Y5493" s="2" t="s">
        <v>1236</v>
      </c>
    </row>
    <row r="5494" spans="1:25" ht="31.5" x14ac:dyDescent="0.25">
      <c r="A5494" s="4" t="s">
        <v>320</v>
      </c>
      <c r="B5494" s="4" t="s">
        <v>1320</v>
      </c>
      <c r="C5494" s="4" t="s">
        <v>217</v>
      </c>
      <c r="D5494" s="4" t="s">
        <v>12</v>
      </c>
      <c r="E5494" s="14" t="s">
        <v>466</v>
      </c>
      <c r="F5494" s="5"/>
      <c r="G5494" s="5"/>
      <c r="H5494" s="5"/>
      <c r="I5494" s="5"/>
      <c r="J5494" s="5"/>
      <c r="K5494" s="5"/>
      <c r="L5494" s="5"/>
      <c r="M5494" s="5">
        <f t="shared" si="4646"/>
        <v>0</v>
      </c>
      <c r="N5494" s="5">
        <v>1542.6743100000001</v>
      </c>
      <c r="O5494" s="5">
        <v>0</v>
      </c>
      <c r="P5494" s="5">
        <v>0</v>
      </c>
      <c r="Q5494" s="5">
        <v>0</v>
      </c>
      <c r="R5494" s="5">
        <v>0</v>
      </c>
      <c r="S5494" s="5">
        <v>0</v>
      </c>
      <c r="T5494" s="5">
        <v>1452.6735799999999</v>
      </c>
      <c r="U5494" s="5">
        <v>0</v>
      </c>
      <c r="V5494" s="36">
        <v>0</v>
      </c>
      <c r="W5494" s="5">
        <f t="shared" si="4624"/>
        <v>94.165927998113858</v>
      </c>
      <c r="X5494" s="26"/>
      <c r="Y5494" s="2" t="s">
        <v>1236</v>
      </c>
    </row>
    <row r="5495" spans="1:25" x14ac:dyDescent="0.25">
      <c r="A5495" s="4" t="s">
        <v>320</v>
      </c>
      <c r="B5495" s="4" t="s">
        <v>1320</v>
      </c>
      <c r="C5495" s="4" t="s">
        <v>217</v>
      </c>
      <c r="D5495" s="4" t="s">
        <v>13</v>
      </c>
      <c r="E5495" s="14" t="s">
        <v>480</v>
      </c>
      <c r="F5495" s="5">
        <f t="shared" ref="F5495:L5495" si="4668">F5496</f>
        <v>2910</v>
      </c>
      <c r="G5495" s="5">
        <f t="shared" si="4668"/>
        <v>2910</v>
      </c>
      <c r="H5495" s="5">
        <f t="shared" si="4668"/>
        <v>2910</v>
      </c>
      <c r="I5495" s="5">
        <f t="shared" si="4668"/>
        <v>0</v>
      </c>
      <c r="J5495" s="5">
        <f t="shared" si="4668"/>
        <v>0</v>
      </c>
      <c r="K5495" s="5">
        <f t="shared" si="4668"/>
        <v>0</v>
      </c>
      <c r="L5495" s="5">
        <f t="shared" si="4668"/>
        <v>-1203.2940000000001</v>
      </c>
      <c r="M5495" s="5">
        <f t="shared" si="4646"/>
        <v>1706.7059999999999</v>
      </c>
      <c r="N5495" s="5">
        <v>27.236000000000001</v>
      </c>
      <c r="O5495" s="5">
        <f>O5496</f>
        <v>1000.1899100000001</v>
      </c>
      <c r="P5495" s="5">
        <f t="shared" ref="P5495:V5495" si="4669">P5496</f>
        <v>0</v>
      </c>
      <c r="Q5495" s="5">
        <f t="shared" si="4669"/>
        <v>0</v>
      </c>
      <c r="R5495" s="5">
        <f t="shared" si="4669"/>
        <v>0</v>
      </c>
      <c r="S5495" s="5">
        <f t="shared" si="4669"/>
        <v>0</v>
      </c>
      <c r="T5495" s="5">
        <v>27.236000000000001</v>
      </c>
      <c r="U5495" s="5">
        <f t="shared" si="4669"/>
        <v>0</v>
      </c>
      <c r="V5495" s="36">
        <f t="shared" si="4669"/>
        <v>0</v>
      </c>
      <c r="W5495" s="5">
        <f t="shared" si="4624"/>
        <v>100</v>
      </c>
      <c r="X5495" s="26"/>
    </row>
    <row r="5496" spans="1:25" x14ac:dyDescent="0.25">
      <c r="A5496" s="4" t="s">
        <v>320</v>
      </c>
      <c r="B5496" s="4" t="s">
        <v>1320</v>
      </c>
      <c r="C5496" s="4" t="s">
        <v>217</v>
      </c>
      <c r="D5496" s="4" t="s">
        <v>20</v>
      </c>
      <c r="E5496" s="14" t="s">
        <v>483</v>
      </c>
      <c r="F5496" s="5">
        <v>2910</v>
      </c>
      <c r="G5496" s="5">
        <v>2910</v>
      </c>
      <c r="H5496" s="5">
        <v>2910</v>
      </c>
      <c r="I5496" s="5"/>
      <c r="J5496" s="5"/>
      <c r="K5496" s="5"/>
      <c r="L5496" s="5">
        <f>-166.921-88.202-948.171</f>
        <v>-1203.2940000000001</v>
      </c>
      <c r="M5496" s="5">
        <f t="shared" si="4646"/>
        <v>1706.7059999999999</v>
      </c>
      <c r="N5496" s="5">
        <v>27.236000000000001</v>
      </c>
      <c r="O5496" s="5">
        <v>1000.1899100000001</v>
      </c>
      <c r="P5496" s="5">
        <v>0</v>
      </c>
      <c r="Q5496" s="5">
        <v>0</v>
      </c>
      <c r="R5496" s="5">
        <v>0</v>
      </c>
      <c r="S5496" s="5">
        <v>0</v>
      </c>
      <c r="T5496" s="5">
        <v>27.236000000000001</v>
      </c>
      <c r="U5496" s="5">
        <v>0</v>
      </c>
      <c r="V5496" s="36">
        <v>0</v>
      </c>
      <c r="W5496" s="5">
        <f t="shared" si="4624"/>
        <v>100</v>
      </c>
      <c r="X5496" s="26"/>
    </row>
    <row r="5497" spans="1:25" ht="31.5" x14ac:dyDescent="0.25">
      <c r="A5497" s="4" t="s">
        <v>320</v>
      </c>
      <c r="B5497" s="4" t="s">
        <v>1320</v>
      </c>
      <c r="C5497" s="4" t="s">
        <v>25</v>
      </c>
      <c r="D5497" s="4"/>
      <c r="E5497" s="14" t="s">
        <v>728</v>
      </c>
      <c r="F5497" s="5">
        <f t="shared" ref="F5497:L5499" si="4670">F5498</f>
        <v>0</v>
      </c>
      <c r="G5497" s="5">
        <f t="shared" si="4670"/>
        <v>0</v>
      </c>
      <c r="H5497" s="5">
        <f t="shared" si="4670"/>
        <v>0</v>
      </c>
      <c r="I5497" s="5">
        <f t="shared" si="4670"/>
        <v>0</v>
      </c>
      <c r="J5497" s="5">
        <f t="shared" si="4670"/>
        <v>0</v>
      </c>
      <c r="K5497" s="5">
        <f t="shared" si="4670"/>
        <v>0</v>
      </c>
      <c r="L5497" s="5">
        <f t="shared" si="4670"/>
        <v>295.31</v>
      </c>
      <c r="M5497" s="5">
        <f t="shared" si="4646"/>
        <v>295.31</v>
      </c>
      <c r="N5497" s="5">
        <v>14310</v>
      </c>
      <c r="O5497" s="5">
        <f t="shared" ref="O5497:O5499" si="4671">O5498</f>
        <v>147.65600000000001</v>
      </c>
      <c r="P5497" s="5">
        <f t="shared" ref="P5497:V5499" si="4672">P5498</f>
        <v>0</v>
      </c>
      <c r="Q5497" s="5">
        <f t="shared" si="4672"/>
        <v>0</v>
      </c>
      <c r="R5497" s="5">
        <f t="shared" si="4672"/>
        <v>0</v>
      </c>
      <c r="S5497" s="5">
        <f t="shared" si="4672"/>
        <v>0</v>
      </c>
      <c r="T5497" s="5">
        <v>14295.79291</v>
      </c>
      <c r="U5497" s="5">
        <f t="shared" si="4672"/>
        <v>0</v>
      </c>
      <c r="V5497" s="36">
        <f t="shared" si="4672"/>
        <v>0</v>
      </c>
      <c r="W5497" s="5">
        <f t="shared" si="4624"/>
        <v>99.900719147449337</v>
      </c>
      <c r="X5497" s="24"/>
    </row>
    <row r="5498" spans="1:25" ht="31.5" x14ac:dyDescent="0.25">
      <c r="A5498" s="4" t="s">
        <v>320</v>
      </c>
      <c r="B5498" s="4" t="s">
        <v>1320</v>
      </c>
      <c r="C5498" s="4" t="s">
        <v>26</v>
      </c>
      <c r="D5498" s="4"/>
      <c r="E5498" s="14" t="s">
        <v>731</v>
      </c>
      <c r="F5498" s="5">
        <f t="shared" si="4670"/>
        <v>0</v>
      </c>
      <c r="G5498" s="5">
        <f t="shared" si="4670"/>
        <v>0</v>
      </c>
      <c r="H5498" s="5">
        <f t="shared" si="4670"/>
        <v>0</v>
      </c>
      <c r="I5498" s="5">
        <f t="shared" si="4670"/>
        <v>0</v>
      </c>
      <c r="J5498" s="5">
        <f t="shared" si="4670"/>
        <v>0</v>
      </c>
      <c r="K5498" s="5">
        <f t="shared" si="4670"/>
        <v>0</v>
      </c>
      <c r="L5498" s="5">
        <f t="shared" si="4670"/>
        <v>295.31</v>
      </c>
      <c r="M5498" s="5">
        <f t="shared" si="4646"/>
        <v>295.31</v>
      </c>
      <c r="N5498" s="5">
        <v>14310</v>
      </c>
      <c r="O5498" s="5">
        <f t="shared" si="4671"/>
        <v>147.65600000000001</v>
      </c>
      <c r="P5498" s="5">
        <f t="shared" si="4672"/>
        <v>0</v>
      </c>
      <c r="Q5498" s="5">
        <f t="shared" si="4672"/>
        <v>0</v>
      </c>
      <c r="R5498" s="5">
        <f t="shared" si="4672"/>
        <v>0</v>
      </c>
      <c r="S5498" s="5">
        <f t="shared" si="4672"/>
        <v>0</v>
      </c>
      <c r="T5498" s="5">
        <v>14295.79291</v>
      </c>
      <c r="U5498" s="5">
        <f t="shared" si="4672"/>
        <v>0</v>
      </c>
      <c r="V5498" s="36">
        <f t="shared" si="4672"/>
        <v>0</v>
      </c>
      <c r="W5498" s="5">
        <f t="shared" si="4624"/>
        <v>99.900719147449337</v>
      </c>
      <c r="X5498" s="24"/>
    </row>
    <row r="5499" spans="1:25" ht="31.5" x14ac:dyDescent="0.25">
      <c r="A5499" s="4" t="s">
        <v>320</v>
      </c>
      <c r="B5499" s="4" t="s">
        <v>1320</v>
      </c>
      <c r="C5499" s="4" t="s">
        <v>27</v>
      </c>
      <c r="D5499" s="4"/>
      <c r="E5499" s="14" t="s">
        <v>722</v>
      </c>
      <c r="F5499" s="5">
        <f t="shared" si="4670"/>
        <v>0</v>
      </c>
      <c r="G5499" s="5">
        <f t="shared" si="4670"/>
        <v>0</v>
      </c>
      <c r="H5499" s="5">
        <f t="shared" si="4670"/>
        <v>0</v>
      </c>
      <c r="I5499" s="5">
        <f t="shared" si="4670"/>
        <v>0</v>
      </c>
      <c r="J5499" s="5">
        <f t="shared" si="4670"/>
        <v>0</v>
      </c>
      <c r="K5499" s="5">
        <f t="shared" si="4670"/>
        <v>0</v>
      </c>
      <c r="L5499" s="5">
        <f t="shared" si="4670"/>
        <v>295.31</v>
      </c>
      <c r="M5499" s="5">
        <f t="shared" si="4646"/>
        <v>295.31</v>
      </c>
      <c r="N5499" s="5">
        <v>13437.735189999999</v>
      </c>
      <c r="O5499" s="5">
        <f t="shared" si="4671"/>
        <v>147.65600000000001</v>
      </c>
      <c r="P5499" s="5">
        <f t="shared" si="4672"/>
        <v>0</v>
      </c>
      <c r="Q5499" s="5">
        <f t="shared" si="4672"/>
        <v>0</v>
      </c>
      <c r="R5499" s="5">
        <f t="shared" si="4672"/>
        <v>0</v>
      </c>
      <c r="S5499" s="5">
        <f t="shared" si="4672"/>
        <v>0</v>
      </c>
      <c r="T5499" s="5">
        <v>13437.73213</v>
      </c>
      <c r="U5499" s="5">
        <f t="shared" si="4672"/>
        <v>0</v>
      </c>
      <c r="V5499" s="36">
        <f t="shared" si="4672"/>
        <v>0</v>
      </c>
      <c r="W5499" s="5">
        <f t="shared" si="4624"/>
        <v>99.999977228305553</v>
      </c>
      <c r="X5499" s="24"/>
    </row>
    <row r="5500" spans="1:25" ht="78.75" x14ac:dyDescent="0.25">
      <c r="A5500" s="4" t="s">
        <v>320</v>
      </c>
      <c r="B5500" s="4" t="s">
        <v>1320</v>
      </c>
      <c r="C5500" s="4" t="s">
        <v>27</v>
      </c>
      <c r="D5500" s="4" t="s">
        <v>18</v>
      </c>
      <c r="E5500" s="14" t="s">
        <v>462</v>
      </c>
      <c r="F5500" s="5"/>
      <c r="G5500" s="5"/>
      <c r="H5500" s="5"/>
      <c r="I5500" s="5"/>
      <c r="J5500" s="5"/>
      <c r="K5500" s="5"/>
      <c r="L5500" s="5">
        <v>295.31</v>
      </c>
      <c r="M5500" s="5">
        <f t="shared" si="4646"/>
        <v>295.31</v>
      </c>
      <c r="N5500" s="5">
        <v>13437.735189999999</v>
      </c>
      <c r="O5500" s="5">
        <v>147.65600000000001</v>
      </c>
      <c r="P5500" s="5">
        <v>0</v>
      </c>
      <c r="Q5500" s="5">
        <v>0</v>
      </c>
      <c r="R5500" s="5">
        <v>0</v>
      </c>
      <c r="S5500" s="5">
        <v>0</v>
      </c>
      <c r="T5500" s="5">
        <v>13437.73213</v>
      </c>
      <c r="U5500" s="5">
        <v>0</v>
      </c>
      <c r="V5500" s="36">
        <v>0</v>
      </c>
      <c r="W5500" s="5">
        <f t="shared" si="4624"/>
        <v>99.999977228305553</v>
      </c>
      <c r="X5500" s="24"/>
    </row>
    <row r="5501" spans="1:25" ht="31.5" x14ac:dyDescent="0.25">
      <c r="A5501" s="4" t="s">
        <v>320</v>
      </c>
      <c r="B5501" s="4" t="s">
        <v>1320</v>
      </c>
      <c r="C5501" s="4" t="s">
        <v>27</v>
      </c>
      <c r="D5501" s="4" t="s">
        <v>28</v>
      </c>
      <c r="E5501" s="14" t="s">
        <v>464</v>
      </c>
      <c r="F5501" s="5">
        <f t="shared" ref="F5501:L5501" si="4673">F5502+F5510</f>
        <v>108314.59999999999</v>
      </c>
      <c r="G5501" s="5">
        <f t="shared" si="4673"/>
        <v>106107.8</v>
      </c>
      <c r="H5501" s="5">
        <f t="shared" si="4673"/>
        <v>106107.8</v>
      </c>
      <c r="I5501" s="5">
        <f t="shared" si="4673"/>
        <v>0</v>
      </c>
      <c r="J5501" s="5">
        <f t="shared" si="4673"/>
        <v>0</v>
      </c>
      <c r="K5501" s="5">
        <f t="shared" si="4673"/>
        <v>0</v>
      </c>
      <c r="L5501" s="5">
        <f t="shared" si="4673"/>
        <v>2060.3109999999997</v>
      </c>
      <c r="M5501" s="5">
        <f t="shared" si="4646"/>
        <v>110374.91099999999</v>
      </c>
      <c r="N5501" s="5">
        <v>13437.735189999999</v>
      </c>
      <c r="O5501" s="5">
        <f>O5502+O5510</f>
        <v>75065.896000000008</v>
      </c>
      <c r="P5501" s="5">
        <f t="shared" ref="P5501:V5501" si="4674">P5502+P5510</f>
        <v>0</v>
      </c>
      <c r="Q5501" s="5">
        <f t="shared" si="4674"/>
        <v>0</v>
      </c>
      <c r="R5501" s="5">
        <f t="shared" si="4674"/>
        <v>0</v>
      </c>
      <c r="S5501" s="5">
        <f t="shared" si="4674"/>
        <v>0</v>
      </c>
      <c r="T5501" s="5">
        <v>13437.73213</v>
      </c>
      <c r="U5501" s="5">
        <f t="shared" si="4674"/>
        <v>0</v>
      </c>
      <c r="V5501" s="36">
        <f t="shared" si="4674"/>
        <v>0</v>
      </c>
      <c r="W5501" s="5">
        <f t="shared" si="4624"/>
        <v>99.999977228305553</v>
      </c>
      <c r="X5501" s="24"/>
    </row>
    <row r="5502" spans="1:25" ht="31.5" x14ac:dyDescent="0.25">
      <c r="A5502" s="4" t="s">
        <v>320</v>
      </c>
      <c r="B5502" s="4" t="s">
        <v>1320</v>
      </c>
      <c r="C5502" s="4" t="s">
        <v>29</v>
      </c>
      <c r="D5502" s="4"/>
      <c r="E5502" s="14" t="s">
        <v>723</v>
      </c>
      <c r="F5502" s="5">
        <f t="shared" ref="F5502:L5502" si="4675">F5503+F5505+F5507</f>
        <v>102364.79999999999</v>
      </c>
      <c r="G5502" s="5">
        <f t="shared" si="4675"/>
        <v>100158</v>
      </c>
      <c r="H5502" s="5">
        <f t="shared" si="4675"/>
        <v>100158</v>
      </c>
      <c r="I5502" s="5">
        <f t="shared" si="4675"/>
        <v>0</v>
      </c>
      <c r="J5502" s="5">
        <f t="shared" si="4675"/>
        <v>0</v>
      </c>
      <c r="K5502" s="5">
        <f t="shared" si="4675"/>
        <v>0</v>
      </c>
      <c r="L5502" s="5">
        <f t="shared" si="4675"/>
        <v>2105.8309999999997</v>
      </c>
      <c r="M5502" s="5">
        <f t="shared" si="4646"/>
        <v>104470.63099999999</v>
      </c>
      <c r="N5502" s="5">
        <v>872.26481000000001</v>
      </c>
      <c r="O5502" s="5">
        <f>O5503+O5505+O5507</f>
        <v>69116.096000000005</v>
      </c>
      <c r="P5502" s="5">
        <f t="shared" ref="P5502:V5502" si="4676">P5503+P5505+P5507</f>
        <v>0</v>
      </c>
      <c r="Q5502" s="5">
        <f t="shared" si="4676"/>
        <v>0</v>
      </c>
      <c r="R5502" s="5">
        <f t="shared" si="4676"/>
        <v>0</v>
      </c>
      <c r="S5502" s="5">
        <f t="shared" si="4676"/>
        <v>0</v>
      </c>
      <c r="T5502" s="5">
        <v>858.06078000000002</v>
      </c>
      <c r="U5502" s="5">
        <f t="shared" si="4676"/>
        <v>0</v>
      </c>
      <c r="V5502" s="36">
        <f t="shared" si="4676"/>
        <v>0</v>
      </c>
      <c r="W5502" s="5">
        <f t="shared" si="4624"/>
        <v>98.371591993949636</v>
      </c>
      <c r="X5502" s="24"/>
    </row>
    <row r="5503" spans="1:25" ht="78.75" x14ac:dyDescent="0.25">
      <c r="A5503" s="4" t="s">
        <v>320</v>
      </c>
      <c r="B5503" s="4" t="s">
        <v>1320</v>
      </c>
      <c r="C5503" s="4" t="s">
        <v>29</v>
      </c>
      <c r="D5503" s="4" t="s">
        <v>18</v>
      </c>
      <c r="E5503" s="14" t="s">
        <v>462</v>
      </c>
      <c r="F5503" s="5">
        <f t="shared" ref="F5503:L5503" si="4677">F5504</f>
        <v>87309.2</v>
      </c>
      <c r="G5503" s="5">
        <f t="shared" si="4677"/>
        <v>87309.2</v>
      </c>
      <c r="H5503" s="5">
        <f t="shared" si="4677"/>
        <v>87309.2</v>
      </c>
      <c r="I5503" s="5">
        <f t="shared" si="4677"/>
        <v>0</v>
      </c>
      <c r="J5503" s="5">
        <f t="shared" si="4677"/>
        <v>0</v>
      </c>
      <c r="K5503" s="5">
        <f t="shared" si="4677"/>
        <v>0</v>
      </c>
      <c r="L5503" s="5">
        <f t="shared" si="4677"/>
        <v>911.98400000000004</v>
      </c>
      <c r="M5503" s="5">
        <f t="shared" si="4646"/>
        <v>88221.183999999994</v>
      </c>
      <c r="N5503" s="5">
        <v>38.24</v>
      </c>
      <c r="O5503" s="5">
        <f>O5504</f>
        <v>57296.3243</v>
      </c>
      <c r="P5503" s="5">
        <f t="shared" ref="P5503:V5503" si="4678">P5504</f>
        <v>0</v>
      </c>
      <c r="Q5503" s="5">
        <f t="shared" si="4678"/>
        <v>0</v>
      </c>
      <c r="R5503" s="5">
        <f t="shared" si="4678"/>
        <v>0</v>
      </c>
      <c r="S5503" s="5">
        <f t="shared" si="4678"/>
        <v>0</v>
      </c>
      <c r="T5503" s="5">
        <v>38.24</v>
      </c>
      <c r="U5503" s="5">
        <f t="shared" si="4678"/>
        <v>0</v>
      </c>
      <c r="V5503" s="36">
        <f t="shared" si="4678"/>
        <v>0</v>
      </c>
      <c r="W5503" s="5">
        <f t="shared" si="4624"/>
        <v>100</v>
      </c>
      <c r="X5503" s="24"/>
    </row>
    <row r="5504" spans="1:25" ht="31.5" x14ac:dyDescent="0.25">
      <c r="A5504" s="4" t="s">
        <v>320</v>
      </c>
      <c r="B5504" s="4" t="s">
        <v>1320</v>
      </c>
      <c r="C5504" s="4" t="s">
        <v>29</v>
      </c>
      <c r="D5504" s="4" t="s">
        <v>28</v>
      </c>
      <c r="E5504" s="14" t="s">
        <v>464</v>
      </c>
      <c r="F5504" s="5">
        <v>87309.2</v>
      </c>
      <c r="G5504" s="5">
        <v>87309.2</v>
      </c>
      <c r="H5504" s="5">
        <v>87309.2</v>
      </c>
      <c r="I5504" s="5"/>
      <c r="J5504" s="5"/>
      <c r="K5504" s="5"/>
      <c r="L5504" s="5">
        <v>911.98400000000004</v>
      </c>
      <c r="M5504" s="5">
        <f t="shared" si="4646"/>
        <v>88221.183999999994</v>
      </c>
      <c r="N5504" s="5">
        <v>38.24</v>
      </c>
      <c r="O5504" s="5">
        <v>57296.3243</v>
      </c>
      <c r="P5504" s="5">
        <v>0</v>
      </c>
      <c r="Q5504" s="5">
        <v>0</v>
      </c>
      <c r="R5504" s="5">
        <v>0</v>
      </c>
      <c r="S5504" s="5">
        <v>0</v>
      </c>
      <c r="T5504" s="5">
        <v>38.24</v>
      </c>
      <c r="U5504" s="5">
        <v>0</v>
      </c>
      <c r="V5504" s="36">
        <v>0</v>
      </c>
      <c r="W5504" s="5">
        <f t="shared" si="4624"/>
        <v>100</v>
      </c>
      <c r="X5504" s="24"/>
    </row>
    <row r="5505" spans="1:24" ht="31.5" x14ac:dyDescent="0.25">
      <c r="A5505" s="4" t="s">
        <v>320</v>
      </c>
      <c r="B5505" s="4" t="s">
        <v>1320</v>
      </c>
      <c r="C5505" s="4" t="s">
        <v>29</v>
      </c>
      <c r="D5505" s="4" t="s">
        <v>11</v>
      </c>
      <c r="E5505" s="14" t="s">
        <v>465</v>
      </c>
      <c r="F5505" s="5">
        <f t="shared" ref="F5505:L5505" si="4679">F5506</f>
        <v>14971.9</v>
      </c>
      <c r="G5505" s="5">
        <f t="shared" si="4679"/>
        <v>12765.1</v>
      </c>
      <c r="H5505" s="5">
        <f t="shared" si="4679"/>
        <v>12765.1</v>
      </c>
      <c r="I5505" s="5">
        <f t="shared" si="4679"/>
        <v>0</v>
      </c>
      <c r="J5505" s="5">
        <f t="shared" si="4679"/>
        <v>0</v>
      </c>
      <c r="K5505" s="5">
        <f t="shared" si="4679"/>
        <v>0</v>
      </c>
      <c r="L5505" s="5">
        <f t="shared" si="4679"/>
        <v>1193.8469999999998</v>
      </c>
      <c r="M5505" s="5">
        <f t="shared" si="4646"/>
        <v>16165.746999999999</v>
      </c>
      <c r="N5505" s="5">
        <v>834.02481</v>
      </c>
      <c r="O5505" s="5">
        <f>O5506</f>
        <v>11768.9527</v>
      </c>
      <c r="P5505" s="5">
        <f t="shared" ref="P5505:V5505" si="4680">P5506</f>
        <v>0</v>
      </c>
      <c r="Q5505" s="5">
        <f t="shared" si="4680"/>
        <v>0</v>
      </c>
      <c r="R5505" s="5">
        <f t="shared" si="4680"/>
        <v>0</v>
      </c>
      <c r="S5505" s="5">
        <f t="shared" si="4680"/>
        <v>0</v>
      </c>
      <c r="T5505" s="5">
        <v>819.82078000000001</v>
      </c>
      <c r="U5505" s="5">
        <f t="shared" si="4680"/>
        <v>0</v>
      </c>
      <c r="V5505" s="36">
        <f t="shared" si="4680"/>
        <v>0</v>
      </c>
      <c r="W5505" s="5">
        <f t="shared" si="4624"/>
        <v>98.296929560164997</v>
      </c>
      <c r="X5505" s="24"/>
    </row>
    <row r="5506" spans="1:24" ht="31.5" x14ac:dyDescent="0.25">
      <c r="A5506" s="4" t="s">
        <v>320</v>
      </c>
      <c r="B5506" s="4" t="s">
        <v>1320</v>
      </c>
      <c r="C5506" s="4" t="s">
        <v>29</v>
      </c>
      <c r="D5506" s="4" t="s">
        <v>12</v>
      </c>
      <c r="E5506" s="14" t="s">
        <v>466</v>
      </c>
      <c r="F5506" s="5">
        <v>14971.9</v>
      </c>
      <c r="G5506" s="5">
        <v>12765.1</v>
      </c>
      <c r="H5506" s="5">
        <v>12765.1</v>
      </c>
      <c r="I5506" s="5"/>
      <c r="J5506" s="5"/>
      <c r="K5506" s="5"/>
      <c r="L5506" s="5">
        <f>-380.08+1643.031-31.181-7.901-1.842-28.18</f>
        <v>1193.8469999999998</v>
      </c>
      <c r="M5506" s="5">
        <f t="shared" si="4646"/>
        <v>16165.746999999999</v>
      </c>
      <c r="N5506" s="5">
        <v>834.02481</v>
      </c>
      <c r="O5506" s="5">
        <v>11768.9527</v>
      </c>
      <c r="P5506" s="5">
        <v>0</v>
      </c>
      <c r="Q5506" s="5">
        <v>0</v>
      </c>
      <c r="R5506" s="5">
        <v>0</v>
      </c>
      <c r="S5506" s="5">
        <v>0</v>
      </c>
      <c r="T5506" s="5">
        <v>819.82078000000001</v>
      </c>
      <c r="U5506" s="5">
        <v>0</v>
      </c>
      <c r="V5506" s="36">
        <v>0</v>
      </c>
      <c r="W5506" s="5">
        <f t="shared" si="4624"/>
        <v>98.296929560164997</v>
      </c>
      <c r="X5506" s="24"/>
    </row>
    <row r="5507" spans="1:24" hidden="1" x14ac:dyDescent="0.25">
      <c r="A5507" s="4" t="s">
        <v>320</v>
      </c>
      <c r="B5507" s="4" t="s">
        <v>1320</v>
      </c>
      <c r="C5507" s="4" t="s">
        <v>29</v>
      </c>
      <c r="D5507" s="4" t="s">
        <v>13</v>
      </c>
      <c r="E5507" s="14" t="s">
        <v>480</v>
      </c>
      <c r="F5507" s="5">
        <f t="shared" ref="F5507:L5507" si="4681">F5509</f>
        <v>83.7</v>
      </c>
      <c r="G5507" s="5">
        <f t="shared" si="4681"/>
        <v>83.7</v>
      </c>
      <c r="H5507" s="5">
        <f t="shared" si="4681"/>
        <v>83.7</v>
      </c>
      <c r="I5507" s="5">
        <f t="shared" si="4681"/>
        <v>0</v>
      </c>
      <c r="J5507" s="5">
        <f t="shared" si="4681"/>
        <v>0</v>
      </c>
      <c r="K5507" s="5">
        <f t="shared" si="4681"/>
        <v>0</v>
      </c>
      <c r="L5507" s="5">
        <f t="shared" si="4681"/>
        <v>0</v>
      </c>
      <c r="M5507" s="5">
        <f t="shared" si="4646"/>
        <v>83.7</v>
      </c>
      <c r="N5507" s="5">
        <v>0</v>
      </c>
      <c r="O5507" s="5">
        <f>O5509+O5508</f>
        <v>50.819000000000003</v>
      </c>
      <c r="P5507" s="5">
        <f t="shared" ref="P5507:V5507" si="4682">P5509+P5508</f>
        <v>0</v>
      </c>
      <c r="Q5507" s="5">
        <f t="shared" si="4682"/>
        <v>0</v>
      </c>
      <c r="R5507" s="5">
        <f t="shared" si="4682"/>
        <v>0</v>
      </c>
      <c r="S5507" s="5">
        <f t="shared" si="4682"/>
        <v>0</v>
      </c>
      <c r="T5507" s="5">
        <v>0</v>
      </c>
      <c r="U5507" s="5">
        <f t="shared" si="4682"/>
        <v>0</v>
      </c>
      <c r="V5507" s="36">
        <f t="shared" si="4682"/>
        <v>0</v>
      </c>
      <c r="W5507" s="5" t="e">
        <f t="shared" si="4624"/>
        <v>#DIV/0!</v>
      </c>
      <c r="X5507" s="24" t="s">
        <v>1214</v>
      </c>
    </row>
    <row r="5508" spans="1:24" hidden="1" x14ac:dyDescent="0.25">
      <c r="A5508" s="4" t="s">
        <v>320</v>
      </c>
      <c r="B5508" s="4" t="s">
        <v>1320</v>
      </c>
      <c r="C5508" s="4" t="s">
        <v>29</v>
      </c>
      <c r="D5508" s="4" t="s">
        <v>20</v>
      </c>
      <c r="E5508" s="14" t="s">
        <v>483</v>
      </c>
      <c r="F5508" s="5"/>
      <c r="G5508" s="5"/>
      <c r="H5508" s="5"/>
      <c r="I5508" s="5"/>
      <c r="J5508" s="5"/>
      <c r="K5508" s="5"/>
      <c r="L5508" s="5"/>
      <c r="M5508" s="5">
        <v>0</v>
      </c>
      <c r="N5508" s="5">
        <v>0</v>
      </c>
      <c r="O5508" s="5">
        <v>1.5089999999999999</v>
      </c>
      <c r="P5508" s="5">
        <v>0</v>
      </c>
      <c r="Q5508" s="5">
        <v>0</v>
      </c>
      <c r="R5508" s="5">
        <v>0</v>
      </c>
      <c r="S5508" s="5">
        <v>0</v>
      </c>
      <c r="T5508" s="5">
        <v>0</v>
      </c>
      <c r="U5508" s="5">
        <v>0</v>
      </c>
      <c r="V5508" s="36">
        <v>0</v>
      </c>
      <c r="W5508" s="5" t="e">
        <f t="shared" si="4624"/>
        <v>#DIV/0!</v>
      </c>
      <c r="X5508" s="24" t="s">
        <v>1214</v>
      </c>
    </row>
    <row r="5509" spans="1:24" ht="47.25" hidden="1" x14ac:dyDescent="0.25">
      <c r="A5509" s="4" t="s">
        <v>320</v>
      </c>
      <c r="B5509" s="4" t="s">
        <v>1320</v>
      </c>
      <c r="C5509" s="4" t="s">
        <v>36</v>
      </c>
      <c r="D5509" s="4"/>
      <c r="E5509" s="14" t="s">
        <v>732</v>
      </c>
      <c r="F5509" s="5">
        <v>83.7</v>
      </c>
      <c r="G5509" s="5">
        <v>83.7</v>
      </c>
      <c r="H5509" s="5">
        <v>83.7</v>
      </c>
      <c r="I5509" s="5"/>
      <c r="J5509" s="5"/>
      <c r="K5509" s="5"/>
      <c r="L5509" s="5"/>
      <c r="M5509" s="5">
        <f t="shared" si="4646"/>
        <v>83.7</v>
      </c>
      <c r="N5509" s="5">
        <v>0</v>
      </c>
      <c r="O5509" s="5">
        <v>49.31</v>
      </c>
      <c r="P5509" s="5">
        <v>0</v>
      </c>
      <c r="Q5509" s="5">
        <v>0</v>
      </c>
      <c r="R5509" s="5">
        <v>0</v>
      </c>
      <c r="S5509" s="5">
        <v>0</v>
      </c>
      <c r="T5509" s="5">
        <v>0</v>
      </c>
      <c r="U5509" s="5">
        <v>0</v>
      </c>
      <c r="V5509" s="36">
        <v>0</v>
      </c>
      <c r="W5509" s="5" t="e">
        <f t="shared" si="4624"/>
        <v>#DIV/0!</v>
      </c>
      <c r="X5509" s="24" t="s">
        <v>1214</v>
      </c>
    </row>
    <row r="5510" spans="1:24" ht="47.25" hidden="1" x14ac:dyDescent="0.25">
      <c r="A5510" s="4" t="s">
        <v>320</v>
      </c>
      <c r="B5510" s="4" t="s">
        <v>1320</v>
      </c>
      <c r="C5510" s="4" t="s">
        <v>1081</v>
      </c>
      <c r="D5510" s="4"/>
      <c r="E5510" s="14" t="s">
        <v>1083</v>
      </c>
      <c r="F5510" s="5">
        <f t="shared" ref="F5510:L5510" si="4683">F5511+F5513</f>
        <v>5949.8</v>
      </c>
      <c r="G5510" s="5">
        <f t="shared" si="4683"/>
        <v>5949.8</v>
      </c>
      <c r="H5510" s="5">
        <f t="shared" si="4683"/>
        <v>5949.8</v>
      </c>
      <c r="I5510" s="5">
        <f t="shared" si="4683"/>
        <v>0</v>
      </c>
      <c r="J5510" s="5">
        <f t="shared" si="4683"/>
        <v>0</v>
      </c>
      <c r="K5510" s="5">
        <f t="shared" si="4683"/>
        <v>0</v>
      </c>
      <c r="L5510" s="5">
        <f t="shared" si="4683"/>
        <v>-45.519999999999996</v>
      </c>
      <c r="M5510" s="5">
        <f t="shared" si="4646"/>
        <v>5904.28</v>
      </c>
      <c r="N5510" s="5">
        <v>0</v>
      </c>
      <c r="O5510" s="5">
        <f>O5511+O5513</f>
        <v>5949.8</v>
      </c>
      <c r="P5510" s="5">
        <f t="shared" ref="P5510:V5510" si="4684">P5511+P5513</f>
        <v>0</v>
      </c>
      <c r="Q5510" s="5">
        <f t="shared" si="4684"/>
        <v>0</v>
      </c>
      <c r="R5510" s="5">
        <f t="shared" si="4684"/>
        <v>0</v>
      </c>
      <c r="S5510" s="5">
        <f t="shared" si="4684"/>
        <v>0</v>
      </c>
      <c r="T5510" s="5">
        <v>0</v>
      </c>
      <c r="U5510" s="5">
        <f t="shared" si="4684"/>
        <v>0</v>
      </c>
      <c r="V5510" s="36">
        <f t="shared" si="4684"/>
        <v>0</v>
      </c>
      <c r="W5510" s="5" t="e">
        <f t="shared" si="4624"/>
        <v>#DIV/0!</v>
      </c>
      <c r="X5510" s="24" t="s">
        <v>1214</v>
      </c>
    </row>
    <row r="5511" spans="1:24" ht="31.5" hidden="1" x14ac:dyDescent="0.25">
      <c r="A5511" s="4" t="s">
        <v>320</v>
      </c>
      <c r="B5511" s="4" t="s">
        <v>1320</v>
      </c>
      <c r="C5511" s="4" t="s">
        <v>1082</v>
      </c>
      <c r="D5511" s="4"/>
      <c r="E5511" s="14" t="s">
        <v>1084</v>
      </c>
      <c r="F5511" s="5">
        <f t="shared" ref="F5511:L5511" si="4685">F5512</f>
        <v>5067.3</v>
      </c>
      <c r="G5511" s="5">
        <f t="shared" si="4685"/>
        <v>5067.3</v>
      </c>
      <c r="H5511" s="5">
        <f t="shared" si="4685"/>
        <v>5067.3</v>
      </c>
      <c r="I5511" s="5">
        <f t="shared" si="4685"/>
        <v>0</v>
      </c>
      <c r="J5511" s="5">
        <f t="shared" si="4685"/>
        <v>0</v>
      </c>
      <c r="K5511" s="5">
        <f t="shared" si="4685"/>
        <v>0</v>
      </c>
      <c r="L5511" s="5">
        <f t="shared" si="4685"/>
        <v>0</v>
      </c>
      <c r="M5511" s="5">
        <f t="shared" si="4646"/>
        <v>5067.3</v>
      </c>
      <c r="N5511" s="5">
        <v>0</v>
      </c>
      <c r="O5511" s="5">
        <f>O5512</f>
        <v>5064.2442700000001</v>
      </c>
      <c r="P5511" s="5">
        <f t="shared" ref="P5511:V5511" si="4686">P5512</f>
        <v>0</v>
      </c>
      <c r="Q5511" s="5">
        <f t="shared" si="4686"/>
        <v>0</v>
      </c>
      <c r="R5511" s="5">
        <f t="shared" si="4686"/>
        <v>0</v>
      </c>
      <c r="S5511" s="5">
        <f t="shared" si="4686"/>
        <v>0</v>
      </c>
      <c r="T5511" s="5">
        <v>0</v>
      </c>
      <c r="U5511" s="5">
        <f t="shared" si="4686"/>
        <v>0</v>
      </c>
      <c r="V5511" s="36">
        <f t="shared" si="4686"/>
        <v>0</v>
      </c>
      <c r="W5511" s="5" t="e">
        <f t="shared" si="4624"/>
        <v>#DIV/0!</v>
      </c>
      <c r="X5511" s="24" t="s">
        <v>1214</v>
      </c>
    </row>
    <row r="5512" spans="1:24" ht="31.5" hidden="1" x14ac:dyDescent="0.25">
      <c r="A5512" s="4" t="s">
        <v>320</v>
      </c>
      <c r="B5512" s="4" t="s">
        <v>1320</v>
      </c>
      <c r="C5512" s="4" t="s">
        <v>1082</v>
      </c>
      <c r="D5512" s="4" t="s">
        <v>11</v>
      </c>
      <c r="E5512" s="14" t="s">
        <v>465</v>
      </c>
      <c r="F5512" s="5">
        <v>5067.3</v>
      </c>
      <c r="G5512" s="5">
        <v>5067.3</v>
      </c>
      <c r="H5512" s="5">
        <v>5067.3</v>
      </c>
      <c r="I5512" s="5"/>
      <c r="J5512" s="5"/>
      <c r="K5512" s="5"/>
      <c r="L5512" s="5"/>
      <c r="M5512" s="5">
        <f t="shared" si="4646"/>
        <v>5067.3</v>
      </c>
      <c r="N5512" s="5">
        <v>0</v>
      </c>
      <c r="O5512" s="5">
        <v>5064.2442700000001</v>
      </c>
      <c r="P5512" s="5">
        <v>0</v>
      </c>
      <c r="Q5512" s="5">
        <v>0</v>
      </c>
      <c r="R5512" s="5">
        <v>0</v>
      </c>
      <c r="S5512" s="5">
        <v>0</v>
      </c>
      <c r="T5512" s="5">
        <v>0</v>
      </c>
      <c r="U5512" s="5">
        <v>0</v>
      </c>
      <c r="V5512" s="36">
        <v>0</v>
      </c>
      <c r="W5512" s="5" t="e">
        <f t="shared" si="4624"/>
        <v>#DIV/0!</v>
      </c>
      <c r="X5512" s="24" t="s">
        <v>1214</v>
      </c>
    </row>
    <row r="5513" spans="1:24" ht="31.5" hidden="1" x14ac:dyDescent="0.25">
      <c r="A5513" s="4" t="s">
        <v>320</v>
      </c>
      <c r="B5513" s="4" t="s">
        <v>1320</v>
      </c>
      <c r="C5513" s="4" t="s">
        <v>1082</v>
      </c>
      <c r="D5513" s="4" t="s">
        <v>12</v>
      </c>
      <c r="E5513" s="14" t="s">
        <v>466</v>
      </c>
      <c r="F5513" s="5">
        <f t="shared" ref="F5513:L5513" si="4687">F5514</f>
        <v>882.5</v>
      </c>
      <c r="G5513" s="5">
        <f t="shared" si="4687"/>
        <v>882.5</v>
      </c>
      <c r="H5513" s="5">
        <f t="shared" si="4687"/>
        <v>882.5</v>
      </c>
      <c r="I5513" s="5">
        <f t="shared" si="4687"/>
        <v>0</v>
      </c>
      <c r="J5513" s="5">
        <f t="shared" si="4687"/>
        <v>0</v>
      </c>
      <c r="K5513" s="5">
        <f t="shared" si="4687"/>
        <v>0</v>
      </c>
      <c r="L5513" s="5">
        <f t="shared" si="4687"/>
        <v>-45.519999999999996</v>
      </c>
      <c r="M5513" s="5">
        <f t="shared" si="4646"/>
        <v>836.98</v>
      </c>
      <c r="N5513" s="5">
        <v>0</v>
      </c>
      <c r="O5513" s="5">
        <f>O5514</f>
        <v>885.55573000000004</v>
      </c>
      <c r="P5513" s="5">
        <f t="shared" ref="P5513:V5513" si="4688">P5514</f>
        <v>0</v>
      </c>
      <c r="Q5513" s="5">
        <f t="shared" si="4688"/>
        <v>0</v>
      </c>
      <c r="R5513" s="5">
        <f t="shared" si="4688"/>
        <v>0</v>
      </c>
      <c r="S5513" s="5">
        <f t="shared" si="4688"/>
        <v>0</v>
      </c>
      <c r="T5513" s="5">
        <v>0</v>
      </c>
      <c r="U5513" s="5">
        <f t="shared" si="4688"/>
        <v>0</v>
      </c>
      <c r="V5513" s="36">
        <f t="shared" si="4688"/>
        <v>0</v>
      </c>
      <c r="W5513" s="5" t="e">
        <f t="shared" si="4624"/>
        <v>#DIV/0!</v>
      </c>
      <c r="X5513" s="24" t="s">
        <v>1214</v>
      </c>
    </row>
    <row r="5514" spans="1:24" x14ac:dyDescent="0.25">
      <c r="A5514" s="7" t="s">
        <v>331</v>
      </c>
      <c r="B5514" s="7" t="s">
        <v>1317</v>
      </c>
      <c r="C5514" s="7"/>
      <c r="D5514" s="7"/>
      <c r="E5514" s="18" t="s">
        <v>1294</v>
      </c>
      <c r="F5514" s="5">
        <v>882.5</v>
      </c>
      <c r="G5514" s="5">
        <v>882.5</v>
      </c>
      <c r="H5514" s="5">
        <v>882.5</v>
      </c>
      <c r="I5514" s="5"/>
      <c r="J5514" s="5"/>
      <c r="K5514" s="5"/>
      <c r="L5514" s="5">
        <f>-7.013-38.507</f>
        <v>-45.519999999999996</v>
      </c>
      <c r="M5514" s="5">
        <f t="shared" si="4646"/>
        <v>836.98</v>
      </c>
      <c r="N5514" s="8">
        <v>743724.40390999988</v>
      </c>
      <c r="O5514" s="5">
        <v>885.55573000000004</v>
      </c>
      <c r="P5514" s="5">
        <v>0</v>
      </c>
      <c r="Q5514" s="5">
        <v>0</v>
      </c>
      <c r="R5514" s="5">
        <v>0</v>
      </c>
      <c r="S5514" s="5">
        <v>0</v>
      </c>
      <c r="T5514" s="8">
        <v>737283.5515399999</v>
      </c>
      <c r="U5514" s="5">
        <v>0</v>
      </c>
      <c r="V5514" s="36">
        <v>0</v>
      </c>
      <c r="W5514" s="8">
        <f t="shared" si="4624"/>
        <v>99.133973238455226</v>
      </c>
      <c r="X5514" s="24"/>
    </row>
    <row r="5515" spans="1:24" x14ac:dyDescent="0.25">
      <c r="A5515" s="7" t="s">
        <v>331</v>
      </c>
      <c r="B5515" s="7" t="s">
        <v>5</v>
      </c>
      <c r="C5515" s="7"/>
      <c r="D5515" s="7"/>
      <c r="E5515" s="18" t="s">
        <v>425</v>
      </c>
      <c r="F5515" s="5"/>
      <c r="G5515" s="5"/>
      <c r="H5515" s="5"/>
      <c r="I5515" s="5">
        <f>I5516</f>
        <v>11709.7</v>
      </c>
      <c r="J5515" s="5">
        <f t="shared" ref="J5515:K5517" si="4689">J5516</f>
        <v>0</v>
      </c>
      <c r="K5515" s="5">
        <f t="shared" si="4689"/>
        <v>0</v>
      </c>
      <c r="L5515" s="5">
        <f>L5516</f>
        <v>-1293.8110000000001</v>
      </c>
      <c r="M5515" s="5">
        <f t="shared" si="4646"/>
        <v>10415.889000000001</v>
      </c>
      <c r="N5515" s="8">
        <v>734243.70390999992</v>
      </c>
      <c r="O5515" s="5">
        <f t="shared" ref="O5515:O5517" si="4690">O5516</f>
        <v>1657.98687</v>
      </c>
      <c r="P5515" s="5">
        <f t="shared" ref="P5515:V5517" si="4691">P5516</f>
        <v>0</v>
      </c>
      <c r="Q5515" s="5">
        <f t="shared" si="4691"/>
        <v>0</v>
      </c>
      <c r="R5515" s="5">
        <f t="shared" si="4691"/>
        <v>5980.53244</v>
      </c>
      <c r="S5515" s="5">
        <f t="shared" si="4691"/>
        <v>1657.98687</v>
      </c>
      <c r="T5515" s="8">
        <v>727802.88353999995</v>
      </c>
      <c r="U5515" s="5">
        <f t="shared" si="4691"/>
        <v>0</v>
      </c>
      <c r="V5515" s="36">
        <f t="shared" si="4691"/>
        <v>5980.53244</v>
      </c>
      <c r="W5515" s="8">
        <f t="shared" ref="W5515:W5578" si="4692">T5515/N5515*100</f>
        <v>99.122795287763282</v>
      </c>
      <c r="X5515" s="24"/>
    </row>
    <row r="5516" spans="1:24" ht="47.25" x14ac:dyDescent="0.25">
      <c r="A5516" s="9" t="s">
        <v>331</v>
      </c>
      <c r="B5516" s="9" t="s">
        <v>1355</v>
      </c>
      <c r="C5516" s="9"/>
      <c r="D5516" s="9"/>
      <c r="E5516" s="13" t="s">
        <v>434</v>
      </c>
      <c r="F5516" s="5"/>
      <c r="G5516" s="5"/>
      <c r="H5516" s="5"/>
      <c r="I5516" s="5">
        <f>I5517</f>
        <v>11709.7</v>
      </c>
      <c r="J5516" s="5">
        <f t="shared" si="4689"/>
        <v>0</v>
      </c>
      <c r="K5516" s="5">
        <f t="shared" si="4689"/>
        <v>0</v>
      </c>
      <c r="L5516" s="5">
        <f>L5517</f>
        <v>-1293.8110000000001</v>
      </c>
      <c r="M5516" s="5">
        <f t="shared" si="4646"/>
        <v>10415.889000000001</v>
      </c>
      <c r="N5516" s="11">
        <v>5980.53244</v>
      </c>
      <c r="O5516" s="5">
        <f t="shared" si="4690"/>
        <v>1657.98687</v>
      </c>
      <c r="P5516" s="5">
        <f t="shared" si="4691"/>
        <v>0</v>
      </c>
      <c r="Q5516" s="5">
        <f t="shared" si="4691"/>
        <v>0</v>
      </c>
      <c r="R5516" s="5">
        <f t="shared" si="4691"/>
        <v>5980.53244</v>
      </c>
      <c r="S5516" s="5">
        <f t="shared" si="4691"/>
        <v>1657.98687</v>
      </c>
      <c r="T5516" s="11">
        <v>5980.53244</v>
      </c>
      <c r="U5516" s="5">
        <f t="shared" si="4691"/>
        <v>0</v>
      </c>
      <c r="V5516" s="36">
        <f t="shared" si="4691"/>
        <v>5980.53244</v>
      </c>
      <c r="W5516" s="11">
        <f t="shared" si="4692"/>
        <v>100</v>
      </c>
      <c r="X5516" s="24"/>
    </row>
    <row r="5517" spans="1:24" ht="31.5" x14ac:dyDescent="0.25">
      <c r="A5517" s="4" t="s">
        <v>331</v>
      </c>
      <c r="B5517" s="4" t="s">
        <v>1355</v>
      </c>
      <c r="C5517" s="4" t="s">
        <v>25</v>
      </c>
      <c r="D5517" s="4"/>
      <c r="E5517" s="14" t="s">
        <v>728</v>
      </c>
      <c r="F5517" s="5"/>
      <c r="G5517" s="5"/>
      <c r="H5517" s="5"/>
      <c r="I5517" s="5">
        <f>I5518</f>
        <v>11709.7</v>
      </c>
      <c r="J5517" s="5">
        <f t="shared" si="4689"/>
        <v>0</v>
      </c>
      <c r="K5517" s="5">
        <f t="shared" si="4689"/>
        <v>0</v>
      </c>
      <c r="L5517" s="5">
        <f>L5518</f>
        <v>-1293.8110000000001</v>
      </c>
      <c r="M5517" s="5">
        <f t="shared" si="4646"/>
        <v>10415.889000000001</v>
      </c>
      <c r="N5517" s="5">
        <v>5980.53244</v>
      </c>
      <c r="O5517" s="5">
        <f t="shared" si="4690"/>
        <v>1657.98687</v>
      </c>
      <c r="P5517" s="5">
        <f t="shared" si="4691"/>
        <v>0</v>
      </c>
      <c r="Q5517" s="5">
        <f t="shared" si="4691"/>
        <v>0</v>
      </c>
      <c r="R5517" s="5">
        <f t="shared" si="4691"/>
        <v>5980.53244</v>
      </c>
      <c r="S5517" s="5">
        <f t="shared" si="4691"/>
        <v>1657.98687</v>
      </c>
      <c r="T5517" s="5">
        <v>5980.53244</v>
      </c>
      <c r="U5517" s="5">
        <f t="shared" si="4691"/>
        <v>0</v>
      </c>
      <c r="V5517" s="36">
        <f t="shared" si="4691"/>
        <v>5980.53244</v>
      </c>
      <c r="W5517" s="5">
        <f t="shared" si="4692"/>
        <v>100</v>
      </c>
      <c r="X5517" s="24"/>
    </row>
    <row r="5518" spans="1:24" x14ac:dyDescent="0.25">
      <c r="A5518" s="4" t="s">
        <v>331</v>
      </c>
      <c r="B5518" s="4" t="s">
        <v>1355</v>
      </c>
      <c r="C5518" s="4" t="s">
        <v>333</v>
      </c>
      <c r="D5518" s="4"/>
      <c r="E5518" s="14" t="s">
        <v>729</v>
      </c>
      <c r="F5518" s="5"/>
      <c r="G5518" s="5"/>
      <c r="H5518" s="5"/>
      <c r="I5518" s="5">
        <v>11709.7</v>
      </c>
      <c r="J5518" s="5"/>
      <c r="K5518" s="5"/>
      <c r="L5518" s="5">
        <f>-24.943-466.943-0.17-131.54-670.215</f>
        <v>-1293.8110000000001</v>
      </c>
      <c r="M5518" s="5">
        <f t="shared" si="4646"/>
        <v>10415.889000000001</v>
      </c>
      <c r="N5518" s="5">
        <v>5980.53244</v>
      </c>
      <c r="O5518" s="5">
        <v>1657.98687</v>
      </c>
      <c r="P5518" s="5">
        <v>0</v>
      </c>
      <c r="Q5518" s="5">
        <v>0</v>
      </c>
      <c r="R5518" s="5">
        <f>N5518</f>
        <v>5980.53244</v>
      </c>
      <c r="S5518" s="5">
        <f>O5518</f>
        <v>1657.98687</v>
      </c>
      <c r="T5518" s="5">
        <v>5980.53244</v>
      </c>
      <c r="U5518" s="5">
        <v>0</v>
      </c>
      <c r="V5518" s="36">
        <f>T5518</f>
        <v>5980.53244</v>
      </c>
      <c r="W5518" s="5">
        <f t="shared" si="4692"/>
        <v>100</v>
      </c>
      <c r="X5518" s="24"/>
    </row>
    <row r="5519" spans="1:24" ht="31.5" x14ac:dyDescent="0.25">
      <c r="A5519" s="4" t="s">
        <v>331</v>
      </c>
      <c r="B5519" s="4" t="s">
        <v>1355</v>
      </c>
      <c r="C5519" s="4" t="s">
        <v>332</v>
      </c>
      <c r="D5519" s="4"/>
      <c r="E5519" s="14" t="s">
        <v>722</v>
      </c>
      <c r="F5519" s="5">
        <f t="shared" ref="F5519:L5520" si="4693">F5520</f>
        <v>1898.3</v>
      </c>
      <c r="G5519" s="5">
        <f t="shared" si="4693"/>
        <v>1805.5</v>
      </c>
      <c r="H5519" s="5">
        <f t="shared" si="4693"/>
        <v>1505.5</v>
      </c>
      <c r="I5519" s="5">
        <f t="shared" si="4693"/>
        <v>0</v>
      </c>
      <c r="J5519" s="5">
        <f t="shared" si="4693"/>
        <v>0</v>
      </c>
      <c r="K5519" s="5">
        <f t="shared" si="4693"/>
        <v>0</v>
      </c>
      <c r="L5519" s="5">
        <f t="shared" si="4693"/>
        <v>5.9820000000000002</v>
      </c>
      <c r="M5519" s="5">
        <f t="shared" si="4646"/>
        <v>1904.2819999999999</v>
      </c>
      <c r="N5519" s="5">
        <v>5980.53244</v>
      </c>
      <c r="O5519" s="5">
        <f>O5520</f>
        <v>1490.5752999999997</v>
      </c>
      <c r="P5519" s="5">
        <f t="shared" ref="P5519:V5520" si="4694">P5520</f>
        <v>0</v>
      </c>
      <c r="Q5519" s="5">
        <f t="shared" si="4694"/>
        <v>0</v>
      </c>
      <c r="R5519" s="5">
        <f t="shared" si="4694"/>
        <v>0</v>
      </c>
      <c r="S5519" s="5">
        <f t="shared" si="4694"/>
        <v>0</v>
      </c>
      <c r="T5519" s="5">
        <v>5980.53244</v>
      </c>
      <c r="U5519" s="5">
        <f t="shared" si="4694"/>
        <v>0</v>
      </c>
      <c r="V5519" s="36">
        <f t="shared" si="4694"/>
        <v>0</v>
      </c>
      <c r="W5519" s="5">
        <f t="shared" si="4692"/>
        <v>100</v>
      </c>
      <c r="X5519" s="26"/>
    </row>
    <row r="5520" spans="1:24" ht="78.75" x14ac:dyDescent="0.25">
      <c r="A5520" s="4" t="s">
        <v>331</v>
      </c>
      <c r="B5520" s="4" t="s">
        <v>1355</v>
      </c>
      <c r="C5520" s="4" t="s">
        <v>332</v>
      </c>
      <c r="D5520" s="4" t="s">
        <v>18</v>
      </c>
      <c r="E5520" s="14" t="s">
        <v>462</v>
      </c>
      <c r="F5520" s="5">
        <f t="shared" si="4693"/>
        <v>1898.3</v>
      </c>
      <c r="G5520" s="5">
        <f t="shared" si="4693"/>
        <v>1805.5</v>
      </c>
      <c r="H5520" s="5">
        <f t="shared" si="4693"/>
        <v>1505.5</v>
      </c>
      <c r="I5520" s="5">
        <f t="shared" si="4693"/>
        <v>0</v>
      </c>
      <c r="J5520" s="5">
        <f t="shared" si="4693"/>
        <v>0</v>
      </c>
      <c r="K5520" s="5">
        <f t="shared" si="4693"/>
        <v>0</v>
      </c>
      <c r="L5520" s="5">
        <f t="shared" si="4693"/>
        <v>5.9820000000000002</v>
      </c>
      <c r="M5520" s="5">
        <f t="shared" si="4646"/>
        <v>1904.2819999999999</v>
      </c>
      <c r="N5520" s="5">
        <v>5980.53244</v>
      </c>
      <c r="O5520" s="5">
        <f>O5521</f>
        <v>1490.5752999999997</v>
      </c>
      <c r="P5520" s="5">
        <f t="shared" si="4694"/>
        <v>0</v>
      </c>
      <c r="Q5520" s="5">
        <f t="shared" si="4694"/>
        <v>0</v>
      </c>
      <c r="R5520" s="5">
        <f t="shared" si="4694"/>
        <v>0</v>
      </c>
      <c r="S5520" s="5">
        <f t="shared" si="4694"/>
        <v>0</v>
      </c>
      <c r="T5520" s="5">
        <v>5980.53244</v>
      </c>
      <c r="U5520" s="5">
        <f t="shared" si="4694"/>
        <v>0</v>
      </c>
      <c r="V5520" s="36">
        <f t="shared" si="4694"/>
        <v>0</v>
      </c>
      <c r="W5520" s="5">
        <f t="shared" si="4692"/>
        <v>100</v>
      </c>
      <c r="X5520" s="26"/>
    </row>
    <row r="5521" spans="1:25" ht="31.5" x14ac:dyDescent="0.25">
      <c r="A5521" s="4" t="s">
        <v>331</v>
      </c>
      <c r="B5521" s="4" t="s">
        <v>1355</v>
      </c>
      <c r="C5521" s="4" t="s">
        <v>332</v>
      </c>
      <c r="D5521" s="4" t="s">
        <v>28</v>
      </c>
      <c r="E5521" s="14" t="s">
        <v>464</v>
      </c>
      <c r="F5521" s="5">
        <f t="shared" ref="F5521:L5521" si="4695">F5522+F5524+F5526</f>
        <v>1898.3</v>
      </c>
      <c r="G5521" s="5">
        <f t="shared" si="4695"/>
        <v>1805.5</v>
      </c>
      <c r="H5521" s="5">
        <f t="shared" si="4695"/>
        <v>1505.5</v>
      </c>
      <c r="I5521" s="5">
        <f t="shared" si="4695"/>
        <v>0</v>
      </c>
      <c r="J5521" s="5">
        <f t="shared" si="4695"/>
        <v>0</v>
      </c>
      <c r="K5521" s="5">
        <f t="shared" si="4695"/>
        <v>0</v>
      </c>
      <c r="L5521" s="5">
        <f t="shared" si="4695"/>
        <v>5.9820000000000002</v>
      </c>
      <c r="M5521" s="5">
        <f t="shared" si="4646"/>
        <v>1904.2819999999999</v>
      </c>
      <c r="N5521" s="5">
        <v>5980.53244</v>
      </c>
      <c r="O5521" s="5">
        <f>O5522+O5524+O5526</f>
        <v>1490.5752999999997</v>
      </c>
      <c r="P5521" s="5">
        <f t="shared" ref="P5521:V5521" si="4696">P5522+P5524+P5526</f>
        <v>0</v>
      </c>
      <c r="Q5521" s="5">
        <f t="shared" si="4696"/>
        <v>0</v>
      </c>
      <c r="R5521" s="5">
        <f t="shared" si="4696"/>
        <v>0</v>
      </c>
      <c r="S5521" s="5">
        <f t="shared" si="4696"/>
        <v>0</v>
      </c>
      <c r="T5521" s="5">
        <v>5980.53244</v>
      </c>
      <c r="U5521" s="5">
        <f t="shared" si="4696"/>
        <v>0</v>
      </c>
      <c r="V5521" s="36">
        <f t="shared" si="4696"/>
        <v>0</v>
      </c>
      <c r="W5521" s="5">
        <f t="shared" si="4692"/>
        <v>100</v>
      </c>
      <c r="X5521" s="26"/>
    </row>
    <row r="5522" spans="1:25" ht="63" x14ac:dyDescent="0.25">
      <c r="A5522" s="9" t="s">
        <v>331</v>
      </c>
      <c r="B5522" s="9" t="s">
        <v>1343</v>
      </c>
      <c r="C5522" s="9"/>
      <c r="D5522" s="9"/>
      <c r="E5522" s="13" t="s">
        <v>436</v>
      </c>
      <c r="F5522" s="5">
        <f t="shared" ref="F5522:L5522" si="4697">F5523</f>
        <v>569.70000000000005</v>
      </c>
      <c r="G5522" s="5">
        <f t="shared" si="4697"/>
        <v>569.70000000000005</v>
      </c>
      <c r="H5522" s="5">
        <f t="shared" si="4697"/>
        <v>569.70000000000005</v>
      </c>
      <c r="I5522" s="5">
        <f t="shared" si="4697"/>
        <v>0</v>
      </c>
      <c r="J5522" s="5">
        <f t="shared" si="4697"/>
        <v>0</v>
      </c>
      <c r="K5522" s="5">
        <f t="shared" si="4697"/>
        <v>0</v>
      </c>
      <c r="L5522" s="5">
        <f t="shared" si="4697"/>
        <v>5.9820000000000002</v>
      </c>
      <c r="M5522" s="5">
        <f t="shared" si="4646"/>
        <v>575.68200000000002</v>
      </c>
      <c r="N5522" s="11">
        <v>350553.09055999998</v>
      </c>
      <c r="O5522" s="5">
        <f>O5523</f>
        <v>436.77345000000003</v>
      </c>
      <c r="P5522" s="5">
        <f t="shared" ref="P5522:V5522" si="4698">P5523</f>
        <v>0</v>
      </c>
      <c r="Q5522" s="5">
        <f t="shared" si="4698"/>
        <v>0</v>
      </c>
      <c r="R5522" s="5">
        <f t="shared" si="4698"/>
        <v>0</v>
      </c>
      <c r="S5522" s="5">
        <f t="shared" si="4698"/>
        <v>0</v>
      </c>
      <c r="T5522" s="11">
        <v>350548.89453999995</v>
      </c>
      <c r="U5522" s="5">
        <f t="shared" si="4698"/>
        <v>0</v>
      </c>
      <c r="V5522" s="36">
        <f t="shared" si="4698"/>
        <v>0</v>
      </c>
      <c r="W5522" s="11">
        <f t="shared" si="4692"/>
        <v>99.998803028667254</v>
      </c>
      <c r="X5522" s="26"/>
    </row>
    <row r="5523" spans="1:25" ht="31.5" x14ac:dyDescent="0.25">
      <c r="A5523" s="4" t="s">
        <v>331</v>
      </c>
      <c r="B5523" s="4" t="s">
        <v>1343</v>
      </c>
      <c r="C5523" s="4" t="s">
        <v>25</v>
      </c>
      <c r="D5523" s="4"/>
      <c r="E5523" s="14" t="s">
        <v>728</v>
      </c>
      <c r="F5523" s="5">
        <v>569.70000000000005</v>
      </c>
      <c r="G5523" s="5">
        <v>569.70000000000005</v>
      </c>
      <c r="H5523" s="5">
        <v>569.70000000000005</v>
      </c>
      <c r="I5523" s="5"/>
      <c r="J5523" s="5"/>
      <c r="K5523" s="5"/>
      <c r="L5523" s="5">
        <v>5.9820000000000002</v>
      </c>
      <c r="M5523" s="5">
        <f t="shared" si="4646"/>
        <v>575.68200000000002</v>
      </c>
      <c r="N5523" s="5">
        <v>350553.09055999998</v>
      </c>
      <c r="O5523" s="5">
        <v>436.77345000000003</v>
      </c>
      <c r="P5523" s="5">
        <v>0</v>
      </c>
      <c r="Q5523" s="5">
        <v>0</v>
      </c>
      <c r="R5523" s="5">
        <v>0</v>
      </c>
      <c r="S5523" s="5">
        <v>0</v>
      </c>
      <c r="T5523" s="5">
        <v>350548.89453999995</v>
      </c>
      <c r="U5523" s="5">
        <v>0</v>
      </c>
      <c r="V5523" s="36">
        <v>0</v>
      </c>
      <c r="W5523" s="5">
        <f t="shared" si="4692"/>
        <v>99.998803028667254</v>
      </c>
      <c r="X5523" s="26"/>
    </row>
    <row r="5524" spans="1:25" x14ac:dyDescent="0.25">
      <c r="A5524" s="4" t="s">
        <v>331</v>
      </c>
      <c r="B5524" s="4" t="s">
        <v>1343</v>
      </c>
      <c r="C5524" s="4" t="s">
        <v>337</v>
      </c>
      <c r="D5524" s="4"/>
      <c r="E5524" s="14" t="s">
        <v>724</v>
      </c>
      <c r="F5524" s="5">
        <f t="shared" ref="F5524:L5524" si="4699">F5525</f>
        <v>1299.5999999999999</v>
      </c>
      <c r="G5524" s="5">
        <f t="shared" si="4699"/>
        <v>1206.8</v>
      </c>
      <c r="H5524" s="5">
        <f t="shared" si="4699"/>
        <v>906.8</v>
      </c>
      <c r="I5524" s="5">
        <f t="shared" si="4699"/>
        <v>0</v>
      </c>
      <c r="J5524" s="5">
        <f t="shared" si="4699"/>
        <v>0</v>
      </c>
      <c r="K5524" s="5">
        <f t="shared" si="4699"/>
        <v>0</v>
      </c>
      <c r="L5524" s="5">
        <f t="shared" si="4699"/>
        <v>0</v>
      </c>
      <c r="M5524" s="5">
        <f t="shared" si="4646"/>
        <v>1299.5999999999999</v>
      </c>
      <c r="N5524" s="5">
        <v>350553.09055999998</v>
      </c>
      <c r="O5524" s="5">
        <f>O5525</f>
        <v>1033.8548499999999</v>
      </c>
      <c r="P5524" s="5">
        <f t="shared" ref="P5524:V5524" si="4700">P5525</f>
        <v>0</v>
      </c>
      <c r="Q5524" s="5">
        <f t="shared" si="4700"/>
        <v>0</v>
      </c>
      <c r="R5524" s="5">
        <f t="shared" si="4700"/>
        <v>0</v>
      </c>
      <c r="S5524" s="5">
        <f t="shared" si="4700"/>
        <v>0</v>
      </c>
      <c r="T5524" s="5">
        <v>350548.89453999995</v>
      </c>
      <c r="U5524" s="5">
        <f t="shared" si="4700"/>
        <v>0</v>
      </c>
      <c r="V5524" s="36">
        <f t="shared" si="4700"/>
        <v>0</v>
      </c>
      <c r="W5524" s="5">
        <f t="shared" si="4692"/>
        <v>99.998803028667254</v>
      </c>
      <c r="X5524" s="26"/>
    </row>
    <row r="5525" spans="1:25" ht="31.5" x14ac:dyDescent="0.25">
      <c r="A5525" s="4" t="s">
        <v>331</v>
      </c>
      <c r="B5525" s="4" t="s">
        <v>1343</v>
      </c>
      <c r="C5525" s="4" t="s">
        <v>334</v>
      </c>
      <c r="D5525" s="4"/>
      <c r="E5525" s="14" t="s">
        <v>722</v>
      </c>
      <c r="F5525" s="5">
        <v>1299.5999999999999</v>
      </c>
      <c r="G5525" s="5">
        <v>1206.8</v>
      </c>
      <c r="H5525" s="5">
        <v>906.8</v>
      </c>
      <c r="I5525" s="5"/>
      <c r="J5525" s="5"/>
      <c r="K5525" s="5"/>
      <c r="L5525" s="5"/>
      <c r="M5525" s="5">
        <f t="shared" si="4646"/>
        <v>1299.5999999999999</v>
      </c>
      <c r="N5525" s="5">
        <v>329051.13959999999</v>
      </c>
      <c r="O5525" s="5">
        <v>1033.8548499999999</v>
      </c>
      <c r="P5525" s="5">
        <v>0</v>
      </c>
      <c r="Q5525" s="5">
        <v>0</v>
      </c>
      <c r="R5525" s="5">
        <v>0</v>
      </c>
      <c r="S5525" s="5">
        <v>0</v>
      </c>
      <c r="T5525" s="5">
        <v>329046.94357999996</v>
      </c>
      <c r="U5525" s="5">
        <v>0</v>
      </c>
      <c r="V5525" s="36">
        <v>0</v>
      </c>
      <c r="W5525" s="5">
        <f t="shared" si="4692"/>
        <v>99.998724812196329</v>
      </c>
      <c r="X5525" s="26"/>
    </row>
    <row r="5526" spans="1:25" ht="78.75" x14ac:dyDescent="0.25">
      <c r="A5526" s="4" t="s">
        <v>331</v>
      </c>
      <c r="B5526" s="4" t="s">
        <v>1343</v>
      </c>
      <c r="C5526" s="4" t="s">
        <v>334</v>
      </c>
      <c r="D5526" s="4" t="s">
        <v>18</v>
      </c>
      <c r="E5526" s="14" t="s">
        <v>462</v>
      </c>
      <c r="F5526" s="5">
        <f t="shared" ref="F5526:L5526" si="4701">F5527</f>
        <v>29</v>
      </c>
      <c r="G5526" s="5">
        <f t="shared" si="4701"/>
        <v>29</v>
      </c>
      <c r="H5526" s="5">
        <f t="shared" si="4701"/>
        <v>29</v>
      </c>
      <c r="I5526" s="5">
        <f t="shared" si="4701"/>
        <v>0</v>
      </c>
      <c r="J5526" s="5">
        <f t="shared" si="4701"/>
        <v>0</v>
      </c>
      <c r="K5526" s="5">
        <f t="shared" si="4701"/>
        <v>0</v>
      </c>
      <c r="L5526" s="5">
        <f t="shared" si="4701"/>
        <v>0</v>
      </c>
      <c r="M5526" s="5">
        <f t="shared" si="4646"/>
        <v>29</v>
      </c>
      <c r="N5526" s="5">
        <v>329046.88893000002</v>
      </c>
      <c r="O5526" s="5">
        <f>O5527</f>
        <v>19.946999999999999</v>
      </c>
      <c r="P5526" s="5">
        <f t="shared" ref="P5526:V5526" si="4702">P5527</f>
        <v>0</v>
      </c>
      <c r="Q5526" s="5">
        <f t="shared" si="4702"/>
        <v>0</v>
      </c>
      <c r="R5526" s="5">
        <f t="shared" si="4702"/>
        <v>0</v>
      </c>
      <c r="S5526" s="5">
        <f t="shared" si="4702"/>
        <v>0</v>
      </c>
      <c r="T5526" s="5">
        <v>329042.69290999998</v>
      </c>
      <c r="U5526" s="5">
        <f t="shared" si="4702"/>
        <v>0</v>
      </c>
      <c r="V5526" s="36">
        <f t="shared" si="4702"/>
        <v>0</v>
      </c>
      <c r="W5526" s="5">
        <f t="shared" si="4692"/>
        <v>99.998724795723277</v>
      </c>
      <c r="X5526" s="26"/>
    </row>
    <row r="5527" spans="1:25" ht="31.5" x14ac:dyDescent="0.25">
      <c r="A5527" s="4" t="s">
        <v>331</v>
      </c>
      <c r="B5527" s="4" t="s">
        <v>1343</v>
      </c>
      <c r="C5527" s="4" t="s">
        <v>334</v>
      </c>
      <c r="D5527" s="4" t="s">
        <v>28</v>
      </c>
      <c r="E5527" s="14" t="s">
        <v>464</v>
      </c>
      <c r="F5527" s="5">
        <v>29</v>
      </c>
      <c r="G5527" s="5">
        <v>29</v>
      </c>
      <c r="H5527" s="5">
        <v>29</v>
      </c>
      <c r="I5527" s="5"/>
      <c r="J5527" s="5"/>
      <c r="K5527" s="5"/>
      <c r="L5527" s="5"/>
      <c r="M5527" s="5">
        <f t="shared" si="4646"/>
        <v>29</v>
      </c>
      <c r="N5527" s="5">
        <v>329046.88893000002</v>
      </c>
      <c r="O5527" s="5">
        <v>19.946999999999999</v>
      </c>
      <c r="P5527" s="5">
        <v>0</v>
      </c>
      <c r="Q5527" s="5">
        <v>0</v>
      </c>
      <c r="R5527" s="5">
        <v>0</v>
      </c>
      <c r="S5527" s="5">
        <v>0</v>
      </c>
      <c r="T5527" s="5">
        <v>329042.69290999998</v>
      </c>
      <c r="U5527" s="5">
        <v>0</v>
      </c>
      <c r="V5527" s="36">
        <v>0</v>
      </c>
      <c r="W5527" s="5">
        <f t="shared" si="4692"/>
        <v>99.998724795723277</v>
      </c>
      <c r="X5527" s="26"/>
    </row>
    <row r="5528" spans="1:25" x14ac:dyDescent="0.25">
      <c r="A5528" s="4" t="s">
        <v>331</v>
      </c>
      <c r="B5528" s="4" t="s">
        <v>1343</v>
      </c>
      <c r="C5528" s="4" t="s">
        <v>334</v>
      </c>
      <c r="D5528" s="4" t="s">
        <v>117</v>
      </c>
      <c r="E5528" s="14" t="s">
        <v>467</v>
      </c>
      <c r="F5528" s="5">
        <f t="shared" ref="F5528:L5531" si="4703">F5529</f>
        <v>0</v>
      </c>
      <c r="G5528" s="5">
        <f t="shared" si="4703"/>
        <v>0</v>
      </c>
      <c r="H5528" s="5">
        <f t="shared" si="4703"/>
        <v>0</v>
      </c>
      <c r="I5528" s="5">
        <f t="shared" si="4703"/>
        <v>0</v>
      </c>
      <c r="J5528" s="5">
        <f t="shared" si="4703"/>
        <v>0</v>
      </c>
      <c r="K5528" s="5">
        <f t="shared" si="4703"/>
        <v>0</v>
      </c>
      <c r="L5528" s="5">
        <f t="shared" si="4703"/>
        <v>0</v>
      </c>
      <c r="M5528" s="5">
        <f t="shared" si="4646"/>
        <v>0</v>
      </c>
      <c r="N5528" s="5">
        <v>4.2506700000000004</v>
      </c>
      <c r="O5528" s="5">
        <f t="shared" ref="O5528:O5531" si="4704">O5529</f>
        <v>0</v>
      </c>
      <c r="P5528" s="5">
        <f t="shared" ref="P5528:V5531" si="4705">P5529</f>
        <v>0</v>
      </c>
      <c r="Q5528" s="5">
        <f t="shared" si="4705"/>
        <v>0</v>
      </c>
      <c r="R5528" s="5">
        <f t="shared" si="4705"/>
        <v>0</v>
      </c>
      <c r="S5528" s="5">
        <f t="shared" si="4705"/>
        <v>0</v>
      </c>
      <c r="T5528" s="5">
        <v>4.2506700000000004</v>
      </c>
      <c r="U5528" s="5">
        <f t="shared" si="4705"/>
        <v>0</v>
      </c>
      <c r="V5528" s="36">
        <f t="shared" si="4705"/>
        <v>0</v>
      </c>
      <c r="W5528" s="5">
        <f t="shared" si="4692"/>
        <v>100</v>
      </c>
      <c r="X5528" s="26"/>
      <c r="Y5528" s="2" t="s">
        <v>1236</v>
      </c>
    </row>
    <row r="5529" spans="1:25" ht="31.5" x14ac:dyDescent="0.25">
      <c r="A5529" s="4" t="s">
        <v>331</v>
      </c>
      <c r="B5529" s="4" t="s">
        <v>1343</v>
      </c>
      <c r="C5529" s="4" t="s">
        <v>334</v>
      </c>
      <c r="D5529" s="4" t="s">
        <v>300</v>
      </c>
      <c r="E5529" s="14" t="s">
        <v>469</v>
      </c>
      <c r="F5529" s="5">
        <f t="shared" si="4703"/>
        <v>0</v>
      </c>
      <c r="G5529" s="5">
        <f t="shared" si="4703"/>
        <v>0</v>
      </c>
      <c r="H5529" s="5">
        <f t="shared" si="4703"/>
        <v>0</v>
      </c>
      <c r="I5529" s="5">
        <f t="shared" si="4703"/>
        <v>0</v>
      </c>
      <c r="J5529" s="5">
        <f t="shared" si="4703"/>
        <v>0</v>
      </c>
      <c r="K5529" s="5">
        <f t="shared" si="4703"/>
        <v>0</v>
      </c>
      <c r="L5529" s="5">
        <f t="shared" si="4703"/>
        <v>0</v>
      </c>
      <c r="M5529" s="5">
        <f t="shared" si="4646"/>
        <v>0</v>
      </c>
      <c r="N5529" s="5">
        <v>4.2506700000000004</v>
      </c>
      <c r="O5529" s="5">
        <f t="shared" si="4704"/>
        <v>0</v>
      </c>
      <c r="P5529" s="5">
        <f t="shared" si="4705"/>
        <v>0</v>
      </c>
      <c r="Q5529" s="5">
        <f t="shared" si="4705"/>
        <v>0</v>
      </c>
      <c r="R5529" s="5">
        <f t="shared" si="4705"/>
        <v>0</v>
      </c>
      <c r="S5529" s="5">
        <f t="shared" si="4705"/>
        <v>0</v>
      </c>
      <c r="T5529" s="5">
        <v>4.2506700000000004</v>
      </c>
      <c r="U5529" s="5">
        <f t="shared" si="4705"/>
        <v>0</v>
      </c>
      <c r="V5529" s="36">
        <f t="shared" si="4705"/>
        <v>0</v>
      </c>
      <c r="W5529" s="5">
        <f t="shared" si="4692"/>
        <v>100</v>
      </c>
      <c r="X5529" s="26"/>
      <c r="Y5529" s="2" t="s">
        <v>1236</v>
      </c>
    </row>
    <row r="5530" spans="1:25" ht="31.5" x14ac:dyDescent="0.25">
      <c r="A5530" s="4" t="s">
        <v>331</v>
      </c>
      <c r="B5530" s="4" t="s">
        <v>1343</v>
      </c>
      <c r="C5530" s="4" t="s">
        <v>335</v>
      </c>
      <c r="D5530" s="4"/>
      <c r="E5530" s="14" t="s">
        <v>723</v>
      </c>
      <c r="F5530" s="5">
        <f t="shared" si="4703"/>
        <v>0</v>
      </c>
      <c r="G5530" s="5">
        <f t="shared" si="4703"/>
        <v>0</v>
      </c>
      <c r="H5530" s="5">
        <f t="shared" si="4703"/>
        <v>0</v>
      </c>
      <c r="I5530" s="5">
        <f t="shared" si="4703"/>
        <v>0</v>
      </c>
      <c r="J5530" s="5">
        <f t="shared" si="4703"/>
        <v>0</v>
      </c>
      <c r="K5530" s="5">
        <f t="shared" si="4703"/>
        <v>0</v>
      </c>
      <c r="L5530" s="5">
        <f t="shared" si="4703"/>
        <v>0</v>
      </c>
      <c r="M5530" s="5">
        <f t="shared" si="4646"/>
        <v>0</v>
      </c>
      <c r="N5530" s="5">
        <v>21501.950960000002</v>
      </c>
      <c r="O5530" s="5">
        <f t="shared" si="4704"/>
        <v>0</v>
      </c>
      <c r="P5530" s="5">
        <f t="shared" si="4705"/>
        <v>0</v>
      </c>
      <c r="Q5530" s="5">
        <f t="shared" si="4705"/>
        <v>0</v>
      </c>
      <c r="R5530" s="5">
        <f t="shared" si="4705"/>
        <v>0</v>
      </c>
      <c r="S5530" s="5">
        <f t="shared" si="4705"/>
        <v>0</v>
      </c>
      <c r="T5530" s="5">
        <v>21501.950960000002</v>
      </c>
      <c r="U5530" s="5">
        <f t="shared" si="4705"/>
        <v>0</v>
      </c>
      <c r="V5530" s="36">
        <f t="shared" si="4705"/>
        <v>0</v>
      </c>
      <c r="W5530" s="5">
        <f t="shared" si="4692"/>
        <v>100</v>
      </c>
      <c r="X5530" s="26"/>
      <c r="Y5530" s="2" t="s">
        <v>1236</v>
      </c>
    </row>
    <row r="5531" spans="1:25" ht="78.75" x14ac:dyDescent="0.25">
      <c r="A5531" s="4" t="s">
        <v>331</v>
      </c>
      <c r="B5531" s="4" t="s">
        <v>1343</v>
      </c>
      <c r="C5531" s="4" t="s">
        <v>335</v>
      </c>
      <c r="D5531" s="4" t="s">
        <v>18</v>
      </c>
      <c r="E5531" s="14" t="s">
        <v>462</v>
      </c>
      <c r="F5531" s="5">
        <f t="shared" si="4703"/>
        <v>0</v>
      </c>
      <c r="G5531" s="5">
        <f t="shared" si="4703"/>
        <v>0</v>
      </c>
      <c r="H5531" s="5">
        <f t="shared" si="4703"/>
        <v>0</v>
      </c>
      <c r="I5531" s="5">
        <f t="shared" si="4703"/>
        <v>0</v>
      </c>
      <c r="J5531" s="5">
        <f t="shared" si="4703"/>
        <v>0</v>
      </c>
      <c r="K5531" s="5">
        <f t="shared" si="4703"/>
        <v>0</v>
      </c>
      <c r="L5531" s="5">
        <f t="shared" si="4703"/>
        <v>0</v>
      </c>
      <c r="M5531" s="5">
        <f t="shared" si="4646"/>
        <v>0</v>
      </c>
      <c r="N5531" s="5">
        <v>3389.3898800000002</v>
      </c>
      <c r="O5531" s="5">
        <f t="shared" si="4704"/>
        <v>0</v>
      </c>
      <c r="P5531" s="5">
        <f t="shared" si="4705"/>
        <v>0</v>
      </c>
      <c r="Q5531" s="5">
        <f t="shared" si="4705"/>
        <v>0</v>
      </c>
      <c r="R5531" s="5">
        <f t="shared" si="4705"/>
        <v>0</v>
      </c>
      <c r="S5531" s="5">
        <f t="shared" si="4705"/>
        <v>0</v>
      </c>
      <c r="T5531" s="5">
        <v>3389.3898800000002</v>
      </c>
      <c r="U5531" s="5">
        <f t="shared" si="4705"/>
        <v>0</v>
      </c>
      <c r="V5531" s="36">
        <f t="shared" si="4705"/>
        <v>0</v>
      </c>
      <c r="W5531" s="5">
        <f t="shared" si="4692"/>
        <v>100</v>
      </c>
      <c r="X5531" s="26"/>
      <c r="Y5531" s="2" t="s">
        <v>1236</v>
      </c>
    </row>
    <row r="5532" spans="1:25" ht="31.5" x14ac:dyDescent="0.25">
      <c r="A5532" s="4" t="s">
        <v>331</v>
      </c>
      <c r="B5532" s="4" t="s">
        <v>1343</v>
      </c>
      <c r="C5532" s="4" t="s">
        <v>335</v>
      </c>
      <c r="D5532" s="4" t="s">
        <v>28</v>
      </c>
      <c r="E5532" s="14" t="s">
        <v>464</v>
      </c>
      <c r="F5532" s="5"/>
      <c r="G5532" s="5"/>
      <c r="H5532" s="5"/>
      <c r="I5532" s="5"/>
      <c r="J5532" s="5"/>
      <c r="K5532" s="5"/>
      <c r="L5532" s="5"/>
      <c r="M5532" s="5">
        <f t="shared" si="4646"/>
        <v>0</v>
      </c>
      <c r="N5532" s="5">
        <v>3389.3898800000002</v>
      </c>
      <c r="O5532" s="5">
        <v>0</v>
      </c>
      <c r="P5532" s="5">
        <v>0</v>
      </c>
      <c r="Q5532" s="5">
        <v>0</v>
      </c>
      <c r="R5532" s="5">
        <v>0</v>
      </c>
      <c r="S5532" s="5">
        <v>0</v>
      </c>
      <c r="T5532" s="5">
        <v>3389.3898800000002</v>
      </c>
      <c r="U5532" s="5">
        <v>0</v>
      </c>
      <c r="V5532" s="36">
        <v>0</v>
      </c>
      <c r="W5532" s="5">
        <f t="shared" si="4692"/>
        <v>100</v>
      </c>
      <c r="X5532" s="26"/>
      <c r="Y5532" s="2" t="s">
        <v>1236</v>
      </c>
    </row>
    <row r="5533" spans="1:25" s="10" customFormat="1" ht="31.5" x14ac:dyDescent="0.25">
      <c r="A5533" s="4" t="s">
        <v>331</v>
      </c>
      <c r="B5533" s="4" t="s">
        <v>1343</v>
      </c>
      <c r="C5533" s="4" t="s">
        <v>335</v>
      </c>
      <c r="D5533" s="4" t="s">
        <v>11</v>
      </c>
      <c r="E5533" s="14" t="s">
        <v>465</v>
      </c>
      <c r="F5533" s="11">
        <f t="shared" ref="F5533:L5558" si="4706">F5534</f>
        <v>524.29999999999995</v>
      </c>
      <c r="G5533" s="11">
        <f t="shared" si="4706"/>
        <v>524.29999999999995</v>
      </c>
      <c r="H5533" s="11">
        <f t="shared" si="4706"/>
        <v>524.29999999999995</v>
      </c>
      <c r="I5533" s="11">
        <f t="shared" si="4706"/>
        <v>0</v>
      </c>
      <c r="J5533" s="11">
        <f t="shared" si="4706"/>
        <v>0</v>
      </c>
      <c r="K5533" s="11">
        <f t="shared" si="4706"/>
        <v>0</v>
      </c>
      <c r="L5533" s="11">
        <f t="shared" si="4706"/>
        <v>-174.79599999999999</v>
      </c>
      <c r="M5533" s="11">
        <f t="shared" si="4646"/>
        <v>349.50399999999996</v>
      </c>
      <c r="N5533" s="5">
        <v>17776.42108</v>
      </c>
      <c r="O5533" s="11">
        <f t="shared" ref="O5533:O5558" si="4707">O5534</f>
        <v>174.76400000000001</v>
      </c>
      <c r="P5533" s="11">
        <f t="shared" ref="P5533:V5558" si="4708">P5534</f>
        <v>0</v>
      </c>
      <c r="Q5533" s="11">
        <f t="shared" si="4708"/>
        <v>0</v>
      </c>
      <c r="R5533" s="11">
        <f t="shared" si="4708"/>
        <v>7741.7</v>
      </c>
      <c r="S5533" s="11">
        <f t="shared" si="4708"/>
        <v>0</v>
      </c>
      <c r="T5533" s="5">
        <v>17776.42108</v>
      </c>
      <c r="U5533" s="11">
        <f t="shared" si="4708"/>
        <v>0</v>
      </c>
      <c r="V5533" s="35">
        <f t="shared" si="4708"/>
        <v>7741.7</v>
      </c>
      <c r="W5533" s="5">
        <f t="shared" si="4692"/>
        <v>100</v>
      </c>
      <c r="X5533" s="25"/>
    </row>
    <row r="5534" spans="1:25" ht="31.5" x14ac:dyDescent="0.25">
      <c r="A5534" s="4" t="s">
        <v>331</v>
      </c>
      <c r="B5534" s="4" t="s">
        <v>1343</v>
      </c>
      <c r="C5534" s="4" t="s">
        <v>335</v>
      </c>
      <c r="D5534" s="4" t="s">
        <v>12</v>
      </c>
      <c r="E5534" s="14" t="s">
        <v>466</v>
      </c>
      <c r="F5534" s="5">
        <f t="shared" ref="F5534:L5534" si="4709">F5558</f>
        <v>524.29999999999995</v>
      </c>
      <c r="G5534" s="5">
        <f t="shared" si="4709"/>
        <v>524.29999999999995</v>
      </c>
      <c r="H5534" s="5">
        <f t="shared" si="4709"/>
        <v>524.29999999999995</v>
      </c>
      <c r="I5534" s="5">
        <f t="shared" si="4709"/>
        <v>0</v>
      </c>
      <c r="J5534" s="5">
        <f t="shared" si="4709"/>
        <v>0</v>
      </c>
      <c r="K5534" s="5">
        <f t="shared" si="4709"/>
        <v>0</v>
      </c>
      <c r="L5534" s="5">
        <f t="shared" si="4709"/>
        <v>-174.79599999999999</v>
      </c>
      <c r="M5534" s="5">
        <f t="shared" si="4646"/>
        <v>349.50399999999996</v>
      </c>
      <c r="N5534" s="5">
        <v>17776.42108</v>
      </c>
      <c r="O5534" s="5">
        <f t="shared" ref="O5534:V5534" si="4710">O5558+O5535</f>
        <v>174.76400000000001</v>
      </c>
      <c r="P5534" s="5">
        <f t="shared" si="4710"/>
        <v>0</v>
      </c>
      <c r="Q5534" s="5">
        <f t="shared" si="4710"/>
        <v>0</v>
      </c>
      <c r="R5534" s="5">
        <f t="shared" si="4710"/>
        <v>7741.7</v>
      </c>
      <c r="S5534" s="5">
        <f t="shared" si="4710"/>
        <v>0</v>
      </c>
      <c r="T5534" s="5">
        <v>17776.42108</v>
      </c>
      <c r="U5534" s="5">
        <f t="shared" si="4710"/>
        <v>0</v>
      </c>
      <c r="V5534" s="5">
        <f t="shared" si="4710"/>
        <v>7741.7</v>
      </c>
      <c r="W5534" s="5">
        <f t="shared" si="4692"/>
        <v>100</v>
      </c>
      <c r="X5534" s="26"/>
    </row>
    <row r="5535" spans="1:25" x14ac:dyDescent="0.25">
      <c r="A5535" s="4" t="s">
        <v>331</v>
      </c>
      <c r="B5535" s="4" t="s">
        <v>1343</v>
      </c>
      <c r="C5535" s="4" t="s">
        <v>335</v>
      </c>
      <c r="D5535" s="4" t="s">
        <v>117</v>
      </c>
      <c r="E5535" s="14" t="s">
        <v>467</v>
      </c>
      <c r="F5535" s="5"/>
      <c r="G5535" s="5"/>
      <c r="H5535" s="5"/>
      <c r="I5535" s="5"/>
      <c r="J5535" s="5"/>
      <c r="K5535" s="5"/>
      <c r="L5535" s="5"/>
      <c r="M5535" s="5">
        <f>M5536+M5540+M5554</f>
        <v>0</v>
      </c>
      <c r="N5535" s="5">
        <v>235.24</v>
      </c>
      <c r="O5535" s="5">
        <f t="shared" ref="O5535:V5535" si="4711">O5536+O5540+O5554</f>
        <v>0</v>
      </c>
      <c r="P5535" s="5">
        <f t="shared" si="4711"/>
        <v>0</v>
      </c>
      <c r="Q5535" s="5">
        <f t="shared" si="4711"/>
        <v>0</v>
      </c>
      <c r="R5535" s="5">
        <f t="shared" si="4711"/>
        <v>7741.7</v>
      </c>
      <c r="S5535" s="5">
        <f t="shared" si="4711"/>
        <v>0</v>
      </c>
      <c r="T5535" s="5">
        <v>235.24</v>
      </c>
      <c r="U5535" s="5">
        <f t="shared" si="4711"/>
        <v>0</v>
      </c>
      <c r="V5535" s="5">
        <f t="shared" si="4711"/>
        <v>7741.7</v>
      </c>
      <c r="W5535" s="5">
        <f t="shared" si="4692"/>
        <v>100</v>
      </c>
      <c r="X5535" s="26"/>
    </row>
    <row r="5536" spans="1:25" x14ac:dyDescent="0.25">
      <c r="A5536" s="4" t="s">
        <v>331</v>
      </c>
      <c r="B5536" s="4" t="s">
        <v>1343</v>
      </c>
      <c r="C5536" s="4" t="s">
        <v>335</v>
      </c>
      <c r="D5536" s="4" t="s">
        <v>336</v>
      </c>
      <c r="E5536" s="14" t="s">
        <v>472</v>
      </c>
      <c r="F5536" s="5"/>
      <c r="G5536" s="5"/>
      <c r="H5536" s="5"/>
      <c r="I5536" s="5"/>
      <c r="J5536" s="5"/>
      <c r="K5536" s="5"/>
      <c r="L5536" s="5"/>
      <c r="M5536" s="5">
        <f>M5537</f>
        <v>0</v>
      </c>
      <c r="N5536" s="5">
        <v>235.24</v>
      </c>
      <c r="O5536" s="5">
        <f t="shared" ref="O5536:V5538" si="4712">O5537</f>
        <v>0</v>
      </c>
      <c r="P5536" s="5">
        <f t="shared" si="4712"/>
        <v>0</v>
      </c>
      <c r="Q5536" s="5">
        <f t="shared" si="4712"/>
        <v>0</v>
      </c>
      <c r="R5536" s="5">
        <f t="shared" si="4712"/>
        <v>0</v>
      </c>
      <c r="S5536" s="5">
        <f t="shared" si="4712"/>
        <v>0</v>
      </c>
      <c r="T5536" s="5">
        <v>235.24</v>
      </c>
      <c r="U5536" s="5">
        <f t="shared" si="4712"/>
        <v>0</v>
      </c>
      <c r="V5536" s="5">
        <f t="shared" si="4712"/>
        <v>0</v>
      </c>
      <c r="W5536" s="5">
        <f t="shared" si="4692"/>
        <v>100</v>
      </c>
      <c r="X5536" s="26"/>
    </row>
    <row r="5537" spans="1:24" x14ac:dyDescent="0.25">
      <c r="A5537" s="4" t="s">
        <v>331</v>
      </c>
      <c r="B5537" s="4" t="s">
        <v>1343</v>
      </c>
      <c r="C5537" s="4" t="s">
        <v>335</v>
      </c>
      <c r="D5537" s="4" t="s">
        <v>13</v>
      </c>
      <c r="E5537" s="14" t="s">
        <v>480</v>
      </c>
      <c r="F5537" s="5"/>
      <c r="G5537" s="5"/>
      <c r="H5537" s="5"/>
      <c r="I5537" s="5"/>
      <c r="J5537" s="5"/>
      <c r="K5537" s="5"/>
      <c r="L5537" s="5"/>
      <c r="M5537" s="5">
        <f>M5538</f>
        <v>0</v>
      </c>
      <c r="N5537" s="5">
        <v>100.9</v>
      </c>
      <c r="O5537" s="5">
        <f t="shared" si="4712"/>
        <v>0</v>
      </c>
      <c r="P5537" s="5">
        <f t="shared" si="4712"/>
        <v>0</v>
      </c>
      <c r="Q5537" s="5">
        <f t="shared" si="4712"/>
        <v>0</v>
      </c>
      <c r="R5537" s="5">
        <f t="shared" si="4712"/>
        <v>0</v>
      </c>
      <c r="S5537" s="5">
        <f t="shared" si="4712"/>
        <v>0</v>
      </c>
      <c r="T5537" s="5">
        <v>100.9</v>
      </c>
      <c r="U5537" s="5">
        <f t="shared" si="4712"/>
        <v>0</v>
      </c>
      <c r="V5537" s="5">
        <f t="shared" si="4712"/>
        <v>0</v>
      </c>
      <c r="W5537" s="5">
        <f t="shared" si="4692"/>
        <v>100</v>
      </c>
      <c r="X5537" s="26"/>
    </row>
    <row r="5538" spans="1:24" x14ac:dyDescent="0.25">
      <c r="A5538" s="4" t="s">
        <v>331</v>
      </c>
      <c r="B5538" s="4" t="s">
        <v>1343</v>
      </c>
      <c r="C5538" s="4" t="s">
        <v>335</v>
      </c>
      <c r="D5538" s="4" t="s">
        <v>14</v>
      </c>
      <c r="E5538" s="14" t="s">
        <v>482</v>
      </c>
      <c r="F5538" s="5"/>
      <c r="G5538" s="5"/>
      <c r="H5538" s="5"/>
      <c r="I5538" s="5"/>
      <c r="J5538" s="5"/>
      <c r="K5538" s="5"/>
      <c r="L5538" s="5"/>
      <c r="M5538" s="5">
        <f>M5539</f>
        <v>0</v>
      </c>
      <c r="N5538" s="5">
        <v>30.9</v>
      </c>
      <c r="O5538" s="5">
        <f t="shared" si="4712"/>
        <v>0</v>
      </c>
      <c r="P5538" s="5">
        <f t="shared" si="4712"/>
        <v>0</v>
      </c>
      <c r="Q5538" s="5">
        <f t="shared" si="4712"/>
        <v>0</v>
      </c>
      <c r="R5538" s="5">
        <f t="shared" si="4712"/>
        <v>0</v>
      </c>
      <c r="S5538" s="5">
        <f t="shared" si="4712"/>
        <v>0</v>
      </c>
      <c r="T5538" s="5">
        <v>30.9</v>
      </c>
      <c r="U5538" s="5">
        <f t="shared" si="4712"/>
        <v>0</v>
      </c>
      <c r="V5538" s="5">
        <f t="shared" si="4712"/>
        <v>0</v>
      </c>
      <c r="W5538" s="5">
        <f t="shared" si="4692"/>
        <v>100</v>
      </c>
      <c r="X5538" s="26"/>
    </row>
    <row r="5539" spans="1:24" x14ac:dyDescent="0.25">
      <c r="A5539" s="4" t="s">
        <v>331</v>
      </c>
      <c r="B5539" s="4" t="s">
        <v>1343</v>
      </c>
      <c r="C5539" s="4" t="s">
        <v>335</v>
      </c>
      <c r="D5539" s="4" t="s">
        <v>20</v>
      </c>
      <c r="E5539" s="14" t="s">
        <v>483</v>
      </c>
      <c r="F5539" s="5"/>
      <c r="G5539" s="5"/>
      <c r="H5539" s="5"/>
      <c r="I5539" s="5"/>
      <c r="J5539" s="5"/>
      <c r="K5539" s="5"/>
      <c r="L5539" s="5"/>
      <c r="M5539" s="5">
        <v>0</v>
      </c>
      <c r="N5539" s="5">
        <v>70</v>
      </c>
      <c r="O5539" s="5">
        <v>0</v>
      </c>
      <c r="P5539" s="5">
        <v>0</v>
      </c>
      <c r="Q5539" s="5">
        <v>0</v>
      </c>
      <c r="R5539" s="5">
        <v>0</v>
      </c>
      <c r="S5539" s="5">
        <v>0</v>
      </c>
      <c r="T5539" s="5">
        <v>70</v>
      </c>
      <c r="U5539" s="5">
        <v>0</v>
      </c>
      <c r="V5539" s="5">
        <v>0</v>
      </c>
      <c r="W5539" s="5">
        <f t="shared" si="4692"/>
        <v>100</v>
      </c>
      <c r="X5539" s="26"/>
    </row>
    <row r="5540" spans="1:24" ht="47.25" hidden="1" x14ac:dyDescent="0.25">
      <c r="A5540" s="4" t="s">
        <v>331</v>
      </c>
      <c r="B5540" s="4" t="s">
        <v>1343</v>
      </c>
      <c r="C5540" s="4" t="s">
        <v>36</v>
      </c>
      <c r="D5540" s="4"/>
      <c r="E5540" s="14" t="s">
        <v>732</v>
      </c>
      <c r="F5540" s="5"/>
      <c r="G5540" s="5"/>
      <c r="H5540" s="5"/>
      <c r="I5540" s="5"/>
      <c r="J5540" s="5"/>
      <c r="K5540" s="5"/>
      <c r="L5540" s="5"/>
      <c r="M5540" s="5">
        <f>M5541+M5549</f>
        <v>0</v>
      </c>
      <c r="N5540" s="5">
        <v>0</v>
      </c>
      <c r="O5540" s="5">
        <f t="shared" ref="O5540:V5540" si="4713">O5541+O5549</f>
        <v>0</v>
      </c>
      <c r="P5540" s="5">
        <f t="shared" si="4713"/>
        <v>0</v>
      </c>
      <c r="Q5540" s="5">
        <f t="shared" si="4713"/>
        <v>0</v>
      </c>
      <c r="R5540" s="5">
        <f t="shared" si="4713"/>
        <v>0</v>
      </c>
      <c r="S5540" s="5">
        <f t="shared" si="4713"/>
        <v>0</v>
      </c>
      <c r="T5540" s="5">
        <v>0</v>
      </c>
      <c r="U5540" s="5">
        <f t="shared" si="4713"/>
        <v>0</v>
      </c>
      <c r="V5540" s="5">
        <f t="shared" si="4713"/>
        <v>0</v>
      </c>
      <c r="W5540" s="5" t="e">
        <f t="shared" si="4692"/>
        <v>#DIV/0!</v>
      </c>
      <c r="X5540" s="24" t="s">
        <v>1214</v>
      </c>
    </row>
    <row r="5541" spans="1:24" ht="47.25" hidden="1" x14ac:dyDescent="0.25">
      <c r="A5541" s="4" t="s">
        <v>331</v>
      </c>
      <c r="B5541" s="4" t="s">
        <v>1343</v>
      </c>
      <c r="C5541" s="4" t="s">
        <v>1081</v>
      </c>
      <c r="D5541" s="4"/>
      <c r="E5541" s="14" t="s">
        <v>1083</v>
      </c>
      <c r="F5541" s="5"/>
      <c r="G5541" s="5"/>
      <c r="H5541" s="5"/>
      <c r="I5541" s="5"/>
      <c r="J5541" s="5"/>
      <c r="K5541" s="5"/>
      <c r="L5541" s="5"/>
      <c r="M5541" s="5">
        <f>M5542+M5544+M5546</f>
        <v>0</v>
      </c>
      <c r="N5541" s="5">
        <v>0</v>
      </c>
      <c r="O5541" s="5">
        <f t="shared" ref="O5541:V5541" si="4714">O5542+O5544+O5546</f>
        <v>0</v>
      </c>
      <c r="P5541" s="5">
        <f t="shared" si="4714"/>
        <v>0</v>
      </c>
      <c r="Q5541" s="5">
        <f t="shared" si="4714"/>
        <v>0</v>
      </c>
      <c r="R5541" s="5">
        <f t="shared" si="4714"/>
        <v>0</v>
      </c>
      <c r="S5541" s="5">
        <f t="shared" si="4714"/>
        <v>0</v>
      </c>
      <c r="T5541" s="5">
        <v>0</v>
      </c>
      <c r="U5541" s="5">
        <f t="shared" si="4714"/>
        <v>0</v>
      </c>
      <c r="V5541" s="5">
        <f t="shared" si="4714"/>
        <v>0</v>
      </c>
      <c r="W5541" s="5" t="e">
        <f t="shared" si="4692"/>
        <v>#DIV/0!</v>
      </c>
      <c r="X5541" s="24" t="s">
        <v>1214</v>
      </c>
    </row>
    <row r="5542" spans="1:24" ht="31.5" hidden="1" x14ac:dyDescent="0.25">
      <c r="A5542" s="4" t="s">
        <v>331</v>
      </c>
      <c r="B5542" s="4" t="s">
        <v>1343</v>
      </c>
      <c r="C5542" s="4" t="s">
        <v>1082</v>
      </c>
      <c r="D5542" s="4"/>
      <c r="E5542" s="14" t="s">
        <v>1084</v>
      </c>
      <c r="F5542" s="5"/>
      <c r="G5542" s="5"/>
      <c r="H5542" s="5"/>
      <c r="I5542" s="5"/>
      <c r="J5542" s="5"/>
      <c r="K5542" s="5"/>
      <c r="L5542" s="5"/>
      <c r="M5542" s="5">
        <f>M5543</f>
        <v>0</v>
      </c>
      <c r="N5542" s="5">
        <v>0</v>
      </c>
      <c r="O5542" s="5">
        <f t="shared" ref="O5542:V5542" si="4715">O5543</f>
        <v>0</v>
      </c>
      <c r="P5542" s="5">
        <f t="shared" si="4715"/>
        <v>0</v>
      </c>
      <c r="Q5542" s="5">
        <f t="shared" si="4715"/>
        <v>0</v>
      </c>
      <c r="R5542" s="5">
        <f t="shared" si="4715"/>
        <v>0</v>
      </c>
      <c r="S5542" s="5">
        <f t="shared" si="4715"/>
        <v>0</v>
      </c>
      <c r="T5542" s="5">
        <v>0</v>
      </c>
      <c r="U5542" s="5">
        <f t="shared" si="4715"/>
        <v>0</v>
      </c>
      <c r="V5542" s="5">
        <f t="shared" si="4715"/>
        <v>0</v>
      </c>
      <c r="W5542" s="5" t="e">
        <f t="shared" si="4692"/>
        <v>#DIV/0!</v>
      </c>
      <c r="X5542" s="24" t="s">
        <v>1214</v>
      </c>
    </row>
    <row r="5543" spans="1:24" ht="31.5" hidden="1" x14ac:dyDescent="0.25">
      <c r="A5543" s="4" t="s">
        <v>331</v>
      </c>
      <c r="B5543" s="4" t="s">
        <v>1343</v>
      </c>
      <c r="C5543" s="4" t="s">
        <v>1082</v>
      </c>
      <c r="D5543" s="4" t="s">
        <v>11</v>
      </c>
      <c r="E5543" s="14" t="s">
        <v>465</v>
      </c>
      <c r="F5543" s="5"/>
      <c r="G5543" s="5"/>
      <c r="H5543" s="5"/>
      <c r="I5543" s="5"/>
      <c r="J5543" s="5"/>
      <c r="K5543" s="5"/>
      <c r="L5543" s="5"/>
      <c r="M5543" s="5">
        <v>0</v>
      </c>
      <c r="N5543" s="5">
        <v>0</v>
      </c>
      <c r="O5543" s="5">
        <v>0</v>
      </c>
      <c r="P5543" s="5">
        <v>0</v>
      </c>
      <c r="Q5543" s="5">
        <v>0</v>
      </c>
      <c r="R5543" s="5">
        <v>0</v>
      </c>
      <c r="S5543" s="5">
        <v>0</v>
      </c>
      <c r="T5543" s="5">
        <v>0</v>
      </c>
      <c r="U5543" s="5">
        <v>0</v>
      </c>
      <c r="V5543" s="5">
        <v>0</v>
      </c>
      <c r="W5543" s="5" t="e">
        <f t="shared" si="4692"/>
        <v>#DIV/0!</v>
      </c>
      <c r="X5543" s="24" t="s">
        <v>1214</v>
      </c>
    </row>
    <row r="5544" spans="1:24" ht="31.5" hidden="1" x14ac:dyDescent="0.25">
      <c r="A5544" s="4" t="s">
        <v>331</v>
      </c>
      <c r="B5544" s="4" t="s">
        <v>1343</v>
      </c>
      <c r="C5544" s="4" t="s">
        <v>1082</v>
      </c>
      <c r="D5544" s="4" t="s">
        <v>12</v>
      </c>
      <c r="E5544" s="14" t="s">
        <v>466</v>
      </c>
      <c r="F5544" s="5"/>
      <c r="G5544" s="5"/>
      <c r="H5544" s="5"/>
      <c r="I5544" s="5"/>
      <c r="J5544" s="5"/>
      <c r="K5544" s="5"/>
      <c r="L5544" s="5"/>
      <c r="M5544" s="5">
        <f>M5545</f>
        <v>0</v>
      </c>
      <c r="N5544" s="5">
        <v>0</v>
      </c>
      <c r="O5544" s="5">
        <f t="shared" ref="O5544:V5544" si="4716">O5545</f>
        <v>0</v>
      </c>
      <c r="P5544" s="5">
        <f t="shared" si="4716"/>
        <v>0</v>
      </c>
      <c r="Q5544" s="5">
        <f t="shared" si="4716"/>
        <v>0</v>
      </c>
      <c r="R5544" s="5">
        <f t="shared" si="4716"/>
        <v>0</v>
      </c>
      <c r="S5544" s="5">
        <f t="shared" si="4716"/>
        <v>0</v>
      </c>
      <c r="T5544" s="5">
        <v>0</v>
      </c>
      <c r="U5544" s="5">
        <f t="shared" si="4716"/>
        <v>0</v>
      </c>
      <c r="V5544" s="5">
        <f t="shared" si="4716"/>
        <v>0</v>
      </c>
      <c r="W5544" s="5" t="e">
        <f t="shared" si="4692"/>
        <v>#DIV/0!</v>
      </c>
      <c r="X5544" s="24" t="s">
        <v>1214</v>
      </c>
    </row>
    <row r="5545" spans="1:24" x14ac:dyDescent="0.25">
      <c r="A5545" s="9" t="s">
        <v>331</v>
      </c>
      <c r="B5545" s="9" t="s">
        <v>1318</v>
      </c>
      <c r="C5545" s="9"/>
      <c r="D5545" s="9"/>
      <c r="E5545" s="13" t="s">
        <v>440</v>
      </c>
      <c r="F5545" s="5"/>
      <c r="G5545" s="5"/>
      <c r="H5545" s="5"/>
      <c r="I5545" s="5"/>
      <c r="J5545" s="5"/>
      <c r="K5545" s="5"/>
      <c r="L5545" s="5"/>
      <c r="M5545" s="5">
        <v>0</v>
      </c>
      <c r="N5545" s="11">
        <v>377710.08091000002</v>
      </c>
      <c r="O5545" s="5">
        <v>0</v>
      </c>
      <c r="P5545" s="5">
        <v>0</v>
      </c>
      <c r="Q5545" s="5">
        <v>0</v>
      </c>
      <c r="R5545" s="5">
        <v>0</v>
      </c>
      <c r="S5545" s="5">
        <v>0</v>
      </c>
      <c r="T5545" s="11">
        <v>371273.45656000002</v>
      </c>
      <c r="U5545" s="5">
        <v>0</v>
      </c>
      <c r="V5545" s="5">
        <v>0</v>
      </c>
      <c r="W5545" s="11">
        <f t="shared" si="4692"/>
        <v>98.295882298271593</v>
      </c>
      <c r="X5545" s="26"/>
    </row>
    <row r="5546" spans="1:24" x14ac:dyDescent="0.25">
      <c r="A5546" s="4" t="s">
        <v>331</v>
      </c>
      <c r="B5546" s="4" t="s">
        <v>1318</v>
      </c>
      <c r="C5546" s="4" t="s">
        <v>108</v>
      </c>
      <c r="D5546" s="4"/>
      <c r="E5546" s="14" t="s">
        <v>868</v>
      </c>
      <c r="F5546" s="5"/>
      <c r="G5546" s="5"/>
      <c r="H5546" s="5"/>
      <c r="I5546" s="5"/>
      <c r="J5546" s="5"/>
      <c r="K5546" s="5"/>
      <c r="L5546" s="5"/>
      <c r="M5546" s="5">
        <f>M5547+M5548</f>
        <v>0</v>
      </c>
      <c r="N5546" s="5">
        <v>38311.27016</v>
      </c>
      <c r="O5546" s="5">
        <f t="shared" ref="O5546:V5546" si="4717">O5547+O5548</f>
        <v>0</v>
      </c>
      <c r="P5546" s="5">
        <f t="shared" si="4717"/>
        <v>0</v>
      </c>
      <c r="Q5546" s="5">
        <f t="shared" si="4717"/>
        <v>0</v>
      </c>
      <c r="R5546" s="5">
        <f t="shared" si="4717"/>
        <v>0</v>
      </c>
      <c r="S5546" s="5">
        <f t="shared" si="4717"/>
        <v>0</v>
      </c>
      <c r="T5546" s="5">
        <v>38311.268559999997</v>
      </c>
      <c r="U5546" s="5">
        <f t="shared" si="4717"/>
        <v>0</v>
      </c>
      <c r="V5546" s="5">
        <f t="shared" si="4717"/>
        <v>0</v>
      </c>
      <c r="W5546" s="5">
        <f t="shared" si="4692"/>
        <v>99.999995823683221</v>
      </c>
      <c r="X5546" s="26"/>
    </row>
    <row r="5547" spans="1:24" ht="31.5" x14ac:dyDescent="0.25">
      <c r="A5547" s="4" t="s">
        <v>331</v>
      </c>
      <c r="B5547" s="4" t="s">
        <v>1318</v>
      </c>
      <c r="C5547" s="4" t="s">
        <v>168</v>
      </c>
      <c r="D5547" s="4"/>
      <c r="E5547" s="14" t="s">
        <v>1417</v>
      </c>
      <c r="F5547" s="5"/>
      <c r="G5547" s="5"/>
      <c r="H5547" s="5"/>
      <c r="I5547" s="5"/>
      <c r="J5547" s="5"/>
      <c r="K5547" s="5"/>
      <c r="L5547" s="5"/>
      <c r="M5547" s="5">
        <v>0</v>
      </c>
      <c r="N5547" s="5">
        <v>32985.570160000003</v>
      </c>
      <c r="O5547" s="5">
        <v>0</v>
      </c>
      <c r="P5547" s="5">
        <v>0</v>
      </c>
      <c r="Q5547" s="5">
        <v>0</v>
      </c>
      <c r="R5547" s="5">
        <v>0</v>
      </c>
      <c r="S5547" s="5">
        <v>0</v>
      </c>
      <c r="T5547" s="5">
        <v>32985.56856</v>
      </c>
      <c r="U5547" s="5">
        <v>0</v>
      </c>
      <c r="V5547" s="5">
        <v>0</v>
      </c>
      <c r="W5547" s="5">
        <f t="shared" si="4692"/>
        <v>99.999995149394124</v>
      </c>
      <c r="X5547" s="26"/>
    </row>
    <row r="5548" spans="1:24" ht="63" x14ac:dyDescent="0.25">
      <c r="A5548" s="4" t="s">
        <v>331</v>
      </c>
      <c r="B5548" s="4" t="s">
        <v>1318</v>
      </c>
      <c r="C5548" s="4" t="s">
        <v>169</v>
      </c>
      <c r="D5548" s="4"/>
      <c r="E5548" s="14" t="s">
        <v>1418</v>
      </c>
      <c r="F5548" s="5"/>
      <c r="G5548" s="5"/>
      <c r="H5548" s="5"/>
      <c r="I5548" s="5"/>
      <c r="J5548" s="5"/>
      <c r="K5548" s="5"/>
      <c r="L5548" s="5"/>
      <c r="M5548" s="5">
        <v>0</v>
      </c>
      <c r="N5548" s="5">
        <v>32357.971000000001</v>
      </c>
      <c r="O5548" s="5">
        <v>0</v>
      </c>
      <c r="P5548" s="5">
        <v>0</v>
      </c>
      <c r="Q5548" s="5">
        <v>0</v>
      </c>
      <c r="R5548" s="5">
        <v>0</v>
      </c>
      <c r="S5548" s="5">
        <v>0</v>
      </c>
      <c r="T5548" s="5">
        <v>32357.970120000002</v>
      </c>
      <c r="U5548" s="5">
        <v>0</v>
      </c>
      <c r="V5548" s="5">
        <v>0</v>
      </c>
      <c r="W5548" s="5">
        <f t="shared" si="4692"/>
        <v>99.999997280422804</v>
      </c>
      <c r="X5548" s="26"/>
    </row>
    <row r="5549" spans="1:24" ht="63" x14ac:dyDescent="0.25">
      <c r="A5549" s="4" t="s">
        <v>331</v>
      </c>
      <c r="B5549" s="4" t="s">
        <v>1318</v>
      </c>
      <c r="C5549" s="4" t="s">
        <v>162</v>
      </c>
      <c r="D5549" s="4"/>
      <c r="E5549" s="14" t="s">
        <v>1419</v>
      </c>
      <c r="F5549" s="5"/>
      <c r="G5549" s="5"/>
      <c r="H5549" s="5"/>
      <c r="I5549" s="5"/>
      <c r="J5549" s="5"/>
      <c r="K5549" s="5"/>
      <c r="L5549" s="5"/>
      <c r="M5549" s="5">
        <f>M5550+M5552</f>
        <v>0</v>
      </c>
      <c r="N5549" s="5">
        <v>349.9</v>
      </c>
      <c r="O5549" s="5">
        <f t="shared" ref="O5549:V5549" si="4718">O5550+O5552</f>
        <v>0</v>
      </c>
      <c r="P5549" s="5">
        <f t="shared" si="4718"/>
        <v>0</v>
      </c>
      <c r="Q5549" s="5">
        <f t="shared" si="4718"/>
        <v>0</v>
      </c>
      <c r="R5549" s="5">
        <f t="shared" si="4718"/>
        <v>0</v>
      </c>
      <c r="S5549" s="5">
        <f t="shared" si="4718"/>
        <v>0</v>
      </c>
      <c r="T5549" s="5">
        <v>349.9</v>
      </c>
      <c r="U5549" s="5">
        <f t="shared" si="4718"/>
        <v>0</v>
      </c>
      <c r="V5549" s="5">
        <f t="shared" si="4718"/>
        <v>0</v>
      </c>
      <c r="W5549" s="5">
        <f t="shared" si="4692"/>
        <v>100</v>
      </c>
      <c r="X5549" s="26"/>
    </row>
    <row r="5550" spans="1:24" ht="31.5" x14ac:dyDescent="0.25">
      <c r="A5550" s="4" t="s">
        <v>331</v>
      </c>
      <c r="B5550" s="4" t="s">
        <v>1318</v>
      </c>
      <c r="C5550" s="4" t="s">
        <v>162</v>
      </c>
      <c r="D5550" s="4" t="s">
        <v>11</v>
      </c>
      <c r="E5550" s="14" t="s">
        <v>465</v>
      </c>
      <c r="F5550" s="5"/>
      <c r="G5550" s="5"/>
      <c r="H5550" s="5"/>
      <c r="I5550" s="5"/>
      <c r="J5550" s="5"/>
      <c r="K5550" s="5"/>
      <c r="L5550" s="5"/>
      <c r="M5550" s="5">
        <f>M5551</f>
        <v>0</v>
      </c>
      <c r="N5550" s="5">
        <v>349.9</v>
      </c>
      <c r="O5550" s="5">
        <f t="shared" ref="O5550:V5550" si="4719">O5551</f>
        <v>0</v>
      </c>
      <c r="P5550" s="5">
        <f t="shared" si="4719"/>
        <v>0</v>
      </c>
      <c r="Q5550" s="5">
        <f t="shared" si="4719"/>
        <v>0</v>
      </c>
      <c r="R5550" s="5">
        <f t="shared" si="4719"/>
        <v>0</v>
      </c>
      <c r="S5550" s="5">
        <f t="shared" si="4719"/>
        <v>0</v>
      </c>
      <c r="T5550" s="5">
        <v>349.9</v>
      </c>
      <c r="U5550" s="5">
        <f t="shared" si="4719"/>
        <v>0</v>
      </c>
      <c r="V5550" s="5">
        <f t="shared" si="4719"/>
        <v>0</v>
      </c>
      <c r="W5550" s="5">
        <f t="shared" si="4692"/>
        <v>100</v>
      </c>
      <c r="X5550" s="26"/>
    </row>
    <row r="5551" spans="1:24" ht="31.5" x14ac:dyDescent="0.25">
      <c r="A5551" s="4" t="s">
        <v>331</v>
      </c>
      <c r="B5551" s="4" t="s">
        <v>1318</v>
      </c>
      <c r="C5551" s="4" t="s">
        <v>162</v>
      </c>
      <c r="D5551" s="4" t="s">
        <v>12</v>
      </c>
      <c r="E5551" s="14" t="s">
        <v>466</v>
      </c>
      <c r="F5551" s="5"/>
      <c r="G5551" s="5"/>
      <c r="H5551" s="5"/>
      <c r="I5551" s="5"/>
      <c r="J5551" s="5"/>
      <c r="K5551" s="5"/>
      <c r="L5551" s="5"/>
      <c r="M5551" s="5">
        <v>0</v>
      </c>
      <c r="N5551" s="5">
        <v>349.9</v>
      </c>
      <c r="O5551" s="5">
        <v>0</v>
      </c>
      <c r="P5551" s="5">
        <v>0</v>
      </c>
      <c r="Q5551" s="5">
        <v>0</v>
      </c>
      <c r="R5551" s="5">
        <v>0</v>
      </c>
      <c r="S5551" s="5">
        <v>0</v>
      </c>
      <c r="T5551" s="5">
        <v>349.9</v>
      </c>
      <c r="U5551" s="5">
        <v>0</v>
      </c>
      <c r="V5551" s="5">
        <v>0</v>
      </c>
      <c r="W5551" s="5">
        <f t="shared" si="4692"/>
        <v>100</v>
      </c>
      <c r="X5551" s="26"/>
    </row>
    <row r="5552" spans="1:24" ht="31.5" hidden="1" x14ac:dyDescent="0.25">
      <c r="A5552" s="4" t="s">
        <v>331</v>
      </c>
      <c r="B5552" s="4" t="s">
        <v>1318</v>
      </c>
      <c r="C5552" s="4" t="s">
        <v>162</v>
      </c>
      <c r="D5552" s="4" t="s">
        <v>73</v>
      </c>
      <c r="E5552" s="14" t="s">
        <v>475</v>
      </c>
      <c r="F5552" s="5"/>
      <c r="G5552" s="5"/>
      <c r="H5552" s="5"/>
      <c r="I5552" s="5"/>
      <c r="J5552" s="5"/>
      <c r="K5552" s="5"/>
      <c r="L5552" s="5"/>
      <c r="M5552" s="5">
        <f>M5553</f>
        <v>0</v>
      </c>
      <c r="N5552" s="5">
        <v>0</v>
      </c>
      <c r="O5552" s="5">
        <f t="shared" ref="O5552:V5552" si="4720">O5553</f>
        <v>0</v>
      </c>
      <c r="P5552" s="5">
        <f t="shared" si="4720"/>
        <v>0</v>
      </c>
      <c r="Q5552" s="5">
        <f t="shared" si="4720"/>
        <v>0</v>
      </c>
      <c r="R5552" s="5">
        <f t="shared" si="4720"/>
        <v>0</v>
      </c>
      <c r="S5552" s="5">
        <f t="shared" si="4720"/>
        <v>0</v>
      </c>
      <c r="T5552" s="5">
        <v>0</v>
      </c>
      <c r="U5552" s="5">
        <f t="shared" si="4720"/>
        <v>0</v>
      </c>
      <c r="V5552" s="5">
        <f t="shared" si="4720"/>
        <v>0</v>
      </c>
      <c r="W5552" s="5" t="e">
        <f t="shared" si="4692"/>
        <v>#DIV/0!</v>
      </c>
      <c r="X5552" s="24" t="s">
        <v>1214</v>
      </c>
    </row>
    <row r="5553" spans="1:25" ht="63" hidden="1" x14ac:dyDescent="0.25">
      <c r="A5553" s="4" t="s">
        <v>331</v>
      </c>
      <c r="B5553" s="4" t="s">
        <v>1318</v>
      </c>
      <c r="C5553" s="4" t="s">
        <v>162</v>
      </c>
      <c r="D5553" s="4" t="s">
        <v>72</v>
      </c>
      <c r="E5553" s="14" t="s">
        <v>1187</v>
      </c>
      <c r="F5553" s="5"/>
      <c r="G5553" s="5"/>
      <c r="H5553" s="5"/>
      <c r="I5553" s="5"/>
      <c r="J5553" s="5"/>
      <c r="K5553" s="5"/>
      <c r="L5553" s="5"/>
      <c r="M5553" s="5">
        <v>0</v>
      </c>
      <c r="N5553" s="5">
        <v>0</v>
      </c>
      <c r="O5553" s="5">
        <v>0</v>
      </c>
      <c r="P5553" s="5">
        <v>0</v>
      </c>
      <c r="Q5553" s="5">
        <v>0</v>
      </c>
      <c r="R5553" s="5">
        <v>0</v>
      </c>
      <c r="S5553" s="5">
        <v>0</v>
      </c>
      <c r="T5553" s="5">
        <v>0</v>
      </c>
      <c r="U5553" s="5">
        <v>0</v>
      </c>
      <c r="V5553" s="5">
        <v>0</v>
      </c>
      <c r="W5553" s="5" t="e">
        <f t="shared" si="4692"/>
        <v>#DIV/0!</v>
      </c>
      <c r="X5553" s="24" t="s">
        <v>1214</v>
      </c>
    </row>
    <row r="5554" spans="1:25" ht="47.25" hidden="1" x14ac:dyDescent="0.25">
      <c r="A5554" s="4" t="s">
        <v>331</v>
      </c>
      <c r="B5554" s="4" t="s">
        <v>1318</v>
      </c>
      <c r="C5554" s="4" t="s">
        <v>338</v>
      </c>
      <c r="D5554" s="4"/>
      <c r="E5554" s="14" t="s">
        <v>486</v>
      </c>
      <c r="F5554" s="5"/>
      <c r="G5554" s="5"/>
      <c r="H5554" s="5"/>
      <c r="I5554" s="5"/>
      <c r="J5554" s="5"/>
      <c r="K5554" s="5"/>
      <c r="L5554" s="5"/>
      <c r="M5554" s="5">
        <f>M5555</f>
        <v>0</v>
      </c>
      <c r="N5554" s="5">
        <v>0</v>
      </c>
      <c r="O5554" s="5">
        <f t="shared" ref="O5554:V5556" si="4721">O5555</f>
        <v>0</v>
      </c>
      <c r="P5554" s="5">
        <f t="shared" si="4721"/>
        <v>0</v>
      </c>
      <c r="Q5554" s="5">
        <f t="shared" si="4721"/>
        <v>0</v>
      </c>
      <c r="R5554" s="5">
        <f t="shared" si="4721"/>
        <v>7741.7</v>
      </c>
      <c r="S5554" s="5">
        <f t="shared" si="4721"/>
        <v>0</v>
      </c>
      <c r="T5554" s="5">
        <v>0</v>
      </c>
      <c r="U5554" s="5">
        <f t="shared" si="4721"/>
        <v>0</v>
      </c>
      <c r="V5554" s="5">
        <f t="shared" si="4721"/>
        <v>7741.7</v>
      </c>
      <c r="W5554" s="5" t="e">
        <f t="shared" si="4692"/>
        <v>#DIV/0!</v>
      </c>
      <c r="X5554" s="24" t="s">
        <v>1214</v>
      </c>
    </row>
    <row r="5555" spans="1:25" ht="31.5" hidden="1" x14ac:dyDescent="0.25">
      <c r="A5555" s="4" t="s">
        <v>331</v>
      </c>
      <c r="B5555" s="4" t="s">
        <v>1318</v>
      </c>
      <c r="C5555" s="4" t="s">
        <v>338</v>
      </c>
      <c r="D5555" s="4" t="s">
        <v>11</v>
      </c>
      <c r="E5555" s="14" t="s">
        <v>465</v>
      </c>
      <c r="F5555" s="5"/>
      <c r="G5555" s="5"/>
      <c r="H5555" s="5"/>
      <c r="I5555" s="5"/>
      <c r="J5555" s="5"/>
      <c r="K5555" s="5"/>
      <c r="L5555" s="5"/>
      <c r="M5555" s="5">
        <f>M5556</f>
        <v>0</v>
      </c>
      <c r="N5555" s="5">
        <v>0</v>
      </c>
      <c r="O5555" s="5">
        <f t="shared" si="4721"/>
        <v>0</v>
      </c>
      <c r="P5555" s="5">
        <f t="shared" si="4721"/>
        <v>0</v>
      </c>
      <c r="Q5555" s="5">
        <f t="shared" si="4721"/>
        <v>0</v>
      </c>
      <c r="R5555" s="5">
        <f t="shared" si="4721"/>
        <v>7741.7</v>
      </c>
      <c r="S5555" s="5">
        <f t="shared" si="4721"/>
        <v>0</v>
      </c>
      <c r="T5555" s="5">
        <v>0</v>
      </c>
      <c r="U5555" s="5">
        <f t="shared" si="4721"/>
        <v>0</v>
      </c>
      <c r="V5555" s="5">
        <f t="shared" si="4721"/>
        <v>7741.7</v>
      </c>
      <c r="W5555" s="5" t="e">
        <f t="shared" si="4692"/>
        <v>#DIV/0!</v>
      </c>
      <c r="X5555" s="24" t="s">
        <v>1214</v>
      </c>
    </row>
    <row r="5556" spans="1:25" ht="31.5" hidden="1" x14ac:dyDescent="0.25">
      <c r="A5556" s="4" t="s">
        <v>331</v>
      </c>
      <c r="B5556" s="4" t="s">
        <v>1318</v>
      </c>
      <c r="C5556" s="4" t="s">
        <v>338</v>
      </c>
      <c r="D5556" s="4" t="s">
        <v>12</v>
      </c>
      <c r="E5556" s="14" t="s">
        <v>466</v>
      </c>
      <c r="F5556" s="5"/>
      <c r="G5556" s="5"/>
      <c r="H5556" s="5"/>
      <c r="I5556" s="5"/>
      <c r="J5556" s="5"/>
      <c r="K5556" s="5"/>
      <c r="L5556" s="5"/>
      <c r="M5556" s="5">
        <f>M5557</f>
        <v>0</v>
      </c>
      <c r="N5556" s="5">
        <v>0</v>
      </c>
      <c r="O5556" s="5">
        <f t="shared" si="4721"/>
        <v>0</v>
      </c>
      <c r="P5556" s="5">
        <f t="shared" si="4721"/>
        <v>0</v>
      </c>
      <c r="Q5556" s="5">
        <f t="shared" si="4721"/>
        <v>0</v>
      </c>
      <c r="R5556" s="5">
        <f t="shared" si="4721"/>
        <v>7741.7</v>
      </c>
      <c r="S5556" s="5">
        <f t="shared" si="4721"/>
        <v>0</v>
      </c>
      <c r="T5556" s="5">
        <v>0</v>
      </c>
      <c r="U5556" s="5">
        <f t="shared" si="4721"/>
        <v>0</v>
      </c>
      <c r="V5556" s="5">
        <f t="shared" si="4721"/>
        <v>7741.7</v>
      </c>
      <c r="W5556" s="5" t="e">
        <f t="shared" si="4692"/>
        <v>#DIV/0!</v>
      </c>
      <c r="X5556" s="24" t="s">
        <v>1214</v>
      </c>
    </row>
    <row r="5557" spans="1:25" ht="47.25" x14ac:dyDescent="0.25">
      <c r="A5557" s="4" t="s">
        <v>331</v>
      </c>
      <c r="B5557" s="4" t="s">
        <v>1318</v>
      </c>
      <c r="C5557" s="4" t="s">
        <v>163</v>
      </c>
      <c r="D5557" s="4"/>
      <c r="E5557" s="14" t="s">
        <v>487</v>
      </c>
      <c r="F5557" s="5"/>
      <c r="G5557" s="5"/>
      <c r="H5557" s="5"/>
      <c r="I5557" s="5"/>
      <c r="J5557" s="5"/>
      <c r="K5557" s="5"/>
      <c r="L5557" s="5"/>
      <c r="M5557" s="5">
        <v>0</v>
      </c>
      <c r="N5557" s="5">
        <v>7741.7</v>
      </c>
      <c r="O5557" s="5">
        <v>0</v>
      </c>
      <c r="P5557" s="5">
        <v>0</v>
      </c>
      <c r="Q5557" s="5">
        <v>0</v>
      </c>
      <c r="R5557" s="5">
        <f>N5557</f>
        <v>7741.7</v>
      </c>
      <c r="S5557" s="5">
        <v>0</v>
      </c>
      <c r="T5557" s="5">
        <v>7741.7</v>
      </c>
      <c r="U5557" s="5">
        <v>0</v>
      </c>
      <c r="V5557" s="5">
        <f>T5557</f>
        <v>7741.7</v>
      </c>
      <c r="W5557" s="5">
        <f t="shared" si="4692"/>
        <v>100</v>
      </c>
      <c r="X5557" s="26"/>
    </row>
    <row r="5558" spans="1:25" ht="31.5" x14ac:dyDescent="0.25">
      <c r="A5558" s="4" t="s">
        <v>331</v>
      </c>
      <c r="B5558" s="4" t="s">
        <v>1318</v>
      </c>
      <c r="C5558" s="4" t="s">
        <v>163</v>
      </c>
      <c r="D5558" s="4" t="s">
        <v>73</v>
      </c>
      <c r="E5558" s="14" t="s">
        <v>475</v>
      </c>
      <c r="F5558" s="5">
        <f t="shared" si="4706"/>
        <v>524.29999999999995</v>
      </c>
      <c r="G5558" s="5">
        <f t="shared" si="4706"/>
        <v>524.29999999999995</v>
      </c>
      <c r="H5558" s="5">
        <f t="shared" si="4706"/>
        <v>524.29999999999995</v>
      </c>
      <c r="I5558" s="5">
        <f t="shared" si="4706"/>
        <v>0</v>
      </c>
      <c r="J5558" s="5">
        <f t="shared" si="4706"/>
        <v>0</v>
      </c>
      <c r="K5558" s="5">
        <f t="shared" si="4706"/>
        <v>0</v>
      </c>
      <c r="L5558" s="5">
        <f t="shared" si="4706"/>
        <v>-174.79599999999999</v>
      </c>
      <c r="M5558" s="5">
        <f t="shared" si="4646"/>
        <v>349.50399999999996</v>
      </c>
      <c r="N5558" s="5">
        <v>7741.7</v>
      </c>
      <c r="O5558" s="5">
        <f t="shared" si="4707"/>
        <v>174.76400000000001</v>
      </c>
      <c r="P5558" s="5">
        <f t="shared" si="4708"/>
        <v>0</v>
      </c>
      <c r="Q5558" s="5">
        <f t="shared" si="4708"/>
        <v>0</v>
      </c>
      <c r="R5558" s="5">
        <f t="shared" si="4708"/>
        <v>0</v>
      </c>
      <c r="S5558" s="5">
        <f t="shared" si="4708"/>
        <v>0</v>
      </c>
      <c r="T5558" s="5">
        <v>7741.7</v>
      </c>
      <c r="U5558" s="5">
        <f t="shared" si="4708"/>
        <v>0</v>
      </c>
      <c r="V5558" s="36">
        <f t="shared" si="4708"/>
        <v>0</v>
      </c>
      <c r="W5558" s="5">
        <f t="shared" si="4692"/>
        <v>100</v>
      </c>
      <c r="X5558" s="26"/>
    </row>
    <row r="5559" spans="1:25" ht="63" x14ac:dyDescent="0.25">
      <c r="A5559" s="4" t="s">
        <v>331</v>
      </c>
      <c r="B5559" s="4" t="s">
        <v>1318</v>
      </c>
      <c r="C5559" s="4" t="s">
        <v>163</v>
      </c>
      <c r="D5559" s="4" t="s">
        <v>72</v>
      </c>
      <c r="E5559" s="14" t="s">
        <v>1187</v>
      </c>
      <c r="F5559" s="5">
        <f t="shared" ref="F5559:L5559" si="4722">F5560+F5563+F5566</f>
        <v>524.29999999999995</v>
      </c>
      <c r="G5559" s="5">
        <f t="shared" si="4722"/>
        <v>524.29999999999995</v>
      </c>
      <c r="H5559" s="5">
        <f t="shared" si="4722"/>
        <v>524.29999999999995</v>
      </c>
      <c r="I5559" s="5">
        <f t="shared" si="4722"/>
        <v>0</v>
      </c>
      <c r="J5559" s="5">
        <f t="shared" si="4722"/>
        <v>0</v>
      </c>
      <c r="K5559" s="5">
        <f t="shared" si="4722"/>
        <v>0</v>
      </c>
      <c r="L5559" s="5">
        <f t="shared" si="4722"/>
        <v>-174.79599999999999</v>
      </c>
      <c r="M5559" s="5">
        <f t="shared" si="4646"/>
        <v>349.50399999999996</v>
      </c>
      <c r="N5559" s="5">
        <v>7741.7</v>
      </c>
      <c r="O5559" s="5">
        <f>O5560+O5563+O5566</f>
        <v>174.76400000000001</v>
      </c>
      <c r="P5559" s="5">
        <f t="shared" ref="P5559:V5559" si="4723">P5560+P5563+P5566</f>
        <v>0</v>
      </c>
      <c r="Q5559" s="5">
        <f t="shared" si="4723"/>
        <v>0</v>
      </c>
      <c r="R5559" s="5">
        <f t="shared" si="4723"/>
        <v>0</v>
      </c>
      <c r="S5559" s="5">
        <f t="shared" si="4723"/>
        <v>0</v>
      </c>
      <c r="T5559" s="5">
        <v>7741.7</v>
      </c>
      <c r="U5559" s="5">
        <f t="shared" si="4723"/>
        <v>0</v>
      </c>
      <c r="V5559" s="36">
        <f t="shared" si="4723"/>
        <v>0</v>
      </c>
      <c r="W5559" s="5">
        <f t="shared" si="4692"/>
        <v>100</v>
      </c>
      <c r="X5559" s="26"/>
    </row>
    <row r="5560" spans="1:25" ht="63" x14ac:dyDescent="0.25">
      <c r="A5560" s="4" t="s">
        <v>331</v>
      </c>
      <c r="B5560" s="4" t="s">
        <v>1318</v>
      </c>
      <c r="C5560" s="4" t="s">
        <v>164</v>
      </c>
      <c r="D5560" s="4"/>
      <c r="E5560" s="14" t="s">
        <v>488</v>
      </c>
      <c r="F5560" s="5">
        <f t="shared" ref="F5560:L5561" si="4724">F5561</f>
        <v>0</v>
      </c>
      <c r="G5560" s="5">
        <f t="shared" si="4724"/>
        <v>0</v>
      </c>
      <c r="H5560" s="5">
        <f t="shared" si="4724"/>
        <v>0</v>
      </c>
      <c r="I5560" s="5">
        <f t="shared" si="4724"/>
        <v>0</v>
      </c>
      <c r="J5560" s="5">
        <f t="shared" si="4724"/>
        <v>0</v>
      </c>
      <c r="K5560" s="5">
        <f t="shared" si="4724"/>
        <v>0</v>
      </c>
      <c r="L5560" s="5">
        <f t="shared" si="4724"/>
        <v>0</v>
      </c>
      <c r="M5560" s="5">
        <f t="shared" si="4646"/>
        <v>0</v>
      </c>
      <c r="N5560" s="5">
        <v>24266.371000000003</v>
      </c>
      <c r="O5560" s="5">
        <f>O5561</f>
        <v>0</v>
      </c>
      <c r="P5560" s="5">
        <f t="shared" ref="P5560:V5561" si="4725">P5561</f>
        <v>0</v>
      </c>
      <c r="Q5560" s="5">
        <f t="shared" si="4725"/>
        <v>0</v>
      </c>
      <c r="R5560" s="5">
        <f t="shared" si="4725"/>
        <v>0</v>
      </c>
      <c r="S5560" s="5">
        <f t="shared" si="4725"/>
        <v>0</v>
      </c>
      <c r="T5560" s="5">
        <v>24266.370120000003</v>
      </c>
      <c r="U5560" s="5">
        <f t="shared" si="4725"/>
        <v>0</v>
      </c>
      <c r="V5560" s="36">
        <f t="shared" si="4725"/>
        <v>0</v>
      </c>
      <c r="W5560" s="5">
        <f t="shared" si="4692"/>
        <v>99.999996373582192</v>
      </c>
      <c r="X5560" s="26"/>
      <c r="Y5560" s="2" t="s">
        <v>1236</v>
      </c>
    </row>
    <row r="5561" spans="1:25" ht="31.5" x14ac:dyDescent="0.25">
      <c r="A5561" s="4" t="s">
        <v>331</v>
      </c>
      <c r="B5561" s="4" t="s">
        <v>1318</v>
      </c>
      <c r="C5561" s="4" t="s">
        <v>164</v>
      </c>
      <c r="D5561" s="4" t="s">
        <v>73</v>
      </c>
      <c r="E5561" s="14" t="s">
        <v>475</v>
      </c>
      <c r="F5561" s="5">
        <f t="shared" si="4724"/>
        <v>0</v>
      </c>
      <c r="G5561" s="5">
        <f t="shared" si="4724"/>
        <v>0</v>
      </c>
      <c r="H5561" s="5">
        <f t="shared" si="4724"/>
        <v>0</v>
      </c>
      <c r="I5561" s="5">
        <f t="shared" si="4724"/>
        <v>0</v>
      </c>
      <c r="J5561" s="5">
        <f t="shared" si="4724"/>
        <v>0</v>
      </c>
      <c r="K5561" s="5">
        <f t="shared" si="4724"/>
        <v>0</v>
      </c>
      <c r="L5561" s="5">
        <f t="shared" si="4724"/>
        <v>0</v>
      </c>
      <c r="M5561" s="5">
        <f t="shared" si="4646"/>
        <v>0</v>
      </c>
      <c r="N5561" s="5">
        <v>24266.371000000003</v>
      </c>
      <c r="O5561" s="5">
        <f>O5562</f>
        <v>0</v>
      </c>
      <c r="P5561" s="5">
        <f t="shared" si="4725"/>
        <v>0</v>
      </c>
      <c r="Q5561" s="5">
        <f t="shared" si="4725"/>
        <v>0</v>
      </c>
      <c r="R5561" s="5">
        <f t="shared" si="4725"/>
        <v>0</v>
      </c>
      <c r="S5561" s="5">
        <f t="shared" si="4725"/>
        <v>0</v>
      </c>
      <c r="T5561" s="5">
        <v>24266.370120000003</v>
      </c>
      <c r="U5561" s="5">
        <f t="shared" si="4725"/>
        <v>0</v>
      </c>
      <c r="V5561" s="36">
        <f t="shared" si="4725"/>
        <v>0</v>
      </c>
      <c r="W5561" s="5">
        <f t="shared" si="4692"/>
        <v>99.999996373582192</v>
      </c>
      <c r="X5561" s="26"/>
      <c r="Y5561" s="2" t="s">
        <v>1236</v>
      </c>
    </row>
    <row r="5562" spans="1:25" x14ac:dyDescent="0.25">
      <c r="A5562" s="4" t="s">
        <v>331</v>
      </c>
      <c r="B5562" s="4" t="s">
        <v>1318</v>
      </c>
      <c r="C5562" s="4" t="s">
        <v>164</v>
      </c>
      <c r="D5562" s="4" t="s">
        <v>107</v>
      </c>
      <c r="E5562" s="14" t="s">
        <v>476</v>
      </c>
      <c r="F5562" s="5"/>
      <c r="G5562" s="5"/>
      <c r="H5562" s="5"/>
      <c r="I5562" s="5"/>
      <c r="J5562" s="5"/>
      <c r="K5562" s="5"/>
      <c r="L5562" s="5"/>
      <c r="M5562" s="5">
        <f t="shared" si="4646"/>
        <v>0</v>
      </c>
      <c r="N5562" s="5">
        <v>209.756</v>
      </c>
      <c r="O5562" s="5">
        <v>0</v>
      </c>
      <c r="P5562" s="5">
        <v>0</v>
      </c>
      <c r="Q5562" s="5">
        <v>0</v>
      </c>
      <c r="R5562" s="5">
        <v>0</v>
      </c>
      <c r="S5562" s="5">
        <v>0</v>
      </c>
      <c r="T5562" s="5">
        <v>209.756</v>
      </c>
      <c r="U5562" s="5">
        <v>0</v>
      </c>
      <c r="V5562" s="36">
        <v>0</v>
      </c>
      <c r="W5562" s="5">
        <f t="shared" si="4692"/>
        <v>100</v>
      </c>
      <c r="X5562" s="26"/>
      <c r="Y5562" s="2" t="s">
        <v>1236</v>
      </c>
    </row>
    <row r="5563" spans="1:25" x14ac:dyDescent="0.25">
      <c r="A5563" s="4" t="s">
        <v>331</v>
      </c>
      <c r="B5563" s="4" t="s">
        <v>1318</v>
      </c>
      <c r="C5563" s="4" t="s">
        <v>164</v>
      </c>
      <c r="D5563" s="4" t="s">
        <v>85</v>
      </c>
      <c r="E5563" s="14" t="s">
        <v>477</v>
      </c>
      <c r="F5563" s="5">
        <f t="shared" ref="F5563:L5564" si="4726">F5564</f>
        <v>524.29999999999995</v>
      </c>
      <c r="G5563" s="5">
        <f t="shared" si="4726"/>
        <v>524.29999999999995</v>
      </c>
      <c r="H5563" s="5">
        <f t="shared" si="4726"/>
        <v>524.29999999999995</v>
      </c>
      <c r="I5563" s="5">
        <f t="shared" si="4726"/>
        <v>0</v>
      </c>
      <c r="J5563" s="5">
        <f t="shared" si="4726"/>
        <v>0</v>
      </c>
      <c r="K5563" s="5">
        <f t="shared" si="4726"/>
        <v>0</v>
      </c>
      <c r="L5563" s="5">
        <f t="shared" si="4726"/>
        <v>-174.79599999999999</v>
      </c>
      <c r="M5563" s="5">
        <f t="shared" si="4646"/>
        <v>349.50399999999996</v>
      </c>
      <c r="N5563" s="5">
        <v>1375.3194000000001</v>
      </c>
      <c r="O5563" s="5">
        <f>O5564</f>
        <v>174.76400000000001</v>
      </c>
      <c r="P5563" s="5">
        <f t="shared" ref="P5563:V5564" si="4727">P5564</f>
        <v>0</v>
      </c>
      <c r="Q5563" s="5">
        <f t="shared" si="4727"/>
        <v>0</v>
      </c>
      <c r="R5563" s="5">
        <f t="shared" si="4727"/>
        <v>0</v>
      </c>
      <c r="S5563" s="5">
        <f t="shared" si="4727"/>
        <v>0</v>
      </c>
      <c r="T5563" s="5">
        <v>1375.3194000000001</v>
      </c>
      <c r="U5563" s="5">
        <f t="shared" si="4727"/>
        <v>0</v>
      </c>
      <c r="V5563" s="36">
        <f t="shared" si="4727"/>
        <v>0</v>
      </c>
      <c r="W5563" s="5">
        <f t="shared" si="4692"/>
        <v>100</v>
      </c>
      <c r="X5563" s="26"/>
    </row>
    <row r="5564" spans="1:25" ht="63" x14ac:dyDescent="0.25">
      <c r="A5564" s="4" t="s">
        <v>331</v>
      </c>
      <c r="B5564" s="4" t="s">
        <v>1318</v>
      </c>
      <c r="C5564" s="4" t="s">
        <v>164</v>
      </c>
      <c r="D5564" s="4" t="s">
        <v>72</v>
      </c>
      <c r="E5564" s="14" t="s">
        <v>1187</v>
      </c>
      <c r="F5564" s="5">
        <f t="shared" si="4726"/>
        <v>524.29999999999995</v>
      </c>
      <c r="G5564" s="5">
        <f t="shared" si="4726"/>
        <v>524.29999999999995</v>
      </c>
      <c r="H5564" s="5">
        <f t="shared" si="4726"/>
        <v>524.29999999999995</v>
      </c>
      <c r="I5564" s="5">
        <f t="shared" si="4726"/>
        <v>0</v>
      </c>
      <c r="J5564" s="5">
        <f t="shared" si="4726"/>
        <v>0</v>
      </c>
      <c r="K5564" s="5">
        <f t="shared" si="4726"/>
        <v>0</v>
      </c>
      <c r="L5564" s="5">
        <f t="shared" si="4726"/>
        <v>-174.79599999999999</v>
      </c>
      <c r="M5564" s="5">
        <f t="shared" si="4646"/>
        <v>349.50399999999996</v>
      </c>
      <c r="N5564" s="5">
        <v>22681.295600000001</v>
      </c>
      <c r="O5564" s="5">
        <f>O5565</f>
        <v>174.76400000000001</v>
      </c>
      <c r="P5564" s="5">
        <f t="shared" si="4727"/>
        <v>0</v>
      </c>
      <c r="Q5564" s="5">
        <f t="shared" si="4727"/>
        <v>0</v>
      </c>
      <c r="R5564" s="5">
        <f t="shared" si="4727"/>
        <v>0</v>
      </c>
      <c r="S5564" s="5">
        <f t="shared" si="4727"/>
        <v>0</v>
      </c>
      <c r="T5564" s="5">
        <v>22681.294720000002</v>
      </c>
      <c r="U5564" s="5">
        <f t="shared" si="4727"/>
        <v>0</v>
      </c>
      <c r="V5564" s="36">
        <f t="shared" si="4727"/>
        <v>0</v>
      </c>
      <c r="W5564" s="5">
        <f t="shared" si="4692"/>
        <v>99.999996120151096</v>
      </c>
      <c r="X5564" s="26"/>
    </row>
    <row r="5565" spans="1:25" ht="63" x14ac:dyDescent="0.25">
      <c r="A5565" s="4" t="s">
        <v>331</v>
      </c>
      <c r="B5565" s="4" t="s">
        <v>1318</v>
      </c>
      <c r="C5565" s="4" t="s">
        <v>170</v>
      </c>
      <c r="D5565" s="4"/>
      <c r="E5565" s="14" t="s">
        <v>869</v>
      </c>
      <c r="F5565" s="19">
        <v>524.29999999999995</v>
      </c>
      <c r="G5565" s="19">
        <v>524.29999999999995</v>
      </c>
      <c r="H5565" s="19">
        <v>524.29999999999995</v>
      </c>
      <c r="I5565" s="5"/>
      <c r="J5565" s="5"/>
      <c r="K5565" s="5"/>
      <c r="L5565" s="5">
        <v>-174.79599999999999</v>
      </c>
      <c r="M5565" s="5">
        <f t="shared" si="4646"/>
        <v>349.50399999999996</v>
      </c>
      <c r="N5565" s="5">
        <v>627.59915999999998</v>
      </c>
      <c r="O5565" s="5">
        <v>174.76400000000001</v>
      </c>
      <c r="P5565" s="5">
        <v>0</v>
      </c>
      <c r="Q5565" s="5">
        <v>0</v>
      </c>
      <c r="R5565" s="5">
        <v>0</v>
      </c>
      <c r="S5565" s="5">
        <v>0</v>
      </c>
      <c r="T5565" s="5">
        <v>627.59843999999998</v>
      </c>
      <c r="U5565" s="5">
        <v>0</v>
      </c>
      <c r="V5565" s="36">
        <v>0</v>
      </c>
      <c r="W5565" s="5">
        <f t="shared" si="4692"/>
        <v>99.999885277093099</v>
      </c>
      <c r="X5565" s="26"/>
    </row>
    <row r="5566" spans="1:25" ht="31.5" x14ac:dyDescent="0.25">
      <c r="A5566" s="4" t="s">
        <v>331</v>
      </c>
      <c r="B5566" s="4" t="s">
        <v>1318</v>
      </c>
      <c r="C5566" s="4" t="s">
        <v>339</v>
      </c>
      <c r="D5566" s="4"/>
      <c r="E5566" s="14" t="s">
        <v>489</v>
      </c>
      <c r="F5566" s="5">
        <f t="shared" ref="F5566:L5567" si="4728">F5567</f>
        <v>0</v>
      </c>
      <c r="G5566" s="5">
        <f t="shared" si="4728"/>
        <v>0</v>
      </c>
      <c r="H5566" s="5">
        <f t="shared" si="4728"/>
        <v>0</v>
      </c>
      <c r="I5566" s="5">
        <f t="shared" si="4728"/>
        <v>0</v>
      </c>
      <c r="J5566" s="5">
        <f t="shared" si="4728"/>
        <v>0</v>
      </c>
      <c r="K5566" s="5">
        <f t="shared" si="4728"/>
        <v>0</v>
      </c>
      <c r="L5566" s="5">
        <f t="shared" si="4728"/>
        <v>0</v>
      </c>
      <c r="M5566" s="5">
        <f t="shared" si="4646"/>
        <v>0</v>
      </c>
      <c r="N5566" s="5">
        <v>627.59915999999998</v>
      </c>
      <c r="O5566" s="5">
        <f>O5567</f>
        <v>0</v>
      </c>
      <c r="P5566" s="5">
        <f t="shared" ref="P5566:V5567" si="4729">P5567</f>
        <v>0</v>
      </c>
      <c r="Q5566" s="5">
        <f t="shared" si="4729"/>
        <v>0</v>
      </c>
      <c r="R5566" s="5">
        <f t="shared" si="4729"/>
        <v>0</v>
      </c>
      <c r="S5566" s="5">
        <f t="shared" si="4729"/>
        <v>0</v>
      </c>
      <c r="T5566" s="5">
        <v>627.59843999999998</v>
      </c>
      <c r="U5566" s="5">
        <f t="shared" si="4729"/>
        <v>0</v>
      </c>
      <c r="V5566" s="36">
        <f t="shared" si="4729"/>
        <v>0</v>
      </c>
      <c r="W5566" s="5">
        <f t="shared" si="4692"/>
        <v>99.999885277093099</v>
      </c>
      <c r="X5566" s="26"/>
    </row>
    <row r="5567" spans="1:25" ht="31.5" x14ac:dyDescent="0.25">
      <c r="A5567" s="4" t="s">
        <v>331</v>
      </c>
      <c r="B5567" s="4" t="s">
        <v>1318</v>
      </c>
      <c r="C5567" s="4" t="s">
        <v>339</v>
      </c>
      <c r="D5567" s="4" t="s">
        <v>11</v>
      </c>
      <c r="E5567" s="14" t="s">
        <v>465</v>
      </c>
      <c r="F5567" s="5">
        <f t="shared" si="4728"/>
        <v>0</v>
      </c>
      <c r="G5567" s="5">
        <f t="shared" si="4728"/>
        <v>0</v>
      </c>
      <c r="H5567" s="5">
        <f t="shared" si="4728"/>
        <v>0</v>
      </c>
      <c r="I5567" s="5">
        <f t="shared" si="4728"/>
        <v>0</v>
      </c>
      <c r="J5567" s="5">
        <f t="shared" si="4728"/>
        <v>0</v>
      </c>
      <c r="K5567" s="5">
        <f t="shared" si="4728"/>
        <v>0</v>
      </c>
      <c r="L5567" s="5">
        <f t="shared" si="4728"/>
        <v>0</v>
      </c>
      <c r="M5567" s="5">
        <f t="shared" si="4646"/>
        <v>0</v>
      </c>
      <c r="N5567" s="5">
        <v>627.59915999999998</v>
      </c>
      <c r="O5567" s="5">
        <f>O5568</f>
        <v>0</v>
      </c>
      <c r="P5567" s="5">
        <f t="shared" si="4729"/>
        <v>0</v>
      </c>
      <c r="Q5567" s="5">
        <f t="shared" si="4729"/>
        <v>0</v>
      </c>
      <c r="R5567" s="5">
        <f t="shared" si="4729"/>
        <v>0</v>
      </c>
      <c r="S5567" s="5">
        <f t="shared" si="4729"/>
        <v>0</v>
      </c>
      <c r="T5567" s="5">
        <v>627.59843999999998</v>
      </c>
      <c r="U5567" s="5">
        <f t="shared" si="4729"/>
        <v>0</v>
      </c>
      <c r="V5567" s="36">
        <f t="shared" si="4729"/>
        <v>0</v>
      </c>
      <c r="W5567" s="5">
        <f t="shared" si="4692"/>
        <v>99.999885277093099</v>
      </c>
      <c r="X5567" s="26"/>
    </row>
    <row r="5568" spans="1:25" ht="31.5" x14ac:dyDescent="0.25">
      <c r="A5568" s="4" t="s">
        <v>331</v>
      </c>
      <c r="B5568" s="4" t="s">
        <v>1318</v>
      </c>
      <c r="C5568" s="4" t="s">
        <v>339</v>
      </c>
      <c r="D5568" s="4" t="s">
        <v>12</v>
      </c>
      <c r="E5568" s="14" t="s">
        <v>466</v>
      </c>
      <c r="F5568" s="5"/>
      <c r="G5568" s="5"/>
      <c r="H5568" s="5"/>
      <c r="I5568" s="5"/>
      <c r="J5568" s="5"/>
      <c r="K5568" s="5"/>
      <c r="L5568" s="5"/>
      <c r="M5568" s="5">
        <f t="shared" si="4646"/>
        <v>0</v>
      </c>
      <c r="N5568" s="5">
        <v>627.59915999999998</v>
      </c>
      <c r="O5568" s="5">
        <v>0</v>
      </c>
      <c r="P5568" s="5">
        <v>0</v>
      </c>
      <c r="Q5568" s="5">
        <v>0</v>
      </c>
      <c r="R5568" s="5">
        <v>0</v>
      </c>
      <c r="S5568" s="5">
        <v>0</v>
      </c>
      <c r="T5568" s="5">
        <v>627.59843999999998</v>
      </c>
      <c r="U5568" s="5">
        <v>0</v>
      </c>
      <c r="V5568" s="36">
        <v>0</v>
      </c>
      <c r="W5568" s="5">
        <f t="shared" si="4692"/>
        <v>99.999885277093099</v>
      </c>
      <c r="X5568" s="26"/>
    </row>
    <row r="5569" spans="1:24" s="10" customFormat="1" ht="31.5" x14ac:dyDescent="0.25">
      <c r="A5569" s="4" t="s">
        <v>331</v>
      </c>
      <c r="B5569" s="4" t="s">
        <v>1318</v>
      </c>
      <c r="C5569" s="4" t="s">
        <v>109</v>
      </c>
      <c r="D5569" s="4"/>
      <c r="E5569" s="14" t="s">
        <v>871</v>
      </c>
      <c r="F5569" s="11">
        <f t="shared" ref="F5569:L5569" si="4730">F5570+F5589+F5601</f>
        <v>20075.400000000001</v>
      </c>
      <c r="G5569" s="11">
        <f t="shared" si="4730"/>
        <v>20075.400000000001</v>
      </c>
      <c r="H5569" s="11">
        <f t="shared" si="4730"/>
        <v>20075.400000000001</v>
      </c>
      <c r="I5569" s="11">
        <f t="shared" si="4730"/>
        <v>0</v>
      </c>
      <c r="J5569" s="11">
        <f t="shared" si="4730"/>
        <v>0</v>
      </c>
      <c r="K5569" s="11">
        <f t="shared" si="4730"/>
        <v>0</v>
      </c>
      <c r="L5569" s="11">
        <f t="shared" si="4730"/>
        <v>305.43799999999999</v>
      </c>
      <c r="M5569" s="11">
        <f t="shared" si="4646"/>
        <v>20380.838</v>
      </c>
      <c r="N5569" s="5">
        <v>5325.7</v>
      </c>
      <c r="O5569" s="11">
        <f>O5570+O5589+O5601</f>
        <v>14112.36</v>
      </c>
      <c r="P5569" s="11">
        <f t="shared" ref="P5569:V5569" si="4731">P5570+P5589+P5601</f>
        <v>1456.8</v>
      </c>
      <c r="Q5569" s="11">
        <f t="shared" si="4731"/>
        <v>891</v>
      </c>
      <c r="R5569" s="11">
        <f t="shared" si="4731"/>
        <v>0</v>
      </c>
      <c r="S5569" s="11">
        <f t="shared" si="4731"/>
        <v>0</v>
      </c>
      <c r="T5569" s="5">
        <v>5325.7</v>
      </c>
      <c r="U5569" s="11">
        <f t="shared" si="4731"/>
        <v>1456.8</v>
      </c>
      <c r="V5569" s="35">
        <f t="shared" si="4731"/>
        <v>0</v>
      </c>
      <c r="W5569" s="5">
        <f t="shared" si="4692"/>
        <v>100</v>
      </c>
      <c r="X5569" s="25"/>
    </row>
    <row r="5570" spans="1:24" ht="63" x14ac:dyDescent="0.25">
      <c r="A5570" s="4" t="s">
        <v>331</v>
      </c>
      <c r="B5570" s="4" t="s">
        <v>1318</v>
      </c>
      <c r="C5570" s="4" t="s">
        <v>110</v>
      </c>
      <c r="D5570" s="4"/>
      <c r="E5570" s="14" t="s">
        <v>1420</v>
      </c>
      <c r="F5570" s="5">
        <f t="shared" ref="F5570:L5570" si="4732">F5571+F5580</f>
        <v>7310.1</v>
      </c>
      <c r="G5570" s="5">
        <f t="shared" si="4732"/>
        <v>7310.1</v>
      </c>
      <c r="H5570" s="5">
        <f t="shared" si="4732"/>
        <v>7310.1</v>
      </c>
      <c r="I5570" s="5">
        <f t="shared" si="4732"/>
        <v>0</v>
      </c>
      <c r="J5570" s="5">
        <f t="shared" si="4732"/>
        <v>0</v>
      </c>
      <c r="K5570" s="5">
        <f t="shared" si="4732"/>
        <v>0</v>
      </c>
      <c r="L5570" s="5">
        <f t="shared" si="4732"/>
        <v>181.43799999999999</v>
      </c>
      <c r="M5570" s="5">
        <f t="shared" si="4646"/>
        <v>7491.5380000000005</v>
      </c>
      <c r="N5570" s="5">
        <v>5325.7</v>
      </c>
      <c r="O5570" s="5">
        <f>O5571+O5580</f>
        <v>5129.3</v>
      </c>
      <c r="P5570" s="5">
        <f t="shared" ref="P5570:V5570" si="4733">P5571+P5580</f>
        <v>1456.8</v>
      </c>
      <c r="Q5570" s="5">
        <f t="shared" si="4733"/>
        <v>891</v>
      </c>
      <c r="R5570" s="5">
        <f t="shared" si="4733"/>
        <v>0</v>
      </c>
      <c r="S5570" s="5">
        <f t="shared" si="4733"/>
        <v>0</v>
      </c>
      <c r="T5570" s="5">
        <v>5325.7</v>
      </c>
      <c r="U5570" s="5">
        <f t="shared" si="4733"/>
        <v>1456.8</v>
      </c>
      <c r="V5570" s="36">
        <f t="shared" si="4733"/>
        <v>0</v>
      </c>
      <c r="W5570" s="5">
        <f t="shared" si="4692"/>
        <v>100</v>
      </c>
      <c r="X5570" s="26"/>
    </row>
    <row r="5571" spans="1:24" ht="63" x14ac:dyDescent="0.25">
      <c r="A5571" s="4" t="s">
        <v>331</v>
      </c>
      <c r="B5571" s="4" t="s">
        <v>1318</v>
      </c>
      <c r="C5571" s="4" t="s">
        <v>1702</v>
      </c>
      <c r="D5571" s="4"/>
      <c r="E5571" s="14" t="s">
        <v>1703</v>
      </c>
      <c r="F5571" s="5">
        <f t="shared" ref="F5571:L5571" si="4734">F5572+F5576</f>
        <v>5998.5</v>
      </c>
      <c r="G5571" s="5">
        <f t="shared" si="4734"/>
        <v>5998.5</v>
      </c>
      <c r="H5571" s="5">
        <f t="shared" si="4734"/>
        <v>5998.5</v>
      </c>
      <c r="I5571" s="5">
        <f t="shared" si="4734"/>
        <v>0</v>
      </c>
      <c r="J5571" s="5">
        <f t="shared" si="4734"/>
        <v>0</v>
      </c>
      <c r="K5571" s="5">
        <f t="shared" si="4734"/>
        <v>0</v>
      </c>
      <c r="L5571" s="5">
        <f t="shared" si="4734"/>
        <v>0</v>
      </c>
      <c r="M5571" s="5">
        <f t="shared" ref="M5571:M5636" si="4735">F5571+I5571+L5571</f>
        <v>5998.5</v>
      </c>
      <c r="N5571" s="5">
        <v>940</v>
      </c>
      <c r="O5571" s="5">
        <f>O5572+O5576</f>
        <v>4028.569</v>
      </c>
      <c r="P5571" s="5">
        <f t="shared" ref="P5571:V5571" si="4736">P5572+P5576</f>
        <v>1456.8</v>
      </c>
      <c r="Q5571" s="5">
        <f t="shared" si="4736"/>
        <v>891</v>
      </c>
      <c r="R5571" s="5">
        <f t="shared" si="4736"/>
        <v>0</v>
      </c>
      <c r="S5571" s="5">
        <f t="shared" si="4736"/>
        <v>0</v>
      </c>
      <c r="T5571" s="5">
        <v>940</v>
      </c>
      <c r="U5571" s="5">
        <f t="shared" si="4736"/>
        <v>1456.8</v>
      </c>
      <c r="V5571" s="36">
        <f t="shared" si="4736"/>
        <v>0</v>
      </c>
      <c r="W5571" s="5">
        <f t="shared" si="4692"/>
        <v>100</v>
      </c>
      <c r="X5571" s="26"/>
    </row>
    <row r="5572" spans="1:24" ht="31.5" x14ac:dyDescent="0.25">
      <c r="A5572" s="4" t="s">
        <v>331</v>
      </c>
      <c r="B5572" s="4" t="s">
        <v>1318</v>
      </c>
      <c r="C5572" s="4" t="s">
        <v>1702</v>
      </c>
      <c r="D5572" s="4" t="s">
        <v>11</v>
      </c>
      <c r="E5572" s="14" t="s">
        <v>465</v>
      </c>
      <c r="F5572" s="5">
        <f t="shared" ref="F5572:L5574" si="4737">F5573</f>
        <v>5898.5</v>
      </c>
      <c r="G5572" s="5">
        <f t="shared" si="4737"/>
        <v>5898.5</v>
      </c>
      <c r="H5572" s="5">
        <f t="shared" si="4737"/>
        <v>5898.5</v>
      </c>
      <c r="I5572" s="5">
        <f t="shared" si="4737"/>
        <v>0</v>
      </c>
      <c r="J5572" s="5">
        <f t="shared" si="4737"/>
        <v>0</v>
      </c>
      <c r="K5572" s="5">
        <f t="shared" si="4737"/>
        <v>0</v>
      </c>
      <c r="L5572" s="5">
        <f t="shared" si="4737"/>
        <v>0</v>
      </c>
      <c r="M5572" s="5">
        <f t="shared" si="4735"/>
        <v>5898.5</v>
      </c>
      <c r="N5572" s="5">
        <v>940</v>
      </c>
      <c r="O5572" s="5">
        <f t="shared" ref="O5572:O5574" si="4738">O5573</f>
        <v>4028.569</v>
      </c>
      <c r="P5572" s="5">
        <f t="shared" ref="P5572:V5574" si="4739">P5573</f>
        <v>1456.8</v>
      </c>
      <c r="Q5572" s="5">
        <f t="shared" si="4739"/>
        <v>891</v>
      </c>
      <c r="R5572" s="5">
        <f t="shared" si="4739"/>
        <v>0</v>
      </c>
      <c r="S5572" s="5">
        <f t="shared" si="4739"/>
        <v>0</v>
      </c>
      <c r="T5572" s="5">
        <v>940</v>
      </c>
      <c r="U5572" s="5">
        <f t="shared" si="4739"/>
        <v>1456.8</v>
      </c>
      <c r="V5572" s="36">
        <f t="shared" si="4739"/>
        <v>0</v>
      </c>
      <c r="W5572" s="5">
        <f t="shared" si="4692"/>
        <v>100</v>
      </c>
      <c r="X5572" s="26"/>
    </row>
    <row r="5573" spans="1:24" ht="31.5" x14ac:dyDescent="0.25">
      <c r="A5573" s="4" t="s">
        <v>331</v>
      </c>
      <c r="B5573" s="4" t="s">
        <v>1318</v>
      </c>
      <c r="C5573" s="4" t="s">
        <v>1702</v>
      </c>
      <c r="D5573" s="4" t="s">
        <v>12</v>
      </c>
      <c r="E5573" s="14" t="s">
        <v>466</v>
      </c>
      <c r="F5573" s="5">
        <f t="shared" si="4737"/>
        <v>5898.5</v>
      </c>
      <c r="G5573" s="5">
        <f t="shared" si="4737"/>
        <v>5898.5</v>
      </c>
      <c r="H5573" s="5">
        <f t="shared" si="4737"/>
        <v>5898.5</v>
      </c>
      <c r="I5573" s="5">
        <f t="shared" si="4737"/>
        <v>0</v>
      </c>
      <c r="J5573" s="5">
        <f t="shared" si="4737"/>
        <v>0</v>
      </c>
      <c r="K5573" s="5">
        <f t="shared" si="4737"/>
        <v>0</v>
      </c>
      <c r="L5573" s="5">
        <f t="shared" si="4737"/>
        <v>0</v>
      </c>
      <c r="M5573" s="5">
        <f t="shared" si="4735"/>
        <v>5898.5</v>
      </c>
      <c r="N5573" s="5">
        <v>940</v>
      </c>
      <c r="O5573" s="5">
        <f t="shared" si="4738"/>
        <v>4028.569</v>
      </c>
      <c r="P5573" s="5">
        <f t="shared" si="4739"/>
        <v>1456.8</v>
      </c>
      <c r="Q5573" s="5">
        <f t="shared" si="4739"/>
        <v>891</v>
      </c>
      <c r="R5573" s="5">
        <f t="shared" si="4739"/>
        <v>0</v>
      </c>
      <c r="S5573" s="5">
        <f t="shared" si="4739"/>
        <v>0</v>
      </c>
      <c r="T5573" s="5">
        <v>940</v>
      </c>
      <c r="U5573" s="5">
        <f t="shared" si="4739"/>
        <v>1456.8</v>
      </c>
      <c r="V5573" s="36">
        <f t="shared" si="4739"/>
        <v>0</v>
      </c>
      <c r="W5573" s="5">
        <f t="shared" si="4692"/>
        <v>100</v>
      </c>
      <c r="X5573" s="26"/>
    </row>
    <row r="5574" spans="1:24" ht="78.75" x14ac:dyDescent="0.25">
      <c r="A5574" s="4" t="s">
        <v>331</v>
      </c>
      <c r="B5574" s="4" t="s">
        <v>1318</v>
      </c>
      <c r="C5574" s="4" t="s">
        <v>125</v>
      </c>
      <c r="D5574" s="4"/>
      <c r="E5574" s="14" t="s">
        <v>492</v>
      </c>
      <c r="F5574" s="5">
        <f t="shared" si="4737"/>
        <v>5898.5</v>
      </c>
      <c r="G5574" s="5">
        <f t="shared" si="4737"/>
        <v>5898.5</v>
      </c>
      <c r="H5574" s="5">
        <f t="shared" si="4737"/>
        <v>5898.5</v>
      </c>
      <c r="I5574" s="5">
        <f t="shared" si="4737"/>
        <v>0</v>
      </c>
      <c r="J5574" s="5">
        <f t="shared" si="4737"/>
        <v>0</v>
      </c>
      <c r="K5574" s="5">
        <f t="shared" si="4737"/>
        <v>0</v>
      </c>
      <c r="L5574" s="5">
        <f t="shared" si="4737"/>
        <v>0</v>
      </c>
      <c r="M5574" s="5">
        <f t="shared" si="4735"/>
        <v>5898.5</v>
      </c>
      <c r="N5574" s="5">
        <v>1198.7</v>
      </c>
      <c r="O5574" s="5">
        <f t="shared" si="4738"/>
        <v>4028.569</v>
      </c>
      <c r="P5574" s="5">
        <f t="shared" si="4739"/>
        <v>1456.8</v>
      </c>
      <c r="Q5574" s="5">
        <f t="shared" si="4739"/>
        <v>891</v>
      </c>
      <c r="R5574" s="5">
        <f t="shared" si="4739"/>
        <v>0</v>
      </c>
      <c r="S5574" s="5">
        <f t="shared" si="4739"/>
        <v>0</v>
      </c>
      <c r="T5574" s="5">
        <v>1198.7</v>
      </c>
      <c r="U5574" s="5">
        <f t="shared" si="4739"/>
        <v>1456.8</v>
      </c>
      <c r="V5574" s="36">
        <f t="shared" si="4739"/>
        <v>0</v>
      </c>
      <c r="W5574" s="5">
        <f t="shared" si="4692"/>
        <v>100</v>
      </c>
      <c r="X5574" s="26"/>
    </row>
    <row r="5575" spans="1:24" ht="31.5" x14ac:dyDescent="0.25">
      <c r="A5575" s="4" t="s">
        <v>331</v>
      </c>
      <c r="B5575" s="4" t="s">
        <v>1318</v>
      </c>
      <c r="C5575" s="4" t="s">
        <v>125</v>
      </c>
      <c r="D5575" s="4" t="s">
        <v>11</v>
      </c>
      <c r="E5575" s="14" t="s">
        <v>465</v>
      </c>
      <c r="F5575" s="5">
        <v>5898.5</v>
      </c>
      <c r="G5575" s="5">
        <v>5898.5</v>
      </c>
      <c r="H5575" s="5">
        <v>5898.5</v>
      </c>
      <c r="I5575" s="5"/>
      <c r="J5575" s="5"/>
      <c r="K5575" s="5"/>
      <c r="L5575" s="5"/>
      <c r="M5575" s="5">
        <f t="shared" si="4735"/>
        <v>5898.5</v>
      </c>
      <c r="N5575" s="5">
        <v>50</v>
      </c>
      <c r="O5575" s="5">
        <f>3137.569+891</f>
        <v>4028.569</v>
      </c>
      <c r="P5575" s="5">
        <v>1456.8</v>
      </c>
      <c r="Q5575" s="5">
        <v>891</v>
      </c>
      <c r="R5575" s="5">
        <v>0</v>
      </c>
      <c r="S5575" s="5">
        <v>0</v>
      </c>
      <c r="T5575" s="5">
        <v>50</v>
      </c>
      <c r="U5575" s="5">
        <v>1456.8</v>
      </c>
      <c r="V5575" s="36">
        <v>0</v>
      </c>
      <c r="W5575" s="5">
        <f t="shared" si="4692"/>
        <v>100</v>
      </c>
      <c r="X5575" s="26"/>
    </row>
    <row r="5576" spans="1:24" ht="31.5" x14ac:dyDescent="0.25">
      <c r="A5576" s="4" t="s">
        <v>331</v>
      </c>
      <c r="B5576" s="4" t="s">
        <v>1318</v>
      </c>
      <c r="C5576" s="4" t="s">
        <v>125</v>
      </c>
      <c r="D5576" s="4" t="s">
        <v>12</v>
      </c>
      <c r="E5576" s="14" t="s">
        <v>466</v>
      </c>
      <c r="F5576" s="5">
        <f t="shared" ref="F5576:L5578" si="4740">F5577</f>
        <v>100</v>
      </c>
      <c r="G5576" s="5">
        <f t="shared" si="4740"/>
        <v>100</v>
      </c>
      <c r="H5576" s="5">
        <f t="shared" si="4740"/>
        <v>100</v>
      </c>
      <c r="I5576" s="5">
        <f t="shared" si="4740"/>
        <v>0</v>
      </c>
      <c r="J5576" s="5">
        <f t="shared" si="4740"/>
        <v>0</v>
      </c>
      <c r="K5576" s="5">
        <f t="shared" si="4740"/>
        <v>0</v>
      </c>
      <c r="L5576" s="5">
        <f t="shared" si="4740"/>
        <v>0</v>
      </c>
      <c r="M5576" s="5">
        <f t="shared" si="4735"/>
        <v>100</v>
      </c>
      <c r="N5576" s="5">
        <v>50</v>
      </c>
      <c r="O5576" s="5">
        <f t="shared" ref="O5576:O5578" si="4741">O5577</f>
        <v>0</v>
      </c>
      <c r="P5576" s="5">
        <f t="shared" ref="P5576:V5578" si="4742">P5577</f>
        <v>0</v>
      </c>
      <c r="Q5576" s="5">
        <f t="shared" si="4742"/>
        <v>0</v>
      </c>
      <c r="R5576" s="5">
        <f t="shared" si="4742"/>
        <v>0</v>
      </c>
      <c r="S5576" s="5">
        <f t="shared" si="4742"/>
        <v>0</v>
      </c>
      <c r="T5576" s="5">
        <v>50</v>
      </c>
      <c r="U5576" s="5">
        <f t="shared" si="4742"/>
        <v>0</v>
      </c>
      <c r="V5576" s="36">
        <f t="shared" si="4742"/>
        <v>0</v>
      </c>
      <c r="W5576" s="5">
        <f t="shared" si="4692"/>
        <v>100</v>
      </c>
      <c r="X5576" s="26"/>
    </row>
    <row r="5577" spans="1:24" ht="31.5" x14ac:dyDescent="0.25">
      <c r="A5577" s="4" t="s">
        <v>331</v>
      </c>
      <c r="B5577" s="4" t="s">
        <v>1318</v>
      </c>
      <c r="C5577" s="4" t="s">
        <v>125</v>
      </c>
      <c r="D5577" s="4" t="s">
        <v>73</v>
      </c>
      <c r="E5577" s="14" t="s">
        <v>475</v>
      </c>
      <c r="F5577" s="5">
        <f t="shared" si="4740"/>
        <v>100</v>
      </c>
      <c r="G5577" s="5">
        <f t="shared" si="4740"/>
        <v>100</v>
      </c>
      <c r="H5577" s="5">
        <f t="shared" si="4740"/>
        <v>100</v>
      </c>
      <c r="I5577" s="5">
        <f t="shared" si="4740"/>
        <v>0</v>
      </c>
      <c r="J5577" s="5">
        <f t="shared" si="4740"/>
        <v>0</v>
      </c>
      <c r="K5577" s="5">
        <f t="shared" si="4740"/>
        <v>0</v>
      </c>
      <c r="L5577" s="5">
        <f t="shared" si="4740"/>
        <v>0</v>
      </c>
      <c r="M5577" s="5">
        <f t="shared" si="4735"/>
        <v>100</v>
      </c>
      <c r="N5577" s="5">
        <v>1148.7</v>
      </c>
      <c r="O5577" s="5">
        <f t="shared" si="4741"/>
        <v>0</v>
      </c>
      <c r="P5577" s="5">
        <f t="shared" si="4742"/>
        <v>0</v>
      </c>
      <c r="Q5577" s="5">
        <f t="shared" si="4742"/>
        <v>0</v>
      </c>
      <c r="R5577" s="5">
        <f t="shared" si="4742"/>
        <v>0</v>
      </c>
      <c r="S5577" s="5">
        <f t="shared" si="4742"/>
        <v>0</v>
      </c>
      <c r="T5577" s="5">
        <v>1148.7</v>
      </c>
      <c r="U5577" s="5">
        <f t="shared" si="4742"/>
        <v>0</v>
      </c>
      <c r="V5577" s="36">
        <f t="shared" si="4742"/>
        <v>0</v>
      </c>
      <c r="W5577" s="5">
        <f t="shared" si="4692"/>
        <v>100</v>
      </c>
      <c r="X5577" s="26"/>
    </row>
    <row r="5578" spans="1:24" ht="63" x14ac:dyDescent="0.25">
      <c r="A5578" s="4" t="s">
        <v>331</v>
      </c>
      <c r="B5578" s="4" t="s">
        <v>1318</v>
      </c>
      <c r="C5578" s="4" t="s">
        <v>125</v>
      </c>
      <c r="D5578" s="4" t="s">
        <v>72</v>
      </c>
      <c r="E5578" s="14" t="s">
        <v>1187</v>
      </c>
      <c r="F5578" s="5">
        <f t="shared" si="4740"/>
        <v>100</v>
      </c>
      <c r="G5578" s="5">
        <f t="shared" si="4740"/>
        <v>100</v>
      </c>
      <c r="H5578" s="5">
        <f t="shared" si="4740"/>
        <v>100</v>
      </c>
      <c r="I5578" s="5">
        <f t="shared" si="4740"/>
        <v>0</v>
      </c>
      <c r="J5578" s="5">
        <f t="shared" si="4740"/>
        <v>0</v>
      </c>
      <c r="K5578" s="5">
        <f t="shared" si="4740"/>
        <v>0</v>
      </c>
      <c r="L5578" s="5">
        <f t="shared" si="4740"/>
        <v>0</v>
      </c>
      <c r="M5578" s="5">
        <f t="shared" si="4735"/>
        <v>100</v>
      </c>
      <c r="N5578" s="5">
        <v>1148.7</v>
      </c>
      <c r="O5578" s="5">
        <f t="shared" si="4741"/>
        <v>0</v>
      </c>
      <c r="P5578" s="5">
        <f t="shared" si="4742"/>
        <v>0</v>
      </c>
      <c r="Q5578" s="5">
        <f t="shared" si="4742"/>
        <v>0</v>
      </c>
      <c r="R5578" s="5">
        <f t="shared" si="4742"/>
        <v>0</v>
      </c>
      <c r="S5578" s="5">
        <f t="shared" si="4742"/>
        <v>0</v>
      </c>
      <c r="T5578" s="5">
        <v>1148.7</v>
      </c>
      <c r="U5578" s="5">
        <f t="shared" si="4742"/>
        <v>0</v>
      </c>
      <c r="V5578" s="36">
        <f t="shared" si="4742"/>
        <v>0</v>
      </c>
      <c r="W5578" s="5">
        <f t="shared" si="4692"/>
        <v>100</v>
      </c>
      <c r="X5578" s="26"/>
    </row>
    <row r="5579" spans="1:24" ht="63" x14ac:dyDescent="0.25">
      <c r="A5579" s="4" t="s">
        <v>331</v>
      </c>
      <c r="B5579" s="4" t="s">
        <v>1318</v>
      </c>
      <c r="C5579" s="4" t="s">
        <v>99</v>
      </c>
      <c r="D5579" s="4"/>
      <c r="E5579" s="14" t="s">
        <v>493</v>
      </c>
      <c r="F5579" s="5">
        <v>100</v>
      </c>
      <c r="G5579" s="5">
        <v>100</v>
      </c>
      <c r="H5579" s="5">
        <v>100</v>
      </c>
      <c r="I5579" s="5"/>
      <c r="J5579" s="5"/>
      <c r="K5579" s="5"/>
      <c r="L5579" s="5"/>
      <c r="M5579" s="5">
        <f t="shared" si="4735"/>
        <v>100</v>
      </c>
      <c r="N5579" s="5">
        <v>3187</v>
      </c>
      <c r="O5579" s="5">
        <v>0</v>
      </c>
      <c r="P5579" s="5">
        <v>0</v>
      </c>
      <c r="Q5579" s="5">
        <v>0</v>
      </c>
      <c r="R5579" s="5">
        <v>0</v>
      </c>
      <c r="S5579" s="5">
        <v>0</v>
      </c>
      <c r="T5579" s="5">
        <v>3187</v>
      </c>
      <c r="U5579" s="5">
        <v>0</v>
      </c>
      <c r="V5579" s="36">
        <v>0</v>
      </c>
      <c r="W5579" s="5">
        <f t="shared" ref="W5579:W5642" si="4743">T5579/N5579*100</f>
        <v>100</v>
      </c>
      <c r="X5579" s="26"/>
    </row>
    <row r="5580" spans="1:24" ht="31.5" x14ac:dyDescent="0.25">
      <c r="A5580" s="4" t="s">
        <v>331</v>
      </c>
      <c r="B5580" s="4" t="s">
        <v>1318</v>
      </c>
      <c r="C5580" s="4" t="s">
        <v>99</v>
      </c>
      <c r="D5580" s="4" t="s">
        <v>11</v>
      </c>
      <c r="E5580" s="14" t="s">
        <v>465</v>
      </c>
      <c r="F5580" s="5">
        <f t="shared" ref="F5580:L5580" si="4744">F5581+F5585</f>
        <v>1311.6</v>
      </c>
      <c r="G5580" s="5">
        <f t="shared" si="4744"/>
        <v>1311.6</v>
      </c>
      <c r="H5580" s="5">
        <f t="shared" si="4744"/>
        <v>1311.6</v>
      </c>
      <c r="I5580" s="5">
        <f t="shared" si="4744"/>
        <v>0</v>
      </c>
      <c r="J5580" s="5">
        <f t="shared" si="4744"/>
        <v>0</v>
      </c>
      <c r="K5580" s="5">
        <f t="shared" si="4744"/>
        <v>0</v>
      </c>
      <c r="L5580" s="5">
        <f t="shared" si="4744"/>
        <v>181.43799999999999</v>
      </c>
      <c r="M5580" s="5">
        <f t="shared" si="4735"/>
        <v>1493.038</v>
      </c>
      <c r="N5580" s="5">
        <v>50</v>
      </c>
      <c r="O5580" s="5">
        <f>O5581+O5585</f>
        <v>1100.731</v>
      </c>
      <c r="P5580" s="5">
        <f t="shared" ref="P5580:V5580" si="4745">P5581+P5585</f>
        <v>0</v>
      </c>
      <c r="Q5580" s="5">
        <f t="shared" si="4745"/>
        <v>0</v>
      </c>
      <c r="R5580" s="5">
        <f t="shared" si="4745"/>
        <v>0</v>
      </c>
      <c r="S5580" s="5">
        <f t="shared" si="4745"/>
        <v>0</v>
      </c>
      <c r="T5580" s="5">
        <v>50</v>
      </c>
      <c r="U5580" s="5">
        <f t="shared" si="4745"/>
        <v>0</v>
      </c>
      <c r="V5580" s="36">
        <f t="shared" si="4745"/>
        <v>0</v>
      </c>
      <c r="W5580" s="5">
        <f t="shared" si="4743"/>
        <v>100</v>
      </c>
      <c r="X5580" s="26"/>
    </row>
    <row r="5581" spans="1:24" ht="31.5" x14ac:dyDescent="0.25">
      <c r="A5581" s="4" t="s">
        <v>331</v>
      </c>
      <c r="B5581" s="4" t="s">
        <v>1318</v>
      </c>
      <c r="C5581" s="4" t="s">
        <v>99</v>
      </c>
      <c r="D5581" s="4" t="s">
        <v>12</v>
      </c>
      <c r="E5581" s="14" t="s">
        <v>466</v>
      </c>
      <c r="F5581" s="5">
        <f t="shared" ref="F5581:L5583" si="4746">F5582</f>
        <v>1249.0999999999999</v>
      </c>
      <c r="G5581" s="5">
        <f t="shared" si="4746"/>
        <v>1249.0999999999999</v>
      </c>
      <c r="H5581" s="5">
        <f t="shared" si="4746"/>
        <v>1249.0999999999999</v>
      </c>
      <c r="I5581" s="5">
        <f t="shared" si="4746"/>
        <v>0</v>
      </c>
      <c r="J5581" s="5">
        <f t="shared" si="4746"/>
        <v>0</v>
      </c>
      <c r="K5581" s="5">
        <f t="shared" si="4746"/>
        <v>0</v>
      </c>
      <c r="L5581" s="5">
        <f t="shared" si="4746"/>
        <v>193.2</v>
      </c>
      <c r="M5581" s="5">
        <f t="shared" si="4735"/>
        <v>1442.3</v>
      </c>
      <c r="N5581" s="5">
        <v>50</v>
      </c>
      <c r="O5581" s="5">
        <f t="shared" ref="O5581:O5583" si="4747">O5582</f>
        <v>1070.9349999999999</v>
      </c>
      <c r="P5581" s="5">
        <f t="shared" ref="P5581:V5583" si="4748">P5582</f>
        <v>0</v>
      </c>
      <c r="Q5581" s="5">
        <f t="shared" si="4748"/>
        <v>0</v>
      </c>
      <c r="R5581" s="5">
        <f t="shared" si="4748"/>
        <v>0</v>
      </c>
      <c r="S5581" s="5">
        <f t="shared" si="4748"/>
        <v>0</v>
      </c>
      <c r="T5581" s="5">
        <v>50</v>
      </c>
      <c r="U5581" s="5">
        <f t="shared" si="4748"/>
        <v>0</v>
      </c>
      <c r="V5581" s="36">
        <f t="shared" si="4748"/>
        <v>0</v>
      </c>
      <c r="W5581" s="5">
        <f t="shared" si="4743"/>
        <v>100</v>
      </c>
      <c r="X5581" s="26"/>
    </row>
    <row r="5582" spans="1:24" ht="31.5" x14ac:dyDescent="0.25">
      <c r="A5582" s="4" t="s">
        <v>331</v>
      </c>
      <c r="B5582" s="4" t="s">
        <v>1318</v>
      </c>
      <c r="C5582" s="4" t="s">
        <v>99</v>
      </c>
      <c r="D5582" s="4" t="s">
        <v>73</v>
      </c>
      <c r="E5582" s="14" t="s">
        <v>475</v>
      </c>
      <c r="F5582" s="5">
        <f t="shared" si="4746"/>
        <v>1249.0999999999999</v>
      </c>
      <c r="G5582" s="5">
        <f t="shared" si="4746"/>
        <v>1249.0999999999999</v>
      </c>
      <c r="H5582" s="5">
        <f t="shared" si="4746"/>
        <v>1249.0999999999999</v>
      </c>
      <c r="I5582" s="5">
        <f t="shared" si="4746"/>
        <v>0</v>
      </c>
      <c r="J5582" s="5">
        <f t="shared" si="4746"/>
        <v>0</v>
      </c>
      <c r="K5582" s="5">
        <f t="shared" si="4746"/>
        <v>0</v>
      </c>
      <c r="L5582" s="5">
        <f t="shared" si="4746"/>
        <v>193.2</v>
      </c>
      <c r="M5582" s="5">
        <f t="shared" si="4735"/>
        <v>1442.3</v>
      </c>
      <c r="N5582" s="5">
        <v>3137</v>
      </c>
      <c r="O5582" s="5">
        <f t="shared" si="4747"/>
        <v>1070.9349999999999</v>
      </c>
      <c r="P5582" s="5">
        <f t="shared" si="4748"/>
        <v>0</v>
      </c>
      <c r="Q5582" s="5">
        <f t="shared" si="4748"/>
        <v>0</v>
      </c>
      <c r="R5582" s="5">
        <f t="shared" si="4748"/>
        <v>0</v>
      </c>
      <c r="S5582" s="5">
        <f t="shared" si="4748"/>
        <v>0</v>
      </c>
      <c r="T5582" s="5">
        <v>3137</v>
      </c>
      <c r="U5582" s="5">
        <f t="shared" si="4748"/>
        <v>0</v>
      </c>
      <c r="V5582" s="36">
        <f t="shared" si="4748"/>
        <v>0</v>
      </c>
      <c r="W5582" s="5">
        <f t="shared" si="4743"/>
        <v>100</v>
      </c>
      <c r="X5582" s="26"/>
    </row>
    <row r="5583" spans="1:24" ht="63" x14ac:dyDescent="0.25">
      <c r="A5583" s="4" t="s">
        <v>331</v>
      </c>
      <c r="B5583" s="4" t="s">
        <v>1318</v>
      </c>
      <c r="C5583" s="4" t="s">
        <v>99</v>
      </c>
      <c r="D5583" s="4" t="s">
        <v>72</v>
      </c>
      <c r="E5583" s="14" t="s">
        <v>1187</v>
      </c>
      <c r="F5583" s="5">
        <f t="shared" si="4746"/>
        <v>1249.0999999999999</v>
      </c>
      <c r="G5583" s="5">
        <f t="shared" si="4746"/>
        <v>1249.0999999999999</v>
      </c>
      <c r="H5583" s="5">
        <f t="shared" si="4746"/>
        <v>1249.0999999999999</v>
      </c>
      <c r="I5583" s="5">
        <f t="shared" si="4746"/>
        <v>0</v>
      </c>
      <c r="J5583" s="5">
        <f t="shared" si="4746"/>
        <v>0</v>
      </c>
      <c r="K5583" s="5">
        <f t="shared" si="4746"/>
        <v>0</v>
      </c>
      <c r="L5583" s="5">
        <f t="shared" si="4746"/>
        <v>193.2</v>
      </c>
      <c r="M5583" s="5">
        <f t="shared" si="4735"/>
        <v>1442.3</v>
      </c>
      <c r="N5583" s="5">
        <v>3137</v>
      </c>
      <c r="O5583" s="5">
        <f t="shared" si="4747"/>
        <v>1070.9349999999999</v>
      </c>
      <c r="P5583" s="5">
        <f t="shared" si="4748"/>
        <v>0</v>
      </c>
      <c r="Q5583" s="5">
        <f t="shared" si="4748"/>
        <v>0</v>
      </c>
      <c r="R5583" s="5">
        <f t="shared" si="4748"/>
        <v>0</v>
      </c>
      <c r="S5583" s="5">
        <f t="shared" si="4748"/>
        <v>0</v>
      </c>
      <c r="T5583" s="5">
        <v>3137</v>
      </c>
      <c r="U5583" s="5">
        <f t="shared" si="4748"/>
        <v>0</v>
      </c>
      <c r="V5583" s="36">
        <f t="shared" si="4748"/>
        <v>0</v>
      </c>
      <c r="W5583" s="5">
        <f t="shared" si="4743"/>
        <v>100</v>
      </c>
      <c r="X5583" s="26"/>
    </row>
    <row r="5584" spans="1:24" ht="31.5" x14ac:dyDescent="0.25">
      <c r="A5584" s="4" t="s">
        <v>331</v>
      </c>
      <c r="B5584" s="4" t="s">
        <v>1318</v>
      </c>
      <c r="C5584" s="4" t="s">
        <v>194</v>
      </c>
      <c r="D5584" s="4"/>
      <c r="E5584" s="14" t="s">
        <v>948</v>
      </c>
      <c r="F5584" s="5">
        <v>1249.0999999999999</v>
      </c>
      <c r="G5584" s="5">
        <v>1249.0999999999999</v>
      </c>
      <c r="H5584" s="5">
        <v>1249.0999999999999</v>
      </c>
      <c r="I5584" s="5"/>
      <c r="J5584" s="5"/>
      <c r="K5584" s="5"/>
      <c r="L5584" s="5">
        <v>193.2</v>
      </c>
      <c r="M5584" s="5">
        <f t="shared" si="4735"/>
        <v>1442.3</v>
      </c>
      <c r="N5584" s="5">
        <v>849</v>
      </c>
      <c r="O5584" s="5">
        <v>1070.9349999999999</v>
      </c>
      <c r="P5584" s="5">
        <v>0</v>
      </c>
      <c r="Q5584" s="5">
        <v>0</v>
      </c>
      <c r="R5584" s="5">
        <v>0</v>
      </c>
      <c r="S5584" s="5">
        <v>0</v>
      </c>
      <c r="T5584" s="5">
        <v>849</v>
      </c>
      <c r="U5584" s="5">
        <v>0</v>
      </c>
      <c r="V5584" s="36">
        <v>0</v>
      </c>
      <c r="W5584" s="5">
        <f t="shared" si="4743"/>
        <v>100</v>
      </c>
      <c r="X5584" s="26"/>
    </row>
    <row r="5585" spans="1:25" x14ac:dyDescent="0.25">
      <c r="A5585" s="4" t="s">
        <v>331</v>
      </c>
      <c r="B5585" s="4" t="s">
        <v>1318</v>
      </c>
      <c r="C5585" s="4" t="s">
        <v>1499</v>
      </c>
      <c r="D5585" s="4"/>
      <c r="E5585" s="14" t="s">
        <v>951</v>
      </c>
      <c r="F5585" s="5">
        <f t="shared" ref="F5585:L5587" si="4749">F5586</f>
        <v>62.5</v>
      </c>
      <c r="G5585" s="5">
        <f t="shared" si="4749"/>
        <v>62.5</v>
      </c>
      <c r="H5585" s="5">
        <f t="shared" si="4749"/>
        <v>62.5</v>
      </c>
      <c r="I5585" s="5">
        <f t="shared" si="4749"/>
        <v>0</v>
      </c>
      <c r="J5585" s="5">
        <f t="shared" si="4749"/>
        <v>0</v>
      </c>
      <c r="K5585" s="5">
        <f t="shared" si="4749"/>
        <v>0</v>
      </c>
      <c r="L5585" s="5">
        <f t="shared" si="4749"/>
        <v>-11.762</v>
      </c>
      <c r="M5585" s="5">
        <f t="shared" si="4735"/>
        <v>50.738</v>
      </c>
      <c r="N5585" s="5">
        <v>849</v>
      </c>
      <c r="O5585" s="5">
        <f t="shared" ref="O5585:O5587" si="4750">O5586</f>
        <v>29.795999999999999</v>
      </c>
      <c r="P5585" s="5">
        <f t="shared" ref="P5585:V5587" si="4751">P5586</f>
        <v>0</v>
      </c>
      <c r="Q5585" s="5">
        <f t="shared" si="4751"/>
        <v>0</v>
      </c>
      <c r="R5585" s="5">
        <f t="shared" si="4751"/>
        <v>0</v>
      </c>
      <c r="S5585" s="5">
        <f t="shared" si="4751"/>
        <v>0</v>
      </c>
      <c r="T5585" s="5">
        <v>849</v>
      </c>
      <c r="U5585" s="5">
        <f t="shared" si="4751"/>
        <v>0</v>
      </c>
      <c r="V5585" s="36">
        <f t="shared" si="4751"/>
        <v>0</v>
      </c>
      <c r="W5585" s="5">
        <f t="shared" si="4743"/>
        <v>100</v>
      </c>
      <c r="X5585" s="26"/>
    </row>
    <row r="5586" spans="1:25" ht="47.25" x14ac:dyDescent="0.25">
      <c r="A5586" s="4" t="s">
        <v>331</v>
      </c>
      <c r="B5586" s="4" t="s">
        <v>1318</v>
      </c>
      <c r="C5586" s="4" t="s">
        <v>1704</v>
      </c>
      <c r="D5586" s="4"/>
      <c r="E5586" s="14" t="s">
        <v>1705</v>
      </c>
      <c r="F5586" s="5">
        <f t="shared" si="4749"/>
        <v>62.5</v>
      </c>
      <c r="G5586" s="5">
        <f t="shared" si="4749"/>
        <v>62.5</v>
      </c>
      <c r="H5586" s="5">
        <f t="shared" si="4749"/>
        <v>62.5</v>
      </c>
      <c r="I5586" s="5">
        <f t="shared" si="4749"/>
        <v>0</v>
      </c>
      <c r="J5586" s="5">
        <f t="shared" si="4749"/>
        <v>0</v>
      </c>
      <c r="K5586" s="5">
        <f t="shared" si="4749"/>
        <v>0</v>
      </c>
      <c r="L5586" s="5">
        <f t="shared" si="4749"/>
        <v>-11.762</v>
      </c>
      <c r="M5586" s="5">
        <f t="shared" si="4735"/>
        <v>50.738</v>
      </c>
      <c r="N5586" s="5">
        <v>849</v>
      </c>
      <c r="O5586" s="5">
        <f t="shared" si="4750"/>
        <v>29.795999999999999</v>
      </c>
      <c r="P5586" s="5">
        <f t="shared" si="4751"/>
        <v>0</v>
      </c>
      <c r="Q5586" s="5">
        <f t="shared" si="4751"/>
        <v>0</v>
      </c>
      <c r="R5586" s="5">
        <f t="shared" si="4751"/>
        <v>0</v>
      </c>
      <c r="S5586" s="5">
        <f t="shared" si="4751"/>
        <v>0</v>
      </c>
      <c r="T5586" s="5">
        <v>849</v>
      </c>
      <c r="U5586" s="5">
        <f t="shared" si="4751"/>
        <v>0</v>
      </c>
      <c r="V5586" s="36">
        <f t="shared" si="4751"/>
        <v>0</v>
      </c>
      <c r="W5586" s="5">
        <f t="shared" si="4743"/>
        <v>100</v>
      </c>
      <c r="X5586" s="26"/>
    </row>
    <row r="5587" spans="1:25" x14ac:dyDescent="0.25">
      <c r="A5587" s="4" t="s">
        <v>331</v>
      </c>
      <c r="B5587" s="4" t="s">
        <v>1318</v>
      </c>
      <c r="C5587" s="4" t="s">
        <v>1706</v>
      </c>
      <c r="D5587" s="4"/>
      <c r="E5587" s="14" t="s">
        <v>1707</v>
      </c>
      <c r="F5587" s="5">
        <f t="shared" si="4749"/>
        <v>62.5</v>
      </c>
      <c r="G5587" s="5">
        <f t="shared" si="4749"/>
        <v>62.5</v>
      </c>
      <c r="H5587" s="5">
        <f t="shared" si="4749"/>
        <v>62.5</v>
      </c>
      <c r="I5587" s="5">
        <f t="shared" si="4749"/>
        <v>0</v>
      </c>
      <c r="J5587" s="5">
        <f t="shared" si="4749"/>
        <v>0</v>
      </c>
      <c r="K5587" s="5">
        <f t="shared" si="4749"/>
        <v>0</v>
      </c>
      <c r="L5587" s="5">
        <f t="shared" si="4749"/>
        <v>-11.762</v>
      </c>
      <c r="M5587" s="5">
        <f t="shared" si="4735"/>
        <v>50.738</v>
      </c>
      <c r="N5587" s="5">
        <v>849</v>
      </c>
      <c r="O5587" s="5">
        <f t="shared" si="4750"/>
        <v>29.795999999999999</v>
      </c>
      <c r="P5587" s="5">
        <f t="shared" si="4751"/>
        <v>0</v>
      </c>
      <c r="Q5587" s="5">
        <f t="shared" si="4751"/>
        <v>0</v>
      </c>
      <c r="R5587" s="5">
        <f t="shared" si="4751"/>
        <v>0</v>
      </c>
      <c r="S5587" s="5">
        <f t="shared" si="4751"/>
        <v>0</v>
      </c>
      <c r="T5587" s="5">
        <v>849</v>
      </c>
      <c r="U5587" s="5">
        <f t="shared" si="4751"/>
        <v>0</v>
      </c>
      <c r="V5587" s="36">
        <f t="shared" si="4751"/>
        <v>0</v>
      </c>
      <c r="W5587" s="5">
        <f t="shared" si="4743"/>
        <v>100</v>
      </c>
      <c r="X5587" s="26"/>
    </row>
    <row r="5588" spans="1:25" ht="31.5" x14ac:dyDescent="0.25">
      <c r="A5588" s="4" t="s">
        <v>331</v>
      </c>
      <c r="B5588" s="4" t="s">
        <v>1318</v>
      </c>
      <c r="C5588" s="4" t="s">
        <v>1706</v>
      </c>
      <c r="D5588" s="4" t="s">
        <v>11</v>
      </c>
      <c r="E5588" s="14" t="s">
        <v>465</v>
      </c>
      <c r="F5588" s="5">
        <v>62.5</v>
      </c>
      <c r="G5588" s="5">
        <v>62.5</v>
      </c>
      <c r="H5588" s="5">
        <v>62.5</v>
      </c>
      <c r="I5588" s="5"/>
      <c r="J5588" s="5"/>
      <c r="K5588" s="5"/>
      <c r="L5588" s="5">
        <f>-20.617+8.855</f>
        <v>-11.762</v>
      </c>
      <c r="M5588" s="5">
        <f t="shared" si="4735"/>
        <v>50.738</v>
      </c>
      <c r="N5588" s="5">
        <v>849</v>
      </c>
      <c r="O5588" s="5">
        <v>29.795999999999999</v>
      </c>
      <c r="P5588" s="5">
        <v>0</v>
      </c>
      <c r="Q5588" s="5">
        <v>0</v>
      </c>
      <c r="R5588" s="5">
        <v>0</v>
      </c>
      <c r="S5588" s="5">
        <v>0</v>
      </c>
      <c r="T5588" s="5">
        <v>849</v>
      </c>
      <c r="U5588" s="5">
        <v>0</v>
      </c>
      <c r="V5588" s="36">
        <v>0</v>
      </c>
      <c r="W5588" s="5">
        <f t="shared" si="4743"/>
        <v>100</v>
      </c>
      <c r="X5588" s="26"/>
    </row>
    <row r="5589" spans="1:25" ht="31.5" x14ac:dyDescent="0.25">
      <c r="A5589" s="4" t="s">
        <v>331</v>
      </c>
      <c r="B5589" s="4" t="s">
        <v>1318</v>
      </c>
      <c r="C5589" s="4" t="s">
        <v>1706</v>
      </c>
      <c r="D5589" s="4" t="s">
        <v>12</v>
      </c>
      <c r="E5589" s="14" t="s">
        <v>466</v>
      </c>
      <c r="F5589" s="5">
        <f t="shared" ref="F5589:L5589" si="4752">F5590</f>
        <v>12765.3</v>
      </c>
      <c r="G5589" s="5">
        <f t="shared" si="4752"/>
        <v>12765.3</v>
      </c>
      <c r="H5589" s="5">
        <f t="shared" si="4752"/>
        <v>12765.3</v>
      </c>
      <c r="I5589" s="5">
        <f t="shared" si="4752"/>
        <v>0</v>
      </c>
      <c r="J5589" s="5">
        <f t="shared" si="4752"/>
        <v>0</v>
      </c>
      <c r="K5589" s="5">
        <f t="shared" si="4752"/>
        <v>0</v>
      </c>
      <c r="L5589" s="5">
        <f t="shared" si="4752"/>
        <v>124</v>
      </c>
      <c r="M5589" s="5">
        <f t="shared" si="4735"/>
        <v>12889.3</v>
      </c>
      <c r="N5589" s="5">
        <v>849</v>
      </c>
      <c r="O5589" s="5">
        <f>O5590</f>
        <v>8983.06</v>
      </c>
      <c r="P5589" s="5">
        <f t="shared" ref="P5589:V5589" si="4753">P5590</f>
        <v>0</v>
      </c>
      <c r="Q5589" s="5">
        <f t="shared" si="4753"/>
        <v>0</v>
      </c>
      <c r="R5589" s="5">
        <f t="shared" si="4753"/>
        <v>0</v>
      </c>
      <c r="S5589" s="5">
        <f t="shared" si="4753"/>
        <v>0</v>
      </c>
      <c r="T5589" s="5">
        <v>849</v>
      </c>
      <c r="U5589" s="5">
        <f t="shared" si="4753"/>
        <v>0</v>
      </c>
      <c r="V5589" s="36">
        <f t="shared" si="4753"/>
        <v>0</v>
      </c>
      <c r="W5589" s="5">
        <f t="shared" si="4743"/>
        <v>100</v>
      </c>
      <c r="X5589" s="26"/>
    </row>
    <row r="5590" spans="1:25" ht="31.5" hidden="1" x14ac:dyDescent="0.25">
      <c r="A5590" s="4" t="s">
        <v>331</v>
      </c>
      <c r="B5590" s="4" t="s">
        <v>1318</v>
      </c>
      <c r="C5590" s="4" t="s">
        <v>7</v>
      </c>
      <c r="D5590" s="4"/>
      <c r="E5590" s="14" t="s">
        <v>989</v>
      </c>
      <c r="F5590" s="5">
        <f t="shared" ref="F5590:L5590" si="4754">F5591+F5594</f>
        <v>12765.3</v>
      </c>
      <c r="G5590" s="5">
        <f t="shared" si="4754"/>
        <v>12765.3</v>
      </c>
      <c r="H5590" s="5">
        <f t="shared" si="4754"/>
        <v>12765.3</v>
      </c>
      <c r="I5590" s="5">
        <f t="shared" si="4754"/>
        <v>0</v>
      </c>
      <c r="J5590" s="5">
        <f t="shared" si="4754"/>
        <v>0</v>
      </c>
      <c r="K5590" s="5">
        <f t="shared" si="4754"/>
        <v>0</v>
      </c>
      <c r="L5590" s="5">
        <f t="shared" si="4754"/>
        <v>124</v>
      </c>
      <c r="M5590" s="5">
        <f t="shared" si="4735"/>
        <v>12889.3</v>
      </c>
      <c r="N5590" s="5">
        <v>0</v>
      </c>
      <c r="O5590" s="5">
        <f>O5591+O5594</f>
        <v>8983.06</v>
      </c>
      <c r="P5590" s="5">
        <f t="shared" ref="P5590:V5590" si="4755">P5591+P5594</f>
        <v>0</v>
      </c>
      <c r="Q5590" s="5">
        <f t="shared" si="4755"/>
        <v>0</v>
      </c>
      <c r="R5590" s="5">
        <f t="shared" si="4755"/>
        <v>0</v>
      </c>
      <c r="S5590" s="5">
        <f t="shared" si="4755"/>
        <v>0</v>
      </c>
      <c r="T5590" s="5">
        <v>0</v>
      </c>
      <c r="U5590" s="5">
        <f t="shared" si="4755"/>
        <v>0</v>
      </c>
      <c r="V5590" s="36">
        <f t="shared" si="4755"/>
        <v>0</v>
      </c>
      <c r="W5590" s="5" t="e">
        <f t="shared" si="4743"/>
        <v>#DIV/0!</v>
      </c>
      <c r="X5590" s="24" t="s">
        <v>1214</v>
      </c>
    </row>
    <row r="5591" spans="1:25" ht="31.5" hidden="1" x14ac:dyDescent="0.25">
      <c r="A5591" s="4" t="s">
        <v>331</v>
      </c>
      <c r="B5591" s="4" t="s">
        <v>1318</v>
      </c>
      <c r="C5591" s="4" t="s">
        <v>8</v>
      </c>
      <c r="D5591" s="4"/>
      <c r="E5591" s="14" t="s">
        <v>990</v>
      </c>
      <c r="F5591" s="5">
        <f t="shared" ref="F5591:L5592" si="4756">F5592</f>
        <v>11809.3</v>
      </c>
      <c r="G5591" s="5">
        <f t="shared" si="4756"/>
        <v>11809.3</v>
      </c>
      <c r="H5591" s="5">
        <f t="shared" si="4756"/>
        <v>11809.3</v>
      </c>
      <c r="I5591" s="5">
        <f t="shared" si="4756"/>
        <v>0</v>
      </c>
      <c r="J5591" s="5">
        <f t="shared" si="4756"/>
        <v>0</v>
      </c>
      <c r="K5591" s="5">
        <f t="shared" si="4756"/>
        <v>0</v>
      </c>
      <c r="L5591" s="5">
        <f t="shared" si="4756"/>
        <v>124</v>
      </c>
      <c r="M5591" s="5">
        <f t="shared" si="4735"/>
        <v>11933.3</v>
      </c>
      <c r="N5591" s="5">
        <v>0</v>
      </c>
      <c r="O5591" s="5">
        <f>O5592</f>
        <v>8280.7199999999993</v>
      </c>
      <c r="P5591" s="5">
        <f t="shared" ref="P5591:V5592" si="4757">P5592</f>
        <v>0</v>
      </c>
      <c r="Q5591" s="5">
        <f t="shared" si="4757"/>
        <v>0</v>
      </c>
      <c r="R5591" s="5">
        <f t="shared" si="4757"/>
        <v>0</v>
      </c>
      <c r="S5591" s="5">
        <f t="shared" si="4757"/>
        <v>0</v>
      </c>
      <c r="T5591" s="5">
        <v>0</v>
      </c>
      <c r="U5591" s="5">
        <f t="shared" si="4757"/>
        <v>0</v>
      </c>
      <c r="V5591" s="36">
        <f t="shared" si="4757"/>
        <v>0</v>
      </c>
      <c r="W5591" s="5" t="e">
        <f t="shared" si="4743"/>
        <v>#DIV/0!</v>
      </c>
      <c r="X5591" s="24" t="s">
        <v>1214</v>
      </c>
    </row>
    <row r="5592" spans="1:25" ht="63" hidden="1" x14ac:dyDescent="0.25">
      <c r="A5592" s="4" t="s">
        <v>331</v>
      </c>
      <c r="B5592" s="4" t="s">
        <v>1318</v>
      </c>
      <c r="C5592" s="4" t="s">
        <v>9</v>
      </c>
      <c r="D5592" s="4"/>
      <c r="E5592" s="14" t="s">
        <v>991</v>
      </c>
      <c r="F5592" s="5">
        <f t="shared" si="4756"/>
        <v>11809.3</v>
      </c>
      <c r="G5592" s="5">
        <f t="shared" si="4756"/>
        <v>11809.3</v>
      </c>
      <c r="H5592" s="5">
        <f t="shared" si="4756"/>
        <v>11809.3</v>
      </c>
      <c r="I5592" s="5">
        <f t="shared" si="4756"/>
        <v>0</v>
      </c>
      <c r="J5592" s="5">
        <f t="shared" si="4756"/>
        <v>0</v>
      </c>
      <c r="K5592" s="5">
        <f t="shared" si="4756"/>
        <v>0</v>
      </c>
      <c r="L5592" s="5">
        <f t="shared" si="4756"/>
        <v>124</v>
      </c>
      <c r="M5592" s="5">
        <f t="shared" si="4735"/>
        <v>11933.3</v>
      </c>
      <c r="N5592" s="5">
        <v>0</v>
      </c>
      <c r="O5592" s="5">
        <f>O5593</f>
        <v>8280.7199999999993</v>
      </c>
      <c r="P5592" s="5">
        <f t="shared" si="4757"/>
        <v>0</v>
      </c>
      <c r="Q5592" s="5">
        <f t="shared" si="4757"/>
        <v>0</v>
      </c>
      <c r="R5592" s="5">
        <f t="shared" si="4757"/>
        <v>0</v>
      </c>
      <c r="S5592" s="5">
        <f t="shared" si="4757"/>
        <v>0</v>
      </c>
      <c r="T5592" s="5">
        <v>0</v>
      </c>
      <c r="U5592" s="5">
        <f t="shared" si="4757"/>
        <v>0</v>
      </c>
      <c r="V5592" s="36">
        <f t="shared" si="4757"/>
        <v>0</v>
      </c>
      <c r="W5592" s="5" t="e">
        <f t="shared" si="4743"/>
        <v>#DIV/0!</v>
      </c>
      <c r="X5592" s="24" t="s">
        <v>1214</v>
      </c>
    </row>
    <row r="5593" spans="1:25" ht="31.5" hidden="1" x14ac:dyDescent="0.25">
      <c r="A5593" s="4" t="s">
        <v>331</v>
      </c>
      <c r="B5593" s="4" t="s">
        <v>1318</v>
      </c>
      <c r="C5593" s="4" t="s">
        <v>340</v>
      </c>
      <c r="D5593" s="4"/>
      <c r="E5593" s="14" t="s">
        <v>681</v>
      </c>
      <c r="F5593" s="5">
        <v>11809.3</v>
      </c>
      <c r="G5593" s="5">
        <v>11809.3</v>
      </c>
      <c r="H5593" s="5">
        <v>11809.3</v>
      </c>
      <c r="I5593" s="5"/>
      <c r="J5593" s="5"/>
      <c r="K5593" s="5"/>
      <c r="L5593" s="5">
        <v>124</v>
      </c>
      <c r="M5593" s="5">
        <f t="shared" si="4735"/>
        <v>11933.3</v>
      </c>
      <c r="N5593" s="5">
        <v>0</v>
      </c>
      <c r="O5593" s="5">
        <v>8280.7199999999993</v>
      </c>
      <c r="P5593" s="5">
        <v>0</v>
      </c>
      <c r="Q5593" s="5">
        <v>0</v>
      </c>
      <c r="R5593" s="5">
        <v>0</v>
      </c>
      <c r="S5593" s="5">
        <v>0</v>
      </c>
      <c r="T5593" s="5">
        <v>0</v>
      </c>
      <c r="U5593" s="5">
        <v>0</v>
      </c>
      <c r="V5593" s="36">
        <v>0</v>
      </c>
      <c r="W5593" s="5" t="e">
        <f t="shared" si="4743"/>
        <v>#DIV/0!</v>
      </c>
      <c r="X5593" s="24" t="s">
        <v>1214</v>
      </c>
    </row>
    <row r="5594" spans="1:25" ht="31.5" hidden="1" x14ac:dyDescent="0.25">
      <c r="A5594" s="4" t="s">
        <v>331</v>
      </c>
      <c r="B5594" s="4" t="s">
        <v>1318</v>
      </c>
      <c r="C5594" s="4" t="s">
        <v>340</v>
      </c>
      <c r="D5594" s="4" t="s">
        <v>11</v>
      </c>
      <c r="E5594" s="14" t="s">
        <v>465</v>
      </c>
      <c r="F5594" s="5">
        <f t="shared" ref="F5594:K5594" si="4758">F5595+F5597</f>
        <v>956</v>
      </c>
      <c r="G5594" s="5">
        <f t="shared" si="4758"/>
        <v>956</v>
      </c>
      <c r="H5594" s="5">
        <f t="shared" si="4758"/>
        <v>956</v>
      </c>
      <c r="I5594" s="5">
        <f t="shared" si="4758"/>
        <v>0</v>
      </c>
      <c r="J5594" s="5">
        <f t="shared" si="4758"/>
        <v>0</v>
      </c>
      <c r="K5594" s="5">
        <f t="shared" si="4758"/>
        <v>0</v>
      </c>
      <c r="L5594" s="5">
        <f>L5595+L5597+L5599</f>
        <v>0</v>
      </c>
      <c r="M5594" s="5">
        <f t="shared" si="4735"/>
        <v>956</v>
      </c>
      <c r="N5594" s="5">
        <v>0</v>
      </c>
      <c r="O5594" s="5">
        <f>O5595+O5597</f>
        <v>702.34</v>
      </c>
      <c r="P5594" s="5">
        <f t="shared" ref="P5594:V5594" si="4759">P5595+P5597</f>
        <v>0</v>
      </c>
      <c r="Q5594" s="5">
        <f t="shared" si="4759"/>
        <v>0</v>
      </c>
      <c r="R5594" s="5">
        <f t="shared" si="4759"/>
        <v>0</v>
      </c>
      <c r="S5594" s="5">
        <f t="shared" si="4759"/>
        <v>0</v>
      </c>
      <c r="T5594" s="5">
        <v>0</v>
      </c>
      <c r="U5594" s="5">
        <f t="shared" si="4759"/>
        <v>0</v>
      </c>
      <c r="V5594" s="36">
        <f t="shared" si="4759"/>
        <v>0</v>
      </c>
      <c r="W5594" s="5" t="e">
        <f t="shared" si="4743"/>
        <v>#DIV/0!</v>
      </c>
      <c r="X5594" s="24" t="s">
        <v>1214</v>
      </c>
    </row>
    <row r="5595" spans="1:25" ht="31.5" hidden="1" x14ac:dyDescent="0.25">
      <c r="A5595" s="4" t="s">
        <v>331</v>
      </c>
      <c r="B5595" s="4" t="s">
        <v>1318</v>
      </c>
      <c r="C5595" s="4" t="s">
        <v>340</v>
      </c>
      <c r="D5595" s="4" t="s">
        <v>12</v>
      </c>
      <c r="E5595" s="14" t="s">
        <v>466</v>
      </c>
      <c r="F5595" s="5">
        <f t="shared" ref="F5595:L5595" si="4760">F5596</f>
        <v>0</v>
      </c>
      <c r="G5595" s="5">
        <f t="shared" si="4760"/>
        <v>0</v>
      </c>
      <c r="H5595" s="5">
        <f t="shared" si="4760"/>
        <v>0</v>
      </c>
      <c r="I5595" s="5">
        <f t="shared" si="4760"/>
        <v>0</v>
      </c>
      <c r="J5595" s="5">
        <f t="shared" si="4760"/>
        <v>0</v>
      </c>
      <c r="K5595" s="5">
        <f t="shared" si="4760"/>
        <v>0</v>
      </c>
      <c r="L5595" s="5">
        <f t="shared" si="4760"/>
        <v>0</v>
      </c>
      <c r="M5595" s="5">
        <f t="shared" si="4735"/>
        <v>0</v>
      </c>
      <c r="N5595" s="5">
        <v>0</v>
      </c>
      <c r="O5595" s="5">
        <f>O5596</f>
        <v>4.2228000000000003</v>
      </c>
      <c r="P5595" s="5">
        <f t="shared" ref="P5595:V5595" si="4761">P5596</f>
        <v>0</v>
      </c>
      <c r="Q5595" s="5">
        <f t="shared" si="4761"/>
        <v>0</v>
      </c>
      <c r="R5595" s="5">
        <f t="shared" si="4761"/>
        <v>0</v>
      </c>
      <c r="S5595" s="5">
        <f t="shared" si="4761"/>
        <v>0</v>
      </c>
      <c r="T5595" s="5">
        <v>0</v>
      </c>
      <c r="U5595" s="5">
        <f t="shared" si="4761"/>
        <v>0</v>
      </c>
      <c r="V5595" s="36">
        <f t="shared" si="4761"/>
        <v>0</v>
      </c>
      <c r="W5595" s="5" t="e">
        <f t="shared" si="4743"/>
        <v>#DIV/0!</v>
      </c>
      <c r="X5595" s="24" t="s">
        <v>1214</v>
      </c>
    </row>
    <row r="5596" spans="1:25" ht="31.5" x14ac:dyDescent="0.25">
      <c r="A5596" s="4" t="s">
        <v>331</v>
      </c>
      <c r="B5596" s="4" t="s">
        <v>1318</v>
      </c>
      <c r="C5596" s="4" t="s">
        <v>22</v>
      </c>
      <c r="D5596" s="4"/>
      <c r="E5596" s="14" t="s">
        <v>699</v>
      </c>
      <c r="F5596" s="5"/>
      <c r="G5596" s="5"/>
      <c r="H5596" s="5"/>
      <c r="I5596" s="5"/>
      <c r="J5596" s="5"/>
      <c r="K5596" s="5"/>
      <c r="L5596" s="5"/>
      <c r="M5596" s="5">
        <f t="shared" si="4735"/>
        <v>0</v>
      </c>
      <c r="N5596" s="5">
        <v>338549.81075</v>
      </c>
      <c r="O5596" s="5">
        <v>4.2228000000000003</v>
      </c>
      <c r="P5596" s="5">
        <v>0</v>
      </c>
      <c r="Q5596" s="5">
        <v>0</v>
      </c>
      <c r="R5596" s="5">
        <v>0</v>
      </c>
      <c r="S5596" s="5">
        <v>0</v>
      </c>
      <c r="T5596" s="5">
        <v>332113.18800000002</v>
      </c>
      <c r="U5596" s="5">
        <v>0</v>
      </c>
      <c r="V5596" s="36">
        <v>0</v>
      </c>
      <c r="W5596" s="5">
        <f t="shared" si="4743"/>
        <v>98.098766401392837</v>
      </c>
      <c r="X5596" s="26"/>
    </row>
    <row r="5597" spans="1:25" ht="47.25" x14ac:dyDescent="0.25">
      <c r="A5597" s="4" t="s">
        <v>331</v>
      </c>
      <c r="B5597" s="4" t="s">
        <v>1318</v>
      </c>
      <c r="C5597" s="4" t="s">
        <v>355</v>
      </c>
      <c r="D5597" s="4"/>
      <c r="E5597" s="14" t="s">
        <v>700</v>
      </c>
      <c r="F5597" s="5">
        <f t="shared" ref="F5597:L5597" si="4762">F5598</f>
        <v>956</v>
      </c>
      <c r="G5597" s="5">
        <f t="shared" si="4762"/>
        <v>956</v>
      </c>
      <c r="H5597" s="5">
        <f t="shared" si="4762"/>
        <v>956</v>
      </c>
      <c r="I5597" s="5">
        <f t="shared" si="4762"/>
        <v>0</v>
      </c>
      <c r="J5597" s="5">
        <f t="shared" si="4762"/>
        <v>0</v>
      </c>
      <c r="K5597" s="5">
        <f t="shared" si="4762"/>
        <v>0</v>
      </c>
      <c r="L5597" s="5">
        <f t="shared" si="4762"/>
        <v>0</v>
      </c>
      <c r="M5597" s="5">
        <f t="shared" si="4735"/>
        <v>956</v>
      </c>
      <c r="N5597" s="5">
        <v>223277.88587</v>
      </c>
      <c r="O5597" s="5">
        <f>O5598</f>
        <v>698.11720000000003</v>
      </c>
      <c r="P5597" s="5">
        <f t="shared" ref="P5597:V5597" si="4763">P5598</f>
        <v>0</v>
      </c>
      <c r="Q5597" s="5">
        <f t="shared" si="4763"/>
        <v>0</v>
      </c>
      <c r="R5597" s="5">
        <f t="shared" si="4763"/>
        <v>0</v>
      </c>
      <c r="S5597" s="5">
        <f t="shared" si="4763"/>
        <v>0</v>
      </c>
      <c r="T5597" s="5">
        <v>217018.76642</v>
      </c>
      <c r="U5597" s="5">
        <f t="shared" si="4763"/>
        <v>0</v>
      </c>
      <c r="V5597" s="36">
        <f t="shared" si="4763"/>
        <v>0</v>
      </c>
      <c r="W5597" s="5">
        <f t="shared" si="4743"/>
        <v>97.196713223250299</v>
      </c>
      <c r="X5597" s="26"/>
    </row>
    <row r="5598" spans="1:25" ht="47.25" x14ac:dyDescent="0.25">
      <c r="A5598" s="4" t="s">
        <v>331</v>
      </c>
      <c r="B5598" s="4" t="s">
        <v>1318</v>
      </c>
      <c r="C5598" s="4" t="s">
        <v>341</v>
      </c>
      <c r="D5598" s="4"/>
      <c r="E5598" s="14" t="s">
        <v>497</v>
      </c>
      <c r="F5598" s="5">
        <v>956</v>
      </c>
      <c r="G5598" s="5">
        <v>956</v>
      </c>
      <c r="H5598" s="5">
        <v>956</v>
      </c>
      <c r="I5598" s="5"/>
      <c r="J5598" s="5"/>
      <c r="K5598" s="5"/>
      <c r="L5598" s="5"/>
      <c r="M5598" s="5">
        <f t="shared" si="4735"/>
        <v>956</v>
      </c>
      <c r="N5598" s="5">
        <v>72584.58</v>
      </c>
      <c r="O5598" s="5">
        <v>698.11720000000003</v>
      </c>
      <c r="P5598" s="5">
        <v>0</v>
      </c>
      <c r="Q5598" s="5">
        <v>0</v>
      </c>
      <c r="R5598" s="5">
        <v>0</v>
      </c>
      <c r="S5598" s="5">
        <v>0</v>
      </c>
      <c r="T5598" s="5">
        <v>72517.473489999989</v>
      </c>
      <c r="U5598" s="5">
        <v>0</v>
      </c>
      <c r="V5598" s="36">
        <v>0</v>
      </c>
      <c r="W5598" s="5">
        <f t="shared" si="4743"/>
        <v>99.907547153954724</v>
      </c>
      <c r="X5598" s="26"/>
    </row>
    <row r="5599" spans="1:25" ht="78.75" x14ac:dyDescent="0.25">
      <c r="A5599" s="4" t="s">
        <v>331</v>
      </c>
      <c r="B5599" s="4" t="s">
        <v>1318</v>
      </c>
      <c r="C5599" s="4" t="s">
        <v>341</v>
      </c>
      <c r="D5599" s="4" t="s">
        <v>18</v>
      </c>
      <c r="E5599" s="14" t="s">
        <v>462</v>
      </c>
      <c r="F5599" s="5"/>
      <c r="G5599" s="5"/>
      <c r="H5599" s="5"/>
      <c r="I5599" s="5"/>
      <c r="J5599" s="5"/>
      <c r="K5599" s="5"/>
      <c r="L5599" s="5">
        <f>L5600</f>
        <v>0</v>
      </c>
      <c r="M5599" s="5">
        <f t="shared" si="4735"/>
        <v>0</v>
      </c>
      <c r="N5599" s="5">
        <v>66516.927280000004</v>
      </c>
      <c r="O5599" s="5">
        <f>O5600</f>
        <v>0</v>
      </c>
      <c r="P5599" s="5">
        <v>0</v>
      </c>
      <c r="Q5599" s="5">
        <v>0</v>
      </c>
      <c r="R5599" s="5">
        <v>0</v>
      </c>
      <c r="S5599" s="5">
        <v>0</v>
      </c>
      <c r="T5599" s="5">
        <v>66467.05919</v>
      </c>
      <c r="U5599" s="5">
        <v>0</v>
      </c>
      <c r="V5599" s="36">
        <v>0</v>
      </c>
      <c r="W5599" s="5">
        <f t="shared" si="4743"/>
        <v>99.925029474392161</v>
      </c>
      <c r="X5599" s="26"/>
      <c r="Y5599" s="2" t="s">
        <v>1236</v>
      </c>
    </row>
    <row r="5600" spans="1:25" x14ac:dyDescent="0.25">
      <c r="A5600" s="4" t="s">
        <v>331</v>
      </c>
      <c r="B5600" s="4" t="s">
        <v>1318</v>
      </c>
      <c r="C5600" s="4" t="s">
        <v>341</v>
      </c>
      <c r="D5600" s="4" t="s">
        <v>19</v>
      </c>
      <c r="E5600" s="14" t="s">
        <v>463</v>
      </c>
      <c r="F5600" s="5"/>
      <c r="G5600" s="5"/>
      <c r="H5600" s="5"/>
      <c r="I5600" s="5"/>
      <c r="J5600" s="5"/>
      <c r="K5600" s="5"/>
      <c r="L5600" s="5">
        <f>935-935</f>
        <v>0</v>
      </c>
      <c r="M5600" s="5">
        <f t="shared" si="4735"/>
        <v>0</v>
      </c>
      <c r="N5600" s="5">
        <v>66516.927280000004</v>
      </c>
      <c r="O5600" s="5">
        <v>0</v>
      </c>
      <c r="P5600" s="5">
        <v>0</v>
      </c>
      <c r="Q5600" s="5">
        <v>0</v>
      </c>
      <c r="R5600" s="5">
        <v>0</v>
      </c>
      <c r="S5600" s="5">
        <v>0</v>
      </c>
      <c r="T5600" s="5">
        <v>66467.05919</v>
      </c>
      <c r="U5600" s="5">
        <v>0</v>
      </c>
      <c r="V5600" s="36">
        <v>0</v>
      </c>
      <c r="W5600" s="5">
        <f t="shared" si="4743"/>
        <v>99.925029474392161</v>
      </c>
      <c r="X5600" s="26"/>
      <c r="Y5600" s="2" t="s">
        <v>1236</v>
      </c>
    </row>
    <row r="5601" spans="1:25" ht="31.5" x14ac:dyDescent="0.25">
      <c r="A5601" s="4" t="s">
        <v>331</v>
      </c>
      <c r="B5601" s="4" t="s">
        <v>1318</v>
      </c>
      <c r="C5601" s="4" t="s">
        <v>341</v>
      </c>
      <c r="D5601" s="4" t="s">
        <v>11</v>
      </c>
      <c r="E5601" s="14" t="s">
        <v>465</v>
      </c>
      <c r="F5601" s="5">
        <f t="shared" ref="F5601:L5604" si="4764">F5602</f>
        <v>0</v>
      </c>
      <c r="G5601" s="5">
        <f t="shared" si="4764"/>
        <v>0</v>
      </c>
      <c r="H5601" s="5">
        <f t="shared" si="4764"/>
        <v>0</v>
      </c>
      <c r="I5601" s="5">
        <f t="shared" si="4764"/>
        <v>0</v>
      </c>
      <c r="J5601" s="5">
        <f t="shared" si="4764"/>
        <v>0</v>
      </c>
      <c r="K5601" s="5">
        <f t="shared" si="4764"/>
        <v>0</v>
      </c>
      <c r="L5601" s="5">
        <f t="shared" si="4764"/>
        <v>0</v>
      </c>
      <c r="M5601" s="5">
        <f t="shared" si="4735"/>
        <v>0</v>
      </c>
      <c r="N5601" s="5">
        <v>5948.9158500000003</v>
      </c>
      <c r="O5601" s="5">
        <f t="shared" ref="O5601:O5604" si="4765">O5602</f>
        <v>0</v>
      </c>
      <c r="P5601" s="5">
        <f t="shared" ref="P5601:V5604" si="4766">P5602</f>
        <v>0</v>
      </c>
      <c r="Q5601" s="5">
        <f t="shared" si="4766"/>
        <v>0</v>
      </c>
      <c r="R5601" s="5">
        <f t="shared" si="4766"/>
        <v>0</v>
      </c>
      <c r="S5601" s="5">
        <f t="shared" si="4766"/>
        <v>0</v>
      </c>
      <c r="T5601" s="5">
        <v>5931.6774299999997</v>
      </c>
      <c r="U5601" s="5">
        <f t="shared" si="4766"/>
        <v>0</v>
      </c>
      <c r="V5601" s="36">
        <f t="shared" si="4766"/>
        <v>0</v>
      </c>
      <c r="W5601" s="5">
        <f t="shared" si="4743"/>
        <v>99.710225855690993</v>
      </c>
      <c r="X5601" s="26"/>
      <c r="Y5601" s="2" t="s">
        <v>1236</v>
      </c>
    </row>
    <row r="5602" spans="1:25" ht="31.5" x14ac:dyDescent="0.25">
      <c r="A5602" s="4" t="s">
        <v>331</v>
      </c>
      <c r="B5602" s="4" t="s">
        <v>1318</v>
      </c>
      <c r="C5602" s="4" t="s">
        <v>341</v>
      </c>
      <c r="D5602" s="4" t="s">
        <v>12</v>
      </c>
      <c r="E5602" s="14" t="s">
        <v>466</v>
      </c>
      <c r="F5602" s="5">
        <f t="shared" si="4764"/>
        <v>0</v>
      </c>
      <c r="G5602" s="5">
        <f t="shared" si="4764"/>
        <v>0</v>
      </c>
      <c r="H5602" s="5">
        <f t="shared" si="4764"/>
        <v>0</v>
      </c>
      <c r="I5602" s="5">
        <f t="shared" si="4764"/>
        <v>0</v>
      </c>
      <c r="J5602" s="5">
        <f t="shared" si="4764"/>
        <v>0</v>
      </c>
      <c r="K5602" s="5">
        <f t="shared" si="4764"/>
        <v>0</v>
      </c>
      <c r="L5602" s="5">
        <f t="shared" si="4764"/>
        <v>0</v>
      </c>
      <c r="M5602" s="5">
        <f t="shared" si="4735"/>
        <v>0</v>
      </c>
      <c r="N5602" s="5">
        <v>5948.9158500000003</v>
      </c>
      <c r="O5602" s="5">
        <f t="shared" si="4765"/>
        <v>0</v>
      </c>
      <c r="P5602" s="5">
        <f t="shared" si="4766"/>
        <v>0</v>
      </c>
      <c r="Q5602" s="5">
        <f t="shared" si="4766"/>
        <v>0</v>
      </c>
      <c r="R5602" s="5">
        <f t="shared" si="4766"/>
        <v>0</v>
      </c>
      <c r="S5602" s="5">
        <f t="shared" si="4766"/>
        <v>0</v>
      </c>
      <c r="T5602" s="5">
        <v>5931.6774299999997</v>
      </c>
      <c r="U5602" s="5">
        <f t="shared" si="4766"/>
        <v>0</v>
      </c>
      <c r="V5602" s="36">
        <f t="shared" si="4766"/>
        <v>0</v>
      </c>
      <c r="W5602" s="5">
        <f t="shared" si="4743"/>
        <v>99.710225855690993</v>
      </c>
      <c r="X5602" s="26"/>
      <c r="Y5602" s="2" t="s">
        <v>1236</v>
      </c>
    </row>
    <row r="5603" spans="1:25" x14ac:dyDescent="0.25">
      <c r="A5603" s="4" t="s">
        <v>331</v>
      </c>
      <c r="B5603" s="4" t="s">
        <v>1318</v>
      </c>
      <c r="C5603" s="4" t="s">
        <v>341</v>
      </c>
      <c r="D5603" s="4" t="s">
        <v>117</v>
      </c>
      <c r="E5603" s="14" t="s">
        <v>467</v>
      </c>
      <c r="F5603" s="5">
        <f t="shared" si="4764"/>
        <v>0</v>
      </c>
      <c r="G5603" s="5">
        <f t="shared" si="4764"/>
        <v>0</v>
      </c>
      <c r="H5603" s="5">
        <f t="shared" si="4764"/>
        <v>0</v>
      </c>
      <c r="I5603" s="5">
        <f t="shared" si="4764"/>
        <v>0</v>
      </c>
      <c r="J5603" s="5">
        <f t="shared" si="4764"/>
        <v>0</v>
      </c>
      <c r="K5603" s="5">
        <f t="shared" si="4764"/>
        <v>0</v>
      </c>
      <c r="L5603" s="5">
        <f t="shared" si="4764"/>
        <v>0</v>
      </c>
      <c r="M5603" s="5">
        <f t="shared" si="4735"/>
        <v>0</v>
      </c>
      <c r="N5603" s="5">
        <v>4.9924600000000003</v>
      </c>
      <c r="O5603" s="5">
        <f t="shared" si="4765"/>
        <v>0</v>
      </c>
      <c r="P5603" s="5">
        <f t="shared" si="4766"/>
        <v>0</v>
      </c>
      <c r="Q5603" s="5">
        <f t="shared" si="4766"/>
        <v>0</v>
      </c>
      <c r="R5603" s="5">
        <f t="shared" si="4766"/>
        <v>0</v>
      </c>
      <c r="S5603" s="5">
        <f t="shared" si="4766"/>
        <v>0</v>
      </c>
      <c r="T5603" s="5">
        <v>4.9924600000000003</v>
      </c>
      <c r="U5603" s="5">
        <f t="shared" si="4766"/>
        <v>0</v>
      </c>
      <c r="V5603" s="36">
        <f t="shared" si="4766"/>
        <v>0</v>
      </c>
      <c r="W5603" s="5">
        <f t="shared" si="4743"/>
        <v>100</v>
      </c>
      <c r="X5603" s="26"/>
      <c r="Y5603" s="2" t="s">
        <v>1236</v>
      </c>
    </row>
    <row r="5604" spans="1:25" ht="31.5" x14ac:dyDescent="0.25">
      <c r="A5604" s="4" t="s">
        <v>331</v>
      </c>
      <c r="B5604" s="4" t="s">
        <v>1318</v>
      </c>
      <c r="C5604" s="4" t="s">
        <v>341</v>
      </c>
      <c r="D5604" s="4" t="s">
        <v>300</v>
      </c>
      <c r="E5604" s="14" t="s">
        <v>469</v>
      </c>
      <c r="F5604" s="5">
        <f t="shared" si="4764"/>
        <v>0</v>
      </c>
      <c r="G5604" s="5">
        <f t="shared" si="4764"/>
        <v>0</v>
      </c>
      <c r="H5604" s="5">
        <f t="shared" si="4764"/>
        <v>0</v>
      </c>
      <c r="I5604" s="5">
        <f t="shared" si="4764"/>
        <v>0</v>
      </c>
      <c r="J5604" s="5">
        <f t="shared" si="4764"/>
        <v>0</v>
      </c>
      <c r="K5604" s="5">
        <f t="shared" si="4764"/>
        <v>0</v>
      </c>
      <c r="L5604" s="5">
        <f t="shared" si="4764"/>
        <v>0</v>
      </c>
      <c r="M5604" s="5">
        <f t="shared" si="4735"/>
        <v>0</v>
      </c>
      <c r="N5604" s="5">
        <v>4.9924600000000003</v>
      </c>
      <c r="O5604" s="5">
        <f t="shared" si="4765"/>
        <v>0</v>
      </c>
      <c r="P5604" s="5">
        <f t="shared" si="4766"/>
        <v>0</v>
      </c>
      <c r="Q5604" s="5">
        <f t="shared" si="4766"/>
        <v>0</v>
      </c>
      <c r="R5604" s="5">
        <f t="shared" si="4766"/>
        <v>0</v>
      </c>
      <c r="S5604" s="5">
        <f t="shared" si="4766"/>
        <v>0</v>
      </c>
      <c r="T5604" s="5">
        <v>4.9924600000000003</v>
      </c>
      <c r="U5604" s="5">
        <f t="shared" si="4766"/>
        <v>0</v>
      </c>
      <c r="V5604" s="36">
        <f t="shared" si="4766"/>
        <v>0</v>
      </c>
      <c r="W5604" s="5">
        <f t="shared" si="4743"/>
        <v>100</v>
      </c>
      <c r="X5604" s="26"/>
      <c r="Y5604" s="2" t="s">
        <v>1236</v>
      </c>
    </row>
    <row r="5605" spans="1:25" x14ac:dyDescent="0.25">
      <c r="A5605" s="4" t="s">
        <v>331</v>
      </c>
      <c r="B5605" s="4" t="s">
        <v>1318</v>
      </c>
      <c r="C5605" s="4" t="s">
        <v>341</v>
      </c>
      <c r="D5605" s="4" t="s">
        <v>13</v>
      </c>
      <c r="E5605" s="14" t="s">
        <v>480</v>
      </c>
      <c r="F5605" s="5"/>
      <c r="G5605" s="5"/>
      <c r="H5605" s="5"/>
      <c r="I5605" s="5"/>
      <c r="J5605" s="5"/>
      <c r="K5605" s="5"/>
      <c r="L5605" s="5"/>
      <c r="M5605" s="5">
        <f t="shared" si="4735"/>
        <v>0</v>
      </c>
      <c r="N5605" s="5">
        <v>113.74441</v>
      </c>
      <c r="O5605" s="5">
        <v>0</v>
      </c>
      <c r="P5605" s="5">
        <v>0</v>
      </c>
      <c r="Q5605" s="5">
        <v>0</v>
      </c>
      <c r="R5605" s="5">
        <v>0</v>
      </c>
      <c r="S5605" s="5">
        <v>0</v>
      </c>
      <c r="T5605" s="5">
        <v>113.74441</v>
      </c>
      <c r="U5605" s="5">
        <v>0</v>
      </c>
      <c r="V5605" s="36">
        <v>0</v>
      </c>
      <c r="W5605" s="5">
        <f t="shared" si="4743"/>
        <v>100</v>
      </c>
      <c r="X5605" s="26"/>
      <c r="Y5605" s="2" t="s">
        <v>1236</v>
      </c>
    </row>
    <row r="5606" spans="1:25" s="3" customFormat="1" x14ac:dyDescent="0.25">
      <c r="A5606" s="4" t="s">
        <v>331</v>
      </c>
      <c r="B5606" s="4" t="s">
        <v>1318</v>
      </c>
      <c r="C5606" s="4" t="s">
        <v>341</v>
      </c>
      <c r="D5606" s="4" t="s">
        <v>20</v>
      </c>
      <c r="E5606" s="14" t="s">
        <v>483</v>
      </c>
      <c r="F5606" s="8">
        <f t="shared" ref="F5606:L5606" si="4767">F5607+F5768+F5781</f>
        <v>803505.1</v>
      </c>
      <c r="G5606" s="8">
        <f t="shared" si="4767"/>
        <v>786957.10000000009</v>
      </c>
      <c r="H5606" s="8">
        <f t="shared" si="4767"/>
        <v>778479.5</v>
      </c>
      <c r="I5606" s="8">
        <f t="shared" si="4767"/>
        <v>0</v>
      </c>
      <c r="J5606" s="8">
        <f t="shared" si="4767"/>
        <v>0</v>
      </c>
      <c r="K5606" s="8">
        <f t="shared" si="4767"/>
        <v>0</v>
      </c>
      <c r="L5606" s="8">
        <f t="shared" si="4767"/>
        <v>20128.007000000001</v>
      </c>
      <c r="M5606" s="8">
        <f t="shared" si="4735"/>
        <v>823633.10699999996</v>
      </c>
      <c r="N5606" s="5">
        <v>113.74441</v>
      </c>
      <c r="O5606" s="8">
        <f t="shared" ref="O5606:V5606" si="4768">O5607+O5768+O5781</f>
        <v>450164.73764000001</v>
      </c>
      <c r="P5606" s="8">
        <f t="shared" si="4768"/>
        <v>246731.53778000001</v>
      </c>
      <c r="Q5606" s="8">
        <f t="shared" si="4768"/>
        <v>120</v>
      </c>
      <c r="R5606" s="8">
        <f t="shared" si="4768"/>
        <v>0</v>
      </c>
      <c r="S5606" s="8">
        <f t="shared" si="4768"/>
        <v>0</v>
      </c>
      <c r="T5606" s="5">
        <v>113.74441</v>
      </c>
      <c r="U5606" s="8">
        <f t="shared" si="4768"/>
        <v>246731.53708000001</v>
      </c>
      <c r="V5606" s="34">
        <f t="shared" si="4768"/>
        <v>0</v>
      </c>
      <c r="W5606" s="5">
        <f t="shared" si="4743"/>
        <v>100</v>
      </c>
      <c r="X5606" s="21"/>
    </row>
    <row r="5607" spans="1:25" s="3" customFormat="1" ht="31.5" x14ac:dyDescent="0.25">
      <c r="A5607" s="4" t="s">
        <v>331</v>
      </c>
      <c r="B5607" s="4" t="s">
        <v>1318</v>
      </c>
      <c r="C5607" s="4" t="s">
        <v>342</v>
      </c>
      <c r="D5607" s="4"/>
      <c r="E5607" s="14" t="s">
        <v>701</v>
      </c>
      <c r="F5607" s="8">
        <f t="shared" ref="F5607:L5607" si="4769">F5608+F5614+F5636</f>
        <v>794380.5</v>
      </c>
      <c r="G5607" s="8">
        <f t="shared" si="4769"/>
        <v>777257.8</v>
      </c>
      <c r="H5607" s="8">
        <f t="shared" si="4769"/>
        <v>768027.8</v>
      </c>
      <c r="I5607" s="8">
        <f t="shared" si="4769"/>
        <v>0</v>
      </c>
      <c r="J5607" s="8">
        <f t="shared" si="4769"/>
        <v>0</v>
      </c>
      <c r="K5607" s="8">
        <f t="shared" si="4769"/>
        <v>0</v>
      </c>
      <c r="L5607" s="8">
        <f t="shared" si="4769"/>
        <v>20702.831000000002</v>
      </c>
      <c r="M5607" s="8">
        <f t="shared" si="4735"/>
        <v>815083.33100000001</v>
      </c>
      <c r="N5607" s="5">
        <v>110377.34999999999</v>
      </c>
      <c r="O5607" s="8">
        <f>O5608+O5614+O5636</f>
        <v>442119.96564000001</v>
      </c>
      <c r="P5607" s="8">
        <f t="shared" ref="P5607:V5607" si="4770">P5608+P5614+P5636</f>
        <v>246731.53778000001</v>
      </c>
      <c r="Q5607" s="8">
        <f t="shared" si="4770"/>
        <v>120</v>
      </c>
      <c r="R5607" s="8">
        <f t="shared" si="4770"/>
        <v>0</v>
      </c>
      <c r="S5607" s="8">
        <f t="shared" si="4770"/>
        <v>0</v>
      </c>
      <c r="T5607" s="5">
        <v>107702.82832999999</v>
      </c>
      <c r="U5607" s="8">
        <f t="shared" si="4770"/>
        <v>246731.53708000001</v>
      </c>
      <c r="V5607" s="34">
        <f t="shared" si="4770"/>
        <v>0</v>
      </c>
      <c r="W5607" s="5">
        <f t="shared" si="4743"/>
        <v>97.57692889890906</v>
      </c>
      <c r="X5607" s="21"/>
    </row>
    <row r="5608" spans="1:25" s="10" customFormat="1" ht="31.5" x14ac:dyDescent="0.25">
      <c r="A5608" s="4" t="s">
        <v>331</v>
      </c>
      <c r="B5608" s="4" t="s">
        <v>1318</v>
      </c>
      <c r="C5608" s="4" t="s">
        <v>342</v>
      </c>
      <c r="D5608" s="4" t="s">
        <v>11</v>
      </c>
      <c r="E5608" s="14" t="s">
        <v>465</v>
      </c>
      <c r="F5608" s="11">
        <f t="shared" ref="F5608:L5612" si="4771">F5609</f>
        <v>4977.3</v>
      </c>
      <c r="G5608" s="11">
        <f t="shared" si="4771"/>
        <v>4977.3</v>
      </c>
      <c r="H5608" s="11">
        <f t="shared" si="4771"/>
        <v>4977.3</v>
      </c>
      <c r="I5608" s="11">
        <f t="shared" si="4771"/>
        <v>0</v>
      </c>
      <c r="J5608" s="11">
        <f t="shared" si="4771"/>
        <v>0</v>
      </c>
      <c r="K5608" s="11">
        <f t="shared" si="4771"/>
        <v>0</v>
      </c>
      <c r="L5608" s="11">
        <f t="shared" si="4771"/>
        <v>52.3</v>
      </c>
      <c r="M5608" s="11">
        <f t="shared" si="4735"/>
        <v>5029.6000000000004</v>
      </c>
      <c r="N5608" s="5">
        <v>105198.49417999999</v>
      </c>
      <c r="O5608" s="11">
        <f t="shared" ref="O5608:O5612" si="4772">O5609</f>
        <v>2800.3189000000002</v>
      </c>
      <c r="P5608" s="11">
        <f t="shared" ref="P5608:V5612" si="4773">P5609</f>
        <v>0</v>
      </c>
      <c r="Q5608" s="11">
        <f t="shared" si="4773"/>
        <v>0</v>
      </c>
      <c r="R5608" s="11">
        <f t="shared" si="4773"/>
        <v>0</v>
      </c>
      <c r="S5608" s="11">
        <f t="shared" si="4773"/>
        <v>0</v>
      </c>
      <c r="T5608" s="5">
        <v>102530.37851</v>
      </c>
      <c r="U5608" s="11">
        <f t="shared" si="4773"/>
        <v>0</v>
      </c>
      <c r="V5608" s="35">
        <f t="shared" si="4773"/>
        <v>0</v>
      </c>
      <c r="W5608" s="5">
        <f t="shared" si="4743"/>
        <v>97.463732070694178</v>
      </c>
      <c r="X5608" s="25"/>
    </row>
    <row r="5609" spans="1:25" ht="31.5" x14ac:dyDescent="0.25">
      <c r="A5609" s="4" t="s">
        <v>331</v>
      </c>
      <c r="B5609" s="4" t="s">
        <v>1318</v>
      </c>
      <c r="C5609" s="4" t="s">
        <v>342</v>
      </c>
      <c r="D5609" s="4" t="s">
        <v>12</v>
      </c>
      <c r="E5609" s="14" t="s">
        <v>466</v>
      </c>
      <c r="F5609" s="5">
        <f t="shared" si="4771"/>
        <v>4977.3</v>
      </c>
      <c r="G5609" s="5">
        <f t="shared" si="4771"/>
        <v>4977.3</v>
      </c>
      <c r="H5609" s="5">
        <f t="shared" si="4771"/>
        <v>4977.3</v>
      </c>
      <c r="I5609" s="5">
        <f t="shared" si="4771"/>
        <v>0</v>
      </c>
      <c r="J5609" s="5">
        <f t="shared" si="4771"/>
        <v>0</v>
      </c>
      <c r="K5609" s="5">
        <f t="shared" si="4771"/>
        <v>0</v>
      </c>
      <c r="L5609" s="5">
        <f t="shared" si="4771"/>
        <v>52.3</v>
      </c>
      <c r="M5609" s="5">
        <f t="shared" si="4735"/>
        <v>5029.6000000000004</v>
      </c>
      <c r="N5609" s="5">
        <v>105198.49417999999</v>
      </c>
      <c r="O5609" s="5">
        <f t="shared" si="4772"/>
        <v>2800.3189000000002</v>
      </c>
      <c r="P5609" s="5">
        <f t="shared" si="4773"/>
        <v>0</v>
      </c>
      <c r="Q5609" s="5">
        <f t="shared" si="4773"/>
        <v>0</v>
      </c>
      <c r="R5609" s="5">
        <f t="shared" si="4773"/>
        <v>0</v>
      </c>
      <c r="S5609" s="5">
        <f t="shared" si="4773"/>
        <v>0</v>
      </c>
      <c r="T5609" s="5">
        <v>102530.37851</v>
      </c>
      <c r="U5609" s="5">
        <f t="shared" si="4773"/>
        <v>0</v>
      </c>
      <c r="V5609" s="36">
        <f t="shared" si="4773"/>
        <v>0</v>
      </c>
      <c r="W5609" s="5">
        <f t="shared" si="4743"/>
        <v>97.463732070694178</v>
      </c>
      <c r="X5609" s="26"/>
    </row>
    <row r="5610" spans="1:25" x14ac:dyDescent="0.25">
      <c r="A5610" s="4" t="s">
        <v>331</v>
      </c>
      <c r="B5610" s="4" t="s">
        <v>1318</v>
      </c>
      <c r="C5610" s="4" t="s">
        <v>342</v>
      </c>
      <c r="D5610" s="4" t="s">
        <v>13</v>
      </c>
      <c r="E5610" s="14" t="s">
        <v>480</v>
      </c>
      <c r="F5610" s="5">
        <f t="shared" si="4771"/>
        <v>4977.3</v>
      </c>
      <c r="G5610" s="5">
        <f t="shared" si="4771"/>
        <v>4977.3</v>
      </c>
      <c r="H5610" s="5">
        <f t="shared" si="4771"/>
        <v>4977.3</v>
      </c>
      <c r="I5610" s="5">
        <f t="shared" si="4771"/>
        <v>0</v>
      </c>
      <c r="J5610" s="5">
        <f t="shared" si="4771"/>
        <v>0</v>
      </c>
      <c r="K5610" s="5">
        <f t="shared" si="4771"/>
        <v>0</v>
      </c>
      <c r="L5610" s="5">
        <f t="shared" si="4771"/>
        <v>52.3</v>
      </c>
      <c r="M5610" s="5">
        <f t="shared" si="4735"/>
        <v>5029.6000000000004</v>
      </c>
      <c r="N5610" s="5">
        <v>5178.8558199999998</v>
      </c>
      <c r="O5610" s="5">
        <f t="shared" si="4772"/>
        <v>2800.3189000000002</v>
      </c>
      <c r="P5610" s="5">
        <f t="shared" si="4773"/>
        <v>0</v>
      </c>
      <c r="Q5610" s="5">
        <f t="shared" si="4773"/>
        <v>0</v>
      </c>
      <c r="R5610" s="5">
        <f t="shared" si="4773"/>
        <v>0</v>
      </c>
      <c r="S5610" s="5">
        <f t="shared" si="4773"/>
        <v>0</v>
      </c>
      <c r="T5610" s="5">
        <v>5172.4498199999998</v>
      </c>
      <c r="U5610" s="5">
        <f t="shared" si="4773"/>
        <v>0</v>
      </c>
      <c r="V5610" s="36">
        <f t="shared" si="4773"/>
        <v>0</v>
      </c>
      <c r="W5610" s="5">
        <f t="shared" si="4743"/>
        <v>99.876304724003688</v>
      </c>
      <c r="X5610" s="26"/>
    </row>
    <row r="5611" spans="1:25" x14ac:dyDescent="0.25">
      <c r="A5611" s="4" t="s">
        <v>331</v>
      </c>
      <c r="B5611" s="4" t="s">
        <v>1318</v>
      </c>
      <c r="C5611" s="4" t="s">
        <v>342</v>
      </c>
      <c r="D5611" s="4" t="s">
        <v>20</v>
      </c>
      <c r="E5611" s="14" t="s">
        <v>483</v>
      </c>
      <c r="F5611" s="5">
        <f t="shared" si="4771"/>
        <v>4977.3</v>
      </c>
      <c r="G5611" s="5">
        <f t="shared" si="4771"/>
        <v>4977.3</v>
      </c>
      <c r="H5611" s="5">
        <f t="shared" si="4771"/>
        <v>4977.3</v>
      </c>
      <c r="I5611" s="5">
        <f t="shared" si="4771"/>
        <v>0</v>
      </c>
      <c r="J5611" s="5">
        <f t="shared" si="4771"/>
        <v>0</v>
      </c>
      <c r="K5611" s="5">
        <f t="shared" si="4771"/>
        <v>0</v>
      </c>
      <c r="L5611" s="5">
        <f t="shared" si="4771"/>
        <v>52.3</v>
      </c>
      <c r="M5611" s="5">
        <f t="shared" si="4735"/>
        <v>5029.6000000000004</v>
      </c>
      <c r="N5611" s="5">
        <v>5178.8558199999998</v>
      </c>
      <c r="O5611" s="5">
        <f t="shared" si="4772"/>
        <v>2800.3189000000002</v>
      </c>
      <c r="P5611" s="5">
        <f t="shared" si="4773"/>
        <v>0</v>
      </c>
      <c r="Q5611" s="5">
        <f t="shared" si="4773"/>
        <v>0</v>
      </c>
      <c r="R5611" s="5">
        <f t="shared" si="4773"/>
        <v>0</v>
      </c>
      <c r="S5611" s="5">
        <f t="shared" si="4773"/>
        <v>0</v>
      </c>
      <c r="T5611" s="5">
        <v>5172.4498199999998</v>
      </c>
      <c r="U5611" s="5">
        <f t="shared" si="4773"/>
        <v>0</v>
      </c>
      <c r="V5611" s="36">
        <f t="shared" si="4773"/>
        <v>0</v>
      </c>
      <c r="W5611" s="5">
        <f t="shared" si="4743"/>
        <v>99.876304724003688</v>
      </c>
      <c r="X5611" s="26"/>
    </row>
    <row r="5612" spans="1:25" ht="31.5" x14ac:dyDescent="0.25">
      <c r="A5612" s="4" t="s">
        <v>331</v>
      </c>
      <c r="B5612" s="4" t="s">
        <v>1318</v>
      </c>
      <c r="C5612" s="4" t="s">
        <v>343</v>
      </c>
      <c r="D5612" s="4"/>
      <c r="E5612" s="14" t="s">
        <v>702</v>
      </c>
      <c r="F5612" s="5">
        <f t="shared" si="4771"/>
        <v>4977.3</v>
      </c>
      <c r="G5612" s="5">
        <f t="shared" si="4771"/>
        <v>4977.3</v>
      </c>
      <c r="H5612" s="5">
        <f t="shared" si="4771"/>
        <v>4977.3</v>
      </c>
      <c r="I5612" s="5">
        <f t="shared" si="4771"/>
        <v>0</v>
      </c>
      <c r="J5612" s="5">
        <f t="shared" si="4771"/>
        <v>0</v>
      </c>
      <c r="K5612" s="5">
        <f t="shared" si="4771"/>
        <v>0</v>
      </c>
      <c r="L5612" s="5">
        <f t="shared" si="4771"/>
        <v>52.3</v>
      </c>
      <c r="M5612" s="5">
        <f t="shared" si="4735"/>
        <v>5029.6000000000004</v>
      </c>
      <c r="N5612" s="5">
        <v>40315.955869999998</v>
      </c>
      <c r="O5612" s="5">
        <f t="shared" si="4772"/>
        <v>2800.3189000000002</v>
      </c>
      <c r="P5612" s="5">
        <f t="shared" si="4773"/>
        <v>0</v>
      </c>
      <c r="Q5612" s="5">
        <f t="shared" si="4773"/>
        <v>0</v>
      </c>
      <c r="R5612" s="5">
        <f t="shared" si="4773"/>
        <v>0</v>
      </c>
      <c r="S5612" s="5">
        <f t="shared" si="4773"/>
        <v>0</v>
      </c>
      <c r="T5612" s="5">
        <v>36798.464599999999</v>
      </c>
      <c r="U5612" s="5">
        <f t="shared" si="4773"/>
        <v>0</v>
      </c>
      <c r="V5612" s="36">
        <f t="shared" si="4773"/>
        <v>0</v>
      </c>
      <c r="W5612" s="5">
        <f t="shared" si="4743"/>
        <v>91.275188212472855</v>
      </c>
      <c r="X5612" s="26"/>
    </row>
    <row r="5613" spans="1:25" ht="31.5" x14ac:dyDescent="0.25">
      <c r="A5613" s="4" t="s">
        <v>331</v>
      </c>
      <c r="B5613" s="4" t="s">
        <v>1318</v>
      </c>
      <c r="C5613" s="4" t="s">
        <v>343</v>
      </c>
      <c r="D5613" s="4" t="s">
        <v>11</v>
      </c>
      <c r="E5613" s="14" t="s">
        <v>465</v>
      </c>
      <c r="F5613" s="5">
        <v>4977.3</v>
      </c>
      <c r="G5613" s="5">
        <v>4977.3</v>
      </c>
      <c r="H5613" s="5">
        <v>4977.3</v>
      </c>
      <c r="I5613" s="5"/>
      <c r="J5613" s="5"/>
      <c r="K5613" s="5"/>
      <c r="L5613" s="5">
        <v>52.3</v>
      </c>
      <c r="M5613" s="5">
        <f t="shared" si="4735"/>
        <v>5029.6000000000004</v>
      </c>
      <c r="N5613" s="5">
        <v>40315.955869999998</v>
      </c>
      <c r="O5613" s="5">
        <v>2800.3189000000002</v>
      </c>
      <c r="P5613" s="5">
        <v>0</v>
      </c>
      <c r="Q5613" s="5">
        <v>0</v>
      </c>
      <c r="R5613" s="5">
        <v>0</v>
      </c>
      <c r="S5613" s="5">
        <v>0</v>
      </c>
      <c r="T5613" s="5">
        <v>36798.464599999999</v>
      </c>
      <c r="U5613" s="5">
        <v>0</v>
      </c>
      <c r="V5613" s="36">
        <v>0</v>
      </c>
      <c r="W5613" s="5">
        <f t="shared" si="4743"/>
        <v>91.275188212472855</v>
      </c>
      <c r="X5613" s="26"/>
    </row>
    <row r="5614" spans="1:25" s="10" customFormat="1" ht="31.5" x14ac:dyDescent="0.25">
      <c r="A5614" s="4" t="s">
        <v>331</v>
      </c>
      <c r="B5614" s="4" t="s">
        <v>1318</v>
      </c>
      <c r="C5614" s="4" t="s">
        <v>343</v>
      </c>
      <c r="D5614" s="4" t="s">
        <v>12</v>
      </c>
      <c r="E5614" s="14" t="s">
        <v>466</v>
      </c>
      <c r="F5614" s="11">
        <f t="shared" ref="F5614:L5614" si="4774">F5615+F5631</f>
        <v>293760</v>
      </c>
      <c r="G5614" s="11">
        <f t="shared" si="4774"/>
        <v>293760</v>
      </c>
      <c r="H5614" s="11">
        <f t="shared" si="4774"/>
        <v>293760</v>
      </c>
      <c r="I5614" s="11">
        <f t="shared" si="4774"/>
        <v>0</v>
      </c>
      <c r="J5614" s="11">
        <f t="shared" si="4774"/>
        <v>0</v>
      </c>
      <c r="K5614" s="11">
        <f t="shared" si="4774"/>
        <v>0</v>
      </c>
      <c r="L5614" s="11">
        <f t="shared" si="4774"/>
        <v>6227.4000000000005</v>
      </c>
      <c r="M5614" s="11">
        <f t="shared" si="4735"/>
        <v>299987.40000000002</v>
      </c>
      <c r="N5614" s="5">
        <v>40315.955869999998</v>
      </c>
      <c r="O5614" s="11">
        <f>O5615+O5631</f>
        <v>187948.10115999999</v>
      </c>
      <c r="P5614" s="11">
        <f t="shared" ref="P5614:V5614" si="4775">P5615+P5631</f>
        <v>0</v>
      </c>
      <c r="Q5614" s="11">
        <f t="shared" si="4775"/>
        <v>0</v>
      </c>
      <c r="R5614" s="11">
        <f t="shared" si="4775"/>
        <v>0</v>
      </c>
      <c r="S5614" s="11">
        <f t="shared" si="4775"/>
        <v>0</v>
      </c>
      <c r="T5614" s="5">
        <v>36798.464599999999</v>
      </c>
      <c r="U5614" s="11">
        <f t="shared" si="4775"/>
        <v>0</v>
      </c>
      <c r="V5614" s="35">
        <f t="shared" si="4775"/>
        <v>0</v>
      </c>
      <c r="W5614" s="5">
        <f t="shared" si="4743"/>
        <v>91.275188212472855</v>
      </c>
      <c r="X5614" s="25"/>
    </row>
    <row r="5615" spans="1:25" x14ac:dyDescent="0.25">
      <c r="A5615" s="4" t="s">
        <v>331</v>
      </c>
      <c r="B5615" s="4" t="s">
        <v>1318</v>
      </c>
      <c r="C5615" s="4" t="s">
        <v>356</v>
      </c>
      <c r="D5615" s="4"/>
      <c r="E5615" s="14" t="s">
        <v>703</v>
      </c>
      <c r="F5615" s="5">
        <f t="shared" ref="F5615:L5615" si="4776">F5616</f>
        <v>293760</v>
      </c>
      <c r="G5615" s="5">
        <f t="shared" si="4776"/>
        <v>293760</v>
      </c>
      <c r="H5615" s="5">
        <f t="shared" si="4776"/>
        <v>293760</v>
      </c>
      <c r="I5615" s="5">
        <f t="shared" si="4776"/>
        <v>0</v>
      </c>
      <c r="J5615" s="5">
        <f t="shared" si="4776"/>
        <v>0</v>
      </c>
      <c r="K5615" s="5">
        <f t="shared" si="4776"/>
        <v>0</v>
      </c>
      <c r="L5615" s="5">
        <f t="shared" si="4776"/>
        <v>6227.4000000000005</v>
      </c>
      <c r="M5615" s="5">
        <f t="shared" si="4735"/>
        <v>299987.40000000002</v>
      </c>
      <c r="N5615" s="5">
        <v>15330.1</v>
      </c>
      <c r="O5615" s="5">
        <f>O5616</f>
        <v>187948.10115999999</v>
      </c>
      <c r="P5615" s="5">
        <f t="shared" ref="P5615:V5615" si="4777">P5616</f>
        <v>0</v>
      </c>
      <c r="Q5615" s="5">
        <f t="shared" si="4777"/>
        <v>0</v>
      </c>
      <c r="R5615" s="5">
        <f t="shared" si="4777"/>
        <v>0</v>
      </c>
      <c r="S5615" s="5">
        <f t="shared" si="4777"/>
        <v>0</v>
      </c>
      <c r="T5615" s="5">
        <v>15330.1</v>
      </c>
      <c r="U5615" s="5">
        <f t="shared" si="4777"/>
        <v>0</v>
      </c>
      <c r="V5615" s="36">
        <f t="shared" si="4777"/>
        <v>0</v>
      </c>
      <c r="W5615" s="5">
        <f t="shared" si="4743"/>
        <v>100</v>
      </c>
      <c r="X5615" s="26"/>
    </row>
    <row r="5616" spans="1:25" ht="47.25" x14ac:dyDescent="0.25">
      <c r="A5616" s="4" t="s">
        <v>331</v>
      </c>
      <c r="B5616" s="4" t="s">
        <v>1318</v>
      </c>
      <c r="C5616" s="4" t="s">
        <v>344</v>
      </c>
      <c r="D5616" s="4"/>
      <c r="E5616" s="14" t="s">
        <v>497</v>
      </c>
      <c r="F5616" s="5">
        <f t="shared" ref="F5616:L5616" si="4778">F5617+F5622</f>
        <v>293760</v>
      </c>
      <c r="G5616" s="5">
        <f t="shared" si="4778"/>
        <v>293760</v>
      </c>
      <c r="H5616" s="5">
        <f t="shared" si="4778"/>
        <v>293760</v>
      </c>
      <c r="I5616" s="5">
        <f t="shared" si="4778"/>
        <v>0</v>
      </c>
      <c r="J5616" s="5">
        <f t="shared" si="4778"/>
        <v>0</v>
      </c>
      <c r="K5616" s="5">
        <f t="shared" si="4778"/>
        <v>0</v>
      </c>
      <c r="L5616" s="5">
        <f t="shared" si="4778"/>
        <v>6227.4000000000005</v>
      </c>
      <c r="M5616" s="5">
        <f t="shared" si="4735"/>
        <v>299987.40000000002</v>
      </c>
      <c r="N5616" s="5">
        <v>14690.7</v>
      </c>
      <c r="O5616" s="5">
        <f>O5617+O5622</f>
        <v>187948.10115999999</v>
      </c>
      <c r="P5616" s="5">
        <f t="shared" ref="P5616:V5616" si="4779">P5617+P5622</f>
        <v>0</v>
      </c>
      <c r="Q5616" s="5">
        <f t="shared" si="4779"/>
        <v>0</v>
      </c>
      <c r="R5616" s="5">
        <f t="shared" si="4779"/>
        <v>0</v>
      </c>
      <c r="S5616" s="5">
        <f t="shared" si="4779"/>
        <v>0</v>
      </c>
      <c r="T5616" s="5">
        <v>14690.7</v>
      </c>
      <c r="U5616" s="5">
        <f t="shared" si="4779"/>
        <v>0</v>
      </c>
      <c r="V5616" s="36">
        <f t="shared" si="4779"/>
        <v>0</v>
      </c>
      <c r="W5616" s="5">
        <f t="shared" si="4743"/>
        <v>100</v>
      </c>
      <c r="X5616" s="26"/>
    </row>
    <row r="5617" spans="1:24" ht="31.5" x14ac:dyDescent="0.25">
      <c r="A5617" s="4" t="s">
        <v>331</v>
      </c>
      <c r="B5617" s="4" t="s">
        <v>1318</v>
      </c>
      <c r="C5617" s="4" t="s">
        <v>344</v>
      </c>
      <c r="D5617" s="4" t="s">
        <v>73</v>
      </c>
      <c r="E5617" s="14" t="s">
        <v>475</v>
      </c>
      <c r="F5617" s="5">
        <f t="shared" ref="F5617:L5618" si="4780">F5618</f>
        <v>265560.59999999998</v>
      </c>
      <c r="G5617" s="5">
        <f t="shared" si="4780"/>
        <v>265560.59999999998</v>
      </c>
      <c r="H5617" s="5">
        <f t="shared" si="4780"/>
        <v>265560.59999999998</v>
      </c>
      <c r="I5617" s="5">
        <f t="shared" si="4780"/>
        <v>0</v>
      </c>
      <c r="J5617" s="5">
        <f t="shared" si="4780"/>
        <v>0</v>
      </c>
      <c r="K5617" s="5">
        <f t="shared" si="4780"/>
        <v>0</v>
      </c>
      <c r="L5617" s="5">
        <f t="shared" si="4780"/>
        <v>5113.1000000000004</v>
      </c>
      <c r="M5617" s="5">
        <f t="shared" si="4735"/>
        <v>270673.69999999995</v>
      </c>
      <c r="N5617" s="5">
        <v>14690.7</v>
      </c>
      <c r="O5617" s="5">
        <f t="shared" ref="O5617:V5617" si="4781">O5618+O5620</f>
        <v>175018.58116999999</v>
      </c>
      <c r="P5617" s="5">
        <f t="shared" si="4781"/>
        <v>0</v>
      </c>
      <c r="Q5617" s="5">
        <f t="shared" si="4781"/>
        <v>0</v>
      </c>
      <c r="R5617" s="5">
        <f t="shared" si="4781"/>
        <v>0</v>
      </c>
      <c r="S5617" s="5">
        <f t="shared" si="4781"/>
        <v>0</v>
      </c>
      <c r="T5617" s="5">
        <v>14690.7</v>
      </c>
      <c r="U5617" s="5">
        <f t="shared" si="4781"/>
        <v>0</v>
      </c>
      <c r="V5617" s="5">
        <f t="shared" si="4781"/>
        <v>0</v>
      </c>
      <c r="W5617" s="5">
        <f t="shared" si="4743"/>
        <v>100</v>
      </c>
      <c r="X5617" s="26"/>
    </row>
    <row r="5618" spans="1:24" x14ac:dyDescent="0.25">
      <c r="A5618" s="4" t="s">
        <v>331</v>
      </c>
      <c r="B5618" s="4" t="s">
        <v>1318</v>
      </c>
      <c r="C5618" s="4" t="s">
        <v>344</v>
      </c>
      <c r="D5618" s="4" t="s">
        <v>107</v>
      </c>
      <c r="E5618" s="14" t="s">
        <v>476</v>
      </c>
      <c r="F5618" s="5">
        <f t="shared" si="4780"/>
        <v>265560.59999999998</v>
      </c>
      <c r="G5618" s="5">
        <f t="shared" si="4780"/>
        <v>265560.59999999998</v>
      </c>
      <c r="H5618" s="5">
        <f t="shared" si="4780"/>
        <v>265560.59999999998</v>
      </c>
      <c r="I5618" s="5">
        <f t="shared" si="4780"/>
        <v>0</v>
      </c>
      <c r="J5618" s="5">
        <f t="shared" si="4780"/>
        <v>0</v>
      </c>
      <c r="K5618" s="5">
        <f t="shared" si="4780"/>
        <v>0</v>
      </c>
      <c r="L5618" s="5">
        <f t="shared" si="4780"/>
        <v>5113.1000000000004</v>
      </c>
      <c r="M5618" s="5">
        <f t="shared" si="4735"/>
        <v>270673.69999999995</v>
      </c>
      <c r="N5618" s="5">
        <v>14690.7</v>
      </c>
      <c r="O5618" s="5">
        <f>O5619</f>
        <v>175018.58116999999</v>
      </c>
      <c r="P5618" s="5">
        <f t="shared" ref="P5618:V5618" si="4782">P5619</f>
        <v>0</v>
      </c>
      <c r="Q5618" s="5">
        <f t="shared" si="4782"/>
        <v>0</v>
      </c>
      <c r="R5618" s="5">
        <f t="shared" si="4782"/>
        <v>0</v>
      </c>
      <c r="S5618" s="5">
        <f t="shared" si="4782"/>
        <v>0</v>
      </c>
      <c r="T5618" s="5">
        <v>14690.7</v>
      </c>
      <c r="U5618" s="5">
        <f t="shared" si="4782"/>
        <v>0</v>
      </c>
      <c r="V5618" s="36">
        <f t="shared" si="4782"/>
        <v>0</v>
      </c>
      <c r="W5618" s="5">
        <f t="shared" si="4743"/>
        <v>100</v>
      </c>
      <c r="X5618" s="26"/>
    </row>
    <row r="5619" spans="1:24" x14ac:dyDescent="0.25">
      <c r="A5619" s="4" t="s">
        <v>331</v>
      </c>
      <c r="B5619" s="4" t="s">
        <v>1318</v>
      </c>
      <c r="C5619" s="4" t="s">
        <v>1291</v>
      </c>
      <c r="D5619" s="4"/>
      <c r="E5619" s="14" t="s">
        <v>1280</v>
      </c>
      <c r="F5619" s="5">
        <v>265560.59999999998</v>
      </c>
      <c r="G5619" s="5">
        <v>265560.59999999998</v>
      </c>
      <c r="H5619" s="5">
        <v>265560.59999999998</v>
      </c>
      <c r="I5619" s="5"/>
      <c r="J5619" s="5"/>
      <c r="K5619" s="5"/>
      <c r="L5619" s="5">
        <f>2284.5+3667.1-838.5</f>
        <v>5113.1000000000004</v>
      </c>
      <c r="M5619" s="5">
        <f t="shared" si="4735"/>
        <v>270673.69999999995</v>
      </c>
      <c r="N5619" s="5">
        <v>639.4</v>
      </c>
      <c r="O5619" s="5">
        <v>175018.58116999999</v>
      </c>
      <c r="P5619" s="5">
        <v>0</v>
      </c>
      <c r="Q5619" s="5">
        <v>0</v>
      </c>
      <c r="R5619" s="5">
        <v>0</v>
      </c>
      <c r="S5619" s="5">
        <v>0</v>
      </c>
      <c r="T5619" s="5">
        <v>639.4</v>
      </c>
      <c r="U5619" s="5">
        <v>0</v>
      </c>
      <c r="V5619" s="36">
        <v>0</v>
      </c>
      <c r="W5619" s="5">
        <f t="shared" si="4743"/>
        <v>100</v>
      </c>
      <c r="X5619" s="26"/>
    </row>
    <row r="5620" spans="1:24" ht="31.5" x14ac:dyDescent="0.25">
      <c r="A5620" s="4" t="s">
        <v>331</v>
      </c>
      <c r="B5620" s="4" t="s">
        <v>1318</v>
      </c>
      <c r="C5620" s="4" t="s">
        <v>1291</v>
      </c>
      <c r="D5620" s="4" t="s">
        <v>73</v>
      </c>
      <c r="E5620" s="14" t="s">
        <v>475</v>
      </c>
      <c r="F5620" s="5"/>
      <c r="G5620" s="5"/>
      <c r="H5620" s="5"/>
      <c r="I5620" s="5"/>
      <c r="J5620" s="5"/>
      <c r="K5620" s="5"/>
      <c r="L5620" s="5"/>
      <c r="M5620" s="5">
        <f>M5621</f>
        <v>0</v>
      </c>
      <c r="N5620" s="5">
        <v>639.4</v>
      </c>
      <c r="O5620" s="5">
        <f t="shared" ref="O5620:V5620" si="4783">O5621</f>
        <v>0</v>
      </c>
      <c r="P5620" s="5">
        <f t="shared" si="4783"/>
        <v>0</v>
      </c>
      <c r="Q5620" s="5">
        <f t="shared" si="4783"/>
        <v>0</v>
      </c>
      <c r="R5620" s="5">
        <f t="shared" si="4783"/>
        <v>0</v>
      </c>
      <c r="S5620" s="5">
        <f t="shared" si="4783"/>
        <v>0</v>
      </c>
      <c r="T5620" s="5">
        <v>639.4</v>
      </c>
      <c r="U5620" s="5">
        <f t="shared" si="4783"/>
        <v>0</v>
      </c>
      <c r="V5620" s="5">
        <f t="shared" si="4783"/>
        <v>0</v>
      </c>
      <c r="W5620" s="5">
        <f t="shared" si="4743"/>
        <v>100</v>
      </c>
      <c r="X5620" s="26"/>
    </row>
    <row r="5621" spans="1:24" x14ac:dyDescent="0.25">
      <c r="A5621" s="4" t="s">
        <v>331</v>
      </c>
      <c r="B5621" s="4" t="s">
        <v>1318</v>
      </c>
      <c r="C5621" s="4" t="s">
        <v>1291</v>
      </c>
      <c r="D5621" s="4" t="s">
        <v>107</v>
      </c>
      <c r="E5621" s="14" t="s">
        <v>476</v>
      </c>
      <c r="F5621" s="5"/>
      <c r="G5621" s="5"/>
      <c r="H5621" s="5"/>
      <c r="I5621" s="5"/>
      <c r="J5621" s="5"/>
      <c r="K5621" s="5"/>
      <c r="L5621" s="5"/>
      <c r="M5621" s="5">
        <v>0</v>
      </c>
      <c r="N5621" s="5">
        <v>639.4</v>
      </c>
      <c r="O5621" s="5">
        <v>0</v>
      </c>
      <c r="P5621" s="5">
        <v>0</v>
      </c>
      <c r="Q5621" s="5">
        <v>0</v>
      </c>
      <c r="R5621" s="5">
        <v>0</v>
      </c>
      <c r="S5621" s="5">
        <v>0</v>
      </c>
      <c r="T5621" s="5">
        <v>639.4</v>
      </c>
      <c r="U5621" s="5">
        <v>0</v>
      </c>
      <c r="V5621" s="5">
        <v>0</v>
      </c>
      <c r="W5621" s="5">
        <f t="shared" si="4743"/>
        <v>100</v>
      </c>
      <c r="X5621" s="26"/>
    </row>
    <row r="5622" spans="1:24" ht="47.25" hidden="1" x14ac:dyDescent="0.25">
      <c r="A5622" s="4" t="s">
        <v>331</v>
      </c>
      <c r="B5622" s="4" t="s">
        <v>1318</v>
      </c>
      <c r="C5622" s="4" t="s">
        <v>345</v>
      </c>
      <c r="D5622" s="4"/>
      <c r="E5622" s="14" t="s">
        <v>704</v>
      </c>
      <c r="F5622" s="5">
        <f t="shared" ref="F5622:K5622" si="4784">F5623+F5625+F5627</f>
        <v>28199.4</v>
      </c>
      <c r="G5622" s="5">
        <f t="shared" si="4784"/>
        <v>28199.4</v>
      </c>
      <c r="H5622" s="5">
        <f t="shared" si="4784"/>
        <v>28199.4</v>
      </c>
      <c r="I5622" s="5">
        <f t="shared" si="4784"/>
        <v>0</v>
      </c>
      <c r="J5622" s="5">
        <f t="shared" si="4784"/>
        <v>0</v>
      </c>
      <c r="K5622" s="5">
        <f t="shared" si="4784"/>
        <v>0</v>
      </c>
      <c r="L5622" s="5">
        <f>L5623+L5625+L5627+L5629</f>
        <v>1114.3</v>
      </c>
      <c r="M5622" s="5">
        <f t="shared" si="4735"/>
        <v>29313.7</v>
      </c>
      <c r="N5622" s="5">
        <v>0</v>
      </c>
      <c r="O5622" s="5">
        <f>O5623+O5625+O5627+O5629</f>
        <v>12929.519989999999</v>
      </c>
      <c r="P5622" s="5">
        <f t="shared" ref="P5622:V5622" si="4785">P5623+P5625+P5627+P5629</f>
        <v>0</v>
      </c>
      <c r="Q5622" s="5">
        <f t="shared" si="4785"/>
        <v>0</v>
      </c>
      <c r="R5622" s="5">
        <f t="shared" si="4785"/>
        <v>0</v>
      </c>
      <c r="S5622" s="5">
        <f t="shared" si="4785"/>
        <v>0</v>
      </c>
      <c r="T5622" s="5">
        <v>0</v>
      </c>
      <c r="U5622" s="5">
        <f t="shared" si="4785"/>
        <v>0</v>
      </c>
      <c r="V5622" s="36">
        <f t="shared" si="4785"/>
        <v>0</v>
      </c>
      <c r="W5622" s="5" t="e">
        <f t="shared" si="4743"/>
        <v>#DIV/0!</v>
      </c>
      <c r="X5622" s="24" t="s">
        <v>1214</v>
      </c>
    </row>
    <row r="5623" spans="1:24" ht="31.5" hidden="1" x14ac:dyDescent="0.25">
      <c r="A5623" s="4" t="s">
        <v>331</v>
      </c>
      <c r="B5623" s="4" t="s">
        <v>1318</v>
      </c>
      <c r="C5623" s="4" t="s">
        <v>345</v>
      </c>
      <c r="D5623" s="4" t="s">
        <v>11</v>
      </c>
      <c r="E5623" s="14" t="s">
        <v>465</v>
      </c>
      <c r="F5623" s="5">
        <f t="shared" ref="F5623:L5623" si="4786">F5624</f>
        <v>1720</v>
      </c>
      <c r="G5623" s="5">
        <f t="shared" si="4786"/>
        <v>1720</v>
      </c>
      <c r="H5623" s="5">
        <f t="shared" si="4786"/>
        <v>1720</v>
      </c>
      <c r="I5623" s="5">
        <f t="shared" si="4786"/>
        <v>0</v>
      </c>
      <c r="J5623" s="5">
        <f t="shared" si="4786"/>
        <v>0</v>
      </c>
      <c r="K5623" s="5">
        <f t="shared" si="4786"/>
        <v>0</v>
      </c>
      <c r="L5623" s="5">
        <f t="shared" si="4786"/>
        <v>0</v>
      </c>
      <c r="M5623" s="5">
        <f t="shared" si="4735"/>
        <v>1720</v>
      </c>
      <c r="N5623" s="5">
        <v>0</v>
      </c>
      <c r="O5623" s="5">
        <f>O5624</f>
        <v>1627.2865999999999</v>
      </c>
      <c r="P5623" s="5">
        <f t="shared" ref="P5623:V5623" si="4787">P5624</f>
        <v>0</v>
      </c>
      <c r="Q5623" s="5">
        <f t="shared" si="4787"/>
        <v>0</v>
      </c>
      <c r="R5623" s="5">
        <f t="shared" si="4787"/>
        <v>0</v>
      </c>
      <c r="S5623" s="5">
        <f t="shared" si="4787"/>
        <v>0</v>
      </c>
      <c r="T5623" s="5">
        <v>0</v>
      </c>
      <c r="U5623" s="5">
        <f t="shared" si="4787"/>
        <v>0</v>
      </c>
      <c r="V5623" s="36">
        <f t="shared" si="4787"/>
        <v>0</v>
      </c>
      <c r="W5623" s="5" t="e">
        <f t="shared" si="4743"/>
        <v>#DIV/0!</v>
      </c>
      <c r="X5623" s="24" t="s">
        <v>1214</v>
      </c>
    </row>
    <row r="5624" spans="1:24" ht="31.5" hidden="1" x14ac:dyDescent="0.25">
      <c r="A5624" s="4" t="s">
        <v>331</v>
      </c>
      <c r="B5624" s="4" t="s">
        <v>1318</v>
      </c>
      <c r="C5624" s="4" t="s">
        <v>345</v>
      </c>
      <c r="D5624" s="4" t="s">
        <v>12</v>
      </c>
      <c r="E5624" s="14" t="s">
        <v>466</v>
      </c>
      <c r="F5624" s="5">
        <v>1720</v>
      </c>
      <c r="G5624" s="5">
        <v>1720</v>
      </c>
      <c r="H5624" s="5">
        <v>1720</v>
      </c>
      <c r="I5624" s="5"/>
      <c r="J5624" s="5"/>
      <c r="K5624" s="5"/>
      <c r="L5624" s="5"/>
      <c r="M5624" s="5">
        <f t="shared" si="4735"/>
        <v>1720</v>
      </c>
      <c r="N5624" s="5">
        <v>0</v>
      </c>
      <c r="O5624" s="5">
        <v>1627.2865999999999</v>
      </c>
      <c r="P5624" s="5">
        <v>0</v>
      </c>
      <c r="Q5624" s="5">
        <v>0</v>
      </c>
      <c r="R5624" s="5">
        <v>0</v>
      </c>
      <c r="S5624" s="5">
        <v>0</v>
      </c>
      <c r="T5624" s="5">
        <v>0</v>
      </c>
      <c r="U5624" s="5">
        <v>0</v>
      </c>
      <c r="V5624" s="36">
        <v>0</v>
      </c>
      <c r="W5624" s="5" t="e">
        <f t="shared" si="4743"/>
        <v>#DIV/0!</v>
      </c>
      <c r="X5624" s="24" t="s">
        <v>1214</v>
      </c>
    </row>
    <row r="5625" spans="1:24" x14ac:dyDescent="0.25">
      <c r="A5625" s="4" t="s">
        <v>331</v>
      </c>
      <c r="B5625" s="4" t="s">
        <v>1318</v>
      </c>
      <c r="C5625" s="4" t="s">
        <v>23</v>
      </c>
      <c r="D5625" s="4"/>
      <c r="E5625" s="14" t="s">
        <v>705</v>
      </c>
      <c r="F5625" s="5">
        <f t="shared" ref="F5625:L5625" si="4788">F5626</f>
        <v>26029.4</v>
      </c>
      <c r="G5625" s="5">
        <f t="shared" si="4788"/>
        <v>26029.4</v>
      </c>
      <c r="H5625" s="5">
        <f t="shared" si="4788"/>
        <v>26029.4</v>
      </c>
      <c r="I5625" s="5">
        <f t="shared" si="4788"/>
        <v>0</v>
      </c>
      <c r="J5625" s="5">
        <f t="shared" si="4788"/>
        <v>0</v>
      </c>
      <c r="K5625" s="5">
        <f t="shared" si="4788"/>
        <v>0</v>
      </c>
      <c r="L5625" s="5">
        <f t="shared" si="4788"/>
        <v>179.3</v>
      </c>
      <c r="M5625" s="5">
        <f t="shared" si="4735"/>
        <v>26208.7</v>
      </c>
      <c r="N5625" s="5">
        <v>99941.82488</v>
      </c>
      <c r="O5625" s="5">
        <f>O5626</f>
        <v>9696.2333899999994</v>
      </c>
      <c r="P5625" s="5">
        <f t="shared" ref="P5625:V5625" si="4789">P5626</f>
        <v>0</v>
      </c>
      <c r="Q5625" s="5">
        <f t="shared" si="4789"/>
        <v>0</v>
      </c>
      <c r="R5625" s="5">
        <f t="shared" si="4789"/>
        <v>0</v>
      </c>
      <c r="S5625" s="5">
        <f t="shared" si="4789"/>
        <v>0</v>
      </c>
      <c r="T5625" s="5">
        <v>99764.321580000003</v>
      </c>
      <c r="U5625" s="5">
        <f t="shared" si="4789"/>
        <v>0</v>
      </c>
      <c r="V5625" s="36">
        <f t="shared" si="4789"/>
        <v>0</v>
      </c>
      <c r="W5625" s="5">
        <f t="shared" si="4743"/>
        <v>99.82239337713402</v>
      </c>
      <c r="X5625" s="26"/>
    </row>
    <row r="5626" spans="1:24" ht="31.5" x14ac:dyDescent="0.25">
      <c r="A5626" s="4" t="s">
        <v>331</v>
      </c>
      <c r="B5626" s="4" t="s">
        <v>1318</v>
      </c>
      <c r="C5626" s="4" t="s">
        <v>346</v>
      </c>
      <c r="D5626" s="4"/>
      <c r="E5626" s="14" t="s">
        <v>824</v>
      </c>
      <c r="F5626" s="5">
        <v>26029.4</v>
      </c>
      <c r="G5626" s="5">
        <v>26029.4</v>
      </c>
      <c r="H5626" s="5">
        <v>26029.4</v>
      </c>
      <c r="I5626" s="5"/>
      <c r="J5626" s="5"/>
      <c r="K5626" s="5"/>
      <c r="L5626" s="5">
        <v>179.3</v>
      </c>
      <c r="M5626" s="5">
        <f t="shared" si="4735"/>
        <v>26208.7</v>
      </c>
      <c r="N5626" s="5">
        <v>1206.511</v>
      </c>
      <c r="O5626" s="5">
        <v>9696.2333899999994</v>
      </c>
      <c r="P5626" s="5">
        <v>0</v>
      </c>
      <c r="Q5626" s="5">
        <v>0</v>
      </c>
      <c r="R5626" s="5">
        <v>0</v>
      </c>
      <c r="S5626" s="5">
        <v>0</v>
      </c>
      <c r="T5626" s="5">
        <v>1206.51036</v>
      </c>
      <c r="U5626" s="5">
        <v>0</v>
      </c>
      <c r="V5626" s="36">
        <v>0</v>
      </c>
      <c r="W5626" s="5">
        <f t="shared" si="4743"/>
        <v>99.999946954482795</v>
      </c>
      <c r="X5626" s="26"/>
    </row>
    <row r="5627" spans="1:24" ht="31.5" x14ac:dyDescent="0.25">
      <c r="A5627" s="4" t="s">
        <v>331</v>
      </c>
      <c r="B5627" s="4" t="s">
        <v>1318</v>
      </c>
      <c r="C5627" s="4" t="s">
        <v>346</v>
      </c>
      <c r="D5627" s="4" t="s">
        <v>11</v>
      </c>
      <c r="E5627" s="14" t="s">
        <v>465</v>
      </c>
      <c r="F5627" s="5">
        <f t="shared" ref="F5627:L5627" si="4790">F5628</f>
        <v>450</v>
      </c>
      <c r="G5627" s="5">
        <f t="shared" si="4790"/>
        <v>450</v>
      </c>
      <c r="H5627" s="5">
        <f t="shared" si="4790"/>
        <v>450</v>
      </c>
      <c r="I5627" s="5">
        <f t="shared" si="4790"/>
        <v>0</v>
      </c>
      <c r="J5627" s="5">
        <f t="shared" si="4790"/>
        <v>0</v>
      </c>
      <c r="K5627" s="5">
        <f t="shared" si="4790"/>
        <v>0</v>
      </c>
      <c r="L5627" s="5">
        <f t="shared" si="4790"/>
        <v>0</v>
      </c>
      <c r="M5627" s="5">
        <f t="shared" si="4735"/>
        <v>450</v>
      </c>
      <c r="N5627" s="5">
        <v>1206.511</v>
      </c>
      <c r="O5627" s="5">
        <f>O5628</f>
        <v>0</v>
      </c>
      <c r="P5627" s="5">
        <f t="shared" ref="P5627:V5627" si="4791">P5628</f>
        <v>0</v>
      </c>
      <c r="Q5627" s="5">
        <f t="shared" si="4791"/>
        <v>0</v>
      </c>
      <c r="R5627" s="5">
        <f t="shared" si="4791"/>
        <v>0</v>
      </c>
      <c r="S5627" s="5">
        <f t="shared" si="4791"/>
        <v>0</v>
      </c>
      <c r="T5627" s="5">
        <v>1206.51036</v>
      </c>
      <c r="U5627" s="5">
        <f t="shared" si="4791"/>
        <v>0</v>
      </c>
      <c r="V5627" s="36">
        <f t="shared" si="4791"/>
        <v>0</v>
      </c>
      <c r="W5627" s="5">
        <f t="shared" si="4743"/>
        <v>99.999946954482795</v>
      </c>
      <c r="X5627" s="24"/>
    </row>
    <row r="5628" spans="1:24" ht="31.5" x14ac:dyDescent="0.25">
      <c r="A5628" s="4" t="s">
        <v>331</v>
      </c>
      <c r="B5628" s="4" t="s">
        <v>1318</v>
      </c>
      <c r="C5628" s="4" t="s">
        <v>346</v>
      </c>
      <c r="D5628" s="4" t="s">
        <v>12</v>
      </c>
      <c r="E5628" s="14" t="s">
        <v>466</v>
      </c>
      <c r="F5628" s="5">
        <v>450</v>
      </c>
      <c r="G5628" s="5">
        <v>450</v>
      </c>
      <c r="H5628" s="5">
        <v>450</v>
      </c>
      <c r="I5628" s="5"/>
      <c r="J5628" s="5"/>
      <c r="K5628" s="5"/>
      <c r="L5628" s="5"/>
      <c r="M5628" s="5">
        <f t="shared" si="4735"/>
        <v>450</v>
      </c>
      <c r="N5628" s="5">
        <v>1206.511</v>
      </c>
      <c r="O5628" s="5">
        <v>0</v>
      </c>
      <c r="P5628" s="5">
        <v>0</v>
      </c>
      <c r="Q5628" s="5">
        <v>0</v>
      </c>
      <c r="R5628" s="5">
        <v>0</v>
      </c>
      <c r="S5628" s="5">
        <v>0</v>
      </c>
      <c r="T5628" s="5">
        <v>1206.51036</v>
      </c>
      <c r="U5628" s="5">
        <v>0</v>
      </c>
      <c r="V5628" s="36">
        <v>0</v>
      </c>
      <c r="W5628" s="5">
        <f t="shared" si="4743"/>
        <v>99.999946954482795</v>
      </c>
      <c r="X5628" s="24"/>
    </row>
    <row r="5629" spans="1:24" ht="31.5" x14ac:dyDescent="0.25">
      <c r="A5629" s="4" t="s">
        <v>331</v>
      </c>
      <c r="B5629" s="4" t="s">
        <v>1318</v>
      </c>
      <c r="C5629" s="4" t="s">
        <v>42</v>
      </c>
      <c r="D5629" s="4"/>
      <c r="E5629" s="14" t="s">
        <v>706</v>
      </c>
      <c r="F5629" s="5"/>
      <c r="G5629" s="5"/>
      <c r="H5629" s="5"/>
      <c r="I5629" s="5"/>
      <c r="J5629" s="5"/>
      <c r="K5629" s="5"/>
      <c r="L5629" s="5">
        <f>L5630</f>
        <v>935</v>
      </c>
      <c r="M5629" s="5">
        <f t="shared" si="4735"/>
        <v>935</v>
      </c>
      <c r="N5629" s="5">
        <v>23548.667000000001</v>
      </c>
      <c r="O5629" s="5">
        <f>O5630</f>
        <v>1606</v>
      </c>
      <c r="P5629" s="5">
        <f t="shared" ref="P5629:V5629" si="4792">P5630</f>
        <v>0</v>
      </c>
      <c r="Q5629" s="5">
        <f t="shared" si="4792"/>
        <v>0</v>
      </c>
      <c r="R5629" s="5">
        <f t="shared" si="4792"/>
        <v>0</v>
      </c>
      <c r="S5629" s="5">
        <f t="shared" si="4792"/>
        <v>0</v>
      </c>
      <c r="T5629" s="5">
        <v>23391.730510000001</v>
      </c>
      <c r="U5629" s="5">
        <f t="shared" si="4792"/>
        <v>0</v>
      </c>
      <c r="V5629" s="36">
        <f t="shared" si="4792"/>
        <v>0</v>
      </c>
      <c r="W5629" s="5">
        <f t="shared" si="4743"/>
        <v>99.333565292676653</v>
      </c>
      <c r="X5629" s="26"/>
    </row>
    <row r="5630" spans="1:24" ht="31.5" x14ac:dyDescent="0.25">
      <c r="A5630" s="4" t="s">
        <v>331</v>
      </c>
      <c r="B5630" s="4" t="s">
        <v>1318</v>
      </c>
      <c r="C5630" s="4" t="s">
        <v>42</v>
      </c>
      <c r="D5630" s="4" t="s">
        <v>11</v>
      </c>
      <c r="E5630" s="14" t="s">
        <v>465</v>
      </c>
      <c r="F5630" s="5"/>
      <c r="G5630" s="5"/>
      <c r="H5630" s="5"/>
      <c r="I5630" s="5"/>
      <c r="J5630" s="5"/>
      <c r="K5630" s="5"/>
      <c r="L5630" s="5">
        <v>935</v>
      </c>
      <c r="M5630" s="5">
        <f t="shared" si="4735"/>
        <v>935</v>
      </c>
      <c r="N5630" s="5">
        <v>23548.667000000001</v>
      </c>
      <c r="O5630" s="5">
        <v>1606</v>
      </c>
      <c r="P5630" s="5">
        <v>0</v>
      </c>
      <c r="Q5630" s="5">
        <v>0</v>
      </c>
      <c r="R5630" s="5">
        <v>0</v>
      </c>
      <c r="S5630" s="5">
        <v>0</v>
      </c>
      <c r="T5630" s="5">
        <v>23391.730510000001</v>
      </c>
      <c r="U5630" s="5">
        <v>0</v>
      </c>
      <c r="V5630" s="36">
        <v>0</v>
      </c>
      <c r="W5630" s="5">
        <f t="shared" si="4743"/>
        <v>99.333565292676653</v>
      </c>
      <c r="X5630" s="26"/>
    </row>
    <row r="5631" spans="1:24" ht="31.5" x14ac:dyDescent="0.25">
      <c r="A5631" s="4" t="s">
        <v>331</v>
      </c>
      <c r="B5631" s="4" t="s">
        <v>1318</v>
      </c>
      <c r="C5631" s="4" t="s">
        <v>42</v>
      </c>
      <c r="D5631" s="4" t="s">
        <v>12</v>
      </c>
      <c r="E5631" s="14" t="s">
        <v>466</v>
      </c>
      <c r="F5631" s="5">
        <f t="shared" ref="F5631:L5634" si="4793">F5632</f>
        <v>0</v>
      </c>
      <c r="G5631" s="5">
        <f t="shared" si="4793"/>
        <v>0</v>
      </c>
      <c r="H5631" s="5">
        <f t="shared" si="4793"/>
        <v>0</v>
      </c>
      <c r="I5631" s="5">
        <f t="shared" si="4793"/>
        <v>0</v>
      </c>
      <c r="J5631" s="5">
        <f t="shared" si="4793"/>
        <v>0</v>
      </c>
      <c r="K5631" s="5">
        <f t="shared" si="4793"/>
        <v>0</v>
      </c>
      <c r="L5631" s="5">
        <f t="shared" si="4793"/>
        <v>0</v>
      </c>
      <c r="M5631" s="5">
        <f t="shared" si="4735"/>
        <v>0</v>
      </c>
      <c r="N5631" s="5">
        <v>23548.667000000001</v>
      </c>
      <c r="O5631" s="5">
        <f t="shared" ref="O5631:O5634" si="4794">O5632</f>
        <v>0</v>
      </c>
      <c r="P5631" s="5">
        <f t="shared" ref="P5631:V5634" si="4795">P5632</f>
        <v>0</v>
      </c>
      <c r="Q5631" s="5">
        <f t="shared" si="4795"/>
        <v>0</v>
      </c>
      <c r="R5631" s="5">
        <f t="shared" si="4795"/>
        <v>0</v>
      </c>
      <c r="S5631" s="5">
        <f t="shared" si="4795"/>
        <v>0</v>
      </c>
      <c r="T5631" s="5">
        <v>23391.730510000001</v>
      </c>
      <c r="U5631" s="5">
        <f t="shared" si="4795"/>
        <v>0</v>
      </c>
      <c r="V5631" s="36">
        <f t="shared" si="4795"/>
        <v>0</v>
      </c>
      <c r="W5631" s="5">
        <f t="shared" si="4743"/>
        <v>99.333565292676653</v>
      </c>
      <c r="X5631" s="26"/>
    </row>
    <row r="5632" spans="1:24" ht="47.25" x14ac:dyDescent="0.25">
      <c r="A5632" s="4" t="s">
        <v>331</v>
      </c>
      <c r="B5632" s="4" t="s">
        <v>1318</v>
      </c>
      <c r="C5632" s="4" t="s">
        <v>838</v>
      </c>
      <c r="D5632" s="4"/>
      <c r="E5632" s="14" t="s">
        <v>1708</v>
      </c>
      <c r="F5632" s="5">
        <f t="shared" si="4793"/>
        <v>0</v>
      </c>
      <c r="G5632" s="5">
        <f t="shared" si="4793"/>
        <v>0</v>
      </c>
      <c r="H5632" s="5">
        <f t="shared" si="4793"/>
        <v>0</v>
      </c>
      <c r="I5632" s="5">
        <f t="shared" si="4793"/>
        <v>0</v>
      </c>
      <c r="J5632" s="5">
        <f t="shared" si="4793"/>
        <v>0</v>
      </c>
      <c r="K5632" s="5">
        <f t="shared" si="4793"/>
        <v>0</v>
      </c>
      <c r="L5632" s="5">
        <f t="shared" si="4793"/>
        <v>0</v>
      </c>
      <c r="M5632" s="5">
        <f t="shared" si="4735"/>
        <v>0</v>
      </c>
      <c r="N5632" s="5">
        <v>172.5</v>
      </c>
      <c r="O5632" s="5">
        <f t="shared" si="4794"/>
        <v>0</v>
      </c>
      <c r="P5632" s="5">
        <f t="shared" si="4795"/>
        <v>0</v>
      </c>
      <c r="Q5632" s="5">
        <f t="shared" si="4795"/>
        <v>0</v>
      </c>
      <c r="R5632" s="5">
        <f t="shared" si="4795"/>
        <v>0</v>
      </c>
      <c r="S5632" s="5">
        <f t="shared" si="4795"/>
        <v>0</v>
      </c>
      <c r="T5632" s="5">
        <v>172.5</v>
      </c>
      <c r="U5632" s="5">
        <f t="shared" si="4795"/>
        <v>0</v>
      </c>
      <c r="V5632" s="36">
        <f t="shared" si="4795"/>
        <v>0</v>
      </c>
      <c r="W5632" s="5">
        <f t="shared" si="4743"/>
        <v>100</v>
      </c>
      <c r="X5632" s="26"/>
    </row>
    <row r="5633" spans="1:24" x14ac:dyDescent="0.25">
      <c r="A5633" s="4" t="s">
        <v>331</v>
      </c>
      <c r="B5633" s="4" t="s">
        <v>1318</v>
      </c>
      <c r="C5633" s="4" t="s">
        <v>838</v>
      </c>
      <c r="D5633" s="4" t="s">
        <v>117</v>
      </c>
      <c r="E5633" s="14" t="s">
        <v>467</v>
      </c>
      <c r="F5633" s="5">
        <f t="shared" si="4793"/>
        <v>0</v>
      </c>
      <c r="G5633" s="5">
        <f t="shared" si="4793"/>
        <v>0</v>
      </c>
      <c r="H5633" s="5">
        <f t="shared" si="4793"/>
        <v>0</v>
      </c>
      <c r="I5633" s="5">
        <f t="shared" si="4793"/>
        <v>0</v>
      </c>
      <c r="J5633" s="5">
        <f t="shared" si="4793"/>
        <v>0</v>
      </c>
      <c r="K5633" s="5">
        <f t="shared" si="4793"/>
        <v>0</v>
      </c>
      <c r="L5633" s="5">
        <f t="shared" si="4793"/>
        <v>0</v>
      </c>
      <c r="M5633" s="5">
        <f t="shared" si="4735"/>
        <v>0</v>
      </c>
      <c r="N5633" s="5">
        <v>172.5</v>
      </c>
      <c r="O5633" s="5">
        <f t="shared" si="4794"/>
        <v>0</v>
      </c>
      <c r="P5633" s="5">
        <f t="shared" si="4795"/>
        <v>0</v>
      </c>
      <c r="Q5633" s="5">
        <f t="shared" si="4795"/>
        <v>0</v>
      </c>
      <c r="R5633" s="5">
        <f t="shared" si="4795"/>
        <v>0</v>
      </c>
      <c r="S5633" s="5">
        <f t="shared" si="4795"/>
        <v>0</v>
      </c>
      <c r="T5633" s="5">
        <v>172.5</v>
      </c>
      <c r="U5633" s="5">
        <f t="shared" si="4795"/>
        <v>0</v>
      </c>
      <c r="V5633" s="36">
        <f t="shared" si="4795"/>
        <v>0</v>
      </c>
      <c r="W5633" s="5">
        <f t="shared" si="4743"/>
        <v>100</v>
      </c>
      <c r="X5633" s="26"/>
    </row>
    <row r="5634" spans="1:24" x14ac:dyDescent="0.25">
      <c r="A5634" s="4" t="s">
        <v>331</v>
      </c>
      <c r="B5634" s="4" t="s">
        <v>1318</v>
      </c>
      <c r="C5634" s="4" t="s">
        <v>838</v>
      </c>
      <c r="D5634" s="4" t="s">
        <v>336</v>
      </c>
      <c r="E5634" s="14" t="s">
        <v>472</v>
      </c>
      <c r="F5634" s="5">
        <f t="shared" si="4793"/>
        <v>0</v>
      </c>
      <c r="G5634" s="5">
        <f t="shared" si="4793"/>
        <v>0</v>
      </c>
      <c r="H5634" s="5">
        <f t="shared" si="4793"/>
        <v>0</v>
      </c>
      <c r="I5634" s="5">
        <f t="shared" si="4793"/>
        <v>0</v>
      </c>
      <c r="J5634" s="5">
        <f t="shared" si="4793"/>
        <v>0</v>
      </c>
      <c r="K5634" s="5">
        <f t="shared" si="4793"/>
        <v>0</v>
      </c>
      <c r="L5634" s="5">
        <f t="shared" si="4793"/>
        <v>0</v>
      </c>
      <c r="M5634" s="5">
        <f t="shared" si="4735"/>
        <v>0</v>
      </c>
      <c r="N5634" s="5">
        <v>172.5</v>
      </c>
      <c r="O5634" s="5">
        <f t="shared" si="4794"/>
        <v>0</v>
      </c>
      <c r="P5634" s="5">
        <f t="shared" si="4795"/>
        <v>0</v>
      </c>
      <c r="Q5634" s="5">
        <f t="shared" si="4795"/>
        <v>0</v>
      </c>
      <c r="R5634" s="5">
        <f t="shared" si="4795"/>
        <v>0</v>
      </c>
      <c r="S5634" s="5">
        <f t="shared" si="4795"/>
        <v>0</v>
      </c>
      <c r="T5634" s="5">
        <v>172.5</v>
      </c>
      <c r="U5634" s="5">
        <f t="shared" si="4795"/>
        <v>0</v>
      </c>
      <c r="V5634" s="36">
        <f t="shared" si="4795"/>
        <v>0</v>
      </c>
      <c r="W5634" s="5">
        <f t="shared" si="4743"/>
        <v>100</v>
      </c>
      <c r="X5634" s="26"/>
    </row>
    <row r="5635" spans="1:24" ht="47.25" x14ac:dyDescent="0.25">
      <c r="A5635" s="4" t="s">
        <v>331</v>
      </c>
      <c r="B5635" s="4" t="s">
        <v>1318</v>
      </c>
      <c r="C5635" s="4" t="s">
        <v>347</v>
      </c>
      <c r="D5635" s="4"/>
      <c r="E5635" s="14" t="s">
        <v>825</v>
      </c>
      <c r="F5635" s="5"/>
      <c r="G5635" s="5"/>
      <c r="H5635" s="5"/>
      <c r="I5635" s="5"/>
      <c r="J5635" s="5"/>
      <c r="K5635" s="5"/>
      <c r="L5635" s="5"/>
      <c r="M5635" s="5">
        <f t="shared" si="4735"/>
        <v>0</v>
      </c>
      <c r="N5635" s="5">
        <v>46</v>
      </c>
      <c r="O5635" s="5">
        <v>0</v>
      </c>
      <c r="P5635" s="5">
        <v>0</v>
      </c>
      <c r="Q5635" s="5">
        <v>0</v>
      </c>
      <c r="R5635" s="5">
        <v>0</v>
      </c>
      <c r="S5635" s="5">
        <v>0</v>
      </c>
      <c r="T5635" s="5">
        <v>46</v>
      </c>
      <c r="U5635" s="5">
        <v>0</v>
      </c>
      <c r="V5635" s="36">
        <v>0</v>
      </c>
      <c r="W5635" s="5">
        <f t="shared" si="4743"/>
        <v>100</v>
      </c>
      <c r="X5635" s="26"/>
    </row>
    <row r="5636" spans="1:24" s="10" customFormat="1" x14ac:dyDescent="0.25">
      <c r="A5636" s="4" t="s">
        <v>331</v>
      </c>
      <c r="B5636" s="4" t="s">
        <v>1318</v>
      </c>
      <c r="C5636" s="4" t="s">
        <v>347</v>
      </c>
      <c r="D5636" s="4" t="s">
        <v>117</v>
      </c>
      <c r="E5636" s="14" t="s">
        <v>467</v>
      </c>
      <c r="F5636" s="11">
        <f t="shared" ref="F5636:L5636" si="4796">F5637+F5680+F5686+F5674+F5763</f>
        <v>495643.2</v>
      </c>
      <c r="G5636" s="11">
        <f t="shared" si="4796"/>
        <v>478520.5</v>
      </c>
      <c r="H5636" s="11">
        <f t="shared" si="4796"/>
        <v>469290.5</v>
      </c>
      <c r="I5636" s="11">
        <f t="shared" si="4796"/>
        <v>0</v>
      </c>
      <c r="J5636" s="11">
        <f t="shared" si="4796"/>
        <v>0</v>
      </c>
      <c r="K5636" s="11">
        <f t="shared" si="4796"/>
        <v>0</v>
      </c>
      <c r="L5636" s="11">
        <f t="shared" si="4796"/>
        <v>14423.131000000001</v>
      </c>
      <c r="M5636" s="11">
        <f t="shared" si="4735"/>
        <v>510066.33100000001</v>
      </c>
      <c r="N5636" s="5">
        <v>46</v>
      </c>
      <c r="O5636" s="11">
        <f t="shared" ref="O5636:V5636" si="4797">O5637+O5680+O5686+O5674+O5763</f>
        <v>251371.54558000001</v>
      </c>
      <c r="P5636" s="11">
        <f t="shared" si="4797"/>
        <v>246731.53778000001</v>
      </c>
      <c r="Q5636" s="11">
        <f t="shared" si="4797"/>
        <v>120</v>
      </c>
      <c r="R5636" s="11">
        <f t="shared" si="4797"/>
        <v>0</v>
      </c>
      <c r="S5636" s="11">
        <f t="shared" si="4797"/>
        <v>0</v>
      </c>
      <c r="T5636" s="5">
        <v>46</v>
      </c>
      <c r="U5636" s="11">
        <f t="shared" si="4797"/>
        <v>246731.53708000001</v>
      </c>
      <c r="V5636" s="35">
        <f t="shared" si="4797"/>
        <v>0</v>
      </c>
      <c r="W5636" s="5">
        <f t="shared" si="4743"/>
        <v>100</v>
      </c>
      <c r="X5636" s="25"/>
    </row>
    <row r="5637" spans="1:24" x14ac:dyDescent="0.25">
      <c r="A5637" s="4" t="s">
        <v>331</v>
      </c>
      <c r="B5637" s="4" t="s">
        <v>1318</v>
      </c>
      <c r="C5637" s="4" t="s">
        <v>347</v>
      </c>
      <c r="D5637" s="4" t="s">
        <v>336</v>
      </c>
      <c r="E5637" s="14" t="s">
        <v>472</v>
      </c>
      <c r="F5637" s="5">
        <f t="shared" ref="F5637:L5637" si="4798">F5638+F5659</f>
        <v>40452</v>
      </c>
      <c r="G5637" s="5">
        <f t="shared" si="4798"/>
        <v>40452</v>
      </c>
      <c r="H5637" s="5">
        <f t="shared" si="4798"/>
        <v>40452</v>
      </c>
      <c r="I5637" s="5">
        <f t="shared" si="4798"/>
        <v>0</v>
      </c>
      <c r="J5637" s="5">
        <f t="shared" si="4798"/>
        <v>0</v>
      </c>
      <c r="K5637" s="5">
        <f t="shared" si="4798"/>
        <v>0</v>
      </c>
      <c r="L5637" s="5">
        <f t="shared" si="4798"/>
        <v>-7672.7340000000004</v>
      </c>
      <c r="M5637" s="5">
        <f t="shared" ref="M5637:M5702" si="4799">F5637+I5637+L5637</f>
        <v>32779.266000000003</v>
      </c>
      <c r="N5637" s="5">
        <v>46</v>
      </c>
      <c r="O5637" s="5">
        <f>O5638+O5659</f>
        <v>30369.36764</v>
      </c>
      <c r="P5637" s="5">
        <f t="shared" ref="P5637:V5637" si="4800">P5638+P5659</f>
        <v>0</v>
      </c>
      <c r="Q5637" s="5">
        <f t="shared" si="4800"/>
        <v>0</v>
      </c>
      <c r="R5637" s="5">
        <f t="shared" si="4800"/>
        <v>0</v>
      </c>
      <c r="S5637" s="5">
        <f t="shared" si="4800"/>
        <v>0</v>
      </c>
      <c r="T5637" s="5">
        <v>46</v>
      </c>
      <c r="U5637" s="5">
        <f t="shared" si="4800"/>
        <v>0</v>
      </c>
      <c r="V5637" s="36">
        <f t="shared" si="4800"/>
        <v>0</v>
      </c>
      <c r="W5637" s="5">
        <f t="shared" si="4743"/>
        <v>100</v>
      </c>
      <c r="X5637" s="26"/>
    </row>
    <row r="5638" spans="1:24" ht="31.5" x14ac:dyDescent="0.25">
      <c r="A5638" s="4" t="s">
        <v>331</v>
      </c>
      <c r="B5638" s="4" t="s">
        <v>1318</v>
      </c>
      <c r="C5638" s="4" t="s">
        <v>348</v>
      </c>
      <c r="D5638" s="4"/>
      <c r="E5638" s="14" t="s">
        <v>707</v>
      </c>
      <c r="F5638" s="5">
        <f t="shared" ref="F5638:L5638" si="4801">F5639+F5655</f>
        <v>34836.300000000003</v>
      </c>
      <c r="G5638" s="5">
        <f t="shared" si="4801"/>
        <v>34836.300000000003</v>
      </c>
      <c r="H5638" s="5">
        <f t="shared" si="4801"/>
        <v>34836.300000000003</v>
      </c>
      <c r="I5638" s="5">
        <f t="shared" si="4801"/>
        <v>0</v>
      </c>
      <c r="J5638" s="5">
        <f t="shared" si="4801"/>
        <v>0</v>
      </c>
      <c r="K5638" s="5">
        <f t="shared" si="4801"/>
        <v>0</v>
      </c>
      <c r="L5638" s="5">
        <f t="shared" si="4801"/>
        <v>-7651.2640000000001</v>
      </c>
      <c r="M5638" s="5">
        <f t="shared" si="4799"/>
        <v>27185.036000000004</v>
      </c>
      <c r="N5638" s="5">
        <v>58416.97</v>
      </c>
      <c r="O5638" s="5">
        <f>O5639+O5655</f>
        <v>28363.36764</v>
      </c>
      <c r="P5638" s="5">
        <f t="shared" ref="P5638:V5638" si="4802">P5639+P5655</f>
        <v>0</v>
      </c>
      <c r="Q5638" s="5">
        <f t="shared" si="4802"/>
        <v>0</v>
      </c>
      <c r="R5638" s="5">
        <f t="shared" si="4802"/>
        <v>0</v>
      </c>
      <c r="S5638" s="5">
        <f t="shared" si="4802"/>
        <v>0</v>
      </c>
      <c r="T5638" s="5">
        <v>58397.385000000002</v>
      </c>
      <c r="U5638" s="5">
        <f t="shared" si="4802"/>
        <v>0</v>
      </c>
      <c r="V5638" s="36">
        <f t="shared" si="4802"/>
        <v>0</v>
      </c>
      <c r="W5638" s="5">
        <f t="shared" si="4743"/>
        <v>99.966473783217452</v>
      </c>
      <c r="X5638" s="26"/>
    </row>
    <row r="5639" spans="1:24" ht="31.5" x14ac:dyDescent="0.25">
      <c r="A5639" s="4" t="s">
        <v>331</v>
      </c>
      <c r="B5639" s="4" t="s">
        <v>1318</v>
      </c>
      <c r="C5639" s="4" t="s">
        <v>348</v>
      </c>
      <c r="D5639" s="4" t="s">
        <v>11</v>
      </c>
      <c r="E5639" s="14" t="s">
        <v>465</v>
      </c>
      <c r="F5639" s="5">
        <f t="shared" ref="F5639:L5639" si="4803">F5640+F5645+F5648+F5651</f>
        <v>33921.300000000003</v>
      </c>
      <c r="G5639" s="5">
        <f t="shared" si="4803"/>
        <v>33921.300000000003</v>
      </c>
      <c r="H5639" s="5">
        <f t="shared" si="4803"/>
        <v>33921.300000000003</v>
      </c>
      <c r="I5639" s="5">
        <f t="shared" si="4803"/>
        <v>0</v>
      </c>
      <c r="J5639" s="5">
        <f t="shared" si="4803"/>
        <v>0</v>
      </c>
      <c r="K5639" s="5">
        <f t="shared" si="4803"/>
        <v>0</v>
      </c>
      <c r="L5639" s="5">
        <f t="shared" si="4803"/>
        <v>-7498.3620000000001</v>
      </c>
      <c r="M5639" s="5">
        <f t="shared" si="4799"/>
        <v>26422.938000000002</v>
      </c>
      <c r="N5639" s="5">
        <v>58416.97</v>
      </c>
      <c r="O5639" s="5">
        <f>O5640+O5645+O5648+O5651</f>
        <v>27871.494839999999</v>
      </c>
      <c r="P5639" s="5">
        <f t="shared" ref="P5639:V5639" si="4804">P5640+P5645+P5648+P5651</f>
        <v>0</v>
      </c>
      <c r="Q5639" s="5">
        <f t="shared" si="4804"/>
        <v>0</v>
      </c>
      <c r="R5639" s="5">
        <f t="shared" si="4804"/>
        <v>0</v>
      </c>
      <c r="S5639" s="5">
        <f t="shared" si="4804"/>
        <v>0</v>
      </c>
      <c r="T5639" s="5">
        <v>58397.385000000002</v>
      </c>
      <c r="U5639" s="5">
        <f t="shared" si="4804"/>
        <v>0</v>
      </c>
      <c r="V5639" s="36">
        <f t="shared" si="4804"/>
        <v>0</v>
      </c>
      <c r="W5639" s="5">
        <f t="shared" si="4743"/>
        <v>99.966473783217452</v>
      </c>
      <c r="X5639" s="26"/>
    </row>
    <row r="5640" spans="1:24" ht="31.5" x14ac:dyDescent="0.25">
      <c r="A5640" s="4" t="s">
        <v>331</v>
      </c>
      <c r="B5640" s="4" t="s">
        <v>1318</v>
      </c>
      <c r="C5640" s="4" t="s">
        <v>348</v>
      </c>
      <c r="D5640" s="4" t="s">
        <v>12</v>
      </c>
      <c r="E5640" s="14" t="s">
        <v>466</v>
      </c>
      <c r="F5640" s="5">
        <f t="shared" ref="F5640:L5640" si="4805">F5641+F5643</f>
        <v>1783.9</v>
      </c>
      <c r="G5640" s="5">
        <f t="shared" si="4805"/>
        <v>1783.9</v>
      </c>
      <c r="H5640" s="5">
        <f t="shared" si="4805"/>
        <v>1783.9</v>
      </c>
      <c r="I5640" s="5">
        <f t="shared" si="4805"/>
        <v>0</v>
      </c>
      <c r="J5640" s="5">
        <f t="shared" si="4805"/>
        <v>0</v>
      </c>
      <c r="K5640" s="5">
        <f t="shared" si="4805"/>
        <v>0</v>
      </c>
      <c r="L5640" s="5">
        <f t="shared" si="4805"/>
        <v>-540.75699999999995</v>
      </c>
      <c r="M5640" s="5">
        <f t="shared" si="4799"/>
        <v>1243.143</v>
      </c>
      <c r="N5640" s="5">
        <v>58416.97</v>
      </c>
      <c r="O5640" s="5">
        <f>O5641+O5643</f>
        <v>75</v>
      </c>
      <c r="P5640" s="5">
        <f t="shared" ref="P5640:V5640" si="4806">P5641+P5643</f>
        <v>0</v>
      </c>
      <c r="Q5640" s="5">
        <f t="shared" si="4806"/>
        <v>0</v>
      </c>
      <c r="R5640" s="5">
        <f t="shared" si="4806"/>
        <v>0</v>
      </c>
      <c r="S5640" s="5">
        <f t="shared" si="4806"/>
        <v>0</v>
      </c>
      <c r="T5640" s="5">
        <v>58397.385000000002</v>
      </c>
      <c r="U5640" s="5">
        <f t="shared" si="4806"/>
        <v>0</v>
      </c>
      <c r="V5640" s="36">
        <f t="shared" si="4806"/>
        <v>0</v>
      </c>
      <c r="W5640" s="5">
        <f t="shared" si="4743"/>
        <v>99.966473783217452</v>
      </c>
      <c r="X5640" s="26"/>
    </row>
    <row r="5641" spans="1:24" hidden="1" x14ac:dyDescent="0.25">
      <c r="A5641" s="4" t="s">
        <v>331</v>
      </c>
      <c r="B5641" s="4" t="s">
        <v>1318</v>
      </c>
      <c r="C5641" s="4" t="s">
        <v>348</v>
      </c>
      <c r="D5641" s="4" t="s">
        <v>13</v>
      </c>
      <c r="E5641" s="14" t="s">
        <v>480</v>
      </c>
      <c r="F5641" s="5">
        <f t="shared" ref="F5641:L5641" si="4807">F5642</f>
        <v>948</v>
      </c>
      <c r="G5641" s="5">
        <f t="shared" si="4807"/>
        <v>948</v>
      </c>
      <c r="H5641" s="5">
        <f t="shared" si="4807"/>
        <v>948</v>
      </c>
      <c r="I5641" s="5">
        <f t="shared" si="4807"/>
        <v>0</v>
      </c>
      <c r="J5641" s="5">
        <f t="shared" si="4807"/>
        <v>0</v>
      </c>
      <c r="K5641" s="5">
        <f t="shared" si="4807"/>
        <v>0</v>
      </c>
      <c r="L5641" s="5">
        <f t="shared" si="4807"/>
        <v>-214.857</v>
      </c>
      <c r="M5641" s="5">
        <f t="shared" si="4799"/>
        <v>733.14300000000003</v>
      </c>
      <c r="N5641" s="5">
        <v>0</v>
      </c>
      <c r="O5641" s="5">
        <f>O5642</f>
        <v>75</v>
      </c>
      <c r="P5641" s="5">
        <f t="shared" ref="P5641:V5641" si="4808">P5642</f>
        <v>0</v>
      </c>
      <c r="Q5641" s="5">
        <f t="shared" si="4808"/>
        <v>0</v>
      </c>
      <c r="R5641" s="5">
        <f t="shared" si="4808"/>
        <v>0</v>
      </c>
      <c r="S5641" s="5">
        <f t="shared" si="4808"/>
        <v>0</v>
      </c>
      <c r="T5641" s="5">
        <v>0</v>
      </c>
      <c r="U5641" s="5">
        <f t="shared" si="4808"/>
        <v>0</v>
      </c>
      <c r="V5641" s="36">
        <f t="shared" si="4808"/>
        <v>0</v>
      </c>
      <c r="W5641" s="5" t="e">
        <f t="shared" si="4743"/>
        <v>#DIV/0!</v>
      </c>
      <c r="X5641" s="24" t="s">
        <v>1214</v>
      </c>
    </row>
    <row r="5642" spans="1:24" ht="63" hidden="1" x14ac:dyDescent="0.25">
      <c r="A5642" s="4" t="s">
        <v>331</v>
      </c>
      <c r="B5642" s="4" t="s">
        <v>1318</v>
      </c>
      <c r="C5642" s="4" t="s">
        <v>348</v>
      </c>
      <c r="D5642" s="4" t="s">
        <v>182</v>
      </c>
      <c r="E5642" s="14" t="s">
        <v>481</v>
      </c>
      <c r="F5642" s="5">
        <v>948</v>
      </c>
      <c r="G5642" s="5">
        <v>948</v>
      </c>
      <c r="H5642" s="5">
        <v>948</v>
      </c>
      <c r="I5642" s="5"/>
      <c r="J5642" s="5"/>
      <c r="K5642" s="5"/>
      <c r="L5642" s="5">
        <f>-0.007-99-115.85</f>
        <v>-214.857</v>
      </c>
      <c r="M5642" s="5">
        <f t="shared" si="4799"/>
        <v>733.14300000000003</v>
      </c>
      <c r="N5642" s="5">
        <v>0</v>
      </c>
      <c r="O5642" s="5">
        <v>75</v>
      </c>
      <c r="P5642" s="5">
        <v>0</v>
      </c>
      <c r="Q5642" s="5">
        <v>0</v>
      </c>
      <c r="R5642" s="5">
        <v>0</v>
      </c>
      <c r="S5642" s="5">
        <v>0</v>
      </c>
      <c r="T5642" s="5">
        <v>0</v>
      </c>
      <c r="U5642" s="5">
        <v>0</v>
      </c>
      <c r="V5642" s="36">
        <v>0</v>
      </c>
      <c r="W5642" s="5" t="e">
        <f t="shared" si="4743"/>
        <v>#DIV/0!</v>
      </c>
      <c r="X5642" s="24" t="s">
        <v>1214</v>
      </c>
    </row>
    <row r="5643" spans="1:24" ht="63" x14ac:dyDescent="0.25">
      <c r="A5643" s="4" t="s">
        <v>331</v>
      </c>
      <c r="B5643" s="4" t="s">
        <v>1318</v>
      </c>
      <c r="C5643" s="4" t="s">
        <v>349</v>
      </c>
      <c r="D5643" s="4"/>
      <c r="E5643" s="14" t="s">
        <v>709</v>
      </c>
      <c r="F5643" s="5">
        <f t="shared" ref="F5643:L5643" si="4809">F5644</f>
        <v>835.9</v>
      </c>
      <c r="G5643" s="5">
        <f t="shared" si="4809"/>
        <v>835.9</v>
      </c>
      <c r="H5643" s="5">
        <f t="shared" si="4809"/>
        <v>835.9</v>
      </c>
      <c r="I5643" s="5">
        <f t="shared" si="4809"/>
        <v>0</v>
      </c>
      <c r="J5643" s="5">
        <f t="shared" si="4809"/>
        <v>0</v>
      </c>
      <c r="K5643" s="5">
        <f t="shared" si="4809"/>
        <v>0</v>
      </c>
      <c r="L5643" s="5">
        <f t="shared" si="4809"/>
        <v>-325.89999999999998</v>
      </c>
      <c r="M5643" s="5">
        <f t="shared" si="4799"/>
        <v>510</v>
      </c>
      <c r="N5643" s="5">
        <v>1362.231</v>
      </c>
      <c r="O5643" s="5">
        <f>O5644</f>
        <v>0</v>
      </c>
      <c r="P5643" s="5">
        <f t="shared" ref="P5643:V5643" si="4810">P5644</f>
        <v>0</v>
      </c>
      <c r="Q5643" s="5">
        <f t="shared" si="4810"/>
        <v>0</v>
      </c>
      <c r="R5643" s="5">
        <f t="shared" si="4810"/>
        <v>0</v>
      </c>
      <c r="S5643" s="5">
        <f t="shared" si="4810"/>
        <v>0</v>
      </c>
      <c r="T5643" s="5">
        <v>1361.9503999999999</v>
      </c>
      <c r="U5643" s="5">
        <f t="shared" si="4810"/>
        <v>0</v>
      </c>
      <c r="V5643" s="36">
        <f t="shared" si="4810"/>
        <v>0</v>
      </c>
      <c r="W5643" s="5">
        <f t="shared" ref="W5643:W5706" si="4811">T5643/N5643*100</f>
        <v>99.979401437788454</v>
      </c>
      <c r="X5643" s="26"/>
    </row>
    <row r="5644" spans="1:24" ht="31.5" x14ac:dyDescent="0.25">
      <c r="A5644" s="4" t="s">
        <v>331</v>
      </c>
      <c r="B5644" s="4" t="s">
        <v>1318</v>
      </c>
      <c r="C5644" s="4" t="s">
        <v>349</v>
      </c>
      <c r="D5644" s="4" t="s">
        <v>11</v>
      </c>
      <c r="E5644" s="14" t="s">
        <v>465</v>
      </c>
      <c r="F5644" s="5">
        <v>835.9</v>
      </c>
      <c r="G5644" s="5">
        <v>835.9</v>
      </c>
      <c r="H5644" s="5">
        <v>835.9</v>
      </c>
      <c r="I5644" s="5"/>
      <c r="J5644" s="5"/>
      <c r="K5644" s="5"/>
      <c r="L5644" s="5">
        <v>-325.89999999999998</v>
      </c>
      <c r="M5644" s="5">
        <f t="shared" si="4799"/>
        <v>510</v>
      </c>
      <c r="N5644" s="5">
        <v>1362.231</v>
      </c>
      <c r="O5644" s="5">
        <v>0</v>
      </c>
      <c r="P5644" s="5">
        <v>0</v>
      </c>
      <c r="Q5644" s="5">
        <v>0</v>
      </c>
      <c r="R5644" s="5">
        <v>0</v>
      </c>
      <c r="S5644" s="5">
        <v>0</v>
      </c>
      <c r="T5644" s="5">
        <v>1361.9503999999999</v>
      </c>
      <c r="U5644" s="5">
        <v>0</v>
      </c>
      <c r="V5644" s="36">
        <v>0</v>
      </c>
      <c r="W5644" s="5">
        <f t="shared" si="4811"/>
        <v>99.979401437788454</v>
      </c>
      <c r="X5644" s="26"/>
    </row>
    <row r="5645" spans="1:24" ht="31.5" x14ac:dyDescent="0.25">
      <c r="A5645" s="4" t="s">
        <v>331</v>
      </c>
      <c r="B5645" s="4" t="s">
        <v>1318</v>
      </c>
      <c r="C5645" s="4" t="s">
        <v>349</v>
      </c>
      <c r="D5645" s="4" t="s">
        <v>12</v>
      </c>
      <c r="E5645" s="14" t="s">
        <v>466</v>
      </c>
      <c r="F5645" s="5">
        <f t="shared" ref="F5645:L5646" si="4812">F5646</f>
        <v>200</v>
      </c>
      <c r="G5645" s="5">
        <f t="shared" si="4812"/>
        <v>200</v>
      </c>
      <c r="H5645" s="5">
        <f t="shared" si="4812"/>
        <v>200</v>
      </c>
      <c r="I5645" s="5">
        <f t="shared" si="4812"/>
        <v>0</v>
      </c>
      <c r="J5645" s="5">
        <f t="shared" si="4812"/>
        <v>0</v>
      </c>
      <c r="K5645" s="5">
        <f t="shared" si="4812"/>
        <v>0</v>
      </c>
      <c r="L5645" s="5">
        <f t="shared" si="4812"/>
        <v>-188.9</v>
      </c>
      <c r="M5645" s="5">
        <f t="shared" si="4799"/>
        <v>11.099999999999994</v>
      </c>
      <c r="N5645" s="5">
        <v>1362.231</v>
      </c>
      <c r="O5645" s="5">
        <f>O5646</f>
        <v>0</v>
      </c>
      <c r="P5645" s="5">
        <f t="shared" ref="P5645:V5646" si="4813">P5646</f>
        <v>0</v>
      </c>
      <c r="Q5645" s="5">
        <f t="shared" si="4813"/>
        <v>0</v>
      </c>
      <c r="R5645" s="5">
        <f t="shared" si="4813"/>
        <v>0</v>
      </c>
      <c r="S5645" s="5">
        <f t="shared" si="4813"/>
        <v>0</v>
      </c>
      <c r="T5645" s="5">
        <v>1361.9503999999999</v>
      </c>
      <c r="U5645" s="5">
        <f t="shared" si="4813"/>
        <v>0</v>
      </c>
      <c r="V5645" s="36">
        <f t="shared" si="4813"/>
        <v>0</v>
      </c>
      <c r="W5645" s="5">
        <f t="shared" si="4811"/>
        <v>99.979401437788454</v>
      </c>
      <c r="X5645" s="24"/>
    </row>
    <row r="5646" spans="1:24" ht="47.25" x14ac:dyDescent="0.25">
      <c r="A5646" s="4" t="s">
        <v>331</v>
      </c>
      <c r="B5646" s="4" t="s">
        <v>1318</v>
      </c>
      <c r="C5646" s="4" t="s">
        <v>350</v>
      </c>
      <c r="D5646" s="4"/>
      <c r="E5646" s="14" t="s">
        <v>710</v>
      </c>
      <c r="F5646" s="5">
        <f t="shared" si="4812"/>
        <v>200</v>
      </c>
      <c r="G5646" s="5">
        <f t="shared" si="4812"/>
        <v>200</v>
      </c>
      <c r="H5646" s="5">
        <f t="shared" si="4812"/>
        <v>200</v>
      </c>
      <c r="I5646" s="5">
        <f t="shared" si="4812"/>
        <v>0</v>
      </c>
      <c r="J5646" s="5">
        <f t="shared" si="4812"/>
        <v>0</v>
      </c>
      <c r="K5646" s="5">
        <f t="shared" si="4812"/>
        <v>0</v>
      </c>
      <c r="L5646" s="5">
        <f t="shared" si="4812"/>
        <v>-188.9</v>
      </c>
      <c r="M5646" s="5">
        <f t="shared" si="4799"/>
        <v>11.099999999999994</v>
      </c>
      <c r="N5646" s="5">
        <v>10071.060729999999</v>
      </c>
      <c r="O5646" s="5">
        <f>O5647</f>
        <v>0</v>
      </c>
      <c r="P5646" s="5">
        <f t="shared" si="4813"/>
        <v>0</v>
      </c>
      <c r="Q5646" s="5">
        <f t="shared" si="4813"/>
        <v>0</v>
      </c>
      <c r="R5646" s="5">
        <f t="shared" si="4813"/>
        <v>0</v>
      </c>
      <c r="S5646" s="5">
        <f t="shared" si="4813"/>
        <v>0</v>
      </c>
      <c r="T5646" s="5">
        <v>10070.360559999999</v>
      </c>
      <c r="U5646" s="5">
        <f t="shared" si="4813"/>
        <v>0</v>
      </c>
      <c r="V5646" s="36">
        <f t="shared" si="4813"/>
        <v>0</v>
      </c>
      <c r="W5646" s="5">
        <f t="shared" si="4811"/>
        <v>99.993047703526258</v>
      </c>
      <c r="X5646" s="24"/>
    </row>
    <row r="5647" spans="1:24" ht="31.5" x14ac:dyDescent="0.25">
      <c r="A5647" s="4" t="s">
        <v>331</v>
      </c>
      <c r="B5647" s="4" t="s">
        <v>1318</v>
      </c>
      <c r="C5647" s="4" t="s">
        <v>350</v>
      </c>
      <c r="D5647" s="4" t="s">
        <v>11</v>
      </c>
      <c r="E5647" s="14" t="s">
        <v>465</v>
      </c>
      <c r="F5647" s="5">
        <v>200</v>
      </c>
      <c r="G5647" s="5">
        <v>200</v>
      </c>
      <c r="H5647" s="5">
        <v>200</v>
      </c>
      <c r="I5647" s="5"/>
      <c r="J5647" s="5"/>
      <c r="K5647" s="5"/>
      <c r="L5647" s="5">
        <v>-188.9</v>
      </c>
      <c r="M5647" s="5">
        <f t="shared" si="4799"/>
        <v>11.099999999999994</v>
      </c>
      <c r="N5647" s="5">
        <v>10071.060729999999</v>
      </c>
      <c r="O5647" s="5">
        <v>0</v>
      </c>
      <c r="P5647" s="5">
        <v>0</v>
      </c>
      <c r="Q5647" s="5">
        <v>0</v>
      </c>
      <c r="R5647" s="5">
        <v>0</v>
      </c>
      <c r="S5647" s="5">
        <v>0</v>
      </c>
      <c r="T5647" s="5">
        <v>10070.360559999999</v>
      </c>
      <c r="U5647" s="5">
        <v>0</v>
      </c>
      <c r="V5647" s="36">
        <v>0</v>
      </c>
      <c r="W5647" s="5">
        <f t="shared" si="4811"/>
        <v>99.993047703526258</v>
      </c>
      <c r="X5647" s="24"/>
    </row>
    <row r="5648" spans="1:24" ht="31.5" x14ac:dyDescent="0.25">
      <c r="A5648" s="4" t="s">
        <v>331</v>
      </c>
      <c r="B5648" s="4" t="s">
        <v>1318</v>
      </c>
      <c r="C5648" s="4" t="s">
        <v>350</v>
      </c>
      <c r="D5648" s="4" t="s">
        <v>12</v>
      </c>
      <c r="E5648" s="14" t="s">
        <v>466</v>
      </c>
      <c r="F5648" s="5">
        <f t="shared" ref="F5648:L5649" si="4814">F5649</f>
        <v>7671.7</v>
      </c>
      <c r="G5648" s="5">
        <f t="shared" si="4814"/>
        <v>7671.7</v>
      </c>
      <c r="H5648" s="5">
        <f t="shared" si="4814"/>
        <v>7671.7</v>
      </c>
      <c r="I5648" s="5">
        <f t="shared" si="4814"/>
        <v>0</v>
      </c>
      <c r="J5648" s="5">
        <f t="shared" si="4814"/>
        <v>0</v>
      </c>
      <c r="K5648" s="5">
        <f t="shared" si="4814"/>
        <v>0</v>
      </c>
      <c r="L5648" s="5">
        <f t="shared" si="4814"/>
        <v>-6035.4719999999998</v>
      </c>
      <c r="M5648" s="5">
        <f t="shared" si="4799"/>
        <v>1636.2280000000001</v>
      </c>
      <c r="N5648" s="5">
        <v>10071.060729999999</v>
      </c>
      <c r="O5648" s="5">
        <f>O5649</f>
        <v>7327.65</v>
      </c>
      <c r="P5648" s="5">
        <f t="shared" ref="P5648:V5649" si="4815">P5649</f>
        <v>0</v>
      </c>
      <c r="Q5648" s="5">
        <f t="shared" si="4815"/>
        <v>0</v>
      </c>
      <c r="R5648" s="5">
        <f t="shared" si="4815"/>
        <v>0</v>
      </c>
      <c r="S5648" s="5">
        <f t="shared" si="4815"/>
        <v>0</v>
      </c>
      <c r="T5648" s="5">
        <v>10070.360559999999</v>
      </c>
      <c r="U5648" s="5">
        <f t="shared" si="4815"/>
        <v>0</v>
      </c>
      <c r="V5648" s="36">
        <f t="shared" si="4815"/>
        <v>0</v>
      </c>
      <c r="W5648" s="5">
        <f t="shared" si="4811"/>
        <v>99.993047703526258</v>
      </c>
      <c r="X5648" s="26"/>
    </row>
    <row r="5649" spans="1:24" x14ac:dyDescent="0.25">
      <c r="A5649" s="4" t="s">
        <v>331</v>
      </c>
      <c r="B5649" s="4" t="s">
        <v>1318</v>
      </c>
      <c r="C5649" s="4" t="s">
        <v>351</v>
      </c>
      <c r="D5649" s="4"/>
      <c r="E5649" s="14" t="s">
        <v>711</v>
      </c>
      <c r="F5649" s="5">
        <f t="shared" si="4814"/>
        <v>7671.7</v>
      </c>
      <c r="G5649" s="5">
        <f t="shared" si="4814"/>
        <v>7671.7</v>
      </c>
      <c r="H5649" s="5">
        <f t="shared" si="4814"/>
        <v>7671.7</v>
      </c>
      <c r="I5649" s="5">
        <f t="shared" si="4814"/>
        <v>0</v>
      </c>
      <c r="J5649" s="5">
        <f t="shared" si="4814"/>
        <v>0</v>
      </c>
      <c r="K5649" s="5">
        <f t="shared" si="4814"/>
        <v>0</v>
      </c>
      <c r="L5649" s="5">
        <f t="shared" si="4814"/>
        <v>-6035.4719999999998</v>
      </c>
      <c r="M5649" s="5">
        <f t="shared" si="4799"/>
        <v>1636.2280000000001</v>
      </c>
      <c r="N5649" s="5">
        <v>3014.3820000000001</v>
      </c>
      <c r="O5649" s="5">
        <f>O5650</f>
        <v>7327.65</v>
      </c>
      <c r="P5649" s="5">
        <f t="shared" si="4815"/>
        <v>0</v>
      </c>
      <c r="Q5649" s="5">
        <f t="shared" si="4815"/>
        <v>0</v>
      </c>
      <c r="R5649" s="5">
        <f t="shared" si="4815"/>
        <v>0</v>
      </c>
      <c r="S5649" s="5">
        <f t="shared" si="4815"/>
        <v>0</v>
      </c>
      <c r="T5649" s="5">
        <v>3014.3816000000002</v>
      </c>
      <c r="U5649" s="5">
        <f t="shared" si="4815"/>
        <v>0</v>
      </c>
      <c r="V5649" s="36">
        <f t="shared" si="4815"/>
        <v>0</v>
      </c>
      <c r="W5649" s="5">
        <f t="shared" si="4811"/>
        <v>99.999986730281705</v>
      </c>
      <c r="X5649" s="26"/>
    </row>
    <row r="5650" spans="1:24" x14ac:dyDescent="0.25">
      <c r="A5650" s="4" t="s">
        <v>331</v>
      </c>
      <c r="B5650" s="4" t="s">
        <v>1318</v>
      </c>
      <c r="C5650" s="4" t="s">
        <v>351</v>
      </c>
      <c r="D5650" s="4" t="s">
        <v>13</v>
      </c>
      <c r="E5650" s="14" t="s">
        <v>480</v>
      </c>
      <c r="F5650" s="5">
        <v>7671.7</v>
      </c>
      <c r="G5650" s="5">
        <v>7671.7</v>
      </c>
      <c r="H5650" s="5">
        <v>7671.7</v>
      </c>
      <c r="I5650" s="5"/>
      <c r="J5650" s="5"/>
      <c r="K5650" s="5"/>
      <c r="L5650" s="5">
        <f>15-6050.472</f>
        <v>-6035.4719999999998</v>
      </c>
      <c r="M5650" s="5">
        <f t="shared" si="4799"/>
        <v>1636.2280000000001</v>
      </c>
      <c r="N5650" s="5">
        <v>3014.3820000000001</v>
      </c>
      <c r="O5650" s="5">
        <v>7327.65</v>
      </c>
      <c r="P5650" s="5">
        <v>0</v>
      </c>
      <c r="Q5650" s="5">
        <v>0</v>
      </c>
      <c r="R5650" s="5">
        <v>0</v>
      </c>
      <c r="S5650" s="5">
        <v>0</v>
      </c>
      <c r="T5650" s="5">
        <v>3014.3816000000002</v>
      </c>
      <c r="U5650" s="5">
        <v>0</v>
      </c>
      <c r="V5650" s="36">
        <v>0</v>
      </c>
      <c r="W5650" s="5">
        <f t="shared" si="4811"/>
        <v>99.999986730281705</v>
      </c>
      <c r="X5650" s="26"/>
    </row>
    <row r="5651" spans="1:24" x14ac:dyDescent="0.25">
      <c r="A5651" s="4" t="s">
        <v>331</v>
      </c>
      <c r="B5651" s="4" t="s">
        <v>1318</v>
      </c>
      <c r="C5651" s="4" t="s">
        <v>351</v>
      </c>
      <c r="D5651" s="4" t="s">
        <v>20</v>
      </c>
      <c r="E5651" s="14" t="s">
        <v>483</v>
      </c>
      <c r="F5651" s="5">
        <f t="shared" ref="F5651:L5651" si="4816">F5652</f>
        <v>24265.7</v>
      </c>
      <c r="G5651" s="5">
        <f t="shared" si="4816"/>
        <v>24265.7</v>
      </c>
      <c r="H5651" s="5">
        <f t="shared" si="4816"/>
        <v>24265.7</v>
      </c>
      <c r="I5651" s="5">
        <f t="shared" si="4816"/>
        <v>0</v>
      </c>
      <c r="J5651" s="5">
        <f t="shared" si="4816"/>
        <v>0</v>
      </c>
      <c r="K5651" s="5">
        <f t="shared" si="4816"/>
        <v>0</v>
      </c>
      <c r="L5651" s="5">
        <f t="shared" si="4816"/>
        <v>-733.23299999999995</v>
      </c>
      <c r="M5651" s="5">
        <f t="shared" si="4799"/>
        <v>23532.467000000001</v>
      </c>
      <c r="N5651" s="5">
        <v>2168.127</v>
      </c>
      <c r="O5651" s="5">
        <f>O5652</f>
        <v>20468.844839999998</v>
      </c>
      <c r="P5651" s="5">
        <f t="shared" ref="P5651:V5651" si="4817">P5652</f>
        <v>0</v>
      </c>
      <c r="Q5651" s="5">
        <f t="shared" si="4817"/>
        <v>0</v>
      </c>
      <c r="R5651" s="5">
        <f t="shared" si="4817"/>
        <v>0</v>
      </c>
      <c r="S5651" s="5">
        <f t="shared" si="4817"/>
        <v>0</v>
      </c>
      <c r="T5651" s="5">
        <v>2168.1266000000001</v>
      </c>
      <c r="U5651" s="5">
        <f t="shared" si="4817"/>
        <v>0</v>
      </c>
      <c r="V5651" s="36">
        <f t="shared" si="4817"/>
        <v>0</v>
      </c>
      <c r="W5651" s="5">
        <f t="shared" si="4811"/>
        <v>99.999981550896251</v>
      </c>
      <c r="X5651" s="26"/>
    </row>
    <row r="5652" spans="1:24" ht="31.5" x14ac:dyDescent="0.25">
      <c r="A5652" s="4" t="s">
        <v>331</v>
      </c>
      <c r="B5652" s="4" t="s">
        <v>1318</v>
      </c>
      <c r="C5652" s="4" t="s">
        <v>351</v>
      </c>
      <c r="D5652" s="4" t="s">
        <v>352</v>
      </c>
      <c r="E5652" s="14" t="s">
        <v>484</v>
      </c>
      <c r="F5652" s="5">
        <f t="shared" ref="F5652:L5652" si="4818">F5654</f>
        <v>24265.7</v>
      </c>
      <c r="G5652" s="5">
        <f t="shared" si="4818"/>
        <v>24265.7</v>
      </c>
      <c r="H5652" s="5">
        <f t="shared" si="4818"/>
        <v>24265.7</v>
      </c>
      <c r="I5652" s="5">
        <f t="shared" si="4818"/>
        <v>0</v>
      </c>
      <c r="J5652" s="5">
        <f t="shared" si="4818"/>
        <v>0</v>
      </c>
      <c r="K5652" s="5">
        <f t="shared" si="4818"/>
        <v>0</v>
      </c>
      <c r="L5652" s="5">
        <f t="shared" si="4818"/>
        <v>-733.23299999999995</v>
      </c>
      <c r="M5652" s="5">
        <f t="shared" si="4799"/>
        <v>23532.467000000001</v>
      </c>
      <c r="N5652" s="5">
        <v>846.255</v>
      </c>
      <c r="O5652" s="5">
        <f t="shared" ref="O5652:V5652" si="4819">O5654+O5653</f>
        <v>20468.844839999998</v>
      </c>
      <c r="P5652" s="5">
        <f t="shared" si="4819"/>
        <v>0</v>
      </c>
      <c r="Q5652" s="5">
        <f t="shared" si="4819"/>
        <v>0</v>
      </c>
      <c r="R5652" s="5">
        <f t="shared" si="4819"/>
        <v>0</v>
      </c>
      <c r="S5652" s="5">
        <f t="shared" si="4819"/>
        <v>0</v>
      </c>
      <c r="T5652" s="5">
        <v>846.255</v>
      </c>
      <c r="U5652" s="5">
        <f t="shared" si="4819"/>
        <v>0</v>
      </c>
      <c r="V5652" s="36">
        <f t="shared" si="4819"/>
        <v>0</v>
      </c>
      <c r="W5652" s="5">
        <f t="shared" si="4811"/>
        <v>100</v>
      </c>
      <c r="X5652" s="26"/>
    </row>
    <row r="5653" spans="1:24" ht="63" x14ac:dyDescent="0.25">
      <c r="A5653" s="4" t="s">
        <v>331</v>
      </c>
      <c r="B5653" s="4" t="s">
        <v>1318</v>
      </c>
      <c r="C5653" s="4" t="s">
        <v>1299</v>
      </c>
      <c r="D5653" s="4"/>
      <c r="E5653" s="14" t="s">
        <v>1300</v>
      </c>
      <c r="F5653" s="5"/>
      <c r="G5653" s="5"/>
      <c r="H5653" s="5"/>
      <c r="I5653" s="5"/>
      <c r="J5653" s="5"/>
      <c r="K5653" s="5"/>
      <c r="L5653" s="5">
        <v>0</v>
      </c>
      <c r="M5653" s="5">
        <v>0</v>
      </c>
      <c r="N5653" s="5">
        <v>165</v>
      </c>
      <c r="O5653" s="5">
        <v>1247.5277000000001</v>
      </c>
      <c r="P5653" s="5">
        <v>0</v>
      </c>
      <c r="Q5653" s="5">
        <v>0</v>
      </c>
      <c r="R5653" s="5">
        <v>0</v>
      </c>
      <c r="S5653" s="5">
        <v>0</v>
      </c>
      <c r="T5653" s="5">
        <v>165</v>
      </c>
      <c r="U5653" s="5">
        <v>0</v>
      </c>
      <c r="V5653" s="36">
        <v>0</v>
      </c>
      <c r="W5653" s="5">
        <f t="shared" si="4811"/>
        <v>100</v>
      </c>
      <c r="X5653" s="26"/>
    </row>
    <row r="5654" spans="1:24" ht="78.75" x14ac:dyDescent="0.25">
      <c r="A5654" s="4" t="s">
        <v>331</v>
      </c>
      <c r="B5654" s="4" t="s">
        <v>1318</v>
      </c>
      <c r="C5654" s="4" t="s">
        <v>1299</v>
      </c>
      <c r="D5654" s="4" t="s">
        <v>18</v>
      </c>
      <c r="E5654" s="14" t="s">
        <v>462</v>
      </c>
      <c r="F5654" s="5">
        <v>24265.7</v>
      </c>
      <c r="G5654" s="5">
        <v>24265.7</v>
      </c>
      <c r="H5654" s="5">
        <v>24265.7</v>
      </c>
      <c r="I5654" s="5"/>
      <c r="J5654" s="5"/>
      <c r="K5654" s="5"/>
      <c r="L5654" s="5">
        <f>226.824+159.155+23-1142.212</f>
        <v>-733.23299999999995</v>
      </c>
      <c r="M5654" s="5">
        <f t="shared" si="4799"/>
        <v>23532.467000000001</v>
      </c>
      <c r="N5654" s="5">
        <v>165</v>
      </c>
      <c r="O5654" s="5">
        <v>19221.317139999999</v>
      </c>
      <c r="P5654" s="5">
        <v>0</v>
      </c>
      <c r="Q5654" s="5">
        <v>0</v>
      </c>
      <c r="R5654" s="5">
        <v>0</v>
      </c>
      <c r="S5654" s="5">
        <v>0</v>
      </c>
      <c r="T5654" s="5">
        <v>165</v>
      </c>
      <c r="U5654" s="5">
        <v>0</v>
      </c>
      <c r="V5654" s="36">
        <v>0</v>
      </c>
      <c r="W5654" s="5">
        <f t="shared" si="4811"/>
        <v>100</v>
      </c>
      <c r="X5654" s="26"/>
    </row>
    <row r="5655" spans="1:24" ht="31.5" x14ac:dyDescent="0.25">
      <c r="A5655" s="4" t="s">
        <v>331</v>
      </c>
      <c r="B5655" s="4" t="s">
        <v>1318</v>
      </c>
      <c r="C5655" s="4" t="s">
        <v>1299</v>
      </c>
      <c r="D5655" s="4" t="s">
        <v>28</v>
      </c>
      <c r="E5655" s="14" t="s">
        <v>464</v>
      </c>
      <c r="F5655" s="5">
        <f t="shared" ref="F5655:L5657" si="4820">F5656</f>
        <v>915</v>
      </c>
      <c r="G5655" s="5">
        <f t="shared" si="4820"/>
        <v>915</v>
      </c>
      <c r="H5655" s="5">
        <f t="shared" si="4820"/>
        <v>915</v>
      </c>
      <c r="I5655" s="5">
        <f t="shared" si="4820"/>
        <v>0</v>
      </c>
      <c r="J5655" s="5">
        <f t="shared" si="4820"/>
        <v>0</v>
      </c>
      <c r="K5655" s="5">
        <f t="shared" si="4820"/>
        <v>0</v>
      </c>
      <c r="L5655" s="5">
        <f t="shared" si="4820"/>
        <v>-152.90199999999999</v>
      </c>
      <c r="M5655" s="5">
        <f t="shared" si="4799"/>
        <v>762.09799999999996</v>
      </c>
      <c r="N5655" s="5">
        <v>165</v>
      </c>
      <c r="O5655" s="5">
        <f t="shared" ref="O5655:O5657" si="4821">O5656</f>
        <v>491.87279999999998</v>
      </c>
      <c r="P5655" s="5">
        <f t="shared" ref="P5655:V5657" si="4822">P5656</f>
        <v>0</v>
      </c>
      <c r="Q5655" s="5">
        <f t="shared" si="4822"/>
        <v>0</v>
      </c>
      <c r="R5655" s="5">
        <f t="shared" si="4822"/>
        <v>0</v>
      </c>
      <c r="S5655" s="5">
        <f t="shared" si="4822"/>
        <v>0</v>
      </c>
      <c r="T5655" s="5">
        <v>165</v>
      </c>
      <c r="U5655" s="5">
        <f t="shared" si="4822"/>
        <v>0</v>
      </c>
      <c r="V5655" s="36">
        <f t="shared" si="4822"/>
        <v>0</v>
      </c>
      <c r="W5655" s="5">
        <f t="shared" si="4811"/>
        <v>100</v>
      </c>
      <c r="X5655" s="26"/>
    </row>
    <row r="5656" spans="1:24" ht="31.5" x14ac:dyDescent="0.25">
      <c r="A5656" s="4" t="s">
        <v>331</v>
      </c>
      <c r="B5656" s="4" t="s">
        <v>1318</v>
      </c>
      <c r="C5656" s="4" t="s">
        <v>1313</v>
      </c>
      <c r="D5656" s="4"/>
      <c r="E5656" s="14" t="s">
        <v>1314</v>
      </c>
      <c r="F5656" s="5">
        <f t="shared" si="4820"/>
        <v>915</v>
      </c>
      <c r="G5656" s="5">
        <f t="shared" si="4820"/>
        <v>915</v>
      </c>
      <c r="H5656" s="5">
        <f t="shared" si="4820"/>
        <v>915</v>
      </c>
      <c r="I5656" s="5">
        <f t="shared" si="4820"/>
        <v>0</v>
      </c>
      <c r="J5656" s="5">
        <f t="shared" si="4820"/>
        <v>0</v>
      </c>
      <c r="K5656" s="5">
        <f t="shared" si="4820"/>
        <v>0</v>
      </c>
      <c r="L5656" s="5">
        <f t="shared" si="4820"/>
        <v>-152.90199999999999</v>
      </c>
      <c r="M5656" s="5">
        <f t="shared" si="4799"/>
        <v>762.09799999999996</v>
      </c>
      <c r="N5656" s="5">
        <v>1639.50315</v>
      </c>
      <c r="O5656" s="5">
        <f t="shared" si="4821"/>
        <v>491.87279999999998</v>
      </c>
      <c r="P5656" s="5">
        <f t="shared" si="4822"/>
        <v>0</v>
      </c>
      <c r="Q5656" s="5">
        <f t="shared" si="4822"/>
        <v>0</v>
      </c>
      <c r="R5656" s="5">
        <f t="shared" si="4822"/>
        <v>0</v>
      </c>
      <c r="S5656" s="5">
        <f t="shared" si="4822"/>
        <v>0</v>
      </c>
      <c r="T5656" s="5">
        <v>1639.50315</v>
      </c>
      <c r="U5656" s="5">
        <f t="shared" si="4822"/>
        <v>0</v>
      </c>
      <c r="V5656" s="36">
        <f t="shared" si="4822"/>
        <v>0</v>
      </c>
      <c r="W5656" s="5">
        <f t="shared" si="4811"/>
        <v>100</v>
      </c>
      <c r="X5656" s="26"/>
    </row>
    <row r="5657" spans="1:24" ht="78.75" x14ac:dyDescent="0.25">
      <c r="A5657" s="4" t="s">
        <v>331</v>
      </c>
      <c r="B5657" s="4" t="s">
        <v>1318</v>
      </c>
      <c r="C5657" s="4" t="s">
        <v>1313</v>
      </c>
      <c r="D5657" s="4" t="s">
        <v>18</v>
      </c>
      <c r="E5657" s="14" t="s">
        <v>462</v>
      </c>
      <c r="F5657" s="5">
        <f t="shared" si="4820"/>
        <v>915</v>
      </c>
      <c r="G5657" s="5">
        <f t="shared" si="4820"/>
        <v>915</v>
      </c>
      <c r="H5657" s="5">
        <f t="shared" si="4820"/>
        <v>915</v>
      </c>
      <c r="I5657" s="5">
        <f t="shared" si="4820"/>
        <v>0</v>
      </c>
      <c r="J5657" s="5">
        <f t="shared" si="4820"/>
        <v>0</v>
      </c>
      <c r="K5657" s="5">
        <f t="shared" si="4820"/>
        <v>0</v>
      </c>
      <c r="L5657" s="5">
        <f t="shared" si="4820"/>
        <v>-152.90199999999999</v>
      </c>
      <c r="M5657" s="5">
        <f t="shared" si="4799"/>
        <v>762.09799999999996</v>
      </c>
      <c r="N5657" s="5">
        <v>1639.50315</v>
      </c>
      <c r="O5657" s="5">
        <f t="shared" si="4821"/>
        <v>491.87279999999998</v>
      </c>
      <c r="P5657" s="5">
        <f t="shared" si="4822"/>
        <v>0</v>
      </c>
      <c r="Q5657" s="5">
        <f t="shared" si="4822"/>
        <v>0</v>
      </c>
      <c r="R5657" s="5">
        <f t="shared" si="4822"/>
        <v>0</v>
      </c>
      <c r="S5657" s="5">
        <f t="shared" si="4822"/>
        <v>0</v>
      </c>
      <c r="T5657" s="5">
        <v>1639.50315</v>
      </c>
      <c r="U5657" s="5">
        <f t="shared" si="4822"/>
        <v>0</v>
      </c>
      <c r="V5657" s="36">
        <f t="shared" si="4822"/>
        <v>0</v>
      </c>
      <c r="W5657" s="5">
        <f t="shared" si="4811"/>
        <v>100</v>
      </c>
      <c r="X5657" s="26"/>
    </row>
    <row r="5658" spans="1:24" ht="31.5" x14ac:dyDescent="0.25">
      <c r="A5658" s="4" t="s">
        <v>331</v>
      </c>
      <c r="B5658" s="4" t="s">
        <v>1318</v>
      </c>
      <c r="C5658" s="4" t="s">
        <v>1313</v>
      </c>
      <c r="D5658" s="4" t="s">
        <v>28</v>
      </c>
      <c r="E5658" s="14" t="s">
        <v>464</v>
      </c>
      <c r="F5658" s="5">
        <v>915</v>
      </c>
      <c r="G5658" s="5">
        <v>915</v>
      </c>
      <c r="H5658" s="5">
        <v>915</v>
      </c>
      <c r="I5658" s="5"/>
      <c r="J5658" s="5"/>
      <c r="K5658" s="5"/>
      <c r="L5658" s="5">
        <f>-89.823-63.079</f>
        <v>-152.90199999999999</v>
      </c>
      <c r="M5658" s="5">
        <f t="shared" si="4799"/>
        <v>762.09799999999996</v>
      </c>
      <c r="N5658" s="5">
        <v>1639.50315</v>
      </c>
      <c r="O5658" s="5">
        <v>491.87279999999998</v>
      </c>
      <c r="P5658" s="5">
        <v>0</v>
      </c>
      <c r="Q5658" s="5">
        <v>0</v>
      </c>
      <c r="R5658" s="5">
        <v>0</v>
      </c>
      <c r="S5658" s="5">
        <v>0</v>
      </c>
      <c r="T5658" s="5">
        <v>1639.50315</v>
      </c>
      <c r="U5658" s="5">
        <v>0</v>
      </c>
      <c r="V5658" s="36">
        <v>0</v>
      </c>
      <c r="W5658" s="5">
        <f t="shared" si="4811"/>
        <v>100</v>
      </c>
      <c r="X5658" s="26"/>
    </row>
    <row r="5659" spans="1:24" ht="47.25" x14ac:dyDescent="0.25">
      <c r="A5659" s="4" t="s">
        <v>331</v>
      </c>
      <c r="B5659" s="4" t="s">
        <v>1318</v>
      </c>
      <c r="C5659" s="4" t="s">
        <v>353</v>
      </c>
      <c r="D5659" s="4"/>
      <c r="E5659" s="14" t="s">
        <v>1026</v>
      </c>
      <c r="F5659" s="5">
        <f t="shared" ref="F5659:L5659" si="4823">F5660</f>
        <v>5615.7</v>
      </c>
      <c r="G5659" s="5">
        <f t="shared" si="4823"/>
        <v>5615.7</v>
      </c>
      <c r="H5659" s="5">
        <f t="shared" si="4823"/>
        <v>5615.7</v>
      </c>
      <c r="I5659" s="5">
        <f t="shared" si="4823"/>
        <v>0</v>
      </c>
      <c r="J5659" s="5">
        <f t="shared" si="4823"/>
        <v>0</v>
      </c>
      <c r="K5659" s="5">
        <f t="shared" si="4823"/>
        <v>0</v>
      </c>
      <c r="L5659" s="5">
        <f t="shared" si="4823"/>
        <v>-21.47</v>
      </c>
      <c r="M5659" s="5">
        <f t="shared" si="4799"/>
        <v>5594.23</v>
      </c>
      <c r="N5659" s="5">
        <v>34.5</v>
      </c>
      <c r="O5659" s="5">
        <f>O5660</f>
        <v>2006</v>
      </c>
      <c r="P5659" s="5">
        <f t="shared" ref="P5659:V5659" si="4824">P5660</f>
        <v>0</v>
      </c>
      <c r="Q5659" s="5">
        <f t="shared" si="4824"/>
        <v>0</v>
      </c>
      <c r="R5659" s="5">
        <f t="shared" si="4824"/>
        <v>0</v>
      </c>
      <c r="S5659" s="5">
        <f t="shared" si="4824"/>
        <v>0</v>
      </c>
      <c r="T5659" s="5">
        <v>34.5</v>
      </c>
      <c r="U5659" s="5">
        <f t="shared" si="4824"/>
        <v>0</v>
      </c>
      <c r="V5659" s="36">
        <f t="shared" si="4824"/>
        <v>0</v>
      </c>
      <c r="W5659" s="5">
        <f t="shared" si="4811"/>
        <v>100</v>
      </c>
      <c r="X5659" s="26"/>
    </row>
    <row r="5660" spans="1:24" x14ac:dyDescent="0.25">
      <c r="A5660" s="4" t="s">
        <v>331</v>
      </c>
      <c r="B5660" s="4" t="s">
        <v>1318</v>
      </c>
      <c r="C5660" s="4" t="s">
        <v>353</v>
      </c>
      <c r="D5660" s="4" t="s">
        <v>117</v>
      </c>
      <c r="E5660" s="14" t="s">
        <v>467</v>
      </c>
      <c r="F5660" s="5">
        <f t="shared" ref="F5660:L5660" si="4825">F5661+F5666+F5671</f>
        <v>5615.7</v>
      </c>
      <c r="G5660" s="5">
        <f t="shared" si="4825"/>
        <v>5615.7</v>
      </c>
      <c r="H5660" s="5">
        <f t="shared" si="4825"/>
        <v>5615.7</v>
      </c>
      <c r="I5660" s="5">
        <f t="shared" si="4825"/>
        <v>0</v>
      </c>
      <c r="J5660" s="5">
        <f t="shared" si="4825"/>
        <v>0</v>
      </c>
      <c r="K5660" s="5">
        <f t="shared" si="4825"/>
        <v>0</v>
      </c>
      <c r="L5660" s="5">
        <f t="shared" si="4825"/>
        <v>-21.47</v>
      </c>
      <c r="M5660" s="5">
        <f t="shared" si="4799"/>
        <v>5594.23</v>
      </c>
      <c r="N5660" s="5">
        <v>34.5</v>
      </c>
      <c r="O5660" s="5">
        <f>O5661+O5666+O5671</f>
        <v>2006</v>
      </c>
      <c r="P5660" s="5">
        <f t="shared" ref="P5660:V5660" si="4826">P5661+P5666+P5671</f>
        <v>0</v>
      </c>
      <c r="Q5660" s="5">
        <f t="shared" si="4826"/>
        <v>0</v>
      </c>
      <c r="R5660" s="5">
        <f t="shared" si="4826"/>
        <v>0</v>
      </c>
      <c r="S5660" s="5">
        <f t="shared" si="4826"/>
        <v>0</v>
      </c>
      <c r="T5660" s="5">
        <v>34.5</v>
      </c>
      <c r="U5660" s="5">
        <f t="shared" si="4826"/>
        <v>0</v>
      </c>
      <c r="V5660" s="36">
        <f t="shared" si="4826"/>
        <v>0</v>
      </c>
      <c r="W5660" s="5">
        <f t="shared" si="4811"/>
        <v>100</v>
      </c>
      <c r="X5660" s="26"/>
    </row>
    <row r="5661" spans="1:24" x14ac:dyDescent="0.25">
      <c r="A5661" s="4" t="s">
        <v>331</v>
      </c>
      <c r="B5661" s="4" t="s">
        <v>1318</v>
      </c>
      <c r="C5661" s="4" t="s">
        <v>353</v>
      </c>
      <c r="D5661" s="4" t="s">
        <v>336</v>
      </c>
      <c r="E5661" s="14" t="s">
        <v>472</v>
      </c>
      <c r="F5661" s="5">
        <f t="shared" ref="F5661:L5661" si="4827">F5662+F5664</f>
        <v>1048.7</v>
      </c>
      <c r="G5661" s="5">
        <f t="shared" si="4827"/>
        <v>1048.7</v>
      </c>
      <c r="H5661" s="5">
        <f t="shared" si="4827"/>
        <v>1048.7</v>
      </c>
      <c r="I5661" s="5">
        <f t="shared" si="4827"/>
        <v>0</v>
      </c>
      <c r="J5661" s="5">
        <f t="shared" si="4827"/>
        <v>0</v>
      </c>
      <c r="K5661" s="5">
        <f t="shared" si="4827"/>
        <v>0</v>
      </c>
      <c r="L5661" s="5">
        <f t="shared" si="4827"/>
        <v>188.5</v>
      </c>
      <c r="M5661" s="5">
        <f t="shared" si="4799"/>
        <v>1237.2</v>
      </c>
      <c r="N5661" s="5">
        <v>34.5</v>
      </c>
      <c r="O5661" s="5">
        <f>O5662+O5664</f>
        <v>230</v>
      </c>
      <c r="P5661" s="5">
        <f t="shared" ref="P5661:V5661" si="4828">P5662+P5664</f>
        <v>0</v>
      </c>
      <c r="Q5661" s="5">
        <f t="shared" si="4828"/>
        <v>0</v>
      </c>
      <c r="R5661" s="5">
        <f t="shared" si="4828"/>
        <v>0</v>
      </c>
      <c r="S5661" s="5">
        <f t="shared" si="4828"/>
        <v>0</v>
      </c>
      <c r="T5661" s="5">
        <v>34.5</v>
      </c>
      <c r="U5661" s="5">
        <f t="shared" si="4828"/>
        <v>0</v>
      </c>
      <c r="V5661" s="36">
        <f t="shared" si="4828"/>
        <v>0</v>
      </c>
      <c r="W5661" s="5">
        <f t="shared" si="4811"/>
        <v>100</v>
      </c>
      <c r="X5661" s="26"/>
    </row>
    <row r="5662" spans="1:24" ht="31.5" x14ac:dyDescent="0.25">
      <c r="A5662" s="4" t="s">
        <v>331</v>
      </c>
      <c r="B5662" s="4" t="s">
        <v>1318</v>
      </c>
      <c r="C5662" s="4" t="s">
        <v>354</v>
      </c>
      <c r="D5662" s="4"/>
      <c r="E5662" s="14" t="s">
        <v>720</v>
      </c>
      <c r="F5662" s="5">
        <f t="shared" ref="F5662:L5662" si="4829">F5663</f>
        <v>50</v>
      </c>
      <c r="G5662" s="5">
        <f t="shared" si="4829"/>
        <v>50</v>
      </c>
      <c r="H5662" s="5">
        <f t="shared" si="4829"/>
        <v>50</v>
      </c>
      <c r="I5662" s="5">
        <f t="shared" si="4829"/>
        <v>0</v>
      </c>
      <c r="J5662" s="5">
        <f t="shared" si="4829"/>
        <v>0</v>
      </c>
      <c r="K5662" s="5">
        <f t="shared" si="4829"/>
        <v>0</v>
      </c>
      <c r="L5662" s="5">
        <f t="shared" si="4829"/>
        <v>-11.5</v>
      </c>
      <c r="M5662" s="5">
        <f t="shared" si="4799"/>
        <v>38.5</v>
      </c>
      <c r="N5662" s="5">
        <v>264.5</v>
      </c>
      <c r="O5662" s="5">
        <f>O5663</f>
        <v>0</v>
      </c>
      <c r="P5662" s="5">
        <f t="shared" ref="P5662:V5662" si="4830">P5663</f>
        <v>0</v>
      </c>
      <c r="Q5662" s="5">
        <f t="shared" si="4830"/>
        <v>0</v>
      </c>
      <c r="R5662" s="5">
        <f t="shared" si="4830"/>
        <v>0</v>
      </c>
      <c r="S5662" s="5">
        <f t="shared" si="4830"/>
        <v>0</v>
      </c>
      <c r="T5662" s="5">
        <v>264.5</v>
      </c>
      <c r="U5662" s="5">
        <f t="shared" si="4830"/>
        <v>0</v>
      </c>
      <c r="V5662" s="36">
        <f t="shared" si="4830"/>
        <v>0</v>
      </c>
      <c r="W5662" s="5">
        <f t="shared" si="4811"/>
        <v>100</v>
      </c>
      <c r="X5662" s="26"/>
    </row>
    <row r="5663" spans="1:24" x14ac:dyDescent="0.25">
      <c r="A5663" s="4" t="s">
        <v>331</v>
      </c>
      <c r="B5663" s="4" t="s">
        <v>1318</v>
      </c>
      <c r="C5663" s="4" t="s">
        <v>354</v>
      </c>
      <c r="D5663" s="4" t="s">
        <v>117</v>
      </c>
      <c r="E5663" s="14" t="s">
        <v>467</v>
      </c>
      <c r="F5663" s="5">
        <v>50</v>
      </c>
      <c r="G5663" s="5">
        <v>50</v>
      </c>
      <c r="H5663" s="5">
        <v>50</v>
      </c>
      <c r="I5663" s="5"/>
      <c r="J5663" s="5"/>
      <c r="K5663" s="5"/>
      <c r="L5663" s="5">
        <v>-11.5</v>
      </c>
      <c r="M5663" s="5">
        <f t="shared" si="4799"/>
        <v>38.5</v>
      </c>
      <c r="N5663" s="5">
        <v>264.5</v>
      </c>
      <c r="O5663" s="5">
        <v>0</v>
      </c>
      <c r="P5663" s="5">
        <v>0</v>
      </c>
      <c r="Q5663" s="5">
        <v>0</v>
      </c>
      <c r="R5663" s="5">
        <v>0</v>
      </c>
      <c r="S5663" s="5">
        <v>0</v>
      </c>
      <c r="T5663" s="5">
        <v>264.5</v>
      </c>
      <c r="U5663" s="5">
        <v>0</v>
      </c>
      <c r="V5663" s="36">
        <v>0</v>
      </c>
      <c r="W5663" s="5">
        <f t="shared" si="4811"/>
        <v>100</v>
      </c>
      <c r="X5663" s="26"/>
    </row>
    <row r="5664" spans="1:24" x14ac:dyDescent="0.25">
      <c r="A5664" s="4" t="s">
        <v>331</v>
      </c>
      <c r="B5664" s="4" t="s">
        <v>1318</v>
      </c>
      <c r="C5664" s="4" t="s">
        <v>354</v>
      </c>
      <c r="D5664" s="4" t="s">
        <v>336</v>
      </c>
      <c r="E5664" s="14" t="s">
        <v>472</v>
      </c>
      <c r="F5664" s="5">
        <f t="shared" ref="F5664:L5664" si="4831">F5665</f>
        <v>998.7</v>
      </c>
      <c r="G5664" s="5">
        <f t="shared" si="4831"/>
        <v>998.7</v>
      </c>
      <c r="H5664" s="5">
        <f t="shared" si="4831"/>
        <v>998.7</v>
      </c>
      <c r="I5664" s="5">
        <f t="shared" si="4831"/>
        <v>0</v>
      </c>
      <c r="J5664" s="5">
        <f t="shared" si="4831"/>
        <v>0</v>
      </c>
      <c r="K5664" s="5">
        <f t="shared" si="4831"/>
        <v>0</v>
      </c>
      <c r="L5664" s="5">
        <f t="shared" si="4831"/>
        <v>200</v>
      </c>
      <c r="M5664" s="5">
        <f t="shared" si="4799"/>
        <v>1198.7</v>
      </c>
      <c r="N5664" s="5">
        <v>264.5</v>
      </c>
      <c r="O5664" s="5">
        <f>O5665</f>
        <v>230</v>
      </c>
      <c r="P5664" s="5">
        <f t="shared" ref="P5664:V5664" si="4832">P5665</f>
        <v>0</v>
      </c>
      <c r="Q5664" s="5">
        <f t="shared" si="4832"/>
        <v>0</v>
      </c>
      <c r="R5664" s="5">
        <f t="shared" si="4832"/>
        <v>0</v>
      </c>
      <c r="S5664" s="5">
        <f t="shared" si="4832"/>
        <v>0</v>
      </c>
      <c r="T5664" s="5">
        <v>264.5</v>
      </c>
      <c r="U5664" s="5">
        <f t="shared" si="4832"/>
        <v>0</v>
      </c>
      <c r="V5664" s="36">
        <f t="shared" si="4832"/>
        <v>0</v>
      </c>
      <c r="W5664" s="5">
        <f t="shared" si="4811"/>
        <v>100</v>
      </c>
      <c r="X5664" s="26"/>
    </row>
    <row r="5665" spans="1:25" ht="47.25" hidden="1" x14ac:dyDescent="0.25">
      <c r="A5665" s="4" t="s">
        <v>331</v>
      </c>
      <c r="B5665" s="4" t="s">
        <v>1318</v>
      </c>
      <c r="C5665" s="4" t="s">
        <v>36</v>
      </c>
      <c r="D5665" s="4"/>
      <c r="E5665" s="14" t="s">
        <v>732</v>
      </c>
      <c r="F5665" s="5">
        <v>998.7</v>
      </c>
      <c r="G5665" s="5">
        <v>998.7</v>
      </c>
      <c r="H5665" s="5">
        <v>998.7</v>
      </c>
      <c r="I5665" s="5"/>
      <c r="J5665" s="5"/>
      <c r="K5665" s="5"/>
      <c r="L5665" s="5">
        <v>200</v>
      </c>
      <c r="M5665" s="5">
        <f t="shared" si="4799"/>
        <v>1198.7</v>
      </c>
      <c r="N5665" s="5">
        <v>0</v>
      </c>
      <c r="O5665" s="5">
        <v>230</v>
      </c>
      <c r="P5665" s="5">
        <v>0</v>
      </c>
      <c r="Q5665" s="5">
        <v>0</v>
      </c>
      <c r="R5665" s="5">
        <v>0</v>
      </c>
      <c r="S5665" s="5">
        <v>0</v>
      </c>
      <c r="T5665" s="5">
        <v>0</v>
      </c>
      <c r="U5665" s="5">
        <v>0</v>
      </c>
      <c r="V5665" s="36">
        <v>0</v>
      </c>
      <c r="W5665" s="5" t="e">
        <f t="shared" si="4811"/>
        <v>#DIV/0!</v>
      </c>
      <c r="X5665" s="24" t="s">
        <v>1214</v>
      </c>
    </row>
    <row r="5666" spans="1:25" ht="47.25" hidden="1" x14ac:dyDescent="0.25">
      <c r="A5666" s="4" t="s">
        <v>331</v>
      </c>
      <c r="B5666" s="4" t="s">
        <v>1318</v>
      </c>
      <c r="C5666" s="4" t="s">
        <v>1081</v>
      </c>
      <c r="D5666" s="4"/>
      <c r="E5666" s="14" t="s">
        <v>1083</v>
      </c>
      <c r="F5666" s="5">
        <f t="shared" ref="F5666:L5666" si="4833">F5667+F5669</f>
        <v>4317</v>
      </c>
      <c r="G5666" s="5">
        <f t="shared" si="4833"/>
        <v>4317</v>
      </c>
      <c r="H5666" s="5">
        <f t="shared" si="4833"/>
        <v>4317</v>
      </c>
      <c r="I5666" s="5">
        <f t="shared" si="4833"/>
        <v>0</v>
      </c>
      <c r="J5666" s="5">
        <f t="shared" si="4833"/>
        <v>0</v>
      </c>
      <c r="K5666" s="5">
        <f t="shared" si="4833"/>
        <v>0</v>
      </c>
      <c r="L5666" s="5">
        <f t="shared" si="4833"/>
        <v>-11.5</v>
      </c>
      <c r="M5666" s="5">
        <f t="shared" si="4799"/>
        <v>4305.5</v>
      </c>
      <c r="N5666" s="5">
        <v>0</v>
      </c>
      <c r="O5666" s="5">
        <f>O5667+O5669</f>
        <v>1776</v>
      </c>
      <c r="P5666" s="5">
        <f t="shared" ref="P5666:V5666" si="4834">P5667+P5669</f>
        <v>0</v>
      </c>
      <c r="Q5666" s="5">
        <f t="shared" si="4834"/>
        <v>0</v>
      </c>
      <c r="R5666" s="5">
        <f t="shared" si="4834"/>
        <v>0</v>
      </c>
      <c r="S5666" s="5">
        <f t="shared" si="4834"/>
        <v>0</v>
      </c>
      <c r="T5666" s="5">
        <v>0</v>
      </c>
      <c r="U5666" s="5">
        <f t="shared" si="4834"/>
        <v>0</v>
      </c>
      <c r="V5666" s="36">
        <f t="shared" si="4834"/>
        <v>0</v>
      </c>
      <c r="W5666" s="5" t="e">
        <f t="shared" si="4811"/>
        <v>#DIV/0!</v>
      </c>
      <c r="X5666" s="24" t="s">
        <v>1214</v>
      </c>
    </row>
    <row r="5667" spans="1:25" ht="31.5" hidden="1" x14ac:dyDescent="0.25">
      <c r="A5667" s="4" t="s">
        <v>331</v>
      </c>
      <c r="B5667" s="4" t="s">
        <v>1318</v>
      </c>
      <c r="C5667" s="4" t="s">
        <v>1082</v>
      </c>
      <c r="D5667" s="4"/>
      <c r="E5667" s="14" t="s">
        <v>1084</v>
      </c>
      <c r="F5667" s="5">
        <f t="shared" ref="F5667:L5667" si="4835">F5668</f>
        <v>990</v>
      </c>
      <c r="G5667" s="5">
        <f t="shared" si="4835"/>
        <v>990</v>
      </c>
      <c r="H5667" s="5">
        <f t="shared" si="4835"/>
        <v>990</v>
      </c>
      <c r="I5667" s="5">
        <f t="shared" si="4835"/>
        <v>0</v>
      </c>
      <c r="J5667" s="5">
        <f t="shared" si="4835"/>
        <v>0</v>
      </c>
      <c r="K5667" s="5">
        <f t="shared" si="4835"/>
        <v>0</v>
      </c>
      <c r="L5667" s="5">
        <f t="shared" si="4835"/>
        <v>-11.5</v>
      </c>
      <c r="M5667" s="5">
        <f t="shared" si="4799"/>
        <v>978.5</v>
      </c>
      <c r="N5667" s="5">
        <v>0</v>
      </c>
      <c r="O5667" s="5">
        <f>O5668</f>
        <v>336</v>
      </c>
      <c r="P5667" s="5">
        <f t="shared" ref="P5667:V5667" si="4836">P5668</f>
        <v>0</v>
      </c>
      <c r="Q5667" s="5">
        <f t="shared" si="4836"/>
        <v>0</v>
      </c>
      <c r="R5667" s="5">
        <f t="shared" si="4836"/>
        <v>0</v>
      </c>
      <c r="S5667" s="5">
        <f t="shared" si="4836"/>
        <v>0</v>
      </c>
      <c r="T5667" s="5">
        <v>0</v>
      </c>
      <c r="U5667" s="5">
        <f t="shared" si="4836"/>
        <v>0</v>
      </c>
      <c r="V5667" s="36">
        <f t="shared" si="4836"/>
        <v>0</v>
      </c>
      <c r="W5667" s="5" t="e">
        <f t="shared" si="4811"/>
        <v>#DIV/0!</v>
      </c>
      <c r="X5667" s="24" t="s">
        <v>1214</v>
      </c>
    </row>
    <row r="5668" spans="1:25" ht="31.5" hidden="1" x14ac:dyDescent="0.25">
      <c r="A5668" s="4" t="s">
        <v>331</v>
      </c>
      <c r="B5668" s="4" t="s">
        <v>1318</v>
      </c>
      <c r="C5668" s="4" t="s">
        <v>1082</v>
      </c>
      <c r="D5668" s="4" t="s">
        <v>11</v>
      </c>
      <c r="E5668" s="14" t="s">
        <v>465</v>
      </c>
      <c r="F5668" s="5">
        <v>990</v>
      </c>
      <c r="G5668" s="5">
        <v>990</v>
      </c>
      <c r="H5668" s="5">
        <v>990</v>
      </c>
      <c r="I5668" s="5"/>
      <c r="J5668" s="5"/>
      <c r="K5668" s="5"/>
      <c r="L5668" s="5">
        <v>-11.5</v>
      </c>
      <c r="M5668" s="5">
        <f t="shared" si="4799"/>
        <v>978.5</v>
      </c>
      <c r="N5668" s="5">
        <v>0</v>
      </c>
      <c r="O5668" s="5">
        <v>336</v>
      </c>
      <c r="P5668" s="5">
        <v>0</v>
      </c>
      <c r="Q5668" s="5">
        <v>0</v>
      </c>
      <c r="R5668" s="5">
        <v>0</v>
      </c>
      <c r="S5668" s="5">
        <v>0</v>
      </c>
      <c r="T5668" s="5">
        <v>0</v>
      </c>
      <c r="U5668" s="5">
        <v>0</v>
      </c>
      <c r="V5668" s="36">
        <v>0</v>
      </c>
      <c r="W5668" s="5" t="e">
        <f t="shared" si="4811"/>
        <v>#DIV/0!</v>
      </c>
      <c r="X5668" s="24" t="s">
        <v>1214</v>
      </c>
    </row>
    <row r="5669" spans="1:25" ht="31.5" hidden="1" x14ac:dyDescent="0.25">
      <c r="A5669" s="4" t="s">
        <v>331</v>
      </c>
      <c r="B5669" s="4" t="s">
        <v>1318</v>
      </c>
      <c r="C5669" s="4" t="s">
        <v>1082</v>
      </c>
      <c r="D5669" s="4" t="s">
        <v>12</v>
      </c>
      <c r="E5669" s="14" t="s">
        <v>466</v>
      </c>
      <c r="F5669" s="5">
        <f t="shared" ref="F5669:L5669" si="4837">F5670</f>
        <v>3327</v>
      </c>
      <c r="G5669" s="5">
        <f t="shared" si="4837"/>
        <v>3327</v>
      </c>
      <c r="H5669" s="5">
        <f t="shared" si="4837"/>
        <v>3327</v>
      </c>
      <c r="I5669" s="5">
        <f t="shared" si="4837"/>
        <v>0</v>
      </c>
      <c r="J5669" s="5">
        <f t="shared" si="4837"/>
        <v>0</v>
      </c>
      <c r="K5669" s="5">
        <f t="shared" si="4837"/>
        <v>0</v>
      </c>
      <c r="L5669" s="5">
        <f t="shared" si="4837"/>
        <v>0</v>
      </c>
      <c r="M5669" s="5">
        <f t="shared" si="4799"/>
        <v>3327</v>
      </c>
      <c r="N5669" s="5">
        <v>0</v>
      </c>
      <c r="O5669" s="5">
        <f>O5670</f>
        <v>1440</v>
      </c>
      <c r="P5669" s="5">
        <f t="shared" ref="P5669:V5669" si="4838">P5670</f>
        <v>0</v>
      </c>
      <c r="Q5669" s="5">
        <f t="shared" si="4838"/>
        <v>0</v>
      </c>
      <c r="R5669" s="5">
        <f t="shared" si="4838"/>
        <v>0</v>
      </c>
      <c r="S5669" s="5">
        <f t="shared" si="4838"/>
        <v>0</v>
      </c>
      <c r="T5669" s="5">
        <v>0</v>
      </c>
      <c r="U5669" s="5">
        <f t="shared" si="4838"/>
        <v>0</v>
      </c>
      <c r="V5669" s="36">
        <f t="shared" si="4838"/>
        <v>0</v>
      </c>
      <c r="W5669" s="5" t="e">
        <f t="shared" si="4811"/>
        <v>#DIV/0!</v>
      </c>
      <c r="X5669" s="24" t="s">
        <v>1214</v>
      </c>
    </row>
    <row r="5670" spans="1:25" x14ac:dyDescent="0.25">
      <c r="A5670" s="7" t="s">
        <v>331</v>
      </c>
      <c r="B5670" s="7" t="s">
        <v>77</v>
      </c>
      <c r="C5670" s="7"/>
      <c r="D5670" s="7"/>
      <c r="E5670" s="18" t="s">
        <v>428</v>
      </c>
      <c r="F5670" s="5">
        <v>3327</v>
      </c>
      <c r="G5670" s="5">
        <v>3327</v>
      </c>
      <c r="H5670" s="5">
        <v>3327</v>
      </c>
      <c r="I5670" s="5"/>
      <c r="J5670" s="5"/>
      <c r="K5670" s="5"/>
      <c r="L5670" s="5"/>
      <c r="M5670" s="5">
        <f t="shared" si="4799"/>
        <v>3327</v>
      </c>
      <c r="N5670" s="8">
        <v>1010</v>
      </c>
      <c r="O5670" s="5">
        <v>1440</v>
      </c>
      <c r="P5670" s="5">
        <v>0</v>
      </c>
      <c r="Q5670" s="5">
        <v>0</v>
      </c>
      <c r="R5670" s="5">
        <v>0</v>
      </c>
      <c r="S5670" s="5">
        <v>0</v>
      </c>
      <c r="T5670" s="8">
        <v>1009.992</v>
      </c>
      <c r="U5670" s="5">
        <v>0</v>
      </c>
      <c r="V5670" s="36">
        <v>0</v>
      </c>
      <c r="W5670" s="8">
        <f t="shared" si="4811"/>
        <v>99.999207920792074</v>
      </c>
      <c r="X5670" s="26"/>
    </row>
    <row r="5671" spans="1:25" x14ac:dyDescent="0.25">
      <c r="A5671" s="9" t="s">
        <v>331</v>
      </c>
      <c r="B5671" s="9" t="s">
        <v>1350</v>
      </c>
      <c r="C5671" s="9"/>
      <c r="D5671" s="9"/>
      <c r="E5671" s="13" t="s">
        <v>446</v>
      </c>
      <c r="F5671" s="5">
        <f t="shared" ref="F5671:L5672" si="4839">F5672</f>
        <v>250</v>
      </c>
      <c r="G5671" s="5">
        <f t="shared" si="4839"/>
        <v>250</v>
      </c>
      <c r="H5671" s="5">
        <f t="shared" si="4839"/>
        <v>250</v>
      </c>
      <c r="I5671" s="5">
        <f t="shared" si="4839"/>
        <v>0</v>
      </c>
      <c r="J5671" s="5">
        <f t="shared" si="4839"/>
        <v>0</v>
      </c>
      <c r="K5671" s="5">
        <f t="shared" si="4839"/>
        <v>0</v>
      </c>
      <c r="L5671" s="5">
        <f t="shared" si="4839"/>
        <v>-198.47</v>
      </c>
      <c r="M5671" s="5">
        <f t="shared" si="4799"/>
        <v>51.53</v>
      </c>
      <c r="N5671" s="11">
        <v>1010</v>
      </c>
      <c r="O5671" s="5">
        <f>O5672</f>
        <v>0</v>
      </c>
      <c r="P5671" s="5">
        <f t="shared" ref="P5671:V5672" si="4840">P5672</f>
        <v>0</v>
      </c>
      <c r="Q5671" s="5">
        <f t="shared" si="4840"/>
        <v>0</v>
      </c>
      <c r="R5671" s="5">
        <f t="shared" si="4840"/>
        <v>0</v>
      </c>
      <c r="S5671" s="5">
        <f t="shared" si="4840"/>
        <v>0</v>
      </c>
      <c r="T5671" s="11">
        <v>1009.992</v>
      </c>
      <c r="U5671" s="5">
        <f t="shared" si="4840"/>
        <v>0</v>
      </c>
      <c r="V5671" s="36">
        <f t="shared" si="4840"/>
        <v>0</v>
      </c>
      <c r="W5671" s="11">
        <f t="shared" si="4811"/>
        <v>99.999207920792074</v>
      </c>
      <c r="X5671" s="26"/>
    </row>
    <row r="5672" spans="1:25" ht="31.5" x14ac:dyDescent="0.25">
      <c r="A5672" s="4" t="s">
        <v>331</v>
      </c>
      <c r="B5672" s="4" t="s">
        <v>1350</v>
      </c>
      <c r="C5672" s="4" t="s">
        <v>237</v>
      </c>
      <c r="D5672" s="4"/>
      <c r="E5672" s="14" t="s">
        <v>980</v>
      </c>
      <c r="F5672" s="5">
        <f t="shared" si="4839"/>
        <v>250</v>
      </c>
      <c r="G5672" s="5">
        <f t="shared" si="4839"/>
        <v>250</v>
      </c>
      <c r="H5672" s="5">
        <f t="shared" si="4839"/>
        <v>250</v>
      </c>
      <c r="I5672" s="5">
        <f t="shared" si="4839"/>
        <v>0</v>
      </c>
      <c r="J5672" s="5">
        <f t="shared" si="4839"/>
        <v>0</v>
      </c>
      <c r="K5672" s="5">
        <f t="shared" si="4839"/>
        <v>0</v>
      </c>
      <c r="L5672" s="5">
        <f t="shared" si="4839"/>
        <v>-198.47</v>
      </c>
      <c r="M5672" s="5">
        <f t="shared" si="4799"/>
        <v>51.53</v>
      </c>
      <c r="N5672" s="5">
        <v>1010</v>
      </c>
      <c r="O5672" s="5">
        <f>O5673</f>
        <v>0</v>
      </c>
      <c r="P5672" s="5">
        <f t="shared" si="4840"/>
        <v>0</v>
      </c>
      <c r="Q5672" s="5">
        <f t="shared" si="4840"/>
        <v>0</v>
      </c>
      <c r="R5672" s="5">
        <f t="shared" si="4840"/>
        <v>0</v>
      </c>
      <c r="S5672" s="5">
        <f t="shared" si="4840"/>
        <v>0</v>
      </c>
      <c r="T5672" s="5">
        <v>1009.992</v>
      </c>
      <c r="U5672" s="5">
        <f t="shared" si="4840"/>
        <v>0</v>
      </c>
      <c r="V5672" s="36">
        <f t="shared" si="4840"/>
        <v>0</v>
      </c>
      <c r="W5672" s="5">
        <f t="shared" si="4811"/>
        <v>99.999207920792074</v>
      </c>
      <c r="X5672" s="26"/>
    </row>
    <row r="5673" spans="1:25" ht="31.5" x14ac:dyDescent="0.25">
      <c r="A5673" s="4" t="s">
        <v>331</v>
      </c>
      <c r="B5673" s="4" t="s">
        <v>1350</v>
      </c>
      <c r="C5673" s="4" t="s">
        <v>1273</v>
      </c>
      <c r="D5673" s="4"/>
      <c r="E5673" s="14" t="s">
        <v>1274</v>
      </c>
      <c r="F5673" s="5">
        <v>250</v>
      </c>
      <c r="G5673" s="5">
        <v>250</v>
      </c>
      <c r="H5673" s="5">
        <v>250</v>
      </c>
      <c r="I5673" s="5"/>
      <c r="J5673" s="5"/>
      <c r="K5673" s="5"/>
      <c r="L5673" s="5">
        <f>-96.076-102.394</f>
        <v>-198.47</v>
      </c>
      <c r="M5673" s="5">
        <f t="shared" si="4799"/>
        <v>51.53</v>
      </c>
      <c r="N5673" s="5">
        <v>1010</v>
      </c>
      <c r="O5673" s="5">
        <v>0</v>
      </c>
      <c r="P5673" s="5">
        <v>0</v>
      </c>
      <c r="Q5673" s="5">
        <v>0</v>
      </c>
      <c r="R5673" s="5">
        <v>0</v>
      </c>
      <c r="S5673" s="5">
        <v>0</v>
      </c>
      <c r="T5673" s="5">
        <v>1009.992</v>
      </c>
      <c r="U5673" s="5">
        <v>0</v>
      </c>
      <c r="V5673" s="36">
        <v>0</v>
      </c>
      <c r="W5673" s="5">
        <f t="shared" si="4811"/>
        <v>99.999207920792074</v>
      </c>
      <c r="X5673" s="26"/>
    </row>
    <row r="5674" spans="1:25" ht="31.5" x14ac:dyDescent="0.25">
      <c r="A5674" s="4" t="s">
        <v>331</v>
      </c>
      <c r="B5674" s="4" t="s">
        <v>1350</v>
      </c>
      <c r="C5674" s="4" t="s">
        <v>1275</v>
      </c>
      <c r="D5674" s="4"/>
      <c r="E5674" s="14" t="s">
        <v>1276</v>
      </c>
      <c r="F5674" s="5">
        <f t="shared" ref="F5674:L5678" si="4841">F5675</f>
        <v>0</v>
      </c>
      <c r="G5674" s="5">
        <f t="shared" si="4841"/>
        <v>0</v>
      </c>
      <c r="H5674" s="5">
        <f t="shared" si="4841"/>
        <v>0</v>
      </c>
      <c r="I5674" s="5">
        <f t="shared" si="4841"/>
        <v>0</v>
      </c>
      <c r="J5674" s="5">
        <f t="shared" si="4841"/>
        <v>0</v>
      </c>
      <c r="K5674" s="5">
        <f t="shared" si="4841"/>
        <v>0</v>
      </c>
      <c r="L5674" s="5">
        <f t="shared" si="4841"/>
        <v>0</v>
      </c>
      <c r="M5674" s="5">
        <f t="shared" si="4799"/>
        <v>0</v>
      </c>
      <c r="N5674" s="5">
        <v>1010</v>
      </c>
      <c r="O5674" s="5">
        <f t="shared" ref="O5674:O5678" si="4842">O5675</f>
        <v>0</v>
      </c>
      <c r="P5674" s="5">
        <f t="shared" ref="P5674:V5678" si="4843">P5675</f>
        <v>0</v>
      </c>
      <c r="Q5674" s="5">
        <f t="shared" si="4843"/>
        <v>0</v>
      </c>
      <c r="R5674" s="5">
        <f t="shared" si="4843"/>
        <v>0</v>
      </c>
      <c r="S5674" s="5">
        <f t="shared" si="4843"/>
        <v>0</v>
      </c>
      <c r="T5674" s="5">
        <v>1009.992</v>
      </c>
      <c r="U5674" s="5">
        <f t="shared" si="4843"/>
        <v>0</v>
      </c>
      <c r="V5674" s="36">
        <f t="shared" si="4843"/>
        <v>0</v>
      </c>
      <c r="W5674" s="5">
        <f t="shared" si="4811"/>
        <v>99.999207920792074</v>
      </c>
      <c r="X5674" s="26"/>
      <c r="Y5674" s="2" t="s">
        <v>1236</v>
      </c>
    </row>
    <row r="5675" spans="1:25" ht="31.5" x14ac:dyDescent="0.25">
      <c r="A5675" s="4" t="s">
        <v>331</v>
      </c>
      <c r="B5675" s="4" t="s">
        <v>1350</v>
      </c>
      <c r="C5675" s="4" t="s">
        <v>1277</v>
      </c>
      <c r="D5675" s="4"/>
      <c r="E5675" s="14" t="s">
        <v>1278</v>
      </c>
      <c r="F5675" s="5">
        <f t="shared" si="4841"/>
        <v>0</v>
      </c>
      <c r="G5675" s="5">
        <f t="shared" si="4841"/>
        <v>0</v>
      </c>
      <c r="H5675" s="5">
        <f t="shared" si="4841"/>
        <v>0</v>
      </c>
      <c r="I5675" s="5">
        <f t="shared" si="4841"/>
        <v>0</v>
      </c>
      <c r="J5675" s="5">
        <f t="shared" si="4841"/>
        <v>0</v>
      </c>
      <c r="K5675" s="5">
        <f t="shared" si="4841"/>
        <v>0</v>
      </c>
      <c r="L5675" s="5">
        <f t="shared" si="4841"/>
        <v>0</v>
      </c>
      <c r="M5675" s="5">
        <f t="shared" si="4799"/>
        <v>0</v>
      </c>
      <c r="N5675" s="5">
        <v>1010</v>
      </c>
      <c r="O5675" s="5">
        <f t="shared" si="4842"/>
        <v>0</v>
      </c>
      <c r="P5675" s="5">
        <f t="shared" si="4843"/>
        <v>0</v>
      </c>
      <c r="Q5675" s="5">
        <f t="shared" si="4843"/>
        <v>0</v>
      </c>
      <c r="R5675" s="5">
        <f t="shared" si="4843"/>
        <v>0</v>
      </c>
      <c r="S5675" s="5">
        <f t="shared" si="4843"/>
        <v>0</v>
      </c>
      <c r="T5675" s="5">
        <v>1009.992</v>
      </c>
      <c r="U5675" s="5">
        <f t="shared" si="4843"/>
        <v>0</v>
      </c>
      <c r="V5675" s="36">
        <f t="shared" si="4843"/>
        <v>0</v>
      </c>
      <c r="W5675" s="5">
        <f t="shared" si="4811"/>
        <v>99.999207920792074</v>
      </c>
      <c r="X5675" s="26"/>
      <c r="Y5675" s="2" t="s">
        <v>1236</v>
      </c>
    </row>
    <row r="5676" spans="1:25" ht="31.5" x14ac:dyDescent="0.25">
      <c r="A5676" s="4" t="s">
        <v>331</v>
      </c>
      <c r="B5676" s="4" t="s">
        <v>1350</v>
      </c>
      <c r="C5676" s="4" t="s">
        <v>1277</v>
      </c>
      <c r="D5676" s="4" t="s">
        <v>11</v>
      </c>
      <c r="E5676" s="14" t="s">
        <v>465</v>
      </c>
      <c r="F5676" s="5">
        <f t="shared" si="4841"/>
        <v>0</v>
      </c>
      <c r="G5676" s="5">
        <f t="shared" si="4841"/>
        <v>0</v>
      </c>
      <c r="H5676" s="5">
        <f t="shared" si="4841"/>
        <v>0</v>
      </c>
      <c r="I5676" s="5">
        <f t="shared" si="4841"/>
        <v>0</v>
      </c>
      <c r="J5676" s="5">
        <f t="shared" si="4841"/>
        <v>0</v>
      </c>
      <c r="K5676" s="5">
        <f t="shared" si="4841"/>
        <v>0</v>
      </c>
      <c r="L5676" s="5">
        <f t="shared" si="4841"/>
        <v>0</v>
      </c>
      <c r="M5676" s="5">
        <f t="shared" si="4799"/>
        <v>0</v>
      </c>
      <c r="N5676" s="5">
        <v>1010</v>
      </c>
      <c r="O5676" s="5">
        <f t="shared" si="4842"/>
        <v>0</v>
      </c>
      <c r="P5676" s="5">
        <f t="shared" si="4843"/>
        <v>0</v>
      </c>
      <c r="Q5676" s="5">
        <f t="shared" si="4843"/>
        <v>0</v>
      </c>
      <c r="R5676" s="5">
        <f t="shared" si="4843"/>
        <v>0</v>
      </c>
      <c r="S5676" s="5">
        <f t="shared" si="4843"/>
        <v>0</v>
      </c>
      <c r="T5676" s="5">
        <v>1009.992</v>
      </c>
      <c r="U5676" s="5">
        <f t="shared" si="4843"/>
        <v>0</v>
      </c>
      <c r="V5676" s="36">
        <f t="shared" si="4843"/>
        <v>0</v>
      </c>
      <c r="W5676" s="5">
        <f t="shared" si="4811"/>
        <v>99.999207920792074</v>
      </c>
      <c r="X5676" s="26"/>
      <c r="Y5676" s="2" t="s">
        <v>1236</v>
      </c>
    </row>
    <row r="5677" spans="1:25" ht="31.5" x14ac:dyDescent="0.25">
      <c r="A5677" s="4" t="s">
        <v>331</v>
      </c>
      <c r="B5677" s="4" t="s">
        <v>1350</v>
      </c>
      <c r="C5677" s="4" t="s">
        <v>1277</v>
      </c>
      <c r="D5677" s="4" t="s">
        <v>12</v>
      </c>
      <c r="E5677" s="14" t="s">
        <v>466</v>
      </c>
      <c r="F5677" s="5">
        <f t="shared" si="4841"/>
        <v>0</v>
      </c>
      <c r="G5677" s="5">
        <f t="shared" si="4841"/>
        <v>0</v>
      </c>
      <c r="H5677" s="5">
        <f t="shared" si="4841"/>
        <v>0</v>
      </c>
      <c r="I5677" s="5">
        <f t="shared" si="4841"/>
        <v>0</v>
      </c>
      <c r="J5677" s="5">
        <f t="shared" si="4841"/>
        <v>0</v>
      </c>
      <c r="K5677" s="5">
        <f t="shared" si="4841"/>
        <v>0</v>
      </c>
      <c r="L5677" s="5">
        <f t="shared" si="4841"/>
        <v>0</v>
      </c>
      <c r="M5677" s="5">
        <f t="shared" si="4799"/>
        <v>0</v>
      </c>
      <c r="N5677" s="5">
        <v>1010</v>
      </c>
      <c r="O5677" s="5">
        <f t="shared" si="4842"/>
        <v>0</v>
      </c>
      <c r="P5677" s="5">
        <f t="shared" si="4843"/>
        <v>0</v>
      </c>
      <c r="Q5677" s="5">
        <f t="shared" si="4843"/>
        <v>0</v>
      </c>
      <c r="R5677" s="5">
        <f t="shared" si="4843"/>
        <v>0</v>
      </c>
      <c r="S5677" s="5">
        <f t="shared" si="4843"/>
        <v>0</v>
      </c>
      <c r="T5677" s="5">
        <v>1009.992</v>
      </c>
      <c r="U5677" s="5">
        <f t="shared" si="4843"/>
        <v>0</v>
      </c>
      <c r="V5677" s="36">
        <f t="shared" si="4843"/>
        <v>0</v>
      </c>
      <c r="W5677" s="5">
        <f t="shared" si="4811"/>
        <v>99.999207920792074</v>
      </c>
      <c r="X5677" s="26"/>
      <c r="Y5677" s="2" t="s">
        <v>1236</v>
      </c>
    </row>
    <row r="5678" spans="1:25" x14ac:dyDescent="0.25">
      <c r="A5678" s="7" t="s">
        <v>331</v>
      </c>
      <c r="B5678" s="7" t="s">
        <v>145</v>
      </c>
      <c r="C5678" s="7"/>
      <c r="D5678" s="7"/>
      <c r="E5678" s="18" t="s">
        <v>433</v>
      </c>
      <c r="F5678" s="5">
        <f t="shared" si="4841"/>
        <v>0</v>
      </c>
      <c r="G5678" s="5">
        <f t="shared" si="4841"/>
        <v>0</v>
      </c>
      <c r="H5678" s="5">
        <f t="shared" si="4841"/>
        <v>0</v>
      </c>
      <c r="I5678" s="5">
        <f t="shared" si="4841"/>
        <v>0</v>
      </c>
      <c r="J5678" s="5">
        <f t="shared" si="4841"/>
        <v>0</v>
      </c>
      <c r="K5678" s="5">
        <f t="shared" si="4841"/>
        <v>0</v>
      </c>
      <c r="L5678" s="5">
        <f t="shared" si="4841"/>
        <v>0</v>
      </c>
      <c r="M5678" s="5">
        <f t="shared" si="4799"/>
        <v>0</v>
      </c>
      <c r="N5678" s="8">
        <v>8470.7000000000007</v>
      </c>
      <c r="O5678" s="5">
        <f t="shared" si="4842"/>
        <v>0</v>
      </c>
      <c r="P5678" s="5">
        <f t="shared" si="4843"/>
        <v>0</v>
      </c>
      <c r="Q5678" s="5">
        <f t="shared" si="4843"/>
        <v>0</v>
      </c>
      <c r="R5678" s="5">
        <f t="shared" si="4843"/>
        <v>0</v>
      </c>
      <c r="S5678" s="5">
        <f t="shared" si="4843"/>
        <v>0</v>
      </c>
      <c r="T5678" s="8">
        <v>8470.6759999999995</v>
      </c>
      <c r="U5678" s="5">
        <f t="shared" si="4843"/>
        <v>0</v>
      </c>
      <c r="V5678" s="36">
        <f t="shared" si="4843"/>
        <v>0</v>
      </c>
      <c r="W5678" s="8">
        <f t="shared" si="4811"/>
        <v>99.999716670405022</v>
      </c>
      <c r="X5678" s="26"/>
      <c r="Y5678" s="2" t="s">
        <v>1236</v>
      </c>
    </row>
    <row r="5679" spans="1:25" x14ac:dyDescent="0.25">
      <c r="A5679" s="9" t="s">
        <v>331</v>
      </c>
      <c r="B5679" s="9" t="s">
        <v>1335</v>
      </c>
      <c r="C5679" s="9"/>
      <c r="D5679" s="9"/>
      <c r="E5679" s="13" t="s">
        <v>459</v>
      </c>
      <c r="F5679" s="5"/>
      <c r="G5679" s="5"/>
      <c r="H5679" s="5"/>
      <c r="I5679" s="5"/>
      <c r="J5679" s="5"/>
      <c r="K5679" s="5"/>
      <c r="L5679" s="5"/>
      <c r="M5679" s="5">
        <f t="shared" si="4799"/>
        <v>0</v>
      </c>
      <c r="N5679" s="11">
        <v>8470.7000000000007</v>
      </c>
      <c r="O5679" s="5">
        <v>0</v>
      </c>
      <c r="P5679" s="5">
        <v>0</v>
      </c>
      <c r="Q5679" s="5">
        <v>0</v>
      </c>
      <c r="R5679" s="5">
        <v>0</v>
      </c>
      <c r="S5679" s="5">
        <v>0</v>
      </c>
      <c r="T5679" s="11">
        <v>8470.6759999999995</v>
      </c>
      <c r="U5679" s="5">
        <v>0</v>
      </c>
      <c r="V5679" s="36">
        <v>0</v>
      </c>
      <c r="W5679" s="11">
        <f t="shared" si="4811"/>
        <v>99.999716670405022</v>
      </c>
      <c r="X5679" s="26"/>
      <c r="Y5679" s="2" t="s">
        <v>1236</v>
      </c>
    </row>
    <row r="5680" spans="1:25" ht="31.5" x14ac:dyDescent="0.25">
      <c r="A5680" s="4" t="s">
        <v>331</v>
      </c>
      <c r="B5680" s="4" t="s">
        <v>1335</v>
      </c>
      <c r="C5680" s="4" t="s">
        <v>22</v>
      </c>
      <c r="D5680" s="4"/>
      <c r="E5680" s="14" t="s">
        <v>699</v>
      </c>
      <c r="F5680" s="5">
        <f t="shared" ref="F5680:L5684" si="4844">F5681</f>
        <v>849</v>
      </c>
      <c r="G5680" s="5">
        <f t="shared" si="4844"/>
        <v>849</v>
      </c>
      <c r="H5680" s="5">
        <f t="shared" si="4844"/>
        <v>849</v>
      </c>
      <c r="I5680" s="5">
        <f t="shared" si="4844"/>
        <v>0</v>
      </c>
      <c r="J5680" s="5">
        <f t="shared" si="4844"/>
        <v>0</v>
      </c>
      <c r="K5680" s="5">
        <f t="shared" si="4844"/>
        <v>0</v>
      </c>
      <c r="L5680" s="5">
        <f t="shared" si="4844"/>
        <v>0</v>
      </c>
      <c r="M5680" s="5">
        <f t="shared" si="4799"/>
        <v>849</v>
      </c>
      <c r="N5680" s="5">
        <v>8470.7000000000007</v>
      </c>
      <c r="O5680" s="5">
        <f t="shared" ref="O5680:O5684" si="4845">O5681</f>
        <v>636.75</v>
      </c>
      <c r="P5680" s="5">
        <f t="shared" ref="P5680:V5684" si="4846">P5681</f>
        <v>0</v>
      </c>
      <c r="Q5680" s="5">
        <f t="shared" si="4846"/>
        <v>0</v>
      </c>
      <c r="R5680" s="5">
        <f t="shared" si="4846"/>
        <v>0</v>
      </c>
      <c r="S5680" s="5">
        <f t="shared" si="4846"/>
        <v>0</v>
      </c>
      <c r="T5680" s="5">
        <v>8470.6759999999995</v>
      </c>
      <c r="U5680" s="5">
        <f t="shared" si="4846"/>
        <v>0</v>
      </c>
      <c r="V5680" s="36">
        <f t="shared" si="4846"/>
        <v>0</v>
      </c>
      <c r="W5680" s="5">
        <f t="shared" si="4811"/>
        <v>99.999716670405022</v>
      </c>
      <c r="X5680" s="26"/>
    </row>
    <row r="5681" spans="1:24" x14ac:dyDescent="0.25">
      <c r="A5681" s="4" t="s">
        <v>331</v>
      </c>
      <c r="B5681" s="4" t="s">
        <v>1335</v>
      </c>
      <c r="C5681" s="4" t="s">
        <v>23</v>
      </c>
      <c r="D5681" s="4"/>
      <c r="E5681" s="14" t="s">
        <v>705</v>
      </c>
      <c r="F5681" s="5">
        <f t="shared" si="4844"/>
        <v>849</v>
      </c>
      <c r="G5681" s="5">
        <f t="shared" si="4844"/>
        <v>849</v>
      </c>
      <c r="H5681" s="5">
        <f t="shared" si="4844"/>
        <v>849</v>
      </c>
      <c r="I5681" s="5">
        <f t="shared" si="4844"/>
        <v>0</v>
      </c>
      <c r="J5681" s="5">
        <f t="shared" si="4844"/>
        <v>0</v>
      </c>
      <c r="K5681" s="5">
        <f t="shared" si="4844"/>
        <v>0</v>
      </c>
      <c r="L5681" s="5">
        <f t="shared" si="4844"/>
        <v>0</v>
      </c>
      <c r="M5681" s="5">
        <f t="shared" si="4799"/>
        <v>849</v>
      </c>
      <c r="N5681" s="5">
        <v>8470.7000000000007</v>
      </c>
      <c r="O5681" s="5">
        <f t="shared" si="4845"/>
        <v>636.75</v>
      </c>
      <c r="P5681" s="5">
        <f t="shared" si="4846"/>
        <v>0</v>
      </c>
      <c r="Q5681" s="5">
        <f t="shared" si="4846"/>
        <v>0</v>
      </c>
      <c r="R5681" s="5">
        <f t="shared" si="4846"/>
        <v>0</v>
      </c>
      <c r="S5681" s="5">
        <f t="shared" si="4846"/>
        <v>0</v>
      </c>
      <c r="T5681" s="5">
        <v>8470.6759999999995</v>
      </c>
      <c r="U5681" s="5">
        <f t="shared" si="4846"/>
        <v>0</v>
      </c>
      <c r="V5681" s="36">
        <f t="shared" si="4846"/>
        <v>0</v>
      </c>
      <c r="W5681" s="5">
        <f t="shared" si="4811"/>
        <v>99.999716670405022</v>
      </c>
      <c r="X5681" s="26"/>
    </row>
    <row r="5682" spans="1:24" ht="47.25" x14ac:dyDescent="0.25">
      <c r="A5682" s="4" t="s">
        <v>331</v>
      </c>
      <c r="B5682" s="4" t="s">
        <v>1335</v>
      </c>
      <c r="C5682" s="4" t="s">
        <v>358</v>
      </c>
      <c r="D5682" s="4"/>
      <c r="E5682" s="14" t="s">
        <v>719</v>
      </c>
      <c r="F5682" s="5">
        <f t="shared" si="4844"/>
        <v>849</v>
      </c>
      <c r="G5682" s="5">
        <f t="shared" si="4844"/>
        <v>849</v>
      </c>
      <c r="H5682" s="5">
        <f t="shared" si="4844"/>
        <v>849</v>
      </c>
      <c r="I5682" s="5">
        <f t="shared" si="4844"/>
        <v>0</v>
      </c>
      <c r="J5682" s="5">
        <f t="shared" si="4844"/>
        <v>0</v>
      </c>
      <c r="K5682" s="5">
        <f t="shared" si="4844"/>
        <v>0</v>
      </c>
      <c r="L5682" s="5">
        <f t="shared" si="4844"/>
        <v>0</v>
      </c>
      <c r="M5682" s="5">
        <f t="shared" si="4799"/>
        <v>849</v>
      </c>
      <c r="N5682" s="5">
        <v>8470.7000000000007</v>
      </c>
      <c r="O5682" s="5">
        <f t="shared" si="4845"/>
        <v>636.75</v>
      </c>
      <c r="P5682" s="5">
        <f t="shared" si="4846"/>
        <v>0</v>
      </c>
      <c r="Q5682" s="5">
        <f t="shared" si="4846"/>
        <v>0</v>
      </c>
      <c r="R5682" s="5">
        <f t="shared" si="4846"/>
        <v>0</v>
      </c>
      <c r="S5682" s="5">
        <f t="shared" si="4846"/>
        <v>0</v>
      </c>
      <c r="T5682" s="5">
        <v>8470.6759999999995</v>
      </c>
      <c r="U5682" s="5">
        <f t="shared" si="4846"/>
        <v>0</v>
      </c>
      <c r="V5682" s="36">
        <f t="shared" si="4846"/>
        <v>0</v>
      </c>
      <c r="W5682" s="5">
        <f t="shared" si="4811"/>
        <v>99.999716670405022</v>
      </c>
      <c r="X5682" s="26"/>
    </row>
    <row r="5683" spans="1:24" x14ac:dyDescent="0.25">
      <c r="A5683" s="4" t="s">
        <v>331</v>
      </c>
      <c r="B5683" s="4" t="s">
        <v>1335</v>
      </c>
      <c r="C5683" s="4" t="s">
        <v>358</v>
      </c>
      <c r="D5683" s="4" t="s">
        <v>117</v>
      </c>
      <c r="E5683" s="14" t="s">
        <v>467</v>
      </c>
      <c r="F5683" s="5">
        <f t="shared" si="4844"/>
        <v>849</v>
      </c>
      <c r="G5683" s="5">
        <f t="shared" si="4844"/>
        <v>849</v>
      </c>
      <c r="H5683" s="5">
        <f t="shared" si="4844"/>
        <v>849</v>
      </c>
      <c r="I5683" s="5">
        <f t="shared" si="4844"/>
        <v>0</v>
      </c>
      <c r="J5683" s="5">
        <f t="shared" si="4844"/>
        <v>0</v>
      </c>
      <c r="K5683" s="5">
        <f t="shared" si="4844"/>
        <v>0</v>
      </c>
      <c r="L5683" s="5">
        <f t="shared" si="4844"/>
        <v>0</v>
      </c>
      <c r="M5683" s="5">
        <f t="shared" si="4799"/>
        <v>849</v>
      </c>
      <c r="N5683" s="5">
        <v>8470.7000000000007</v>
      </c>
      <c r="O5683" s="5">
        <f t="shared" si="4845"/>
        <v>636.75</v>
      </c>
      <c r="P5683" s="5">
        <f t="shared" si="4846"/>
        <v>0</v>
      </c>
      <c r="Q5683" s="5">
        <f t="shared" si="4846"/>
        <v>0</v>
      </c>
      <c r="R5683" s="5">
        <f t="shared" si="4846"/>
        <v>0</v>
      </c>
      <c r="S5683" s="5">
        <f t="shared" si="4846"/>
        <v>0</v>
      </c>
      <c r="T5683" s="5">
        <v>8470.6759999999995</v>
      </c>
      <c r="U5683" s="5">
        <f t="shared" si="4846"/>
        <v>0</v>
      </c>
      <c r="V5683" s="36">
        <f t="shared" si="4846"/>
        <v>0</v>
      </c>
      <c r="W5683" s="5">
        <f t="shared" si="4811"/>
        <v>99.999716670405022</v>
      </c>
      <c r="X5683" s="26"/>
    </row>
    <row r="5684" spans="1:24" ht="31.5" x14ac:dyDescent="0.25">
      <c r="A5684" s="4" t="s">
        <v>331</v>
      </c>
      <c r="B5684" s="4" t="s">
        <v>1335</v>
      </c>
      <c r="C5684" s="4" t="s">
        <v>358</v>
      </c>
      <c r="D5684" s="4" t="s">
        <v>300</v>
      </c>
      <c r="E5684" s="14" t="s">
        <v>469</v>
      </c>
      <c r="F5684" s="5">
        <f t="shared" si="4844"/>
        <v>849</v>
      </c>
      <c r="G5684" s="5">
        <f t="shared" si="4844"/>
        <v>849</v>
      </c>
      <c r="H5684" s="5">
        <f t="shared" si="4844"/>
        <v>849</v>
      </c>
      <c r="I5684" s="5">
        <f t="shared" si="4844"/>
        <v>0</v>
      </c>
      <c r="J5684" s="5">
        <f t="shared" si="4844"/>
        <v>0</v>
      </c>
      <c r="K5684" s="5">
        <f t="shared" si="4844"/>
        <v>0</v>
      </c>
      <c r="L5684" s="5">
        <f t="shared" si="4844"/>
        <v>0</v>
      </c>
      <c r="M5684" s="5">
        <f t="shared" si="4799"/>
        <v>849</v>
      </c>
      <c r="N5684" s="5">
        <v>8470.7000000000007</v>
      </c>
      <c r="O5684" s="5">
        <f t="shared" si="4845"/>
        <v>636.75</v>
      </c>
      <c r="P5684" s="5">
        <f t="shared" si="4846"/>
        <v>0</v>
      </c>
      <c r="Q5684" s="5">
        <f t="shared" si="4846"/>
        <v>0</v>
      </c>
      <c r="R5684" s="5">
        <f t="shared" si="4846"/>
        <v>0</v>
      </c>
      <c r="S5684" s="5">
        <f t="shared" si="4846"/>
        <v>0</v>
      </c>
      <c r="T5684" s="5">
        <v>8470.6759999999995</v>
      </c>
      <c r="U5684" s="5">
        <f t="shared" si="4846"/>
        <v>0</v>
      </c>
      <c r="V5684" s="36">
        <f t="shared" si="4846"/>
        <v>0</v>
      </c>
      <c r="W5684" s="5">
        <f t="shared" si="4811"/>
        <v>99.999716670405022</v>
      </c>
      <c r="X5684" s="26"/>
    </row>
    <row r="5685" spans="1:24" ht="31.5" x14ac:dyDescent="0.25">
      <c r="A5685" s="7" t="s">
        <v>625</v>
      </c>
      <c r="B5685" s="7" t="s">
        <v>1317</v>
      </c>
      <c r="C5685" s="7"/>
      <c r="D5685" s="7"/>
      <c r="E5685" s="18" t="s">
        <v>646</v>
      </c>
      <c r="F5685" s="5">
        <v>849</v>
      </c>
      <c r="G5685" s="5">
        <v>849</v>
      </c>
      <c r="H5685" s="5">
        <v>849</v>
      </c>
      <c r="I5685" s="5"/>
      <c r="J5685" s="5"/>
      <c r="K5685" s="5"/>
      <c r="L5685" s="5"/>
      <c r="M5685" s="5">
        <f t="shared" si="4799"/>
        <v>849</v>
      </c>
      <c r="N5685" s="8">
        <v>1115708.4275700001</v>
      </c>
      <c r="O5685" s="5">
        <v>636.75</v>
      </c>
      <c r="P5685" s="5">
        <v>0</v>
      </c>
      <c r="Q5685" s="5">
        <v>0</v>
      </c>
      <c r="R5685" s="5">
        <v>0</v>
      </c>
      <c r="S5685" s="5">
        <v>0</v>
      </c>
      <c r="T5685" s="8">
        <v>1115196.2046599998</v>
      </c>
      <c r="U5685" s="5">
        <v>0</v>
      </c>
      <c r="V5685" s="36">
        <v>0</v>
      </c>
      <c r="W5685" s="8">
        <f t="shared" si="4811"/>
        <v>99.954089895052959</v>
      </c>
      <c r="X5685" s="26"/>
    </row>
    <row r="5686" spans="1:24" x14ac:dyDescent="0.25">
      <c r="A5686" s="7" t="s">
        <v>625</v>
      </c>
      <c r="B5686" s="7" t="s">
        <v>58</v>
      </c>
      <c r="C5686" s="7"/>
      <c r="D5686" s="7"/>
      <c r="E5686" s="18" t="s">
        <v>430</v>
      </c>
      <c r="F5686" s="5">
        <f t="shared" ref="F5686:L5686" si="4847">F5687+F5704+F5714+F5717</f>
        <v>454342.2</v>
      </c>
      <c r="G5686" s="5">
        <f t="shared" si="4847"/>
        <v>437219.5</v>
      </c>
      <c r="H5686" s="5">
        <f t="shared" si="4847"/>
        <v>427989.5</v>
      </c>
      <c r="I5686" s="5">
        <f t="shared" si="4847"/>
        <v>0</v>
      </c>
      <c r="J5686" s="5">
        <f t="shared" si="4847"/>
        <v>0</v>
      </c>
      <c r="K5686" s="5">
        <f t="shared" si="4847"/>
        <v>0</v>
      </c>
      <c r="L5686" s="5">
        <f t="shared" si="4847"/>
        <v>22095.865000000002</v>
      </c>
      <c r="M5686" s="5">
        <f t="shared" si="4799"/>
        <v>476438.065</v>
      </c>
      <c r="N5686" s="8">
        <v>2727.7999999999997</v>
      </c>
      <c r="O5686" s="5">
        <f t="shared" ref="O5686:V5686" si="4848">O5687+O5704+O5714+O5717</f>
        <v>220365.42793999999</v>
      </c>
      <c r="P5686" s="5">
        <f t="shared" si="4848"/>
        <v>246731.53778000001</v>
      </c>
      <c r="Q5686" s="5">
        <f t="shared" si="4848"/>
        <v>120</v>
      </c>
      <c r="R5686" s="5">
        <f t="shared" si="4848"/>
        <v>0</v>
      </c>
      <c r="S5686" s="5">
        <f t="shared" si="4848"/>
        <v>0</v>
      </c>
      <c r="T5686" s="8">
        <v>2727.0222600000002</v>
      </c>
      <c r="U5686" s="5">
        <f t="shared" si="4848"/>
        <v>246731.53708000001</v>
      </c>
      <c r="V5686" s="36">
        <f t="shared" si="4848"/>
        <v>0</v>
      </c>
      <c r="W5686" s="8">
        <f t="shared" si="4811"/>
        <v>99.971488378913435</v>
      </c>
      <c r="X5686" s="26"/>
    </row>
    <row r="5687" spans="1:24" x14ac:dyDescent="0.25">
      <c r="A5687" s="9" t="s">
        <v>625</v>
      </c>
      <c r="B5687" s="9" t="s">
        <v>1331</v>
      </c>
      <c r="C5687" s="9"/>
      <c r="D5687" s="9"/>
      <c r="E5687" s="13" t="s">
        <v>453</v>
      </c>
      <c r="F5687" s="5">
        <f t="shared" ref="F5687:L5687" si="4849">F5688+F5695+F5701</f>
        <v>177287.10000000003</v>
      </c>
      <c r="G5687" s="5">
        <f t="shared" si="4849"/>
        <v>184779.40000000002</v>
      </c>
      <c r="H5687" s="5">
        <f t="shared" si="4849"/>
        <v>174981</v>
      </c>
      <c r="I5687" s="5">
        <f t="shared" si="4849"/>
        <v>0</v>
      </c>
      <c r="J5687" s="5">
        <f t="shared" si="4849"/>
        <v>0</v>
      </c>
      <c r="K5687" s="5">
        <f t="shared" si="4849"/>
        <v>0</v>
      </c>
      <c r="L5687" s="5">
        <f t="shared" si="4849"/>
        <v>15763.134000000002</v>
      </c>
      <c r="M5687" s="5">
        <f t="shared" si="4799"/>
        <v>193050.23400000003</v>
      </c>
      <c r="N5687" s="11">
        <v>2727.7999999999997</v>
      </c>
      <c r="O5687" s="5">
        <f>O5688+O5695+O5701</f>
        <v>123177.03140000001</v>
      </c>
      <c r="P5687" s="5">
        <f t="shared" ref="P5687:V5687" si="4850">P5688+P5695+P5701</f>
        <v>0</v>
      </c>
      <c r="Q5687" s="5">
        <f t="shared" si="4850"/>
        <v>0</v>
      </c>
      <c r="R5687" s="5">
        <f t="shared" si="4850"/>
        <v>0</v>
      </c>
      <c r="S5687" s="5">
        <f t="shared" si="4850"/>
        <v>0</v>
      </c>
      <c r="T5687" s="11">
        <v>2727.0222600000002</v>
      </c>
      <c r="U5687" s="5">
        <f t="shared" si="4850"/>
        <v>0</v>
      </c>
      <c r="V5687" s="36">
        <f t="shared" si="4850"/>
        <v>0</v>
      </c>
      <c r="W5687" s="11">
        <f t="shared" si="4811"/>
        <v>99.971488378913435</v>
      </c>
      <c r="X5687" s="26"/>
    </row>
    <row r="5688" spans="1:24" ht="47.25" x14ac:dyDescent="0.25">
      <c r="A5688" s="4" t="s">
        <v>625</v>
      </c>
      <c r="B5688" s="4" t="s">
        <v>1331</v>
      </c>
      <c r="C5688" s="4" t="s">
        <v>96</v>
      </c>
      <c r="D5688" s="4"/>
      <c r="E5688" s="14" t="s">
        <v>908</v>
      </c>
      <c r="F5688" s="5">
        <f t="shared" ref="F5688:L5688" si="4851">F5689+F5691+F5693</f>
        <v>65736</v>
      </c>
      <c r="G5688" s="5">
        <f t="shared" si="4851"/>
        <v>65736</v>
      </c>
      <c r="H5688" s="5">
        <f t="shared" si="4851"/>
        <v>65736</v>
      </c>
      <c r="I5688" s="5">
        <f t="shared" si="4851"/>
        <v>0</v>
      </c>
      <c r="J5688" s="5">
        <f t="shared" si="4851"/>
        <v>0</v>
      </c>
      <c r="K5688" s="5">
        <f t="shared" si="4851"/>
        <v>0</v>
      </c>
      <c r="L5688" s="5">
        <f t="shared" si="4851"/>
        <v>623.4</v>
      </c>
      <c r="M5688" s="5">
        <f t="shared" si="4799"/>
        <v>66359.399999999994</v>
      </c>
      <c r="N5688" s="5">
        <v>2727.7999999999997</v>
      </c>
      <c r="O5688" s="5">
        <f>O5689+O5691+O5693</f>
        <v>45404.101030000005</v>
      </c>
      <c r="P5688" s="5">
        <f t="shared" ref="P5688:V5688" si="4852">P5689+P5691+P5693</f>
        <v>0</v>
      </c>
      <c r="Q5688" s="5">
        <f t="shared" si="4852"/>
        <v>0</v>
      </c>
      <c r="R5688" s="5">
        <f t="shared" si="4852"/>
        <v>0</v>
      </c>
      <c r="S5688" s="5">
        <f t="shared" si="4852"/>
        <v>0</v>
      </c>
      <c r="T5688" s="5">
        <v>2727.0222600000002</v>
      </c>
      <c r="U5688" s="5">
        <f t="shared" si="4852"/>
        <v>0</v>
      </c>
      <c r="V5688" s="36">
        <f t="shared" si="4852"/>
        <v>0</v>
      </c>
      <c r="W5688" s="5">
        <f t="shared" si="4811"/>
        <v>99.971488378913435</v>
      </c>
      <c r="X5688" s="26"/>
    </row>
    <row r="5689" spans="1:24" ht="31.5" x14ac:dyDescent="0.25">
      <c r="A5689" s="4" t="s">
        <v>625</v>
      </c>
      <c r="B5689" s="4" t="s">
        <v>1331</v>
      </c>
      <c r="C5689" s="4" t="s">
        <v>120</v>
      </c>
      <c r="D5689" s="4"/>
      <c r="E5689" s="14" t="s">
        <v>918</v>
      </c>
      <c r="F5689" s="5">
        <f t="shared" ref="F5689:L5689" si="4853">F5690</f>
        <v>59413.8</v>
      </c>
      <c r="G5689" s="5">
        <f t="shared" si="4853"/>
        <v>59413.8</v>
      </c>
      <c r="H5689" s="5">
        <f t="shared" si="4853"/>
        <v>59413.8</v>
      </c>
      <c r="I5689" s="5">
        <f t="shared" si="4853"/>
        <v>0</v>
      </c>
      <c r="J5689" s="5">
        <f t="shared" si="4853"/>
        <v>0</v>
      </c>
      <c r="K5689" s="5">
        <f t="shared" si="4853"/>
        <v>0</v>
      </c>
      <c r="L5689" s="5">
        <f t="shared" si="4853"/>
        <v>623.4</v>
      </c>
      <c r="M5689" s="5">
        <f t="shared" si="4799"/>
        <v>60037.200000000004</v>
      </c>
      <c r="N5689" s="5">
        <v>2727.7999999999997</v>
      </c>
      <c r="O5689" s="5">
        <f>O5690</f>
        <v>41716.970780000003</v>
      </c>
      <c r="P5689" s="5">
        <f t="shared" ref="P5689:V5689" si="4854">P5690</f>
        <v>0</v>
      </c>
      <c r="Q5689" s="5">
        <f t="shared" si="4854"/>
        <v>0</v>
      </c>
      <c r="R5689" s="5">
        <f t="shared" si="4854"/>
        <v>0</v>
      </c>
      <c r="S5689" s="5">
        <f t="shared" si="4854"/>
        <v>0</v>
      </c>
      <c r="T5689" s="5">
        <v>2727.0222600000002</v>
      </c>
      <c r="U5689" s="5">
        <f t="shared" si="4854"/>
        <v>0</v>
      </c>
      <c r="V5689" s="36">
        <f t="shared" si="4854"/>
        <v>0</v>
      </c>
      <c r="W5689" s="5">
        <f t="shared" si="4811"/>
        <v>99.971488378913435</v>
      </c>
      <c r="X5689" s="26"/>
    </row>
    <row r="5690" spans="1:24" ht="47.25" x14ac:dyDescent="0.25">
      <c r="A5690" s="4" t="s">
        <v>625</v>
      </c>
      <c r="B5690" s="4" t="s">
        <v>1331</v>
      </c>
      <c r="C5690" s="4" t="s">
        <v>121</v>
      </c>
      <c r="D5690" s="4"/>
      <c r="E5690" s="14" t="s">
        <v>1269</v>
      </c>
      <c r="F5690" s="5">
        <v>59413.8</v>
      </c>
      <c r="G5690" s="5">
        <v>59413.8</v>
      </c>
      <c r="H5690" s="5">
        <v>59413.8</v>
      </c>
      <c r="I5690" s="5"/>
      <c r="J5690" s="5"/>
      <c r="K5690" s="5"/>
      <c r="L5690" s="5">
        <v>623.4</v>
      </c>
      <c r="M5690" s="5">
        <f t="shared" si="4799"/>
        <v>60037.200000000004</v>
      </c>
      <c r="N5690" s="5">
        <v>2727.7999999999997</v>
      </c>
      <c r="O5690" s="5">
        <v>41716.970780000003</v>
      </c>
      <c r="P5690" s="5">
        <v>0</v>
      </c>
      <c r="Q5690" s="5">
        <v>0</v>
      </c>
      <c r="R5690" s="5">
        <v>0</v>
      </c>
      <c r="S5690" s="5">
        <v>0</v>
      </c>
      <c r="T5690" s="5">
        <v>2727.0222600000002</v>
      </c>
      <c r="U5690" s="5">
        <v>0</v>
      </c>
      <c r="V5690" s="36">
        <v>0</v>
      </c>
      <c r="W5690" s="5">
        <f t="shared" si="4811"/>
        <v>99.971488378913435</v>
      </c>
      <c r="X5690" s="26"/>
    </row>
    <row r="5691" spans="1:24" ht="47.25" x14ac:dyDescent="0.25">
      <c r="A5691" s="4" t="s">
        <v>625</v>
      </c>
      <c r="B5691" s="4" t="s">
        <v>1331</v>
      </c>
      <c r="C5691" s="4" t="s">
        <v>106</v>
      </c>
      <c r="D5691" s="4"/>
      <c r="E5691" s="14" t="s">
        <v>497</v>
      </c>
      <c r="F5691" s="5">
        <f t="shared" ref="F5691:L5691" si="4855">F5692</f>
        <v>6211.2</v>
      </c>
      <c r="G5691" s="5">
        <f t="shared" si="4855"/>
        <v>6211.2</v>
      </c>
      <c r="H5691" s="5">
        <f t="shared" si="4855"/>
        <v>6211.2</v>
      </c>
      <c r="I5691" s="5">
        <f t="shared" si="4855"/>
        <v>0</v>
      </c>
      <c r="J5691" s="5">
        <f t="shared" si="4855"/>
        <v>0</v>
      </c>
      <c r="K5691" s="5">
        <f t="shared" si="4855"/>
        <v>0</v>
      </c>
      <c r="L5691" s="5">
        <f t="shared" si="4855"/>
        <v>0</v>
      </c>
      <c r="M5691" s="5">
        <f t="shared" si="4799"/>
        <v>6211.2</v>
      </c>
      <c r="N5691" s="5">
        <v>2725.2</v>
      </c>
      <c r="O5691" s="5">
        <f>O5692</f>
        <v>3603.8852499999998</v>
      </c>
      <c r="P5691" s="5">
        <f t="shared" ref="P5691:V5691" si="4856">P5692</f>
        <v>0</v>
      </c>
      <c r="Q5691" s="5">
        <f t="shared" si="4856"/>
        <v>0</v>
      </c>
      <c r="R5691" s="5">
        <f t="shared" si="4856"/>
        <v>0</v>
      </c>
      <c r="S5691" s="5">
        <f t="shared" si="4856"/>
        <v>0</v>
      </c>
      <c r="T5691" s="5">
        <v>2724.4222600000003</v>
      </c>
      <c r="U5691" s="5">
        <f t="shared" si="4856"/>
        <v>0</v>
      </c>
      <c r="V5691" s="36">
        <f t="shared" si="4856"/>
        <v>0</v>
      </c>
      <c r="W5691" s="5">
        <f t="shared" si="4811"/>
        <v>99.971461177161331</v>
      </c>
      <c r="X5691" s="26"/>
    </row>
    <row r="5692" spans="1:24" ht="31.5" x14ac:dyDescent="0.25">
      <c r="A5692" s="4" t="s">
        <v>625</v>
      </c>
      <c r="B5692" s="4" t="s">
        <v>1331</v>
      </c>
      <c r="C5692" s="4" t="s">
        <v>106</v>
      </c>
      <c r="D5692" s="4" t="s">
        <v>73</v>
      </c>
      <c r="E5692" s="14" t="s">
        <v>475</v>
      </c>
      <c r="F5692" s="5">
        <v>6211.2</v>
      </c>
      <c r="G5692" s="5">
        <v>6211.2</v>
      </c>
      <c r="H5692" s="5">
        <v>6211.2</v>
      </c>
      <c r="I5692" s="5"/>
      <c r="J5692" s="5"/>
      <c r="K5692" s="5"/>
      <c r="L5692" s="5"/>
      <c r="M5692" s="5">
        <f t="shared" si="4799"/>
        <v>6211.2</v>
      </c>
      <c r="N5692" s="5">
        <v>2725.2</v>
      </c>
      <c r="O5692" s="5">
        <v>3603.8852499999998</v>
      </c>
      <c r="P5692" s="5">
        <v>0</v>
      </c>
      <c r="Q5692" s="5">
        <v>0</v>
      </c>
      <c r="R5692" s="5">
        <v>0</v>
      </c>
      <c r="S5692" s="5">
        <v>0</v>
      </c>
      <c r="T5692" s="5">
        <v>2724.4222600000003</v>
      </c>
      <c r="U5692" s="5">
        <v>0</v>
      </c>
      <c r="V5692" s="36">
        <v>0</v>
      </c>
      <c r="W5692" s="5">
        <f t="shared" si="4811"/>
        <v>99.971461177161331</v>
      </c>
      <c r="X5692" s="26"/>
    </row>
    <row r="5693" spans="1:24" x14ac:dyDescent="0.25">
      <c r="A5693" s="4" t="s">
        <v>625</v>
      </c>
      <c r="B5693" s="4" t="s">
        <v>1331</v>
      </c>
      <c r="C5693" s="4" t="s">
        <v>106</v>
      </c>
      <c r="D5693" s="4" t="s">
        <v>107</v>
      </c>
      <c r="E5693" s="14" t="s">
        <v>476</v>
      </c>
      <c r="F5693" s="5">
        <f t="shared" ref="F5693:L5693" si="4857">F5694</f>
        <v>111</v>
      </c>
      <c r="G5693" s="5">
        <f t="shared" si="4857"/>
        <v>111</v>
      </c>
      <c r="H5693" s="5">
        <f t="shared" si="4857"/>
        <v>111</v>
      </c>
      <c r="I5693" s="5">
        <f t="shared" si="4857"/>
        <v>0</v>
      </c>
      <c r="J5693" s="5">
        <f t="shared" si="4857"/>
        <v>0</v>
      </c>
      <c r="K5693" s="5">
        <f t="shared" si="4857"/>
        <v>0</v>
      </c>
      <c r="L5693" s="5">
        <f t="shared" si="4857"/>
        <v>0</v>
      </c>
      <c r="M5693" s="5">
        <f t="shared" si="4799"/>
        <v>111</v>
      </c>
      <c r="N5693" s="5">
        <v>1567.2068400000001</v>
      </c>
      <c r="O5693" s="5">
        <f>O5694</f>
        <v>83.245000000000005</v>
      </c>
      <c r="P5693" s="5">
        <f t="shared" ref="P5693:V5693" si="4858">P5694</f>
        <v>0</v>
      </c>
      <c r="Q5693" s="5">
        <f t="shared" si="4858"/>
        <v>0</v>
      </c>
      <c r="R5693" s="5">
        <f t="shared" si="4858"/>
        <v>0</v>
      </c>
      <c r="S5693" s="5">
        <f t="shared" si="4858"/>
        <v>0</v>
      </c>
      <c r="T5693" s="5">
        <v>1567.2068400000001</v>
      </c>
      <c r="U5693" s="5">
        <f t="shared" si="4858"/>
        <v>0</v>
      </c>
      <c r="V5693" s="36">
        <f t="shared" si="4858"/>
        <v>0</v>
      </c>
      <c r="W5693" s="5">
        <f t="shared" si="4811"/>
        <v>100</v>
      </c>
      <c r="X5693" s="26"/>
    </row>
    <row r="5694" spans="1:24" x14ac:dyDescent="0.25">
      <c r="A5694" s="4" t="s">
        <v>625</v>
      </c>
      <c r="B5694" s="4" t="s">
        <v>1331</v>
      </c>
      <c r="C5694" s="4" t="s">
        <v>106</v>
      </c>
      <c r="D5694" s="4" t="s">
        <v>85</v>
      </c>
      <c r="E5694" s="14" t="s">
        <v>477</v>
      </c>
      <c r="F5694" s="5">
        <v>111</v>
      </c>
      <c r="G5694" s="5">
        <v>111</v>
      </c>
      <c r="H5694" s="5">
        <v>111</v>
      </c>
      <c r="I5694" s="5"/>
      <c r="J5694" s="5"/>
      <c r="K5694" s="5"/>
      <c r="L5694" s="5"/>
      <c r="M5694" s="5">
        <f t="shared" si="4799"/>
        <v>111</v>
      </c>
      <c r="N5694" s="5">
        <v>1157.99316</v>
      </c>
      <c r="O5694" s="5">
        <v>83.245000000000005</v>
      </c>
      <c r="P5694" s="5">
        <v>0</v>
      </c>
      <c r="Q5694" s="5">
        <v>0</v>
      </c>
      <c r="R5694" s="5">
        <v>0</v>
      </c>
      <c r="S5694" s="5">
        <v>0</v>
      </c>
      <c r="T5694" s="5">
        <v>1157.21542</v>
      </c>
      <c r="U5694" s="5">
        <v>0</v>
      </c>
      <c r="V5694" s="36">
        <v>0</v>
      </c>
      <c r="W5694" s="5">
        <f t="shared" si="4811"/>
        <v>99.932837254410032</v>
      </c>
      <c r="X5694" s="26"/>
    </row>
    <row r="5695" spans="1:24" x14ac:dyDescent="0.25">
      <c r="A5695" s="4" t="s">
        <v>625</v>
      </c>
      <c r="B5695" s="4" t="s">
        <v>1331</v>
      </c>
      <c r="C5695" s="4" t="s">
        <v>1287</v>
      </c>
      <c r="D5695" s="4"/>
      <c r="E5695" s="14" t="s">
        <v>1280</v>
      </c>
      <c r="F5695" s="5">
        <f t="shared" ref="F5695:L5695" si="4859">F5696+F5698</f>
        <v>90567.900000000009</v>
      </c>
      <c r="G5695" s="5">
        <f t="shared" si="4859"/>
        <v>90570.700000000012</v>
      </c>
      <c r="H5695" s="5">
        <f t="shared" si="4859"/>
        <v>88261.799999999988</v>
      </c>
      <c r="I5695" s="5">
        <f t="shared" si="4859"/>
        <v>0</v>
      </c>
      <c r="J5695" s="5">
        <f t="shared" si="4859"/>
        <v>0</v>
      </c>
      <c r="K5695" s="5">
        <f t="shared" si="4859"/>
        <v>0</v>
      </c>
      <c r="L5695" s="5">
        <f t="shared" si="4859"/>
        <v>7729.2190000000001</v>
      </c>
      <c r="M5695" s="5">
        <f t="shared" si="4799"/>
        <v>98297.119000000006</v>
      </c>
      <c r="N5695" s="5">
        <v>2.6</v>
      </c>
      <c r="O5695" s="5">
        <f>O5696+O5698</f>
        <v>64161.860929999995</v>
      </c>
      <c r="P5695" s="5">
        <f t="shared" ref="P5695:V5695" si="4860">P5696+P5698</f>
        <v>0</v>
      </c>
      <c r="Q5695" s="5">
        <f t="shared" si="4860"/>
        <v>0</v>
      </c>
      <c r="R5695" s="5">
        <f t="shared" si="4860"/>
        <v>0</v>
      </c>
      <c r="S5695" s="5">
        <f t="shared" si="4860"/>
        <v>0</v>
      </c>
      <c r="T5695" s="5">
        <v>2.6</v>
      </c>
      <c r="U5695" s="5">
        <f t="shared" si="4860"/>
        <v>0</v>
      </c>
      <c r="V5695" s="36">
        <f t="shared" si="4860"/>
        <v>0</v>
      </c>
      <c r="W5695" s="5">
        <f t="shared" si="4811"/>
        <v>100</v>
      </c>
      <c r="X5695" s="26"/>
    </row>
    <row r="5696" spans="1:24" ht="31.5" x14ac:dyDescent="0.25">
      <c r="A5696" s="4" t="s">
        <v>625</v>
      </c>
      <c r="B5696" s="4" t="s">
        <v>1331</v>
      </c>
      <c r="C5696" s="4" t="s">
        <v>1287</v>
      </c>
      <c r="D5696" s="4" t="s">
        <v>73</v>
      </c>
      <c r="E5696" s="14" t="s">
        <v>475</v>
      </c>
      <c r="F5696" s="5">
        <f t="shared" ref="F5696:L5696" si="4861">F5697</f>
        <v>86233.600000000006</v>
      </c>
      <c r="G5696" s="5">
        <f t="shared" si="4861"/>
        <v>86312.1</v>
      </c>
      <c r="H5696" s="5">
        <f t="shared" si="4861"/>
        <v>84078.9</v>
      </c>
      <c r="I5696" s="5">
        <f t="shared" si="4861"/>
        <v>0</v>
      </c>
      <c r="J5696" s="5">
        <f t="shared" si="4861"/>
        <v>0</v>
      </c>
      <c r="K5696" s="5">
        <f t="shared" si="4861"/>
        <v>0</v>
      </c>
      <c r="L5696" s="5">
        <f t="shared" si="4861"/>
        <v>7729.2190000000001</v>
      </c>
      <c r="M5696" s="5">
        <f t="shared" si="4799"/>
        <v>93962.819000000003</v>
      </c>
      <c r="N5696" s="5">
        <v>2.6</v>
      </c>
      <c r="O5696" s="5">
        <f>O5697</f>
        <v>61031.441729999999</v>
      </c>
      <c r="P5696" s="5">
        <f t="shared" ref="P5696:V5696" si="4862">P5697</f>
        <v>0</v>
      </c>
      <c r="Q5696" s="5">
        <f t="shared" si="4862"/>
        <v>0</v>
      </c>
      <c r="R5696" s="5">
        <f t="shared" si="4862"/>
        <v>0</v>
      </c>
      <c r="S5696" s="5">
        <f t="shared" si="4862"/>
        <v>0</v>
      </c>
      <c r="T5696" s="5">
        <v>2.6</v>
      </c>
      <c r="U5696" s="5">
        <f t="shared" si="4862"/>
        <v>0</v>
      </c>
      <c r="V5696" s="36">
        <f t="shared" si="4862"/>
        <v>0</v>
      </c>
      <c r="W5696" s="5">
        <f t="shared" si="4811"/>
        <v>100</v>
      </c>
      <c r="X5696" s="26"/>
    </row>
    <row r="5697" spans="1:24" x14ac:dyDescent="0.25">
      <c r="A5697" s="4" t="s">
        <v>625</v>
      </c>
      <c r="B5697" s="4" t="s">
        <v>1331</v>
      </c>
      <c r="C5697" s="4" t="s">
        <v>1287</v>
      </c>
      <c r="D5697" s="4" t="s">
        <v>85</v>
      </c>
      <c r="E5697" s="14" t="s">
        <v>477</v>
      </c>
      <c r="F5697" s="5">
        <v>86233.600000000006</v>
      </c>
      <c r="G5697" s="5">
        <v>86312.1</v>
      </c>
      <c r="H5697" s="5">
        <v>84078.9</v>
      </c>
      <c r="I5697" s="5"/>
      <c r="J5697" s="5"/>
      <c r="K5697" s="5"/>
      <c r="L5697" s="5">
        <f>2.606+2058.573-284.984+544.824+5408.2</f>
        <v>7729.2190000000001</v>
      </c>
      <c r="M5697" s="5">
        <f t="shared" si="4799"/>
        <v>93962.819000000003</v>
      </c>
      <c r="N5697" s="5">
        <v>2.6</v>
      </c>
      <c r="O5697" s="5">
        <v>61031.441729999999</v>
      </c>
      <c r="P5697" s="5">
        <v>0</v>
      </c>
      <c r="Q5697" s="5">
        <v>0</v>
      </c>
      <c r="R5697" s="5">
        <v>0</v>
      </c>
      <c r="S5697" s="5">
        <v>0</v>
      </c>
      <c r="T5697" s="5">
        <v>2.6</v>
      </c>
      <c r="U5697" s="5">
        <v>0</v>
      </c>
      <c r="V5697" s="36">
        <v>0</v>
      </c>
      <c r="W5697" s="5">
        <f t="shared" si="4811"/>
        <v>100</v>
      </c>
      <c r="X5697" s="26"/>
    </row>
    <row r="5698" spans="1:24" x14ac:dyDescent="0.25">
      <c r="A5698" s="7" t="s">
        <v>625</v>
      </c>
      <c r="B5698" s="7" t="s">
        <v>145</v>
      </c>
      <c r="C5698" s="7"/>
      <c r="D5698" s="7"/>
      <c r="E5698" s="18" t="s">
        <v>433</v>
      </c>
      <c r="F5698" s="5">
        <f t="shared" ref="F5698:L5698" si="4863">F5700</f>
        <v>4334.3</v>
      </c>
      <c r="G5698" s="5">
        <f t="shared" si="4863"/>
        <v>4258.6000000000004</v>
      </c>
      <c r="H5698" s="5">
        <f t="shared" si="4863"/>
        <v>4182.9000000000005</v>
      </c>
      <c r="I5698" s="5">
        <f t="shared" si="4863"/>
        <v>0</v>
      </c>
      <c r="J5698" s="5">
        <f t="shared" si="4863"/>
        <v>0</v>
      </c>
      <c r="K5698" s="5">
        <f t="shared" si="4863"/>
        <v>0</v>
      </c>
      <c r="L5698" s="5">
        <f t="shared" si="4863"/>
        <v>0</v>
      </c>
      <c r="M5698" s="5">
        <f t="shared" si="4799"/>
        <v>4334.3</v>
      </c>
      <c r="N5698" s="8">
        <v>336</v>
      </c>
      <c r="O5698" s="5">
        <f>O5700+O5699</f>
        <v>3130.4192000000003</v>
      </c>
      <c r="P5698" s="5">
        <f t="shared" ref="P5698:V5698" si="4864">P5700+P5699</f>
        <v>0</v>
      </c>
      <c r="Q5698" s="5">
        <f t="shared" si="4864"/>
        <v>0</v>
      </c>
      <c r="R5698" s="5">
        <f t="shared" si="4864"/>
        <v>0</v>
      </c>
      <c r="S5698" s="5">
        <f t="shared" si="4864"/>
        <v>0</v>
      </c>
      <c r="T5698" s="8">
        <v>328.43879999999996</v>
      </c>
      <c r="U5698" s="5">
        <f t="shared" si="4864"/>
        <v>0</v>
      </c>
      <c r="V5698" s="36">
        <f t="shared" si="4864"/>
        <v>0</v>
      </c>
      <c r="W5698" s="8">
        <f t="shared" si="4811"/>
        <v>97.749642857142845</v>
      </c>
      <c r="X5698" s="26"/>
    </row>
    <row r="5699" spans="1:24" x14ac:dyDescent="0.25">
      <c r="A5699" s="9" t="s">
        <v>625</v>
      </c>
      <c r="B5699" s="9" t="s">
        <v>1335</v>
      </c>
      <c r="C5699" s="9"/>
      <c r="D5699" s="9"/>
      <c r="E5699" s="13" t="s">
        <v>459</v>
      </c>
      <c r="F5699" s="5"/>
      <c r="G5699" s="5"/>
      <c r="H5699" s="5"/>
      <c r="I5699" s="5"/>
      <c r="J5699" s="5"/>
      <c r="K5699" s="5"/>
      <c r="L5699" s="5"/>
      <c r="M5699" s="5">
        <v>0</v>
      </c>
      <c r="N5699" s="11">
        <v>336</v>
      </c>
      <c r="O5699" s="5">
        <v>20.7822</v>
      </c>
      <c r="P5699" s="5">
        <v>0</v>
      </c>
      <c r="Q5699" s="5">
        <v>0</v>
      </c>
      <c r="R5699" s="5">
        <v>0</v>
      </c>
      <c r="S5699" s="5">
        <v>0</v>
      </c>
      <c r="T5699" s="11">
        <v>328.43879999999996</v>
      </c>
      <c r="U5699" s="5">
        <v>0</v>
      </c>
      <c r="V5699" s="36">
        <v>0</v>
      </c>
      <c r="W5699" s="11">
        <f t="shared" si="4811"/>
        <v>97.749642857142845</v>
      </c>
      <c r="X5699" s="26"/>
    </row>
    <row r="5700" spans="1:24" ht="47.25" x14ac:dyDescent="0.25">
      <c r="A5700" s="4" t="s">
        <v>625</v>
      </c>
      <c r="B5700" s="4" t="s">
        <v>1335</v>
      </c>
      <c r="C5700" s="4" t="s">
        <v>96</v>
      </c>
      <c r="D5700" s="4"/>
      <c r="E5700" s="14" t="s">
        <v>908</v>
      </c>
      <c r="F5700" s="5">
        <v>4334.3</v>
      </c>
      <c r="G5700" s="5">
        <v>4258.6000000000004</v>
      </c>
      <c r="H5700" s="5">
        <v>4182.9000000000005</v>
      </c>
      <c r="I5700" s="5"/>
      <c r="J5700" s="5"/>
      <c r="K5700" s="5"/>
      <c r="L5700" s="5"/>
      <c r="M5700" s="5">
        <f t="shared" si="4799"/>
        <v>4334.3</v>
      </c>
      <c r="N5700" s="5">
        <v>336</v>
      </c>
      <c r="O5700" s="5">
        <v>3109.6370000000002</v>
      </c>
      <c r="P5700" s="5">
        <v>0</v>
      </c>
      <c r="Q5700" s="5">
        <v>0</v>
      </c>
      <c r="R5700" s="5">
        <v>0</v>
      </c>
      <c r="S5700" s="5">
        <v>0</v>
      </c>
      <c r="T5700" s="5">
        <v>328.43879999999996</v>
      </c>
      <c r="U5700" s="5">
        <v>0</v>
      </c>
      <c r="V5700" s="36">
        <v>0</v>
      </c>
      <c r="W5700" s="5">
        <f t="shared" si="4811"/>
        <v>97.749642857142845</v>
      </c>
      <c r="X5700" s="26"/>
    </row>
    <row r="5701" spans="1:24" ht="63" x14ac:dyDescent="0.25">
      <c r="A5701" s="4" t="s">
        <v>625</v>
      </c>
      <c r="B5701" s="4" t="s">
        <v>1335</v>
      </c>
      <c r="C5701" s="4" t="s">
        <v>143</v>
      </c>
      <c r="D5701" s="4"/>
      <c r="E5701" s="14" t="s">
        <v>909</v>
      </c>
      <c r="F5701" s="5">
        <f t="shared" ref="F5701:L5702" si="4865">F5702</f>
        <v>20983.200000000001</v>
      </c>
      <c r="G5701" s="5">
        <f t="shared" si="4865"/>
        <v>28472.7</v>
      </c>
      <c r="H5701" s="5">
        <f t="shared" si="4865"/>
        <v>20983.200000000001</v>
      </c>
      <c r="I5701" s="5">
        <f t="shared" si="4865"/>
        <v>0</v>
      </c>
      <c r="J5701" s="5">
        <f t="shared" si="4865"/>
        <v>0</v>
      </c>
      <c r="K5701" s="5">
        <f t="shared" si="4865"/>
        <v>0</v>
      </c>
      <c r="L5701" s="5">
        <f t="shared" si="4865"/>
        <v>7410.5150000000003</v>
      </c>
      <c r="M5701" s="5">
        <f t="shared" si="4799"/>
        <v>28393.715</v>
      </c>
      <c r="N5701" s="5">
        <v>336</v>
      </c>
      <c r="O5701" s="5">
        <f>O5702</f>
        <v>13611.069439999999</v>
      </c>
      <c r="P5701" s="5">
        <f t="shared" ref="P5701:V5702" si="4866">P5702</f>
        <v>0</v>
      </c>
      <c r="Q5701" s="5">
        <f t="shared" si="4866"/>
        <v>0</v>
      </c>
      <c r="R5701" s="5">
        <f t="shared" si="4866"/>
        <v>0</v>
      </c>
      <c r="S5701" s="5">
        <f t="shared" si="4866"/>
        <v>0</v>
      </c>
      <c r="T5701" s="5">
        <v>328.43879999999996</v>
      </c>
      <c r="U5701" s="5">
        <f t="shared" si="4866"/>
        <v>0</v>
      </c>
      <c r="V5701" s="36">
        <f t="shared" si="4866"/>
        <v>0</v>
      </c>
      <c r="W5701" s="5">
        <f t="shared" si="4811"/>
        <v>97.749642857142845</v>
      </c>
      <c r="X5701" s="26"/>
    </row>
    <row r="5702" spans="1:24" ht="47.25" x14ac:dyDescent="0.25">
      <c r="A5702" s="4" t="s">
        <v>625</v>
      </c>
      <c r="B5702" s="4" t="s">
        <v>1335</v>
      </c>
      <c r="C5702" s="4" t="s">
        <v>147</v>
      </c>
      <c r="D5702" s="4"/>
      <c r="E5702" s="14" t="s">
        <v>910</v>
      </c>
      <c r="F5702" s="5">
        <f t="shared" si="4865"/>
        <v>20983.200000000001</v>
      </c>
      <c r="G5702" s="5">
        <f t="shared" si="4865"/>
        <v>28472.7</v>
      </c>
      <c r="H5702" s="5">
        <f t="shared" si="4865"/>
        <v>20983.200000000001</v>
      </c>
      <c r="I5702" s="5">
        <f t="shared" si="4865"/>
        <v>0</v>
      </c>
      <c r="J5702" s="5">
        <f t="shared" si="4865"/>
        <v>0</v>
      </c>
      <c r="K5702" s="5">
        <f t="shared" si="4865"/>
        <v>0</v>
      </c>
      <c r="L5702" s="5">
        <f t="shared" si="4865"/>
        <v>7410.5150000000003</v>
      </c>
      <c r="M5702" s="5">
        <f t="shared" si="4799"/>
        <v>28393.715</v>
      </c>
      <c r="N5702" s="5">
        <v>336</v>
      </c>
      <c r="O5702" s="5">
        <f>O5703</f>
        <v>13611.069439999999</v>
      </c>
      <c r="P5702" s="5">
        <f t="shared" si="4866"/>
        <v>0</v>
      </c>
      <c r="Q5702" s="5">
        <f t="shared" si="4866"/>
        <v>0</v>
      </c>
      <c r="R5702" s="5">
        <f t="shared" si="4866"/>
        <v>0</v>
      </c>
      <c r="S5702" s="5">
        <f t="shared" si="4866"/>
        <v>0</v>
      </c>
      <c r="T5702" s="5">
        <v>328.43879999999996</v>
      </c>
      <c r="U5702" s="5">
        <f t="shared" si="4866"/>
        <v>0</v>
      </c>
      <c r="V5702" s="36">
        <f t="shared" si="4866"/>
        <v>0</v>
      </c>
      <c r="W5702" s="5">
        <f t="shared" si="4811"/>
        <v>97.749642857142845</v>
      </c>
      <c r="X5702" s="26"/>
    </row>
    <row r="5703" spans="1:24" ht="47.25" x14ac:dyDescent="0.25">
      <c r="A5703" s="4" t="s">
        <v>625</v>
      </c>
      <c r="B5703" s="4" t="s">
        <v>1335</v>
      </c>
      <c r="C5703" s="4" t="s">
        <v>146</v>
      </c>
      <c r="D5703" s="4"/>
      <c r="E5703" s="14" t="s">
        <v>523</v>
      </c>
      <c r="F5703" s="5">
        <v>20983.200000000001</v>
      </c>
      <c r="G5703" s="5">
        <v>28472.7</v>
      </c>
      <c r="H5703" s="5">
        <v>20983.200000000001</v>
      </c>
      <c r="I5703" s="5"/>
      <c r="J5703" s="5"/>
      <c r="K5703" s="5"/>
      <c r="L5703" s="5">
        <v>7410.5150000000003</v>
      </c>
      <c r="M5703" s="5">
        <f t="shared" ref="M5703:M5775" si="4867">F5703+I5703+L5703</f>
        <v>28393.715</v>
      </c>
      <c r="N5703" s="5">
        <v>336</v>
      </c>
      <c r="O5703" s="5">
        <v>13611.069439999999</v>
      </c>
      <c r="P5703" s="5">
        <v>0</v>
      </c>
      <c r="Q5703" s="5">
        <v>0</v>
      </c>
      <c r="R5703" s="5">
        <v>0</v>
      </c>
      <c r="S5703" s="5">
        <v>0</v>
      </c>
      <c r="T5703" s="5">
        <v>328.43879999999996</v>
      </c>
      <c r="U5703" s="5">
        <v>0</v>
      </c>
      <c r="V5703" s="36">
        <v>0</v>
      </c>
      <c r="W5703" s="5">
        <f t="shared" si="4811"/>
        <v>97.749642857142845</v>
      </c>
      <c r="X5703" s="26"/>
    </row>
    <row r="5704" spans="1:24" ht="31.5" x14ac:dyDescent="0.25">
      <c r="A5704" s="4" t="s">
        <v>625</v>
      </c>
      <c r="B5704" s="4" t="s">
        <v>1335</v>
      </c>
      <c r="C5704" s="4" t="s">
        <v>146</v>
      </c>
      <c r="D5704" s="4" t="s">
        <v>11</v>
      </c>
      <c r="E5704" s="14" t="s">
        <v>465</v>
      </c>
      <c r="F5704" s="5">
        <f t="shared" ref="F5704:K5704" si="4868">F5705+F5711</f>
        <v>38227.300000000003</v>
      </c>
      <c r="G5704" s="5">
        <f t="shared" si="4868"/>
        <v>14175.3</v>
      </c>
      <c r="H5704" s="5">
        <f t="shared" si="4868"/>
        <v>13385.8</v>
      </c>
      <c r="I5704" s="5">
        <f t="shared" si="4868"/>
        <v>0</v>
      </c>
      <c r="J5704" s="5">
        <f t="shared" si="4868"/>
        <v>0</v>
      </c>
      <c r="K5704" s="5">
        <f t="shared" si="4868"/>
        <v>0</v>
      </c>
      <c r="L5704" s="5">
        <f>L5705+L5711+L5708</f>
        <v>128.9</v>
      </c>
      <c r="M5704" s="5">
        <f t="shared" si="4867"/>
        <v>38356.200000000004</v>
      </c>
      <c r="N5704" s="5">
        <v>21.092400000000001</v>
      </c>
      <c r="O5704" s="5">
        <f t="shared" ref="O5704:V5704" si="4869">O5705+O5711+O5708</f>
        <v>32860.966799999995</v>
      </c>
      <c r="P5704" s="5">
        <f t="shared" si="4869"/>
        <v>0</v>
      </c>
      <c r="Q5704" s="5">
        <f t="shared" si="4869"/>
        <v>0</v>
      </c>
      <c r="R5704" s="5">
        <f t="shared" si="4869"/>
        <v>0</v>
      </c>
      <c r="S5704" s="5">
        <f t="shared" si="4869"/>
        <v>0</v>
      </c>
      <c r="T5704" s="5">
        <v>21.092400000000001</v>
      </c>
      <c r="U5704" s="5">
        <f t="shared" si="4869"/>
        <v>0</v>
      </c>
      <c r="V5704" s="36">
        <f t="shared" si="4869"/>
        <v>0</v>
      </c>
      <c r="W5704" s="5">
        <f t="shared" si="4811"/>
        <v>100</v>
      </c>
      <c r="X5704" s="26"/>
    </row>
    <row r="5705" spans="1:24" ht="31.5" x14ac:dyDescent="0.25">
      <c r="A5705" s="4" t="s">
        <v>625</v>
      </c>
      <c r="B5705" s="4" t="s">
        <v>1335</v>
      </c>
      <c r="C5705" s="4" t="s">
        <v>146</v>
      </c>
      <c r="D5705" s="4" t="s">
        <v>12</v>
      </c>
      <c r="E5705" s="14" t="s">
        <v>466</v>
      </c>
      <c r="F5705" s="5">
        <f t="shared" ref="F5705:L5706" si="4870">F5706</f>
        <v>13385.8</v>
      </c>
      <c r="G5705" s="5">
        <f t="shared" si="4870"/>
        <v>14175.3</v>
      </c>
      <c r="H5705" s="5">
        <f t="shared" si="4870"/>
        <v>13385.8</v>
      </c>
      <c r="I5705" s="5">
        <f t="shared" si="4870"/>
        <v>0</v>
      </c>
      <c r="J5705" s="5">
        <f t="shared" si="4870"/>
        <v>0</v>
      </c>
      <c r="K5705" s="5">
        <f t="shared" si="4870"/>
        <v>0</v>
      </c>
      <c r="L5705" s="5">
        <f t="shared" si="4870"/>
        <v>0</v>
      </c>
      <c r="M5705" s="5">
        <f t="shared" si="4867"/>
        <v>13385.8</v>
      </c>
      <c r="N5705" s="5">
        <v>21.092400000000001</v>
      </c>
      <c r="O5705" s="5">
        <f>O5706</f>
        <v>9153.2968000000001</v>
      </c>
      <c r="P5705" s="5">
        <f t="shared" ref="P5705:V5706" si="4871">P5706</f>
        <v>0</v>
      </c>
      <c r="Q5705" s="5">
        <f t="shared" si="4871"/>
        <v>0</v>
      </c>
      <c r="R5705" s="5">
        <f t="shared" si="4871"/>
        <v>0</v>
      </c>
      <c r="S5705" s="5">
        <f t="shared" si="4871"/>
        <v>0</v>
      </c>
      <c r="T5705" s="5">
        <v>21.092400000000001</v>
      </c>
      <c r="U5705" s="5">
        <f t="shared" si="4871"/>
        <v>0</v>
      </c>
      <c r="V5705" s="36">
        <f t="shared" si="4871"/>
        <v>0</v>
      </c>
      <c r="W5705" s="5">
        <f t="shared" si="4811"/>
        <v>100</v>
      </c>
      <c r="X5705" s="26"/>
    </row>
    <row r="5706" spans="1:24" ht="31.5" x14ac:dyDescent="0.25">
      <c r="A5706" s="4" t="s">
        <v>625</v>
      </c>
      <c r="B5706" s="4" t="s">
        <v>1335</v>
      </c>
      <c r="C5706" s="4" t="s">
        <v>146</v>
      </c>
      <c r="D5706" s="4" t="s">
        <v>73</v>
      </c>
      <c r="E5706" s="14" t="s">
        <v>475</v>
      </c>
      <c r="F5706" s="5">
        <f t="shared" si="4870"/>
        <v>13385.8</v>
      </c>
      <c r="G5706" s="5">
        <f t="shared" si="4870"/>
        <v>14175.3</v>
      </c>
      <c r="H5706" s="5">
        <f t="shared" si="4870"/>
        <v>13385.8</v>
      </c>
      <c r="I5706" s="5">
        <f t="shared" si="4870"/>
        <v>0</v>
      </c>
      <c r="J5706" s="5">
        <f t="shared" si="4870"/>
        <v>0</v>
      </c>
      <c r="K5706" s="5">
        <f t="shared" si="4870"/>
        <v>0</v>
      </c>
      <c r="L5706" s="5">
        <f t="shared" si="4870"/>
        <v>0</v>
      </c>
      <c r="M5706" s="5">
        <f t="shared" si="4867"/>
        <v>13385.8</v>
      </c>
      <c r="N5706" s="5">
        <v>314.9076</v>
      </c>
      <c r="O5706" s="5">
        <f>O5707</f>
        <v>9153.2968000000001</v>
      </c>
      <c r="P5706" s="5">
        <f t="shared" si="4871"/>
        <v>0</v>
      </c>
      <c r="Q5706" s="5">
        <f t="shared" si="4871"/>
        <v>0</v>
      </c>
      <c r="R5706" s="5">
        <f t="shared" si="4871"/>
        <v>0</v>
      </c>
      <c r="S5706" s="5">
        <f t="shared" si="4871"/>
        <v>0</v>
      </c>
      <c r="T5706" s="5">
        <v>307.34639999999996</v>
      </c>
      <c r="U5706" s="5">
        <f t="shared" si="4871"/>
        <v>0</v>
      </c>
      <c r="V5706" s="36">
        <f t="shared" si="4871"/>
        <v>0</v>
      </c>
      <c r="W5706" s="5">
        <f t="shared" si="4811"/>
        <v>97.598914729272963</v>
      </c>
      <c r="X5706" s="26"/>
    </row>
    <row r="5707" spans="1:24" x14ac:dyDescent="0.25">
      <c r="A5707" s="4" t="s">
        <v>625</v>
      </c>
      <c r="B5707" s="4" t="s">
        <v>1335</v>
      </c>
      <c r="C5707" s="4" t="s">
        <v>146</v>
      </c>
      <c r="D5707" s="4" t="s">
        <v>107</v>
      </c>
      <c r="E5707" s="14" t="s">
        <v>476</v>
      </c>
      <c r="F5707" s="5">
        <v>13385.8</v>
      </c>
      <c r="G5707" s="5">
        <v>14175.3</v>
      </c>
      <c r="H5707" s="5">
        <v>13385.8</v>
      </c>
      <c r="I5707" s="5"/>
      <c r="J5707" s="5"/>
      <c r="K5707" s="5"/>
      <c r="L5707" s="5"/>
      <c r="M5707" s="5">
        <f t="shared" si="4867"/>
        <v>13385.8</v>
      </c>
      <c r="N5707" s="5">
        <v>43.693399999999997</v>
      </c>
      <c r="O5707" s="5">
        <v>9153.2968000000001</v>
      </c>
      <c r="P5707" s="5">
        <v>0</v>
      </c>
      <c r="Q5707" s="5">
        <v>0</v>
      </c>
      <c r="R5707" s="5">
        <v>0</v>
      </c>
      <c r="S5707" s="5">
        <v>0</v>
      </c>
      <c r="T5707" s="5">
        <v>43.691400000000002</v>
      </c>
      <c r="U5707" s="5">
        <v>0</v>
      </c>
      <c r="V5707" s="36">
        <v>0</v>
      </c>
      <c r="W5707" s="5">
        <f t="shared" ref="W5707:W5770" si="4872">T5707/N5707*100</f>
        <v>99.995422649645036</v>
      </c>
      <c r="X5707" s="26"/>
    </row>
    <row r="5708" spans="1:24" x14ac:dyDescent="0.25">
      <c r="A5708" s="4" t="s">
        <v>625</v>
      </c>
      <c r="B5708" s="4" t="s">
        <v>1335</v>
      </c>
      <c r="C5708" s="4" t="s">
        <v>146</v>
      </c>
      <c r="D5708" s="4" t="s">
        <v>85</v>
      </c>
      <c r="E5708" s="14" t="s">
        <v>477</v>
      </c>
      <c r="F5708" s="5"/>
      <c r="G5708" s="5"/>
      <c r="H5708" s="5"/>
      <c r="I5708" s="5"/>
      <c r="J5708" s="5"/>
      <c r="K5708" s="5"/>
      <c r="L5708" s="5">
        <f>L5709</f>
        <v>128.9</v>
      </c>
      <c r="M5708" s="5">
        <f>L5708</f>
        <v>128.9</v>
      </c>
      <c r="N5708" s="5">
        <v>271.21420000000001</v>
      </c>
      <c r="O5708" s="5">
        <f t="shared" ref="O5708:V5709" si="4873">O5709</f>
        <v>0</v>
      </c>
      <c r="P5708" s="5">
        <f t="shared" si="4873"/>
        <v>0</v>
      </c>
      <c r="Q5708" s="5">
        <f t="shared" si="4873"/>
        <v>0</v>
      </c>
      <c r="R5708" s="5">
        <f t="shared" si="4873"/>
        <v>0</v>
      </c>
      <c r="S5708" s="5">
        <f t="shared" si="4873"/>
        <v>0</v>
      </c>
      <c r="T5708" s="5">
        <v>263.65499999999997</v>
      </c>
      <c r="U5708" s="5">
        <f t="shared" si="4873"/>
        <v>0</v>
      </c>
      <c r="V5708" s="36">
        <f t="shared" si="4873"/>
        <v>0</v>
      </c>
      <c r="W5708" s="5">
        <f t="shared" si="4872"/>
        <v>97.212830301658244</v>
      </c>
      <c r="X5708" s="26"/>
    </row>
    <row r="5709" spans="1:24" x14ac:dyDescent="0.25">
      <c r="A5709" s="7" t="s">
        <v>625</v>
      </c>
      <c r="B5709" s="7" t="s">
        <v>35</v>
      </c>
      <c r="C5709" s="7"/>
      <c r="D5709" s="7"/>
      <c r="E5709" s="18" t="s">
        <v>770</v>
      </c>
      <c r="F5709" s="5"/>
      <c r="G5709" s="5"/>
      <c r="H5709" s="5"/>
      <c r="I5709" s="5"/>
      <c r="J5709" s="5"/>
      <c r="K5709" s="5"/>
      <c r="L5709" s="5">
        <f>L5710</f>
        <v>128.9</v>
      </c>
      <c r="M5709" s="5">
        <f>L5709</f>
        <v>128.9</v>
      </c>
      <c r="N5709" s="8">
        <v>1112644.62757</v>
      </c>
      <c r="O5709" s="5">
        <f t="shared" si="4873"/>
        <v>0</v>
      </c>
      <c r="P5709" s="5">
        <f t="shared" si="4873"/>
        <v>0</v>
      </c>
      <c r="Q5709" s="5">
        <f t="shared" si="4873"/>
        <v>0</v>
      </c>
      <c r="R5709" s="5">
        <f t="shared" si="4873"/>
        <v>0</v>
      </c>
      <c r="S5709" s="5">
        <f t="shared" si="4873"/>
        <v>0</v>
      </c>
      <c r="T5709" s="8">
        <v>1112140.7435999999</v>
      </c>
      <c r="U5709" s="5">
        <f t="shared" si="4873"/>
        <v>0</v>
      </c>
      <c r="V5709" s="36">
        <f t="shared" si="4873"/>
        <v>0</v>
      </c>
      <c r="W5709" s="8">
        <f t="shared" si="4872"/>
        <v>99.954712946298002</v>
      </c>
      <c r="X5709" s="26"/>
    </row>
    <row r="5710" spans="1:24" x14ac:dyDescent="0.25">
      <c r="A5710" s="9" t="s">
        <v>625</v>
      </c>
      <c r="B5710" s="9" t="s">
        <v>1341</v>
      </c>
      <c r="C5710" s="9"/>
      <c r="D5710" s="9"/>
      <c r="E5710" s="13" t="s">
        <v>650</v>
      </c>
      <c r="F5710" s="5"/>
      <c r="G5710" s="5"/>
      <c r="H5710" s="5"/>
      <c r="I5710" s="5"/>
      <c r="J5710" s="5"/>
      <c r="K5710" s="5"/>
      <c r="L5710" s="5">
        <v>128.9</v>
      </c>
      <c r="M5710" s="5">
        <f>L5710</f>
        <v>128.9</v>
      </c>
      <c r="N5710" s="11">
        <v>941067.79256999993</v>
      </c>
      <c r="O5710" s="5">
        <v>0</v>
      </c>
      <c r="P5710" s="5">
        <v>0</v>
      </c>
      <c r="Q5710" s="5">
        <v>0</v>
      </c>
      <c r="R5710" s="5">
        <v>0</v>
      </c>
      <c r="S5710" s="5">
        <v>0</v>
      </c>
      <c r="T5710" s="11">
        <v>940618.48171999992</v>
      </c>
      <c r="U5710" s="5">
        <v>0</v>
      </c>
      <c r="V5710" s="36">
        <v>0</v>
      </c>
      <c r="W5710" s="11">
        <f t="shared" si="4872"/>
        <v>99.952255209077663</v>
      </c>
      <c r="X5710" s="26"/>
    </row>
    <row r="5711" spans="1:24" ht="31.5" x14ac:dyDescent="0.25">
      <c r="A5711" s="4" t="s">
        <v>625</v>
      </c>
      <c r="B5711" s="4" t="s">
        <v>1341</v>
      </c>
      <c r="C5711" s="4" t="s">
        <v>553</v>
      </c>
      <c r="D5711" s="4"/>
      <c r="E5711" s="14" t="s">
        <v>898</v>
      </c>
      <c r="F5711" s="5">
        <f t="shared" ref="F5711:L5712" si="4874">F5712</f>
        <v>24841.5</v>
      </c>
      <c r="G5711" s="5">
        <f t="shared" si="4874"/>
        <v>0</v>
      </c>
      <c r="H5711" s="5">
        <f t="shared" si="4874"/>
        <v>0</v>
      </c>
      <c r="I5711" s="5">
        <f t="shared" si="4874"/>
        <v>0</v>
      </c>
      <c r="J5711" s="5">
        <f t="shared" si="4874"/>
        <v>0</v>
      </c>
      <c r="K5711" s="5">
        <f t="shared" si="4874"/>
        <v>0</v>
      </c>
      <c r="L5711" s="5">
        <f t="shared" si="4874"/>
        <v>0</v>
      </c>
      <c r="M5711" s="5">
        <f t="shared" si="4867"/>
        <v>24841.5</v>
      </c>
      <c r="N5711" s="5">
        <v>940277.79256999993</v>
      </c>
      <c r="O5711" s="5">
        <f>O5712</f>
        <v>23707.67</v>
      </c>
      <c r="P5711" s="5">
        <f t="shared" ref="P5711:V5712" si="4875">P5712</f>
        <v>0</v>
      </c>
      <c r="Q5711" s="5">
        <f t="shared" si="4875"/>
        <v>0</v>
      </c>
      <c r="R5711" s="5">
        <f t="shared" si="4875"/>
        <v>0</v>
      </c>
      <c r="S5711" s="5">
        <f t="shared" si="4875"/>
        <v>0</v>
      </c>
      <c r="T5711" s="5">
        <v>939828.48171999992</v>
      </c>
      <c r="U5711" s="5">
        <f t="shared" si="4875"/>
        <v>0</v>
      </c>
      <c r="V5711" s="36">
        <f t="shared" si="4875"/>
        <v>0</v>
      </c>
      <c r="W5711" s="5">
        <f t="shared" si="4872"/>
        <v>99.952215094991033</v>
      </c>
      <c r="X5711" s="26"/>
    </row>
    <row r="5712" spans="1:24" ht="31.5" x14ac:dyDescent="0.25">
      <c r="A5712" s="4" t="s">
        <v>625</v>
      </c>
      <c r="B5712" s="4" t="s">
        <v>1341</v>
      </c>
      <c r="C5712" s="4" t="s">
        <v>554</v>
      </c>
      <c r="D5712" s="4"/>
      <c r="E5712" s="14" t="s">
        <v>899</v>
      </c>
      <c r="F5712" s="5">
        <f t="shared" si="4874"/>
        <v>24841.5</v>
      </c>
      <c r="G5712" s="5">
        <f t="shared" si="4874"/>
        <v>0</v>
      </c>
      <c r="H5712" s="5">
        <f t="shared" si="4874"/>
        <v>0</v>
      </c>
      <c r="I5712" s="5">
        <f t="shared" si="4874"/>
        <v>0</v>
      </c>
      <c r="J5712" s="5">
        <f t="shared" si="4874"/>
        <v>0</v>
      </c>
      <c r="K5712" s="5">
        <f t="shared" si="4874"/>
        <v>0</v>
      </c>
      <c r="L5712" s="5">
        <f t="shared" si="4874"/>
        <v>0</v>
      </c>
      <c r="M5712" s="5">
        <f t="shared" si="4867"/>
        <v>24841.5</v>
      </c>
      <c r="N5712" s="5">
        <v>937072.19256999996</v>
      </c>
      <c r="O5712" s="5">
        <f>O5713</f>
        <v>23707.67</v>
      </c>
      <c r="P5712" s="5">
        <f t="shared" si="4875"/>
        <v>0</v>
      </c>
      <c r="Q5712" s="5">
        <f t="shared" si="4875"/>
        <v>0</v>
      </c>
      <c r="R5712" s="5">
        <f t="shared" si="4875"/>
        <v>0</v>
      </c>
      <c r="S5712" s="5">
        <f t="shared" si="4875"/>
        <v>0</v>
      </c>
      <c r="T5712" s="5">
        <v>936622.88171999995</v>
      </c>
      <c r="U5712" s="5">
        <f t="shared" si="4875"/>
        <v>0</v>
      </c>
      <c r="V5712" s="36">
        <f t="shared" si="4875"/>
        <v>0</v>
      </c>
      <c r="W5712" s="5">
        <f t="shared" si="4872"/>
        <v>99.952051629152734</v>
      </c>
      <c r="X5712" s="26"/>
    </row>
    <row r="5713" spans="1:24" ht="63" x14ac:dyDescent="0.25">
      <c r="A5713" s="4" t="s">
        <v>625</v>
      </c>
      <c r="B5713" s="4" t="s">
        <v>1341</v>
      </c>
      <c r="C5713" s="4" t="s">
        <v>555</v>
      </c>
      <c r="D5713" s="4"/>
      <c r="E5713" s="14" t="s">
        <v>900</v>
      </c>
      <c r="F5713" s="5">
        <v>24841.5</v>
      </c>
      <c r="G5713" s="5"/>
      <c r="H5713" s="5"/>
      <c r="I5713" s="5"/>
      <c r="J5713" s="5"/>
      <c r="K5713" s="5"/>
      <c r="L5713" s="5"/>
      <c r="M5713" s="5">
        <f t="shared" si="4867"/>
        <v>24841.5</v>
      </c>
      <c r="N5713" s="5">
        <v>4480.7</v>
      </c>
      <c r="O5713" s="5">
        <v>23707.67</v>
      </c>
      <c r="P5713" s="5">
        <v>0</v>
      </c>
      <c r="Q5713" s="5">
        <v>0</v>
      </c>
      <c r="R5713" s="5">
        <v>0</v>
      </c>
      <c r="S5713" s="5">
        <v>0</v>
      </c>
      <c r="T5713" s="5">
        <v>4480.7</v>
      </c>
      <c r="U5713" s="5">
        <v>0</v>
      </c>
      <c r="V5713" s="36">
        <v>0</v>
      </c>
      <c r="W5713" s="5">
        <f t="shared" si="4872"/>
        <v>100</v>
      </c>
      <c r="X5713" s="26"/>
    </row>
    <row r="5714" spans="1:24" ht="31.5" hidden="1" x14ac:dyDescent="0.25">
      <c r="A5714" s="4" t="s">
        <v>625</v>
      </c>
      <c r="B5714" s="4" t="s">
        <v>1341</v>
      </c>
      <c r="C5714" s="4" t="s">
        <v>1112</v>
      </c>
      <c r="D5714" s="4"/>
      <c r="E5714" s="14" t="s">
        <v>1272</v>
      </c>
      <c r="F5714" s="5">
        <f t="shared" ref="F5714:L5715" si="4876">F5715</f>
        <v>141000</v>
      </c>
      <c r="G5714" s="5">
        <f t="shared" si="4876"/>
        <v>141000</v>
      </c>
      <c r="H5714" s="5">
        <f t="shared" si="4876"/>
        <v>141000</v>
      </c>
      <c r="I5714" s="5">
        <f t="shared" si="4876"/>
        <v>0</v>
      </c>
      <c r="J5714" s="5">
        <f t="shared" si="4876"/>
        <v>0</v>
      </c>
      <c r="K5714" s="5">
        <f t="shared" si="4876"/>
        <v>0</v>
      </c>
      <c r="L5714" s="5">
        <f t="shared" si="4876"/>
        <v>0</v>
      </c>
      <c r="M5714" s="5">
        <f t="shared" si="4867"/>
        <v>141000</v>
      </c>
      <c r="N5714" s="5">
        <v>0</v>
      </c>
      <c r="O5714" s="5">
        <f>O5715</f>
        <v>0</v>
      </c>
      <c r="P5714" s="5">
        <f t="shared" ref="P5714:V5715" si="4877">P5715</f>
        <v>0</v>
      </c>
      <c r="Q5714" s="5">
        <f t="shared" si="4877"/>
        <v>0</v>
      </c>
      <c r="R5714" s="5">
        <f t="shared" si="4877"/>
        <v>0</v>
      </c>
      <c r="S5714" s="5">
        <f t="shared" si="4877"/>
        <v>0</v>
      </c>
      <c r="T5714" s="5">
        <v>0</v>
      </c>
      <c r="U5714" s="5">
        <f t="shared" si="4877"/>
        <v>0</v>
      </c>
      <c r="V5714" s="36">
        <f t="shared" si="4877"/>
        <v>0</v>
      </c>
      <c r="W5714" s="5" t="e">
        <f t="shared" si="4872"/>
        <v>#DIV/0!</v>
      </c>
      <c r="X5714" s="24" t="s">
        <v>1214</v>
      </c>
    </row>
    <row r="5715" spans="1:24" ht="31.5" hidden="1" x14ac:dyDescent="0.25">
      <c r="A5715" s="4" t="s">
        <v>625</v>
      </c>
      <c r="B5715" s="4" t="s">
        <v>1341</v>
      </c>
      <c r="C5715" s="4" t="s">
        <v>1112</v>
      </c>
      <c r="D5715" s="4" t="s">
        <v>246</v>
      </c>
      <c r="E5715" s="14" t="s">
        <v>473</v>
      </c>
      <c r="F5715" s="5">
        <f t="shared" si="4876"/>
        <v>141000</v>
      </c>
      <c r="G5715" s="5">
        <f t="shared" si="4876"/>
        <v>141000</v>
      </c>
      <c r="H5715" s="5">
        <f t="shared" si="4876"/>
        <v>141000</v>
      </c>
      <c r="I5715" s="5">
        <f t="shared" si="4876"/>
        <v>0</v>
      </c>
      <c r="J5715" s="5">
        <f t="shared" si="4876"/>
        <v>0</v>
      </c>
      <c r="K5715" s="5">
        <f t="shared" si="4876"/>
        <v>0</v>
      </c>
      <c r="L5715" s="5">
        <f t="shared" si="4876"/>
        <v>0</v>
      </c>
      <c r="M5715" s="5">
        <f t="shared" si="4867"/>
        <v>141000</v>
      </c>
      <c r="N5715" s="5">
        <v>0</v>
      </c>
      <c r="O5715" s="5">
        <f>O5716</f>
        <v>0</v>
      </c>
      <c r="P5715" s="5">
        <f t="shared" si="4877"/>
        <v>0</v>
      </c>
      <c r="Q5715" s="5">
        <f t="shared" si="4877"/>
        <v>0</v>
      </c>
      <c r="R5715" s="5">
        <f t="shared" si="4877"/>
        <v>0</v>
      </c>
      <c r="S5715" s="5">
        <f t="shared" si="4877"/>
        <v>0</v>
      </c>
      <c r="T5715" s="5">
        <v>0</v>
      </c>
      <c r="U5715" s="5">
        <f t="shared" si="4877"/>
        <v>0</v>
      </c>
      <c r="V5715" s="36">
        <f t="shared" si="4877"/>
        <v>0</v>
      </c>
      <c r="W5715" s="5" t="e">
        <f t="shared" si="4872"/>
        <v>#DIV/0!</v>
      </c>
      <c r="X5715" s="24" t="s">
        <v>1214</v>
      </c>
    </row>
    <row r="5716" spans="1:24" hidden="1" x14ac:dyDescent="0.25">
      <c r="A5716" s="4" t="s">
        <v>625</v>
      </c>
      <c r="B5716" s="4" t="s">
        <v>1341</v>
      </c>
      <c r="C5716" s="4" t="s">
        <v>1112</v>
      </c>
      <c r="D5716" s="4" t="s">
        <v>245</v>
      </c>
      <c r="E5716" s="14" t="s">
        <v>474</v>
      </c>
      <c r="F5716" s="5">
        <v>141000</v>
      </c>
      <c r="G5716" s="5">
        <v>141000</v>
      </c>
      <c r="H5716" s="5">
        <v>141000</v>
      </c>
      <c r="I5716" s="5"/>
      <c r="J5716" s="5"/>
      <c r="K5716" s="5"/>
      <c r="L5716" s="5"/>
      <c r="M5716" s="5">
        <f t="shared" si="4867"/>
        <v>141000</v>
      </c>
      <c r="N5716" s="5">
        <v>0</v>
      </c>
      <c r="O5716" s="5">
        <v>0</v>
      </c>
      <c r="P5716" s="5">
        <v>0</v>
      </c>
      <c r="Q5716" s="5">
        <v>0</v>
      </c>
      <c r="R5716" s="5">
        <v>0</v>
      </c>
      <c r="S5716" s="5">
        <v>0</v>
      </c>
      <c r="T5716" s="5">
        <v>0</v>
      </c>
      <c r="U5716" s="5">
        <v>0</v>
      </c>
      <c r="V5716" s="36">
        <v>0</v>
      </c>
      <c r="W5716" s="5" t="e">
        <f t="shared" si="4872"/>
        <v>#DIV/0!</v>
      </c>
      <c r="X5716" s="24" t="s">
        <v>1214</v>
      </c>
    </row>
    <row r="5717" spans="1:24" ht="31.5" x14ac:dyDescent="0.25">
      <c r="A5717" s="4" t="s">
        <v>625</v>
      </c>
      <c r="B5717" s="4" t="s">
        <v>1341</v>
      </c>
      <c r="C5717" s="4" t="s">
        <v>559</v>
      </c>
      <c r="D5717" s="4"/>
      <c r="E5717" s="14" t="s">
        <v>655</v>
      </c>
      <c r="F5717" s="5">
        <f t="shared" ref="F5717:L5717" si="4878">F5718+F5721+F5727+F5730+F5735+F5741+F5754+F5757+F5738+F5724+F5745+F5760</f>
        <v>97827.8</v>
      </c>
      <c r="G5717" s="5">
        <f t="shared" si="4878"/>
        <v>97264.8</v>
      </c>
      <c r="H5717" s="5">
        <f t="shared" si="4878"/>
        <v>98622.7</v>
      </c>
      <c r="I5717" s="5">
        <f t="shared" si="4878"/>
        <v>0</v>
      </c>
      <c r="J5717" s="5">
        <f t="shared" si="4878"/>
        <v>0</v>
      </c>
      <c r="K5717" s="5">
        <f t="shared" si="4878"/>
        <v>0</v>
      </c>
      <c r="L5717" s="5">
        <f t="shared" si="4878"/>
        <v>6203.8310000000001</v>
      </c>
      <c r="M5717" s="5">
        <f t="shared" si="4867"/>
        <v>104031.63100000001</v>
      </c>
      <c r="N5717" s="5">
        <v>4480.7</v>
      </c>
      <c r="O5717" s="5">
        <f t="shared" ref="O5717:V5717" si="4879">O5718+O5721+O5727+O5730+O5735+O5741+O5754+O5757+O5738+O5724+O5745+O5760+O5748+O5751</f>
        <v>64327.42974</v>
      </c>
      <c r="P5717" s="5">
        <f t="shared" si="4879"/>
        <v>246731.53778000001</v>
      </c>
      <c r="Q5717" s="5">
        <f t="shared" si="4879"/>
        <v>120</v>
      </c>
      <c r="R5717" s="5">
        <f t="shared" si="4879"/>
        <v>0</v>
      </c>
      <c r="S5717" s="5">
        <f t="shared" si="4879"/>
        <v>0</v>
      </c>
      <c r="T5717" s="5">
        <v>4480.7</v>
      </c>
      <c r="U5717" s="5">
        <f t="shared" si="4879"/>
        <v>246731.53708000001</v>
      </c>
      <c r="V5717" s="5">
        <f t="shared" si="4879"/>
        <v>0</v>
      </c>
      <c r="W5717" s="5">
        <f t="shared" si="4872"/>
        <v>100</v>
      </c>
      <c r="X5717" s="26"/>
    </row>
    <row r="5718" spans="1:24" ht="31.5" x14ac:dyDescent="0.25">
      <c r="A5718" s="4" t="s">
        <v>625</v>
      </c>
      <c r="B5718" s="4" t="s">
        <v>1341</v>
      </c>
      <c r="C5718" s="4" t="s">
        <v>559</v>
      </c>
      <c r="D5718" s="4" t="s">
        <v>246</v>
      </c>
      <c r="E5718" s="14" t="s">
        <v>473</v>
      </c>
      <c r="F5718" s="5">
        <f t="shared" ref="F5718:L5719" si="4880">F5719</f>
        <v>1904.3</v>
      </c>
      <c r="G5718" s="5">
        <f t="shared" si="4880"/>
        <v>1904.3</v>
      </c>
      <c r="H5718" s="5">
        <f t="shared" si="4880"/>
        <v>1904.3</v>
      </c>
      <c r="I5718" s="5">
        <f t="shared" si="4880"/>
        <v>0</v>
      </c>
      <c r="J5718" s="5">
        <f t="shared" si="4880"/>
        <v>0</v>
      </c>
      <c r="K5718" s="5">
        <f t="shared" si="4880"/>
        <v>0</v>
      </c>
      <c r="L5718" s="5">
        <f t="shared" si="4880"/>
        <v>-245.351</v>
      </c>
      <c r="M5718" s="5">
        <f t="shared" si="4867"/>
        <v>1658.9490000000001</v>
      </c>
      <c r="N5718" s="5">
        <v>4480.7</v>
      </c>
      <c r="O5718" s="5">
        <f>O5719</f>
        <v>524.68489999999997</v>
      </c>
      <c r="P5718" s="5">
        <f t="shared" ref="P5718:V5719" si="4881">P5719</f>
        <v>0</v>
      </c>
      <c r="Q5718" s="5">
        <f t="shared" si="4881"/>
        <v>0</v>
      </c>
      <c r="R5718" s="5">
        <f t="shared" si="4881"/>
        <v>0</v>
      </c>
      <c r="S5718" s="5">
        <f t="shared" si="4881"/>
        <v>0</v>
      </c>
      <c r="T5718" s="5">
        <v>4480.7</v>
      </c>
      <c r="U5718" s="5">
        <f t="shared" si="4881"/>
        <v>0</v>
      </c>
      <c r="V5718" s="36">
        <f t="shared" si="4881"/>
        <v>0</v>
      </c>
      <c r="W5718" s="5">
        <f t="shared" si="4872"/>
        <v>100</v>
      </c>
      <c r="X5718" s="26"/>
    </row>
    <row r="5719" spans="1:24" hidden="1" x14ac:dyDescent="0.25">
      <c r="A5719" s="4" t="s">
        <v>625</v>
      </c>
      <c r="B5719" s="4" t="s">
        <v>1341</v>
      </c>
      <c r="C5719" s="4" t="s">
        <v>559</v>
      </c>
      <c r="D5719" s="4" t="s">
        <v>245</v>
      </c>
      <c r="E5719" s="14" t="s">
        <v>474</v>
      </c>
      <c r="F5719" s="5">
        <f t="shared" si="4880"/>
        <v>1904.3</v>
      </c>
      <c r="G5719" s="5">
        <f t="shared" si="4880"/>
        <v>1904.3</v>
      </c>
      <c r="H5719" s="5">
        <f t="shared" si="4880"/>
        <v>1904.3</v>
      </c>
      <c r="I5719" s="5">
        <f t="shared" si="4880"/>
        <v>0</v>
      </c>
      <c r="J5719" s="5">
        <f t="shared" si="4880"/>
        <v>0</v>
      </c>
      <c r="K5719" s="5">
        <f t="shared" si="4880"/>
        <v>0</v>
      </c>
      <c r="L5719" s="5">
        <f t="shared" si="4880"/>
        <v>-245.351</v>
      </c>
      <c r="M5719" s="5">
        <f t="shared" si="4867"/>
        <v>1658.9490000000001</v>
      </c>
      <c r="N5719" s="5">
        <v>0</v>
      </c>
      <c r="O5719" s="5">
        <f>O5720</f>
        <v>524.68489999999997</v>
      </c>
      <c r="P5719" s="5">
        <f t="shared" si="4881"/>
        <v>0</v>
      </c>
      <c r="Q5719" s="5">
        <f t="shared" si="4881"/>
        <v>0</v>
      </c>
      <c r="R5719" s="5">
        <f t="shared" si="4881"/>
        <v>0</v>
      </c>
      <c r="S5719" s="5">
        <f t="shared" si="4881"/>
        <v>0</v>
      </c>
      <c r="T5719" s="5">
        <v>0</v>
      </c>
      <c r="U5719" s="5">
        <f t="shared" si="4881"/>
        <v>0</v>
      </c>
      <c r="V5719" s="36">
        <f t="shared" si="4881"/>
        <v>0</v>
      </c>
      <c r="W5719" s="5" t="e">
        <f t="shared" si="4872"/>
        <v>#DIV/0!</v>
      </c>
      <c r="X5719" s="24" t="s">
        <v>1214</v>
      </c>
    </row>
    <row r="5720" spans="1:24" ht="110.25" x14ac:dyDescent="0.25">
      <c r="A5720" s="4" t="s">
        <v>625</v>
      </c>
      <c r="B5720" s="4" t="s">
        <v>1341</v>
      </c>
      <c r="C5720" s="4" t="s">
        <v>559</v>
      </c>
      <c r="D5720" s="4" t="s">
        <v>577</v>
      </c>
      <c r="E5720" s="14" t="s">
        <v>644</v>
      </c>
      <c r="F5720" s="5">
        <v>1904.3</v>
      </c>
      <c r="G5720" s="5">
        <v>1904.3</v>
      </c>
      <c r="H5720" s="5">
        <v>1904.3</v>
      </c>
      <c r="I5720" s="5"/>
      <c r="J5720" s="5"/>
      <c r="K5720" s="5"/>
      <c r="L5720" s="5">
        <f>-110-135.351</f>
        <v>-245.351</v>
      </c>
      <c r="M5720" s="5">
        <f t="shared" si="4867"/>
        <v>1658.9490000000001</v>
      </c>
      <c r="N5720" s="5">
        <v>4480.7</v>
      </c>
      <c r="O5720" s="5">
        <v>524.68489999999997</v>
      </c>
      <c r="P5720" s="5">
        <v>0</v>
      </c>
      <c r="Q5720" s="5">
        <v>0</v>
      </c>
      <c r="R5720" s="5">
        <v>0</v>
      </c>
      <c r="S5720" s="5">
        <v>0</v>
      </c>
      <c r="T5720" s="5">
        <v>4480.7</v>
      </c>
      <c r="U5720" s="5">
        <v>0</v>
      </c>
      <c r="V5720" s="36">
        <v>0</v>
      </c>
      <c r="W5720" s="5">
        <f t="shared" si="4872"/>
        <v>100</v>
      </c>
      <c r="X5720" s="26"/>
    </row>
    <row r="5721" spans="1:24" ht="31.5" hidden="1" x14ac:dyDescent="0.25">
      <c r="A5721" s="4" t="s">
        <v>625</v>
      </c>
      <c r="B5721" s="4" t="s">
        <v>1341</v>
      </c>
      <c r="C5721" s="4" t="s">
        <v>560</v>
      </c>
      <c r="D5721" s="4"/>
      <c r="E5721" s="14" t="s">
        <v>656</v>
      </c>
      <c r="F5721" s="5">
        <f t="shared" ref="F5721:L5722" si="4882">F5722</f>
        <v>24276.5</v>
      </c>
      <c r="G5721" s="5">
        <f t="shared" si="4882"/>
        <v>23716.3</v>
      </c>
      <c r="H5721" s="5">
        <f t="shared" si="4882"/>
        <v>22707.8</v>
      </c>
      <c r="I5721" s="5">
        <f t="shared" si="4882"/>
        <v>0</v>
      </c>
      <c r="J5721" s="5">
        <f t="shared" si="4882"/>
        <v>0</v>
      </c>
      <c r="K5721" s="5">
        <f t="shared" si="4882"/>
        <v>0</v>
      </c>
      <c r="L5721" s="5">
        <f t="shared" si="4882"/>
        <v>6960.6459999999997</v>
      </c>
      <c r="M5721" s="5">
        <f t="shared" si="4867"/>
        <v>31237.146000000001</v>
      </c>
      <c r="N5721" s="5">
        <v>0</v>
      </c>
      <c r="O5721" s="5">
        <f>O5722</f>
        <v>19709.110789999999</v>
      </c>
      <c r="P5721" s="5">
        <f t="shared" ref="P5721:V5722" si="4883">P5722</f>
        <v>0</v>
      </c>
      <c r="Q5721" s="5">
        <f t="shared" si="4883"/>
        <v>0</v>
      </c>
      <c r="R5721" s="5">
        <f t="shared" si="4883"/>
        <v>0</v>
      </c>
      <c r="S5721" s="5">
        <f t="shared" si="4883"/>
        <v>0</v>
      </c>
      <c r="T5721" s="5">
        <v>0</v>
      </c>
      <c r="U5721" s="5">
        <f t="shared" si="4883"/>
        <v>0</v>
      </c>
      <c r="V5721" s="36">
        <f t="shared" si="4883"/>
        <v>0</v>
      </c>
      <c r="W5721" s="5" t="e">
        <f t="shared" si="4872"/>
        <v>#DIV/0!</v>
      </c>
      <c r="X5721" s="24" t="s">
        <v>1214</v>
      </c>
    </row>
    <row r="5722" spans="1:24" ht="31.5" hidden="1" x14ac:dyDescent="0.25">
      <c r="A5722" s="4" t="s">
        <v>625</v>
      </c>
      <c r="B5722" s="4" t="s">
        <v>1341</v>
      </c>
      <c r="C5722" s="4" t="s">
        <v>560</v>
      </c>
      <c r="D5722" s="4" t="s">
        <v>246</v>
      </c>
      <c r="E5722" s="14" t="s">
        <v>473</v>
      </c>
      <c r="F5722" s="5">
        <f t="shared" si="4882"/>
        <v>24276.5</v>
      </c>
      <c r="G5722" s="5">
        <f t="shared" si="4882"/>
        <v>23716.3</v>
      </c>
      <c r="H5722" s="5">
        <f t="shared" si="4882"/>
        <v>22707.8</v>
      </c>
      <c r="I5722" s="5">
        <f t="shared" si="4882"/>
        <v>0</v>
      </c>
      <c r="J5722" s="5">
        <f t="shared" si="4882"/>
        <v>0</v>
      </c>
      <c r="K5722" s="5">
        <f t="shared" si="4882"/>
        <v>0</v>
      </c>
      <c r="L5722" s="5">
        <f t="shared" si="4882"/>
        <v>6960.6459999999997</v>
      </c>
      <c r="M5722" s="5">
        <f t="shared" si="4867"/>
        <v>31237.146000000001</v>
      </c>
      <c r="N5722" s="5">
        <v>0</v>
      </c>
      <c r="O5722" s="5">
        <f>O5723</f>
        <v>19709.110789999999</v>
      </c>
      <c r="P5722" s="5">
        <f t="shared" si="4883"/>
        <v>0</v>
      </c>
      <c r="Q5722" s="5">
        <f t="shared" si="4883"/>
        <v>0</v>
      </c>
      <c r="R5722" s="5">
        <f t="shared" si="4883"/>
        <v>0</v>
      </c>
      <c r="S5722" s="5">
        <f t="shared" si="4883"/>
        <v>0</v>
      </c>
      <c r="T5722" s="5">
        <v>0</v>
      </c>
      <c r="U5722" s="5">
        <f t="shared" si="4883"/>
        <v>0</v>
      </c>
      <c r="V5722" s="36">
        <f t="shared" si="4883"/>
        <v>0</v>
      </c>
      <c r="W5722" s="5" t="e">
        <f t="shared" si="4872"/>
        <v>#DIV/0!</v>
      </c>
      <c r="X5722" s="24" t="s">
        <v>1214</v>
      </c>
    </row>
    <row r="5723" spans="1:24" hidden="1" x14ac:dyDescent="0.25">
      <c r="A5723" s="4" t="s">
        <v>625</v>
      </c>
      <c r="B5723" s="4" t="s">
        <v>1341</v>
      </c>
      <c r="C5723" s="4" t="s">
        <v>560</v>
      </c>
      <c r="D5723" s="4" t="s">
        <v>245</v>
      </c>
      <c r="E5723" s="14" t="s">
        <v>474</v>
      </c>
      <c r="F5723" s="5">
        <v>24276.5</v>
      </c>
      <c r="G5723" s="5">
        <v>23716.3</v>
      </c>
      <c r="H5723" s="5">
        <v>22707.8</v>
      </c>
      <c r="I5723" s="5"/>
      <c r="J5723" s="5"/>
      <c r="K5723" s="5"/>
      <c r="L5723" s="5">
        <f>6962.9-2.254</f>
        <v>6960.6459999999997</v>
      </c>
      <c r="M5723" s="5">
        <f t="shared" si="4867"/>
        <v>31237.146000000001</v>
      </c>
      <c r="N5723" s="5">
        <v>0</v>
      </c>
      <c r="O5723" s="5">
        <v>19709.110789999999</v>
      </c>
      <c r="P5723" s="5">
        <v>0</v>
      </c>
      <c r="Q5723" s="5">
        <v>0</v>
      </c>
      <c r="R5723" s="5">
        <v>0</v>
      </c>
      <c r="S5723" s="5">
        <v>0</v>
      </c>
      <c r="T5723" s="5">
        <v>0</v>
      </c>
      <c r="U5723" s="5">
        <v>0</v>
      </c>
      <c r="V5723" s="36">
        <v>0</v>
      </c>
      <c r="W5723" s="5" t="e">
        <f t="shared" si="4872"/>
        <v>#DIV/0!</v>
      </c>
      <c r="X5723" s="24" t="s">
        <v>1214</v>
      </c>
    </row>
    <row r="5724" spans="1:24" ht="110.25" hidden="1" x14ac:dyDescent="0.25">
      <c r="A5724" s="4" t="s">
        <v>625</v>
      </c>
      <c r="B5724" s="4" t="s">
        <v>1341</v>
      </c>
      <c r="C5724" s="4" t="s">
        <v>560</v>
      </c>
      <c r="D5724" s="4" t="s">
        <v>577</v>
      </c>
      <c r="E5724" s="14" t="s">
        <v>644</v>
      </c>
      <c r="F5724" s="5">
        <f t="shared" ref="F5724:L5725" si="4884">F5725</f>
        <v>172.5</v>
      </c>
      <c r="G5724" s="5">
        <f t="shared" si="4884"/>
        <v>172.5</v>
      </c>
      <c r="H5724" s="5">
        <f t="shared" si="4884"/>
        <v>172.5</v>
      </c>
      <c r="I5724" s="5">
        <f t="shared" si="4884"/>
        <v>0</v>
      </c>
      <c r="J5724" s="5">
        <f t="shared" si="4884"/>
        <v>0</v>
      </c>
      <c r="K5724" s="5">
        <f t="shared" si="4884"/>
        <v>0</v>
      </c>
      <c r="L5724" s="5">
        <f t="shared" si="4884"/>
        <v>0</v>
      </c>
      <c r="M5724" s="5">
        <f t="shared" si="4867"/>
        <v>172.5</v>
      </c>
      <c r="N5724" s="5">
        <v>0</v>
      </c>
      <c r="O5724" s="5">
        <f>O5725</f>
        <v>0</v>
      </c>
      <c r="P5724" s="5">
        <f t="shared" ref="P5724:V5725" si="4885">P5725</f>
        <v>0</v>
      </c>
      <c r="Q5724" s="5">
        <f t="shared" si="4885"/>
        <v>0</v>
      </c>
      <c r="R5724" s="5">
        <f t="shared" si="4885"/>
        <v>0</v>
      </c>
      <c r="S5724" s="5">
        <f t="shared" si="4885"/>
        <v>0</v>
      </c>
      <c r="T5724" s="5">
        <v>0</v>
      </c>
      <c r="U5724" s="5">
        <f t="shared" si="4885"/>
        <v>0</v>
      </c>
      <c r="V5724" s="36">
        <f t="shared" si="4885"/>
        <v>0</v>
      </c>
      <c r="W5724" s="5" t="e">
        <f t="shared" si="4872"/>
        <v>#DIV/0!</v>
      </c>
      <c r="X5724" s="24" t="s">
        <v>1214</v>
      </c>
    </row>
    <row r="5725" spans="1:24" ht="63" x14ac:dyDescent="0.25">
      <c r="A5725" s="4" t="s">
        <v>625</v>
      </c>
      <c r="B5725" s="4" t="s">
        <v>1341</v>
      </c>
      <c r="C5725" s="4" t="s">
        <v>632</v>
      </c>
      <c r="D5725" s="4"/>
      <c r="E5725" s="14" t="s">
        <v>901</v>
      </c>
      <c r="F5725" s="5">
        <f t="shared" si="4884"/>
        <v>172.5</v>
      </c>
      <c r="G5725" s="5">
        <f t="shared" si="4884"/>
        <v>172.5</v>
      </c>
      <c r="H5725" s="5">
        <f t="shared" si="4884"/>
        <v>172.5</v>
      </c>
      <c r="I5725" s="5">
        <f t="shared" si="4884"/>
        <v>0</v>
      </c>
      <c r="J5725" s="5">
        <f t="shared" si="4884"/>
        <v>0</v>
      </c>
      <c r="K5725" s="5">
        <f t="shared" si="4884"/>
        <v>0</v>
      </c>
      <c r="L5725" s="5">
        <f t="shared" si="4884"/>
        <v>0</v>
      </c>
      <c r="M5725" s="5">
        <f t="shared" si="4867"/>
        <v>172.5</v>
      </c>
      <c r="N5725" s="5">
        <v>133712.64257000003</v>
      </c>
      <c r="O5725" s="5">
        <f>O5726</f>
        <v>0</v>
      </c>
      <c r="P5725" s="5">
        <f t="shared" si="4885"/>
        <v>0</v>
      </c>
      <c r="Q5725" s="5">
        <f t="shared" si="4885"/>
        <v>0</v>
      </c>
      <c r="R5725" s="5">
        <f t="shared" si="4885"/>
        <v>0</v>
      </c>
      <c r="S5725" s="5">
        <f t="shared" si="4885"/>
        <v>0</v>
      </c>
      <c r="T5725" s="5">
        <v>133263.33264000001</v>
      </c>
      <c r="U5725" s="5">
        <f t="shared" si="4885"/>
        <v>0</v>
      </c>
      <c r="V5725" s="36">
        <f t="shared" si="4885"/>
        <v>0</v>
      </c>
      <c r="W5725" s="5">
        <f t="shared" si="4872"/>
        <v>99.663973487200508</v>
      </c>
      <c r="X5725" s="26"/>
    </row>
    <row r="5726" spans="1:24" ht="47.25" x14ac:dyDescent="0.25">
      <c r="A5726" s="4" t="s">
        <v>625</v>
      </c>
      <c r="B5726" s="4" t="s">
        <v>1341</v>
      </c>
      <c r="C5726" s="4" t="s">
        <v>1709</v>
      </c>
      <c r="D5726" s="4"/>
      <c r="E5726" s="14" t="s">
        <v>1710</v>
      </c>
      <c r="F5726" s="5">
        <v>172.5</v>
      </c>
      <c r="G5726" s="5">
        <v>172.5</v>
      </c>
      <c r="H5726" s="5">
        <v>172.5</v>
      </c>
      <c r="I5726" s="5"/>
      <c r="J5726" s="5"/>
      <c r="K5726" s="5"/>
      <c r="L5726" s="5"/>
      <c r="M5726" s="5">
        <f t="shared" si="4867"/>
        <v>172.5</v>
      </c>
      <c r="N5726" s="5">
        <v>3545.6210000000001</v>
      </c>
      <c r="O5726" s="5">
        <v>0</v>
      </c>
      <c r="P5726" s="5">
        <v>0</v>
      </c>
      <c r="Q5726" s="5">
        <v>0</v>
      </c>
      <c r="R5726" s="5">
        <v>0</v>
      </c>
      <c r="S5726" s="5">
        <v>0</v>
      </c>
      <c r="T5726" s="5">
        <v>3539.7973200000001</v>
      </c>
      <c r="U5726" s="5">
        <v>0</v>
      </c>
      <c r="V5726" s="36">
        <v>0</v>
      </c>
      <c r="W5726" s="5">
        <f t="shared" si="4872"/>
        <v>99.835750070297976</v>
      </c>
      <c r="X5726" s="26"/>
    </row>
    <row r="5727" spans="1:24" ht="31.5" x14ac:dyDescent="0.25">
      <c r="A5727" s="4" t="s">
        <v>625</v>
      </c>
      <c r="B5727" s="4" t="s">
        <v>1341</v>
      </c>
      <c r="C5727" s="4" t="s">
        <v>1709</v>
      </c>
      <c r="D5727" s="4" t="s">
        <v>73</v>
      </c>
      <c r="E5727" s="14" t="s">
        <v>475</v>
      </c>
      <c r="F5727" s="5">
        <f t="shared" ref="F5727:L5728" si="4886">F5728</f>
        <v>46</v>
      </c>
      <c r="G5727" s="5">
        <f t="shared" si="4886"/>
        <v>46</v>
      </c>
      <c r="H5727" s="5">
        <f t="shared" si="4886"/>
        <v>46</v>
      </c>
      <c r="I5727" s="5">
        <f t="shared" si="4886"/>
        <v>0</v>
      </c>
      <c r="J5727" s="5">
        <f t="shared" si="4886"/>
        <v>0</v>
      </c>
      <c r="K5727" s="5">
        <f t="shared" si="4886"/>
        <v>0</v>
      </c>
      <c r="L5727" s="5">
        <f t="shared" si="4886"/>
        <v>0</v>
      </c>
      <c r="M5727" s="5">
        <f t="shared" si="4867"/>
        <v>46</v>
      </c>
      <c r="N5727" s="5">
        <v>3545.6210000000001</v>
      </c>
      <c r="O5727" s="5">
        <f>O5728</f>
        <v>46</v>
      </c>
      <c r="P5727" s="5">
        <f t="shared" ref="P5727:V5728" si="4887">P5728</f>
        <v>0</v>
      </c>
      <c r="Q5727" s="5">
        <f t="shared" si="4887"/>
        <v>0</v>
      </c>
      <c r="R5727" s="5">
        <f t="shared" si="4887"/>
        <v>0</v>
      </c>
      <c r="S5727" s="5">
        <f t="shared" si="4887"/>
        <v>0</v>
      </c>
      <c r="T5727" s="5">
        <v>3539.7973200000001</v>
      </c>
      <c r="U5727" s="5">
        <f t="shared" si="4887"/>
        <v>0</v>
      </c>
      <c r="V5727" s="36">
        <f t="shared" si="4887"/>
        <v>0</v>
      </c>
      <c r="W5727" s="5">
        <f t="shared" si="4872"/>
        <v>99.835750070297976</v>
      </c>
      <c r="X5727" s="26"/>
    </row>
    <row r="5728" spans="1:24" x14ac:dyDescent="0.25">
      <c r="A5728" s="4" t="s">
        <v>625</v>
      </c>
      <c r="B5728" s="4" t="s">
        <v>1341</v>
      </c>
      <c r="C5728" s="4" t="s">
        <v>1709</v>
      </c>
      <c r="D5728" s="4" t="s">
        <v>85</v>
      </c>
      <c r="E5728" s="14" t="s">
        <v>477</v>
      </c>
      <c r="F5728" s="5">
        <f t="shared" si="4886"/>
        <v>46</v>
      </c>
      <c r="G5728" s="5">
        <f t="shared" si="4886"/>
        <v>46</v>
      </c>
      <c r="H5728" s="5">
        <f t="shared" si="4886"/>
        <v>46</v>
      </c>
      <c r="I5728" s="5">
        <f t="shared" si="4886"/>
        <v>0</v>
      </c>
      <c r="J5728" s="5">
        <f t="shared" si="4886"/>
        <v>0</v>
      </c>
      <c r="K5728" s="5">
        <f t="shared" si="4886"/>
        <v>0</v>
      </c>
      <c r="L5728" s="5">
        <f t="shared" si="4886"/>
        <v>0</v>
      </c>
      <c r="M5728" s="5">
        <f t="shared" si="4867"/>
        <v>46</v>
      </c>
      <c r="N5728" s="5">
        <v>3545.6210000000001</v>
      </c>
      <c r="O5728" s="5">
        <f>O5729</f>
        <v>46</v>
      </c>
      <c r="P5728" s="5">
        <f t="shared" si="4887"/>
        <v>0</v>
      </c>
      <c r="Q5728" s="5">
        <f t="shared" si="4887"/>
        <v>0</v>
      </c>
      <c r="R5728" s="5">
        <f t="shared" si="4887"/>
        <v>0</v>
      </c>
      <c r="S5728" s="5">
        <f t="shared" si="4887"/>
        <v>0</v>
      </c>
      <c r="T5728" s="5">
        <v>3539.7973200000001</v>
      </c>
      <c r="U5728" s="5">
        <f t="shared" si="4887"/>
        <v>0</v>
      </c>
      <c r="V5728" s="36">
        <f t="shared" si="4887"/>
        <v>0</v>
      </c>
      <c r="W5728" s="5">
        <f t="shared" si="4872"/>
        <v>99.835750070297976</v>
      </c>
      <c r="X5728" s="26"/>
    </row>
    <row r="5729" spans="1:25" ht="31.5" x14ac:dyDescent="0.25">
      <c r="A5729" s="4" t="s">
        <v>625</v>
      </c>
      <c r="B5729" s="4" t="s">
        <v>1341</v>
      </c>
      <c r="C5729" s="4" t="s">
        <v>626</v>
      </c>
      <c r="D5729" s="4"/>
      <c r="E5729" s="14" t="s">
        <v>511</v>
      </c>
      <c r="F5729" s="5">
        <v>46</v>
      </c>
      <c r="G5729" s="5">
        <v>46</v>
      </c>
      <c r="H5729" s="5">
        <v>46</v>
      </c>
      <c r="I5729" s="5"/>
      <c r="J5729" s="5"/>
      <c r="K5729" s="5"/>
      <c r="L5729" s="5"/>
      <c r="M5729" s="5">
        <f t="shared" si="4867"/>
        <v>46</v>
      </c>
      <c r="N5729" s="5">
        <v>797.1</v>
      </c>
      <c r="O5729" s="5">
        <v>46</v>
      </c>
      <c r="P5729" s="5">
        <v>0</v>
      </c>
      <c r="Q5729" s="5">
        <v>0</v>
      </c>
      <c r="R5729" s="5">
        <v>0</v>
      </c>
      <c r="S5729" s="5">
        <v>0</v>
      </c>
      <c r="T5729" s="5">
        <v>793.27044999999998</v>
      </c>
      <c r="U5729" s="5">
        <v>0</v>
      </c>
      <c r="V5729" s="36">
        <v>0</v>
      </c>
      <c r="W5729" s="5">
        <f t="shared" si="4872"/>
        <v>99.519564671935768</v>
      </c>
      <c r="X5729" s="26"/>
    </row>
    <row r="5730" spans="1:25" ht="31.5" x14ac:dyDescent="0.25">
      <c r="A5730" s="4" t="s">
        <v>625</v>
      </c>
      <c r="B5730" s="4" t="s">
        <v>1341</v>
      </c>
      <c r="C5730" s="4" t="s">
        <v>626</v>
      </c>
      <c r="D5730" s="4" t="s">
        <v>73</v>
      </c>
      <c r="E5730" s="14" t="s">
        <v>475</v>
      </c>
      <c r="F5730" s="5">
        <f t="shared" ref="F5730:L5730" si="4888">F5731+F5733</f>
        <v>59418.9</v>
      </c>
      <c r="G5730" s="5">
        <f t="shared" si="4888"/>
        <v>59418.9</v>
      </c>
      <c r="H5730" s="5">
        <f t="shared" si="4888"/>
        <v>59418.9</v>
      </c>
      <c r="I5730" s="5">
        <f t="shared" si="4888"/>
        <v>0</v>
      </c>
      <c r="J5730" s="5">
        <f t="shared" si="4888"/>
        <v>0</v>
      </c>
      <c r="K5730" s="5">
        <f t="shared" si="4888"/>
        <v>0</v>
      </c>
      <c r="L5730" s="5">
        <f t="shared" si="4888"/>
        <v>-28.332000000000001</v>
      </c>
      <c r="M5730" s="5">
        <f t="shared" si="4867"/>
        <v>59390.567999999999</v>
      </c>
      <c r="N5730" s="5">
        <v>797.1</v>
      </c>
      <c r="O5730" s="5">
        <f>O5731+O5733</f>
        <v>35998.034200000002</v>
      </c>
      <c r="P5730" s="5">
        <f t="shared" ref="P5730:V5730" si="4889">P5731+P5733</f>
        <v>0</v>
      </c>
      <c r="Q5730" s="5">
        <f t="shared" si="4889"/>
        <v>0</v>
      </c>
      <c r="R5730" s="5">
        <f t="shared" si="4889"/>
        <v>0</v>
      </c>
      <c r="S5730" s="5">
        <f t="shared" si="4889"/>
        <v>0</v>
      </c>
      <c r="T5730" s="5">
        <v>793.27044999999998</v>
      </c>
      <c r="U5730" s="5">
        <f t="shared" si="4889"/>
        <v>0</v>
      </c>
      <c r="V5730" s="36">
        <f t="shared" si="4889"/>
        <v>0</v>
      </c>
      <c r="W5730" s="5">
        <f t="shared" si="4872"/>
        <v>99.519564671935768</v>
      </c>
      <c r="X5730" s="26"/>
    </row>
    <row r="5731" spans="1:25" x14ac:dyDescent="0.25">
      <c r="A5731" s="4" t="s">
        <v>625</v>
      </c>
      <c r="B5731" s="4" t="s">
        <v>1341</v>
      </c>
      <c r="C5731" s="4" t="s">
        <v>626</v>
      </c>
      <c r="D5731" s="4" t="s">
        <v>107</v>
      </c>
      <c r="E5731" s="14" t="s">
        <v>476</v>
      </c>
      <c r="F5731" s="5">
        <f t="shared" ref="F5731:L5731" si="4890">F5732</f>
        <v>59418.9</v>
      </c>
      <c r="G5731" s="5">
        <f t="shared" si="4890"/>
        <v>59418.9</v>
      </c>
      <c r="H5731" s="5">
        <f t="shared" si="4890"/>
        <v>59418.9</v>
      </c>
      <c r="I5731" s="5">
        <f t="shared" si="4890"/>
        <v>0</v>
      </c>
      <c r="J5731" s="5">
        <f t="shared" si="4890"/>
        <v>0</v>
      </c>
      <c r="K5731" s="5">
        <f t="shared" si="4890"/>
        <v>0</v>
      </c>
      <c r="L5731" s="5">
        <f t="shared" si="4890"/>
        <v>-28.332000000000001</v>
      </c>
      <c r="M5731" s="5">
        <f t="shared" si="4867"/>
        <v>59390.567999999999</v>
      </c>
      <c r="N5731" s="5">
        <v>262</v>
      </c>
      <c r="O5731" s="5">
        <f>O5732</f>
        <v>35998.034200000002</v>
      </c>
      <c r="P5731" s="5">
        <f t="shared" ref="P5731:V5731" si="4891">P5732</f>
        <v>0</v>
      </c>
      <c r="Q5731" s="5">
        <f t="shared" si="4891"/>
        <v>0</v>
      </c>
      <c r="R5731" s="5">
        <f t="shared" si="4891"/>
        <v>0</v>
      </c>
      <c r="S5731" s="5">
        <f t="shared" si="4891"/>
        <v>0</v>
      </c>
      <c r="T5731" s="5">
        <v>261.86471999999998</v>
      </c>
      <c r="U5731" s="5">
        <f t="shared" si="4891"/>
        <v>0</v>
      </c>
      <c r="V5731" s="36">
        <f t="shared" si="4891"/>
        <v>0</v>
      </c>
      <c r="W5731" s="5">
        <f t="shared" si="4872"/>
        <v>99.94836641221373</v>
      </c>
      <c r="X5731" s="26"/>
    </row>
    <row r="5732" spans="1:25" x14ac:dyDescent="0.25">
      <c r="A5732" s="4" t="s">
        <v>625</v>
      </c>
      <c r="B5732" s="4" t="s">
        <v>1341</v>
      </c>
      <c r="C5732" s="4" t="s">
        <v>626</v>
      </c>
      <c r="D5732" s="4" t="s">
        <v>85</v>
      </c>
      <c r="E5732" s="14" t="s">
        <v>477</v>
      </c>
      <c r="F5732" s="5">
        <v>59418.9</v>
      </c>
      <c r="G5732" s="5">
        <v>59418.9</v>
      </c>
      <c r="H5732" s="5">
        <v>59418.9</v>
      </c>
      <c r="I5732" s="5"/>
      <c r="J5732" s="5"/>
      <c r="K5732" s="5"/>
      <c r="L5732" s="5">
        <v>-28.332000000000001</v>
      </c>
      <c r="M5732" s="5">
        <f t="shared" si="4867"/>
        <v>59390.567999999999</v>
      </c>
      <c r="N5732" s="5">
        <v>535.1</v>
      </c>
      <c r="O5732" s="5">
        <v>35998.034200000002</v>
      </c>
      <c r="P5732" s="5">
        <v>0</v>
      </c>
      <c r="Q5732" s="5">
        <v>0</v>
      </c>
      <c r="R5732" s="5">
        <v>0</v>
      </c>
      <c r="S5732" s="5">
        <v>0</v>
      </c>
      <c r="T5732" s="5">
        <v>531.40572999999995</v>
      </c>
      <c r="U5732" s="5">
        <v>0</v>
      </c>
      <c r="V5732" s="36">
        <v>0</v>
      </c>
      <c r="W5732" s="5">
        <f t="shared" si="4872"/>
        <v>99.309611287609783</v>
      </c>
      <c r="X5732" s="26"/>
    </row>
    <row r="5733" spans="1:25" ht="47.25" x14ac:dyDescent="0.25">
      <c r="A5733" s="4" t="s">
        <v>625</v>
      </c>
      <c r="B5733" s="4" t="s">
        <v>1341</v>
      </c>
      <c r="C5733" s="4" t="s">
        <v>627</v>
      </c>
      <c r="D5733" s="4"/>
      <c r="E5733" s="14" t="s">
        <v>657</v>
      </c>
      <c r="F5733" s="5">
        <f t="shared" ref="F5733:L5733" si="4892">F5734</f>
        <v>0</v>
      </c>
      <c r="G5733" s="5">
        <f t="shared" si="4892"/>
        <v>0</v>
      </c>
      <c r="H5733" s="5">
        <f t="shared" si="4892"/>
        <v>0</v>
      </c>
      <c r="I5733" s="5">
        <f t="shared" si="4892"/>
        <v>0</v>
      </c>
      <c r="J5733" s="5">
        <f t="shared" si="4892"/>
        <v>0</v>
      </c>
      <c r="K5733" s="5">
        <f t="shared" si="4892"/>
        <v>0</v>
      </c>
      <c r="L5733" s="5">
        <f t="shared" si="4892"/>
        <v>0</v>
      </c>
      <c r="M5733" s="5">
        <f t="shared" si="4867"/>
        <v>0</v>
      </c>
      <c r="N5733" s="5">
        <v>78563.846980000002</v>
      </c>
      <c r="O5733" s="5">
        <f>O5734</f>
        <v>0</v>
      </c>
      <c r="P5733" s="5">
        <f t="shared" ref="P5733:V5733" si="4893">P5734</f>
        <v>0</v>
      </c>
      <c r="Q5733" s="5">
        <f t="shared" si="4893"/>
        <v>0</v>
      </c>
      <c r="R5733" s="5">
        <f t="shared" si="4893"/>
        <v>0</v>
      </c>
      <c r="S5733" s="5">
        <f t="shared" si="4893"/>
        <v>0</v>
      </c>
      <c r="T5733" s="5">
        <v>78305.276160000009</v>
      </c>
      <c r="U5733" s="5">
        <f t="shared" si="4893"/>
        <v>0</v>
      </c>
      <c r="V5733" s="36">
        <f t="shared" si="4893"/>
        <v>0</v>
      </c>
      <c r="W5733" s="5">
        <f t="shared" si="4872"/>
        <v>99.670878107501764</v>
      </c>
      <c r="X5733" s="26"/>
      <c r="Y5733" s="2" t="s">
        <v>1236</v>
      </c>
    </row>
    <row r="5734" spans="1:25" ht="31.5" x14ac:dyDescent="0.25">
      <c r="A5734" s="4" t="s">
        <v>625</v>
      </c>
      <c r="B5734" s="4" t="s">
        <v>1341</v>
      </c>
      <c r="C5734" s="4" t="s">
        <v>627</v>
      </c>
      <c r="D5734" s="4" t="s">
        <v>73</v>
      </c>
      <c r="E5734" s="14" t="s">
        <v>475</v>
      </c>
      <c r="F5734" s="5"/>
      <c r="G5734" s="5"/>
      <c r="H5734" s="5"/>
      <c r="I5734" s="5"/>
      <c r="J5734" s="5"/>
      <c r="K5734" s="5"/>
      <c r="L5734" s="5"/>
      <c r="M5734" s="5">
        <f t="shared" si="4867"/>
        <v>0</v>
      </c>
      <c r="N5734" s="5">
        <v>78563.846980000002</v>
      </c>
      <c r="O5734" s="5">
        <v>0</v>
      </c>
      <c r="P5734" s="5">
        <v>0</v>
      </c>
      <c r="Q5734" s="5">
        <v>0</v>
      </c>
      <c r="R5734" s="5">
        <v>0</v>
      </c>
      <c r="S5734" s="5">
        <v>0</v>
      </c>
      <c r="T5734" s="5">
        <v>78305.276160000009</v>
      </c>
      <c r="U5734" s="5">
        <v>0</v>
      </c>
      <c r="V5734" s="36">
        <v>0</v>
      </c>
      <c r="W5734" s="5">
        <f t="shared" si="4872"/>
        <v>99.670878107501764</v>
      </c>
      <c r="X5734" s="26"/>
      <c r="Y5734" s="2" t="s">
        <v>1236</v>
      </c>
    </row>
    <row r="5735" spans="1:25" x14ac:dyDescent="0.25">
      <c r="A5735" s="4" t="s">
        <v>625</v>
      </c>
      <c r="B5735" s="4" t="s">
        <v>1341</v>
      </c>
      <c r="C5735" s="4" t="s">
        <v>627</v>
      </c>
      <c r="D5735" s="4" t="s">
        <v>107</v>
      </c>
      <c r="E5735" s="14" t="s">
        <v>476</v>
      </c>
      <c r="F5735" s="5">
        <f t="shared" ref="F5735:L5736" si="4894">F5736</f>
        <v>701.6</v>
      </c>
      <c r="G5735" s="5">
        <f t="shared" si="4894"/>
        <v>698.8</v>
      </c>
      <c r="H5735" s="5">
        <f t="shared" si="4894"/>
        <v>3007.7</v>
      </c>
      <c r="I5735" s="5">
        <f t="shared" si="4894"/>
        <v>0</v>
      </c>
      <c r="J5735" s="5">
        <f t="shared" si="4894"/>
        <v>0</v>
      </c>
      <c r="K5735" s="5">
        <f t="shared" si="4894"/>
        <v>0</v>
      </c>
      <c r="L5735" s="5">
        <f t="shared" si="4894"/>
        <v>140.738</v>
      </c>
      <c r="M5735" s="5">
        <f t="shared" si="4867"/>
        <v>842.33799999999997</v>
      </c>
      <c r="N5735" s="5">
        <v>19297.744180000002</v>
      </c>
      <c r="O5735" s="5">
        <f>O5736</f>
        <v>566.54750000000001</v>
      </c>
      <c r="P5735" s="5">
        <f t="shared" ref="P5735:V5736" si="4895">P5736</f>
        <v>0</v>
      </c>
      <c r="Q5735" s="5">
        <f t="shared" si="4895"/>
        <v>0</v>
      </c>
      <c r="R5735" s="5">
        <f t="shared" si="4895"/>
        <v>0</v>
      </c>
      <c r="S5735" s="5">
        <f t="shared" si="4895"/>
        <v>0</v>
      </c>
      <c r="T5735" s="5">
        <v>19041.258320000001</v>
      </c>
      <c r="U5735" s="5">
        <f t="shared" si="4895"/>
        <v>0</v>
      </c>
      <c r="V5735" s="36">
        <f t="shared" si="4895"/>
        <v>0</v>
      </c>
      <c r="W5735" s="5">
        <f t="shared" si="4872"/>
        <v>98.670902372797443</v>
      </c>
      <c r="X5735" s="26"/>
    </row>
    <row r="5736" spans="1:25" x14ac:dyDescent="0.25">
      <c r="A5736" s="4" t="s">
        <v>625</v>
      </c>
      <c r="B5736" s="4" t="s">
        <v>1341</v>
      </c>
      <c r="C5736" s="4" t="s">
        <v>627</v>
      </c>
      <c r="D5736" s="4" t="s">
        <v>85</v>
      </c>
      <c r="E5736" s="14" t="s">
        <v>477</v>
      </c>
      <c r="F5736" s="5">
        <f t="shared" si="4894"/>
        <v>701.6</v>
      </c>
      <c r="G5736" s="5">
        <f t="shared" si="4894"/>
        <v>698.8</v>
      </c>
      <c r="H5736" s="5">
        <f t="shared" si="4894"/>
        <v>3007.7</v>
      </c>
      <c r="I5736" s="5">
        <f t="shared" si="4894"/>
        <v>0</v>
      </c>
      <c r="J5736" s="5">
        <f t="shared" si="4894"/>
        <v>0</v>
      </c>
      <c r="K5736" s="5">
        <f t="shared" si="4894"/>
        <v>0</v>
      </c>
      <c r="L5736" s="5">
        <f t="shared" si="4894"/>
        <v>140.738</v>
      </c>
      <c r="M5736" s="5">
        <f t="shared" si="4867"/>
        <v>842.33799999999997</v>
      </c>
      <c r="N5736" s="5">
        <v>59266.102800000001</v>
      </c>
      <c r="O5736" s="5">
        <f>O5737</f>
        <v>566.54750000000001</v>
      </c>
      <c r="P5736" s="5">
        <f t="shared" si="4895"/>
        <v>0</v>
      </c>
      <c r="Q5736" s="5">
        <f t="shared" si="4895"/>
        <v>0</v>
      </c>
      <c r="R5736" s="5">
        <f t="shared" si="4895"/>
        <v>0</v>
      </c>
      <c r="S5736" s="5">
        <f t="shared" si="4895"/>
        <v>0</v>
      </c>
      <c r="T5736" s="5">
        <v>59264.01784</v>
      </c>
      <c r="U5736" s="5">
        <f t="shared" si="4895"/>
        <v>0</v>
      </c>
      <c r="V5736" s="36">
        <f t="shared" si="4895"/>
        <v>0</v>
      </c>
      <c r="W5736" s="5">
        <f t="shared" si="4872"/>
        <v>99.996482036271161</v>
      </c>
      <c r="X5736" s="26"/>
    </row>
    <row r="5737" spans="1:25" ht="31.5" x14ac:dyDescent="0.25">
      <c r="A5737" s="4" t="s">
        <v>625</v>
      </c>
      <c r="B5737" s="4" t="s">
        <v>1341</v>
      </c>
      <c r="C5737" s="4" t="s">
        <v>635</v>
      </c>
      <c r="D5737" s="4"/>
      <c r="E5737" s="14" t="s">
        <v>1711</v>
      </c>
      <c r="F5737" s="5">
        <v>701.6</v>
      </c>
      <c r="G5737" s="5">
        <v>698.8</v>
      </c>
      <c r="H5737" s="5">
        <v>3007.7</v>
      </c>
      <c r="I5737" s="5"/>
      <c r="J5737" s="5"/>
      <c r="K5737" s="5"/>
      <c r="L5737" s="5">
        <f>110+30.738</f>
        <v>140.738</v>
      </c>
      <c r="M5737" s="5">
        <f t="shared" si="4867"/>
        <v>842.33799999999997</v>
      </c>
      <c r="N5737" s="5">
        <v>10896.820030000001</v>
      </c>
      <c r="O5737" s="5">
        <v>566.54750000000001</v>
      </c>
      <c r="P5737" s="5">
        <v>0</v>
      </c>
      <c r="Q5737" s="5">
        <v>0</v>
      </c>
      <c r="R5737" s="5">
        <v>0</v>
      </c>
      <c r="S5737" s="5">
        <v>0</v>
      </c>
      <c r="T5737" s="5">
        <v>10896.81963</v>
      </c>
      <c r="U5737" s="5">
        <v>0</v>
      </c>
      <c r="V5737" s="36">
        <v>0</v>
      </c>
      <c r="W5737" s="5">
        <f t="shared" si="4872"/>
        <v>99.999996329204293</v>
      </c>
      <c r="X5737" s="26"/>
    </row>
    <row r="5738" spans="1:25" ht="31.5" x14ac:dyDescent="0.25">
      <c r="A5738" s="4" t="s">
        <v>625</v>
      </c>
      <c r="B5738" s="4" t="s">
        <v>1341</v>
      </c>
      <c r="C5738" s="4" t="s">
        <v>635</v>
      </c>
      <c r="D5738" s="4" t="s">
        <v>73</v>
      </c>
      <c r="E5738" s="14" t="s">
        <v>475</v>
      </c>
      <c r="F5738" s="5">
        <f t="shared" ref="F5738:L5739" si="4896">F5739</f>
        <v>8175.1</v>
      </c>
      <c r="G5738" s="5">
        <f t="shared" si="4896"/>
        <v>8175.1</v>
      </c>
      <c r="H5738" s="5">
        <f t="shared" si="4896"/>
        <v>8175.1</v>
      </c>
      <c r="I5738" s="5">
        <f t="shared" si="4896"/>
        <v>0</v>
      </c>
      <c r="J5738" s="5">
        <f t="shared" si="4896"/>
        <v>0</v>
      </c>
      <c r="K5738" s="5">
        <f t="shared" si="4896"/>
        <v>0</v>
      </c>
      <c r="L5738" s="5">
        <f t="shared" si="4896"/>
        <v>-570.76400000000001</v>
      </c>
      <c r="M5738" s="5">
        <f t="shared" si="4867"/>
        <v>7604.3360000000002</v>
      </c>
      <c r="N5738" s="5">
        <v>10896.820030000001</v>
      </c>
      <c r="O5738" s="5">
        <f>O5739</f>
        <v>4352.2590499999997</v>
      </c>
      <c r="P5738" s="5">
        <f t="shared" ref="P5738:V5739" si="4897">P5739</f>
        <v>0</v>
      </c>
      <c r="Q5738" s="5">
        <f t="shared" si="4897"/>
        <v>0</v>
      </c>
      <c r="R5738" s="5">
        <f t="shared" si="4897"/>
        <v>0</v>
      </c>
      <c r="S5738" s="5">
        <f t="shared" si="4897"/>
        <v>0</v>
      </c>
      <c r="T5738" s="5">
        <v>10896.81963</v>
      </c>
      <c r="U5738" s="5">
        <f t="shared" si="4897"/>
        <v>0</v>
      </c>
      <c r="V5738" s="36">
        <f t="shared" si="4897"/>
        <v>0</v>
      </c>
      <c r="W5738" s="5">
        <f t="shared" si="4872"/>
        <v>99.999996329204293</v>
      </c>
      <c r="X5738" s="26"/>
    </row>
    <row r="5739" spans="1:25" hidden="1" x14ac:dyDescent="0.25">
      <c r="A5739" s="4" t="s">
        <v>625</v>
      </c>
      <c r="B5739" s="4" t="s">
        <v>1341</v>
      </c>
      <c r="C5739" s="4" t="s">
        <v>635</v>
      </c>
      <c r="D5739" s="4" t="s">
        <v>107</v>
      </c>
      <c r="E5739" s="14" t="s">
        <v>476</v>
      </c>
      <c r="F5739" s="5">
        <f t="shared" si="4896"/>
        <v>8175.1</v>
      </c>
      <c r="G5739" s="5">
        <f t="shared" si="4896"/>
        <v>8175.1</v>
      </c>
      <c r="H5739" s="5">
        <f t="shared" si="4896"/>
        <v>8175.1</v>
      </c>
      <c r="I5739" s="5">
        <f t="shared" si="4896"/>
        <v>0</v>
      </c>
      <c r="J5739" s="5">
        <f t="shared" si="4896"/>
        <v>0</v>
      </c>
      <c r="K5739" s="5">
        <f t="shared" si="4896"/>
        <v>0</v>
      </c>
      <c r="L5739" s="5">
        <f t="shared" si="4896"/>
        <v>-570.76400000000001</v>
      </c>
      <c r="M5739" s="5">
        <f t="shared" si="4867"/>
        <v>7604.3360000000002</v>
      </c>
      <c r="N5739" s="5">
        <v>0</v>
      </c>
      <c r="O5739" s="5">
        <f>O5740</f>
        <v>4352.2590499999997</v>
      </c>
      <c r="P5739" s="5">
        <f t="shared" si="4897"/>
        <v>0</v>
      </c>
      <c r="Q5739" s="5">
        <f t="shared" si="4897"/>
        <v>0</v>
      </c>
      <c r="R5739" s="5">
        <f t="shared" si="4897"/>
        <v>0</v>
      </c>
      <c r="S5739" s="5">
        <f t="shared" si="4897"/>
        <v>0</v>
      </c>
      <c r="T5739" s="5">
        <v>0</v>
      </c>
      <c r="U5739" s="5">
        <f t="shared" si="4897"/>
        <v>0</v>
      </c>
      <c r="V5739" s="36">
        <f t="shared" si="4897"/>
        <v>0</v>
      </c>
      <c r="W5739" s="5" t="e">
        <f t="shared" si="4872"/>
        <v>#DIV/0!</v>
      </c>
      <c r="X5739" s="24" t="s">
        <v>1214</v>
      </c>
    </row>
    <row r="5740" spans="1:25" x14ac:dyDescent="0.25">
      <c r="A5740" s="4" t="s">
        <v>625</v>
      </c>
      <c r="B5740" s="4" t="s">
        <v>1341</v>
      </c>
      <c r="C5740" s="4" t="s">
        <v>635</v>
      </c>
      <c r="D5740" s="4" t="s">
        <v>85</v>
      </c>
      <c r="E5740" s="14" t="s">
        <v>477</v>
      </c>
      <c r="F5740" s="5">
        <v>8175.1</v>
      </c>
      <c r="G5740" s="5">
        <v>8175.1</v>
      </c>
      <c r="H5740" s="5">
        <v>8175.1</v>
      </c>
      <c r="I5740" s="5"/>
      <c r="J5740" s="5"/>
      <c r="K5740" s="5"/>
      <c r="L5740" s="5">
        <f>-425.243-145.369-0.152</f>
        <v>-570.76400000000001</v>
      </c>
      <c r="M5740" s="5">
        <f t="shared" si="4867"/>
        <v>7604.3360000000002</v>
      </c>
      <c r="N5740" s="5">
        <v>10896.820030000001</v>
      </c>
      <c r="O5740" s="5">
        <v>4352.2590499999997</v>
      </c>
      <c r="P5740" s="5">
        <v>0</v>
      </c>
      <c r="Q5740" s="5">
        <v>0</v>
      </c>
      <c r="R5740" s="5">
        <v>0</v>
      </c>
      <c r="S5740" s="5">
        <v>0</v>
      </c>
      <c r="T5740" s="5">
        <v>10896.81963</v>
      </c>
      <c r="U5740" s="5">
        <v>0</v>
      </c>
      <c r="V5740" s="36">
        <v>0</v>
      </c>
      <c r="W5740" s="5">
        <f t="shared" si="4872"/>
        <v>99.999996329204293</v>
      </c>
      <c r="X5740" s="26"/>
    </row>
    <row r="5741" spans="1:25" ht="47.25" x14ac:dyDescent="0.25">
      <c r="A5741" s="4" t="s">
        <v>625</v>
      </c>
      <c r="B5741" s="4" t="s">
        <v>1341</v>
      </c>
      <c r="C5741" s="4" t="s">
        <v>1231</v>
      </c>
      <c r="D5741" s="4"/>
      <c r="E5741" s="14" t="s">
        <v>1232</v>
      </c>
      <c r="F5741" s="5">
        <f t="shared" ref="F5741:L5741" si="4898">F5742</f>
        <v>2764.9</v>
      </c>
      <c r="G5741" s="5">
        <f t="shared" si="4898"/>
        <v>2764.9</v>
      </c>
      <c r="H5741" s="5">
        <f t="shared" si="4898"/>
        <v>2764.9</v>
      </c>
      <c r="I5741" s="5">
        <f t="shared" si="4898"/>
        <v>0</v>
      </c>
      <c r="J5741" s="5">
        <f t="shared" si="4898"/>
        <v>0</v>
      </c>
      <c r="K5741" s="5">
        <f t="shared" si="4898"/>
        <v>0</v>
      </c>
      <c r="L5741" s="5">
        <f t="shared" si="4898"/>
        <v>27.393999999999998</v>
      </c>
      <c r="M5741" s="5">
        <f t="shared" si="4867"/>
        <v>2792.2939999999999</v>
      </c>
      <c r="N5741" s="5">
        <v>5068.3835300000001</v>
      </c>
      <c r="O5741" s="5">
        <f>O5742</f>
        <v>2792.2932999999998</v>
      </c>
      <c r="P5741" s="5">
        <f t="shared" ref="P5741:V5741" si="4899">P5742</f>
        <v>0</v>
      </c>
      <c r="Q5741" s="5">
        <f t="shared" si="4899"/>
        <v>0</v>
      </c>
      <c r="R5741" s="5">
        <f t="shared" si="4899"/>
        <v>0</v>
      </c>
      <c r="S5741" s="5">
        <f t="shared" si="4899"/>
        <v>0</v>
      </c>
      <c r="T5741" s="5">
        <v>4887.2980500000003</v>
      </c>
      <c r="U5741" s="5">
        <f t="shared" si="4899"/>
        <v>0</v>
      </c>
      <c r="V5741" s="36">
        <f t="shared" si="4899"/>
        <v>0</v>
      </c>
      <c r="W5741" s="5">
        <f t="shared" si="4872"/>
        <v>96.427155148615995</v>
      </c>
      <c r="X5741" s="26"/>
    </row>
    <row r="5742" spans="1:25" ht="31.5" x14ac:dyDescent="0.25">
      <c r="A5742" s="4" t="s">
        <v>625</v>
      </c>
      <c r="B5742" s="4" t="s">
        <v>1341</v>
      </c>
      <c r="C5742" s="4" t="s">
        <v>1231</v>
      </c>
      <c r="D5742" s="4" t="s">
        <v>73</v>
      </c>
      <c r="E5742" s="14" t="s">
        <v>475</v>
      </c>
      <c r="F5742" s="5">
        <f t="shared" ref="F5742:L5742" si="4900">F5743+F5744</f>
        <v>2764.9</v>
      </c>
      <c r="G5742" s="5">
        <f t="shared" si="4900"/>
        <v>2764.9</v>
      </c>
      <c r="H5742" s="5">
        <f t="shared" si="4900"/>
        <v>2764.9</v>
      </c>
      <c r="I5742" s="5">
        <f t="shared" si="4900"/>
        <v>0</v>
      </c>
      <c r="J5742" s="5">
        <f t="shared" si="4900"/>
        <v>0</v>
      </c>
      <c r="K5742" s="5">
        <f t="shared" si="4900"/>
        <v>0</v>
      </c>
      <c r="L5742" s="5">
        <f t="shared" si="4900"/>
        <v>27.393999999999998</v>
      </c>
      <c r="M5742" s="5">
        <f t="shared" si="4867"/>
        <v>2792.2939999999999</v>
      </c>
      <c r="N5742" s="5">
        <v>5068.3835300000001</v>
      </c>
      <c r="O5742" s="5">
        <f>O5743+O5744</f>
        <v>2792.2932999999998</v>
      </c>
      <c r="P5742" s="5">
        <f t="shared" ref="P5742:V5742" si="4901">P5743+P5744</f>
        <v>0</v>
      </c>
      <c r="Q5742" s="5">
        <f t="shared" si="4901"/>
        <v>0</v>
      </c>
      <c r="R5742" s="5">
        <f t="shared" si="4901"/>
        <v>0</v>
      </c>
      <c r="S5742" s="5">
        <f t="shared" si="4901"/>
        <v>0</v>
      </c>
      <c r="T5742" s="5">
        <v>4887.2980500000003</v>
      </c>
      <c r="U5742" s="5">
        <f t="shared" si="4901"/>
        <v>0</v>
      </c>
      <c r="V5742" s="36">
        <f t="shared" si="4901"/>
        <v>0</v>
      </c>
      <c r="W5742" s="5">
        <f t="shared" si="4872"/>
        <v>96.427155148615995</v>
      </c>
      <c r="X5742" s="26"/>
    </row>
    <row r="5743" spans="1:25" x14ac:dyDescent="0.25">
      <c r="A5743" s="4" t="s">
        <v>625</v>
      </c>
      <c r="B5743" s="4" t="s">
        <v>1341</v>
      </c>
      <c r="C5743" s="4" t="s">
        <v>1231</v>
      </c>
      <c r="D5743" s="4" t="s">
        <v>85</v>
      </c>
      <c r="E5743" s="14" t="s">
        <v>477</v>
      </c>
      <c r="F5743" s="5">
        <v>2044</v>
      </c>
      <c r="G5743" s="5">
        <v>2044</v>
      </c>
      <c r="H5743" s="5">
        <v>2044</v>
      </c>
      <c r="I5743" s="5"/>
      <c r="J5743" s="5"/>
      <c r="K5743" s="5"/>
      <c r="L5743" s="5">
        <f>-0.056+30</f>
        <v>29.943999999999999</v>
      </c>
      <c r="M5743" s="5">
        <f t="shared" si="4867"/>
        <v>2073.944</v>
      </c>
      <c r="N5743" s="5">
        <v>5068.3835300000001</v>
      </c>
      <c r="O5743" s="5">
        <v>2073.9432999999999</v>
      </c>
      <c r="P5743" s="5">
        <v>0</v>
      </c>
      <c r="Q5743" s="5">
        <v>0</v>
      </c>
      <c r="R5743" s="5">
        <v>0</v>
      </c>
      <c r="S5743" s="5">
        <v>0</v>
      </c>
      <c r="T5743" s="5">
        <v>4887.2980500000003</v>
      </c>
      <c r="U5743" s="5">
        <v>0</v>
      </c>
      <c r="V5743" s="36">
        <v>0</v>
      </c>
      <c r="W5743" s="5">
        <f t="shared" si="4872"/>
        <v>96.427155148615995</v>
      </c>
      <c r="X5743" s="26"/>
    </row>
    <row r="5744" spans="1:25" ht="47.25" x14ac:dyDescent="0.25">
      <c r="A5744" s="4" t="s">
        <v>625</v>
      </c>
      <c r="B5744" s="4" t="s">
        <v>1341</v>
      </c>
      <c r="C5744" s="4" t="s">
        <v>1712</v>
      </c>
      <c r="D5744" s="4"/>
      <c r="E5744" s="14" t="s">
        <v>1462</v>
      </c>
      <c r="F5744" s="5">
        <v>720.9</v>
      </c>
      <c r="G5744" s="5">
        <v>720.9</v>
      </c>
      <c r="H5744" s="5">
        <v>720.9</v>
      </c>
      <c r="I5744" s="5"/>
      <c r="J5744" s="5"/>
      <c r="K5744" s="5"/>
      <c r="L5744" s="5">
        <v>-2.5499999999999998</v>
      </c>
      <c r="M5744" s="5">
        <f t="shared" si="4867"/>
        <v>718.35</v>
      </c>
      <c r="N5744" s="5">
        <v>34840.871030000002</v>
      </c>
      <c r="O5744" s="5">
        <v>718.35</v>
      </c>
      <c r="P5744" s="5">
        <v>0</v>
      </c>
      <c r="Q5744" s="5">
        <v>0</v>
      </c>
      <c r="R5744" s="5">
        <v>0</v>
      </c>
      <c r="S5744" s="5">
        <v>0</v>
      </c>
      <c r="T5744" s="5">
        <v>34840.871030000002</v>
      </c>
      <c r="U5744" s="5">
        <v>0</v>
      </c>
      <c r="V5744" s="36">
        <v>0</v>
      </c>
      <c r="W5744" s="5">
        <f t="shared" si="4872"/>
        <v>100</v>
      </c>
      <c r="X5744" s="26"/>
    </row>
    <row r="5745" spans="1:25" ht="31.5" x14ac:dyDescent="0.25">
      <c r="A5745" s="4" t="s">
        <v>625</v>
      </c>
      <c r="B5745" s="4" t="s">
        <v>1341</v>
      </c>
      <c r="C5745" s="4" t="s">
        <v>1712</v>
      </c>
      <c r="D5745" s="4" t="s">
        <v>73</v>
      </c>
      <c r="E5745" s="14" t="s">
        <v>475</v>
      </c>
      <c r="F5745" s="5">
        <f t="shared" ref="F5745:L5746" si="4902">F5746</f>
        <v>0</v>
      </c>
      <c r="G5745" s="5">
        <f t="shared" si="4902"/>
        <v>0</v>
      </c>
      <c r="H5745" s="5">
        <f t="shared" si="4902"/>
        <v>0</v>
      </c>
      <c r="I5745" s="5">
        <f t="shared" si="4902"/>
        <v>0</v>
      </c>
      <c r="J5745" s="5">
        <f t="shared" si="4902"/>
        <v>0</v>
      </c>
      <c r="K5745" s="5">
        <f t="shared" si="4902"/>
        <v>0</v>
      </c>
      <c r="L5745" s="5">
        <f t="shared" si="4902"/>
        <v>0</v>
      </c>
      <c r="M5745" s="5">
        <f t="shared" si="4867"/>
        <v>0</v>
      </c>
      <c r="N5745" s="5">
        <v>34840.871030000002</v>
      </c>
      <c r="O5745" s="5">
        <f>O5746</f>
        <v>0</v>
      </c>
      <c r="P5745" s="5">
        <f t="shared" ref="P5745:V5746" si="4903">P5746</f>
        <v>0</v>
      </c>
      <c r="Q5745" s="5">
        <f t="shared" si="4903"/>
        <v>0</v>
      </c>
      <c r="R5745" s="5">
        <f t="shared" si="4903"/>
        <v>0</v>
      </c>
      <c r="S5745" s="5">
        <f t="shared" si="4903"/>
        <v>0</v>
      </c>
      <c r="T5745" s="5">
        <v>34840.871030000002</v>
      </c>
      <c r="U5745" s="5">
        <f t="shared" si="4903"/>
        <v>0</v>
      </c>
      <c r="V5745" s="36">
        <f t="shared" si="4903"/>
        <v>0</v>
      </c>
      <c r="W5745" s="5">
        <f t="shared" si="4872"/>
        <v>100</v>
      </c>
      <c r="X5745" s="26"/>
      <c r="Y5745" s="2" t="s">
        <v>1236</v>
      </c>
    </row>
    <row r="5746" spans="1:25" x14ac:dyDescent="0.25">
      <c r="A5746" s="4" t="s">
        <v>625</v>
      </c>
      <c r="B5746" s="4" t="s">
        <v>1341</v>
      </c>
      <c r="C5746" s="4" t="s">
        <v>1712</v>
      </c>
      <c r="D5746" s="4" t="s">
        <v>85</v>
      </c>
      <c r="E5746" s="14" t="s">
        <v>477</v>
      </c>
      <c r="F5746" s="5">
        <f t="shared" si="4902"/>
        <v>0</v>
      </c>
      <c r="G5746" s="5">
        <f t="shared" si="4902"/>
        <v>0</v>
      </c>
      <c r="H5746" s="5">
        <f t="shared" si="4902"/>
        <v>0</v>
      </c>
      <c r="I5746" s="5">
        <f t="shared" si="4902"/>
        <v>0</v>
      </c>
      <c r="J5746" s="5">
        <f t="shared" si="4902"/>
        <v>0</v>
      </c>
      <c r="K5746" s="5">
        <f t="shared" si="4902"/>
        <v>0</v>
      </c>
      <c r="L5746" s="5">
        <f t="shared" si="4902"/>
        <v>0</v>
      </c>
      <c r="M5746" s="5">
        <f t="shared" si="4867"/>
        <v>0</v>
      </c>
      <c r="N5746" s="5">
        <v>34840.871030000002</v>
      </c>
      <c r="O5746" s="5">
        <f>O5747</f>
        <v>0</v>
      </c>
      <c r="P5746" s="5">
        <f t="shared" si="4903"/>
        <v>0</v>
      </c>
      <c r="Q5746" s="5">
        <f t="shared" si="4903"/>
        <v>0</v>
      </c>
      <c r="R5746" s="5">
        <f t="shared" si="4903"/>
        <v>0</v>
      </c>
      <c r="S5746" s="5">
        <f t="shared" si="4903"/>
        <v>0</v>
      </c>
      <c r="T5746" s="5">
        <v>34840.871030000002</v>
      </c>
      <c r="U5746" s="5">
        <f t="shared" si="4903"/>
        <v>0</v>
      </c>
      <c r="V5746" s="36">
        <f t="shared" si="4903"/>
        <v>0</v>
      </c>
      <c r="W5746" s="5">
        <f t="shared" si="4872"/>
        <v>100</v>
      </c>
      <c r="X5746" s="26"/>
      <c r="Y5746" s="2" t="s">
        <v>1236</v>
      </c>
    </row>
    <row r="5747" spans="1:25" ht="47.25" x14ac:dyDescent="0.25">
      <c r="A5747" s="4" t="s">
        <v>625</v>
      </c>
      <c r="B5747" s="4" t="s">
        <v>1341</v>
      </c>
      <c r="C5747" s="4" t="s">
        <v>624</v>
      </c>
      <c r="D5747" s="4"/>
      <c r="E5747" s="14" t="s">
        <v>902</v>
      </c>
      <c r="F5747" s="5"/>
      <c r="G5747" s="5"/>
      <c r="H5747" s="5"/>
      <c r="I5747" s="5"/>
      <c r="J5747" s="5"/>
      <c r="K5747" s="5"/>
      <c r="L5747" s="5"/>
      <c r="M5747" s="5">
        <f t="shared" si="4867"/>
        <v>0</v>
      </c>
      <c r="N5747" s="5">
        <v>681765.82199999993</v>
      </c>
      <c r="O5747" s="5">
        <v>0</v>
      </c>
      <c r="P5747" s="5">
        <v>0</v>
      </c>
      <c r="Q5747" s="5">
        <v>0</v>
      </c>
      <c r="R5747" s="5">
        <v>0</v>
      </c>
      <c r="S5747" s="5">
        <v>0</v>
      </c>
      <c r="T5747" s="5">
        <v>681765.82107999991</v>
      </c>
      <c r="U5747" s="5">
        <v>0</v>
      </c>
      <c r="V5747" s="36">
        <v>0</v>
      </c>
      <c r="W5747" s="5">
        <f t="shared" si="4872"/>
        <v>99.999999865056296</v>
      </c>
      <c r="X5747" s="26"/>
      <c r="Y5747" s="2" t="s">
        <v>1236</v>
      </c>
    </row>
    <row r="5748" spans="1:25" ht="47.25" x14ac:dyDescent="0.25">
      <c r="A5748" s="4" t="s">
        <v>625</v>
      </c>
      <c r="B5748" s="4" t="s">
        <v>1341</v>
      </c>
      <c r="C5748" s="4" t="s">
        <v>623</v>
      </c>
      <c r="D5748" s="4"/>
      <c r="E5748" s="14" t="s">
        <v>497</v>
      </c>
      <c r="F5748" s="5"/>
      <c r="G5748" s="5"/>
      <c r="H5748" s="5"/>
      <c r="I5748" s="5"/>
      <c r="J5748" s="5"/>
      <c r="K5748" s="5"/>
      <c r="L5748" s="5"/>
      <c r="M5748" s="5">
        <f>M5749</f>
        <v>0</v>
      </c>
      <c r="N5748" s="5">
        <v>645595.89899999998</v>
      </c>
      <c r="O5748" s="5">
        <f t="shared" ref="O5748:V5749" si="4904">O5749</f>
        <v>120</v>
      </c>
      <c r="P5748" s="5">
        <f t="shared" si="4904"/>
        <v>233425.21478000001</v>
      </c>
      <c r="Q5748" s="5">
        <f t="shared" si="4904"/>
        <v>120</v>
      </c>
      <c r="R5748" s="5">
        <f t="shared" si="4904"/>
        <v>0</v>
      </c>
      <c r="S5748" s="5">
        <f t="shared" si="4904"/>
        <v>0</v>
      </c>
      <c r="T5748" s="5">
        <v>645595.89807999996</v>
      </c>
      <c r="U5748" s="5">
        <f t="shared" si="4904"/>
        <v>233425.21408000001</v>
      </c>
      <c r="V5748" s="36">
        <f t="shared" si="4904"/>
        <v>0</v>
      </c>
      <c r="W5748" s="5">
        <f t="shared" si="4872"/>
        <v>99.999999857495993</v>
      </c>
      <c r="X5748" s="26"/>
    </row>
    <row r="5749" spans="1:25" ht="31.5" x14ac:dyDescent="0.25">
      <c r="A5749" s="4" t="s">
        <v>625</v>
      </c>
      <c r="B5749" s="4" t="s">
        <v>1341</v>
      </c>
      <c r="C5749" s="4" t="s">
        <v>623</v>
      </c>
      <c r="D5749" s="4" t="s">
        <v>73</v>
      </c>
      <c r="E5749" s="14" t="s">
        <v>475</v>
      </c>
      <c r="F5749" s="5"/>
      <c r="G5749" s="5"/>
      <c r="H5749" s="5"/>
      <c r="I5749" s="5"/>
      <c r="J5749" s="5"/>
      <c r="K5749" s="5"/>
      <c r="L5749" s="5"/>
      <c r="M5749" s="5">
        <f>M5750</f>
        <v>0</v>
      </c>
      <c r="N5749" s="5">
        <v>645595.89899999998</v>
      </c>
      <c r="O5749" s="5">
        <f t="shared" si="4904"/>
        <v>120</v>
      </c>
      <c r="P5749" s="5">
        <f t="shared" si="4904"/>
        <v>233425.21478000001</v>
      </c>
      <c r="Q5749" s="5">
        <f t="shared" si="4904"/>
        <v>120</v>
      </c>
      <c r="R5749" s="5">
        <f t="shared" si="4904"/>
        <v>0</v>
      </c>
      <c r="S5749" s="5">
        <f t="shared" si="4904"/>
        <v>0</v>
      </c>
      <c r="T5749" s="5">
        <v>645595.89807999996</v>
      </c>
      <c r="U5749" s="5">
        <f t="shared" si="4904"/>
        <v>233425.21408000001</v>
      </c>
      <c r="V5749" s="36">
        <f t="shared" si="4904"/>
        <v>0</v>
      </c>
      <c r="W5749" s="5">
        <f t="shared" si="4872"/>
        <v>99.999999857495993</v>
      </c>
      <c r="X5749" s="26"/>
    </row>
    <row r="5750" spans="1:25" x14ac:dyDescent="0.25">
      <c r="A5750" s="4" t="s">
        <v>625</v>
      </c>
      <c r="B5750" s="4" t="s">
        <v>1341</v>
      </c>
      <c r="C5750" s="4" t="s">
        <v>623</v>
      </c>
      <c r="D5750" s="4" t="s">
        <v>107</v>
      </c>
      <c r="E5750" s="14" t="s">
        <v>476</v>
      </c>
      <c r="F5750" s="5"/>
      <c r="G5750" s="5"/>
      <c r="H5750" s="5"/>
      <c r="I5750" s="5"/>
      <c r="J5750" s="5"/>
      <c r="K5750" s="5"/>
      <c r="L5750" s="5"/>
      <c r="M5750" s="5">
        <v>0</v>
      </c>
      <c r="N5750" s="5">
        <v>233425.21478000001</v>
      </c>
      <c r="O5750" s="5">
        <v>120</v>
      </c>
      <c r="P5750" s="5">
        <f>N5750</f>
        <v>233425.21478000001</v>
      </c>
      <c r="Q5750" s="5">
        <f>O5750</f>
        <v>120</v>
      </c>
      <c r="R5750" s="5">
        <v>0</v>
      </c>
      <c r="S5750" s="5">
        <v>0</v>
      </c>
      <c r="T5750" s="5">
        <v>233425.21408000001</v>
      </c>
      <c r="U5750" s="5">
        <f>T5750</f>
        <v>233425.21408000001</v>
      </c>
      <c r="V5750" s="36">
        <v>0</v>
      </c>
      <c r="W5750" s="5">
        <f t="shared" si="4872"/>
        <v>99.999999700118082</v>
      </c>
      <c r="X5750" s="26"/>
    </row>
    <row r="5751" spans="1:25" x14ac:dyDescent="0.25">
      <c r="A5751" s="4" t="s">
        <v>625</v>
      </c>
      <c r="B5751" s="4" t="s">
        <v>1341</v>
      </c>
      <c r="C5751" s="4" t="s">
        <v>623</v>
      </c>
      <c r="D5751" s="4" t="s">
        <v>85</v>
      </c>
      <c r="E5751" s="14" t="s">
        <v>477</v>
      </c>
      <c r="F5751" s="5"/>
      <c r="G5751" s="5"/>
      <c r="H5751" s="5"/>
      <c r="I5751" s="5"/>
      <c r="J5751" s="5"/>
      <c r="K5751" s="5"/>
      <c r="L5751" s="5"/>
      <c r="M5751" s="5">
        <f>M5752</f>
        <v>0</v>
      </c>
      <c r="N5751" s="5">
        <v>412170.68422</v>
      </c>
      <c r="O5751" s="5">
        <f t="shared" ref="O5751:V5752" si="4905">O5752</f>
        <v>0</v>
      </c>
      <c r="P5751" s="5">
        <f t="shared" si="4905"/>
        <v>13306.323</v>
      </c>
      <c r="Q5751" s="5">
        <f t="shared" si="4905"/>
        <v>0</v>
      </c>
      <c r="R5751" s="5">
        <f t="shared" si="4905"/>
        <v>0</v>
      </c>
      <c r="S5751" s="5">
        <f t="shared" si="4905"/>
        <v>0</v>
      </c>
      <c r="T5751" s="5">
        <v>412170.68400000001</v>
      </c>
      <c r="U5751" s="5">
        <f t="shared" si="4905"/>
        <v>13306.323</v>
      </c>
      <c r="V5751" s="5">
        <f t="shared" si="4905"/>
        <v>0</v>
      </c>
      <c r="W5751" s="5">
        <f t="shared" si="4872"/>
        <v>99.999999946624058</v>
      </c>
      <c r="X5751" s="26"/>
    </row>
    <row r="5752" spans="1:25" ht="63" x14ac:dyDescent="0.25">
      <c r="A5752" s="4" t="s">
        <v>625</v>
      </c>
      <c r="B5752" s="4" t="s">
        <v>1341</v>
      </c>
      <c r="C5752" s="4" t="s">
        <v>628</v>
      </c>
      <c r="D5752" s="4"/>
      <c r="E5752" s="14" t="s">
        <v>1255</v>
      </c>
      <c r="F5752" s="5"/>
      <c r="G5752" s="5"/>
      <c r="H5752" s="5"/>
      <c r="I5752" s="5"/>
      <c r="J5752" s="5"/>
      <c r="K5752" s="5"/>
      <c r="L5752" s="5"/>
      <c r="M5752" s="5">
        <f>M5753</f>
        <v>0</v>
      </c>
      <c r="N5752" s="5">
        <v>13306.323</v>
      </c>
      <c r="O5752" s="5">
        <f t="shared" si="4905"/>
        <v>0</v>
      </c>
      <c r="P5752" s="5">
        <f t="shared" si="4905"/>
        <v>13306.323</v>
      </c>
      <c r="Q5752" s="5">
        <f t="shared" si="4905"/>
        <v>0</v>
      </c>
      <c r="R5752" s="5">
        <f t="shared" si="4905"/>
        <v>0</v>
      </c>
      <c r="S5752" s="5">
        <f t="shared" si="4905"/>
        <v>0</v>
      </c>
      <c r="T5752" s="5">
        <v>13306.323</v>
      </c>
      <c r="U5752" s="5">
        <f t="shared" si="4905"/>
        <v>13306.323</v>
      </c>
      <c r="V5752" s="5">
        <f t="shared" si="4905"/>
        <v>0</v>
      </c>
      <c r="W5752" s="5">
        <f t="shared" si="4872"/>
        <v>100</v>
      </c>
      <c r="X5752" s="26"/>
    </row>
    <row r="5753" spans="1:25" ht="31.5" x14ac:dyDescent="0.25">
      <c r="A5753" s="4" t="s">
        <v>625</v>
      </c>
      <c r="B5753" s="4" t="s">
        <v>1341</v>
      </c>
      <c r="C5753" s="4" t="s">
        <v>628</v>
      </c>
      <c r="D5753" s="4" t="s">
        <v>73</v>
      </c>
      <c r="E5753" s="14" t="s">
        <v>475</v>
      </c>
      <c r="F5753" s="5"/>
      <c r="G5753" s="5"/>
      <c r="H5753" s="5"/>
      <c r="I5753" s="5"/>
      <c r="J5753" s="5"/>
      <c r="K5753" s="5"/>
      <c r="L5753" s="5"/>
      <c r="M5753" s="5">
        <v>0</v>
      </c>
      <c r="N5753" s="5">
        <v>13306.323</v>
      </c>
      <c r="O5753" s="5">
        <v>0</v>
      </c>
      <c r="P5753" s="5">
        <f>N5753</f>
        <v>13306.323</v>
      </c>
      <c r="Q5753" s="5">
        <v>0</v>
      </c>
      <c r="R5753" s="5">
        <v>0</v>
      </c>
      <c r="S5753" s="5">
        <v>0</v>
      </c>
      <c r="T5753" s="5">
        <v>13306.323</v>
      </c>
      <c r="U5753" s="5">
        <f>T5753</f>
        <v>13306.323</v>
      </c>
      <c r="V5753" s="5">
        <v>0</v>
      </c>
      <c r="W5753" s="5">
        <f t="shared" si="4872"/>
        <v>100</v>
      </c>
      <c r="X5753" s="26"/>
    </row>
    <row r="5754" spans="1:25" x14ac:dyDescent="0.25">
      <c r="A5754" s="4" t="s">
        <v>625</v>
      </c>
      <c r="B5754" s="4" t="s">
        <v>1341</v>
      </c>
      <c r="C5754" s="4" t="s">
        <v>628</v>
      </c>
      <c r="D5754" s="4" t="s">
        <v>85</v>
      </c>
      <c r="E5754" s="14" t="s">
        <v>477</v>
      </c>
      <c r="F5754" s="5">
        <f t="shared" ref="F5754:L5755" si="4906">F5755</f>
        <v>57.5</v>
      </c>
      <c r="G5754" s="5">
        <f t="shared" si="4906"/>
        <v>57.5</v>
      </c>
      <c r="H5754" s="5">
        <f t="shared" si="4906"/>
        <v>115</v>
      </c>
      <c r="I5754" s="5">
        <f t="shared" si="4906"/>
        <v>0</v>
      </c>
      <c r="J5754" s="5">
        <f t="shared" si="4906"/>
        <v>0</v>
      </c>
      <c r="K5754" s="5">
        <f t="shared" si="4906"/>
        <v>0</v>
      </c>
      <c r="L5754" s="5">
        <f t="shared" si="4906"/>
        <v>-34.5</v>
      </c>
      <c r="M5754" s="5">
        <f t="shared" si="4867"/>
        <v>23</v>
      </c>
      <c r="N5754" s="5">
        <v>13306.323</v>
      </c>
      <c r="O5754" s="5">
        <f>O5755</f>
        <v>23</v>
      </c>
      <c r="P5754" s="5">
        <f t="shared" ref="P5754:V5755" si="4907">P5755</f>
        <v>0</v>
      </c>
      <c r="Q5754" s="5">
        <f t="shared" si="4907"/>
        <v>0</v>
      </c>
      <c r="R5754" s="5">
        <f t="shared" si="4907"/>
        <v>0</v>
      </c>
      <c r="S5754" s="5">
        <f t="shared" si="4907"/>
        <v>0</v>
      </c>
      <c r="T5754" s="5">
        <v>13306.323</v>
      </c>
      <c r="U5754" s="5">
        <f t="shared" si="4907"/>
        <v>0</v>
      </c>
      <c r="V5754" s="36">
        <f t="shared" si="4907"/>
        <v>0</v>
      </c>
      <c r="W5754" s="5">
        <f t="shared" si="4872"/>
        <v>100</v>
      </c>
      <c r="X5754" s="26"/>
    </row>
    <row r="5755" spans="1:25" ht="47.25" hidden="1" x14ac:dyDescent="0.25">
      <c r="A5755" s="4" t="s">
        <v>625</v>
      </c>
      <c r="B5755" s="4" t="s">
        <v>1341</v>
      </c>
      <c r="C5755" s="4" t="s">
        <v>1103</v>
      </c>
      <c r="D5755" s="4"/>
      <c r="E5755" s="14" t="s">
        <v>1713</v>
      </c>
      <c r="F5755" s="5">
        <f t="shared" si="4906"/>
        <v>57.5</v>
      </c>
      <c r="G5755" s="5">
        <f t="shared" si="4906"/>
        <v>57.5</v>
      </c>
      <c r="H5755" s="5">
        <f t="shared" si="4906"/>
        <v>115</v>
      </c>
      <c r="I5755" s="5">
        <f t="shared" si="4906"/>
        <v>0</v>
      </c>
      <c r="J5755" s="5">
        <f t="shared" si="4906"/>
        <v>0</v>
      </c>
      <c r="K5755" s="5">
        <f t="shared" si="4906"/>
        <v>0</v>
      </c>
      <c r="L5755" s="5">
        <f t="shared" si="4906"/>
        <v>-34.5</v>
      </c>
      <c r="M5755" s="5">
        <f t="shared" si="4867"/>
        <v>23</v>
      </c>
      <c r="N5755" s="5">
        <v>0</v>
      </c>
      <c r="O5755" s="5">
        <f>O5756</f>
        <v>23</v>
      </c>
      <c r="P5755" s="5">
        <f t="shared" si="4907"/>
        <v>0</v>
      </c>
      <c r="Q5755" s="5">
        <f t="shared" si="4907"/>
        <v>0</v>
      </c>
      <c r="R5755" s="5">
        <f t="shared" si="4907"/>
        <v>0</v>
      </c>
      <c r="S5755" s="5">
        <f t="shared" si="4907"/>
        <v>0</v>
      </c>
      <c r="T5755" s="5">
        <v>0</v>
      </c>
      <c r="U5755" s="5">
        <f t="shared" si="4907"/>
        <v>0</v>
      </c>
      <c r="V5755" s="36">
        <f t="shared" si="4907"/>
        <v>0</v>
      </c>
      <c r="W5755" s="5" t="e">
        <f t="shared" si="4872"/>
        <v>#DIV/0!</v>
      </c>
      <c r="X5755" s="24" t="s">
        <v>1214</v>
      </c>
    </row>
    <row r="5756" spans="1:25" ht="31.5" hidden="1" x14ac:dyDescent="0.25">
      <c r="A5756" s="4" t="s">
        <v>625</v>
      </c>
      <c r="B5756" s="4" t="s">
        <v>1341</v>
      </c>
      <c r="C5756" s="4" t="s">
        <v>1103</v>
      </c>
      <c r="D5756" s="4" t="s">
        <v>73</v>
      </c>
      <c r="E5756" s="14" t="s">
        <v>475</v>
      </c>
      <c r="F5756" s="5">
        <v>57.5</v>
      </c>
      <c r="G5756" s="5">
        <v>57.5</v>
      </c>
      <c r="H5756" s="5">
        <v>115</v>
      </c>
      <c r="I5756" s="5"/>
      <c r="J5756" s="5"/>
      <c r="K5756" s="5"/>
      <c r="L5756" s="5">
        <v>-34.5</v>
      </c>
      <c r="M5756" s="5">
        <f t="shared" si="4867"/>
        <v>23</v>
      </c>
      <c r="N5756" s="5">
        <v>0</v>
      </c>
      <c r="O5756" s="5">
        <v>23</v>
      </c>
      <c r="P5756" s="5">
        <v>0</v>
      </c>
      <c r="Q5756" s="5">
        <v>0</v>
      </c>
      <c r="R5756" s="5">
        <v>0</v>
      </c>
      <c r="S5756" s="5">
        <v>0</v>
      </c>
      <c r="T5756" s="5">
        <v>0</v>
      </c>
      <c r="U5756" s="5">
        <v>0</v>
      </c>
      <c r="V5756" s="36">
        <v>0</v>
      </c>
      <c r="W5756" s="5" t="e">
        <f t="shared" si="4872"/>
        <v>#DIV/0!</v>
      </c>
      <c r="X5756" s="24" t="s">
        <v>1214</v>
      </c>
    </row>
    <row r="5757" spans="1:25" hidden="1" x14ac:dyDescent="0.25">
      <c r="A5757" s="4" t="s">
        <v>625</v>
      </c>
      <c r="B5757" s="4" t="s">
        <v>1341</v>
      </c>
      <c r="C5757" s="4" t="s">
        <v>1103</v>
      </c>
      <c r="D5757" s="4" t="s">
        <v>85</v>
      </c>
      <c r="E5757" s="14" t="s">
        <v>477</v>
      </c>
      <c r="F5757" s="5">
        <f t="shared" ref="F5757:L5758" si="4908">F5758</f>
        <v>310.5</v>
      </c>
      <c r="G5757" s="5">
        <f t="shared" si="4908"/>
        <v>310.5</v>
      </c>
      <c r="H5757" s="5">
        <f t="shared" si="4908"/>
        <v>310.5</v>
      </c>
      <c r="I5757" s="5">
        <f t="shared" si="4908"/>
        <v>0</v>
      </c>
      <c r="J5757" s="5">
        <f t="shared" si="4908"/>
        <v>0</v>
      </c>
      <c r="K5757" s="5">
        <f t="shared" si="4908"/>
        <v>0</v>
      </c>
      <c r="L5757" s="5">
        <f t="shared" si="4908"/>
        <v>-46</v>
      </c>
      <c r="M5757" s="5">
        <f t="shared" si="4867"/>
        <v>264.5</v>
      </c>
      <c r="N5757" s="5">
        <v>0</v>
      </c>
      <c r="O5757" s="5">
        <f>O5758</f>
        <v>195.5</v>
      </c>
      <c r="P5757" s="5">
        <f t="shared" ref="P5757:V5758" si="4909">P5758</f>
        <v>0</v>
      </c>
      <c r="Q5757" s="5">
        <f t="shared" si="4909"/>
        <v>0</v>
      </c>
      <c r="R5757" s="5">
        <f t="shared" si="4909"/>
        <v>0</v>
      </c>
      <c r="S5757" s="5">
        <f t="shared" si="4909"/>
        <v>0</v>
      </c>
      <c r="T5757" s="5">
        <v>0</v>
      </c>
      <c r="U5757" s="5">
        <f t="shared" si="4909"/>
        <v>0</v>
      </c>
      <c r="V5757" s="36">
        <f t="shared" si="4909"/>
        <v>0</v>
      </c>
      <c r="W5757" s="5" t="e">
        <f t="shared" si="4872"/>
        <v>#DIV/0!</v>
      </c>
      <c r="X5757" s="24" t="s">
        <v>1214</v>
      </c>
    </row>
    <row r="5758" spans="1:25" ht="31.5" hidden="1" x14ac:dyDescent="0.25">
      <c r="A5758" s="4" t="s">
        <v>625</v>
      </c>
      <c r="B5758" s="4" t="s">
        <v>1341</v>
      </c>
      <c r="C5758" s="4" t="s">
        <v>1309</v>
      </c>
      <c r="D5758" s="4"/>
      <c r="E5758" s="14" t="s">
        <v>1310</v>
      </c>
      <c r="F5758" s="5">
        <f t="shared" si="4908"/>
        <v>310.5</v>
      </c>
      <c r="G5758" s="5">
        <f t="shared" si="4908"/>
        <v>310.5</v>
      </c>
      <c r="H5758" s="5">
        <f t="shared" si="4908"/>
        <v>310.5</v>
      </c>
      <c r="I5758" s="5">
        <f t="shared" si="4908"/>
        <v>0</v>
      </c>
      <c r="J5758" s="5">
        <f t="shared" si="4908"/>
        <v>0</v>
      </c>
      <c r="K5758" s="5">
        <f t="shared" si="4908"/>
        <v>0</v>
      </c>
      <c r="L5758" s="5">
        <f t="shared" si="4908"/>
        <v>-46</v>
      </c>
      <c r="M5758" s="5">
        <f t="shared" si="4867"/>
        <v>264.5</v>
      </c>
      <c r="N5758" s="5">
        <v>0</v>
      </c>
      <c r="O5758" s="5">
        <f>O5759</f>
        <v>195.5</v>
      </c>
      <c r="P5758" s="5">
        <f t="shared" si="4909"/>
        <v>0</v>
      </c>
      <c r="Q5758" s="5">
        <f t="shared" si="4909"/>
        <v>0</v>
      </c>
      <c r="R5758" s="5">
        <f t="shared" si="4909"/>
        <v>0</v>
      </c>
      <c r="S5758" s="5">
        <f t="shared" si="4909"/>
        <v>0</v>
      </c>
      <c r="T5758" s="5">
        <v>0</v>
      </c>
      <c r="U5758" s="5">
        <f t="shared" si="4909"/>
        <v>0</v>
      </c>
      <c r="V5758" s="36">
        <f t="shared" si="4909"/>
        <v>0</v>
      </c>
      <c r="W5758" s="5" t="e">
        <f t="shared" si="4872"/>
        <v>#DIV/0!</v>
      </c>
      <c r="X5758" s="24" t="s">
        <v>1214</v>
      </c>
    </row>
    <row r="5759" spans="1:25" ht="31.5" hidden="1" x14ac:dyDescent="0.25">
      <c r="A5759" s="4" t="s">
        <v>625</v>
      </c>
      <c r="B5759" s="4" t="s">
        <v>1341</v>
      </c>
      <c r="C5759" s="4" t="s">
        <v>1309</v>
      </c>
      <c r="D5759" s="4" t="s">
        <v>73</v>
      </c>
      <c r="E5759" s="14" t="s">
        <v>475</v>
      </c>
      <c r="F5759" s="5">
        <v>310.5</v>
      </c>
      <c r="G5759" s="5">
        <v>310.5</v>
      </c>
      <c r="H5759" s="5">
        <v>310.5</v>
      </c>
      <c r="I5759" s="5"/>
      <c r="J5759" s="5"/>
      <c r="K5759" s="5"/>
      <c r="L5759" s="5">
        <v>-46</v>
      </c>
      <c r="M5759" s="5">
        <f t="shared" si="4867"/>
        <v>264.5</v>
      </c>
      <c r="N5759" s="5">
        <v>0</v>
      </c>
      <c r="O5759" s="5">
        <v>195.5</v>
      </c>
      <c r="P5759" s="5">
        <v>0</v>
      </c>
      <c r="Q5759" s="5">
        <v>0</v>
      </c>
      <c r="R5759" s="5">
        <v>0</v>
      </c>
      <c r="S5759" s="5">
        <v>0</v>
      </c>
      <c r="T5759" s="5">
        <v>0</v>
      </c>
      <c r="U5759" s="5">
        <v>0</v>
      </c>
      <c r="V5759" s="36">
        <v>0</v>
      </c>
      <c r="W5759" s="5" t="e">
        <f t="shared" si="4872"/>
        <v>#DIV/0!</v>
      </c>
      <c r="X5759" s="24" t="s">
        <v>1214</v>
      </c>
    </row>
    <row r="5760" spans="1:25" hidden="1" x14ac:dyDescent="0.25">
      <c r="A5760" s="4" t="s">
        <v>625</v>
      </c>
      <c r="B5760" s="4" t="s">
        <v>1341</v>
      </c>
      <c r="C5760" s="4" t="s">
        <v>1309</v>
      </c>
      <c r="D5760" s="4" t="s">
        <v>85</v>
      </c>
      <c r="E5760" s="14" t="s">
        <v>477</v>
      </c>
      <c r="F5760" s="5">
        <f t="shared" ref="F5760:L5761" si="4910">F5761</f>
        <v>0</v>
      </c>
      <c r="G5760" s="5">
        <f t="shared" si="4910"/>
        <v>0</v>
      </c>
      <c r="H5760" s="5">
        <f t="shared" si="4910"/>
        <v>0</v>
      </c>
      <c r="I5760" s="5">
        <f t="shared" si="4910"/>
        <v>0</v>
      </c>
      <c r="J5760" s="5">
        <f t="shared" si="4910"/>
        <v>0</v>
      </c>
      <c r="K5760" s="5">
        <f t="shared" si="4910"/>
        <v>0</v>
      </c>
      <c r="L5760" s="5">
        <f t="shared" si="4910"/>
        <v>0</v>
      </c>
      <c r="M5760" s="5">
        <f t="shared" si="4867"/>
        <v>0</v>
      </c>
      <c r="N5760" s="5">
        <v>0</v>
      </c>
      <c r="O5760" s="5">
        <f>O5761</f>
        <v>0</v>
      </c>
      <c r="P5760" s="5">
        <f t="shared" ref="P5760:V5761" si="4911">P5761</f>
        <v>0</v>
      </c>
      <c r="Q5760" s="5">
        <f t="shared" si="4911"/>
        <v>0</v>
      </c>
      <c r="R5760" s="5">
        <f t="shared" si="4911"/>
        <v>0</v>
      </c>
      <c r="S5760" s="5">
        <f t="shared" si="4911"/>
        <v>0</v>
      </c>
      <c r="T5760" s="5">
        <v>0</v>
      </c>
      <c r="U5760" s="5">
        <f t="shared" si="4911"/>
        <v>0</v>
      </c>
      <c r="V5760" s="36">
        <f t="shared" si="4911"/>
        <v>0</v>
      </c>
      <c r="W5760" s="5" t="e">
        <f t="shared" si="4872"/>
        <v>#DIV/0!</v>
      </c>
      <c r="X5760" s="24" t="s">
        <v>1214</v>
      </c>
      <c r="Y5760" s="2" t="s">
        <v>1236</v>
      </c>
    </row>
    <row r="5761" spans="1:25" x14ac:dyDescent="0.25">
      <c r="A5761" s="4" t="s">
        <v>625</v>
      </c>
      <c r="B5761" s="4" t="s">
        <v>1341</v>
      </c>
      <c r="C5761" s="4" t="s">
        <v>1714</v>
      </c>
      <c r="D5761" s="4"/>
      <c r="E5761" s="14" t="s">
        <v>1715</v>
      </c>
      <c r="F5761" s="5">
        <f t="shared" si="4910"/>
        <v>0</v>
      </c>
      <c r="G5761" s="5">
        <f t="shared" si="4910"/>
        <v>0</v>
      </c>
      <c r="H5761" s="5">
        <f t="shared" si="4910"/>
        <v>0</v>
      </c>
      <c r="I5761" s="5">
        <f t="shared" si="4910"/>
        <v>0</v>
      </c>
      <c r="J5761" s="5">
        <f t="shared" si="4910"/>
        <v>0</v>
      </c>
      <c r="K5761" s="5">
        <f t="shared" si="4910"/>
        <v>0</v>
      </c>
      <c r="L5761" s="5">
        <f t="shared" si="4910"/>
        <v>0</v>
      </c>
      <c r="M5761" s="5">
        <f t="shared" si="4867"/>
        <v>0</v>
      </c>
      <c r="N5761" s="5">
        <v>1612.1189999999999</v>
      </c>
      <c r="O5761" s="5">
        <f>O5762</f>
        <v>0</v>
      </c>
      <c r="P5761" s="5">
        <f t="shared" si="4911"/>
        <v>0</v>
      </c>
      <c r="Q5761" s="5">
        <f t="shared" si="4911"/>
        <v>0</v>
      </c>
      <c r="R5761" s="5">
        <f t="shared" si="4911"/>
        <v>0</v>
      </c>
      <c r="S5761" s="5">
        <f t="shared" si="4911"/>
        <v>0</v>
      </c>
      <c r="T5761" s="5">
        <v>1612.1189999999999</v>
      </c>
      <c r="U5761" s="5">
        <f t="shared" si="4911"/>
        <v>0</v>
      </c>
      <c r="V5761" s="36">
        <f t="shared" si="4911"/>
        <v>0</v>
      </c>
      <c r="W5761" s="5">
        <f t="shared" si="4872"/>
        <v>100</v>
      </c>
      <c r="X5761" s="26"/>
      <c r="Y5761" s="2" t="s">
        <v>1236</v>
      </c>
    </row>
    <row r="5762" spans="1:25" ht="31.5" x14ac:dyDescent="0.25">
      <c r="A5762" s="4" t="s">
        <v>625</v>
      </c>
      <c r="B5762" s="4" t="s">
        <v>1341</v>
      </c>
      <c r="C5762" s="4" t="s">
        <v>1714</v>
      </c>
      <c r="D5762" s="4" t="s">
        <v>73</v>
      </c>
      <c r="E5762" s="14" t="s">
        <v>475</v>
      </c>
      <c r="F5762" s="5"/>
      <c r="G5762" s="5"/>
      <c r="H5762" s="5"/>
      <c r="I5762" s="5"/>
      <c r="J5762" s="5"/>
      <c r="K5762" s="5"/>
      <c r="L5762" s="5"/>
      <c r="M5762" s="5">
        <f t="shared" si="4867"/>
        <v>0</v>
      </c>
      <c r="N5762" s="5">
        <v>1612.1189999999999</v>
      </c>
      <c r="O5762" s="5">
        <v>0</v>
      </c>
      <c r="P5762" s="5">
        <v>0</v>
      </c>
      <c r="Q5762" s="5">
        <v>0</v>
      </c>
      <c r="R5762" s="5">
        <v>0</v>
      </c>
      <c r="S5762" s="5">
        <v>0</v>
      </c>
      <c r="T5762" s="5">
        <v>1612.1189999999999</v>
      </c>
      <c r="U5762" s="5">
        <v>0</v>
      </c>
      <c r="V5762" s="36">
        <v>0</v>
      </c>
      <c r="W5762" s="5">
        <f t="shared" si="4872"/>
        <v>100</v>
      </c>
      <c r="X5762" s="26"/>
      <c r="Y5762" s="2" t="s">
        <v>1236</v>
      </c>
    </row>
    <row r="5763" spans="1:25" x14ac:dyDescent="0.25">
      <c r="A5763" s="4" t="s">
        <v>625</v>
      </c>
      <c r="B5763" s="4" t="s">
        <v>1341</v>
      </c>
      <c r="C5763" s="4" t="s">
        <v>1714</v>
      </c>
      <c r="D5763" s="4" t="s">
        <v>85</v>
      </c>
      <c r="E5763" s="14" t="s">
        <v>477</v>
      </c>
      <c r="F5763" s="5">
        <f t="shared" ref="F5763:L5766" si="4912">F5764</f>
        <v>0</v>
      </c>
      <c r="G5763" s="5">
        <f t="shared" si="4912"/>
        <v>0</v>
      </c>
      <c r="H5763" s="5">
        <f t="shared" si="4912"/>
        <v>0</v>
      </c>
      <c r="I5763" s="5">
        <f t="shared" si="4912"/>
        <v>0</v>
      </c>
      <c r="J5763" s="5">
        <f t="shared" si="4912"/>
        <v>0</v>
      </c>
      <c r="K5763" s="5">
        <f t="shared" si="4912"/>
        <v>0</v>
      </c>
      <c r="L5763" s="5">
        <f t="shared" si="4912"/>
        <v>0</v>
      </c>
      <c r="M5763" s="5">
        <f t="shared" si="4867"/>
        <v>0</v>
      </c>
      <c r="N5763" s="5">
        <v>1612.1189999999999</v>
      </c>
      <c r="O5763" s="5">
        <f t="shared" ref="O5763:O5766" si="4913">O5764</f>
        <v>0</v>
      </c>
      <c r="P5763" s="5">
        <f t="shared" ref="P5763:V5766" si="4914">P5764</f>
        <v>0</v>
      </c>
      <c r="Q5763" s="5">
        <f t="shared" si="4914"/>
        <v>0</v>
      </c>
      <c r="R5763" s="5">
        <f t="shared" si="4914"/>
        <v>0</v>
      </c>
      <c r="S5763" s="5">
        <f t="shared" si="4914"/>
        <v>0</v>
      </c>
      <c r="T5763" s="5">
        <v>1612.1189999999999</v>
      </c>
      <c r="U5763" s="5">
        <f t="shared" si="4914"/>
        <v>0</v>
      </c>
      <c r="V5763" s="36">
        <f t="shared" si="4914"/>
        <v>0</v>
      </c>
      <c r="W5763" s="5">
        <f t="shared" si="4872"/>
        <v>100</v>
      </c>
      <c r="X5763" s="26"/>
      <c r="Y5763" s="2" t="s">
        <v>1236</v>
      </c>
    </row>
    <row r="5764" spans="1:25" x14ac:dyDescent="0.25">
      <c r="A5764" s="4" t="s">
        <v>625</v>
      </c>
      <c r="B5764" s="4" t="s">
        <v>1341</v>
      </c>
      <c r="C5764" s="4" t="s">
        <v>1289</v>
      </c>
      <c r="D5764" s="4"/>
      <c r="E5764" s="14" t="s">
        <v>1280</v>
      </c>
      <c r="F5764" s="5">
        <f t="shared" si="4912"/>
        <v>0</v>
      </c>
      <c r="G5764" s="5">
        <f t="shared" si="4912"/>
        <v>0</v>
      </c>
      <c r="H5764" s="5">
        <f t="shared" si="4912"/>
        <v>0</v>
      </c>
      <c r="I5764" s="5">
        <f t="shared" si="4912"/>
        <v>0</v>
      </c>
      <c r="J5764" s="5">
        <f t="shared" si="4912"/>
        <v>0</v>
      </c>
      <c r="K5764" s="5">
        <f t="shared" si="4912"/>
        <v>0</v>
      </c>
      <c r="L5764" s="5">
        <f t="shared" si="4912"/>
        <v>0</v>
      </c>
      <c r="M5764" s="5">
        <f t="shared" si="4867"/>
        <v>0</v>
      </c>
      <c r="N5764" s="5">
        <v>21251.481</v>
      </c>
      <c r="O5764" s="5">
        <f t="shared" si="4913"/>
        <v>0</v>
      </c>
      <c r="P5764" s="5">
        <f t="shared" si="4914"/>
        <v>0</v>
      </c>
      <c r="Q5764" s="5">
        <f t="shared" si="4914"/>
        <v>0</v>
      </c>
      <c r="R5764" s="5">
        <f t="shared" si="4914"/>
        <v>0</v>
      </c>
      <c r="S5764" s="5">
        <f t="shared" si="4914"/>
        <v>0</v>
      </c>
      <c r="T5764" s="5">
        <v>21251.481</v>
      </c>
      <c r="U5764" s="5">
        <f t="shared" si="4914"/>
        <v>0</v>
      </c>
      <c r="V5764" s="36">
        <f t="shared" si="4914"/>
        <v>0</v>
      </c>
      <c r="W5764" s="5">
        <f t="shared" si="4872"/>
        <v>100</v>
      </c>
      <c r="X5764" s="26"/>
      <c r="Y5764" s="2" t="s">
        <v>1236</v>
      </c>
    </row>
    <row r="5765" spans="1:25" ht="31.5" x14ac:dyDescent="0.25">
      <c r="A5765" s="4" t="s">
        <v>625</v>
      </c>
      <c r="B5765" s="4" t="s">
        <v>1341</v>
      </c>
      <c r="C5765" s="4" t="s">
        <v>1289</v>
      </c>
      <c r="D5765" s="4" t="s">
        <v>73</v>
      </c>
      <c r="E5765" s="14" t="s">
        <v>475</v>
      </c>
      <c r="F5765" s="5">
        <f t="shared" si="4912"/>
        <v>0</v>
      </c>
      <c r="G5765" s="5">
        <f t="shared" si="4912"/>
        <v>0</v>
      </c>
      <c r="H5765" s="5">
        <f t="shared" si="4912"/>
        <v>0</v>
      </c>
      <c r="I5765" s="5">
        <f t="shared" si="4912"/>
        <v>0</v>
      </c>
      <c r="J5765" s="5">
        <f t="shared" si="4912"/>
        <v>0</v>
      </c>
      <c r="K5765" s="5">
        <f t="shared" si="4912"/>
        <v>0</v>
      </c>
      <c r="L5765" s="5">
        <f t="shared" si="4912"/>
        <v>0</v>
      </c>
      <c r="M5765" s="5">
        <f t="shared" si="4867"/>
        <v>0</v>
      </c>
      <c r="N5765" s="5">
        <v>21251.481</v>
      </c>
      <c r="O5765" s="5">
        <f t="shared" si="4913"/>
        <v>0</v>
      </c>
      <c r="P5765" s="5">
        <f t="shared" si="4914"/>
        <v>0</v>
      </c>
      <c r="Q5765" s="5">
        <f t="shared" si="4914"/>
        <v>0</v>
      </c>
      <c r="R5765" s="5">
        <f t="shared" si="4914"/>
        <v>0</v>
      </c>
      <c r="S5765" s="5">
        <f t="shared" si="4914"/>
        <v>0</v>
      </c>
      <c r="T5765" s="5">
        <v>21251.481</v>
      </c>
      <c r="U5765" s="5">
        <f t="shared" si="4914"/>
        <v>0</v>
      </c>
      <c r="V5765" s="36">
        <f t="shared" si="4914"/>
        <v>0</v>
      </c>
      <c r="W5765" s="5">
        <f t="shared" si="4872"/>
        <v>100</v>
      </c>
      <c r="X5765" s="26"/>
      <c r="Y5765" s="2" t="s">
        <v>1236</v>
      </c>
    </row>
    <row r="5766" spans="1:25" x14ac:dyDescent="0.25">
      <c r="A5766" s="4" t="s">
        <v>625</v>
      </c>
      <c r="B5766" s="4" t="s">
        <v>1341</v>
      </c>
      <c r="C5766" s="4" t="s">
        <v>1289</v>
      </c>
      <c r="D5766" s="4" t="s">
        <v>107</v>
      </c>
      <c r="E5766" s="14" t="s">
        <v>476</v>
      </c>
      <c r="F5766" s="5">
        <f t="shared" si="4912"/>
        <v>0</v>
      </c>
      <c r="G5766" s="5">
        <f t="shared" si="4912"/>
        <v>0</v>
      </c>
      <c r="H5766" s="5">
        <f t="shared" si="4912"/>
        <v>0</v>
      </c>
      <c r="I5766" s="5">
        <f t="shared" si="4912"/>
        <v>0</v>
      </c>
      <c r="J5766" s="5">
        <f t="shared" si="4912"/>
        <v>0</v>
      </c>
      <c r="K5766" s="5">
        <f t="shared" si="4912"/>
        <v>0</v>
      </c>
      <c r="L5766" s="5">
        <f t="shared" si="4912"/>
        <v>0</v>
      </c>
      <c r="M5766" s="5">
        <f t="shared" si="4867"/>
        <v>0</v>
      </c>
      <c r="N5766" s="5">
        <v>7893.8050000000003</v>
      </c>
      <c r="O5766" s="5">
        <f t="shared" si="4913"/>
        <v>0</v>
      </c>
      <c r="P5766" s="5">
        <f t="shared" si="4914"/>
        <v>0</v>
      </c>
      <c r="Q5766" s="5">
        <f t="shared" si="4914"/>
        <v>0</v>
      </c>
      <c r="R5766" s="5">
        <f t="shared" si="4914"/>
        <v>0</v>
      </c>
      <c r="S5766" s="5">
        <f t="shared" si="4914"/>
        <v>0</v>
      </c>
      <c r="T5766" s="5">
        <v>7893.8050000000003</v>
      </c>
      <c r="U5766" s="5">
        <f t="shared" si="4914"/>
        <v>0</v>
      </c>
      <c r="V5766" s="36">
        <f t="shared" si="4914"/>
        <v>0</v>
      </c>
      <c r="W5766" s="5">
        <f t="shared" si="4872"/>
        <v>100</v>
      </c>
      <c r="X5766" s="26"/>
      <c r="Y5766" s="2" t="s">
        <v>1236</v>
      </c>
    </row>
    <row r="5767" spans="1:25" x14ac:dyDescent="0.25">
      <c r="A5767" s="4" t="s">
        <v>625</v>
      </c>
      <c r="B5767" s="4" t="s">
        <v>1341</v>
      </c>
      <c r="C5767" s="4" t="s">
        <v>1289</v>
      </c>
      <c r="D5767" s="4" t="s">
        <v>85</v>
      </c>
      <c r="E5767" s="14" t="s">
        <v>477</v>
      </c>
      <c r="F5767" s="5"/>
      <c r="G5767" s="5"/>
      <c r="H5767" s="5"/>
      <c r="I5767" s="5"/>
      <c r="J5767" s="5"/>
      <c r="K5767" s="5"/>
      <c r="L5767" s="5"/>
      <c r="M5767" s="5">
        <f t="shared" si="4867"/>
        <v>0</v>
      </c>
      <c r="N5767" s="5">
        <v>13357.675999999999</v>
      </c>
      <c r="O5767" s="5">
        <v>0</v>
      </c>
      <c r="P5767" s="5">
        <v>0</v>
      </c>
      <c r="Q5767" s="5">
        <v>0</v>
      </c>
      <c r="R5767" s="5">
        <v>0</v>
      </c>
      <c r="S5767" s="5">
        <v>0</v>
      </c>
      <c r="T5767" s="5">
        <v>13357.675999999999</v>
      </c>
      <c r="U5767" s="5">
        <v>0</v>
      </c>
      <c r="V5767" s="36">
        <v>0</v>
      </c>
      <c r="W5767" s="5">
        <f t="shared" si="4872"/>
        <v>100</v>
      </c>
      <c r="X5767" s="26"/>
      <c r="Y5767" s="2" t="s">
        <v>1236</v>
      </c>
    </row>
    <row r="5768" spans="1:25" s="3" customFormat="1" ht="47.25" x14ac:dyDescent="0.25">
      <c r="A5768" s="4" t="s">
        <v>625</v>
      </c>
      <c r="B5768" s="4" t="s">
        <v>1341</v>
      </c>
      <c r="C5768" s="4" t="s">
        <v>633</v>
      </c>
      <c r="D5768" s="4"/>
      <c r="E5768" s="14" t="s">
        <v>903</v>
      </c>
      <c r="F5768" s="8">
        <f t="shared" ref="F5768:L5774" si="4915">F5769</f>
        <v>1010</v>
      </c>
      <c r="G5768" s="8">
        <f t="shared" si="4915"/>
        <v>1010</v>
      </c>
      <c r="H5768" s="8">
        <f t="shared" si="4915"/>
        <v>1010</v>
      </c>
      <c r="I5768" s="8">
        <f t="shared" si="4915"/>
        <v>0</v>
      </c>
      <c r="J5768" s="8">
        <f t="shared" si="4915"/>
        <v>0</v>
      </c>
      <c r="K5768" s="8">
        <f t="shared" si="4915"/>
        <v>0</v>
      </c>
      <c r="L5768" s="8">
        <f t="shared" si="4915"/>
        <v>0</v>
      </c>
      <c r="M5768" s="8">
        <f t="shared" si="4867"/>
        <v>1010</v>
      </c>
      <c r="N5768" s="5">
        <v>24336.136000000002</v>
      </c>
      <c r="O5768" s="8">
        <f t="shared" ref="O5768:O5774" si="4916">O5769</f>
        <v>504.99599999999998</v>
      </c>
      <c r="P5768" s="8">
        <f t="shared" ref="P5768:V5774" si="4917">P5769</f>
        <v>0</v>
      </c>
      <c r="Q5768" s="8">
        <f t="shared" si="4917"/>
        <v>0</v>
      </c>
      <c r="R5768" s="8">
        <f t="shared" si="4917"/>
        <v>0</v>
      </c>
      <c r="S5768" s="8">
        <f t="shared" si="4917"/>
        <v>0</v>
      </c>
      <c r="T5768" s="5">
        <v>24336.136000000002</v>
      </c>
      <c r="U5768" s="8">
        <f t="shared" si="4917"/>
        <v>0</v>
      </c>
      <c r="V5768" s="34">
        <f t="shared" si="4917"/>
        <v>0</v>
      </c>
      <c r="W5768" s="5">
        <f t="shared" si="4872"/>
        <v>100</v>
      </c>
      <c r="X5768" s="21"/>
    </row>
    <row r="5769" spans="1:25" s="10" customFormat="1" ht="47.25" x14ac:dyDescent="0.25">
      <c r="A5769" s="4" t="s">
        <v>625</v>
      </c>
      <c r="B5769" s="4" t="s">
        <v>1341</v>
      </c>
      <c r="C5769" s="4" t="s">
        <v>629</v>
      </c>
      <c r="D5769" s="4"/>
      <c r="E5769" s="14" t="s">
        <v>497</v>
      </c>
      <c r="F5769" s="11">
        <f t="shared" si="4915"/>
        <v>1010</v>
      </c>
      <c r="G5769" s="11">
        <f t="shared" si="4915"/>
        <v>1010</v>
      </c>
      <c r="H5769" s="11">
        <f t="shared" si="4915"/>
        <v>1010</v>
      </c>
      <c r="I5769" s="11">
        <f t="shared" si="4915"/>
        <v>0</v>
      </c>
      <c r="J5769" s="11">
        <f t="shared" si="4915"/>
        <v>0</v>
      </c>
      <c r="K5769" s="11">
        <f t="shared" si="4915"/>
        <v>0</v>
      </c>
      <c r="L5769" s="11">
        <f t="shared" si="4915"/>
        <v>0</v>
      </c>
      <c r="M5769" s="11">
        <f t="shared" si="4867"/>
        <v>1010</v>
      </c>
      <c r="N5769" s="5">
        <v>23443.039000000001</v>
      </c>
      <c r="O5769" s="11">
        <f t="shared" si="4916"/>
        <v>504.99599999999998</v>
      </c>
      <c r="P5769" s="11">
        <f t="shared" si="4917"/>
        <v>0</v>
      </c>
      <c r="Q5769" s="11">
        <f t="shared" si="4917"/>
        <v>0</v>
      </c>
      <c r="R5769" s="11">
        <f t="shared" si="4917"/>
        <v>0</v>
      </c>
      <c r="S5769" s="11">
        <f t="shared" si="4917"/>
        <v>0</v>
      </c>
      <c r="T5769" s="5">
        <v>23443.039000000001</v>
      </c>
      <c r="U5769" s="11">
        <f t="shared" si="4917"/>
        <v>0</v>
      </c>
      <c r="V5769" s="35">
        <f t="shared" si="4917"/>
        <v>0</v>
      </c>
      <c r="W5769" s="5">
        <f t="shared" si="4872"/>
        <v>100</v>
      </c>
      <c r="X5769" s="25"/>
    </row>
    <row r="5770" spans="1:25" ht="31.5" x14ac:dyDescent="0.25">
      <c r="A5770" s="4" t="s">
        <v>625</v>
      </c>
      <c r="B5770" s="4" t="s">
        <v>1341</v>
      </c>
      <c r="C5770" s="4" t="s">
        <v>629</v>
      </c>
      <c r="D5770" s="4" t="s">
        <v>73</v>
      </c>
      <c r="E5770" s="14" t="s">
        <v>475</v>
      </c>
      <c r="F5770" s="5">
        <f t="shared" si="4915"/>
        <v>1010</v>
      </c>
      <c r="G5770" s="5">
        <f t="shared" si="4915"/>
        <v>1010</v>
      </c>
      <c r="H5770" s="5">
        <f t="shared" si="4915"/>
        <v>1010</v>
      </c>
      <c r="I5770" s="5">
        <f t="shared" si="4915"/>
        <v>0</v>
      </c>
      <c r="J5770" s="5">
        <f t="shared" si="4915"/>
        <v>0</v>
      </c>
      <c r="K5770" s="5">
        <f t="shared" si="4915"/>
        <v>0</v>
      </c>
      <c r="L5770" s="5">
        <f>L5771+L5776</f>
        <v>0</v>
      </c>
      <c r="M5770" s="5">
        <f t="shared" si="4867"/>
        <v>1010</v>
      </c>
      <c r="N5770" s="5">
        <v>23443.039000000001</v>
      </c>
      <c r="O5770" s="5">
        <f t="shared" ref="O5770:V5770" si="4918">O5771+O5776</f>
        <v>504.99599999999998</v>
      </c>
      <c r="P5770" s="5">
        <f t="shared" si="4918"/>
        <v>0</v>
      </c>
      <c r="Q5770" s="5">
        <f t="shared" si="4918"/>
        <v>0</v>
      </c>
      <c r="R5770" s="5">
        <f t="shared" si="4918"/>
        <v>0</v>
      </c>
      <c r="S5770" s="5">
        <f t="shared" si="4918"/>
        <v>0</v>
      </c>
      <c r="T5770" s="5">
        <v>23443.039000000001</v>
      </c>
      <c r="U5770" s="5">
        <f t="shared" si="4918"/>
        <v>0</v>
      </c>
      <c r="V5770" s="36">
        <f t="shared" si="4918"/>
        <v>0</v>
      </c>
      <c r="W5770" s="5">
        <f t="shared" si="4872"/>
        <v>100</v>
      </c>
      <c r="X5770" s="26"/>
    </row>
    <row r="5771" spans="1:25" x14ac:dyDescent="0.25">
      <c r="A5771" s="4" t="s">
        <v>625</v>
      </c>
      <c r="B5771" s="4" t="s">
        <v>1341</v>
      </c>
      <c r="C5771" s="4" t="s">
        <v>629</v>
      </c>
      <c r="D5771" s="4" t="s">
        <v>107</v>
      </c>
      <c r="E5771" s="14" t="s">
        <v>476</v>
      </c>
      <c r="F5771" s="5">
        <f t="shared" si="4915"/>
        <v>1010</v>
      </c>
      <c r="G5771" s="5">
        <f t="shared" si="4915"/>
        <v>1010</v>
      </c>
      <c r="H5771" s="5">
        <f t="shared" si="4915"/>
        <v>1010</v>
      </c>
      <c r="I5771" s="5">
        <f t="shared" si="4915"/>
        <v>0</v>
      </c>
      <c r="J5771" s="5">
        <f t="shared" si="4915"/>
        <v>0</v>
      </c>
      <c r="K5771" s="5">
        <f t="shared" si="4915"/>
        <v>0</v>
      </c>
      <c r="L5771" s="5">
        <f t="shared" si="4915"/>
        <v>-1010</v>
      </c>
      <c r="M5771" s="5">
        <f t="shared" si="4867"/>
        <v>0</v>
      </c>
      <c r="N5771" s="5">
        <v>4278.1061799999998</v>
      </c>
      <c r="O5771" s="5">
        <f t="shared" si="4916"/>
        <v>0</v>
      </c>
      <c r="P5771" s="5">
        <f t="shared" si="4917"/>
        <v>0</v>
      </c>
      <c r="Q5771" s="5">
        <f t="shared" si="4917"/>
        <v>0</v>
      </c>
      <c r="R5771" s="5">
        <f t="shared" si="4917"/>
        <v>0</v>
      </c>
      <c r="S5771" s="5">
        <f t="shared" si="4917"/>
        <v>0</v>
      </c>
      <c r="T5771" s="5">
        <v>4278.1061799999998</v>
      </c>
      <c r="U5771" s="5">
        <f t="shared" si="4917"/>
        <v>0</v>
      </c>
      <c r="V5771" s="36">
        <f t="shared" si="4917"/>
        <v>0</v>
      </c>
      <c r="W5771" s="5">
        <f t="shared" ref="W5771:W5834" si="4919">T5771/N5771*100</f>
        <v>100</v>
      </c>
      <c r="X5771" s="26"/>
    </row>
    <row r="5772" spans="1:25" x14ac:dyDescent="0.25">
      <c r="A5772" s="4" t="s">
        <v>625</v>
      </c>
      <c r="B5772" s="4" t="s">
        <v>1341</v>
      </c>
      <c r="C5772" s="4" t="s">
        <v>629</v>
      </c>
      <c r="D5772" s="4" t="s">
        <v>85</v>
      </c>
      <c r="E5772" s="14" t="s">
        <v>477</v>
      </c>
      <c r="F5772" s="5">
        <f>F5773</f>
        <v>1010</v>
      </c>
      <c r="G5772" s="5">
        <f t="shared" si="4915"/>
        <v>1010</v>
      </c>
      <c r="H5772" s="5">
        <f t="shared" si="4915"/>
        <v>1010</v>
      </c>
      <c r="I5772" s="5">
        <f t="shared" si="4915"/>
        <v>0</v>
      </c>
      <c r="J5772" s="5">
        <f t="shared" si="4915"/>
        <v>0</v>
      </c>
      <c r="K5772" s="5">
        <f t="shared" si="4915"/>
        <v>0</v>
      </c>
      <c r="L5772" s="5">
        <f t="shared" si="4915"/>
        <v>-1010</v>
      </c>
      <c r="M5772" s="5">
        <f t="shared" si="4867"/>
        <v>0</v>
      </c>
      <c r="N5772" s="5">
        <v>19164.932820000002</v>
      </c>
      <c r="O5772" s="5">
        <f t="shared" si="4916"/>
        <v>0</v>
      </c>
      <c r="P5772" s="5">
        <f t="shared" si="4917"/>
        <v>0</v>
      </c>
      <c r="Q5772" s="5">
        <f t="shared" si="4917"/>
        <v>0</v>
      </c>
      <c r="R5772" s="5">
        <f t="shared" si="4917"/>
        <v>0</v>
      </c>
      <c r="S5772" s="5">
        <f t="shared" si="4917"/>
        <v>0</v>
      </c>
      <c r="T5772" s="5">
        <v>19164.932820000002</v>
      </c>
      <c r="U5772" s="5">
        <f t="shared" si="4917"/>
        <v>0</v>
      </c>
      <c r="V5772" s="36">
        <f t="shared" si="4917"/>
        <v>0</v>
      </c>
      <c r="W5772" s="5">
        <f t="shared" si="4919"/>
        <v>100</v>
      </c>
      <c r="X5772" s="26"/>
    </row>
    <row r="5773" spans="1:25" x14ac:dyDescent="0.25">
      <c r="A5773" s="4" t="s">
        <v>625</v>
      </c>
      <c r="B5773" s="4" t="s">
        <v>1341</v>
      </c>
      <c r="C5773" s="4" t="s">
        <v>1292</v>
      </c>
      <c r="D5773" s="4"/>
      <c r="E5773" s="14" t="s">
        <v>1280</v>
      </c>
      <c r="F5773" s="5">
        <f>F5774</f>
        <v>1010</v>
      </c>
      <c r="G5773" s="5">
        <f t="shared" si="4915"/>
        <v>1010</v>
      </c>
      <c r="H5773" s="5">
        <f t="shared" si="4915"/>
        <v>1010</v>
      </c>
      <c r="I5773" s="5">
        <f t="shared" si="4915"/>
        <v>0</v>
      </c>
      <c r="J5773" s="5">
        <f t="shared" si="4915"/>
        <v>0</v>
      </c>
      <c r="K5773" s="5">
        <f t="shared" si="4915"/>
        <v>0</v>
      </c>
      <c r="L5773" s="5">
        <f t="shared" si="4915"/>
        <v>-1010</v>
      </c>
      <c r="M5773" s="5">
        <f t="shared" si="4867"/>
        <v>0</v>
      </c>
      <c r="N5773" s="5">
        <v>893.09699999999998</v>
      </c>
      <c r="O5773" s="5">
        <f t="shared" si="4916"/>
        <v>0</v>
      </c>
      <c r="P5773" s="5">
        <f t="shared" si="4917"/>
        <v>0</v>
      </c>
      <c r="Q5773" s="5">
        <f t="shared" si="4917"/>
        <v>0</v>
      </c>
      <c r="R5773" s="5">
        <f t="shared" si="4917"/>
        <v>0</v>
      </c>
      <c r="S5773" s="5">
        <f t="shared" si="4917"/>
        <v>0</v>
      </c>
      <c r="T5773" s="5">
        <v>893.09699999999998</v>
      </c>
      <c r="U5773" s="5">
        <f t="shared" si="4917"/>
        <v>0</v>
      </c>
      <c r="V5773" s="36">
        <f t="shared" si="4917"/>
        <v>0</v>
      </c>
      <c r="W5773" s="5">
        <f t="shared" si="4919"/>
        <v>100</v>
      </c>
      <c r="X5773" s="26"/>
    </row>
    <row r="5774" spans="1:25" ht="31.5" x14ac:dyDescent="0.25">
      <c r="A5774" s="4" t="s">
        <v>625</v>
      </c>
      <c r="B5774" s="4" t="s">
        <v>1341</v>
      </c>
      <c r="C5774" s="4" t="s">
        <v>1292</v>
      </c>
      <c r="D5774" s="4" t="s">
        <v>73</v>
      </c>
      <c r="E5774" s="14" t="s">
        <v>475</v>
      </c>
      <c r="F5774" s="5">
        <f t="shared" si="4915"/>
        <v>1010</v>
      </c>
      <c r="G5774" s="5">
        <f t="shared" si="4915"/>
        <v>1010</v>
      </c>
      <c r="H5774" s="5">
        <f t="shared" si="4915"/>
        <v>1010</v>
      </c>
      <c r="I5774" s="5">
        <f t="shared" si="4915"/>
        <v>0</v>
      </c>
      <c r="J5774" s="5">
        <f t="shared" si="4915"/>
        <v>0</v>
      </c>
      <c r="K5774" s="5">
        <f t="shared" si="4915"/>
        <v>0</v>
      </c>
      <c r="L5774" s="5">
        <f t="shared" si="4915"/>
        <v>-1010</v>
      </c>
      <c r="M5774" s="5">
        <f t="shared" si="4867"/>
        <v>0</v>
      </c>
      <c r="N5774" s="5">
        <v>893.09699999999998</v>
      </c>
      <c r="O5774" s="5">
        <f t="shared" si="4916"/>
        <v>0</v>
      </c>
      <c r="P5774" s="5">
        <f t="shared" si="4917"/>
        <v>0</v>
      </c>
      <c r="Q5774" s="5">
        <f t="shared" si="4917"/>
        <v>0</v>
      </c>
      <c r="R5774" s="5">
        <f t="shared" si="4917"/>
        <v>0</v>
      </c>
      <c r="S5774" s="5">
        <f t="shared" si="4917"/>
        <v>0</v>
      </c>
      <c r="T5774" s="5">
        <v>893.09699999999998</v>
      </c>
      <c r="U5774" s="5">
        <f t="shared" si="4917"/>
        <v>0</v>
      </c>
      <c r="V5774" s="36">
        <f t="shared" si="4917"/>
        <v>0</v>
      </c>
      <c r="W5774" s="5">
        <f t="shared" si="4919"/>
        <v>100</v>
      </c>
      <c r="X5774" s="26"/>
    </row>
    <row r="5775" spans="1:25" x14ac:dyDescent="0.25">
      <c r="A5775" s="4" t="s">
        <v>625</v>
      </c>
      <c r="B5775" s="4" t="s">
        <v>1341</v>
      </c>
      <c r="C5775" s="4" t="s">
        <v>1292</v>
      </c>
      <c r="D5775" s="4" t="s">
        <v>107</v>
      </c>
      <c r="E5775" s="14" t="s">
        <v>476</v>
      </c>
      <c r="F5775" s="5">
        <v>1010</v>
      </c>
      <c r="G5775" s="5">
        <v>1010</v>
      </c>
      <c r="H5775" s="5">
        <v>1010</v>
      </c>
      <c r="I5775" s="5"/>
      <c r="J5775" s="5"/>
      <c r="K5775" s="5"/>
      <c r="L5775" s="5">
        <v>-1010</v>
      </c>
      <c r="M5775" s="5">
        <f t="shared" si="4867"/>
        <v>0</v>
      </c>
      <c r="N5775" s="5">
        <v>145.52699999999999</v>
      </c>
      <c r="O5775" s="5">
        <v>0</v>
      </c>
      <c r="P5775" s="5">
        <v>0</v>
      </c>
      <c r="Q5775" s="5">
        <v>0</v>
      </c>
      <c r="R5775" s="5">
        <v>0</v>
      </c>
      <c r="S5775" s="5">
        <v>0</v>
      </c>
      <c r="T5775" s="5">
        <v>145.52699999999999</v>
      </c>
      <c r="U5775" s="5">
        <v>0</v>
      </c>
      <c r="V5775" s="36">
        <v>0</v>
      </c>
      <c r="W5775" s="5">
        <f t="shared" si="4919"/>
        <v>100</v>
      </c>
      <c r="X5775" s="26"/>
    </row>
    <row r="5776" spans="1:25" x14ac:dyDescent="0.25">
      <c r="A5776" s="4" t="s">
        <v>625</v>
      </c>
      <c r="B5776" s="4" t="s">
        <v>1341</v>
      </c>
      <c r="C5776" s="4" t="s">
        <v>1292</v>
      </c>
      <c r="D5776" s="4" t="s">
        <v>85</v>
      </c>
      <c r="E5776" s="14" t="s">
        <v>477</v>
      </c>
      <c r="F5776" s="5"/>
      <c r="G5776" s="5"/>
      <c r="H5776" s="5"/>
      <c r="I5776" s="5"/>
      <c r="J5776" s="5"/>
      <c r="K5776" s="5"/>
      <c r="L5776" s="5">
        <f>L5777</f>
        <v>1010</v>
      </c>
      <c r="M5776" s="5">
        <f>L5776</f>
        <v>1010</v>
      </c>
      <c r="N5776" s="5">
        <v>747.57</v>
      </c>
      <c r="O5776" s="5">
        <f t="shared" ref="O5776:V5779" si="4920">O5777</f>
        <v>504.99599999999998</v>
      </c>
      <c r="P5776" s="5">
        <f t="shared" si="4920"/>
        <v>0</v>
      </c>
      <c r="Q5776" s="5">
        <f t="shared" si="4920"/>
        <v>0</v>
      </c>
      <c r="R5776" s="5">
        <f t="shared" si="4920"/>
        <v>0</v>
      </c>
      <c r="S5776" s="5">
        <f t="shared" si="4920"/>
        <v>0</v>
      </c>
      <c r="T5776" s="5">
        <v>747.57</v>
      </c>
      <c r="U5776" s="5">
        <f t="shared" si="4920"/>
        <v>0</v>
      </c>
      <c r="V5776" s="36">
        <f t="shared" si="4920"/>
        <v>0</v>
      </c>
      <c r="W5776" s="5">
        <f t="shared" si="4919"/>
        <v>100</v>
      </c>
      <c r="X5776" s="26"/>
    </row>
    <row r="5777" spans="1:24" ht="47.25" x14ac:dyDescent="0.25">
      <c r="A5777" s="4" t="s">
        <v>625</v>
      </c>
      <c r="B5777" s="4" t="s">
        <v>1341</v>
      </c>
      <c r="C5777" s="4" t="s">
        <v>1716</v>
      </c>
      <c r="D5777" s="4"/>
      <c r="E5777" s="14" t="s">
        <v>1717</v>
      </c>
      <c r="F5777" s="5"/>
      <c r="G5777" s="5"/>
      <c r="H5777" s="5"/>
      <c r="I5777" s="5"/>
      <c r="J5777" s="5"/>
      <c r="K5777" s="5"/>
      <c r="L5777" s="5">
        <f>L5778</f>
        <v>1010</v>
      </c>
      <c r="M5777" s="5">
        <f>L5777</f>
        <v>1010</v>
      </c>
      <c r="N5777" s="5">
        <v>77029.292000000001</v>
      </c>
      <c r="O5777" s="5">
        <f t="shared" si="4920"/>
        <v>504.99599999999998</v>
      </c>
      <c r="P5777" s="5">
        <f t="shared" si="4920"/>
        <v>0</v>
      </c>
      <c r="Q5777" s="5">
        <f t="shared" si="4920"/>
        <v>0</v>
      </c>
      <c r="R5777" s="5">
        <f t="shared" si="4920"/>
        <v>0</v>
      </c>
      <c r="S5777" s="5">
        <f t="shared" si="4920"/>
        <v>0</v>
      </c>
      <c r="T5777" s="5">
        <v>77029.292000000001</v>
      </c>
      <c r="U5777" s="5">
        <f t="shared" si="4920"/>
        <v>0</v>
      </c>
      <c r="V5777" s="36">
        <f t="shared" si="4920"/>
        <v>0</v>
      </c>
      <c r="W5777" s="5">
        <f t="shared" si="4919"/>
        <v>100</v>
      </c>
      <c r="X5777" s="26"/>
    </row>
    <row r="5778" spans="1:24" ht="47.25" x14ac:dyDescent="0.25">
      <c r="A5778" s="4" t="s">
        <v>625</v>
      </c>
      <c r="B5778" s="4" t="s">
        <v>1341</v>
      </c>
      <c r="C5778" s="4" t="s">
        <v>1718</v>
      </c>
      <c r="D5778" s="4"/>
      <c r="E5778" s="14" t="s">
        <v>497</v>
      </c>
      <c r="F5778" s="5"/>
      <c r="G5778" s="5"/>
      <c r="H5778" s="5"/>
      <c r="I5778" s="5"/>
      <c r="J5778" s="5"/>
      <c r="K5778" s="5"/>
      <c r="L5778" s="5">
        <f>L5779</f>
        <v>1010</v>
      </c>
      <c r="M5778" s="5">
        <f>L5778</f>
        <v>1010</v>
      </c>
      <c r="N5778" s="5">
        <v>75108.398000000001</v>
      </c>
      <c r="O5778" s="5">
        <f t="shared" si="4920"/>
        <v>504.99599999999998</v>
      </c>
      <c r="P5778" s="5">
        <f t="shared" si="4920"/>
        <v>0</v>
      </c>
      <c r="Q5778" s="5">
        <f t="shared" si="4920"/>
        <v>0</v>
      </c>
      <c r="R5778" s="5">
        <f t="shared" si="4920"/>
        <v>0</v>
      </c>
      <c r="S5778" s="5">
        <f t="shared" si="4920"/>
        <v>0</v>
      </c>
      <c r="T5778" s="5">
        <v>75108.398000000001</v>
      </c>
      <c r="U5778" s="5">
        <f t="shared" si="4920"/>
        <v>0</v>
      </c>
      <c r="V5778" s="36">
        <f t="shared" si="4920"/>
        <v>0</v>
      </c>
      <c r="W5778" s="5">
        <f t="shared" si="4919"/>
        <v>100</v>
      </c>
      <c r="X5778" s="26"/>
    </row>
    <row r="5779" spans="1:24" ht="31.5" x14ac:dyDescent="0.25">
      <c r="A5779" s="4" t="s">
        <v>625</v>
      </c>
      <c r="B5779" s="4" t="s">
        <v>1341</v>
      </c>
      <c r="C5779" s="4" t="s">
        <v>1718</v>
      </c>
      <c r="D5779" s="4" t="s">
        <v>73</v>
      </c>
      <c r="E5779" s="14" t="s">
        <v>475</v>
      </c>
      <c r="F5779" s="5"/>
      <c r="G5779" s="5"/>
      <c r="H5779" s="5"/>
      <c r="I5779" s="5"/>
      <c r="J5779" s="5"/>
      <c r="K5779" s="5"/>
      <c r="L5779" s="5">
        <f>L5780</f>
        <v>1010</v>
      </c>
      <c r="M5779" s="5">
        <f>L5779</f>
        <v>1010</v>
      </c>
      <c r="N5779" s="5">
        <v>75108.398000000001</v>
      </c>
      <c r="O5779" s="5">
        <f t="shared" si="4920"/>
        <v>504.99599999999998</v>
      </c>
      <c r="P5779" s="5">
        <f t="shared" si="4920"/>
        <v>0</v>
      </c>
      <c r="Q5779" s="5">
        <f t="shared" si="4920"/>
        <v>0</v>
      </c>
      <c r="R5779" s="5">
        <f t="shared" si="4920"/>
        <v>0</v>
      </c>
      <c r="S5779" s="5">
        <f t="shared" si="4920"/>
        <v>0</v>
      </c>
      <c r="T5779" s="5">
        <v>75108.398000000001</v>
      </c>
      <c r="U5779" s="5">
        <f t="shared" si="4920"/>
        <v>0</v>
      </c>
      <c r="V5779" s="36">
        <f t="shared" si="4920"/>
        <v>0</v>
      </c>
      <c r="W5779" s="5">
        <f t="shared" si="4919"/>
        <v>100</v>
      </c>
      <c r="X5779" s="26"/>
    </row>
    <row r="5780" spans="1:24" hidden="1" x14ac:dyDescent="0.25">
      <c r="A5780" s="4" t="s">
        <v>625</v>
      </c>
      <c r="B5780" s="4" t="s">
        <v>1341</v>
      </c>
      <c r="C5780" s="4" t="s">
        <v>1718</v>
      </c>
      <c r="D5780" s="4" t="s">
        <v>107</v>
      </c>
      <c r="E5780" s="14" t="s">
        <v>476</v>
      </c>
      <c r="F5780" s="5"/>
      <c r="G5780" s="5"/>
      <c r="H5780" s="5"/>
      <c r="I5780" s="5"/>
      <c r="J5780" s="5"/>
      <c r="K5780" s="5"/>
      <c r="L5780" s="5">
        <v>1010</v>
      </c>
      <c r="M5780" s="5">
        <f>L5780</f>
        <v>1010</v>
      </c>
      <c r="N5780" s="5">
        <v>0</v>
      </c>
      <c r="O5780" s="5">
        <v>504.99599999999998</v>
      </c>
      <c r="P5780" s="5">
        <v>0</v>
      </c>
      <c r="Q5780" s="5">
        <v>0</v>
      </c>
      <c r="R5780" s="5">
        <v>0</v>
      </c>
      <c r="S5780" s="5">
        <v>0</v>
      </c>
      <c r="T5780" s="5">
        <v>0</v>
      </c>
      <c r="U5780" s="5">
        <v>0</v>
      </c>
      <c r="V5780" s="36">
        <v>0</v>
      </c>
      <c r="W5780" s="5" t="e">
        <f t="shared" si="4919"/>
        <v>#DIV/0!</v>
      </c>
      <c r="X5780" s="24" t="s">
        <v>1214</v>
      </c>
    </row>
    <row r="5781" spans="1:24" s="3" customFormat="1" x14ac:dyDescent="0.25">
      <c r="A5781" s="4" t="s">
        <v>625</v>
      </c>
      <c r="B5781" s="4" t="s">
        <v>1341</v>
      </c>
      <c r="C5781" s="4" t="s">
        <v>1718</v>
      </c>
      <c r="D5781" s="4" t="s">
        <v>85</v>
      </c>
      <c r="E5781" s="14" t="s">
        <v>477</v>
      </c>
      <c r="F5781" s="8">
        <f t="shared" ref="F5781:L5786" si="4921">F5782</f>
        <v>8114.6</v>
      </c>
      <c r="G5781" s="8">
        <f t="shared" si="4921"/>
        <v>8689.2999999999993</v>
      </c>
      <c r="H5781" s="8">
        <f t="shared" si="4921"/>
        <v>9441.7000000000007</v>
      </c>
      <c r="I5781" s="8">
        <f t="shared" si="4921"/>
        <v>0</v>
      </c>
      <c r="J5781" s="8">
        <f t="shared" si="4921"/>
        <v>0</v>
      </c>
      <c r="K5781" s="8">
        <f t="shared" si="4921"/>
        <v>0</v>
      </c>
      <c r="L5781" s="8">
        <f t="shared" si="4921"/>
        <v>-574.82399999999996</v>
      </c>
      <c r="M5781" s="8">
        <f t="shared" ref="M5781:M5851" si="4922">F5781+I5781+L5781</f>
        <v>7539.7760000000007</v>
      </c>
      <c r="N5781" s="5">
        <v>75108.398000000001</v>
      </c>
      <c r="O5781" s="8">
        <f t="shared" ref="O5781:O5786" si="4923">O5782</f>
        <v>7539.7759999999998</v>
      </c>
      <c r="P5781" s="8">
        <f t="shared" ref="P5781:V5786" si="4924">P5782</f>
        <v>0</v>
      </c>
      <c r="Q5781" s="8">
        <f t="shared" si="4924"/>
        <v>0</v>
      </c>
      <c r="R5781" s="8">
        <f t="shared" si="4924"/>
        <v>0</v>
      </c>
      <c r="S5781" s="8">
        <f t="shared" si="4924"/>
        <v>0</v>
      </c>
      <c r="T5781" s="5">
        <v>75108.398000000001</v>
      </c>
      <c r="U5781" s="8">
        <f t="shared" si="4924"/>
        <v>0</v>
      </c>
      <c r="V5781" s="34">
        <f t="shared" si="4924"/>
        <v>0</v>
      </c>
      <c r="W5781" s="5">
        <f t="shared" si="4919"/>
        <v>100</v>
      </c>
      <c r="X5781" s="21"/>
    </row>
    <row r="5782" spans="1:24" s="10" customFormat="1" x14ac:dyDescent="0.25">
      <c r="A5782" s="4" t="s">
        <v>625</v>
      </c>
      <c r="B5782" s="4" t="s">
        <v>1341</v>
      </c>
      <c r="C5782" s="4" t="s">
        <v>1719</v>
      </c>
      <c r="D5782" s="4"/>
      <c r="E5782" s="14" t="s">
        <v>1280</v>
      </c>
      <c r="F5782" s="11">
        <f t="shared" si="4921"/>
        <v>8114.6</v>
      </c>
      <c r="G5782" s="11">
        <f t="shared" si="4921"/>
        <v>8689.2999999999993</v>
      </c>
      <c r="H5782" s="11">
        <f t="shared" si="4921"/>
        <v>9441.7000000000007</v>
      </c>
      <c r="I5782" s="11">
        <f t="shared" si="4921"/>
        <v>0</v>
      </c>
      <c r="J5782" s="11">
        <f t="shared" si="4921"/>
        <v>0</v>
      </c>
      <c r="K5782" s="11">
        <f t="shared" si="4921"/>
        <v>0</v>
      </c>
      <c r="L5782" s="11">
        <f t="shared" si="4921"/>
        <v>-574.82399999999996</v>
      </c>
      <c r="M5782" s="11">
        <f t="shared" si="4922"/>
        <v>7539.7760000000007</v>
      </c>
      <c r="N5782" s="5">
        <v>1920.894</v>
      </c>
      <c r="O5782" s="11">
        <f t="shared" si="4923"/>
        <v>7539.7759999999998</v>
      </c>
      <c r="P5782" s="11">
        <f t="shared" si="4924"/>
        <v>0</v>
      </c>
      <c r="Q5782" s="11">
        <f t="shared" si="4924"/>
        <v>0</v>
      </c>
      <c r="R5782" s="11">
        <f t="shared" si="4924"/>
        <v>0</v>
      </c>
      <c r="S5782" s="11">
        <f t="shared" si="4924"/>
        <v>0</v>
      </c>
      <c r="T5782" s="5">
        <v>1920.894</v>
      </c>
      <c r="U5782" s="11">
        <f t="shared" si="4924"/>
        <v>0</v>
      </c>
      <c r="V5782" s="35">
        <f t="shared" si="4924"/>
        <v>0</v>
      </c>
      <c r="W5782" s="5">
        <f t="shared" si="4919"/>
        <v>100</v>
      </c>
      <c r="X5782" s="25"/>
    </row>
    <row r="5783" spans="1:24" ht="31.5" x14ac:dyDescent="0.25">
      <c r="A5783" s="4" t="s">
        <v>625</v>
      </c>
      <c r="B5783" s="4" t="s">
        <v>1341</v>
      </c>
      <c r="C5783" s="4" t="s">
        <v>1719</v>
      </c>
      <c r="D5783" s="4" t="s">
        <v>73</v>
      </c>
      <c r="E5783" s="14" t="s">
        <v>475</v>
      </c>
      <c r="F5783" s="5">
        <f t="shared" si="4921"/>
        <v>8114.6</v>
      </c>
      <c r="G5783" s="5">
        <f t="shared" si="4921"/>
        <v>8689.2999999999993</v>
      </c>
      <c r="H5783" s="5">
        <f t="shared" si="4921"/>
        <v>9441.7000000000007</v>
      </c>
      <c r="I5783" s="5">
        <f t="shared" si="4921"/>
        <v>0</v>
      </c>
      <c r="J5783" s="5">
        <f t="shared" si="4921"/>
        <v>0</v>
      </c>
      <c r="K5783" s="5">
        <f t="shared" si="4921"/>
        <v>0</v>
      </c>
      <c r="L5783" s="5">
        <f t="shared" si="4921"/>
        <v>-574.82399999999996</v>
      </c>
      <c r="M5783" s="5">
        <f t="shared" si="4922"/>
        <v>7539.7760000000007</v>
      </c>
      <c r="N5783" s="5">
        <v>1920.894</v>
      </c>
      <c r="O5783" s="5">
        <f t="shared" si="4923"/>
        <v>7539.7759999999998</v>
      </c>
      <c r="P5783" s="5">
        <f t="shared" si="4924"/>
        <v>0</v>
      </c>
      <c r="Q5783" s="5">
        <f t="shared" si="4924"/>
        <v>0</v>
      </c>
      <c r="R5783" s="5">
        <f t="shared" si="4924"/>
        <v>0</v>
      </c>
      <c r="S5783" s="5">
        <f t="shared" si="4924"/>
        <v>0</v>
      </c>
      <c r="T5783" s="5">
        <v>1920.894</v>
      </c>
      <c r="U5783" s="5">
        <f t="shared" si="4924"/>
        <v>0</v>
      </c>
      <c r="V5783" s="36">
        <f t="shared" si="4924"/>
        <v>0</v>
      </c>
      <c r="W5783" s="5">
        <f t="shared" si="4919"/>
        <v>100</v>
      </c>
      <c r="X5783" s="26"/>
    </row>
    <row r="5784" spans="1:24" x14ac:dyDescent="0.25">
      <c r="A5784" s="4" t="s">
        <v>625</v>
      </c>
      <c r="B5784" s="4" t="s">
        <v>1341</v>
      </c>
      <c r="C5784" s="4" t="s">
        <v>1719</v>
      </c>
      <c r="D5784" s="4" t="s">
        <v>85</v>
      </c>
      <c r="E5784" s="14" t="s">
        <v>477</v>
      </c>
      <c r="F5784" s="5">
        <f t="shared" si="4921"/>
        <v>8114.6</v>
      </c>
      <c r="G5784" s="5">
        <f t="shared" si="4921"/>
        <v>8689.2999999999993</v>
      </c>
      <c r="H5784" s="5">
        <f t="shared" si="4921"/>
        <v>9441.7000000000007</v>
      </c>
      <c r="I5784" s="5">
        <f t="shared" si="4921"/>
        <v>0</v>
      </c>
      <c r="J5784" s="5">
        <f t="shared" si="4921"/>
        <v>0</v>
      </c>
      <c r="K5784" s="5">
        <f t="shared" si="4921"/>
        <v>0</v>
      </c>
      <c r="L5784" s="5">
        <f t="shared" si="4921"/>
        <v>-574.82399999999996</v>
      </c>
      <c r="M5784" s="5">
        <f t="shared" si="4922"/>
        <v>7539.7760000000007</v>
      </c>
      <c r="N5784" s="5">
        <v>1920.894</v>
      </c>
      <c r="O5784" s="5">
        <f t="shared" si="4923"/>
        <v>7539.7759999999998</v>
      </c>
      <c r="P5784" s="5">
        <f t="shared" si="4924"/>
        <v>0</v>
      </c>
      <c r="Q5784" s="5">
        <f t="shared" si="4924"/>
        <v>0</v>
      </c>
      <c r="R5784" s="5">
        <f t="shared" si="4924"/>
        <v>0</v>
      </c>
      <c r="S5784" s="5">
        <f t="shared" si="4924"/>
        <v>0</v>
      </c>
      <c r="T5784" s="5">
        <v>1920.894</v>
      </c>
      <c r="U5784" s="5">
        <f t="shared" si="4924"/>
        <v>0</v>
      </c>
      <c r="V5784" s="36">
        <f t="shared" si="4924"/>
        <v>0</v>
      </c>
      <c r="W5784" s="5">
        <f t="shared" si="4919"/>
        <v>100</v>
      </c>
      <c r="X5784" s="26"/>
    </row>
    <row r="5785" spans="1:24" ht="31.5" x14ac:dyDescent="0.25">
      <c r="A5785" s="4" t="s">
        <v>625</v>
      </c>
      <c r="B5785" s="4" t="s">
        <v>1341</v>
      </c>
      <c r="C5785" s="4" t="s">
        <v>1113</v>
      </c>
      <c r="D5785" s="4"/>
      <c r="E5785" s="14" t="s">
        <v>1114</v>
      </c>
      <c r="F5785" s="5">
        <f t="shared" si="4921"/>
        <v>8114.6</v>
      </c>
      <c r="G5785" s="5">
        <f t="shared" si="4921"/>
        <v>8689.2999999999993</v>
      </c>
      <c r="H5785" s="5">
        <f t="shared" si="4921"/>
        <v>9441.7000000000007</v>
      </c>
      <c r="I5785" s="5">
        <f t="shared" si="4921"/>
        <v>0</v>
      </c>
      <c r="J5785" s="5">
        <f t="shared" si="4921"/>
        <v>0</v>
      </c>
      <c r="K5785" s="5">
        <f t="shared" si="4921"/>
        <v>0</v>
      </c>
      <c r="L5785" s="5">
        <f t="shared" si="4921"/>
        <v>-574.82399999999996</v>
      </c>
      <c r="M5785" s="5">
        <f t="shared" si="4922"/>
        <v>7539.7760000000007</v>
      </c>
      <c r="N5785" s="5">
        <v>15747.599999999999</v>
      </c>
      <c r="O5785" s="5">
        <f t="shared" si="4923"/>
        <v>7539.7759999999998</v>
      </c>
      <c r="P5785" s="5">
        <f t="shared" si="4924"/>
        <v>0</v>
      </c>
      <c r="Q5785" s="5">
        <f t="shared" si="4924"/>
        <v>0</v>
      </c>
      <c r="R5785" s="5">
        <f t="shared" si="4924"/>
        <v>0</v>
      </c>
      <c r="S5785" s="5">
        <f t="shared" si="4924"/>
        <v>0</v>
      </c>
      <c r="T5785" s="5">
        <v>15747.599999999999</v>
      </c>
      <c r="U5785" s="5">
        <f t="shared" si="4924"/>
        <v>0</v>
      </c>
      <c r="V5785" s="36">
        <f t="shared" si="4924"/>
        <v>0</v>
      </c>
      <c r="W5785" s="5">
        <f t="shared" si="4919"/>
        <v>100</v>
      </c>
      <c r="X5785" s="26"/>
    </row>
    <row r="5786" spans="1:24" ht="63" x14ac:dyDescent="0.25">
      <c r="A5786" s="4" t="s">
        <v>625</v>
      </c>
      <c r="B5786" s="4" t="s">
        <v>1341</v>
      </c>
      <c r="C5786" s="4" t="s">
        <v>1115</v>
      </c>
      <c r="D5786" s="4"/>
      <c r="E5786" s="14" t="s">
        <v>1720</v>
      </c>
      <c r="F5786" s="5">
        <f t="shared" si="4921"/>
        <v>8114.6</v>
      </c>
      <c r="G5786" s="5">
        <f t="shared" si="4921"/>
        <v>8689.2999999999993</v>
      </c>
      <c r="H5786" s="5">
        <f t="shared" si="4921"/>
        <v>9441.7000000000007</v>
      </c>
      <c r="I5786" s="5">
        <f t="shared" si="4921"/>
        <v>0</v>
      </c>
      <c r="J5786" s="5">
        <f t="shared" si="4921"/>
        <v>0</v>
      </c>
      <c r="K5786" s="5">
        <f t="shared" si="4921"/>
        <v>0</v>
      </c>
      <c r="L5786" s="5">
        <f t="shared" si="4921"/>
        <v>-574.82399999999996</v>
      </c>
      <c r="M5786" s="5">
        <f t="shared" si="4922"/>
        <v>7539.7760000000007</v>
      </c>
      <c r="N5786" s="5">
        <v>15747.599999999999</v>
      </c>
      <c r="O5786" s="5">
        <f t="shared" si="4923"/>
        <v>7539.7759999999998</v>
      </c>
      <c r="P5786" s="5">
        <f t="shared" si="4924"/>
        <v>0</v>
      </c>
      <c r="Q5786" s="5">
        <f t="shared" si="4924"/>
        <v>0</v>
      </c>
      <c r="R5786" s="5">
        <f t="shared" si="4924"/>
        <v>0</v>
      </c>
      <c r="S5786" s="5">
        <f t="shared" si="4924"/>
        <v>0</v>
      </c>
      <c r="T5786" s="5">
        <v>15747.599999999999</v>
      </c>
      <c r="U5786" s="5">
        <f t="shared" si="4924"/>
        <v>0</v>
      </c>
      <c r="V5786" s="36">
        <f t="shared" si="4924"/>
        <v>0</v>
      </c>
      <c r="W5786" s="5">
        <f t="shared" si="4919"/>
        <v>100</v>
      </c>
      <c r="X5786" s="26"/>
    </row>
    <row r="5787" spans="1:24" ht="31.5" x14ac:dyDescent="0.25">
      <c r="A5787" s="4" t="s">
        <v>625</v>
      </c>
      <c r="B5787" s="4" t="s">
        <v>1341</v>
      </c>
      <c r="C5787" s="4" t="s">
        <v>1115</v>
      </c>
      <c r="D5787" s="4" t="s">
        <v>73</v>
      </c>
      <c r="E5787" s="14" t="s">
        <v>475</v>
      </c>
      <c r="F5787" s="5">
        <v>8114.6</v>
      </c>
      <c r="G5787" s="5">
        <v>8689.2999999999993</v>
      </c>
      <c r="H5787" s="5">
        <v>9441.7000000000007</v>
      </c>
      <c r="I5787" s="5"/>
      <c r="J5787" s="5"/>
      <c r="K5787" s="5"/>
      <c r="L5787" s="5">
        <v>-574.82399999999996</v>
      </c>
      <c r="M5787" s="5">
        <f t="shared" si="4922"/>
        <v>7539.7760000000007</v>
      </c>
      <c r="N5787" s="5">
        <v>15747.599999999999</v>
      </c>
      <c r="O5787" s="5">
        <v>7539.7759999999998</v>
      </c>
      <c r="P5787" s="5">
        <v>0</v>
      </c>
      <c r="Q5787" s="5">
        <v>0</v>
      </c>
      <c r="R5787" s="5">
        <v>0</v>
      </c>
      <c r="S5787" s="5">
        <v>0</v>
      </c>
      <c r="T5787" s="5">
        <v>15747.599999999999</v>
      </c>
      <c r="U5787" s="5">
        <v>0</v>
      </c>
      <c r="V5787" s="36">
        <v>0</v>
      </c>
      <c r="W5787" s="5">
        <f t="shared" si="4919"/>
        <v>100</v>
      </c>
      <c r="X5787" s="26"/>
    </row>
    <row r="5788" spans="1:24" s="3" customFormat="1" x14ac:dyDescent="0.25">
      <c r="A5788" s="4" t="s">
        <v>625</v>
      </c>
      <c r="B5788" s="4" t="s">
        <v>1341</v>
      </c>
      <c r="C5788" s="4" t="s">
        <v>1115</v>
      </c>
      <c r="D5788" s="4" t="s">
        <v>107</v>
      </c>
      <c r="E5788" s="14" t="s">
        <v>476</v>
      </c>
      <c r="F5788" s="8">
        <f t="shared" ref="F5788:L5788" si="4925">F5789+F5804+F5813</f>
        <v>949744.09999999986</v>
      </c>
      <c r="G5788" s="8">
        <f t="shared" si="4925"/>
        <v>946826.2</v>
      </c>
      <c r="H5788" s="8">
        <f t="shared" si="4925"/>
        <v>898423.79999999993</v>
      </c>
      <c r="I5788" s="8">
        <f t="shared" si="4925"/>
        <v>0</v>
      </c>
      <c r="J5788" s="8">
        <f t="shared" si="4925"/>
        <v>0</v>
      </c>
      <c r="K5788" s="8">
        <f t="shared" si="4925"/>
        <v>0</v>
      </c>
      <c r="L5788" s="8">
        <f t="shared" si="4925"/>
        <v>-8157.9609999999984</v>
      </c>
      <c r="M5788" s="8">
        <f t="shared" si="4922"/>
        <v>941586.13899999985</v>
      </c>
      <c r="N5788" s="5">
        <v>6008.9526500000002</v>
      </c>
      <c r="O5788" s="8">
        <f t="shared" ref="O5788:V5788" si="4926">O5789+O5804+O5813</f>
        <v>708286.05327999988</v>
      </c>
      <c r="P5788" s="8">
        <f t="shared" si="4926"/>
        <v>9041.101999999999</v>
      </c>
      <c r="Q5788" s="8">
        <f t="shared" si="4926"/>
        <v>2697.6129500000002</v>
      </c>
      <c r="R5788" s="8">
        <f t="shared" si="4926"/>
        <v>0</v>
      </c>
      <c r="S5788" s="8">
        <f t="shared" si="4926"/>
        <v>4699.8</v>
      </c>
      <c r="T5788" s="5">
        <v>6008.9526500000002</v>
      </c>
      <c r="U5788" s="8">
        <f t="shared" si="4926"/>
        <v>10714.27605</v>
      </c>
      <c r="V5788" s="34">
        <f t="shared" si="4926"/>
        <v>0</v>
      </c>
      <c r="W5788" s="5">
        <f t="shared" si="4919"/>
        <v>100</v>
      </c>
      <c r="X5788" s="21"/>
    </row>
    <row r="5789" spans="1:24" s="3" customFormat="1" x14ac:dyDescent="0.25">
      <c r="A5789" s="4" t="s">
        <v>625</v>
      </c>
      <c r="B5789" s="4" t="s">
        <v>1341</v>
      </c>
      <c r="C5789" s="4" t="s">
        <v>1115</v>
      </c>
      <c r="D5789" s="4" t="s">
        <v>85</v>
      </c>
      <c r="E5789" s="14" t="s">
        <v>477</v>
      </c>
      <c r="F5789" s="8">
        <f t="shared" ref="F5789:L5794" si="4927">F5790</f>
        <v>2486.3000000000002</v>
      </c>
      <c r="G5789" s="8">
        <f t="shared" si="4927"/>
        <v>2486.3000000000002</v>
      </c>
      <c r="H5789" s="8">
        <f t="shared" si="4927"/>
        <v>2486.3000000000002</v>
      </c>
      <c r="I5789" s="8">
        <f t="shared" si="4927"/>
        <v>0</v>
      </c>
      <c r="J5789" s="8">
        <f t="shared" si="4927"/>
        <v>0</v>
      </c>
      <c r="K5789" s="8">
        <f t="shared" si="4927"/>
        <v>0</v>
      </c>
      <c r="L5789" s="8">
        <f t="shared" si="4927"/>
        <v>0</v>
      </c>
      <c r="M5789" s="8">
        <f t="shared" si="4922"/>
        <v>2486.3000000000002</v>
      </c>
      <c r="N5789" s="5">
        <v>9738.6473499999993</v>
      </c>
      <c r="O5789" s="8">
        <f t="shared" ref="O5789:V5789" si="4928">O5790+O5798</f>
        <v>2486.3000000000002</v>
      </c>
      <c r="P5789" s="8">
        <f t="shared" si="4928"/>
        <v>2399</v>
      </c>
      <c r="Q5789" s="8">
        <f t="shared" si="4928"/>
        <v>0</v>
      </c>
      <c r="R5789" s="8">
        <f t="shared" si="4928"/>
        <v>0</v>
      </c>
      <c r="S5789" s="8">
        <f t="shared" si="4928"/>
        <v>0</v>
      </c>
      <c r="T5789" s="5">
        <v>9738.6473499999993</v>
      </c>
      <c r="U5789" s="8">
        <f t="shared" si="4928"/>
        <v>2399</v>
      </c>
      <c r="V5789" s="8">
        <f t="shared" si="4928"/>
        <v>0</v>
      </c>
      <c r="W5789" s="5">
        <f t="shared" si="4919"/>
        <v>100</v>
      </c>
      <c r="X5789" s="21"/>
    </row>
    <row r="5790" spans="1:24" s="10" customFormat="1" ht="31.5" x14ac:dyDescent="0.25">
      <c r="A5790" s="4" t="s">
        <v>625</v>
      </c>
      <c r="B5790" s="4" t="s">
        <v>1341</v>
      </c>
      <c r="C5790" s="4" t="s">
        <v>557</v>
      </c>
      <c r="D5790" s="4"/>
      <c r="E5790" s="14" t="s">
        <v>904</v>
      </c>
      <c r="F5790" s="11">
        <f t="shared" si="4927"/>
        <v>2486.3000000000002</v>
      </c>
      <c r="G5790" s="11">
        <f t="shared" si="4927"/>
        <v>2486.3000000000002</v>
      </c>
      <c r="H5790" s="11">
        <f t="shared" si="4927"/>
        <v>2486.3000000000002</v>
      </c>
      <c r="I5790" s="11">
        <f t="shared" si="4927"/>
        <v>0</v>
      </c>
      <c r="J5790" s="11">
        <f t="shared" si="4927"/>
        <v>0</v>
      </c>
      <c r="K5790" s="11">
        <f t="shared" si="4927"/>
        <v>0</v>
      </c>
      <c r="L5790" s="11">
        <f t="shared" si="4927"/>
        <v>0</v>
      </c>
      <c r="M5790" s="11">
        <f t="shared" si="4922"/>
        <v>2486.3000000000002</v>
      </c>
      <c r="N5790" s="5">
        <v>3205.6</v>
      </c>
      <c r="O5790" s="11">
        <f t="shared" ref="O5790:O5794" si="4929">O5791</f>
        <v>2486.3000000000002</v>
      </c>
      <c r="P5790" s="11">
        <f t="shared" ref="P5790:V5794" si="4930">P5791</f>
        <v>0</v>
      </c>
      <c r="Q5790" s="11">
        <f t="shared" si="4930"/>
        <v>0</v>
      </c>
      <c r="R5790" s="11">
        <f t="shared" si="4930"/>
        <v>0</v>
      </c>
      <c r="S5790" s="11">
        <f t="shared" si="4930"/>
        <v>0</v>
      </c>
      <c r="T5790" s="5">
        <v>3205.6</v>
      </c>
      <c r="U5790" s="11">
        <f t="shared" si="4930"/>
        <v>0</v>
      </c>
      <c r="V5790" s="35">
        <f t="shared" si="4930"/>
        <v>0</v>
      </c>
      <c r="W5790" s="5">
        <f t="shared" si="4919"/>
        <v>100</v>
      </c>
      <c r="X5790" s="25"/>
    </row>
    <row r="5791" spans="1:24" ht="31.5" x14ac:dyDescent="0.25">
      <c r="A5791" s="4" t="s">
        <v>625</v>
      </c>
      <c r="B5791" s="4" t="s">
        <v>1341</v>
      </c>
      <c r="C5791" s="4" t="s">
        <v>634</v>
      </c>
      <c r="D5791" s="4"/>
      <c r="E5791" s="14" t="s">
        <v>906</v>
      </c>
      <c r="F5791" s="5">
        <f t="shared" si="4927"/>
        <v>2486.3000000000002</v>
      </c>
      <c r="G5791" s="5">
        <f t="shared" si="4927"/>
        <v>2486.3000000000002</v>
      </c>
      <c r="H5791" s="5">
        <f t="shared" si="4927"/>
        <v>2486.3000000000002</v>
      </c>
      <c r="I5791" s="5">
        <f t="shared" si="4927"/>
        <v>0</v>
      </c>
      <c r="J5791" s="5">
        <f t="shared" si="4927"/>
        <v>0</v>
      </c>
      <c r="K5791" s="5">
        <f t="shared" si="4927"/>
        <v>0</v>
      </c>
      <c r="L5791" s="5">
        <f t="shared" si="4927"/>
        <v>0</v>
      </c>
      <c r="M5791" s="5">
        <f t="shared" si="4922"/>
        <v>2486.3000000000002</v>
      </c>
      <c r="N5791" s="5">
        <v>3205.6</v>
      </c>
      <c r="O5791" s="5">
        <f t="shared" si="4929"/>
        <v>2486.3000000000002</v>
      </c>
      <c r="P5791" s="5">
        <f t="shared" si="4930"/>
        <v>0</v>
      </c>
      <c r="Q5791" s="5">
        <f t="shared" si="4930"/>
        <v>0</v>
      </c>
      <c r="R5791" s="5">
        <f t="shared" si="4930"/>
        <v>0</v>
      </c>
      <c r="S5791" s="5">
        <f t="shared" si="4930"/>
        <v>0</v>
      </c>
      <c r="T5791" s="5">
        <v>3205.6</v>
      </c>
      <c r="U5791" s="5">
        <f t="shared" si="4930"/>
        <v>0</v>
      </c>
      <c r="V5791" s="36">
        <f t="shared" si="4930"/>
        <v>0</v>
      </c>
      <c r="W5791" s="5">
        <f t="shared" si="4919"/>
        <v>100</v>
      </c>
      <c r="X5791" s="26"/>
    </row>
    <row r="5792" spans="1:24" hidden="1" x14ac:dyDescent="0.25">
      <c r="A5792" s="4" t="s">
        <v>625</v>
      </c>
      <c r="B5792" s="4" t="s">
        <v>1341</v>
      </c>
      <c r="C5792" s="4" t="s">
        <v>630</v>
      </c>
      <c r="D5792" s="4"/>
      <c r="E5792" s="14" t="s">
        <v>659</v>
      </c>
      <c r="F5792" s="5">
        <f t="shared" si="4927"/>
        <v>2486.3000000000002</v>
      </c>
      <c r="G5792" s="5">
        <f t="shared" si="4927"/>
        <v>2486.3000000000002</v>
      </c>
      <c r="H5792" s="5">
        <f t="shared" si="4927"/>
        <v>2486.3000000000002</v>
      </c>
      <c r="I5792" s="5">
        <f t="shared" si="4927"/>
        <v>0</v>
      </c>
      <c r="J5792" s="5">
        <f t="shared" si="4927"/>
        <v>0</v>
      </c>
      <c r="K5792" s="5">
        <f t="shared" si="4927"/>
        <v>0</v>
      </c>
      <c r="L5792" s="5">
        <f t="shared" si="4927"/>
        <v>0</v>
      </c>
      <c r="M5792" s="5">
        <f t="shared" si="4922"/>
        <v>2486.3000000000002</v>
      </c>
      <c r="N5792" s="5">
        <v>0</v>
      </c>
      <c r="O5792" s="5">
        <f t="shared" si="4929"/>
        <v>2486.3000000000002</v>
      </c>
      <c r="P5792" s="5">
        <f t="shared" si="4930"/>
        <v>0</v>
      </c>
      <c r="Q5792" s="5">
        <f t="shared" si="4930"/>
        <v>0</v>
      </c>
      <c r="R5792" s="5">
        <f t="shared" si="4930"/>
        <v>0</v>
      </c>
      <c r="S5792" s="5">
        <f t="shared" si="4930"/>
        <v>0</v>
      </c>
      <c r="T5792" s="5">
        <v>0</v>
      </c>
      <c r="U5792" s="5">
        <f t="shared" si="4930"/>
        <v>0</v>
      </c>
      <c r="V5792" s="36">
        <f t="shared" si="4930"/>
        <v>0</v>
      </c>
      <c r="W5792" s="5" t="e">
        <f t="shared" si="4919"/>
        <v>#DIV/0!</v>
      </c>
      <c r="X5792" s="24" t="s">
        <v>1214</v>
      </c>
    </row>
    <row r="5793" spans="1:24" ht="31.5" hidden="1" x14ac:dyDescent="0.25">
      <c r="A5793" s="4" t="s">
        <v>625</v>
      </c>
      <c r="B5793" s="4" t="s">
        <v>1341</v>
      </c>
      <c r="C5793" s="4" t="s">
        <v>630</v>
      </c>
      <c r="D5793" s="4" t="s">
        <v>11</v>
      </c>
      <c r="E5793" s="14" t="s">
        <v>465</v>
      </c>
      <c r="F5793" s="5">
        <f t="shared" si="4927"/>
        <v>2486.3000000000002</v>
      </c>
      <c r="G5793" s="5">
        <f t="shared" si="4927"/>
        <v>2486.3000000000002</v>
      </c>
      <c r="H5793" s="5">
        <f t="shared" si="4927"/>
        <v>2486.3000000000002</v>
      </c>
      <c r="I5793" s="5">
        <f t="shared" si="4927"/>
        <v>0</v>
      </c>
      <c r="J5793" s="5">
        <f t="shared" si="4927"/>
        <v>0</v>
      </c>
      <c r="K5793" s="5">
        <f t="shared" si="4927"/>
        <v>0</v>
      </c>
      <c r="L5793" s="5">
        <f t="shared" si="4927"/>
        <v>0</v>
      </c>
      <c r="M5793" s="5">
        <f t="shared" si="4922"/>
        <v>2486.3000000000002</v>
      </c>
      <c r="N5793" s="5">
        <v>0</v>
      </c>
      <c r="O5793" s="5">
        <f t="shared" si="4929"/>
        <v>2486.3000000000002</v>
      </c>
      <c r="P5793" s="5">
        <f t="shared" si="4930"/>
        <v>0</v>
      </c>
      <c r="Q5793" s="5">
        <f t="shared" si="4930"/>
        <v>0</v>
      </c>
      <c r="R5793" s="5">
        <f t="shared" si="4930"/>
        <v>0</v>
      </c>
      <c r="S5793" s="5">
        <f t="shared" si="4930"/>
        <v>0</v>
      </c>
      <c r="T5793" s="5">
        <v>0</v>
      </c>
      <c r="U5793" s="5">
        <f t="shared" si="4930"/>
        <v>0</v>
      </c>
      <c r="V5793" s="36">
        <f t="shared" si="4930"/>
        <v>0</v>
      </c>
      <c r="W5793" s="5" t="e">
        <f t="shared" si="4919"/>
        <v>#DIV/0!</v>
      </c>
      <c r="X5793" s="24" t="s">
        <v>1214</v>
      </c>
    </row>
    <row r="5794" spans="1:24" ht="31.5" hidden="1" x14ac:dyDescent="0.25">
      <c r="A5794" s="4" t="s">
        <v>625</v>
      </c>
      <c r="B5794" s="4" t="s">
        <v>1341</v>
      </c>
      <c r="C5794" s="4" t="s">
        <v>630</v>
      </c>
      <c r="D5794" s="4" t="s">
        <v>12</v>
      </c>
      <c r="E5794" s="14" t="s">
        <v>466</v>
      </c>
      <c r="F5794" s="5">
        <f t="shared" si="4927"/>
        <v>2486.3000000000002</v>
      </c>
      <c r="G5794" s="5">
        <f t="shared" si="4927"/>
        <v>2486.3000000000002</v>
      </c>
      <c r="H5794" s="5">
        <f t="shared" si="4927"/>
        <v>2486.3000000000002</v>
      </c>
      <c r="I5794" s="5">
        <f t="shared" si="4927"/>
        <v>0</v>
      </c>
      <c r="J5794" s="5">
        <f t="shared" si="4927"/>
        <v>0</v>
      </c>
      <c r="K5794" s="5">
        <f t="shared" si="4927"/>
        <v>0</v>
      </c>
      <c r="L5794" s="5">
        <f t="shared" si="4927"/>
        <v>0</v>
      </c>
      <c r="M5794" s="5">
        <f t="shared" si="4922"/>
        <v>2486.3000000000002</v>
      </c>
      <c r="N5794" s="5">
        <v>0</v>
      </c>
      <c r="O5794" s="5">
        <f t="shared" si="4929"/>
        <v>2486.3000000000002</v>
      </c>
      <c r="P5794" s="5">
        <f t="shared" si="4930"/>
        <v>0</v>
      </c>
      <c r="Q5794" s="5">
        <f t="shared" si="4930"/>
        <v>0</v>
      </c>
      <c r="R5794" s="5">
        <f t="shared" si="4930"/>
        <v>0</v>
      </c>
      <c r="S5794" s="5">
        <f t="shared" si="4930"/>
        <v>0</v>
      </c>
      <c r="T5794" s="5">
        <v>0</v>
      </c>
      <c r="U5794" s="5">
        <f t="shared" si="4930"/>
        <v>0</v>
      </c>
      <c r="V5794" s="36">
        <f t="shared" si="4930"/>
        <v>0</v>
      </c>
      <c r="W5794" s="5" t="e">
        <f t="shared" si="4919"/>
        <v>#DIV/0!</v>
      </c>
      <c r="X5794" s="24" t="s">
        <v>1214</v>
      </c>
    </row>
    <row r="5795" spans="1:24" ht="31.5" hidden="1" x14ac:dyDescent="0.25">
      <c r="A5795" s="4" t="s">
        <v>625</v>
      </c>
      <c r="B5795" s="4" t="s">
        <v>1341</v>
      </c>
      <c r="C5795" s="4" t="s">
        <v>630</v>
      </c>
      <c r="D5795" s="4" t="s">
        <v>73</v>
      </c>
      <c r="E5795" s="14" t="s">
        <v>475</v>
      </c>
      <c r="F5795" s="5">
        <f t="shared" ref="F5795:L5795" si="4931">F5796+F5797</f>
        <v>2486.3000000000002</v>
      </c>
      <c r="G5795" s="5">
        <f t="shared" si="4931"/>
        <v>2486.3000000000002</v>
      </c>
      <c r="H5795" s="5">
        <f t="shared" si="4931"/>
        <v>2486.3000000000002</v>
      </c>
      <c r="I5795" s="5">
        <f t="shared" si="4931"/>
        <v>0</v>
      </c>
      <c r="J5795" s="5">
        <f t="shared" si="4931"/>
        <v>0</v>
      </c>
      <c r="K5795" s="5">
        <f t="shared" si="4931"/>
        <v>0</v>
      </c>
      <c r="L5795" s="5">
        <f t="shared" si="4931"/>
        <v>0</v>
      </c>
      <c r="M5795" s="5">
        <f t="shared" si="4922"/>
        <v>2486.3000000000002</v>
      </c>
      <c r="N5795" s="5">
        <v>0</v>
      </c>
      <c r="O5795" s="5">
        <f>O5796+O5797</f>
        <v>2486.3000000000002</v>
      </c>
      <c r="P5795" s="5">
        <f t="shared" ref="P5795:V5795" si="4932">P5796+P5797</f>
        <v>0</v>
      </c>
      <c r="Q5795" s="5">
        <f t="shared" si="4932"/>
        <v>0</v>
      </c>
      <c r="R5795" s="5">
        <f t="shared" si="4932"/>
        <v>0</v>
      </c>
      <c r="S5795" s="5">
        <f t="shared" si="4932"/>
        <v>0</v>
      </c>
      <c r="T5795" s="5">
        <v>0</v>
      </c>
      <c r="U5795" s="5">
        <f t="shared" si="4932"/>
        <v>0</v>
      </c>
      <c r="V5795" s="36">
        <f t="shared" si="4932"/>
        <v>0</v>
      </c>
      <c r="W5795" s="5" t="e">
        <f t="shared" si="4919"/>
        <v>#DIV/0!</v>
      </c>
      <c r="X5795" s="24" t="s">
        <v>1214</v>
      </c>
    </row>
    <row r="5796" spans="1:24" hidden="1" x14ac:dyDescent="0.25">
      <c r="A5796" s="4" t="s">
        <v>625</v>
      </c>
      <c r="B5796" s="4" t="s">
        <v>1341</v>
      </c>
      <c r="C5796" s="4" t="s">
        <v>630</v>
      </c>
      <c r="D5796" s="4" t="s">
        <v>107</v>
      </c>
      <c r="E5796" s="14" t="s">
        <v>476</v>
      </c>
      <c r="F5796" s="5">
        <v>940.9</v>
      </c>
      <c r="G5796" s="5">
        <v>940.9</v>
      </c>
      <c r="H5796" s="5">
        <v>940.9</v>
      </c>
      <c r="I5796" s="5"/>
      <c r="J5796" s="5"/>
      <c r="K5796" s="5"/>
      <c r="L5796" s="5"/>
      <c r="M5796" s="5">
        <f t="shared" si="4922"/>
        <v>940.9</v>
      </c>
      <c r="N5796" s="5">
        <v>0</v>
      </c>
      <c r="O5796" s="5">
        <v>946.15970000000004</v>
      </c>
      <c r="P5796" s="5">
        <v>0</v>
      </c>
      <c r="Q5796" s="5">
        <v>0</v>
      </c>
      <c r="R5796" s="5">
        <v>0</v>
      </c>
      <c r="S5796" s="5">
        <v>0</v>
      </c>
      <c r="T5796" s="5">
        <v>0</v>
      </c>
      <c r="U5796" s="5">
        <v>0</v>
      </c>
      <c r="V5796" s="36">
        <v>0</v>
      </c>
      <c r="W5796" s="5" t="e">
        <f t="shared" si="4919"/>
        <v>#DIV/0!</v>
      </c>
      <c r="X5796" s="24" t="s">
        <v>1214</v>
      </c>
    </row>
    <row r="5797" spans="1:24" hidden="1" x14ac:dyDescent="0.25">
      <c r="A5797" s="4" t="s">
        <v>625</v>
      </c>
      <c r="B5797" s="4" t="s">
        <v>1341</v>
      </c>
      <c r="C5797" s="4" t="s">
        <v>630</v>
      </c>
      <c r="D5797" s="4" t="s">
        <v>85</v>
      </c>
      <c r="E5797" s="14" t="s">
        <v>477</v>
      </c>
      <c r="F5797" s="5">
        <v>1545.4</v>
      </c>
      <c r="G5797" s="5">
        <v>1545.4</v>
      </c>
      <c r="H5797" s="5">
        <v>1545.4</v>
      </c>
      <c r="I5797" s="5"/>
      <c r="J5797" s="5"/>
      <c r="K5797" s="5"/>
      <c r="L5797" s="5"/>
      <c r="M5797" s="5">
        <f t="shared" si="4922"/>
        <v>1545.4</v>
      </c>
      <c r="N5797" s="5">
        <v>0</v>
      </c>
      <c r="O5797" s="39">
        <v>1540.1403</v>
      </c>
      <c r="P5797" s="5">
        <v>0</v>
      </c>
      <c r="Q5797" s="5">
        <v>0</v>
      </c>
      <c r="R5797" s="5">
        <v>0</v>
      </c>
      <c r="S5797" s="5">
        <v>0</v>
      </c>
      <c r="T5797" s="5">
        <v>0</v>
      </c>
      <c r="U5797" s="5">
        <v>0</v>
      </c>
      <c r="V5797" s="36">
        <v>0</v>
      </c>
      <c r="W5797" s="5" t="e">
        <f t="shared" si="4919"/>
        <v>#DIV/0!</v>
      </c>
      <c r="X5797" s="24" t="s">
        <v>1214</v>
      </c>
    </row>
    <row r="5798" spans="1:24" s="10" customFormat="1" ht="94.5" x14ac:dyDescent="0.25">
      <c r="A5798" s="4" t="s">
        <v>625</v>
      </c>
      <c r="B5798" s="4" t="s">
        <v>1341</v>
      </c>
      <c r="C5798" s="4" t="s">
        <v>636</v>
      </c>
      <c r="D5798" s="4"/>
      <c r="E5798" s="14" t="s">
        <v>660</v>
      </c>
      <c r="F5798" s="11"/>
      <c r="G5798" s="11"/>
      <c r="H5798" s="11"/>
      <c r="I5798" s="11"/>
      <c r="J5798" s="11"/>
      <c r="K5798" s="11"/>
      <c r="L5798" s="11"/>
      <c r="M5798" s="11">
        <f>M5799</f>
        <v>0</v>
      </c>
      <c r="N5798" s="5">
        <v>806.6</v>
      </c>
      <c r="O5798" s="11">
        <f t="shared" ref="O5798:V5802" si="4933">O5799</f>
        <v>0</v>
      </c>
      <c r="P5798" s="11">
        <f t="shared" si="4933"/>
        <v>2399</v>
      </c>
      <c r="Q5798" s="11">
        <f t="shared" si="4933"/>
        <v>0</v>
      </c>
      <c r="R5798" s="11">
        <f t="shared" si="4933"/>
        <v>0</v>
      </c>
      <c r="S5798" s="11">
        <f t="shared" si="4933"/>
        <v>0</v>
      </c>
      <c r="T5798" s="5">
        <v>806.6</v>
      </c>
      <c r="U5798" s="11">
        <f t="shared" si="4933"/>
        <v>2399</v>
      </c>
      <c r="V5798" s="11">
        <f t="shared" si="4933"/>
        <v>0</v>
      </c>
      <c r="W5798" s="5">
        <f t="shared" si="4919"/>
        <v>100</v>
      </c>
      <c r="X5798" s="25"/>
    </row>
    <row r="5799" spans="1:24" ht="31.5" x14ac:dyDescent="0.25">
      <c r="A5799" s="4" t="s">
        <v>625</v>
      </c>
      <c r="B5799" s="4" t="s">
        <v>1341</v>
      </c>
      <c r="C5799" s="4" t="s">
        <v>636</v>
      </c>
      <c r="D5799" s="4" t="s">
        <v>73</v>
      </c>
      <c r="E5799" s="14" t="s">
        <v>475</v>
      </c>
      <c r="F5799" s="11"/>
      <c r="G5799" s="11"/>
      <c r="H5799" s="11"/>
      <c r="I5799" s="11"/>
      <c r="J5799" s="11"/>
      <c r="K5799" s="11"/>
      <c r="L5799" s="11"/>
      <c r="M5799" s="5">
        <f>M5800</f>
        <v>0</v>
      </c>
      <c r="N5799" s="5">
        <v>806.6</v>
      </c>
      <c r="O5799" s="5">
        <f t="shared" si="4933"/>
        <v>0</v>
      </c>
      <c r="P5799" s="5">
        <f t="shared" si="4933"/>
        <v>2399</v>
      </c>
      <c r="Q5799" s="5">
        <f t="shared" si="4933"/>
        <v>0</v>
      </c>
      <c r="R5799" s="5">
        <f t="shared" si="4933"/>
        <v>0</v>
      </c>
      <c r="S5799" s="5">
        <f t="shared" si="4933"/>
        <v>0</v>
      </c>
      <c r="T5799" s="5">
        <v>806.6</v>
      </c>
      <c r="U5799" s="5">
        <f t="shared" si="4933"/>
        <v>2399</v>
      </c>
      <c r="V5799" s="5">
        <f t="shared" si="4933"/>
        <v>0</v>
      </c>
      <c r="W5799" s="5">
        <f t="shared" si="4919"/>
        <v>100</v>
      </c>
      <c r="X5799" s="26"/>
    </row>
    <row r="5800" spans="1:24" ht="63" x14ac:dyDescent="0.25">
      <c r="A5800" s="4" t="s">
        <v>625</v>
      </c>
      <c r="B5800" s="4" t="s">
        <v>1341</v>
      </c>
      <c r="C5800" s="4" t="s">
        <v>636</v>
      </c>
      <c r="D5800" s="4" t="s">
        <v>72</v>
      </c>
      <c r="E5800" s="14" t="s">
        <v>1187</v>
      </c>
      <c r="F5800" s="5"/>
      <c r="G5800" s="5"/>
      <c r="H5800" s="5"/>
      <c r="I5800" s="5"/>
      <c r="J5800" s="5"/>
      <c r="K5800" s="5"/>
      <c r="L5800" s="5"/>
      <c r="M5800" s="5">
        <f>M5801</f>
        <v>0</v>
      </c>
      <c r="N5800" s="5">
        <v>806.6</v>
      </c>
      <c r="O5800" s="5">
        <f t="shared" si="4933"/>
        <v>0</v>
      </c>
      <c r="P5800" s="5">
        <f t="shared" si="4933"/>
        <v>2399</v>
      </c>
      <c r="Q5800" s="5">
        <f t="shared" si="4933"/>
        <v>0</v>
      </c>
      <c r="R5800" s="5">
        <f t="shared" si="4933"/>
        <v>0</v>
      </c>
      <c r="S5800" s="5">
        <f t="shared" si="4933"/>
        <v>0</v>
      </c>
      <c r="T5800" s="5">
        <v>806.6</v>
      </c>
      <c r="U5800" s="5">
        <f t="shared" si="4933"/>
        <v>2399</v>
      </c>
      <c r="V5800" s="5">
        <f t="shared" si="4933"/>
        <v>0</v>
      </c>
      <c r="W5800" s="5">
        <f t="shared" si="4919"/>
        <v>100</v>
      </c>
      <c r="X5800" s="26"/>
    </row>
    <row r="5801" spans="1:24" ht="63" x14ac:dyDescent="0.25">
      <c r="A5801" s="4" t="s">
        <v>625</v>
      </c>
      <c r="B5801" s="4" t="s">
        <v>1341</v>
      </c>
      <c r="C5801" s="4" t="s">
        <v>631</v>
      </c>
      <c r="D5801" s="4"/>
      <c r="E5801" s="14" t="s">
        <v>1116</v>
      </c>
      <c r="F5801" s="5"/>
      <c r="G5801" s="5"/>
      <c r="H5801" s="5"/>
      <c r="I5801" s="5"/>
      <c r="J5801" s="5"/>
      <c r="K5801" s="5"/>
      <c r="L5801" s="5"/>
      <c r="M5801" s="5">
        <f>M5802</f>
        <v>0</v>
      </c>
      <c r="N5801" s="5">
        <v>2399</v>
      </c>
      <c r="O5801" s="5">
        <f t="shared" si="4933"/>
        <v>0</v>
      </c>
      <c r="P5801" s="5">
        <f t="shared" si="4933"/>
        <v>2399</v>
      </c>
      <c r="Q5801" s="5">
        <f t="shared" si="4933"/>
        <v>0</v>
      </c>
      <c r="R5801" s="5">
        <f t="shared" si="4933"/>
        <v>0</v>
      </c>
      <c r="S5801" s="5">
        <f t="shared" si="4933"/>
        <v>0</v>
      </c>
      <c r="T5801" s="5">
        <v>2399</v>
      </c>
      <c r="U5801" s="5">
        <f t="shared" si="4933"/>
        <v>2399</v>
      </c>
      <c r="V5801" s="5">
        <f t="shared" si="4933"/>
        <v>0</v>
      </c>
      <c r="W5801" s="5">
        <f t="shared" si="4919"/>
        <v>100</v>
      </c>
      <c r="X5801" s="26"/>
    </row>
    <row r="5802" spans="1:24" ht="31.5" x14ac:dyDescent="0.25">
      <c r="A5802" s="4" t="s">
        <v>625</v>
      </c>
      <c r="B5802" s="4" t="s">
        <v>1341</v>
      </c>
      <c r="C5802" s="4" t="s">
        <v>631</v>
      </c>
      <c r="D5802" s="4" t="s">
        <v>73</v>
      </c>
      <c r="E5802" s="14" t="s">
        <v>475</v>
      </c>
      <c r="F5802" s="5"/>
      <c r="G5802" s="5"/>
      <c r="H5802" s="5"/>
      <c r="I5802" s="5"/>
      <c r="J5802" s="5"/>
      <c r="K5802" s="5"/>
      <c r="L5802" s="5"/>
      <c r="M5802" s="5">
        <f>M5803</f>
        <v>0</v>
      </c>
      <c r="N5802" s="5">
        <v>2399</v>
      </c>
      <c r="O5802" s="5">
        <f t="shared" si="4933"/>
        <v>0</v>
      </c>
      <c r="P5802" s="5">
        <f t="shared" si="4933"/>
        <v>2399</v>
      </c>
      <c r="Q5802" s="5">
        <f t="shared" si="4933"/>
        <v>0</v>
      </c>
      <c r="R5802" s="5">
        <f t="shared" si="4933"/>
        <v>0</v>
      </c>
      <c r="S5802" s="5">
        <f t="shared" si="4933"/>
        <v>0</v>
      </c>
      <c r="T5802" s="5">
        <v>2399</v>
      </c>
      <c r="U5802" s="5">
        <f t="shared" si="4933"/>
        <v>2399</v>
      </c>
      <c r="V5802" s="5">
        <f t="shared" si="4933"/>
        <v>0</v>
      </c>
      <c r="W5802" s="5">
        <f t="shared" si="4919"/>
        <v>100</v>
      </c>
      <c r="X5802" s="26"/>
    </row>
    <row r="5803" spans="1:24" ht="63" x14ac:dyDescent="0.25">
      <c r="A5803" s="4" t="s">
        <v>625</v>
      </c>
      <c r="B5803" s="4" t="s">
        <v>1341</v>
      </c>
      <c r="C5803" s="4" t="s">
        <v>631</v>
      </c>
      <c r="D5803" s="4" t="s">
        <v>72</v>
      </c>
      <c r="E5803" s="14" t="s">
        <v>1187</v>
      </c>
      <c r="F5803" s="5"/>
      <c r="G5803" s="5"/>
      <c r="H5803" s="5"/>
      <c r="I5803" s="5"/>
      <c r="J5803" s="5"/>
      <c r="K5803" s="5"/>
      <c r="L5803" s="5"/>
      <c r="M5803" s="5">
        <v>0</v>
      </c>
      <c r="N5803" s="5">
        <v>2399</v>
      </c>
      <c r="O5803" s="5">
        <v>0</v>
      </c>
      <c r="P5803" s="5">
        <f>N5803</f>
        <v>2399</v>
      </c>
      <c r="Q5803" s="5">
        <v>0</v>
      </c>
      <c r="R5803" s="5">
        <v>0</v>
      </c>
      <c r="S5803" s="5">
        <v>0</v>
      </c>
      <c r="T5803" s="5">
        <v>2399</v>
      </c>
      <c r="U5803" s="5">
        <f>T5803</f>
        <v>2399</v>
      </c>
      <c r="V5803" s="5">
        <v>0</v>
      </c>
      <c r="W5803" s="5">
        <f t="shared" si="4919"/>
        <v>100</v>
      </c>
      <c r="X5803" s="26"/>
    </row>
    <row r="5804" spans="1:24" s="3" customFormat="1" ht="47.25" hidden="1" x14ac:dyDescent="0.25">
      <c r="A5804" s="4" t="s">
        <v>625</v>
      </c>
      <c r="B5804" s="4" t="s">
        <v>1341</v>
      </c>
      <c r="C5804" s="4" t="s">
        <v>96</v>
      </c>
      <c r="D5804" s="4"/>
      <c r="E5804" s="14" t="s">
        <v>908</v>
      </c>
      <c r="F5804" s="8">
        <f t="shared" ref="F5804:L5809" si="4934">F5805</f>
        <v>322.39999999999998</v>
      </c>
      <c r="G5804" s="8">
        <f t="shared" si="4934"/>
        <v>322.39999999999998</v>
      </c>
      <c r="H5804" s="8">
        <f t="shared" si="4934"/>
        <v>322.39999999999998</v>
      </c>
      <c r="I5804" s="8">
        <f t="shared" si="4934"/>
        <v>0</v>
      </c>
      <c r="J5804" s="8">
        <f t="shared" si="4934"/>
        <v>0</v>
      </c>
      <c r="K5804" s="8">
        <f t="shared" si="4934"/>
        <v>0</v>
      </c>
      <c r="L5804" s="8">
        <f t="shared" si="4934"/>
        <v>-28.416</v>
      </c>
      <c r="M5804" s="8">
        <f t="shared" si="4922"/>
        <v>293.98399999999998</v>
      </c>
      <c r="N5804" s="5">
        <v>0</v>
      </c>
      <c r="O5804" s="8">
        <f t="shared" ref="O5804:O5809" si="4935">O5805</f>
        <v>293.98400000000004</v>
      </c>
      <c r="P5804" s="8">
        <f t="shared" ref="P5804:V5809" si="4936">P5805</f>
        <v>176.273</v>
      </c>
      <c r="Q5804" s="8">
        <f t="shared" si="4936"/>
        <v>176.273</v>
      </c>
      <c r="R5804" s="8">
        <f t="shared" si="4936"/>
        <v>0</v>
      </c>
      <c r="S5804" s="8">
        <f t="shared" si="4936"/>
        <v>0</v>
      </c>
      <c r="T5804" s="5">
        <v>0</v>
      </c>
      <c r="U5804" s="8">
        <f t="shared" si="4936"/>
        <v>176.2722</v>
      </c>
      <c r="V5804" s="34">
        <f t="shared" si="4936"/>
        <v>0</v>
      </c>
      <c r="W5804" s="5" t="e">
        <f t="shared" si="4919"/>
        <v>#DIV/0!</v>
      </c>
      <c r="X5804" s="24" t="s">
        <v>1214</v>
      </c>
    </row>
    <row r="5805" spans="1:24" s="10" customFormat="1" ht="31.5" hidden="1" x14ac:dyDescent="0.25">
      <c r="A5805" s="4" t="s">
        <v>625</v>
      </c>
      <c r="B5805" s="4" t="s">
        <v>1341</v>
      </c>
      <c r="C5805" s="4" t="s">
        <v>97</v>
      </c>
      <c r="D5805" s="4"/>
      <c r="E5805" s="14" t="s">
        <v>914</v>
      </c>
      <c r="F5805" s="11">
        <f t="shared" si="4934"/>
        <v>322.39999999999998</v>
      </c>
      <c r="G5805" s="11">
        <f t="shared" si="4934"/>
        <v>322.39999999999998</v>
      </c>
      <c r="H5805" s="11">
        <f t="shared" si="4934"/>
        <v>322.39999999999998</v>
      </c>
      <c r="I5805" s="11">
        <f t="shared" si="4934"/>
        <v>0</v>
      </c>
      <c r="J5805" s="11">
        <f t="shared" si="4934"/>
        <v>0</v>
      </c>
      <c r="K5805" s="11">
        <f t="shared" si="4934"/>
        <v>0</v>
      </c>
      <c r="L5805" s="11">
        <f t="shared" si="4934"/>
        <v>-28.416</v>
      </c>
      <c r="M5805" s="11">
        <f t="shared" si="4922"/>
        <v>293.98399999999998</v>
      </c>
      <c r="N5805" s="5">
        <v>0</v>
      </c>
      <c r="O5805" s="11">
        <f t="shared" si="4935"/>
        <v>293.98400000000004</v>
      </c>
      <c r="P5805" s="11">
        <f t="shared" si="4936"/>
        <v>176.273</v>
      </c>
      <c r="Q5805" s="11">
        <f t="shared" si="4936"/>
        <v>176.273</v>
      </c>
      <c r="R5805" s="11">
        <f t="shared" si="4936"/>
        <v>0</v>
      </c>
      <c r="S5805" s="11">
        <f t="shared" si="4936"/>
        <v>0</v>
      </c>
      <c r="T5805" s="5">
        <v>0</v>
      </c>
      <c r="U5805" s="11">
        <f t="shared" si="4936"/>
        <v>176.2722</v>
      </c>
      <c r="V5805" s="35">
        <f t="shared" si="4936"/>
        <v>0</v>
      </c>
      <c r="W5805" s="5" t="e">
        <f t="shared" si="4919"/>
        <v>#DIV/0!</v>
      </c>
      <c r="X5805" s="24" t="s">
        <v>1214</v>
      </c>
    </row>
    <row r="5806" spans="1:24" ht="78.75" hidden="1" x14ac:dyDescent="0.25">
      <c r="A5806" s="4" t="s">
        <v>625</v>
      </c>
      <c r="B5806" s="4" t="s">
        <v>1341</v>
      </c>
      <c r="C5806" s="4" t="s">
        <v>98</v>
      </c>
      <c r="D5806" s="4"/>
      <c r="E5806" s="14" t="s">
        <v>915</v>
      </c>
      <c r="F5806" s="5">
        <f t="shared" si="4934"/>
        <v>322.39999999999998</v>
      </c>
      <c r="G5806" s="5">
        <f t="shared" si="4934"/>
        <v>322.39999999999998</v>
      </c>
      <c r="H5806" s="5">
        <f t="shared" si="4934"/>
        <v>322.39999999999998</v>
      </c>
      <c r="I5806" s="5">
        <f t="shared" si="4934"/>
        <v>0</v>
      </c>
      <c r="J5806" s="5">
        <f t="shared" si="4934"/>
        <v>0</v>
      </c>
      <c r="K5806" s="5">
        <f t="shared" si="4934"/>
        <v>0</v>
      </c>
      <c r="L5806" s="5">
        <f t="shared" si="4934"/>
        <v>-28.416</v>
      </c>
      <c r="M5806" s="5">
        <f t="shared" si="4922"/>
        <v>293.98399999999998</v>
      </c>
      <c r="N5806" s="5">
        <v>0</v>
      </c>
      <c r="O5806" s="5">
        <f t="shared" si="4935"/>
        <v>293.98400000000004</v>
      </c>
      <c r="P5806" s="5">
        <f t="shared" si="4936"/>
        <v>176.273</v>
      </c>
      <c r="Q5806" s="5">
        <f t="shared" si="4936"/>
        <v>176.273</v>
      </c>
      <c r="R5806" s="5">
        <f t="shared" si="4936"/>
        <v>0</v>
      </c>
      <c r="S5806" s="5">
        <f t="shared" si="4936"/>
        <v>0</v>
      </c>
      <c r="T5806" s="5">
        <v>0</v>
      </c>
      <c r="U5806" s="5">
        <f t="shared" si="4936"/>
        <v>176.2722</v>
      </c>
      <c r="V5806" s="36">
        <f t="shared" si="4936"/>
        <v>0</v>
      </c>
      <c r="W5806" s="5" t="e">
        <f t="shared" si="4919"/>
        <v>#DIV/0!</v>
      </c>
      <c r="X5806" s="24" t="s">
        <v>1214</v>
      </c>
    </row>
    <row r="5807" spans="1:24" ht="31.5" hidden="1" x14ac:dyDescent="0.25">
      <c r="A5807" s="4" t="s">
        <v>625</v>
      </c>
      <c r="B5807" s="4" t="s">
        <v>1341</v>
      </c>
      <c r="C5807" s="4" t="s">
        <v>90</v>
      </c>
      <c r="D5807" s="4"/>
      <c r="E5807" s="14" t="s">
        <v>744</v>
      </c>
      <c r="F5807" s="5">
        <f t="shared" si="4934"/>
        <v>322.39999999999998</v>
      </c>
      <c r="G5807" s="5">
        <f t="shared" si="4934"/>
        <v>322.39999999999998</v>
      </c>
      <c r="H5807" s="5">
        <f t="shared" si="4934"/>
        <v>322.39999999999998</v>
      </c>
      <c r="I5807" s="5">
        <f t="shared" si="4934"/>
        <v>0</v>
      </c>
      <c r="J5807" s="5">
        <f t="shared" si="4934"/>
        <v>0</v>
      </c>
      <c r="K5807" s="5">
        <f t="shared" si="4934"/>
        <v>0</v>
      </c>
      <c r="L5807" s="5">
        <f t="shared" si="4934"/>
        <v>-28.416</v>
      </c>
      <c r="M5807" s="5">
        <f t="shared" si="4922"/>
        <v>293.98399999999998</v>
      </c>
      <c r="N5807" s="5">
        <v>0</v>
      </c>
      <c r="O5807" s="5">
        <f t="shared" si="4935"/>
        <v>293.98400000000004</v>
      </c>
      <c r="P5807" s="5">
        <f t="shared" si="4936"/>
        <v>176.273</v>
      </c>
      <c r="Q5807" s="5">
        <f t="shared" si="4936"/>
        <v>176.273</v>
      </c>
      <c r="R5807" s="5">
        <f t="shared" si="4936"/>
        <v>0</v>
      </c>
      <c r="S5807" s="5">
        <f t="shared" si="4936"/>
        <v>0</v>
      </c>
      <c r="T5807" s="5">
        <v>0</v>
      </c>
      <c r="U5807" s="5">
        <f t="shared" si="4936"/>
        <v>176.2722</v>
      </c>
      <c r="V5807" s="36">
        <f t="shared" si="4936"/>
        <v>0</v>
      </c>
      <c r="W5807" s="5" t="e">
        <f t="shared" si="4919"/>
        <v>#DIV/0!</v>
      </c>
      <c r="X5807" s="24" t="s">
        <v>1214</v>
      </c>
    </row>
    <row r="5808" spans="1:24" ht="31.5" hidden="1" x14ac:dyDescent="0.25">
      <c r="A5808" s="4" t="s">
        <v>625</v>
      </c>
      <c r="B5808" s="4" t="s">
        <v>1341</v>
      </c>
      <c r="C5808" s="4" t="s">
        <v>90</v>
      </c>
      <c r="D5808" s="4" t="s">
        <v>73</v>
      </c>
      <c r="E5808" s="14" t="s">
        <v>475</v>
      </c>
      <c r="F5808" s="5">
        <f t="shared" si="4934"/>
        <v>322.39999999999998</v>
      </c>
      <c r="G5808" s="5">
        <f t="shared" si="4934"/>
        <v>322.39999999999998</v>
      </c>
      <c r="H5808" s="5">
        <f t="shared" si="4934"/>
        <v>322.39999999999998</v>
      </c>
      <c r="I5808" s="5">
        <f t="shared" si="4934"/>
        <v>0</v>
      </c>
      <c r="J5808" s="5">
        <f t="shared" si="4934"/>
        <v>0</v>
      </c>
      <c r="K5808" s="5">
        <f t="shared" si="4934"/>
        <v>0</v>
      </c>
      <c r="L5808" s="5">
        <f t="shared" si="4934"/>
        <v>-28.416</v>
      </c>
      <c r="M5808" s="5">
        <f t="shared" si="4922"/>
        <v>293.98399999999998</v>
      </c>
      <c r="N5808" s="5">
        <v>0</v>
      </c>
      <c r="O5808" s="5">
        <f t="shared" si="4935"/>
        <v>293.98400000000004</v>
      </c>
      <c r="P5808" s="5">
        <f t="shared" si="4936"/>
        <v>176.273</v>
      </c>
      <c r="Q5808" s="5">
        <f t="shared" si="4936"/>
        <v>176.273</v>
      </c>
      <c r="R5808" s="5">
        <f t="shared" si="4936"/>
        <v>0</v>
      </c>
      <c r="S5808" s="5">
        <f t="shared" si="4936"/>
        <v>0</v>
      </c>
      <c r="T5808" s="5">
        <v>0</v>
      </c>
      <c r="U5808" s="5">
        <f t="shared" si="4936"/>
        <v>176.2722</v>
      </c>
      <c r="V5808" s="36">
        <f t="shared" si="4936"/>
        <v>0</v>
      </c>
      <c r="W5808" s="5" t="e">
        <f t="shared" si="4919"/>
        <v>#DIV/0!</v>
      </c>
      <c r="X5808" s="24" t="s">
        <v>1214</v>
      </c>
    </row>
    <row r="5809" spans="1:24" hidden="1" x14ac:dyDescent="0.25">
      <c r="A5809" s="4" t="s">
        <v>625</v>
      </c>
      <c r="B5809" s="4" t="s">
        <v>1341</v>
      </c>
      <c r="C5809" s="4" t="s">
        <v>90</v>
      </c>
      <c r="D5809" s="4" t="s">
        <v>107</v>
      </c>
      <c r="E5809" s="14" t="s">
        <v>476</v>
      </c>
      <c r="F5809" s="5">
        <f t="shared" si="4934"/>
        <v>322.39999999999998</v>
      </c>
      <c r="G5809" s="5">
        <f t="shared" si="4934"/>
        <v>322.39999999999998</v>
      </c>
      <c r="H5809" s="5">
        <f t="shared" si="4934"/>
        <v>322.39999999999998</v>
      </c>
      <c r="I5809" s="5">
        <f t="shared" si="4934"/>
        <v>0</v>
      </c>
      <c r="J5809" s="5">
        <f t="shared" si="4934"/>
        <v>0</v>
      </c>
      <c r="K5809" s="5">
        <f t="shared" si="4934"/>
        <v>0</v>
      </c>
      <c r="L5809" s="5">
        <f t="shared" si="4934"/>
        <v>-28.416</v>
      </c>
      <c r="M5809" s="5">
        <f t="shared" si="4922"/>
        <v>293.98399999999998</v>
      </c>
      <c r="N5809" s="5">
        <v>0</v>
      </c>
      <c r="O5809" s="5">
        <f t="shared" si="4935"/>
        <v>293.98400000000004</v>
      </c>
      <c r="P5809" s="5">
        <f t="shared" si="4936"/>
        <v>176.273</v>
      </c>
      <c r="Q5809" s="5">
        <f t="shared" si="4936"/>
        <v>176.273</v>
      </c>
      <c r="R5809" s="5">
        <f t="shared" si="4936"/>
        <v>0</v>
      </c>
      <c r="S5809" s="5">
        <f t="shared" si="4936"/>
        <v>0</v>
      </c>
      <c r="T5809" s="5">
        <v>0</v>
      </c>
      <c r="U5809" s="5">
        <f t="shared" si="4936"/>
        <v>176.2722</v>
      </c>
      <c r="V5809" s="36">
        <f t="shared" si="4936"/>
        <v>0</v>
      </c>
      <c r="W5809" s="5" t="e">
        <f t="shared" si="4919"/>
        <v>#DIV/0!</v>
      </c>
      <c r="X5809" s="24" t="s">
        <v>1214</v>
      </c>
    </row>
    <row r="5810" spans="1:24" hidden="1" x14ac:dyDescent="0.25">
      <c r="A5810" s="4" t="s">
        <v>625</v>
      </c>
      <c r="B5810" s="4" t="s">
        <v>1341</v>
      </c>
      <c r="C5810" s="4" t="s">
        <v>90</v>
      </c>
      <c r="D5810" s="4" t="s">
        <v>85</v>
      </c>
      <c r="E5810" s="14" t="s">
        <v>477</v>
      </c>
      <c r="F5810" s="5">
        <f t="shared" ref="F5810:L5810" si="4937">F5811+F5812</f>
        <v>322.39999999999998</v>
      </c>
      <c r="G5810" s="5">
        <f t="shared" si="4937"/>
        <v>322.39999999999998</v>
      </c>
      <c r="H5810" s="5">
        <f t="shared" si="4937"/>
        <v>322.39999999999998</v>
      </c>
      <c r="I5810" s="5">
        <f t="shared" si="4937"/>
        <v>0</v>
      </c>
      <c r="J5810" s="5">
        <f t="shared" si="4937"/>
        <v>0</v>
      </c>
      <c r="K5810" s="5">
        <f t="shared" si="4937"/>
        <v>0</v>
      </c>
      <c r="L5810" s="5">
        <f t="shared" si="4937"/>
        <v>-28.416</v>
      </c>
      <c r="M5810" s="5">
        <f t="shared" si="4922"/>
        <v>293.98399999999998</v>
      </c>
      <c r="N5810" s="5">
        <v>0</v>
      </c>
      <c r="O5810" s="5">
        <f>O5811+O5812</f>
        <v>293.98400000000004</v>
      </c>
      <c r="P5810" s="5">
        <f t="shared" ref="P5810:V5810" si="4938">P5811+P5812</f>
        <v>176.273</v>
      </c>
      <c r="Q5810" s="5">
        <f t="shared" si="4938"/>
        <v>176.273</v>
      </c>
      <c r="R5810" s="5">
        <f t="shared" si="4938"/>
        <v>0</v>
      </c>
      <c r="S5810" s="5">
        <f t="shared" si="4938"/>
        <v>0</v>
      </c>
      <c r="T5810" s="5">
        <v>0</v>
      </c>
      <c r="U5810" s="5">
        <f t="shared" si="4938"/>
        <v>176.2722</v>
      </c>
      <c r="V5810" s="36">
        <f t="shared" si="4938"/>
        <v>0</v>
      </c>
      <c r="W5810" s="5" t="e">
        <f t="shared" si="4919"/>
        <v>#DIV/0!</v>
      </c>
      <c r="X5810" s="24" t="s">
        <v>1214</v>
      </c>
    </row>
    <row r="5811" spans="1:24" ht="31.5" x14ac:dyDescent="0.25">
      <c r="A5811" s="4" t="s">
        <v>625</v>
      </c>
      <c r="B5811" s="4" t="s">
        <v>1341</v>
      </c>
      <c r="C5811" s="4" t="s">
        <v>22</v>
      </c>
      <c r="D5811" s="4"/>
      <c r="E5811" s="14" t="s">
        <v>699</v>
      </c>
      <c r="F5811" s="5">
        <v>105.5</v>
      </c>
      <c r="G5811" s="5">
        <v>105.5</v>
      </c>
      <c r="H5811" s="5">
        <v>105.5</v>
      </c>
      <c r="I5811" s="5"/>
      <c r="J5811" s="5"/>
      <c r="K5811" s="5"/>
      <c r="L5811" s="5">
        <v>-2E-3</v>
      </c>
      <c r="M5811" s="5">
        <f t="shared" si="4922"/>
        <v>105.498</v>
      </c>
      <c r="N5811" s="5">
        <v>790</v>
      </c>
      <c r="O5811" s="5">
        <f>45.198+72.3168</f>
        <v>117.51480000000001</v>
      </c>
      <c r="P5811" s="5">
        <v>72.316800000000001</v>
      </c>
      <c r="Q5811" s="5">
        <v>72.316800000000001</v>
      </c>
      <c r="R5811" s="5">
        <v>0</v>
      </c>
      <c r="S5811" s="5">
        <v>0</v>
      </c>
      <c r="T5811" s="5">
        <v>790</v>
      </c>
      <c r="U5811" s="5">
        <v>72.316800000000001</v>
      </c>
      <c r="V5811" s="36">
        <v>0</v>
      </c>
      <c r="W5811" s="5">
        <f t="shared" si="4919"/>
        <v>100</v>
      </c>
      <c r="X5811" s="26"/>
    </row>
    <row r="5812" spans="1:24" ht="47.25" x14ac:dyDescent="0.25">
      <c r="A5812" s="4" t="s">
        <v>625</v>
      </c>
      <c r="B5812" s="4" t="s">
        <v>1341</v>
      </c>
      <c r="C5812" s="4" t="s">
        <v>345</v>
      </c>
      <c r="D5812" s="4"/>
      <c r="E5812" s="14" t="s">
        <v>704</v>
      </c>
      <c r="F5812" s="5">
        <v>216.9</v>
      </c>
      <c r="G5812" s="5">
        <v>216.9</v>
      </c>
      <c r="H5812" s="5">
        <v>216.9</v>
      </c>
      <c r="I5812" s="5"/>
      <c r="J5812" s="5"/>
      <c r="K5812" s="5"/>
      <c r="L5812" s="5">
        <v>-28.414000000000001</v>
      </c>
      <c r="M5812" s="5">
        <f t="shared" si="4922"/>
        <v>188.48599999999999</v>
      </c>
      <c r="N5812" s="5">
        <v>790</v>
      </c>
      <c r="O5812" s="5">
        <f>72.513+103.9562</f>
        <v>176.4692</v>
      </c>
      <c r="P5812" s="5">
        <v>103.9562</v>
      </c>
      <c r="Q5812" s="5">
        <v>103.9562</v>
      </c>
      <c r="R5812" s="5">
        <v>0</v>
      </c>
      <c r="S5812" s="5">
        <v>0</v>
      </c>
      <c r="T5812" s="5">
        <v>790</v>
      </c>
      <c r="U5812" s="5">
        <v>103.9554</v>
      </c>
      <c r="V5812" s="36">
        <v>0</v>
      </c>
      <c r="W5812" s="5">
        <f t="shared" si="4919"/>
        <v>100</v>
      </c>
      <c r="X5812" s="26"/>
    </row>
    <row r="5813" spans="1:24" s="3" customFormat="1" ht="31.5" x14ac:dyDescent="0.25">
      <c r="A5813" s="4" t="s">
        <v>625</v>
      </c>
      <c r="B5813" s="4" t="s">
        <v>1341</v>
      </c>
      <c r="C5813" s="4" t="s">
        <v>345</v>
      </c>
      <c r="D5813" s="4" t="s">
        <v>73</v>
      </c>
      <c r="E5813" s="14" t="s">
        <v>475</v>
      </c>
      <c r="F5813" s="8">
        <f t="shared" ref="F5813:L5813" si="4939">F5814+F5925+F5951+F5961</f>
        <v>946935.39999999991</v>
      </c>
      <c r="G5813" s="8">
        <f t="shared" si="4939"/>
        <v>944017.5</v>
      </c>
      <c r="H5813" s="8">
        <f t="shared" si="4939"/>
        <v>895615.1</v>
      </c>
      <c r="I5813" s="8">
        <f t="shared" si="4939"/>
        <v>0</v>
      </c>
      <c r="J5813" s="8">
        <f t="shared" si="4939"/>
        <v>0</v>
      </c>
      <c r="K5813" s="8">
        <f t="shared" si="4939"/>
        <v>0</v>
      </c>
      <c r="L5813" s="8">
        <f t="shared" si="4939"/>
        <v>-8129.5449999999983</v>
      </c>
      <c r="M5813" s="8">
        <f t="shared" si="4922"/>
        <v>938805.85499999986</v>
      </c>
      <c r="N5813" s="5">
        <v>790</v>
      </c>
      <c r="O5813" s="8">
        <f t="shared" ref="O5813:V5813" si="4940">O5814+O5925+O5951+O5961</f>
        <v>705505.76927999989</v>
      </c>
      <c r="P5813" s="8">
        <f t="shared" si="4940"/>
        <v>6465.8289999999997</v>
      </c>
      <c r="Q5813" s="8">
        <f t="shared" si="4940"/>
        <v>2521.33995</v>
      </c>
      <c r="R5813" s="8">
        <f t="shared" si="4940"/>
        <v>0</v>
      </c>
      <c r="S5813" s="8">
        <f t="shared" si="4940"/>
        <v>4699.8</v>
      </c>
      <c r="T5813" s="5">
        <v>790</v>
      </c>
      <c r="U5813" s="8">
        <f t="shared" si="4940"/>
        <v>8139.0038500000001</v>
      </c>
      <c r="V5813" s="34">
        <f t="shared" si="4940"/>
        <v>0</v>
      </c>
      <c r="W5813" s="5">
        <f t="shared" si="4919"/>
        <v>100</v>
      </c>
      <c r="X5813" s="21"/>
    </row>
    <row r="5814" spans="1:24" s="10" customFormat="1" x14ac:dyDescent="0.25">
      <c r="A5814" s="4" t="s">
        <v>625</v>
      </c>
      <c r="B5814" s="4" t="s">
        <v>1341</v>
      </c>
      <c r="C5814" s="4" t="s">
        <v>345</v>
      </c>
      <c r="D5814" s="4" t="s">
        <v>107</v>
      </c>
      <c r="E5814" s="14" t="s">
        <v>476</v>
      </c>
      <c r="F5814" s="11">
        <f t="shared" ref="F5814:K5814" si="4941">F5815+F5913</f>
        <v>780527.89999999991</v>
      </c>
      <c r="G5814" s="11">
        <f t="shared" si="4941"/>
        <v>777610</v>
      </c>
      <c r="H5814" s="11">
        <f t="shared" si="4941"/>
        <v>729207.6</v>
      </c>
      <c r="I5814" s="11">
        <f t="shared" si="4941"/>
        <v>0</v>
      </c>
      <c r="J5814" s="11">
        <f t="shared" si="4941"/>
        <v>0</v>
      </c>
      <c r="K5814" s="11">
        <f t="shared" si="4941"/>
        <v>0</v>
      </c>
      <c r="L5814" s="11">
        <f>L5815+L5913+L5920</f>
        <v>1157.3050000000021</v>
      </c>
      <c r="M5814" s="11">
        <f t="shared" si="4922"/>
        <v>781685.20499999996</v>
      </c>
      <c r="N5814" s="5">
        <v>400</v>
      </c>
      <c r="O5814" s="11">
        <f t="shared" ref="O5814:V5814" si="4942">O5815+O5913+O5920</f>
        <v>571691.50521999993</v>
      </c>
      <c r="P5814" s="11">
        <f t="shared" si="4942"/>
        <v>6465.8289999999997</v>
      </c>
      <c r="Q5814" s="11">
        <f t="shared" si="4942"/>
        <v>2521.33995</v>
      </c>
      <c r="R5814" s="11">
        <f t="shared" si="4942"/>
        <v>0</v>
      </c>
      <c r="S5814" s="11">
        <f t="shared" si="4942"/>
        <v>4699.8</v>
      </c>
      <c r="T5814" s="5">
        <v>400</v>
      </c>
      <c r="U5814" s="11">
        <f t="shared" si="4942"/>
        <v>8139.0038500000001</v>
      </c>
      <c r="V5814" s="35">
        <f t="shared" si="4942"/>
        <v>0</v>
      </c>
      <c r="W5814" s="5">
        <f t="shared" si="4919"/>
        <v>100</v>
      </c>
      <c r="X5814" s="25"/>
    </row>
    <row r="5815" spans="1:24" x14ac:dyDescent="0.25">
      <c r="A5815" s="4" t="s">
        <v>625</v>
      </c>
      <c r="B5815" s="4" t="s">
        <v>1341</v>
      </c>
      <c r="C5815" s="4" t="s">
        <v>345</v>
      </c>
      <c r="D5815" s="4" t="s">
        <v>85</v>
      </c>
      <c r="E5815" s="14" t="s">
        <v>477</v>
      </c>
      <c r="F5815" s="5">
        <f t="shared" ref="F5815:L5815" si="4943">F5816+F5884</f>
        <v>779043.99999999988</v>
      </c>
      <c r="G5815" s="5">
        <f t="shared" si="4943"/>
        <v>776126.1</v>
      </c>
      <c r="H5815" s="5">
        <f t="shared" si="4943"/>
        <v>729207.6</v>
      </c>
      <c r="I5815" s="5">
        <f t="shared" si="4943"/>
        <v>0</v>
      </c>
      <c r="J5815" s="5">
        <f t="shared" si="4943"/>
        <v>0</v>
      </c>
      <c r="K5815" s="5">
        <f t="shared" si="4943"/>
        <v>0</v>
      </c>
      <c r="L5815" s="5">
        <f t="shared" si="4943"/>
        <v>1157.3050000000021</v>
      </c>
      <c r="M5815" s="5">
        <f t="shared" si="4922"/>
        <v>780201.30499999993</v>
      </c>
      <c r="N5815" s="5">
        <v>390</v>
      </c>
      <c r="O5815" s="5">
        <f t="shared" ref="O5815:V5815" si="4944">O5816+O5884</f>
        <v>569083.60521999991</v>
      </c>
      <c r="P5815" s="5">
        <f t="shared" si="4944"/>
        <v>6465.8289999999997</v>
      </c>
      <c r="Q5815" s="5">
        <f t="shared" ref="Q5815" si="4945">Q5816+Q5884</f>
        <v>2521.33995</v>
      </c>
      <c r="R5815" s="5">
        <f t="shared" si="4944"/>
        <v>0</v>
      </c>
      <c r="S5815" s="5">
        <f t="shared" si="4944"/>
        <v>4699.8</v>
      </c>
      <c r="T5815" s="5">
        <v>390</v>
      </c>
      <c r="U5815" s="5">
        <f t="shared" si="4944"/>
        <v>8139.0038500000001</v>
      </c>
      <c r="V5815" s="36">
        <f t="shared" si="4944"/>
        <v>0</v>
      </c>
      <c r="W5815" s="5">
        <f t="shared" si="4919"/>
        <v>100</v>
      </c>
      <c r="X5815" s="26"/>
    </row>
    <row r="5816" spans="1:24" x14ac:dyDescent="0.25">
      <c r="A5816" s="9" t="s">
        <v>625</v>
      </c>
      <c r="B5816" s="9" t="s">
        <v>1342</v>
      </c>
      <c r="C5816" s="9"/>
      <c r="D5816" s="9"/>
      <c r="E5816" s="13" t="s">
        <v>651</v>
      </c>
      <c r="F5816" s="5">
        <f t="shared" ref="F5816:L5816" si="4946">F5825+F5841+F5866+F5817+F5875</f>
        <v>674213.89999999991</v>
      </c>
      <c r="G5816" s="5">
        <f t="shared" si="4946"/>
        <v>671296</v>
      </c>
      <c r="H5816" s="5">
        <f t="shared" si="4946"/>
        <v>624377.5</v>
      </c>
      <c r="I5816" s="5">
        <f t="shared" si="4946"/>
        <v>0</v>
      </c>
      <c r="J5816" s="5">
        <f t="shared" si="4946"/>
        <v>0</v>
      </c>
      <c r="K5816" s="5">
        <f t="shared" si="4946"/>
        <v>0</v>
      </c>
      <c r="L5816" s="5">
        <f t="shared" si="4946"/>
        <v>-15101.637999999999</v>
      </c>
      <c r="M5816" s="5">
        <f t="shared" si="4922"/>
        <v>659112.26199999987</v>
      </c>
      <c r="N5816" s="11">
        <v>23288.035</v>
      </c>
      <c r="O5816" s="5">
        <f t="shared" ref="O5816:V5816" si="4947">O5825+O5841+O5866+O5817+O5875</f>
        <v>482775.02774999995</v>
      </c>
      <c r="P5816" s="5">
        <f t="shared" si="4947"/>
        <v>6465.8289999999997</v>
      </c>
      <c r="Q5816" s="5">
        <f t="shared" ref="Q5816" si="4948">Q5825+Q5841+Q5866+Q5817+Q5875</f>
        <v>2521.33995</v>
      </c>
      <c r="R5816" s="5">
        <f t="shared" si="4947"/>
        <v>0</v>
      </c>
      <c r="S5816" s="5">
        <f t="shared" si="4947"/>
        <v>4699.8</v>
      </c>
      <c r="T5816" s="11">
        <v>23233.68939</v>
      </c>
      <c r="U5816" s="5">
        <f t="shared" si="4947"/>
        <v>8139.0038500000001</v>
      </c>
      <c r="V5816" s="36">
        <f t="shared" si="4947"/>
        <v>0</v>
      </c>
      <c r="W5816" s="11">
        <f t="shared" si="4919"/>
        <v>99.766637202322997</v>
      </c>
      <c r="X5816" s="26"/>
    </row>
    <row r="5817" spans="1:24" ht="31.5" x14ac:dyDescent="0.25">
      <c r="A5817" s="4" t="s">
        <v>625</v>
      </c>
      <c r="B5817" s="4" t="s">
        <v>1342</v>
      </c>
      <c r="C5817" s="4" t="s">
        <v>553</v>
      </c>
      <c r="D5817" s="4"/>
      <c r="E5817" s="14" t="s">
        <v>898</v>
      </c>
      <c r="F5817" s="5">
        <f t="shared" ref="F5817:L5817" si="4949">F5818+F5821</f>
        <v>9180.5</v>
      </c>
      <c r="G5817" s="5">
        <f t="shared" si="4949"/>
        <v>0</v>
      </c>
      <c r="H5817" s="5">
        <f t="shared" si="4949"/>
        <v>0</v>
      </c>
      <c r="I5817" s="5">
        <f t="shared" si="4949"/>
        <v>0</v>
      </c>
      <c r="J5817" s="5">
        <f t="shared" si="4949"/>
        <v>0</v>
      </c>
      <c r="K5817" s="5">
        <f t="shared" si="4949"/>
        <v>0</v>
      </c>
      <c r="L5817" s="5">
        <f t="shared" si="4949"/>
        <v>-4480.7</v>
      </c>
      <c r="M5817" s="5">
        <f t="shared" si="4922"/>
        <v>4699.8</v>
      </c>
      <c r="N5817" s="5">
        <v>23288.035</v>
      </c>
      <c r="O5817" s="5">
        <f>O5818+O5821</f>
        <v>4699.8</v>
      </c>
      <c r="P5817" s="5">
        <f t="shared" ref="P5817:V5817" si="4950">P5818+P5821</f>
        <v>0</v>
      </c>
      <c r="Q5817" s="5">
        <f t="shared" si="4950"/>
        <v>0</v>
      </c>
      <c r="R5817" s="5">
        <f t="shared" si="4950"/>
        <v>0</v>
      </c>
      <c r="S5817" s="5">
        <f t="shared" si="4950"/>
        <v>4699.8</v>
      </c>
      <c r="T5817" s="5">
        <v>23233.68939</v>
      </c>
      <c r="U5817" s="5">
        <f t="shared" si="4950"/>
        <v>0</v>
      </c>
      <c r="V5817" s="36">
        <f t="shared" si="4950"/>
        <v>0</v>
      </c>
      <c r="W5817" s="5">
        <f t="shared" si="4919"/>
        <v>99.766637202322997</v>
      </c>
      <c r="X5817" s="26"/>
    </row>
    <row r="5818" spans="1:24" ht="31.5" hidden="1" x14ac:dyDescent="0.25">
      <c r="A5818" s="4" t="s">
        <v>625</v>
      </c>
      <c r="B5818" s="4" t="s">
        <v>1342</v>
      </c>
      <c r="C5818" s="4" t="s">
        <v>554</v>
      </c>
      <c r="D5818" s="4"/>
      <c r="E5818" s="14" t="s">
        <v>899</v>
      </c>
      <c r="F5818" s="5">
        <f>F5819</f>
        <v>4480.7</v>
      </c>
      <c r="G5818" s="5">
        <f t="shared" ref="G5818:L5819" si="4951">G5819</f>
        <v>0</v>
      </c>
      <c r="H5818" s="5">
        <f t="shared" si="4951"/>
        <v>0</v>
      </c>
      <c r="I5818" s="5">
        <f t="shared" si="4951"/>
        <v>0</v>
      </c>
      <c r="J5818" s="5">
        <f t="shared" si="4951"/>
        <v>0</v>
      </c>
      <c r="K5818" s="5">
        <f t="shared" si="4951"/>
        <v>0</v>
      </c>
      <c r="L5818" s="5">
        <f t="shared" si="4951"/>
        <v>-4480.7</v>
      </c>
      <c r="M5818" s="5">
        <f t="shared" si="4922"/>
        <v>0</v>
      </c>
      <c r="N5818" s="5">
        <v>0</v>
      </c>
      <c r="O5818" s="5">
        <f>O5819</f>
        <v>0</v>
      </c>
      <c r="P5818" s="5">
        <f t="shared" ref="P5818:V5819" si="4952">P5819</f>
        <v>0</v>
      </c>
      <c r="Q5818" s="5">
        <f t="shared" si="4952"/>
        <v>0</v>
      </c>
      <c r="R5818" s="5">
        <f t="shared" si="4952"/>
        <v>0</v>
      </c>
      <c r="S5818" s="5">
        <f t="shared" si="4952"/>
        <v>0</v>
      </c>
      <c r="T5818" s="5">
        <v>0</v>
      </c>
      <c r="U5818" s="5">
        <f t="shared" si="4952"/>
        <v>0</v>
      </c>
      <c r="V5818" s="36">
        <f t="shared" si="4952"/>
        <v>0</v>
      </c>
      <c r="W5818" s="5" t="e">
        <f t="shared" si="4919"/>
        <v>#DIV/0!</v>
      </c>
      <c r="X5818" s="24" t="s">
        <v>1214</v>
      </c>
    </row>
    <row r="5819" spans="1:24" ht="63" hidden="1" x14ac:dyDescent="0.25">
      <c r="A5819" s="4" t="s">
        <v>625</v>
      </c>
      <c r="B5819" s="4" t="s">
        <v>1342</v>
      </c>
      <c r="C5819" s="4" t="s">
        <v>632</v>
      </c>
      <c r="D5819" s="4"/>
      <c r="E5819" s="14" t="s">
        <v>901</v>
      </c>
      <c r="F5819" s="5">
        <f>F5820</f>
        <v>4480.7</v>
      </c>
      <c r="G5819" s="5">
        <f t="shared" si="4951"/>
        <v>0</v>
      </c>
      <c r="H5819" s="5">
        <f t="shared" si="4951"/>
        <v>0</v>
      </c>
      <c r="I5819" s="5">
        <f t="shared" si="4951"/>
        <v>0</v>
      </c>
      <c r="J5819" s="5">
        <f t="shared" si="4951"/>
        <v>0</v>
      </c>
      <c r="K5819" s="5">
        <f t="shared" si="4951"/>
        <v>0</v>
      </c>
      <c r="L5819" s="5">
        <f t="shared" si="4951"/>
        <v>-4480.7</v>
      </c>
      <c r="M5819" s="5">
        <f t="shared" si="4922"/>
        <v>0</v>
      </c>
      <c r="N5819" s="5">
        <v>0</v>
      </c>
      <c r="O5819" s="5">
        <f>O5820</f>
        <v>0</v>
      </c>
      <c r="P5819" s="5">
        <f t="shared" si="4952"/>
        <v>0</v>
      </c>
      <c r="Q5819" s="5">
        <f t="shared" si="4952"/>
        <v>0</v>
      </c>
      <c r="R5819" s="5">
        <f t="shared" si="4952"/>
        <v>0</v>
      </c>
      <c r="S5819" s="5">
        <f t="shared" si="4952"/>
        <v>0</v>
      </c>
      <c r="T5819" s="5">
        <v>0</v>
      </c>
      <c r="U5819" s="5">
        <f t="shared" si="4952"/>
        <v>0</v>
      </c>
      <c r="V5819" s="36">
        <f t="shared" si="4952"/>
        <v>0</v>
      </c>
      <c r="W5819" s="5" t="e">
        <f t="shared" si="4919"/>
        <v>#DIV/0!</v>
      </c>
      <c r="X5819" s="24" t="s">
        <v>1214</v>
      </c>
    </row>
    <row r="5820" spans="1:24" ht="47.25" hidden="1" x14ac:dyDescent="0.25">
      <c r="A5820" s="4" t="s">
        <v>625</v>
      </c>
      <c r="B5820" s="4" t="s">
        <v>1342</v>
      </c>
      <c r="C5820" s="4" t="s">
        <v>627</v>
      </c>
      <c r="D5820" s="4"/>
      <c r="E5820" s="14" t="s">
        <v>657</v>
      </c>
      <c r="F5820" s="5">
        <v>4480.7</v>
      </c>
      <c r="G5820" s="5"/>
      <c r="H5820" s="5"/>
      <c r="I5820" s="5"/>
      <c r="J5820" s="5"/>
      <c r="K5820" s="5"/>
      <c r="L5820" s="5">
        <v>-4480.7</v>
      </c>
      <c r="M5820" s="5">
        <f t="shared" si="4922"/>
        <v>0</v>
      </c>
      <c r="N5820" s="5">
        <v>0</v>
      </c>
      <c r="O5820" s="5">
        <v>0</v>
      </c>
      <c r="P5820" s="5">
        <v>0</v>
      </c>
      <c r="Q5820" s="5">
        <v>0</v>
      </c>
      <c r="R5820" s="5">
        <f>N5820</f>
        <v>0</v>
      </c>
      <c r="S5820" s="5">
        <v>0</v>
      </c>
      <c r="T5820" s="5">
        <v>0</v>
      </c>
      <c r="U5820" s="5">
        <v>0</v>
      </c>
      <c r="V5820" s="36">
        <v>0</v>
      </c>
      <c r="W5820" s="5" t="e">
        <f t="shared" si="4919"/>
        <v>#DIV/0!</v>
      </c>
      <c r="X5820" s="24" t="s">
        <v>1214</v>
      </c>
    </row>
    <row r="5821" spans="1:24" ht="31.5" hidden="1" x14ac:dyDescent="0.25">
      <c r="A5821" s="4" t="s">
        <v>625</v>
      </c>
      <c r="B5821" s="4" t="s">
        <v>1342</v>
      </c>
      <c r="C5821" s="4" t="s">
        <v>627</v>
      </c>
      <c r="D5821" s="4" t="s">
        <v>73</v>
      </c>
      <c r="E5821" s="14" t="s">
        <v>475</v>
      </c>
      <c r="F5821" s="5">
        <f>F5822</f>
        <v>4699.8</v>
      </c>
      <c r="G5821" s="5">
        <f t="shared" ref="G5821:L5822" si="4953">G5822</f>
        <v>0</v>
      </c>
      <c r="H5821" s="5">
        <f t="shared" si="4953"/>
        <v>0</v>
      </c>
      <c r="I5821" s="5">
        <f t="shared" si="4953"/>
        <v>0</v>
      </c>
      <c r="J5821" s="5">
        <f t="shared" si="4953"/>
        <v>0</v>
      </c>
      <c r="K5821" s="5">
        <f t="shared" si="4953"/>
        <v>0</v>
      </c>
      <c r="L5821" s="5">
        <f t="shared" si="4953"/>
        <v>0</v>
      </c>
      <c r="M5821" s="5">
        <f t="shared" si="4922"/>
        <v>4699.8</v>
      </c>
      <c r="N5821" s="5">
        <v>0</v>
      </c>
      <c r="O5821" s="5">
        <f>O5822</f>
        <v>4699.8</v>
      </c>
      <c r="P5821" s="5">
        <f t="shared" ref="P5821:V5821" si="4954">P5822</f>
        <v>0</v>
      </c>
      <c r="Q5821" s="5">
        <f t="shared" si="4954"/>
        <v>0</v>
      </c>
      <c r="R5821" s="5">
        <f t="shared" si="4954"/>
        <v>0</v>
      </c>
      <c r="S5821" s="5">
        <f t="shared" si="4954"/>
        <v>4699.8</v>
      </c>
      <c r="T5821" s="5">
        <v>0</v>
      </c>
      <c r="U5821" s="5">
        <f t="shared" si="4954"/>
        <v>0</v>
      </c>
      <c r="V5821" s="36">
        <f t="shared" si="4954"/>
        <v>0</v>
      </c>
      <c r="W5821" s="5" t="e">
        <f t="shared" si="4919"/>
        <v>#DIV/0!</v>
      </c>
      <c r="X5821" s="24" t="s">
        <v>1214</v>
      </c>
    </row>
    <row r="5822" spans="1:24" hidden="1" x14ac:dyDescent="0.25">
      <c r="A5822" s="4" t="s">
        <v>625</v>
      </c>
      <c r="B5822" s="4" t="s">
        <v>1342</v>
      </c>
      <c r="C5822" s="4" t="s">
        <v>627</v>
      </c>
      <c r="D5822" s="4" t="s">
        <v>85</v>
      </c>
      <c r="E5822" s="14" t="s">
        <v>477</v>
      </c>
      <c r="F5822" s="5">
        <f>F5823</f>
        <v>4699.8</v>
      </c>
      <c r="G5822" s="5">
        <f t="shared" si="4953"/>
        <v>0</v>
      </c>
      <c r="H5822" s="5">
        <f t="shared" si="4953"/>
        <v>0</v>
      </c>
      <c r="I5822" s="5">
        <f t="shared" si="4953"/>
        <v>0</v>
      </c>
      <c r="J5822" s="5">
        <f t="shared" si="4953"/>
        <v>0</v>
      </c>
      <c r="K5822" s="5">
        <f t="shared" si="4953"/>
        <v>0</v>
      </c>
      <c r="L5822" s="5">
        <f>L5823+L5824</f>
        <v>0</v>
      </c>
      <c r="M5822" s="5">
        <f t="shared" si="4922"/>
        <v>4699.8</v>
      </c>
      <c r="N5822" s="5">
        <v>0</v>
      </c>
      <c r="O5822" s="5">
        <f t="shared" ref="O5822:V5822" si="4955">O5823+O5824</f>
        <v>4699.8</v>
      </c>
      <c r="P5822" s="5">
        <f t="shared" si="4955"/>
        <v>0</v>
      </c>
      <c r="Q5822" s="5">
        <f t="shared" si="4955"/>
        <v>0</v>
      </c>
      <c r="R5822" s="5">
        <f t="shared" si="4955"/>
        <v>0</v>
      </c>
      <c r="S5822" s="5">
        <f t="shared" si="4955"/>
        <v>4699.8</v>
      </c>
      <c r="T5822" s="5">
        <v>0</v>
      </c>
      <c r="U5822" s="5">
        <f t="shared" si="4955"/>
        <v>0</v>
      </c>
      <c r="V5822" s="36">
        <f t="shared" si="4955"/>
        <v>0</v>
      </c>
      <c r="W5822" s="5" t="e">
        <f t="shared" si="4919"/>
        <v>#DIV/0!</v>
      </c>
      <c r="X5822" s="24" t="s">
        <v>1214</v>
      </c>
    </row>
    <row r="5823" spans="1:24" ht="31.5" hidden="1" x14ac:dyDescent="0.25">
      <c r="A5823" s="4" t="s">
        <v>625</v>
      </c>
      <c r="B5823" s="4" t="s">
        <v>1342</v>
      </c>
      <c r="C5823" s="4" t="s">
        <v>635</v>
      </c>
      <c r="D5823" s="4"/>
      <c r="E5823" s="14" t="s">
        <v>1711</v>
      </c>
      <c r="F5823" s="5">
        <v>4699.8</v>
      </c>
      <c r="G5823" s="5"/>
      <c r="H5823" s="5"/>
      <c r="I5823" s="5"/>
      <c r="J5823" s="5"/>
      <c r="K5823" s="5"/>
      <c r="L5823" s="5">
        <v>-4699.8</v>
      </c>
      <c r="M5823" s="5">
        <f t="shared" si="4922"/>
        <v>0</v>
      </c>
      <c r="N5823" s="5">
        <v>0</v>
      </c>
      <c r="O5823" s="5">
        <v>0</v>
      </c>
      <c r="P5823" s="5">
        <v>0</v>
      </c>
      <c r="Q5823" s="5">
        <v>0</v>
      </c>
      <c r="R5823" s="5">
        <f>N5823</f>
        <v>0</v>
      </c>
      <c r="S5823" s="5">
        <f>O5823</f>
        <v>0</v>
      </c>
      <c r="T5823" s="5">
        <v>0</v>
      </c>
      <c r="U5823" s="5">
        <v>0</v>
      </c>
      <c r="V5823" s="36">
        <v>0</v>
      </c>
      <c r="W5823" s="5" t="e">
        <f t="shared" si="4919"/>
        <v>#DIV/0!</v>
      </c>
      <c r="X5823" s="24" t="s">
        <v>1214</v>
      </c>
    </row>
    <row r="5824" spans="1:24" ht="31.5" hidden="1" x14ac:dyDescent="0.25">
      <c r="A5824" s="4" t="s">
        <v>625</v>
      </c>
      <c r="B5824" s="4" t="s">
        <v>1342</v>
      </c>
      <c r="C5824" s="4" t="s">
        <v>635</v>
      </c>
      <c r="D5824" s="4" t="s">
        <v>73</v>
      </c>
      <c r="E5824" s="14" t="s">
        <v>475</v>
      </c>
      <c r="F5824" s="5"/>
      <c r="G5824" s="5"/>
      <c r="H5824" s="5"/>
      <c r="I5824" s="5"/>
      <c r="J5824" s="5"/>
      <c r="K5824" s="5"/>
      <c r="L5824" s="5">
        <v>4699.8</v>
      </c>
      <c r="M5824" s="5">
        <f>L5824</f>
        <v>4699.8</v>
      </c>
      <c r="N5824" s="5">
        <v>0</v>
      </c>
      <c r="O5824" s="5">
        <v>4699.8</v>
      </c>
      <c r="P5824" s="5">
        <v>0</v>
      </c>
      <c r="Q5824" s="5">
        <v>0</v>
      </c>
      <c r="R5824" s="5">
        <f>N5824</f>
        <v>0</v>
      </c>
      <c r="S5824" s="5">
        <f>O5824</f>
        <v>4699.8</v>
      </c>
      <c r="T5824" s="5">
        <v>0</v>
      </c>
      <c r="U5824" s="5">
        <v>0</v>
      </c>
      <c r="V5824" s="36">
        <f>T5824</f>
        <v>0</v>
      </c>
      <c r="W5824" s="5" t="e">
        <f t="shared" si="4919"/>
        <v>#DIV/0!</v>
      </c>
      <c r="X5824" s="24" t="s">
        <v>1214</v>
      </c>
    </row>
    <row r="5825" spans="1:25" hidden="1" x14ac:dyDescent="0.25">
      <c r="A5825" s="4" t="s">
        <v>625</v>
      </c>
      <c r="B5825" s="4" t="s">
        <v>1342</v>
      </c>
      <c r="C5825" s="4" t="s">
        <v>635</v>
      </c>
      <c r="D5825" s="4" t="s">
        <v>85</v>
      </c>
      <c r="E5825" s="14" t="s">
        <v>477</v>
      </c>
      <c r="F5825" s="5">
        <f t="shared" ref="F5825:L5825" si="4956">F5826+F5830+F5834</f>
        <v>51956.100000000006</v>
      </c>
      <c r="G5825" s="5">
        <f t="shared" si="4956"/>
        <v>88252.9</v>
      </c>
      <c r="H5825" s="5">
        <f t="shared" si="4956"/>
        <v>52252.799999999996</v>
      </c>
      <c r="I5825" s="5">
        <f t="shared" si="4956"/>
        <v>0</v>
      </c>
      <c r="J5825" s="5">
        <f t="shared" si="4956"/>
        <v>0</v>
      </c>
      <c r="K5825" s="5">
        <f t="shared" si="4956"/>
        <v>0</v>
      </c>
      <c r="L5825" s="5">
        <f t="shared" si="4956"/>
        <v>4110.0500000000011</v>
      </c>
      <c r="M5825" s="5">
        <f t="shared" si="4922"/>
        <v>56066.150000000009</v>
      </c>
      <c r="N5825" s="5">
        <v>0</v>
      </c>
      <c r="O5825" s="5">
        <f>O5826+O5830+O5834+O5838</f>
        <v>36063.376530000001</v>
      </c>
      <c r="P5825" s="5">
        <f>P5826+P5830+P5834+P5838</f>
        <v>6463.1379999999999</v>
      </c>
      <c r="Q5825" s="5">
        <f>Q5826+Q5830+Q5834+Q5838</f>
        <v>731.32</v>
      </c>
      <c r="R5825" s="5">
        <f t="shared" ref="R5825:V5825" si="4957">R5826+R5830+R5834</f>
        <v>0</v>
      </c>
      <c r="S5825" s="5">
        <f t="shared" si="4957"/>
        <v>0</v>
      </c>
      <c r="T5825" s="5">
        <v>0</v>
      </c>
      <c r="U5825" s="5">
        <f>U5826+U5830+U5834+U5838</f>
        <v>6348.9839000000002</v>
      </c>
      <c r="V5825" s="36">
        <f t="shared" si="4957"/>
        <v>0</v>
      </c>
      <c r="W5825" s="5" t="e">
        <f t="shared" si="4919"/>
        <v>#DIV/0!</v>
      </c>
      <c r="X5825" s="24" t="s">
        <v>1214</v>
      </c>
    </row>
    <row r="5826" spans="1:25" ht="31.5" x14ac:dyDescent="0.25">
      <c r="A5826" s="4" t="s">
        <v>625</v>
      </c>
      <c r="B5826" s="4" t="s">
        <v>1342</v>
      </c>
      <c r="C5826" s="4" t="s">
        <v>557</v>
      </c>
      <c r="D5826" s="4"/>
      <c r="E5826" s="14" t="s">
        <v>904</v>
      </c>
      <c r="F5826" s="5">
        <f t="shared" ref="F5826:L5826" si="4958">F5827</f>
        <v>792.90000000000009</v>
      </c>
      <c r="G5826" s="5">
        <f t="shared" si="4958"/>
        <v>823</v>
      </c>
      <c r="H5826" s="5">
        <f t="shared" si="4958"/>
        <v>823</v>
      </c>
      <c r="I5826" s="5">
        <f t="shared" si="4958"/>
        <v>0</v>
      </c>
      <c r="J5826" s="5">
        <f t="shared" si="4958"/>
        <v>0</v>
      </c>
      <c r="K5826" s="5">
        <f t="shared" si="4958"/>
        <v>0</v>
      </c>
      <c r="L5826" s="5">
        <f t="shared" si="4958"/>
        <v>-25.08</v>
      </c>
      <c r="M5826" s="5">
        <f t="shared" si="4922"/>
        <v>767.82</v>
      </c>
      <c r="N5826" s="5">
        <v>23288.035</v>
      </c>
      <c r="O5826" s="5">
        <f>O5827</f>
        <v>594.68998999999997</v>
      </c>
      <c r="P5826" s="5">
        <f t="shared" ref="P5826:V5826" si="4959">P5827</f>
        <v>0</v>
      </c>
      <c r="Q5826" s="5">
        <f t="shared" si="4959"/>
        <v>0</v>
      </c>
      <c r="R5826" s="5">
        <f t="shared" si="4959"/>
        <v>0</v>
      </c>
      <c r="S5826" s="5">
        <f t="shared" si="4959"/>
        <v>0</v>
      </c>
      <c r="T5826" s="5">
        <v>23233.68939</v>
      </c>
      <c r="U5826" s="5">
        <f t="shared" si="4959"/>
        <v>0</v>
      </c>
      <c r="V5826" s="36">
        <f t="shared" si="4959"/>
        <v>0</v>
      </c>
      <c r="W5826" s="5">
        <f t="shared" si="4919"/>
        <v>99.766637202322997</v>
      </c>
      <c r="X5826" s="26"/>
    </row>
    <row r="5827" spans="1:25" ht="31.5" x14ac:dyDescent="0.25">
      <c r="A5827" s="4" t="s">
        <v>625</v>
      </c>
      <c r="B5827" s="4" t="s">
        <v>1342</v>
      </c>
      <c r="C5827" s="4" t="s">
        <v>634</v>
      </c>
      <c r="D5827" s="4"/>
      <c r="E5827" s="14" t="s">
        <v>906</v>
      </c>
      <c r="F5827" s="5">
        <f t="shared" ref="F5827:L5827" si="4960">F5828+F5829</f>
        <v>792.90000000000009</v>
      </c>
      <c r="G5827" s="5">
        <f t="shared" si="4960"/>
        <v>823</v>
      </c>
      <c r="H5827" s="5">
        <f t="shared" si="4960"/>
        <v>823</v>
      </c>
      <c r="I5827" s="5">
        <f t="shared" si="4960"/>
        <v>0</v>
      </c>
      <c r="J5827" s="5">
        <f t="shared" si="4960"/>
        <v>0</v>
      </c>
      <c r="K5827" s="5">
        <f t="shared" si="4960"/>
        <v>0</v>
      </c>
      <c r="L5827" s="5">
        <f t="shared" si="4960"/>
        <v>-25.08</v>
      </c>
      <c r="M5827" s="5">
        <f t="shared" si="4922"/>
        <v>767.82</v>
      </c>
      <c r="N5827" s="5">
        <v>23288.035</v>
      </c>
      <c r="O5827" s="5">
        <f>O5828+O5829</f>
        <v>594.68998999999997</v>
      </c>
      <c r="P5827" s="5">
        <f t="shared" ref="P5827:V5827" si="4961">P5828+P5829</f>
        <v>0</v>
      </c>
      <c r="Q5827" s="5">
        <f t="shared" si="4961"/>
        <v>0</v>
      </c>
      <c r="R5827" s="5">
        <f t="shared" si="4961"/>
        <v>0</v>
      </c>
      <c r="S5827" s="5">
        <f t="shared" si="4961"/>
        <v>0</v>
      </c>
      <c r="T5827" s="5">
        <v>23233.68939</v>
      </c>
      <c r="U5827" s="5">
        <f t="shared" si="4961"/>
        <v>0</v>
      </c>
      <c r="V5827" s="36">
        <f t="shared" si="4961"/>
        <v>0</v>
      </c>
      <c r="W5827" s="5">
        <f t="shared" si="4919"/>
        <v>99.766637202322997</v>
      </c>
      <c r="X5827" s="26"/>
    </row>
    <row r="5828" spans="1:25" ht="78.75" x14ac:dyDescent="0.25">
      <c r="A5828" s="4" t="s">
        <v>625</v>
      </c>
      <c r="B5828" s="4" t="s">
        <v>1342</v>
      </c>
      <c r="C5828" s="4" t="s">
        <v>1721</v>
      </c>
      <c r="D5828" s="4"/>
      <c r="E5828" s="14" t="s">
        <v>1722</v>
      </c>
      <c r="F5828" s="5">
        <v>252.3</v>
      </c>
      <c r="G5828" s="5">
        <v>261.8</v>
      </c>
      <c r="H5828" s="5">
        <v>261.8</v>
      </c>
      <c r="I5828" s="5"/>
      <c r="J5828" s="5"/>
      <c r="K5828" s="5"/>
      <c r="L5828" s="5">
        <v>-25.08</v>
      </c>
      <c r="M5828" s="5">
        <f t="shared" si="4922"/>
        <v>227.22000000000003</v>
      </c>
      <c r="N5828" s="5">
        <v>31.9</v>
      </c>
      <c r="O5828" s="5">
        <v>189.22164000000001</v>
      </c>
      <c r="P5828" s="5">
        <v>0</v>
      </c>
      <c r="Q5828" s="5">
        <v>0</v>
      </c>
      <c r="R5828" s="5">
        <v>0</v>
      </c>
      <c r="S5828" s="5">
        <v>0</v>
      </c>
      <c r="T5828" s="5">
        <v>31.9</v>
      </c>
      <c r="U5828" s="5">
        <v>0</v>
      </c>
      <c r="V5828" s="36">
        <v>0</v>
      </c>
      <c r="W5828" s="5">
        <f t="shared" si="4919"/>
        <v>100</v>
      </c>
      <c r="X5828" s="26"/>
    </row>
    <row r="5829" spans="1:25" ht="31.5" x14ac:dyDescent="0.25">
      <c r="A5829" s="4" t="s">
        <v>625</v>
      </c>
      <c r="B5829" s="4" t="s">
        <v>1342</v>
      </c>
      <c r="C5829" s="4" t="s">
        <v>1721</v>
      </c>
      <c r="D5829" s="4" t="s">
        <v>11</v>
      </c>
      <c r="E5829" s="14" t="s">
        <v>465</v>
      </c>
      <c r="F5829" s="5">
        <v>540.6</v>
      </c>
      <c r="G5829" s="5">
        <v>561.20000000000005</v>
      </c>
      <c r="H5829" s="5">
        <v>561.20000000000005</v>
      </c>
      <c r="I5829" s="5"/>
      <c r="J5829" s="5"/>
      <c r="K5829" s="5"/>
      <c r="L5829" s="5"/>
      <c r="M5829" s="5">
        <f t="shared" si="4922"/>
        <v>540.6</v>
      </c>
      <c r="N5829" s="5">
        <v>31.9</v>
      </c>
      <c r="O5829" s="5">
        <v>405.46834999999999</v>
      </c>
      <c r="P5829" s="5">
        <v>0</v>
      </c>
      <c r="Q5829" s="5">
        <v>0</v>
      </c>
      <c r="R5829" s="5">
        <v>0</v>
      </c>
      <c r="S5829" s="5">
        <v>0</v>
      </c>
      <c r="T5829" s="5">
        <v>31.9</v>
      </c>
      <c r="U5829" s="5">
        <v>0</v>
      </c>
      <c r="V5829" s="36">
        <v>0</v>
      </c>
      <c r="W5829" s="5">
        <f t="shared" si="4919"/>
        <v>100</v>
      </c>
      <c r="X5829" s="26"/>
    </row>
    <row r="5830" spans="1:25" ht="31.5" x14ac:dyDescent="0.25">
      <c r="A5830" s="4" t="s">
        <v>625</v>
      </c>
      <c r="B5830" s="4" t="s">
        <v>1342</v>
      </c>
      <c r="C5830" s="4" t="s">
        <v>1721</v>
      </c>
      <c r="D5830" s="4" t="s">
        <v>12</v>
      </c>
      <c r="E5830" s="14" t="s">
        <v>466</v>
      </c>
      <c r="F5830" s="5">
        <f t="shared" ref="F5830:L5830" si="4962">F5831</f>
        <v>38350.5</v>
      </c>
      <c r="G5830" s="5">
        <f t="shared" si="4962"/>
        <v>74617.2</v>
      </c>
      <c r="H5830" s="5">
        <f t="shared" si="4962"/>
        <v>38617.1</v>
      </c>
      <c r="I5830" s="5">
        <f t="shared" si="4962"/>
        <v>0</v>
      </c>
      <c r="J5830" s="5">
        <f t="shared" si="4962"/>
        <v>0</v>
      </c>
      <c r="K5830" s="5">
        <f t="shared" si="4962"/>
        <v>0</v>
      </c>
      <c r="L5830" s="5">
        <f t="shared" si="4962"/>
        <v>3013.5920000000006</v>
      </c>
      <c r="M5830" s="5">
        <f t="shared" si="4922"/>
        <v>41364.092000000004</v>
      </c>
      <c r="N5830" s="5">
        <v>31.9</v>
      </c>
      <c r="O5830" s="5">
        <f>O5831</f>
        <v>22517.419540000003</v>
      </c>
      <c r="P5830" s="5">
        <f t="shared" ref="P5830:V5830" si="4963">P5831</f>
        <v>0</v>
      </c>
      <c r="Q5830" s="5">
        <f t="shared" si="4963"/>
        <v>0</v>
      </c>
      <c r="R5830" s="5">
        <f t="shared" si="4963"/>
        <v>0</v>
      </c>
      <c r="S5830" s="5">
        <f t="shared" si="4963"/>
        <v>0</v>
      </c>
      <c r="T5830" s="5">
        <v>31.9</v>
      </c>
      <c r="U5830" s="5">
        <f t="shared" si="4963"/>
        <v>0</v>
      </c>
      <c r="V5830" s="36">
        <f t="shared" si="4963"/>
        <v>0</v>
      </c>
      <c r="W5830" s="5">
        <f t="shared" si="4919"/>
        <v>100</v>
      </c>
      <c r="X5830" s="26"/>
    </row>
    <row r="5831" spans="1:25" x14ac:dyDescent="0.25">
      <c r="A5831" s="4" t="s">
        <v>625</v>
      </c>
      <c r="B5831" s="4" t="s">
        <v>1342</v>
      </c>
      <c r="C5831" s="4" t="s">
        <v>630</v>
      </c>
      <c r="D5831" s="4"/>
      <c r="E5831" s="14" t="s">
        <v>659</v>
      </c>
      <c r="F5831" s="5">
        <f t="shared" ref="F5831:L5831" si="4964">F5832+F5833</f>
        <v>38350.5</v>
      </c>
      <c r="G5831" s="5">
        <f t="shared" si="4964"/>
        <v>74617.2</v>
      </c>
      <c r="H5831" s="5">
        <f t="shared" si="4964"/>
        <v>38617.1</v>
      </c>
      <c r="I5831" s="5">
        <f t="shared" si="4964"/>
        <v>0</v>
      </c>
      <c r="J5831" s="5">
        <f t="shared" si="4964"/>
        <v>0</v>
      </c>
      <c r="K5831" s="5">
        <f t="shared" si="4964"/>
        <v>0</v>
      </c>
      <c r="L5831" s="5">
        <f t="shared" si="4964"/>
        <v>3013.5920000000006</v>
      </c>
      <c r="M5831" s="5">
        <f t="shared" si="4922"/>
        <v>41364.092000000004</v>
      </c>
      <c r="N5831" s="5">
        <v>23256.134999999998</v>
      </c>
      <c r="O5831" s="5">
        <f>O5832+O5833</f>
        <v>22517.419540000003</v>
      </c>
      <c r="P5831" s="5">
        <f t="shared" ref="P5831:V5831" si="4965">P5832+P5833</f>
        <v>0</v>
      </c>
      <c r="Q5831" s="5">
        <f t="shared" si="4965"/>
        <v>0</v>
      </c>
      <c r="R5831" s="5">
        <f t="shared" si="4965"/>
        <v>0</v>
      </c>
      <c r="S5831" s="5">
        <f t="shared" si="4965"/>
        <v>0</v>
      </c>
      <c r="T5831" s="5">
        <v>23201.789389999998</v>
      </c>
      <c r="U5831" s="5">
        <f t="shared" si="4965"/>
        <v>0</v>
      </c>
      <c r="V5831" s="36">
        <f t="shared" si="4965"/>
        <v>0</v>
      </c>
      <c r="W5831" s="5">
        <f t="shared" si="4919"/>
        <v>99.766317102992403</v>
      </c>
      <c r="X5831" s="26"/>
    </row>
    <row r="5832" spans="1:25" ht="31.5" x14ac:dyDescent="0.25">
      <c r="A5832" s="4" t="s">
        <v>625</v>
      </c>
      <c r="B5832" s="4" t="s">
        <v>1342</v>
      </c>
      <c r="C5832" s="4" t="s">
        <v>630</v>
      </c>
      <c r="D5832" s="4" t="s">
        <v>11</v>
      </c>
      <c r="E5832" s="14" t="s">
        <v>465</v>
      </c>
      <c r="F5832" s="5"/>
      <c r="G5832" s="5">
        <v>9825.4</v>
      </c>
      <c r="H5832" s="5"/>
      <c r="I5832" s="5"/>
      <c r="J5832" s="5"/>
      <c r="K5832" s="5"/>
      <c r="L5832" s="5">
        <f>1159.609+39.951+884.134+248.048+406.858</f>
        <v>2738.6000000000004</v>
      </c>
      <c r="M5832" s="5">
        <f t="shared" si="4922"/>
        <v>2738.6000000000004</v>
      </c>
      <c r="N5832" s="5">
        <v>216.964</v>
      </c>
      <c r="O5832" s="5">
        <v>114.93300000000001</v>
      </c>
      <c r="P5832" s="5">
        <v>0</v>
      </c>
      <c r="Q5832" s="5">
        <v>0</v>
      </c>
      <c r="R5832" s="5">
        <v>0</v>
      </c>
      <c r="S5832" s="5">
        <v>0</v>
      </c>
      <c r="T5832" s="5">
        <v>216.964</v>
      </c>
      <c r="U5832" s="5">
        <v>0</v>
      </c>
      <c r="V5832" s="36">
        <v>0</v>
      </c>
      <c r="W5832" s="5">
        <f t="shared" si="4919"/>
        <v>100</v>
      </c>
      <c r="X5832" s="26"/>
    </row>
    <row r="5833" spans="1:25" ht="31.5" x14ac:dyDescent="0.25">
      <c r="A5833" s="4" t="s">
        <v>625</v>
      </c>
      <c r="B5833" s="4" t="s">
        <v>1342</v>
      </c>
      <c r="C5833" s="4" t="s">
        <v>630</v>
      </c>
      <c r="D5833" s="4" t="s">
        <v>12</v>
      </c>
      <c r="E5833" s="14" t="s">
        <v>466</v>
      </c>
      <c r="F5833" s="5">
        <v>38350.5</v>
      </c>
      <c r="G5833" s="5">
        <f>89791.8-25000</f>
        <v>64791.8</v>
      </c>
      <c r="H5833" s="5">
        <v>38617.1</v>
      </c>
      <c r="I5833" s="5"/>
      <c r="J5833" s="5"/>
      <c r="K5833" s="5"/>
      <c r="L5833" s="5">
        <f>178.391-39.951+274.631-400.5+263.086-0.665</f>
        <v>274.99199999999996</v>
      </c>
      <c r="M5833" s="5">
        <f t="shared" si="4922"/>
        <v>38625.491999999998</v>
      </c>
      <c r="N5833" s="5">
        <v>216.964</v>
      </c>
      <c r="O5833" s="5">
        <v>22402.486540000002</v>
      </c>
      <c r="P5833" s="5">
        <v>0</v>
      </c>
      <c r="Q5833" s="5">
        <v>0</v>
      </c>
      <c r="R5833" s="5">
        <v>0</v>
      </c>
      <c r="S5833" s="5">
        <v>0</v>
      </c>
      <c r="T5833" s="5">
        <v>216.964</v>
      </c>
      <c r="U5833" s="5">
        <v>0</v>
      </c>
      <c r="V5833" s="36">
        <v>0</v>
      </c>
      <c r="W5833" s="5">
        <f t="shared" si="4919"/>
        <v>100</v>
      </c>
      <c r="X5833" s="26"/>
    </row>
    <row r="5834" spans="1:25" x14ac:dyDescent="0.25">
      <c r="A5834" s="4" t="s">
        <v>625</v>
      </c>
      <c r="B5834" s="4" t="s">
        <v>1342</v>
      </c>
      <c r="C5834" s="4" t="s">
        <v>630</v>
      </c>
      <c r="D5834" s="4" t="s">
        <v>117</v>
      </c>
      <c r="E5834" s="14" t="s">
        <v>467</v>
      </c>
      <c r="F5834" s="5">
        <f t="shared" ref="F5834:L5834" si="4966">F5835</f>
        <v>12812.7</v>
      </c>
      <c r="G5834" s="5">
        <f t="shared" si="4966"/>
        <v>12812.7</v>
      </c>
      <c r="H5834" s="5">
        <f t="shared" si="4966"/>
        <v>12812.699999999999</v>
      </c>
      <c r="I5834" s="5">
        <f t="shared" si="4966"/>
        <v>0</v>
      </c>
      <c r="J5834" s="5">
        <f t="shared" si="4966"/>
        <v>0</v>
      </c>
      <c r="K5834" s="5">
        <f t="shared" si="4966"/>
        <v>0</v>
      </c>
      <c r="L5834" s="5">
        <f t="shared" si="4966"/>
        <v>1121.538</v>
      </c>
      <c r="M5834" s="5">
        <f t="shared" si="4922"/>
        <v>13934.238000000001</v>
      </c>
      <c r="N5834" s="5">
        <v>321.83800000000002</v>
      </c>
      <c r="O5834" s="5">
        <f>O5835</f>
        <v>6050.9690000000001</v>
      </c>
      <c r="P5834" s="5">
        <f t="shared" ref="P5834:V5834" si="4967">P5835</f>
        <v>0</v>
      </c>
      <c r="Q5834" s="5">
        <f t="shared" si="4967"/>
        <v>0</v>
      </c>
      <c r="R5834" s="5">
        <f t="shared" si="4967"/>
        <v>0</v>
      </c>
      <c r="S5834" s="5">
        <f t="shared" si="4967"/>
        <v>0</v>
      </c>
      <c r="T5834" s="5">
        <v>321.83800000000002</v>
      </c>
      <c r="U5834" s="5">
        <f t="shared" si="4967"/>
        <v>0</v>
      </c>
      <c r="V5834" s="36">
        <f t="shared" si="4967"/>
        <v>0</v>
      </c>
      <c r="W5834" s="5">
        <f t="shared" si="4919"/>
        <v>100</v>
      </c>
      <c r="X5834" s="26"/>
    </row>
    <row r="5835" spans="1:25" x14ac:dyDescent="0.25">
      <c r="A5835" s="4" t="s">
        <v>625</v>
      </c>
      <c r="B5835" s="4" t="s">
        <v>1342</v>
      </c>
      <c r="C5835" s="4" t="s">
        <v>630</v>
      </c>
      <c r="D5835" s="4" t="s">
        <v>103</v>
      </c>
      <c r="E5835" s="14" t="s">
        <v>471</v>
      </c>
      <c r="F5835" s="5">
        <f t="shared" ref="F5835:L5835" si="4968">F5836+F5837</f>
        <v>12812.7</v>
      </c>
      <c r="G5835" s="5">
        <f t="shared" si="4968"/>
        <v>12812.7</v>
      </c>
      <c r="H5835" s="5">
        <f t="shared" si="4968"/>
        <v>12812.699999999999</v>
      </c>
      <c r="I5835" s="5">
        <f t="shared" si="4968"/>
        <v>0</v>
      </c>
      <c r="J5835" s="5">
        <f t="shared" si="4968"/>
        <v>0</v>
      </c>
      <c r="K5835" s="5">
        <f t="shared" si="4968"/>
        <v>0</v>
      </c>
      <c r="L5835" s="5">
        <f t="shared" si="4968"/>
        <v>1121.538</v>
      </c>
      <c r="M5835" s="5">
        <f t="shared" si="4922"/>
        <v>13934.238000000001</v>
      </c>
      <c r="N5835" s="5">
        <v>321.83800000000002</v>
      </c>
      <c r="O5835" s="5">
        <f>O5836+O5837</f>
        <v>6050.9690000000001</v>
      </c>
      <c r="P5835" s="5">
        <f t="shared" ref="P5835:V5835" si="4969">P5836+P5837</f>
        <v>0</v>
      </c>
      <c r="Q5835" s="5">
        <f t="shared" si="4969"/>
        <v>0</v>
      </c>
      <c r="R5835" s="5">
        <f t="shared" si="4969"/>
        <v>0</v>
      </c>
      <c r="S5835" s="5">
        <f t="shared" si="4969"/>
        <v>0</v>
      </c>
      <c r="T5835" s="5">
        <v>321.83800000000002</v>
      </c>
      <c r="U5835" s="5">
        <f t="shared" si="4969"/>
        <v>0</v>
      </c>
      <c r="V5835" s="36">
        <f t="shared" si="4969"/>
        <v>0</v>
      </c>
      <c r="W5835" s="5">
        <f t="shared" ref="W5835:W5898" si="4970">T5835/N5835*100</f>
        <v>100</v>
      </c>
      <c r="X5835" s="26"/>
    </row>
    <row r="5836" spans="1:25" ht="31.5" x14ac:dyDescent="0.25">
      <c r="A5836" s="4" t="s">
        <v>625</v>
      </c>
      <c r="B5836" s="4" t="s">
        <v>1342</v>
      </c>
      <c r="C5836" s="4" t="s">
        <v>630</v>
      </c>
      <c r="D5836" s="4" t="s">
        <v>73</v>
      </c>
      <c r="E5836" s="14" t="s">
        <v>475</v>
      </c>
      <c r="F5836" s="5"/>
      <c r="G5836" s="5"/>
      <c r="H5836" s="5">
        <v>4270.8999999999996</v>
      </c>
      <c r="I5836" s="5"/>
      <c r="J5836" s="5"/>
      <c r="K5836" s="5"/>
      <c r="L5836" s="5"/>
      <c r="M5836" s="5">
        <f t="shared" si="4922"/>
        <v>0</v>
      </c>
      <c r="N5836" s="5">
        <v>22717.332999999999</v>
      </c>
      <c r="O5836" s="5">
        <v>0</v>
      </c>
      <c r="P5836" s="5">
        <v>0</v>
      </c>
      <c r="Q5836" s="5">
        <v>0</v>
      </c>
      <c r="R5836" s="5">
        <v>0</v>
      </c>
      <c r="S5836" s="5">
        <v>0</v>
      </c>
      <c r="T5836" s="5">
        <v>22662.987389999998</v>
      </c>
      <c r="U5836" s="5">
        <v>0</v>
      </c>
      <c r="V5836" s="36">
        <v>0</v>
      </c>
      <c r="W5836" s="5">
        <f t="shared" si="4970"/>
        <v>99.760774691289683</v>
      </c>
      <c r="X5836" s="24"/>
      <c r="Y5836" s="2" t="s">
        <v>1236</v>
      </c>
    </row>
    <row r="5837" spans="1:25" x14ac:dyDescent="0.25">
      <c r="A5837" s="4" t="s">
        <v>625</v>
      </c>
      <c r="B5837" s="4" t="s">
        <v>1342</v>
      </c>
      <c r="C5837" s="4" t="s">
        <v>630</v>
      </c>
      <c r="D5837" s="4" t="s">
        <v>107</v>
      </c>
      <c r="E5837" s="14" t="s">
        <v>476</v>
      </c>
      <c r="F5837" s="5">
        <v>12812.7</v>
      </c>
      <c r="G5837" s="5">
        <v>12812.7</v>
      </c>
      <c r="H5837" s="5">
        <v>8541.7999999999993</v>
      </c>
      <c r="I5837" s="5"/>
      <c r="J5837" s="5"/>
      <c r="K5837" s="5"/>
      <c r="L5837" s="5">
        <f>691.369+720.947-108.962-181.816</f>
        <v>1121.538</v>
      </c>
      <c r="M5837" s="5">
        <f t="shared" si="4922"/>
        <v>13934.238000000001</v>
      </c>
      <c r="N5837" s="5">
        <v>3034.1587</v>
      </c>
      <c r="O5837" s="5">
        <v>6050.9690000000001</v>
      </c>
      <c r="P5837" s="5">
        <v>0</v>
      </c>
      <c r="Q5837" s="5">
        <v>0</v>
      </c>
      <c r="R5837" s="5">
        <v>0</v>
      </c>
      <c r="S5837" s="5">
        <v>0</v>
      </c>
      <c r="T5837" s="5">
        <v>3034.1587</v>
      </c>
      <c r="U5837" s="5">
        <v>0</v>
      </c>
      <c r="V5837" s="36">
        <v>0</v>
      </c>
      <c r="W5837" s="5">
        <f t="shared" si="4970"/>
        <v>100</v>
      </c>
      <c r="X5837" s="26"/>
    </row>
    <row r="5838" spans="1:25" x14ac:dyDescent="0.25">
      <c r="A5838" s="4" t="s">
        <v>625</v>
      </c>
      <c r="B5838" s="4" t="s">
        <v>1342</v>
      </c>
      <c r="C5838" s="4" t="s">
        <v>630</v>
      </c>
      <c r="D5838" s="4" t="s">
        <v>85</v>
      </c>
      <c r="E5838" s="14" t="s">
        <v>477</v>
      </c>
      <c r="F5838" s="5"/>
      <c r="G5838" s="5"/>
      <c r="H5838" s="5"/>
      <c r="I5838" s="5"/>
      <c r="J5838" s="5"/>
      <c r="K5838" s="5"/>
      <c r="L5838" s="5"/>
      <c r="M5838" s="5">
        <f t="shared" si="4922"/>
        <v>0</v>
      </c>
      <c r="N5838" s="5">
        <v>19683.174299999999</v>
      </c>
      <c r="O5838" s="5">
        <f>O5839</f>
        <v>6900.2979999999998</v>
      </c>
      <c r="P5838" s="5">
        <f t="shared" ref="P5838:V5839" si="4971">P5839</f>
        <v>6463.1379999999999</v>
      </c>
      <c r="Q5838" s="5">
        <f t="shared" si="4971"/>
        <v>731.32</v>
      </c>
      <c r="R5838" s="5">
        <f t="shared" si="4971"/>
        <v>0</v>
      </c>
      <c r="S5838" s="5">
        <f t="shared" si="4971"/>
        <v>0</v>
      </c>
      <c r="T5838" s="5">
        <v>19628.828689999998</v>
      </c>
      <c r="U5838" s="5">
        <f t="shared" si="4971"/>
        <v>6348.9839000000002</v>
      </c>
      <c r="V5838" s="36">
        <f t="shared" si="4971"/>
        <v>0</v>
      </c>
      <c r="W5838" s="5">
        <f t="shared" si="4970"/>
        <v>99.723898141774825</v>
      </c>
      <c r="X5838" s="26"/>
    </row>
    <row r="5839" spans="1:25" ht="94.5" hidden="1" x14ac:dyDescent="0.25">
      <c r="A5839" s="4" t="s">
        <v>625</v>
      </c>
      <c r="B5839" s="4" t="s">
        <v>1342</v>
      </c>
      <c r="C5839" s="4" t="s">
        <v>636</v>
      </c>
      <c r="D5839" s="4"/>
      <c r="E5839" s="14" t="s">
        <v>660</v>
      </c>
      <c r="F5839" s="5"/>
      <c r="G5839" s="5"/>
      <c r="H5839" s="5"/>
      <c r="I5839" s="5"/>
      <c r="J5839" s="5"/>
      <c r="K5839" s="5"/>
      <c r="L5839" s="5"/>
      <c r="M5839" s="5">
        <f t="shared" si="4922"/>
        <v>0</v>
      </c>
      <c r="N5839" s="5">
        <v>0</v>
      </c>
      <c r="O5839" s="5">
        <f>O5840</f>
        <v>6900.2979999999998</v>
      </c>
      <c r="P5839" s="5">
        <f t="shared" si="4971"/>
        <v>6463.1379999999999</v>
      </c>
      <c r="Q5839" s="5">
        <f t="shared" si="4971"/>
        <v>731.32</v>
      </c>
      <c r="R5839" s="5">
        <f t="shared" si="4971"/>
        <v>0</v>
      </c>
      <c r="S5839" s="5">
        <f t="shared" si="4971"/>
        <v>0</v>
      </c>
      <c r="T5839" s="5">
        <v>0</v>
      </c>
      <c r="U5839" s="5">
        <f t="shared" si="4971"/>
        <v>6348.9839000000002</v>
      </c>
      <c r="V5839" s="36">
        <f t="shared" si="4971"/>
        <v>0</v>
      </c>
      <c r="W5839" s="5" t="e">
        <f t="shared" si="4970"/>
        <v>#DIV/0!</v>
      </c>
      <c r="X5839" s="24" t="s">
        <v>1214</v>
      </c>
    </row>
    <row r="5840" spans="1:25" ht="31.5" hidden="1" x14ac:dyDescent="0.25">
      <c r="A5840" s="4" t="s">
        <v>625</v>
      </c>
      <c r="B5840" s="4" t="s">
        <v>1342</v>
      </c>
      <c r="C5840" s="4" t="s">
        <v>636</v>
      </c>
      <c r="D5840" s="4" t="s">
        <v>73</v>
      </c>
      <c r="E5840" s="14" t="s">
        <v>475</v>
      </c>
      <c r="F5840" s="5"/>
      <c r="G5840" s="5"/>
      <c r="H5840" s="5"/>
      <c r="I5840" s="5"/>
      <c r="J5840" s="5"/>
      <c r="K5840" s="5"/>
      <c r="L5840" s="5"/>
      <c r="M5840" s="5">
        <f t="shared" si="4922"/>
        <v>0</v>
      </c>
      <c r="N5840" s="5">
        <v>0</v>
      </c>
      <c r="O5840" s="5">
        <f>6168.978+731.32</f>
        <v>6900.2979999999998</v>
      </c>
      <c r="P5840" s="5">
        <v>6463.1379999999999</v>
      </c>
      <c r="Q5840" s="5">
        <v>731.32</v>
      </c>
      <c r="R5840" s="5">
        <v>0</v>
      </c>
      <c r="S5840" s="5">
        <v>0</v>
      </c>
      <c r="T5840" s="5">
        <v>0</v>
      </c>
      <c r="U5840" s="5">
        <v>6348.9839000000002</v>
      </c>
      <c r="V5840" s="36">
        <v>0</v>
      </c>
      <c r="W5840" s="5" t="e">
        <f t="shared" si="4970"/>
        <v>#DIV/0!</v>
      </c>
      <c r="X5840" s="24" t="s">
        <v>1214</v>
      </c>
    </row>
    <row r="5841" spans="1:25" ht="63" hidden="1" x14ac:dyDescent="0.25">
      <c r="A5841" s="4" t="s">
        <v>625</v>
      </c>
      <c r="B5841" s="4" t="s">
        <v>1342</v>
      </c>
      <c r="C5841" s="4" t="s">
        <v>636</v>
      </c>
      <c r="D5841" s="4" t="s">
        <v>72</v>
      </c>
      <c r="E5841" s="14" t="s">
        <v>1187</v>
      </c>
      <c r="F5841" s="5">
        <f t="shared" ref="F5841:K5841" si="4972">F5842+F5846+F5850+F5853+F5856</f>
        <v>561890</v>
      </c>
      <c r="G5841" s="5">
        <f t="shared" si="4972"/>
        <v>550458</v>
      </c>
      <c r="H5841" s="5">
        <f t="shared" si="4972"/>
        <v>550458</v>
      </c>
      <c r="I5841" s="5">
        <f t="shared" si="4972"/>
        <v>0</v>
      </c>
      <c r="J5841" s="5">
        <f t="shared" si="4972"/>
        <v>0</v>
      </c>
      <c r="K5841" s="5">
        <f t="shared" si="4972"/>
        <v>0</v>
      </c>
      <c r="L5841" s="5">
        <f>L5842+L5846+L5850+L5853+L5856+L5862+L5859</f>
        <v>12839.550999999998</v>
      </c>
      <c r="M5841" s="5">
        <f t="shared" si="4922"/>
        <v>574729.55099999998</v>
      </c>
      <c r="N5841" s="5">
        <v>0</v>
      </c>
      <c r="O5841" s="5">
        <f t="shared" ref="O5841:V5841" si="4973">O5842+O5846+O5850+O5853+O5856+O5862+O5859</f>
        <v>423979.21851999999</v>
      </c>
      <c r="P5841" s="5">
        <f t="shared" si="4973"/>
        <v>0</v>
      </c>
      <c r="Q5841" s="5">
        <f t="shared" si="4973"/>
        <v>0</v>
      </c>
      <c r="R5841" s="5">
        <f t="shared" si="4973"/>
        <v>0</v>
      </c>
      <c r="S5841" s="5">
        <f t="shared" si="4973"/>
        <v>0</v>
      </c>
      <c r="T5841" s="5">
        <v>0</v>
      </c>
      <c r="U5841" s="5">
        <f t="shared" si="4973"/>
        <v>0</v>
      </c>
      <c r="V5841" s="5">
        <f t="shared" si="4973"/>
        <v>0</v>
      </c>
      <c r="W5841" s="5" t="e">
        <f t="shared" si="4970"/>
        <v>#DIV/0!</v>
      </c>
      <c r="X5841" s="24" t="s">
        <v>1214</v>
      </c>
    </row>
    <row r="5842" spans="1:25" ht="63" hidden="1" x14ac:dyDescent="0.25">
      <c r="A5842" s="4" t="s">
        <v>625</v>
      </c>
      <c r="B5842" s="4" t="s">
        <v>1342</v>
      </c>
      <c r="C5842" s="4" t="s">
        <v>631</v>
      </c>
      <c r="D5842" s="4"/>
      <c r="E5842" s="14" t="s">
        <v>1116</v>
      </c>
      <c r="F5842" s="5">
        <f t="shared" ref="F5842:L5842" si="4974">F5843</f>
        <v>509997.4</v>
      </c>
      <c r="G5842" s="5">
        <f t="shared" si="4974"/>
        <v>498565.4</v>
      </c>
      <c r="H5842" s="5">
        <f t="shared" si="4974"/>
        <v>498565.4</v>
      </c>
      <c r="I5842" s="5">
        <f t="shared" si="4974"/>
        <v>0</v>
      </c>
      <c r="J5842" s="5">
        <f t="shared" si="4974"/>
        <v>0</v>
      </c>
      <c r="K5842" s="5">
        <f t="shared" si="4974"/>
        <v>0</v>
      </c>
      <c r="L5842" s="5">
        <f t="shared" si="4974"/>
        <v>-2388.9590000000003</v>
      </c>
      <c r="M5842" s="5">
        <f t="shared" si="4922"/>
        <v>507608.44100000005</v>
      </c>
      <c r="N5842" s="5">
        <v>0</v>
      </c>
      <c r="O5842" s="5">
        <f>O5843</f>
        <v>381133.56571999996</v>
      </c>
      <c r="P5842" s="5">
        <f t="shared" ref="P5842:V5842" si="4975">P5843</f>
        <v>0</v>
      </c>
      <c r="Q5842" s="5">
        <f t="shared" si="4975"/>
        <v>0</v>
      </c>
      <c r="R5842" s="5">
        <f t="shared" si="4975"/>
        <v>0</v>
      </c>
      <c r="S5842" s="5">
        <f t="shared" si="4975"/>
        <v>0</v>
      </c>
      <c r="T5842" s="5">
        <v>0</v>
      </c>
      <c r="U5842" s="5">
        <f t="shared" si="4975"/>
        <v>0</v>
      </c>
      <c r="V5842" s="36">
        <f t="shared" si="4975"/>
        <v>0</v>
      </c>
      <c r="W5842" s="5" t="e">
        <f t="shared" si="4970"/>
        <v>#DIV/0!</v>
      </c>
      <c r="X5842" s="24" t="s">
        <v>1214</v>
      </c>
    </row>
    <row r="5843" spans="1:25" ht="31.5" hidden="1" x14ac:dyDescent="0.25">
      <c r="A5843" s="4" t="s">
        <v>625</v>
      </c>
      <c r="B5843" s="4" t="s">
        <v>1342</v>
      </c>
      <c r="C5843" s="4" t="s">
        <v>631</v>
      </c>
      <c r="D5843" s="4" t="s">
        <v>73</v>
      </c>
      <c r="E5843" s="14" t="s">
        <v>475</v>
      </c>
      <c r="F5843" s="5">
        <f t="shared" ref="F5843:L5843" si="4976">F5844+F5845</f>
        <v>509997.4</v>
      </c>
      <c r="G5843" s="5">
        <f t="shared" si="4976"/>
        <v>498565.4</v>
      </c>
      <c r="H5843" s="5">
        <f t="shared" si="4976"/>
        <v>498565.4</v>
      </c>
      <c r="I5843" s="5">
        <f t="shared" si="4976"/>
        <v>0</v>
      </c>
      <c r="J5843" s="5">
        <f t="shared" si="4976"/>
        <v>0</v>
      </c>
      <c r="K5843" s="5">
        <f t="shared" si="4976"/>
        <v>0</v>
      </c>
      <c r="L5843" s="5">
        <f t="shared" si="4976"/>
        <v>-2388.9590000000003</v>
      </c>
      <c r="M5843" s="5">
        <f t="shared" si="4922"/>
        <v>507608.44100000005</v>
      </c>
      <c r="N5843" s="5">
        <v>0</v>
      </c>
      <c r="O5843" s="5">
        <f>O5844+O5845</f>
        <v>381133.56571999996</v>
      </c>
      <c r="P5843" s="5">
        <f t="shared" ref="P5843:V5843" si="4977">P5844+P5845</f>
        <v>0</v>
      </c>
      <c r="Q5843" s="5">
        <f t="shared" si="4977"/>
        <v>0</v>
      </c>
      <c r="R5843" s="5">
        <f t="shared" si="4977"/>
        <v>0</v>
      </c>
      <c r="S5843" s="5">
        <f t="shared" si="4977"/>
        <v>0</v>
      </c>
      <c r="T5843" s="5">
        <v>0</v>
      </c>
      <c r="U5843" s="5">
        <f t="shared" si="4977"/>
        <v>0</v>
      </c>
      <c r="V5843" s="36">
        <f t="shared" si="4977"/>
        <v>0</v>
      </c>
      <c r="W5843" s="5" t="e">
        <f t="shared" si="4970"/>
        <v>#DIV/0!</v>
      </c>
      <c r="X5843" s="24" t="s">
        <v>1214</v>
      </c>
    </row>
    <row r="5844" spans="1:25" ht="63" hidden="1" x14ac:dyDescent="0.25">
      <c r="A5844" s="4" t="s">
        <v>625</v>
      </c>
      <c r="B5844" s="4" t="s">
        <v>1342</v>
      </c>
      <c r="C5844" s="4" t="s">
        <v>631</v>
      </c>
      <c r="D5844" s="4" t="s">
        <v>72</v>
      </c>
      <c r="E5844" s="14" t="s">
        <v>1187</v>
      </c>
      <c r="F5844" s="5">
        <v>180226.6</v>
      </c>
      <c r="G5844" s="5">
        <v>176887.2</v>
      </c>
      <c r="H5844" s="5">
        <v>176887.2</v>
      </c>
      <c r="I5844" s="5"/>
      <c r="J5844" s="5"/>
      <c r="K5844" s="5"/>
      <c r="L5844" s="5">
        <v>-246.55500000000001</v>
      </c>
      <c r="M5844" s="5">
        <f t="shared" si="4922"/>
        <v>179980.04500000001</v>
      </c>
      <c r="N5844" s="5">
        <v>0</v>
      </c>
      <c r="O5844" s="5">
        <v>134054.91396999999</v>
      </c>
      <c r="P5844" s="5">
        <v>0</v>
      </c>
      <c r="Q5844" s="5">
        <v>0</v>
      </c>
      <c r="R5844" s="5">
        <v>0</v>
      </c>
      <c r="S5844" s="5">
        <v>0</v>
      </c>
      <c r="T5844" s="5">
        <v>0</v>
      </c>
      <c r="U5844" s="5">
        <v>0</v>
      </c>
      <c r="V5844" s="36">
        <v>0</v>
      </c>
      <c r="W5844" s="5" t="e">
        <f t="shared" si="4970"/>
        <v>#DIV/0!</v>
      </c>
      <c r="X5844" s="24" t="s">
        <v>1214</v>
      </c>
    </row>
    <row r="5845" spans="1:25" x14ac:dyDescent="0.25">
      <c r="A5845" s="9" t="s">
        <v>625</v>
      </c>
      <c r="B5845" s="9" t="s">
        <v>1356</v>
      </c>
      <c r="C5845" s="9"/>
      <c r="D5845" s="9"/>
      <c r="E5845" s="13" t="s">
        <v>652</v>
      </c>
      <c r="F5845" s="5">
        <v>329770.8</v>
      </c>
      <c r="G5845" s="5">
        <v>321678.2</v>
      </c>
      <c r="H5845" s="5">
        <v>321678.2</v>
      </c>
      <c r="I5845" s="5"/>
      <c r="J5845" s="5"/>
      <c r="K5845" s="5"/>
      <c r="L5845" s="5">
        <f>-913.315-719.445-496.628-13.016</f>
        <v>-2142.4040000000005</v>
      </c>
      <c r="M5845" s="5">
        <f t="shared" si="4922"/>
        <v>327628.39600000001</v>
      </c>
      <c r="N5845" s="11">
        <v>83234</v>
      </c>
      <c r="O5845" s="5">
        <v>247078.65174999999</v>
      </c>
      <c r="P5845" s="5">
        <v>0</v>
      </c>
      <c r="Q5845" s="5">
        <v>0</v>
      </c>
      <c r="R5845" s="5">
        <v>0</v>
      </c>
      <c r="S5845" s="5">
        <v>0</v>
      </c>
      <c r="T5845" s="11">
        <v>83234</v>
      </c>
      <c r="U5845" s="5">
        <v>0</v>
      </c>
      <c r="V5845" s="36">
        <v>0</v>
      </c>
      <c r="W5845" s="11">
        <f t="shared" si="4970"/>
        <v>100</v>
      </c>
      <c r="X5845" s="26"/>
    </row>
    <row r="5846" spans="1:25" ht="31.5" x14ac:dyDescent="0.25">
      <c r="A5846" s="4" t="s">
        <v>625</v>
      </c>
      <c r="B5846" s="4" t="s">
        <v>1356</v>
      </c>
      <c r="C5846" s="4" t="s">
        <v>553</v>
      </c>
      <c r="D5846" s="4"/>
      <c r="E5846" s="14" t="s">
        <v>898</v>
      </c>
      <c r="F5846" s="5">
        <f t="shared" ref="F5846:L5846" si="4978">F5847</f>
        <v>44978.400000000001</v>
      </c>
      <c r="G5846" s="5">
        <f t="shared" si="4978"/>
        <v>44978.400000000001</v>
      </c>
      <c r="H5846" s="5">
        <f t="shared" si="4978"/>
        <v>44978.400000000001</v>
      </c>
      <c r="I5846" s="5">
        <f t="shared" si="4978"/>
        <v>0</v>
      </c>
      <c r="J5846" s="5">
        <f t="shared" si="4978"/>
        <v>0</v>
      </c>
      <c r="K5846" s="5">
        <f t="shared" si="4978"/>
        <v>0</v>
      </c>
      <c r="L5846" s="5">
        <f t="shared" si="4978"/>
        <v>2278.683</v>
      </c>
      <c r="M5846" s="5">
        <f t="shared" si="4922"/>
        <v>47257.082999999999</v>
      </c>
      <c r="N5846" s="5">
        <v>83234</v>
      </c>
      <c r="O5846" s="5">
        <f>O5847</f>
        <v>32486.80618</v>
      </c>
      <c r="P5846" s="5">
        <f t="shared" ref="P5846:V5846" si="4979">P5847</f>
        <v>0</v>
      </c>
      <c r="Q5846" s="5">
        <f t="shared" si="4979"/>
        <v>0</v>
      </c>
      <c r="R5846" s="5">
        <f t="shared" si="4979"/>
        <v>0</v>
      </c>
      <c r="S5846" s="5">
        <f t="shared" si="4979"/>
        <v>0</v>
      </c>
      <c r="T5846" s="5">
        <v>83234</v>
      </c>
      <c r="U5846" s="5">
        <f t="shared" si="4979"/>
        <v>0</v>
      </c>
      <c r="V5846" s="36">
        <f t="shared" si="4979"/>
        <v>0</v>
      </c>
      <c r="W5846" s="5">
        <f t="shared" si="4970"/>
        <v>100</v>
      </c>
      <c r="X5846" s="26"/>
    </row>
    <row r="5847" spans="1:25" ht="31.5" x14ac:dyDescent="0.25">
      <c r="A5847" s="4" t="s">
        <v>625</v>
      </c>
      <c r="B5847" s="4" t="s">
        <v>1356</v>
      </c>
      <c r="C5847" s="4" t="s">
        <v>557</v>
      </c>
      <c r="D5847" s="4"/>
      <c r="E5847" s="14" t="s">
        <v>904</v>
      </c>
      <c r="F5847" s="5">
        <f t="shared" ref="F5847:L5847" si="4980">F5848+F5849</f>
        <v>44978.400000000001</v>
      </c>
      <c r="G5847" s="5">
        <f t="shared" si="4980"/>
        <v>44978.400000000001</v>
      </c>
      <c r="H5847" s="5">
        <f t="shared" si="4980"/>
        <v>44978.400000000001</v>
      </c>
      <c r="I5847" s="5">
        <f t="shared" si="4980"/>
        <v>0</v>
      </c>
      <c r="J5847" s="5">
        <f t="shared" si="4980"/>
        <v>0</v>
      </c>
      <c r="K5847" s="5">
        <f t="shared" si="4980"/>
        <v>0</v>
      </c>
      <c r="L5847" s="5">
        <f t="shared" si="4980"/>
        <v>2278.683</v>
      </c>
      <c r="M5847" s="5">
        <f t="shared" si="4922"/>
        <v>47257.082999999999</v>
      </c>
      <c r="N5847" s="5">
        <v>83234</v>
      </c>
      <c r="O5847" s="5">
        <f>O5848+O5849</f>
        <v>32486.80618</v>
      </c>
      <c r="P5847" s="5">
        <f t="shared" ref="P5847:V5847" si="4981">P5848+P5849</f>
        <v>0</v>
      </c>
      <c r="Q5847" s="5">
        <f t="shared" si="4981"/>
        <v>0</v>
      </c>
      <c r="R5847" s="5">
        <f t="shared" si="4981"/>
        <v>0</v>
      </c>
      <c r="S5847" s="5">
        <f t="shared" si="4981"/>
        <v>0</v>
      </c>
      <c r="T5847" s="5">
        <v>83234</v>
      </c>
      <c r="U5847" s="5">
        <f t="shared" si="4981"/>
        <v>0</v>
      </c>
      <c r="V5847" s="36">
        <f t="shared" si="4981"/>
        <v>0</v>
      </c>
      <c r="W5847" s="5">
        <f t="shared" si="4970"/>
        <v>100</v>
      </c>
      <c r="X5847" s="26"/>
    </row>
    <row r="5848" spans="1:25" ht="31.5" x14ac:dyDescent="0.25">
      <c r="A5848" s="4" t="s">
        <v>625</v>
      </c>
      <c r="B5848" s="4" t="s">
        <v>1356</v>
      </c>
      <c r="C5848" s="4" t="s">
        <v>634</v>
      </c>
      <c r="D5848" s="4"/>
      <c r="E5848" s="14" t="s">
        <v>906</v>
      </c>
      <c r="F5848" s="5">
        <v>8604.1</v>
      </c>
      <c r="G5848" s="5">
        <v>8604.1</v>
      </c>
      <c r="H5848" s="5">
        <v>8604.1</v>
      </c>
      <c r="I5848" s="5"/>
      <c r="J5848" s="5"/>
      <c r="K5848" s="5"/>
      <c r="L5848" s="5">
        <f>2860.911-1028.673</f>
        <v>1832.2380000000001</v>
      </c>
      <c r="M5848" s="5">
        <f t="shared" si="4922"/>
        <v>10436.338</v>
      </c>
      <c r="N5848" s="5">
        <v>83234</v>
      </c>
      <c r="O5848" s="5">
        <v>8468.9469599999993</v>
      </c>
      <c r="P5848" s="5">
        <v>0</v>
      </c>
      <c r="Q5848" s="5">
        <v>0</v>
      </c>
      <c r="R5848" s="5">
        <v>0</v>
      </c>
      <c r="S5848" s="5">
        <v>0</v>
      </c>
      <c r="T5848" s="5">
        <v>83234</v>
      </c>
      <c r="U5848" s="5">
        <v>0</v>
      </c>
      <c r="V5848" s="36">
        <v>0</v>
      </c>
      <c r="W5848" s="5">
        <f t="shared" si="4970"/>
        <v>100</v>
      </c>
      <c r="X5848" s="26"/>
    </row>
    <row r="5849" spans="1:25" ht="47.25" x14ac:dyDescent="0.25">
      <c r="A5849" s="4" t="s">
        <v>625</v>
      </c>
      <c r="B5849" s="4" t="s">
        <v>1356</v>
      </c>
      <c r="C5849" s="4" t="s">
        <v>637</v>
      </c>
      <c r="D5849" s="4"/>
      <c r="E5849" s="14" t="s">
        <v>772</v>
      </c>
      <c r="F5849" s="5">
        <v>36374.300000000003</v>
      </c>
      <c r="G5849" s="5">
        <v>36374.300000000003</v>
      </c>
      <c r="H5849" s="5">
        <v>36374.300000000003</v>
      </c>
      <c r="I5849" s="5"/>
      <c r="J5849" s="5"/>
      <c r="K5849" s="5"/>
      <c r="L5849" s="5">
        <f>1159.807-450-263.362</f>
        <v>446.44499999999999</v>
      </c>
      <c r="M5849" s="5">
        <f t="shared" si="4922"/>
        <v>36820.745000000003</v>
      </c>
      <c r="N5849" s="5">
        <v>80000</v>
      </c>
      <c r="O5849" s="5">
        <v>24017.859219999998</v>
      </c>
      <c r="P5849" s="5">
        <v>0</v>
      </c>
      <c r="Q5849" s="5">
        <v>0</v>
      </c>
      <c r="R5849" s="5">
        <v>0</v>
      </c>
      <c r="S5849" s="5">
        <v>0</v>
      </c>
      <c r="T5849" s="5">
        <v>80000</v>
      </c>
      <c r="U5849" s="5">
        <v>0</v>
      </c>
      <c r="V5849" s="36">
        <v>0</v>
      </c>
      <c r="W5849" s="5">
        <f t="shared" si="4970"/>
        <v>100</v>
      </c>
      <c r="X5849" s="26"/>
    </row>
    <row r="5850" spans="1:25" ht="31.5" x14ac:dyDescent="0.25">
      <c r="A5850" s="4" t="s">
        <v>625</v>
      </c>
      <c r="B5850" s="4" t="s">
        <v>1356</v>
      </c>
      <c r="C5850" s="4" t="s">
        <v>637</v>
      </c>
      <c r="D5850" s="4" t="s">
        <v>73</v>
      </c>
      <c r="E5850" s="14" t="s">
        <v>475</v>
      </c>
      <c r="F5850" s="5">
        <f t="shared" ref="F5850:L5851" si="4982">F5851</f>
        <v>6914.2</v>
      </c>
      <c r="G5850" s="5">
        <f t="shared" si="4982"/>
        <v>6914.2</v>
      </c>
      <c r="H5850" s="5">
        <f t="shared" si="4982"/>
        <v>6914.2</v>
      </c>
      <c r="I5850" s="5">
        <f t="shared" si="4982"/>
        <v>0</v>
      </c>
      <c r="J5850" s="5">
        <f t="shared" si="4982"/>
        <v>0</v>
      </c>
      <c r="K5850" s="5">
        <f t="shared" si="4982"/>
        <v>0</v>
      </c>
      <c r="L5850" s="5">
        <f t="shared" si="4982"/>
        <v>4077.3649999999998</v>
      </c>
      <c r="M5850" s="5">
        <f t="shared" si="4922"/>
        <v>10991.564999999999</v>
      </c>
      <c r="N5850" s="5">
        <v>80000</v>
      </c>
      <c r="O5850" s="5">
        <f>O5851</f>
        <v>7058.8466200000003</v>
      </c>
      <c r="P5850" s="5">
        <f t="shared" ref="P5850:V5851" si="4983">P5851</f>
        <v>0</v>
      </c>
      <c r="Q5850" s="5">
        <f t="shared" si="4983"/>
        <v>0</v>
      </c>
      <c r="R5850" s="5">
        <f t="shared" si="4983"/>
        <v>0</v>
      </c>
      <c r="S5850" s="5">
        <f t="shared" si="4983"/>
        <v>0</v>
      </c>
      <c r="T5850" s="5">
        <v>80000</v>
      </c>
      <c r="U5850" s="5">
        <f t="shared" si="4983"/>
        <v>0</v>
      </c>
      <c r="V5850" s="36">
        <f t="shared" si="4983"/>
        <v>0</v>
      </c>
      <c r="W5850" s="5">
        <f t="shared" si="4970"/>
        <v>100</v>
      </c>
      <c r="X5850" s="26"/>
    </row>
    <row r="5851" spans="1:25" ht="63" x14ac:dyDescent="0.25">
      <c r="A5851" s="4" t="s">
        <v>625</v>
      </c>
      <c r="B5851" s="4" t="s">
        <v>1356</v>
      </c>
      <c r="C5851" s="4" t="s">
        <v>637</v>
      </c>
      <c r="D5851" s="4" t="s">
        <v>72</v>
      </c>
      <c r="E5851" s="14" t="s">
        <v>1187</v>
      </c>
      <c r="F5851" s="5">
        <f t="shared" si="4982"/>
        <v>6914.2</v>
      </c>
      <c r="G5851" s="5">
        <f t="shared" si="4982"/>
        <v>6914.2</v>
      </c>
      <c r="H5851" s="5">
        <f t="shared" si="4982"/>
        <v>6914.2</v>
      </c>
      <c r="I5851" s="5">
        <f t="shared" si="4982"/>
        <v>0</v>
      </c>
      <c r="J5851" s="5">
        <f t="shared" si="4982"/>
        <v>0</v>
      </c>
      <c r="K5851" s="5">
        <f t="shared" si="4982"/>
        <v>0</v>
      </c>
      <c r="L5851" s="5">
        <f t="shared" si="4982"/>
        <v>4077.3649999999998</v>
      </c>
      <c r="M5851" s="5">
        <f t="shared" si="4922"/>
        <v>10991.564999999999</v>
      </c>
      <c r="N5851" s="5">
        <v>80000</v>
      </c>
      <c r="O5851" s="5">
        <f>O5852</f>
        <v>7058.8466200000003</v>
      </c>
      <c r="P5851" s="5">
        <f t="shared" si="4983"/>
        <v>0</v>
      </c>
      <c r="Q5851" s="5">
        <f t="shared" si="4983"/>
        <v>0</v>
      </c>
      <c r="R5851" s="5">
        <f t="shared" si="4983"/>
        <v>0</v>
      </c>
      <c r="S5851" s="5">
        <f t="shared" si="4983"/>
        <v>0</v>
      </c>
      <c r="T5851" s="5">
        <v>80000</v>
      </c>
      <c r="U5851" s="5">
        <f t="shared" si="4983"/>
        <v>0</v>
      </c>
      <c r="V5851" s="36">
        <f t="shared" si="4983"/>
        <v>0</v>
      </c>
      <c r="W5851" s="5">
        <f t="shared" si="4970"/>
        <v>100</v>
      </c>
      <c r="X5851" s="26"/>
    </row>
    <row r="5852" spans="1:25" ht="31.5" x14ac:dyDescent="0.25">
      <c r="A5852" s="4" t="s">
        <v>625</v>
      </c>
      <c r="B5852" s="4" t="s">
        <v>1356</v>
      </c>
      <c r="C5852" s="4" t="s">
        <v>638</v>
      </c>
      <c r="D5852" s="4"/>
      <c r="E5852" s="14" t="s">
        <v>907</v>
      </c>
      <c r="F5852" s="5">
        <v>6914.2</v>
      </c>
      <c r="G5852" s="5">
        <v>6914.2</v>
      </c>
      <c r="H5852" s="5">
        <v>6914.2</v>
      </c>
      <c r="I5852" s="5"/>
      <c r="J5852" s="5"/>
      <c r="K5852" s="5"/>
      <c r="L5852" s="5">
        <f>1304.956+2772.409</f>
        <v>4077.3649999999998</v>
      </c>
      <c r="M5852" s="5">
        <f t="shared" ref="M5852:M5930" si="4984">F5852+I5852+L5852</f>
        <v>10991.564999999999</v>
      </c>
      <c r="N5852" s="5">
        <v>3234</v>
      </c>
      <c r="O5852" s="5">
        <v>7058.8466200000003</v>
      </c>
      <c r="P5852" s="5">
        <v>0</v>
      </c>
      <c r="Q5852" s="5">
        <v>0</v>
      </c>
      <c r="R5852" s="5">
        <v>0</v>
      </c>
      <c r="S5852" s="5">
        <v>0</v>
      </c>
      <c r="T5852" s="5">
        <v>3234</v>
      </c>
      <c r="U5852" s="5">
        <v>0</v>
      </c>
      <c r="V5852" s="36">
        <v>0</v>
      </c>
      <c r="W5852" s="5">
        <f t="shared" si="4970"/>
        <v>100</v>
      </c>
      <c r="X5852" s="26"/>
    </row>
    <row r="5853" spans="1:25" x14ac:dyDescent="0.25">
      <c r="A5853" s="4" t="s">
        <v>625</v>
      </c>
      <c r="B5853" s="4" t="s">
        <v>1356</v>
      </c>
      <c r="C5853" s="4" t="s">
        <v>638</v>
      </c>
      <c r="D5853" s="4" t="s">
        <v>117</v>
      </c>
      <c r="E5853" s="14" t="s">
        <v>467</v>
      </c>
      <c r="F5853" s="5">
        <f t="shared" ref="F5853:L5854" si="4985">F5854</f>
        <v>0</v>
      </c>
      <c r="G5853" s="5">
        <f t="shared" si="4985"/>
        <v>0</v>
      </c>
      <c r="H5853" s="5">
        <f t="shared" si="4985"/>
        <v>0</v>
      </c>
      <c r="I5853" s="5">
        <f t="shared" si="4985"/>
        <v>0</v>
      </c>
      <c r="J5853" s="5">
        <f t="shared" si="4985"/>
        <v>0</v>
      </c>
      <c r="K5853" s="5">
        <f t="shared" si="4985"/>
        <v>0</v>
      </c>
      <c r="L5853" s="5">
        <f t="shared" si="4985"/>
        <v>0</v>
      </c>
      <c r="M5853" s="5">
        <f t="shared" si="4984"/>
        <v>0</v>
      </c>
      <c r="N5853" s="5">
        <v>3234</v>
      </c>
      <c r="O5853" s="5">
        <f>O5854</f>
        <v>0</v>
      </c>
      <c r="P5853" s="5">
        <f t="shared" ref="P5853:V5854" si="4986">P5854</f>
        <v>0</v>
      </c>
      <c r="Q5853" s="5">
        <f t="shared" si="4986"/>
        <v>0</v>
      </c>
      <c r="R5853" s="5">
        <f t="shared" si="4986"/>
        <v>0</v>
      </c>
      <c r="S5853" s="5">
        <f t="shared" si="4986"/>
        <v>0</v>
      </c>
      <c r="T5853" s="5">
        <v>3234</v>
      </c>
      <c r="U5853" s="5">
        <f t="shared" si="4986"/>
        <v>0</v>
      </c>
      <c r="V5853" s="36">
        <f t="shared" si="4986"/>
        <v>0</v>
      </c>
      <c r="W5853" s="5">
        <f t="shared" si="4970"/>
        <v>100</v>
      </c>
      <c r="X5853" s="26"/>
      <c r="Y5853" s="2" t="s">
        <v>1236</v>
      </c>
    </row>
    <row r="5854" spans="1:25" ht="31.5" x14ac:dyDescent="0.25">
      <c r="A5854" s="4" t="s">
        <v>625</v>
      </c>
      <c r="B5854" s="4" t="s">
        <v>1356</v>
      </c>
      <c r="C5854" s="4" t="s">
        <v>638</v>
      </c>
      <c r="D5854" s="4" t="s">
        <v>616</v>
      </c>
      <c r="E5854" s="14" t="s">
        <v>645</v>
      </c>
      <c r="F5854" s="5">
        <f t="shared" si="4985"/>
        <v>0</v>
      </c>
      <c r="G5854" s="5">
        <f t="shared" si="4985"/>
        <v>0</v>
      </c>
      <c r="H5854" s="5">
        <f t="shared" si="4985"/>
        <v>0</v>
      </c>
      <c r="I5854" s="5">
        <f t="shared" si="4985"/>
        <v>0</v>
      </c>
      <c r="J5854" s="5">
        <f t="shared" si="4985"/>
        <v>0</v>
      </c>
      <c r="K5854" s="5">
        <f t="shared" si="4985"/>
        <v>0</v>
      </c>
      <c r="L5854" s="5">
        <f t="shared" si="4985"/>
        <v>0</v>
      </c>
      <c r="M5854" s="5">
        <f t="shared" si="4984"/>
        <v>0</v>
      </c>
      <c r="N5854" s="5">
        <v>3234</v>
      </c>
      <c r="O5854" s="5">
        <f>O5855</f>
        <v>0</v>
      </c>
      <c r="P5854" s="5">
        <f t="shared" si="4986"/>
        <v>0</v>
      </c>
      <c r="Q5854" s="5">
        <f t="shared" si="4986"/>
        <v>0</v>
      </c>
      <c r="R5854" s="5">
        <f t="shared" si="4986"/>
        <v>0</v>
      </c>
      <c r="S5854" s="5">
        <f t="shared" si="4986"/>
        <v>0</v>
      </c>
      <c r="T5854" s="5">
        <v>3234</v>
      </c>
      <c r="U5854" s="5">
        <f t="shared" si="4986"/>
        <v>0</v>
      </c>
      <c r="V5854" s="36">
        <f t="shared" si="4986"/>
        <v>0</v>
      </c>
      <c r="W5854" s="5">
        <f t="shared" si="4970"/>
        <v>100</v>
      </c>
      <c r="X5854" s="26"/>
      <c r="Y5854" s="2" t="s">
        <v>1236</v>
      </c>
    </row>
    <row r="5855" spans="1:25" ht="31.5" x14ac:dyDescent="0.25">
      <c r="A5855" s="9" t="s">
        <v>625</v>
      </c>
      <c r="B5855" s="9" t="s">
        <v>1357</v>
      </c>
      <c r="C5855" s="9"/>
      <c r="D5855" s="9"/>
      <c r="E5855" s="13" t="s">
        <v>653</v>
      </c>
      <c r="F5855" s="5"/>
      <c r="G5855" s="5"/>
      <c r="H5855" s="5"/>
      <c r="I5855" s="5"/>
      <c r="J5855" s="5"/>
      <c r="K5855" s="5"/>
      <c r="L5855" s="5"/>
      <c r="M5855" s="5">
        <f t="shared" si="4984"/>
        <v>0</v>
      </c>
      <c r="N5855" s="11">
        <v>65054.8</v>
      </c>
      <c r="O5855" s="5">
        <v>0</v>
      </c>
      <c r="P5855" s="5">
        <v>0</v>
      </c>
      <c r="Q5855" s="5">
        <v>0</v>
      </c>
      <c r="R5855" s="5">
        <v>0</v>
      </c>
      <c r="S5855" s="5">
        <v>0</v>
      </c>
      <c r="T5855" s="11">
        <v>65054.572489999999</v>
      </c>
      <c r="U5855" s="5">
        <v>0</v>
      </c>
      <c r="V5855" s="36">
        <v>0</v>
      </c>
      <c r="W5855" s="11">
        <f t="shared" si="4970"/>
        <v>99.999650279456702</v>
      </c>
      <c r="X5855" s="26"/>
      <c r="Y5855" s="2" t="s">
        <v>1236</v>
      </c>
    </row>
    <row r="5856" spans="1:25" ht="31.5" x14ac:dyDescent="0.25">
      <c r="A5856" s="4" t="s">
        <v>625</v>
      </c>
      <c r="B5856" s="4" t="s">
        <v>1357</v>
      </c>
      <c r="C5856" s="4" t="s">
        <v>22</v>
      </c>
      <c r="D5856" s="4"/>
      <c r="E5856" s="14" t="s">
        <v>699</v>
      </c>
      <c r="F5856" s="5">
        <f t="shared" ref="F5856:L5857" si="4987">F5857</f>
        <v>0</v>
      </c>
      <c r="G5856" s="5">
        <f t="shared" si="4987"/>
        <v>0</v>
      </c>
      <c r="H5856" s="5">
        <f t="shared" si="4987"/>
        <v>0</v>
      </c>
      <c r="I5856" s="5">
        <f t="shared" si="4987"/>
        <v>0</v>
      </c>
      <c r="J5856" s="5">
        <f t="shared" si="4987"/>
        <v>0</v>
      </c>
      <c r="K5856" s="5">
        <f t="shared" si="4987"/>
        <v>0</v>
      </c>
      <c r="L5856" s="5">
        <f t="shared" si="4987"/>
        <v>5216.3309999999992</v>
      </c>
      <c r="M5856" s="5">
        <f t="shared" si="4984"/>
        <v>5216.3309999999992</v>
      </c>
      <c r="N5856" s="5">
        <v>52011.7</v>
      </c>
      <c r="O5856" s="5">
        <f>O5857</f>
        <v>3300</v>
      </c>
      <c r="P5856" s="5">
        <f t="shared" ref="P5856:V5857" si="4988">P5857</f>
        <v>0</v>
      </c>
      <c r="Q5856" s="5">
        <f t="shared" si="4988"/>
        <v>0</v>
      </c>
      <c r="R5856" s="5">
        <f t="shared" si="4988"/>
        <v>0</v>
      </c>
      <c r="S5856" s="5">
        <f t="shared" si="4988"/>
        <v>0</v>
      </c>
      <c r="T5856" s="5">
        <v>52011.652149999994</v>
      </c>
      <c r="U5856" s="5">
        <f t="shared" si="4988"/>
        <v>0</v>
      </c>
      <c r="V5856" s="36">
        <f t="shared" si="4988"/>
        <v>0</v>
      </c>
      <c r="W5856" s="5">
        <f t="shared" si="4970"/>
        <v>99.999908001468896</v>
      </c>
      <c r="X5856" s="26"/>
    </row>
    <row r="5857" spans="1:24" x14ac:dyDescent="0.25">
      <c r="A5857" s="4" t="s">
        <v>625</v>
      </c>
      <c r="B5857" s="4" t="s">
        <v>1357</v>
      </c>
      <c r="C5857" s="4" t="s">
        <v>40</v>
      </c>
      <c r="D5857" s="4"/>
      <c r="E5857" s="14" t="s">
        <v>758</v>
      </c>
      <c r="F5857" s="5">
        <f t="shared" si="4987"/>
        <v>0</v>
      </c>
      <c r="G5857" s="5">
        <f t="shared" si="4987"/>
        <v>0</v>
      </c>
      <c r="H5857" s="5">
        <f t="shared" si="4987"/>
        <v>0</v>
      </c>
      <c r="I5857" s="5">
        <f t="shared" si="4987"/>
        <v>0</v>
      </c>
      <c r="J5857" s="5">
        <f t="shared" si="4987"/>
        <v>0</v>
      </c>
      <c r="K5857" s="5">
        <f t="shared" si="4987"/>
        <v>0</v>
      </c>
      <c r="L5857" s="5">
        <f t="shared" si="4987"/>
        <v>5216.3309999999992</v>
      </c>
      <c r="M5857" s="5">
        <f t="shared" si="4984"/>
        <v>5216.3309999999992</v>
      </c>
      <c r="N5857" s="5">
        <v>52011.7</v>
      </c>
      <c r="O5857" s="5">
        <f>O5858</f>
        <v>3300</v>
      </c>
      <c r="P5857" s="5">
        <f t="shared" si="4988"/>
        <v>0</v>
      </c>
      <c r="Q5857" s="5">
        <f t="shared" si="4988"/>
        <v>0</v>
      </c>
      <c r="R5857" s="5">
        <f t="shared" si="4988"/>
        <v>0</v>
      </c>
      <c r="S5857" s="5">
        <f t="shared" si="4988"/>
        <v>0</v>
      </c>
      <c r="T5857" s="5">
        <v>52011.652149999994</v>
      </c>
      <c r="U5857" s="5">
        <f t="shared" si="4988"/>
        <v>0</v>
      </c>
      <c r="V5857" s="36">
        <f t="shared" si="4988"/>
        <v>0</v>
      </c>
      <c r="W5857" s="5">
        <f t="shared" si="4970"/>
        <v>99.999908001468896</v>
      </c>
      <c r="X5857" s="26"/>
    </row>
    <row r="5858" spans="1:24" ht="47.25" x14ac:dyDescent="0.25">
      <c r="A5858" s="4" t="s">
        <v>625</v>
      </c>
      <c r="B5858" s="4" t="s">
        <v>1357</v>
      </c>
      <c r="C5858" s="4" t="s">
        <v>41</v>
      </c>
      <c r="D5858" s="4"/>
      <c r="E5858" s="14" t="s">
        <v>497</v>
      </c>
      <c r="F5858" s="5"/>
      <c r="G5858" s="5"/>
      <c r="H5858" s="5"/>
      <c r="I5858" s="5"/>
      <c r="J5858" s="5"/>
      <c r="K5858" s="5"/>
      <c r="L5858" s="5">
        <f>913.375+3264.399+1038.557</f>
        <v>5216.3309999999992</v>
      </c>
      <c r="M5858" s="5">
        <f t="shared" si="4984"/>
        <v>5216.3309999999992</v>
      </c>
      <c r="N5858" s="5">
        <v>52011.7</v>
      </c>
      <c r="O5858" s="5">
        <v>3300</v>
      </c>
      <c r="P5858" s="5">
        <v>0</v>
      </c>
      <c r="Q5858" s="5">
        <v>0</v>
      </c>
      <c r="R5858" s="5">
        <v>0</v>
      </c>
      <c r="S5858" s="5">
        <v>0</v>
      </c>
      <c r="T5858" s="5">
        <v>52011.652149999994</v>
      </c>
      <c r="U5858" s="5">
        <v>0</v>
      </c>
      <c r="V5858" s="36">
        <v>0</v>
      </c>
      <c r="W5858" s="5">
        <f t="shared" si="4970"/>
        <v>99.999908001468896</v>
      </c>
      <c r="X5858" s="26"/>
    </row>
    <row r="5859" spans="1:24" ht="78.75" x14ac:dyDescent="0.25">
      <c r="A5859" s="4" t="s">
        <v>625</v>
      </c>
      <c r="B5859" s="4" t="s">
        <v>1357</v>
      </c>
      <c r="C5859" s="4" t="s">
        <v>41</v>
      </c>
      <c r="D5859" s="4" t="s">
        <v>18</v>
      </c>
      <c r="E5859" s="14" t="s">
        <v>462</v>
      </c>
      <c r="F5859" s="5"/>
      <c r="G5859" s="5"/>
      <c r="H5859" s="5"/>
      <c r="I5859" s="5"/>
      <c r="J5859" s="5"/>
      <c r="K5859" s="5"/>
      <c r="L5859" s="5">
        <f>L5860</f>
        <v>90.71</v>
      </c>
      <c r="M5859" s="5">
        <f>L5859</f>
        <v>90.71</v>
      </c>
      <c r="N5859" s="5">
        <v>46991.58034</v>
      </c>
      <c r="O5859" s="5">
        <f t="shared" ref="O5859:V5860" si="4989">O5860</f>
        <v>0</v>
      </c>
      <c r="P5859" s="5">
        <f t="shared" si="4989"/>
        <v>0</v>
      </c>
      <c r="Q5859" s="5">
        <f t="shared" si="4989"/>
        <v>0</v>
      </c>
      <c r="R5859" s="5">
        <f t="shared" si="4989"/>
        <v>0</v>
      </c>
      <c r="S5859" s="5">
        <f t="shared" si="4989"/>
        <v>0</v>
      </c>
      <c r="T5859" s="5">
        <v>46991.532489999998</v>
      </c>
      <c r="U5859" s="5">
        <f t="shared" si="4989"/>
        <v>0</v>
      </c>
      <c r="V5859" s="5">
        <f t="shared" si="4989"/>
        <v>0</v>
      </c>
      <c r="W5859" s="5">
        <f t="shared" si="4970"/>
        <v>99.999898173247942</v>
      </c>
      <c r="X5859" s="26"/>
    </row>
    <row r="5860" spans="1:24" x14ac:dyDescent="0.25">
      <c r="A5860" s="4" t="s">
        <v>625</v>
      </c>
      <c r="B5860" s="4" t="s">
        <v>1357</v>
      </c>
      <c r="C5860" s="4" t="s">
        <v>41</v>
      </c>
      <c r="D5860" s="4" t="s">
        <v>19</v>
      </c>
      <c r="E5860" s="14" t="s">
        <v>463</v>
      </c>
      <c r="F5860" s="5"/>
      <c r="G5860" s="5"/>
      <c r="H5860" s="5"/>
      <c r="I5860" s="5"/>
      <c r="J5860" s="5"/>
      <c r="K5860" s="5"/>
      <c r="L5860" s="5">
        <f>L5861</f>
        <v>90.71</v>
      </c>
      <c r="M5860" s="5">
        <f t="shared" ref="M5860:M5861" si="4990">L5860</f>
        <v>90.71</v>
      </c>
      <c r="N5860" s="5">
        <v>46991.58034</v>
      </c>
      <c r="O5860" s="5">
        <f t="shared" si="4989"/>
        <v>0</v>
      </c>
      <c r="P5860" s="5">
        <f t="shared" si="4989"/>
        <v>0</v>
      </c>
      <c r="Q5860" s="5">
        <f t="shared" si="4989"/>
        <v>0</v>
      </c>
      <c r="R5860" s="5">
        <f t="shared" si="4989"/>
        <v>0</v>
      </c>
      <c r="S5860" s="5">
        <f t="shared" si="4989"/>
        <v>0</v>
      </c>
      <c r="T5860" s="5">
        <v>46991.532489999998</v>
      </c>
      <c r="U5860" s="5">
        <f t="shared" si="4989"/>
        <v>0</v>
      </c>
      <c r="V5860" s="5">
        <f t="shared" si="4989"/>
        <v>0</v>
      </c>
      <c r="W5860" s="5">
        <f t="shared" si="4970"/>
        <v>99.999898173247942</v>
      </c>
      <c r="X5860" s="26"/>
    </row>
    <row r="5861" spans="1:24" ht="31.5" x14ac:dyDescent="0.25">
      <c r="A5861" s="4" t="s">
        <v>625</v>
      </c>
      <c r="B5861" s="4" t="s">
        <v>1357</v>
      </c>
      <c r="C5861" s="4" t="s">
        <v>41</v>
      </c>
      <c r="D5861" s="4" t="s">
        <v>11</v>
      </c>
      <c r="E5861" s="14" t="s">
        <v>465</v>
      </c>
      <c r="F5861" s="5"/>
      <c r="G5861" s="5"/>
      <c r="H5861" s="5"/>
      <c r="I5861" s="5"/>
      <c r="J5861" s="5"/>
      <c r="K5861" s="5"/>
      <c r="L5861" s="5">
        <v>90.71</v>
      </c>
      <c r="M5861" s="5">
        <f t="shared" si="4990"/>
        <v>90.71</v>
      </c>
      <c r="N5861" s="5">
        <v>5020.1196600000003</v>
      </c>
      <c r="O5861" s="5">
        <v>0</v>
      </c>
      <c r="P5861" s="5">
        <v>0</v>
      </c>
      <c r="Q5861" s="5">
        <v>0</v>
      </c>
      <c r="R5861" s="5">
        <v>0</v>
      </c>
      <c r="S5861" s="5">
        <v>0</v>
      </c>
      <c r="T5861" s="5">
        <v>5020.1196600000003</v>
      </c>
      <c r="U5861" s="5">
        <v>0</v>
      </c>
      <c r="V5861" s="5">
        <v>0</v>
      </c>
      <c r="W5861" s="5">
        <f t="shared" si="4970"/>
        <v>100</v>
      </c>
      <c r="X5861" s="26"/>
    </row>
    <row r="5862" spans="1:24" ht="31.5" x14ac:dyDescent="0.25">
      <c r="A5862" s="4" t="s">
        <v>625</v>
      </c>
      <c r="B5862" s="4" t="s">
        <v>1357</v>
      </c>
      <c r="C5862" s="4" t="s">
        <v>41</v>
      </c>
      <c r="D5862" s="4" t="s">
        <v>12</v>
      </c>
      <c r="E5862" s="14" t="s">
        <v>466</v>
      </c>
      <c r="F5862" s="5"/>
      <c r="G5862" s="5"/>
      <c r="H5862" s="5"/>
      <c r="I5862" s="5"/>
      <c r="J5862" s="5"/>
      <c r="K5862" s="5"/>
      <c r="L5862" s="5">
        <f>L5863</f>
        <v>3565.4210000000003</v>
      </c>
      <c r="M5862" s="5">
        <f>L5862</f>
        <v>3565.4210000000003</v>
      </c>
      <c r="N5862" s="5">
        <v>5020.1196600000003</v>
      </c>
      <c r="O5862" s="5">
        <f t="shared" ref="O5862:V5862" si="4991">O5863</f>
        <v>0</v>
      </c>
      <c r="P5862" s="5">
        <f t="shared" si="4991"/>
        <v>0</v>
      </c>
      <c r="Q5862" s="5">
        <f t="shared" si="4991"/>
        <v>0</v>
      </c>
      <c r="R5862" s="5">
        <f t="shared" si="4991"/>
        <v>0</v>
      </c>
      <c r="S5862" s="5">
        <f t="shared" si="4991"/>
        <v>0</v>
      </c>
      <c r="T5862" s="5">
        <v>5020.1196600000003</v>
      </c>
      <c r="U5862" s="5">
        <f t="shared" si="4991"/>
        <v>0</v>
      </c>
      <c r="V5862" s="36">
        <f t="shared" si="4991"/>
        <v>0</v>
      </c>
      <c r="W5862" s="5">
        <f t="shared" si="4970"/>
        <v>100</v>
      </c>
      <c r="X5862" s="26"/>
    </row>
    <row r="5863" spans="1:24" ht="31.5" x14ac:dyDescent="0.25">
      <c r="A5863" s="4" t="s">
        <v>625</v>
      </c>
      <c r="B5863" s="4" t="s">
        <v>1357</v>
      </c>
      <c r="C5863" s="4" t="s">
        <v>25</v>
      </c>
      <c r="D5863" s="4"/>
      <c r="E5863" s="14" t="s">
        <v>728</v>
      </c>
      <c r="F5863" s="5"/>
      <c r="G5863" s="5"/>
      <c r="H5863" s="5"/>
      <c r="I5863" s="5"/>
      <c r="J5863" s="5"/>
      <c r="K5863" s="5"/>
      <c r="L5863" s="5">
        <f>L5864+L5865</f>
        <v>3565.4210000000003</v>
      </c>
      <c r="M5863" s="5">
        <f>L5863</f>
        <v>3565.4210000000003</v>
      </c>
      <c r="N5863" s="5">
        <v>12944.997729999999</v>
      </c>
      <c r="O5863" s="5">
        <f t="shared" ref="O5863:V5863" si="4992">O5864+O5865</f>
        <v>0</v>
      </c>
      <c r="P5863" s="5">
        <f t="shared" si="4992"/>
        <v>0</v>
      </c>
      <c r="Q5863" s="5">
        <f t="shared" si="4992"/>
        <v>0</v>
      </c>
      <c r="R5863" s="5">
        <f t="shared" si="4992"/>
        <v>0</v>
      </c>
      <c r="S5863" s="5">
        <f t="shared" si="4992"/>
        <v>0</v>
      </c>
      <c r="T5863" s="5">
        <v>12944.818069999999</v>
      </c>
      <c r="U5863" s="5">
        <f t="shared" si="4992"/>
        <v>0</v>
      </c>
      <c r="V5863" s="36">
        <f t="shared" si="4992"/>
        <v>0</v>
      </c>
      <c r="W5863" s="5">
        <f t="shared" si="4970"/>
        <v>99.998612127991464</v>
      </c>
      <c r="X5863" s="26"/>
    </row>
    <row r="5864" spans="1:24" ht="31.5" x14ac:dyDescent="0.25">
      <c r="A5864" s="4" t="s">
        <v>625</v>
      </c>
      <c r="B5864" s="4" t="s">
        <v>1357</v>
      </c>
      <c r="C5864" s="4" t="s">
        <v>26</v>
      </c>
      <c r="D5864" s="4"/>
      <c r="E5864" s="14" t="s">
        <v>731</v>
      </c>
      <c r="F5864" s="5"/>
      <c r="G5864" s="5"/>
      <c r="H5864" s="5"/>
      <c r="I5864" s="5"/>
      <c r="J5864" s="5"/>
      <c r="K5864" s="5"/>
      <c r="L5864" s="5">
        <v>1306.193</v>
      </c>
      <c r="M5864" s="5">
        <f>L5864</f>
        <v>1306.193</v>
      </c>
      <c r="N5864" s="5">
        <v>12944.997729999999</v>
      </c>
      <c r="O5864" s="5">
        <v>0</v>
      </c>
      <c r="P5864" s="5">
        <v>0</v>
      </c>
      <c r="Q5864" s="5">
        <v>0</v>
      </c>
      <c r="R5864" s="5">
        <v>0</v>
      </c>
      <c r="S5864" s="5">
        <v>0</v>
      </c>
      <c r="T5864" s="5">
        <v>12944.818069999999</v>
      </c>
      <c r="U5864" s="5">
        <v>0</v>
      </c>
      <c r="V5864" s="36">
        <v>0</v>
      </c>
      <c r="W5864" s="5">
        <f t="shared" si="4970"/>
        <v>99.998612127991464</v>
      </c>
      <c r="X5864" s="26"/>
    </row>
    <row r="5865" spans="1:24" ht="31.5" x14ac:dyDescent="0.25">
      <c r="A5865" s="4" t="s">
        <v>625</v>
      </c>
      <c r="B5865" s="4" t="s">
        <v>1357</v>
      </c>
      <c r="C5865" s="4" t="s">
        <v>27</v>
      </c>
      <c r="D5865" s="4"/>
      <c r="E5865" s="14" t="s">
        <v>722</v>
      </c>
      <c r="F5865" s="5"/>
      <c r="G5865" s="5"/>
      <c r="H5865" s="5"/>
      <c r="I5865" s="5"/>
      <c r="J5865" s="5"/>
      <c r="K5865" s="5"/>
      <c r="L5865" s="5">
        <v>2259.2280000000001</v>
      </c>
      <c r="M5865" s="5">
        <f>L5865</f>
        <v>2259.2280000000001</v>
      </c>
      <c r="N5865" s="5">
        <v>12123.826279999999</v>
      </c>
      <c r="O5865" s="5">
        <v>0</v>
      </c>
      <c r="P5865" s="5">
        <v>0</v>
      </c>
      <c r="Q5865" s="5">
        <v>0</v>
      </c>
      <c r="R5865" s="5">
        <v>0</v>
      </c>
      <c r="S5865" s="5">
        <v>0</v>
      </c>
      <c r="T5865" s="5">
        <v>12123.64662</v>
      </c>
      <c r="U5865" s="5">
        <v>0</v>
      </c>
      <c r="V5865" s="36">
        <v>0</v>
      </c>
      <c r="W5865" s="5">
        <f t="shared" si="4970"/>
        <v>99.998518124593247</v>
      </c>
      <c r="X5865" s="26"/>
    </row>
    <row r="5866" spans="1:24" ht="78.75" x14ac:dyDescent="0.25">
      <c r="A5866" s="4" t="s">
        <v>625</v>
      </c>
      <c r="B5866" s="4" t="s">
        <v>1357</v>
      </c>
      <c r="C5866" s="4" t="s">
        <v>27</v>
      </c>
      <c r="D5866" s="4" t="s">
        <v>18</v>
      </c>
      <c r="E5866" s="14" t="s">
        <v>462</v>
      </c>
      <c r="F5866" s="5">
        <f t="shared" ref="F5866:L5867" si="4993">F5867</f>
        <v>21666.7</v>
      </c>
      <c r="G5866" s="5">
        <f t="shared" si="4993"/>
        <v>21666.7</v>
      </c>
      <c r="H5866" s="5">
        <f t="shared" si="4993"/>
        <v>21666.7</v>
      </c>
      <c r="I5866" s="5">
        <f t="shared" si="4993"/>
        <v>0</v>
      </c>
      <c r="J5866" s="5">
        <f t="shared" si="4993"/>
        <v>0</v>
      </c>
      <c r="K5866" s="5">
        <f t="shared" si="4993"/>
        <v>0</v>
      </c>
      <c r="L5866" s="5">
        <f>L5867+L5871</f>
        <v>160.041</v>
      </c>
      <c r="M5866" s="5">
        <f t="shared" si="4984"/>
        <v>21826.741000000002</v>
      </c>
      <c r="N5866" s="5">
        <v>12123.826279999999</v>
      </c>
      <c r="O5866" s="5">
        <f t="shared" ref="O5866:V5866" si="4994">O5867+O5871</f>
        <v>16242.61275</v>
      </c>
      <c r="P5866" s="5">
        <f t="shared" si="4994"/>
        <v>0</v>
      </c>
      <c r="Q5866" s="5">
        <f t="shared" si="4994"/>
        <v>0</v>
      </c>
      <c r="R5866" s="5">
        <f t="shared" si="4994"/>
        <v>0</v>
      </c>
      <c r="S5866" s="5">
        <f t="shared" si="4994"/>
        <v>0</v>
      </c>
      <c r="T5866" s="5">
        <v>12123.64662</v>
      </c>
      <c r="U5866" s="5">
        <f t="shared" si="4994"/>
        <v>0</v>
      </c>
      <c r="V5866" s="36">
        <f t="shared" si="4994"/>
        <v>0</v>
      </c>
      <c r="W5866" s="5">
        <f t="shared" si="4970"/>
        <v>99.998518124593247</v>
      </c>
      <c r="X5866" s="26"/>
    </row>
    <row r="5867" spans="1:24" ht="31.5" x14ac:dyDescent="0.25">
      <c r="A5867" s="4" t="s">
        <v>625</v>
      </c>
      <c r="B5867" s="4" t="s">
        <v>1357</v>
      </c>
      <c r="C5867" s="4" t="s">
        <v>27</v>
      </c>
      <c r="D5867" s="4" t="s">
        <v>28</v>
      </c>
      <c r="E5867" s="14" t="s">
        <v>464</v>
      </c>
      <c r="F5867" s="5">
        <f t="shared" si="4993"/>
        <v>21666.7</v>
      </c>
      <c r="G5867" s="5">
        <f t="shared" si="4993"/>
        <v>21666.7</v>
      </c>
      <c r="H5867" s="5">
        <f t="shared" si="4993"/>
        <v>21666.7</v>
      </c>
      <c r="I5867" s="5">
        <f t="shared" si="4993"/>
        <v>0</v>
      </c>
      <c r="J5867" s="5">
        <f t="shared" si="4993"/>
        <v>0</v>
      </c>
      <c r="K5867" s="5">
        <f t="shared" si="4993"/>
        <v>0</v>
      </c>
      <c r="L5867" s="5">
        <f t="shared" si="4993"/>
        <v>0</v>
      </c>
      <c r="M5867" s="5">
        <f t="shared" si="4984"/>
        <v>21666.7</v>
      </c>
      <c r="N5867" s="5">
        <v>12123.826279999999</v>
      </c>
      <c r="O5867" s="5">
        <f>O5868</f>
        <v>16242.61275</v>
      </c>
      <c r="P5867" s="5">
        <f t="shared" ref="P5867:V5867" si="4995">P5868</f>
        <v>0</v>
      </c>
      <c r="Q5867" s="5">
        <f t="shared" si="4995"/>
        <v>0</v>
      </c>
      <c r="R5867" s="5">
        <f t="shared" si="4995"/>
        <v>0</v>
      </c>
      <c r="S5867" s="5">
        <f t="shared" si="4995"/>
        <v>0</v>
      </c>
      <c r="T5867" s="5">
        <v>12123.64662</v>
      </c>
      <c r="U5867" s="5">
        <f t="shared" si="4995"/>
        <v>0</v>
      </c>
      <c r="V5867" s="36">
        <f t="shared" si="4995"/>
        <v>0</v>
      </c>
      <c r="W5867" s="5">
        <f t="shared" si="4970"/>
        <v>99.998518124593247</v>
      </c>
      <c r="X5867" s="26"/>
    </row>
    <row r="5868" spans="1:24" ht="31.5" x14ac:dyDescent="0.25">
      <c r="A5868" s="4" t="s">
        <v>625</v>
      </c>
      <c r="B5868" s="4" t="s">
        <v>1357</v>
      </c>
      <c r="C5868" s="4" t="s">
        <v>29</v>
      </c>
      <c r="D5868" s="4"/>
      <c r="E5868" s="14" t="s">
        <v>723</v>
      </c>
      <c r="F5868" s="5">
        <f t="shared" ref="F5868:L5868" si="4996">F5870+F5869</f>
        <v>21666.7</v>
      </c>
      <c r="G5868" s="5">
        <f t="shared" si="4996"/>
        <v>21666.7</v>
      </c>
      <c r="H5868" s="5">
        <f t="shared" si="4996"/>
        <v>21666.7</v>
      </c>
      <c r="I5868" s="5">
        <f t="shared" si="4996"/>
        <v>0</v>
      </c>
      <c r="J5868" s="5">
        <f t="shared" si="4996"/>
        <v>0</v>
      </c>
      <c r="K5868" s="5">
        <f t="shared" si="4996"/>
        <v>0</v>
      </c>
      <c r="L5868" s="5">
        <f t="shared" si="4996"/>
        <v>0</v>
      </c>
      <c r="M5868" s="5">
        <f t="shared" si="4984"/>
        <v>21666.7</v>
      </c>
      <c r="N5868" s="5">
        <v>821.17144999999994</v>
      </c>
      <c r="O5868" s="5">
        <f>O5870+O5869</f>
        <v>16242.61275</v>
      </c>
      <c r="P5868" s="5">
        <f t="shared" ref="P5868:V5868" si="4997">P5870+P5869</f>
        <v>0</v>
      </c>
      <c r="Q5868" s="5">
        <f t="shared" si="4997"/>
        <v>0</v>
      </c>
      <c r="R5868" s="5">
        <f t="shared" si="4997"/>
        <v>0</v>
      </c>
      <c r="S5868" s="5">
        <f t="shared" si="4997"/>
        <v>0</v>
      </c>
      <c r="T5868" s="5">
        <v>821.17144999999994</v>
      </c>
      <c r="U5868" s="5">
        <f t="shared" si="4997"/>
        <v>0</v>
      </c>
      <c r="V5868" s="36">
        <f t="shared" si="4997"/>
        <v>0</v>
      </c>
      <c r="W5868" s="5">
        <f t="shared" si="4970"/>
        <v>100</v>
      </c>
      <c r="X5868" s="26"/>
    </row>
    <row r="5869" spans="1:24" ht="78.75" x14ac:dyDescent="0.25">
      <c r="A5869" s="4" t="s">
        <v>625</v>
      </c>
      <c r="B5869" s="4" t="s">
        <v>1357</v>
      </c>
      <c r="C5869" s="4" t="s">
        <v>29</v>
      </c>
      <c r="D5869" s="4" t="s">
        <v>18</v>
      </c>
      <c r="E5869" s="14" t="s">
        <v>462</v>
      </c>
      <c r="F5869" s="5">
        <v>4161.5</v>
      </c>
      <c r="G5869" s="5">
        <v>4161.5</v>
      </c>
      <c r="H5869" s="5">
        <v>4161.5</v>
      </c>
      <c r="I5869" s="5"/>
      <c r="J5869" s="5"/>
      <c r="K5869" s="5"/>
      <c r="L5869" s="5"/>
      <c r="M5869" s="5">
        <f t="shared" si="4984"/>
        <v>4161.5</v>
      </c>
      <c r="N5869" s="5">
        <v>72.988039999999998</v>
      </c>
      <c r="O5869" s="5">
        <v>3123.5942500000001</v>
      </c>
      <c r="P5869" s="5">
        <v>0</v>
      </c>
      <c r="Q5869" s="5">
        <v>0</v>
      </c>
      <c r="R5869" s="5">
        <v>0</v>
      </c>
      <c r="S5869" s="5">
        <v>0</v>
      </c>
      <c r="T5869" s="5">
        <v>72.988039999999998</v>
      </c>
      <c r="U5869" s="5">
        <v>0</v>
      </c>
      <c r="V5869" s="36">
        <v>0</v>
      </c>
      <c r="W5869" s="5">
        <f t="shared" si="4970"/>
        <v>100</v>
      </c>
      <c r="X5869" s="26"/>
    </row>
    <row r="5870" spans="1:24" ht="31.5" x14ac:dyDescent="0.25">
      <c r="A5870" s="4" t="s">
        <v>625</v>
      </c>
      <c r="B5870" s="4" t="s">
        <v>1357</v>
      </c>
      <c r="C5870" s="4" t="s">
        <v>29</v>
      </c>
      <c r="D5870" s="4" t="s">
        <v>28</v>
      </c>
      <c r="E5870" s="14" t="s">
        <v>464</v>
      </c>
      <c r="F5870" s="5">
        <v>17505.2</v>
      </c>
      <c r="G5870" s="5">
        <v>17505.2</v>
      </c>
      <c r="H5870" s="5">
        <v>17505.2</v>
      </c>
      <c r="I5870" s="5"/>
      <c r="J5870" s="5"/>
      <c r="K5870" s="5"/>
      <c r="L5870" s="5"/>
      <c r="M5870" s="5">
        <f t="shared" si="4984"/>
        <v>17505.2</v>
      </c>
      <c r="N5870" s="5">
        <v>72.988039999999998</v>
      </c>
      <c r="O5870" s="5">
        <v>13119.0185</v>
      </c>
      <c r="P5870" s="5">
        <v>0</v>
      </c>
      <c r="Q5870" s="5">
        <v>0</v>
      </c>
      <c r="R5870" s="5">
        <v>0</v>
      </c>
      <c r="S5870" s="5">
        <v>0</v>
      </c>
      <c r="T5870" s="5">
        <v>72.988039999999998</v>
      </c>
      <c r="U5870" s="5">
        <v>0</v>
      </c>
      <c r="V5870" s="36">
        <v>0</v>
      </c>
      <c r="W5870" s="5">
        <f t="shared" si="4970"/>
        <v>100</v>
      </c>
      <c r="X5870" s="26"/>
    </row>
    <row r="5871" spans="1:24" ht="31.5" x14ac:dyDescent="0.25">
      <c r="A5871" s="4" t="s">
        <v>625</v>
      </c>
      <c r="B5871" s="4" t="s">
        <v>1357</v>
      </c>
      <c r="C5871" s="4" t="s">
        <v>29</v>
      </c>
      <c r="D5871" s="4" t="s">
        <v>11</v>
      </c>
      <c r="E5871" s="14" t="s">
        <v>465</v>
      </c>
      <c r="F5871" s="5"/>
      <c r="G5871" s="5"/>
      <c r="H5871" s="5"/>
      <c r="I5871" s="5"/>
      <c r="J5871" s="5"/>
      <c r="K5871" s="5"/>
      <c r="L5871" s="5">
        <f>L5872</f>
        <v>160.041</v>
      </c>
      <c r="M5871" s="5">
        <f>L5871</f>
        <v>160.041</v>
      </c>
      <c r="N5871" s="5">
        <v>748.18340999999998</v>
      </c>
      <c r="O5871" s="5">
        <f t="shared" ref="O5871:V5871" si="4998">O5872</f>
        <v>0</v>
      </c>
      <c r="P5871" s="5">
        <f t="shared" si="4998"/>
        <v>0</v>
      </c>
      <c r="Q5871" s="5">
        <f t="shared" si="4998"/>
        <v>0</v>
      </c>
      <c r="R5871" s="5">
        <f t="shared" si="4998"/>
        <v>0</v>
      </c>
      <c r="S5871" s="5">
        <f t="shared" si="4998"/>
        <v>0</v>
      </c>
      <c r="T5871" s="5">
        <v>748.18340999999998</v>
      </c>
      <c r="U5871" s="5">
        <f t="shared" si="4998"/>
        <v>0</v>
      </c>
      <c r="V5871" s="36">
        <f t="shared" si="4998"/>
        <v>0</v>
      </c>
      <c r="W5871" s="5">
        <f t="shared" si="4970"/>
        <v>100</v>
      </c>
      <c r="X5871" s="26"/>
    </row>
    <row r="5872" spans="1:24" ht="31.5" x14ac:dyDescent="0.25">
      <c r="A5872" s="4" t="s">
        <v>625</v>
      </c>
      <c r="B5872" s="4" t="s">
        <v>1357</v>
      </c>
      <c r="C5872" s="4" t="s">
        <v>29</v>
      </c>
      <c r="D5872" s="4" t="s">
        <v>12</v>
      </c>
      <c r="E5872" s="14" t="s">
        <v>466</v>
      </c>
      <c r="F5872" s="5"/>
      <c r="G5872" s="5"/>
      <c r="H5872" s="5"/>
      <c r="I5872" s="5"/>
      <c r="J5872" s="5"/>
      <c r="K5872" s="5"/>
      <c r="L5872" s="5">
        <f>L5873+L5874</f>
        <v>160.041</v>
      </c>
      <c r="M5872" s="5">
        <f>L5872</f>
        <v>160.041</v>
      </c>
      <c r="N5872" s="5">
        <v>748.18340999999998</v>
      </c>
      <c r="O5872" s="5">
        <f t="shared" ref="O5872:V5872" si="4999">O5873+O5874</f>
        <v>0</v>
      </c>
      <c r="P5872" s="5">
        <f t="shared" si="4999"/>
        <v>0</v>
      </c>
      <c r="Q5872" s="5">
        <f t="shared" si="4999"/>
        <v>0</v>
      </c>
      <c r="R5872" s="5">
        <f t="shared" si="4999"/>
        <v>0</v>
      </c>
      <c r="S5872" s="5">
        <f t="shared" si="4999"/>
        <v>0</v>
      </c>
      <c r="T5872" s="5">
        <v>748.18340999999998</v>
      </c>
      <c r="U5872" s="5">
        <f t="shared" si="4999"/>
        <v>0</v>
      </c>
      <c r="V5872" s="36">
        <f t="shared" si="4999"/>
        <v>0</v>
      </c>
      <c r="W5872" s="5">
        <f t="shared" si="4970"/>
        <v>100</v>
      </c>
      <c r="X5872" s="26"/>
    </row>
    <row r="5873" spans="1:25" ht="47.25" x14ac:dyDescent="0.25">
      <c r="A5873" s="4" t="s">
        <v>625</v>
      </c>
      <c r="B5873" s="4" t="s">
        <v>1357</v>
      </c>
      <c r="C5873" s="4" t="s">
        <v>36</v>
      </c>
      <c r="D5873" s="4"/>
      <c r="E5873" s="14" t="s">
        <v>732</v>
      </c>
      <c r="F5873" s="5"/>
      <c r="G5873" s="5"/>
      <c r="H5873" s="5"/>
      <c r="I5873" s="5"/>
      <c r="J5873" s="5"/>
      <c r="K5873" s="5"/>
      <c r="L5873" s="5">
        <v>29.321999999999999</v>
      </c>
      <c r="M5873" s="5">
        <f>L5873</f>
        <v>29.321999999999999</v>
      </c>
      <c r="N5873" s="5">
        <v>98.102270000000004</v>
      </c>
      <c r="O5873" s="5">
        <v>0</v>
      </c>
      <c r="P5873" s="5">
        <v>0</v>
      </c>
      <c r="Q5873" s="5">
        <v>0</v>
      </c>
      <c r="R5873" s="5">
        <v>0</v>
      </c>
      <c r="S5873" s="5">
        <v>0</v>
      </c>
      <c r="T5873" s="5">
        <v>98.102270000000004</v>
      </c>
      <c r="U5873" s="5">
        <v>0</v>
      </c>
      <c r="V5873" s="36">
        <v>0</v>
      </c>
      <c r="W5873" s="5">
        <f t="shared" si="4970"/>
        <v>100</v>
      </c>
      <c r="X5873" s="26"/>
    </row>
    <row r="5874" spans="1:25" ht="31.5" x14ac:dyDescent="0.25">
      <c r="A5874" s="4" t="s">
        <v>625</v>
      </c>
      <c r="B5874" s="4" t="s">
        <v>1357</v>
      </c>
      <c r="C5874" s="4" t="s">
        <v>43</v>
      </c>
      <c r="D5874" s="4"/>
      <c r="E5874" s="14" t="s">
        <v>733</v>
      </c>
      <c r="F5874" s="5"/>
      <c r="G5874" s="5"/>
      <c r="H5874" s="5"/>
      <c r="I5874" s="5"/>
      <c r="J5874" s="5"/>
      <c r="K5874" s="5"/>
      <c r="L5874" s="5">
        <v>130.71899999999999</v>
      </c>
      <c r="M5874" s="5">
        <f>L5874</f>
        <v>130.71899999999999</v>
      </c>
      <c r="N5874" s="5">
        <v>95.411270000000002</v>
      </c>
      <c r="O5874" s="5">
        <v>0</v>
      </c>
      <c r="P5874" s="5">
        <v>0</v>
      </c>
      <c r="Q5874" s="5">
        <v>0</v>
      </c>
      <c r="R5874" s="5">
        <v>0</v>
      </c>
      <c r="S5874" s="5">
        <v>0</v>
      </c>
      <c r="T5874" s="5">
        <v>95.411270000000002</v>
      </c>
      <c r="U5874" s="5">
        <v>0</v>
      </c>
      <c r="V5874" s="36">
        <v>0</v>
      </c>
      <c r="W5874" s="5">
        <f t="shared" si="4970"/>
        <v>100</v>
      </c>
      <c r="X5874" s="26"/>
    </row>
    <row r="5875" spans="1:25" ht="31.5" x14ac:dyDescent="0.25">
      <c r="A5875" s="4" t="s">
        <v>625</v>
      </c>
      <c r="B5875" s="4" t="s">
        <v>1357</v>
      </c>
      <c r="C5875" s="4" t="s">
        <v>44</v>
      </c>
      <c r="D5875" s="4"/>
      <c r="E5875" s="14" t="s">
        <v>734</v>
      </c>
      <c r="F5875" s="5">
        <f t="shared" ref="F5875:L5875" si="5000">F5876+F5880</f>
        <v>29520.6</v>
      </c>
      <c r="G5875" s="5">
        <f t="shared" si="5000"/>
        <v>10918.4</v>
      </c>
      <c r="H5875" s="5">
        <f t="shared" si="5000"/>
        <v>0</v>
      </c>
      <c r="I5875" s="5">
        <f t="shared" si="5000"/>
        <v>0</v>
      </c>
      <c r="J5875" s="5">
        <f t="shared" si="5000"/>
        <v>0</v>
      </c>
      <c r="K5875" s="5">
        <f t="shared" si="5000"/>
        <v>0</v>
      </c>
      <c r="L5875" s="5">
        <f t="shared" si="5000"/>
        <v>-27730.579999999998</v>
      </c>
      <c r="M5875" s="5">
        <f t="shared" si="4984"/>
        <v>1790.0200000000004</v>
      </c>
      <c r="N5875" s="5">
        <v>95.411270000000002</v>
      </c>
      <c r="O5875" s="5">
        <f>O5876+O5880</f>
        <v>1790.0199500000001</v>
      </c>
      <c r="P5875" s="5">
        <f t="shared" ref="P5875:V5875" si="5001">P5876+P5880</f>
        <v>2.6909999999999998</v>
      </c>
      <c r="Q5875" s="5">
        <f t="shared" si="5001"/>
        <v>1790.0199500000001</v>
      </c>
      <c r="R5875" s="5">
        <f t="shared" si="5001"/>
        <v>0</v>
      </c>
      <c r="S5875" s="5">
        <f t="shared" si="5001"/>
        <v>0</v>
      </c>
      <c r="T5875" s="5">
        <v>95.411270000000002</v>
      </c>
      <c r="U5875" s="5">
        <f t="shared" si="5001"/>
        <v>1790.0199500000001</v>
      </c>
      <c r="V5875" s="36">
        <f t="shared" si="5001"/>
        <v>0</v>
      </c>
      <c r="W5875" s="5">
        <f t="shared" si="4970"/>
        <v>100</v>
      </c>
      <c r="X5875" s="26"/>
    </row>
    <row r="5876" spans="1:25" x14ac:dyDescent="0.25">
      <c r="A5876" s="4" t="s">
        <v>625</v>
      </c>
      <c r="B5876" s="4" t="s">
        <v>1357</v>
      </c>
      <c r="C5876" s="4" t="s">
        <v>44</v>
      </c>
      <c r="D5876" s="4" t="s">
        <v>13</v>
      </c>
      <c r="E5876" s="14" t="s">
        <v>480</v>
      </c>
      <c r="F5876" s="5">
        <f t="shared" ref="F5876:L5876" si="5002">F5877</f>
        <v>2761.9</v>
      </c>
      <c r="G5876" s="5">
        <f t="shared" si="5002"/>
        <v>10918.4</v>
      </c>
      <c r="H5876" s="5">
        <f t="shared" si="5002"/>
        <v>0</v>
      </c>
      <c r="I5876" s="5">
        <f t="shared" si="5002"/>
        <v>0</v>
      </c>
      <c r="J5876" s="5">
        <f t="shared" si="5002"/>
        <v>0</v>
      </c>
      <c r="K5876" s="5">
        <f t="shared" si="5002"/>
        <v>0</v>
      </c>
      <c r="L5876" s="5">
        <f t="shared" si="5002"/>
        <v>-971.88</v>
      </c>
      <c r="M5876" s="5">
        <f t="shared" si="4984"/>
        <v>1790.02</v>
      </c>
      <c r="N5876" s="5">
        <v>95.411270000000002</v>
      </c>
      <c r="O5876" s="5">
        <f>O5877</f>
        <v>1790.0199500000001</v>
      </c>
      <c r="P5876" s="5">
        <f t="shared" ref="P5876:V5876" si="5003">P5877</f>
        <v>2.6909999999999998</v>
      </c>
      <c r="Q5876" s="5">
        <f t="shared" si="5003"/>
        <v>1790.0199500000001</v>
      </c>
      <c r="R5876" s="5">
        <f t="shared" si="5003"/>
        <v>0</v>
      </c>
      <c r="S5876" s="5">
        <f t="shared" si="5003"/>
        <v>0</v>
      </c>
      <c r="T5876" s="5">
        <v>95.411270000000002</v>
      </c>
      <c r="U5876" s="5">
        <f t="shared" si="5003"/>
        <v>1790.0199500000001</v>
      </c>
      <c r="V5876" s="36">
        <f t="shared" si="5003"/>
        <v>0</v>
      </c>
      <c r="W5876" s="5">
        <f t="shared" si="4970"/>
        <v>100</v>
      </c>
      <c r="X5876" s="26"/>
    </row>
    <row r="5877" spans="1:25" x14ac:dyDescent="0.25">
      <c r="A5877" s="4" t="s">
        <v>625</v>
      </c>
      <c r="B5877" s="4" t="s">
        <v>1357</v>
      </c>
      <c r="C5877" s="4" t="s">
        <v>44</v>
      </c>
      <c r="D5877" s="4" t="s">
        <v>14</v>
      </c>
      <c r="E5877" s="14" t="s">
        <v>482</v>
      </c>
      <c r="F5877" s="5">
        <f t="shared" ref="F5877:L5877" si="5004">F5878+F5879</f>
        <v>2761.9</v>
      </c>
      <c r="G5877" s="5">
        <f t="shared" si="5004"/>
        <v>10918.4</v>
      </c>
      <c r="H5877" s="5">
        <f t="shared" si="5004"/>
        <v>0</v>
      </c>
      <c r="I5877" s="5">
        <f t="shared" si="5004"/>
        <v>0</v>
      </c>
      <c r="J5877" s="5">
        <f t="shared" si="5004"/>
        <v>0</v>
      </c>
      <c r="K5877" s="5">
        <f t="shared" si="5004"/>
        <v>0</v>
      </c>
      <c r="L5877" s="5">
        <f t="shared" si="5004"/>
        <v>-971.88</v>
      </c>
      <c r="M5877" s="5">
        <f t="shared" si="4984"/>
        <v>1790.02</v>
      </c>
      <c r="N5877" s="5">
        <v>95.411270000000002</v>
      </c>
      <c r="O5877" s="5">
        <f>O5878+O5879</f>
        <v>1790.0199500000001</v>
      </c>
      <c r="P5877" s="5">
        <f t="shared" ref="P5877:V5877" si="5005">P5878+P5879</f>
        <v>2.6909999999999998</v>
      </c>
      <c r="Q5877" s="5">
        <f t="shared" si="5005"/>
        <v>1790.0199500000001</v>
      </c>
      <c r="R5877" s="5">
        <f t="shared" si="5005"/>
        <v>0</v>
      </c>
      <c r="S5877" s="5">
        <f t="shared" si="5005"/>
        <v>0</v>
      </c>
      <c r="T5877" s="5">
        <v>95.411270000000002</v>
      </c>
      <c r="U5877" s="5">
        <f t="shared" si="5005"/>
        <v>1790.0199500000001</v>
      </c>
      <c r="V5877" s="36">
        <f t="shared" si="5005"/>
        <v>0</v>
      </c>
      <c r="W5877" s="5">
        <f t="shared" si="4970"/>
        <v>100</v>
      </c>
      <c r="X5877" s="26"/>
    </row>
    <row r="5878" spans="1:25" ht="47.25" x14ac:dyDescent="0.25">
      <c r="A5878" s="4" t="s">
        <v>625</v>
      </c>
      <c r="B5878" s="4" t="s">
        <v>1357</v>
      </c>
      <c r="C5878" s="4" t="s">
        <v>1081</v>
      </c>
      <c r="D5878" s="4"/>
      <c r="E5878" s="14" t="s">
        <v>1083</v>
      </c>
      <c r="F5878" s="5">
        <v>2761.9</v>
      </c>
      <c r="G5878" s="5">
        <v>4166.2</v>
      </c>
      <c r="H5878" s="5"/>
      <c r="I5878" s="5"/>
      <c r="J5878" s="5"/>
      <c r="K5878" s="5"/>
      <c r="L5878" s="5">
        <v>-971.88</v>
      </c>
      <c r="M5878" s="5">
        <f t="shared" si="4984"/>
        <v>1790.02</v>
      </c>
      <c r="N5878" s="5">
        <v>2.6909999999999998</v>
      </c>
      <c r="O5878" s="5">
        <v>1790.0199500000001</v>
      </c>
      <c r="P5878" s="5">
        <f>N5878</f>
        <v>2.6909999999999998</v>
      </c>
      <c r="Q5878" s="5">
        <f>O5878</f>
        <v>1790.0199500000001</v>
      </c>
      <c r="R5878" s="5">
        <v>0</v>
      </c>
      <c r="S5878" s="5">
        <v>0</v>
      </c>
      <c r="T5878" s="5">
        <v>2.6909999999999998</v>
      </c>
      <c r="U5878" s="5">
        <v>1790.0199500000001</v>
      </c>
      <c r="V5878" s="36">
        <v>0</v>
      </c>
      <c r="W5878" s="5">
        <f t="shared" si="4970"/>
        <v>100</v>
      </c>
      <c r="X5878" s="26"/>
    </row>
    <row r="5879" spans="1:25" ht="31.5" x14ac:dyDescent="0.25">
      <c r="A5879" s="4" t="s">
        <v>625</v>
      </c>
      <c r="B5879" s="4" t="s">
        <v>1357</v>
      </c>
      <c r="C5879" s="4" t="s">
        <v>1082</v>
      </c>
      <c r="D5879" s="4"/>
      <c r="E5879" s="14" t="s">
        <v>1084</v>
      </c>
      <c r="F5879" s="5"/>
      <c r="G5879" s="5">
        <v>6752.2</v>
      </c>
      <c r="H5879" s="5"/>
      <c r="I5879" s="5"/>
      <c r="J5879" s="5"/>
      <c r="K5879" s="5"/>
      <c r="L5879" s="5"/>
      <c r="M5879" s="5">
        <f t="shared" si="4984"/>
        <v>0</v>
      </c>
      <c r="N5879" s="5">
        <v>2.6909999999999998</v>
      </c>
      <c r="O5879" s="5">
        <v>0</v>
      </c>
      <c r="P5879" s="5">
        <v>0</v>
      </c>
      <c r="Q5879" s="5">
        <f>O5879</f>
        <v>0</v>
      </c>
      <c r="R5879" s="5">
        <v>0</v>
      </c>
      <c r="S5879" s="5">
        <v>0</v>
      </c>
      <c r="T5879" s="5">
        <v>2.6909999999999998</v>
      </c>
      <c r="U5879" s="5">
        <v>0</v>
      </c>
      <c r="V5879" s="36">
        <v>0</v>
      </c>
      <c r="W5879" s="5">
        <f t="shared" si="4970"/>
        <v>100</v>
      </c>
      <c r="X5879" s="26"/>
      <c r="Y5879" s="2" t="s">
        <v>1236</v>
      </c>
    </row>
    <row r="5880" spans="1:25" ht="31.5" x14ac:dyDescent="0.25">
      <c r="A5880" s="4" t="s">
        <v>625</v>
      </c>
      <c r="B5880" s="4" t="s">
        <v>1357</v>
      </c>
      <c r="C5880" s="4" t="s">
        <v>1082</v>
      </c>
      <c r="D5880" s="4" t="s">
        <v>11</v>
      </c>
      <c r="E5880" s="14" t="s">
        <v>465</v>
      </c>
      <c r="F5880" s="5">
        <f t="shared" ref="F5880:L5880" si="5006">F5881</f>
        <v>26758.699999999997</v>
      </c>
      <c r="G5880" s="5">
        <f t="shared" si="5006"/>
        <v>0</v>
      </c>
      <c r="H5880" s="5">
        <f t="shared" si="5006"/>
        <v>0</v>
      </c>
      <c r="I5880" s="5">
        <f t="shared" si="5006"/>
        <v>0</v>
      </c>
      <c r="J5880" s="5">
        <f t="shared" si="5006"/>
        <v>0</v>
      </c>
      <c r="K5880" s="5">
        <f t="shared" si="5006"/>
        <v>0</v>
      </c>
      <c r="L5880" s="5">
        <f t="shared" si="5006"/>
        <v>-26758.699999999997</v>
      </c>
      <c r="M5880" s="5">
        <f t="shared" si="4984"/>
        <v>0</v>
      </c>
      <c r="N5880" s="5">
        <v>2.6909999999999998</v>
      </c>
      <c r="O5880" s="5">
        <f>O5881</f>
        <v>0</v>
      </c>
      <c r="P5880" s="5">
        <f t="shared" ref="P5880:V5880" si="5007">P5881</f>
        <v>0</v>
      </c>
      <c r="Q5880" s="5">
        <f t="shared" si="5007"/>
        <v>0</v>
      </c>
      <c r="R5880" s="5">
        <f t="shared" si="5007"/>
        <v>0</v>
      </c>
      <c r="S5880" s="5">
        <f t="shared" si="5007"/>
        <v>0</v>
      </c>
      <c r="T5880" s="5">
        <v>2.6909999999999998</v>
      </c>
      <c r="U5880" s="5">
        <f t="shared" si="5007"/>
        <v>0</v>
      </c>
      <c r="V5880" s="36">
        <f t="shared" si="5007"/>
        <v>0</v>
      </c>
      <c r="W5880" s="5">
        <f t="shared" si="4970"/>
        <v>100</v>
      </c>
      <c r="X5880" s="24"/>
    </row>
    <row r="5881" spans="1:25" ht="31.5" x14ac:dyDescent="0.25">
      <c r="A5881" s="4" t="s">
        <v>625</v>
      </c>
      <c r="B5881" s="4" t="s">
        <v>1357</v>
      </c>
      <c r="C5881" s="4" t="s">
        <v>1082</v>
      </c>
      <c r="D5881" s="4" t="s">
        <v>12</v>
      </c>
      <c r="E5881" s="14" t="s">
        <v>466</v>
      </c>
      <c r="F5881" s="5">
        <f t="shared" ref="F5881:L5881" si="5008">F5882+F5883</f>
        <v>26758.699999999997</v>
      </c>
      <c r="G5881" s="5">
        <f t="shared" si="5008"/>
        <v>0</v>
      </c>
      <c r="H5881" s="5">
        <f t="shared" si="5008"/>
        <v>0</v>
      </c>
      <c r="I5881" s="5">
        <f t="shared" si="5008"/>
        <v>0</v>
      </c>
      <c r="J5881" s="5">
        <f t="shared" si="5008"/>
        <v>0</v>
      </c>
      <c r="K5881" s="5">
        <f t="shared" si="5008"/>
        <v>0</v>
      </c>
      <c r="L5881" s="5">
        <f t="shared" si="5008"/>
        <v>-26758.699999999997</v>
      </c>
      <c r="M5881" s="5">
        <f t="shared" si="4984"/>
        <v>0</v>
      </c>
      <c r="N5881" s="5">
        <v>2.6909999999999998</v>
      </c>
      <c r="O5881" s="5">
        <f>O5882+O5883</f>
        <v>0</v>
      </c>
      <c r="P5881" s="5">
        <f t="shared" ref="P5881:V5881" si="5009">P5882+P5883</f>
        <v>0</v>
      </c>
      <c r="Q5881" s="5">
        <f t="shared" si="5009"/>
        <v>0</v>
      </c>
      <c r="R5881" s="5">
        <f t="shared" si="5009"/>
        <v>0</v>
      </c>
      <c r="S5881" s="5">
        <f t="shared" si="5009"/>
        <v>0</v>
      </c>
      <c r="T5881" s="5">
        <v>2.6909999999999998</v>
      </c>
      <c r="U5881" s="5">
        <f t="shared" si="5009"/>
        <v>0</v>
      </c>
      <c r="V5881" s="36">
        <f t="shared" si="5009"/>
        <v>0</v>
      </c>
      <c r="W5881" s="5">
        <f t="shared" si="4970"/>
        <v>100</v>
      </c>
      <c r="X5881" s="24"/>
    </row>
    <row r="5882" spans="1:25" x14ac:dyDescent="0.25">
      <c r="A5882" s="7" t="s">
        <v>359</v>
      </c>
      <c r="B5882" s="7" t="s">
        <v>1317</v>
      </c>
      <c r="C5882" s="7"/>
      <c r="D5882" s="7"/>
      <c r="E5882" s="18" t="s">
        <v>420</v>
      </c>
      <c r="F5882" s="5">
        <v>8919.6</v>
      </c>
      <c r="G5882" s="5"/>
      <c r="H5882" s="5"/>
      <c r="I5882" s="5"/>
      <c r="J5882" s="5"/>
      <c r="K5882" s="5"/>
      <c r="L5882" s="5">
        <f>-446-8473.6</f>
        <v>-8919.6</v>
      </c>
      <c r="M5882" s="5">
        <f t="shared" si="4984"/>
        <v>0</v>
      </c>
      <c r="N5882" s="8">
        <v>50648.1</v>
      </c>
      <c r="O5882" s="5">
        <v>0</v>
      </c>
      <c r="P5882" s="5">
        <v>0</v>
      </c>
      <c r="Q5882" s="5">
        <v>0</v>
      </c>
      <c r="R5882" s="5">
        <v>0</v>
      </c>
      <c r="S5882" s="5">
        <v>0</v>
      </c>
      <c r="T5882" s="8">
        <v>50608.020269999994</v>
      </c>
      <c r="U5882" s="5">
        <v>0</v>
      </c>
      <c r="V5882" s="36">
        <v>0</v>
      </c>
      <c r="W5882" s="8">
        <f t="shared" si="4970"/>
        <v>99.920866271390224</v>
      </c>
      <c r="X5882" s="24"/>
    </row>
    <row r="5883" spans="1:25" x14ac:dyDescent="0.25">
      <c r="A5883" s="7" t="s">
        <v>359</v>
      </c>
      <c r="B5883" s="7" t="s">
        <v>5</v>
      </c>
      <c r="C5883" s="7"/>
      <c r="D5883" s="7"/>
      <c r="E5883" s="18" t="s">
        <v>425</v>
      </c>
      <c r="F5883" s="5">
        <v>17839.099999999999</v>
      </c>
      <c r="G5883" s="5"/>
      <c r="H5883" s="5"/>
      <c r="I5883" s="5"/>
      <c r="J5883" s="5"/>
      <c r="K5883" s="5"/>
      <c r="L5883" s="5">
        <f>-892-16947.1</f>
        <v>-17839.099999999999</v>
      </c>
      <c r="M5883" s="5">
        <f t="shared" si="4984"/>
        <v>0</v>
      </c>
      <c r="N5883" s="8">
        <v>50648.1</v>
      </c>
      <c r="O5883" s="5">
        <v>0</v>
      </c>
      <c r="P5883" s="5">
        <v>0</v>
      </c>
      <c r="Q5883" s="5">
        <v>0</v>
      </c>
      <c r="R5883" s="5">
        <v>0</v>
      </c>
      <c r="S5883" s="5">
        <v>0</v>
      </c>
      <c r="T5883" s="8">
        <v>50608.020269999994</v>
      </c>
      <c r="U5883" s="5">
        <v>0</v>
      </c>
      <c r="V5883" s="36">
        <v>0</v>
      </c>
      <c r="W5883" s="8">
        <f t="shared" si="4970"/>
        <v>99.920866271390224</v>
      </c>
      <c r="X5883" s="24"/>
    </row>
    <row r="5884" spans="1:25" ht="47.25" x14ac:dyDescent="0.25">
      <c r="A5884" s="9" t="s">
        <v>359</v>
      </c>
      <c r="B5884" s="9" t="s">
        <v>1321</v>
      </c>
      <c r="C5884" s="9"/>
      <c r="D5884" s="9"/>
      <c r="E5884" s="13" t="s">
        <v>437</v>
      </c>
      <c r="F5884" s="5">
        <f t="shared" ref="F5884:L5884" si="5010">F5885</f>
        <v>104830.1</v>
      </c>
      <c r="G5884" s="5">
        <f t="shared" si="5010"/>
        <v>104830.1</v>
      </c>
      <c r="H5884" s="5">
        <f t="shared" si="5010"/>
        <v>104830.1</v>
      </c>
      <c r="I5884" s="5">
        <f t="shared" si="5010"/>
        <v>0</v>
      </c>
      <c r="J5884" s="5">
        <f t="shared" si="5010"/>
        <v>0</v>
      </c>
      <c r="K5884" s="5">
        <f t="shared" si="5010"/>
        <v>0</v>
      </c>
      <c r="L5884" s="5">
        <f t="shared" si="5010"/>
        <v>16258.943000000001</v>
      </c>
      <c r="M5884" s="5">
        <f t="shared" si="4984"/>
        <v>121089.04300000001</v>
      </c>
      <c r="N5884" s="11">
        <v>50648.1</v>
      </c>
      <c r="O5884" s="5">
        <f>O5885</f>
        <v>86308.577470000004</v>
      </c>
      <c r="P5884" s="5">
        <f t="shared" ref="P5884:V5884" si="5011">P5885</f>
        <v>0</v>
      </c>
      <c r="Q5884" s="5">
        <f t="shared" si="5011"/>
        <v>0</v>
      </c>
      <c r="R5884" s="5">
        <f t="shared" si="5011"/>
        <v>0</v>
      </c>
      <c r="S5884" s="5">
        <f t="shared" si="5011"/>
        <v>0</v>
      </c>
      <c r="T5884" s="11">
        <v>50608.020269999994</v>
      </c>
      <c r="U5884" s="5">
        <f t="shared" si="5011"/>
        <v>0</v>
      </c>
      <c r="V5884" s="36">
        <f t="shared" si="5011"/>
        <v>0</v>
      </c>
      <c r="W5884" s="11">
        <f t="shared" si="4970"/>
        <v>99.920866271390224</v>
      </c>
      <c r="X5884" s="26"/>
    </row>
    <row r="5885" spans="1:25" ht="47.25" x14ac:dyDescent="0.25">
      <c r="A5885" s="4" t="s">
        <v>359</v>
      </c>
      <c r="B5885" s="4" t="s">
        <v>1321</v>
      </c>
      <c r="C5885" s="4" t="s">
        <v>363</v>
      </c>
      <c r="D5885" s="4"/>
      <c r="E5885" s="14" t="s">
        <v>725</v>
      </c>
      <c r="F5885" s="5">
        <f t="shared" ref="F5885:K5885" si="5012">F5889+F5901+F5886+F5893+F5907+F5910</f>
        <v>104830.1</v>
      </c>
      <c r="G5885" s="5">
        <f t="shared" si="5012"/>
        <v>104830.1</v>
      </c>
      <c r="H5885" s="5">
        <f t="shared" si="5012"/>
        <v>104830.1</v>
      </c>
      <c r="I5885" s="5">
        <f t="shared" si="5012"/>
        <v>0</v>
      </c>
      <c r="J5885" s="5">
        <f t="shared" si="5012"/>
        <v>0</v>
      </c>
      <c r="K5885" s="5">
        <f t="shared" si="5012"/>
        <v>0</v>
      </c>
      <c r="L5885" s="5">
        <f>L5889+L5901+L5886+L5893+L5907+L5910+L5897</f>
        <v>16258.943000000001</v>
      </c>
      <c r="M5885" s="5">
        <f t="shared" si="4984"/>
        <v>121089.04300000001</v>
      </c>
      <c r="N5885" s="5">
        <v>50648.1</v>
      </c>
      <c r="O5885" s="5">
        <f t="shared" ref="O5885:V5885" si="5013">O5889+O5901+O5886+O5893+O5907+O5910+O5897</f>
        <v>86308.577470000004</v>
      </c>
      <c r="P5885" s="5">
        <f t="shared" si="5013"/>
        <v>0</v>
      </c>
      <c r="Q5885" s="5">
        <f t="shared" si="5013"/>
        <v>0</v>
      </c>
      <c r="R5885" s="5">
        <f t="shared" si="5013"/>
        <v>0</v>
      </c>
      <c r="S5885" s="5">
        <f t="shared" si="5013"/>
        <v>0</v>
      </c>
      <c r="T5885" s="5">
        <v>50608.020269999994</v>
      </c>
      <c r="U5885" s="5">
        <f t="shared" si="5013"/>
        <v>0</v>
      </c>
      <c r="V5885" s="36">
        <f t="shared" si="5013"/>
        <v>0</v>
      </c>
      <c r="W5885" s="5">
        <f t="shared" si="4970"/>
        <v>99.920866271390224</v>
      </c>
      <c r="X5885" s="26"/>
    </row>
    <row r="5886" spans="1:25" ht="31.5" x14ac:dyDescent="0.25">
      <c r="A5886" s="4" t="s">
        <v>359</v>
      </c>
      <c r="B5886" s="4" t="s">
        <v>1321</v>
      </c>
      <c r="C5886" s="4" t="s">
        <v>364</v>
      </c>
      <c r="D5886" s="4"/>
      <c r="E5886" s="14" t="s">
        <v>1723</v>
      </c>
      <c r="F5886" s="5">
        <f t="shared" ref="F5886:L5887" si="5014">F5887</f>
        <v>0</v>
      </c>
      <c r="G5886" s="5">
        <f t="shared" si="5014"/>
        <v>0</v>
      </c>
      <c r="H5886" s="5">
        <f t="shared" si="5014"/>
        <v>0</v>
      </c>
      <c r="I5886" s="5">
        <f t="shared" si="5014"/>
        <v>0</v>
      </c>
      <c r="J5886" s="5">
        <f t="shared" si="5014"/>
        <v>0</v>
      </c>
      <c r="K5886" s="5">
        <f t="shared" si="5014"/>
        <v>0</v>
      </c>
      <c r="L5886" s="5">
        <f t="shared" si="5014"/>
        <v>0</v>
      </c>
      <c r="M5886" s="5">
        <f t="shared" si="4984"/>
        <v>0</v>
      </c>
      <c r="N5886" s="5">
        <v>21317.36419</v>
      </c>
      <c r="O5886" s="5">
        <f>O5887</f>
        <v>0</v>
      </c>
      <c r="P5886" s="5">
        <f t="shared" ref="P5886:V5887" si="5015">P5887</f>
        <v>0</v>
      </c>
      <c r="Q5886" s="5">
        <f t="shared" si="5015"/>
        <v>0</v>
      </c>
      <c r="R5886" s="5">
        <f t="shared" si="5015"/>
        <v>0</v>
      </c>
      <c r="S5886" s="5">
        <f t="shared" si="5015"/>
        <v>0</v>
      </c>
      <c r="T5886" s="5">
        <v>21296.758989999998</v>
      </c>
      <c r="U5886" s="5">
        <f t="shared" si="5015"/>
        <v>0</v>
      </c>
      <c r="V5886" s="36">
        <f t="shared" si="5015"/>
        <v>0</v>
      </c>
      <c r="W5886" s="5">
        <f t="shared" si="4970"/>
        <v>99.903340770386293</v>
      </c>
      <c r="X5886" s="26"/>
      <c r="Y5886" s="2" t="s">
        <v>1236</v>
      </c>
    </row>
    <row r="5887" spans="1:25" ht="31.5" x14ac:dyDescent="0.25">
      <c r="A5887" s="4" t="s">
        <v>359</v>
      </c>
      <c r="B5887" s="4" t="s">
        <v>1321</v>
      </c>
      <c r="C5887" s="4" t="s">
        <v>360</v>
      </c>
      <c r="D5887" s="4"/>
      <c r="E5887" s="14" t="s">
        <v>722</v>
      </c>
      <c r="F5887" s="5">
        <f t="shared" si="5014"/>
        <v>0</v>
      </c>
      <c r="G5887" s="5">
        <f t="shared" si="5014"/>
        <v>0</v>
      </c>
      <c r="H5887" s="5">
        <f t="shared" si="5014"/>
        <v>0</v>
      </c>
      <c r="I5887" s="5">
        <f t="shared" si="5014"/>
        <v>0</v>
      </c>
      <c r="J5887" s="5">
        <f t="shared" si="5014"/>
        <v>0</v>
      </c>
      <c r="K5887" s="5">
        <f t="shared" si="5014"/>
        <v>0</v>
      </c>
      <c r="L5887" s="5">
        <f t="shared" si="5014"/>
        <v>0</v>
      </c>
      <c r="M5887" s="5">
        <f t="shared" si="4984"/>
        <v>0</v>
      </c>
      <c r="N5887" s="5">
        <v>21317.36419</v>
      </c>
      <c r="O5887" s="5">
        <f>O5888</f>
        <v>0</v>
      </c>
      <c r="P5887" s="5">
        <f t="shared" si="5015"/>
        <v>0</v>
      </c>
      <c r="Q5887" s="5">
        <f t="shared" si="5015"/>
        <v>0</v>
      </c>
      <c r="R5887" s="5">
        <f t="shared" si="5015"/>
        <v>0</v>
      </c>
      <c r="S5887" s="5">
        <f t="shared" si="5015"/>
        <v>0</v>
      </c>
      <c r="T5887" s="5">
        <v>21296.758989999998</v>
      </c>
      <c r="U5887" s="5">
        <f t="shared" si="5015"/>
        <v>0</v>
      </c>
      <c r="V5887" s="36">
        <f t="shared" si="5015"/>
        <v>0</v>
      </c>
      <c r="W5887" s="5">
        <f t="shared" si="4970"/>
        <v>99.903340770386293</v>
      </c>
      <c r="X5887" s="26"/>
      <c r="Y5887" s="2" t="s">
        <v>1236</v>
      </c>
    </row>
    <row r="5888" spans="1:25" ht="78.75" x14ac:dyDescent="0.25">
      <c r="A5888" s="4" t="s">
        <v>359</v>
      </c>
      <c r="B5888" s="4" t="s">
        <v>1321</v>
      </c>
      <c r="C5888" s="4" t="s">
        <v>360</v>
      </c>
      <c r="D5888" s="4" t="s">
        <v>18</v>
      </c>
      <c r="E5888" s="14" t="s">
        <v>462</v>
      </c>
      <c r="F5888" s="5"/>
      <c r="G5888" s="5"/>
      <c r="H5888" s="5"/>
      <c r="I5888" s="5"/>
      <c r="J5888" s="5"/>
      <c r="K5888" s="5"/>
      <c r="L5888" s="5"/>
      <c r="M5888" s="5">
        <f t="shared" si="4984"/>
        <v>0</v>
      </c>
      <c r="N5888" s="5">
        <v>21317.36419</v>
      </c>
      <c r="O5888" s="5">
        <v>0</v>
      </c>
      <c r="P5888" s="5">
        <v>0</v>
      </c>
      <c r="Q5888" s="5">
        <v>0</v>
      </c>
      <c r="R5888" s="5">
        <v>0</v>
      </c>
      <c r="S5888" s="5">
        <v>0</v>
      </c>
      <c r="T5888" s="5">
        <v>21296.758989999998</v>
      </c>
      <c r="U5888" s="5">
        <v>0</v>
      </c>
      <c r="V5888" s="36">
        <v>0</v>
      </c>
      <c r="W5888" s="5">
        <f t="shared" si="4970"/>
        <v>99.903340770386293</v>
      </c>
      <c r="X5888" s="26"/>
    </row>
    <row r="5889" spans="1:25" ht="31.5" x14ac:dyDescent="0.25">
      <c r="A5889" s="4" t="s">
        <v>359</v>
      </c>
      <c r="B5889" s="4" t="s">
        <v>1321</v>
      </c>
      <c r="C5889" s="4" t="s">
        <v>360</v>
      </c>
      <c r="D5889" s="4" t="s">
        <v>28</v>
      </c>
      <c r="E5889" s="14" t="s">
        <v>464</v>
      </c>
      <c r="F5889" s="5">
        <f t="shared" ref="F5889:L5889" si="5016">F5890</f>
        <v>101623.5</v>
      </c>
      <c r="G5889" s="5">
        <f t="shared" si="5016"/>
        <v>101623.5</v>
      </c>
      <c r="H5889" s="5">
        <f t="shared" si="5016"/>
        <v>101623.5</v>
      </c>
      <c r="I5889" s="5">
        <f t="shared" si="5016"/>
        <v>0</v>
      </c>
      <c r="J5889" s="5">
        <f t="shared" si="5016"/>
        <v>0</v>
      </c>
      <c r="K5889" s="5">
        <f t="shared" si="5016"/>
        <v>0</v>
      </c>
      <c r="L5889" s="5">
        <f t="shared" si="5016"/>
        <v>15792.725</v>
      </c>
      <c r="M5889" s="5">
        <f t="shared" si="4984"/>
        <v>117416.22500000001</v>
      </c>
      <c r="N5889" s="5">
        <v>21317.36419</v>
      </c>
      <c r="O5889" s="5">
        <f>O5890</f>
        <v>83258.116470000008</v>
      </c>
      <c r="P5889" s="5">
        <f t="shared" ref="P5889:V5889" si="5017">P5890</f>
        <v>0</v>
      </c>
      <c r="Q5889" s="5">
        <f t="shared" si="5017"/>
        <v>0</v>
      </c>
      <c r="R5889" s="5">
        <f t="shared" si="5017"/>
        <v>0</v>
      </c>
      <c r="S5889" s="5">
        <f t="shared" si="5017"/>
        <v>0</v>
      </c>
      <c r="T5889" s="5">
        <v>21296.758989999998</v>
      </c>
      <c r="U5889" s="5">
        <f t="shared" si="5017"/>
        <v>0</v>
      </c>
      <c r="V5889" s="36">
        <f t="shared" si="5017"/>
        <v>0</v>
      </c>
      <c r="W5889" s="5">
        <f t="shared" si="4970"/>
        <v>99.903340770386293</v>
      </c>
      <c r="X5889" s="26"/>
    </row>
    <row r="5890" spans="1:25" x14ac:dyDescent="0.25">
      <c r="A5890" s="4" t="s">
        <v>359</v>
      </c>
      <c r="B5890" s="4" t="s">
        <v>1321</v>
      </c>
      <c r="C5890" s="4" t="s">
        <v>365</v>
      </c>
      <c r="D5890" s="4"/>
      <c r="E5890" s="14" t="s">
        <v>724</v>
      </c>
      <c r="F5890" s="5">
        <f t="shared" ref="F5890:L5890" si="5018">F5891+F5892</f>
        <v>101623.5</v>
      </c>
      <c r="G5890" s="5">
        <f t="shared" si="5018"/>
        <v>101623.5</v>
      </c>
      <c r="H5890" s="5">
        <f t="shared" si="5018"/>
        <v>101623.5</v>
      </c>
      <c r="I5890" s="5">
        <f t="shared" si="5018"/>
        <v>0</v>
      </c>
      <c r="J5890" s="5">
        <f t="shared" si="5018"/>
        <v>0</v>
      </c>
      <c r="K5890" s="5">
        <f t="shared" si="5018"/>
        <v>0</v>
      </c>
      <c r="L5890" s="5">
        <f t="shared" si="5018"/>
        <v>15792.725</v>
      </c>
      <c r="M5890" s="5">
        <f t="shared" si="4984"/>
        <v>117416.22500000001</v>
      </c>
      <c r="N5890" s="5">
        <v>29330.735809999998</v>
      </c>
      <c r="O5890" s="5">
        <f>O5891+O5892</f>
        <v>83258.116470000008</v>
      </c>
      <c r="P5890" s="5">
        <f t="shared" ref="P5890:V5890" si="5019">P5891+P5892</f>
        <v>0</v>
      </c>
      <c r="Q5890" s="5">
        <f t="shared" si="5019"/>
        <v>0</v>
      </c>
      <c r="R5890" s="5">
        <f t="shared" si="5019"/>
        <v>0</v>
      </c>
      <c r="S5890" s="5">
        <f t="shared" si="5019"/>
        <v>0</v>
      </c>
      <c r="T5890" s="5">
        <v>29311.261279999999</v>
      </c>
      <c r="U5890" s="5">
        <f t="shared" si="5019"/>
        <v>0</v>
      </c>
      <c r="V5890" s="36">
        <f t="shared" si="5019"/>
        <v>0</v>
      </c>
      <c r="W5890" s="5">
        <f t="shared" si="4970"/>
        <v>99.933603677295551</v>
      </c>
      <c r="X5890" s="26"/>
    </row>
    <row r="5891" spans="1:25" ht="31.5" x14ac:dyDescent="0.25">
      <c r="A5891" s="4" t="s">
        <v>359</v>
      </c>
      <c r="B5891" s="4" t="s">
        <v>1321</v>
      </c>
      <c r="C5891" s="4" t="s">
        <v>361</v>
      </c>
      <c r="D5891" s="4"/>
      <c r="E5891" s="14" t="s">
        <v>722</v>
      </c>
      <c r="F5891" s="5">
        <v>28744.400000000001</v>
      </c>
      <c r="G5891" s="5">
        <v>28744.400000000001</v>
      </c>
      <c r="H5891" s="5">
        <v>28744.400000000001</v>
      </c>
      <c r="I5891" s="5"/>
      <c r="J5891" s="5"/>
      <c r="K5891" s="5"/>
      <c r="L5891" s="5">
        <v>87.575999999999993</v>
      </c>
      <c r="M5891" s="5">
        <f t="shared" si="4984"/>
        <v>28831.976000000002</v>
      </c>
      <c r="N5891" s="5">
        <v>25007.57101</v>
      </c>
      <c r="O5891" s="5">
        <v>22069.915400000002</v>
      </c>
      <c r="P5891" s="5">
        <v>0</v>
      </c>
      <c r="Q5891" s="5">
        <v>0</v>
      </c>
      <c r="R5891" s="5">
        <v>0</v>
      </c>
      <c r="S5891" s="5">
        <v>0</v>
      </c>
      <c r="T5891" s="5">
        <v>24988.09648</v>
      </c>
      <c r="U5891" s="5">
        <v>0</v>
      </c>
      <c r="V5891" s="36">
        <v>0</v>
      </c>
      <c r="W5891" s="5">
        <f t="shared" si="4970"/>
        <v>99.922125463555773</v>
      </c>
      <c r="X5891" s="26"/>
    </row>
    <row r="5892" spans="1:25" ht="78.75" x14ac:dyDescent="0.25">
      <c r="A5892" s="4" t="s">
        <v>359</v>
      </c>
      <c r="B5892" s="4" t="s">
        <v>1321</v>
      </c>
      <c r="C5892" s="4" t="s">
        <v>361</v>
      </c>
      <c r="D5892" s="4" t="s">
        <v>18</v>
      </c>
      <c r="E5892" s="14" t="s">
        <v>462</v>
      </c>
      <c r="F5892" s="5">
        <v>72879.100000000006</v>
      </c>
      <c r="G5892" s="5">
        <v>72879.100000000006</v>
      </c>
      <c r="H5892" s="5">
        <v>72879.100000000006</v>
      </c>
      <c r="I5892" s="5"/>
      <c r="J5892" s="5"/>
      <c r="K5892" s="5"/>
      <c r="L5892" s="5">
        <f>13995.556+1212.182+113.005+384.406</f>
        <v>15705.149000000001</v>
      </c>
      <c r="M5892" s="5">
        <f t="shared" si="4984"/>
        <v>88584.249000000011</v>
      </c>
      <c r="N5892" s="5">
        <v>25007.57101</v>
      </c>
      <c r="O5892" s="5">
        <v>61188.201070000003</v>
      </c>
      <c r="P5892" s="5">
        <v>0</v>
      </c>
      <c r="Q5892" s="5">
        <v>0</v>
      </c>
      <c r="R5892" s="5">
        <v>0</v>
      </c>
      <c r="S5892" s="5">
        <v>0</v>
      </c>
      <c r="T5892" s="5">
        <v>24988.09648</v>
      </c>
      <c r="U5892" s="5">
        <v>0</v>
      </c>
      <c r="V5892" s="36">
        <v>0</v>
      </c>
      <c r="W5892" s="5">
        <f t="shared" si="4970"/>
        <v>99.922125463555773</v>
      </c>
      <c r="X5892" s="26"/>
    </row>
    <row r="5893" spans="1:25" ht="31.5" x14ac:dyDescent="0.25">
      <c r="A5893" s="4" t="s">
        <v>359</v>
      </c>
      <c r="B5893" s="4" t="s">
        <v>1321</v>
      </c>
      <c r="C5893" s="4" t="s">
        <v>361</v>
      </c>
      <c r="D5893" s="4" t="s">
        <v>28</v>
      </c>
      <c r="E5893" s="14" t="s">
        <v>464</v>
      </c>
      <c r="F5893" s="5">
        <f t="shared" ref="F5893:L5893" si="5020">F5894</f>
        <v>0</v>
      </c>
      <c r="G5893" s="5">
        <f t="shared" si="5020"/>
        <v>0</v>
      </c>
      <c r="H5893" s="5">
        <f t="shared" si="5020"/>
        <v>0</v>
      </c>
      <c r="I5893" s="5">
        <f t="shared" si="5020"/>
        <v>0</v>
      </c>
      <c r="J5893" s="5">
        <f t="shared" si="5020"/>
        <v>0</v>
      </c>
      <c r="K5893" s="5">
        <f t="shared" si="5020"/>
        <v>0</v>
      </c>
      <c r="L5893" s="5">
        <f t="shared" si="5020"/>
        <v>0</v>
      </c>
      <c r="M5893" s="5">
        <f t="shared" si="4984"/>
        <v>0</v>
      </c>
      <c r="N5893" s="5">
        <v>25007.57101</v>
      </c>
      <c r="O5893" s="5">
        <f>O5894</f>
        <v>0</v>
      </c>
      <c r="P5893" s="5">
        <f t="shared" ref="P5893:V5893" si="5021">P5894</f>
        <v>0</v>
      </c>
      <c r="Q5893" s="5">
        <f t="shared" si="5021"/>
        <v>0</v>
      </c>
      <c r="R5893" s="5">
        <f t="shared" si="5021"/>
        <v>0</v>
      </c>
      <c r="S5893" s="5">
        <f t="shared" si="5021"/>
        <v>0</v>
      </c>
      <c r="T5893" s="5">
        <v>24988.09648</v>
      </c>
      <c r="U5893" s="5">
        <f t="shared" si="5021"/>
        <v>0</v>
      </c>
      <c r="V5893" s="36">
        <f t="shared" si="5021"/>
        <v>0</v>
      </c>
      <c r="W5893" s="5">
        <f t="shared" si="4970"/>
        <v>99.922125463555773</v>
      </c>
      <c r="X5893" s="26"/>
      <c r="Y5893" s="2" t="s">
        <v>1236</v>
      </c>
    </row>
    <row r="5894" spans="1:25" ht="31.5" x14ac:dyDescent="0.25">
      <c r="A5894" s="4" t="s">
        <v>359</v>
      </c>
      <c r="B5894" s="4" t="s">
        <v>1321</v>
      </c>
      <c r="C5894" s="4" t="s">
        <v>362</v>
      </c>
      <c r="D5894" s="4"/>
      <c r="E5894" s="14" t="s">
        <v>723</v>
      </c>
      <c r="F5894" s="5">
        <f t="shared" ref="F5894:L5894" si="5022">F5895+F5896</f>
        <v>0</v>
      </c>
      <c r="G5894" s="5">
        <f t="shared" si="5022"/>
        <v>0</v>
      </c>
      <c r="H5894" s="5">
        <f t="shared" si="5022"/>
        <v>0</v>
      </c>
      <c r="I5894" s="5">
        <f t="shared" si="5022"/>
        <v>0</v>
      </c>
      <c r="J5894" s="5">
        <f t="shared" si="5022"/>
        <v>0</v>
      </c>
      <c r="K5894" s="5">
        <f t="shared" si="5022"/>
        <v>0</v>
      </c>
      <c r="L5894" s="5">
        <f t="shared" si="5022"/>
        <v>0</v>
      </c>
      <c r="M5894" s="5">
        <f t="shared" si="4984"/>
        <v>0</v>
      </c>
      <c r="N5894" s="5">
        <v>4323.1648000000005</v>
      </c>
      <c r="O5894" s="5">
        <f>O5895+O5896</f>
        <v>0</v>
      </c>
      <c r="P5894" s="5">
        <f t="shared" ref="P5894:V5894" si="5023">P5895+P5896</f>
        <v>0</v>
      </c>
      <c r="Q5894" s="5">
        <f t="shared" si="5023"/>
        <v>0</v>
      </c>
      <c r="R5894" s="5">
        <f t="shared" si="5023"/>
        <v>0</v>
      </c>
      <c r="S5894" s="5">
        <f t="shared" si="5023"/>
        <v>0</v>
      </c>
      <c r="T5894" s="5">
        <v>4323.1648000000005</v>
      </c>
      <c r="U5894" s="5">
        <f t="shared" si="5023"/>
        <v>0</v>
      </c>
      <c r="V5894" s="36">
        <f t="shared" si="5023"/>
        <v>0</v>
      </c>
      <c r="W5894" s="5">
        <f t="shared" si="4970"/>
        <v>100</v>
      </c>
      <c r="X5894" s="26"/>
      <c r="Y5894" s="2" t="s">
        <v>1236</v>
      </c>
    </row>
    <row r="5895" spans="1:25" ht="78.75" x14ac:dyDescent="0.25">
      <c r="A5895" s="4" t="s">
        <v>359</v>
      </c>
      <c r="B5895" s="4" t="s">
        <v>1321</v>
      </c>
      <c r="C5895" s="4" t="s">
        <v>362</v>
      </c>
      <c r="D5895" s="4" t="s">
        <v>18</v>
      </c>
      <c r="E5895" s="14" t="s">
        <v>462</v>
      </c>
      <c r="F5895" s="5"/>
      <c r="G5895" s="5"/>
      <c r="H5895" s="5"/>
      <c r="I5895" s="5"/>
      <c r="J5895" s="5"/>
      <c r="K5895" s="5"/>
      <c r="L5895" s="5"/>
      <c r="M5895" s="5">
        <f t="shared" si="4984"/>
        <v>0</v>
      </c>
      <c r="N5895" s="5">
        <v>282.72300000000001</v>
      </c>
      <c r="O5895" s="5">
        <v>0</v>
      </c>
      <c r="P5895" s="5">
        <v>0</v>
      </c>
      <c r="Q5895" s="5">
        <v>0</v>
      </c>
      <c r="R5895" s="5">
        <v>0</v>
      </c>
      <c r="S5895" s="5">
        <v>0</v>
      </c>
      <c r="T5895" s="5">
        <v>282.72300000000001</v>
      </c>
      <c r="U5895" s="5">
        <v>0</v>
      </c>
      <c r="V5895" s="36">
        <v>0</v>
      </c>
      <c r="W5895" s="5">
        <f t="shared" si="4970"/>
        <v>100</v>
      </c>
      <c r="X5895" s="26"/>
      <c r="Y5895" s="2" t="s">
        <v>1236</v>
      </c>
    </row>
    <row r="5896" spans="1:25" ht="31.5" x14ac:dyDescent="0.25">
      <c r="A5896" s="4" t="s">
        <v>359</v>
      </c>
      <c r="B5896" s="4" t="s">
        <v>1321</v>
      </c>
      <c r="C5896" s="4" t="s">
        <v>362</v>
      </c>
      <c r="D5896" s="4" t="s">
        <v>28</v>
      </c>
      <c r="E5896" s="14" t="s">
        <v>464</v>
      </c>
      <c r="F5896" s="5"/>
      <c r="G5896" s="5"/>
      <c r="H5896" s="5"/>
      <c r="I5896" s="5"/>
      <c r="J5896" s="5"/>
      <c r="K5896" s="5"/>
      <c r="L5896" s="5"/>
      <c r="M5896" s="5">
        <f t="shared" si="4984"/>
        <v>0</v>
      </c>
      <c r="N5896" s="5">
        <v>282.72300000000001</v>
      </c>
      <c r="O5896" s="5">
        <v>0</v>
      </c>
      <c r="P5896" s="5">
        <v>0</v>
      </c>
      <c r="Q5896" s="5">
        <v>0</v>
      </c>
      <c r="R5896" s="5">
        <v>0</v>
      </c>
      <c r="S5896" s="5">
        <v>0</v>
      </c>
      <c r="T5896" s="5">
        <v>282.72300000000001</v>
      </c>
      <c r="U5896" s="5">
        <v>0</v>
      </c>
      <c r="V5896" s="36">
        <v>0</v>
      </c>
      <c r="W5896" s="5">
        <f t="shared" si="4970"/>
        <v>100</v>
      </c>
      <c r="X5896" s="26"/>
      <c r="Y5896" s="2" t="s">
        <v>1236</v>
      </c>
    </row>
    <row r="5897" spans="1:25" ht="31.5" x14ac:dyDescent="0.25">
      <c r="A5897" s="4" t="s">
        <v>359</v>
      </c>
      <c r="B5897" s="4" t="s">
        <v>1321</v>
      </c>
      <c r="C5897" s="4" t="s">
        <v>362</v>
      </c>
      <c r="D5897" s="4" t="s">
        <v>11</v>
      </c>
      <c r="E5897" s="14" t="s">
        <v>465</v>
      </c>
      <c r="F5897" s="5"/>
      <c r="G5897" s="5"/>
      <c r="H5897" s="5"/>
      <c r="I5897" s="5"/>
      <c r="J5897" s="5"/>
      <c r="K5897" s="5"/>
      <c r="L5897" s="5">
        <f>L5898</f>
        <v>477.93099999999998</v>
      </c>
      <c r="M5897" s="5">
        <f>L5897</f>
        <v>477.93099999999998</v>
      </c>
      <c r="N5897" s="5">
        <v>3990.4418000000001</v>
      </c>
      <c r="O5897" s="5">
        <f t="shared" ref="O5897:V5897" si="5024">O5898</f>
        <v>0</v>
      </c>
      <c r="P5897" s="5">
        <f t="shared" si="5024"/>
        <v>0</v>
      </c>
      <c r="Q5897" s="5">
        <f t="shared" si="5024"/>
        <v>0</v>
      </c>
      <c r="R5897" s="5">
        <f t="shared" si="5024"/>
        <v>0</v>
      </c>
      <c r="S5897" s="5">
        <f t="shared" si="5024"/>
        <v>0</v>
      </c>
      <c r="T5897" s="5">
        <v>3990.4418000000001</v>
      </c>
      <c r="U5897" s="5">
        <f t="shared" si="5024"/>
        <v>0</v>
      </c>
      <c r="V5897" s="36">
        <f t="shared" si="5024"/>
        <v>0</v>
      </c>
      <c r="W5897" s="5">
        <f t="shared" si="4970"/>
        <v>100</v>
      </c>
      <c r="X5897" s="26"/>
    </row>
    <row r="5898" spans="1:25" ht="31.5" x14ac:dyDescent="0.25">
      <c r="A5898" s="4" t="s">
        <v>359</v>
      </c>
      <c r="B5898" s="4" t="s">
        <v>1321</v>
      </c>
      <c r="C5898" s="4" t="s">
        <v>362</v>
      </c>
      <c r="D5898" s="4" t="s">
        <v>12</v>
      </c>
      <c r="E5898" s="14" t="s">
        <v>466</v>
      </c>
      <c r="F5898" s="5"/>
      <c r="G5898" s="5"/>
      <c r="H5898" s="5"/>
      <c r="I5898" s="5"/>
      <c r="J5898" s="5"/>
      <c r="K5898" s="5"/>
      <c r="L5898" s="5">
        <f>L5899+L5900</f>
        <v>477.93099999999998</v>
      </c>
      <c r="M5898" s="5">
        <f>L5898</f>
        <v>477.93099999999998</v>
      </c>
      <c r="N5898" s="5">
        <v>3990.4418000000001</v>
      </c>
      <c r="O5898" s="5">
        <f t="shared" ref="O5898:V5898" si="5025">O5899+O5900</f>
        <v>0</v>
      </c>
      <c r="P5898" s="5">
        <f t="shared" si="5025"/>
        <v>0</v>
      </c>
      <c r="Q5898" s="5">
        <f t="shared" si="5025"/>
        <v>0</v>
      </c>
      <c r="R5898" s="5">
        <f t="shared" si="5025"/>
        <v>0</v>
      </c>
      <c r="S5898" s="5">
        <f t="shared" si="5025"/>
        <v>0</v>
      </c>
      <c r="T5898" s="5">
        <v>3990.4418000000001</v>
      </c>
      <c r="U5898" s="5">
        <f t="shared" si="5025"/>
        <v>0</v>
      </c>
      <c r="V5898" s="36">
        <f t="shared" si="5025"/>
        <v>0</v>
      </c>
      <c r="W5898" s="5">
        <f t="shared" si="4970"/>
        <v>100</v>
      </c>
      <c r="X5898" s="26"/>
    </row>
    <row r="5899" spans="1:25" x14ac:dyDescent="0.25">
      <c r="A5899" s="4" t="s">
        <v>359</v>
      </c>
      <c r="B5899" s="4" t="s">
        <v>1321</v>
      </c>
      <c r="C5899" s="4" t="s">
        <v>362</v>
      </c>
      <c r="D5899" s="4" t="s">
        <v>13</v>
      </c>
      <c r="E5899" s="14" t="s">
        <v>480</v>
      </c>
      <c r="F5899" s="5"/>
      <c r="G5899" s="5"/>
      <c r="H5899" s="5"/>
      <c r="I5899" s="5"/>
      <c r="J5899" s="5"/>
      <c r="K5899" s="5"/>
      <c r="L5899" s="5">
        <v>42.276000000000003</v>
      </c>
      <c r="M5899" s="5">
        <f>L5899</f>
        <v>42.276000000000003</v>
      </c>
      <c r="N5899" s="5">
        <v>50</v>
      </c>
      <c r="O5899" s="5">
        <v>0</v>
      </c>
      <c r="P5899" s="5">
        <v>0</v>
      </c>
      <c r="Q5899" s="5">
        <v>0</v>
      </c>
      <c r="R5899" s="5">
        <v>0</v>
      </c>
      <c r="S5899" s="5">
        <v>0</v>
      </c>
      <c r="T5899" s="5">
        <v>50</v>
      </c>
      <c r="U5899" s="5">
        <v>0</v>
      </c>
      <c r="V5899" s="36">
        <v>0</v>
      </c>
      <c r="W5899" s="5">
        <f t="shared" ref="W5899:W5962" si="5026">T5899/N5899*100</f>
        <v>100</v>
      </c>
      <c r="X5899" s="26"/>
    </row>
    <row r="5900" spans="1:25" x14ac:dyDescent="0.25">
      <c r="A5900" s="4" t="s">
        <v>359</v>
      </c>
      <c r="B5900" s="4" t="s">
        <v>1321</v>
      </c>
      <c r="C5900" s="4" t="s">
        <v>362</v>
      </c>
      <c r="D5900" s="4" t="s">
        <v>20</v>
      </c>
      <c r="E5900" s="14" t="s">
        <v>483</v>
      </c>
      <c r="F5900" s="5"/>
      <c r="G5900" s="5"/>
      <c r="H5900" s="5"/>
      <c r="I5900" s="5"/>
      <c r="J5900" s="5"/>
      <c r="K5900" s="5"/>
      <c r="L5900" s="5">
        <v>435.65499999999997</v>
      </c>
      <c r="M5900" s="5">
        <f>L5900</f>
        <v>435.65499999999997</v>
      </c>
      <c r="N5900" s="5">
        <v>50</v>
      </c>
      <c r="O5900" s="5">
        <v>0</v>
      </c>
      <c r="P5900" s="5">
        <v>0</v>
      </c>
      <c r="Q5900" s="5">
        <v>0</v>
      </c>
      <c r="R5900" s="5">
        <v>0</v>
      </c>
      <c r="S5900" s="5">
        <v>0</v>
      </c>
      <c r="T5900" s="5">
        <v>50</v>
      </c>
      <c r="U5900" s="5">
        <v>0</v>
      </c>
      <c r="V5900" s="36">
        <v>0</v>
      </c>
      <c r="W5900" s="5">
        <f t="shared" si="5026"/>
        <v>100</v>
      </c>
      <c r="X5900" s="26"/>
    </row>
    <row r="5901" spans="1:25" x14ac:dyDescent="0.25">
      <c r="A5901" s="7" t="s">
        <v>366</v>
      </c>
      <c r="B5901" s="7" t="s">
        <v>1317</v>
      </c>
      <c r="C5901" s="7"/>
      <c r="D5901" s="7"/>
      <c r="E5901" s="18" t="s">
        <v>421</v>
      </c>
      <c r="F5901" s="5">
        <f t="shared" ref="F5901:L5901" si="5027">F5904+F5902</f>
        <v>0</v>
      </c>
      <c r="G5901" s="5">
        <f t="shared" si="5027"/>
        <v>0</v>
      </c>
      <c r="H5901" s="5">
        <f t="shared" si="5027"/>
        <v>0</v>
      </c>
      <c r="I5901" s="5">
        <f t="shared" si="5027"/>
        <v>0</v>
      </c>
      <c r="J5901" s="5">
        <f t="shared" si="5027"/>
        <v>0</v>
      </c>
      <c r="K5901" s="5">
        <f t="shared" si="5027"/>
        <v>0</v>
      </c>
      <c r="L5901" s="5">
        <f t="shared" si="5027"/>
        <v>0</v>
      </c>
      <c r="M5901" s="5">
        <f t="shared" si="4984"/>
        <v>0</v>
      </c>
      <c r="N5901" s="8">
        <v>10585.684000000001</v>
      </c>
      <c r="O5901" s="5">
        <f>O5904+O5902</f>
        <v>0</v>
      </c>
      <c r="P5901" s="5">
        <f t="shared" ref="P5901:V5901" si="5028">P5904+P5902</f>
        <v>0</v>
      </c>
      <c r="Q5901" s="5">
        <f t="shared" si="5028"/>
        <v>0</v>
      </c>
      <c r="R5901" s="5">
        <f t="shared" si="5028"/>
        <v>0</v>
      </c>
      <c r="S5901" s="5">
        <f t="shared" si="5028"/>
        <v>0</v>
      </c>
      <c r="T5901" s="8">
        <v>10376.94498</v>
      </c>
      <c r="U5901" s="5">
        <f t="shared" si="5028"/>
        <v>0</v>
      </c>
      <c r="V5901" s="36">
        <f t="shared" si="5028"/>
        <v>0</v>
      </c>
      <c r="W5901" s="8">
        <f t="shared" si="5026"/>
        <v>98.028100782150673</v>
      </c>
      <c r="X5901" s="26"/>
      <c r="Y5901" s="2" t="s">
        <v>1236</v>
      </c>
    </row>
    <row r="5902" spans="1:25" x14ac:dyDescent="0.25">
      <c r="A5902" s="7" t="s">
        <v>366</v>
      </c>
      <c r="B5902" s="7" t="s">
        <v>5</v>
      </c>
      <c r="C5902" s="7"/>
      <c r="D5902" s="7"/>
      <c r="E5902" s="18" t="s">
        <v>425</v>
      </c>
      <c r="F5902" s="5">
        <f t="shared" ref="F5902:L5902" si="5029">F5903</f>
        <v>0</v>
      </c>
      <c r="G5902" s="5">
        <f t="shared" si="5029"/>
        <v>0</v>
      </c>
      <c r="H5902" s="5">
        <f t="shared" si="5029"/>
        <v>0</v>
      </c>
      <c r="I5902" s="5">
        <f t="shared" si="5029"/>
        <v>0</v>
      </c>
      <c r="J5902" s="5">
        <f t="shared" si="5029"/>
        <v>0</v>
      </c>
      <c r="K5902" s="5">
        <f t="shared" si="5029"/>
        <v>0</v>
      </c>
      <c r="L5902" s="5">
        <f t="shared" si="5029"/>
        <v>0</v>
      </c>
      <c r="M5902" s="5">
        <f t="shared" si="4984"/>
        <v>0</v>
      </c>
      <c r="N5902" s="8">
        <v>10585.684000000001</v>
      </c>
      <c r="O5902" s="5">
        <f>O5903</f>
        <v>0</v>
      </c>
      <c r="P5902" s="5">
        <f t="shared" ref="P5902:V5902" si="5030">P5903</f>
        <v>0</v>
      </c>
      <c r="Q5902" s="5">
        <f t="shared" si="5030"/>
        <v>0</v>
      </c>
      <c r="R5902" s="5">
        <f t="shared" si="5030"/>
        <v>0</v>
      </c>
      <c r="S5902" s="5">
        <f t="shared" si="5030"/>
        <v>0</v>
      </c>
      <c r="T5902" s="8">
        <v>10376.94498</v>
      </c>
      <c r="U5902" s="5">
        <f t="shared" si="5030"/>
        <v>0</v>
      </c>
      <c r="V5902" s="36">
        <f t="shared" si="5030"/>
        <v>0</v>
      </c>
      <c r="W5902" s="8">
        <f t="shared" si="5026"/>
        <v>98.028100782150673</v>
      </c>
      <c r="X5902" s="26"/>
      <c r="Y5902" s="2" t="s">
        <v>1236</v>
      </c>
    </row>
    <row r="5903" spans="1:25" x14ac:dyDescent="0.25">
      <c r="A5903" s="9" t="s">
        <v>366</v>
      </c>
      <c r="B5903" s="9" t="s">
        <v>1358</v>
      </c>
      <c r="C5903" s="9"/>
      <c r="D5903" s="9"/>
      <c r="E5903" s="13" t="s">
        <v>438</v>
      </c>
      <c r="F5903" s="5"/>
      <c r="G5903" s="5"/>
      <c r="H5903" s="5"/>
      <c r="I5903" s="5"/>
      <c r="J5903" s="5"/>
      <c r="K5903" s="5"/>
      <c r="L5903" s="5"/>
      <c r="M5903" s="5">
        <f t="shared" si="4984"/>
        <v>0</v>
      </c>
      <c r="N5903" s="11">
        <v>10585.684000000001</v>
      </c>
      <c r="O5903" s="5">
        <v>0</v>
      </c>
      <c r="P5903" s="5">
        <v>0</v>
      </c>
      <c r="Q5903" s="5">
        <v>0</v>
      </c>
      <c r="R5903" s="5">
        <v>0</v>
      </c>
      <c r="S5903" s="5">
        <v>0</v>
      </c>
      <c r="T5903" s="11">
        <v>10376.94498</v>
      </c>
      <c r="U5903" s="5">
        <v>0</v>
      </c>
      <c r="V5903" s="36">
        <v>0</v>
      </c>
      <c r="W5903" s="11">
        <f t="shared" si="5026"/>
        <v>98.028100782150673</v>
      </c>
      <c r="X5903" s="26"/>
      <c r="Y5903" s="2" t="s">
        <v>1236</v>
      </c>
    </row>
    <row r="5904" spans="1:25" ht="31.5" x14ac:dyDescent="0.25">
      <c r="A5904" s="4" t="s">
        <v>366</v>
      </c>
      <c r="B5904" s="4" t="s">
        <v>1358</v>
      </c>
      <c r="C5904" s="4" t="s">
        <v>370</v>
      </c>
      <c r="D5904" s="4"/>
      <c r="E5904" s="14" t="s">
        <v>726</v>
      </c>
      <c r="F5904" s="5">
        <f t="shared" ref="F5904:L5904" si="5031">F5905+F5906</f>
        <v>0</v>
      </c>
      <c r="G5904" s="5">
        <f t="shared" si="5031"/>
        <v>0</v>
      </c>
      <c r="H5904" s="5">
        <f t="shared" si="5031"/>
        <v>0</v>
      </c>
      <c r="I5904" s="5">
        <f t="shared" si="5031"/>
        <v>0</v>
      </c>
      <c r="J5904" s="5">
        <f t="shared" si="5031"/>
        <v>0</v>
      </c>
      <c r="K5904" s="5">
        <f t="shared" si="5031"/>
        <v>0</v>
      </c>
      <c r="L5904" s="5">
        <f t="shared" si="5031"/>
        <v>0</v>
      </c>
      <c r="M5904" s="5">
        <f t="shared" si="4984"/>
        <v>0</v>
      </c>
      <c r="N5904" s="5">
        <v>10585.684000000001</v>
      </c>
      <c r="O5904" s="5">
        <f>O5905+O5906</f>
        <v>0</v>
      </c>
      <c r="P5904" s="5">
        <f t="shared" ref="P5904:V5904" si="5032">P5905+P5906</f>
        <v>0</v>
      </c>
      <c r="Q5904" s="5">
        <f t="shared" si="5032"/>
        <v>0</v>
      </c>
      <c r="R5904" s="5">
        <f t="shared" si="5032"/>
        <v>0</v>
      </c>
      <c r="S5904" s="5">
        <f t="shared" si="5032"/>
        <v>0</v>
      </c>
      <c r="T5904" s="5">
        <v>10376.94498</v>
      </c>
      <c r="U5904" s="5">
        <f t="shared" si="5032"/>
        <v>0</v>
      </c>
      <c r="V5904" s="36">
        <f t="shared" si="5032"/>
        <v>0</v>
      </c>
      <c r="W5904" s="5">
        <f t="shared" si="5026"/>
        <v>98.028100782150673</v>
      </c>
      <c r="X5904" s="26"/>
      <c r="Y5904" s="2" t="s">
        <v>1236</v>
      </c>
    </row>
    <row r="5905" spans="1:25" ht="31.5" x14ac:dyDescent="0.25">
      <c r="A5905" s="4" t="s">
        <v>366</v>
      </c>
      <c r="B5905" s="4" t="s">
        <v>1358</v>
      </c>
      <c r="C5905" s="4" t="s">
        <v>371</v>
      </c>
      <c r="D5905" s="4"/>
      <c r="E5905" s="14" t="s">
        <v>727</v>
      </c>
      <c r="F5905" s="5"/>
      <c r="G5905" s="5"/>
      <c r="H5905" s="5"/>
      <c r="I5905" s="5"/>
      <c r="J5905" s="5"/>
      <c r="K5905" s="5"/>
      <c r="L5905" s="5"/>
      <c r="M5905" s="5">
        <f t="shared" si="4984"/>
        <v>0</v>
      </c>
      <c r="N5905" s="5">
        <v>8599.2250000000004</v>
      </c>
      <c r="O5905" s="5">
        <v>0</v>
      </c>
      <c r="P5905" s="5">
        <v>0</v>
      </c>
      <c r="Q5905" s="5">
        <v>0</v>
      </c>
      <c r="R5905" s="5">
        <v>0</v>
      </c>
      <c r="S5905" s="5">
        <v>0</v>
      </c>
      <c r="T5905" s="5">
        <v>8599.2244900000005</v>
      </c>
      <c r="U5905" s="5">
        <v>0</v>
      </c>
      <c r="V5905" s="36">
        <v>0</v>
      </c>
      <c r="W5905" s="5">
        <f t="shared" si="5026"/>
        <v>99.999994069232983</v>
      </c>
      <c r="X5905" s="26"/>
      <c r="Y5905" s="2" t="s">
        <v>1236</v>
      </c>
    </row>
    <row r="5906" spans="1:25" ht="31.5" x14ac:dyDescent="0.25">
      <c r="A5906" s="4" t="s">
        <v>366</v>
      </c>
      <c r="B5906" s="4" t="s">
        <v>1358</v>
      </c>
      <c r="C5906" s="4" t="s">
        <v>367</v>
      </c>
      <c r="D5906" s="4"/>
      <c r="E5906" s="14" t="s">
        <v>722</v>
      </c>
      <c r="F5906" s="5"/>
      <c r="G5906" s="5"/>
      <c r="H5906" s="5"/>
      <c r="I5906" s="5"/>
      <c r="J5906" s="5"/>
      <c r="K5906" s="5"/>
      <c r="L5906" s="5"/>
      <c r="M5906" s="5">
        <f t="shared" si="4984"/>
        <v>0</v>
      </c>
      <c r="N5906" s="5">
        <v>8599.2250000000004</v>
      </c>
      <c r="O5906" s="5">
        <v>0</v>
      </c>
      <c r="P5906" s="5">
        <v>0</v>
      </c>
      <c r="Q5906" s="5">
        <v>0</v>
      </c>
      <c r="R5906" s="5">
        <v>0</v>
      </c>
      <c r="S5906" s="5">
        <v>0</v>
      </c>
      <c r="T5906" s="5">
        <v>8599.2244900000005</v>
      </c>
      <c r="U5906" s="5">
        <v>0</v>
      </c>
      <c r="V5906" s="36">
        <v>0</v>
      </c>
      <c r="W5906" s="5">
        <f t="shared" si="5026"/>
        <v>99.999994069232983</v>
      </c>
      <c r="X5906" s="26"/>
      <c r="Y5906" s="2" t="s">
        <v>1236</v>
      </c>
    </row>
    <row r="5907" spans="1:25" ht="78.75" x14ac:dyDescent="0.25">
      <c r="A5907" s="4" t="s">
        <v>366</v>
      </c>
      <c r="B5907" s="4" t="s">
        <v>1358</v>
      </c>
      <c r="C5907" s="4" t="s">
        <v>367</v>
      </c>
      <c r="D5907" s="4" t="s">
        <v>18</v>
      </c>
      <c r="E5907" s="14" t="s">
        <v>462</v>
      </c>
      <c r="F5907" s="5">
        <f>F5908</f>
        <v>806.6</v>
      </c>
      <c r="G5907" s="5">
        <f t="shared" ref="G5907:L5908" si="5033">G5908</f>
        <v>806.6</v>
      </c>
      <c r="H5907" s="5">
        <f t="shared" si="5033"/>
        <v>806.6</v>
      </c>
      <c r="I5907" s="5">
        <f t="shared" si="5033"/>
        <v>0</v>
      </c>
      <c r="J5907" s="5">
        <f t="shared" si="5033"/>
        <v>0</v>
      </c>
      <c r="K5907" s="5">
        <f t="shared" si="5033"/>
        <v>0</v>
      </c>
      <c r="L5907" s="5">
        <f t="shared" si="5033"/>
        <v>0</v>
      </c>
      <c r="M5907" s="5">
        <f t="shared" si="4984"/>
        <v>806.6</v>
      </c>
      <c r="N5907" s="5">
        <v>8599.2250000000004</v>
      </c>
      <c r="O5907" s="5">
        <f>O5908</f>
        <v>650.46100000000001</v>
      </c>
      <c r="P5907" s="5">
        <f t="shared" ref="P5907:V5908" si="5034">P5908</f>
        <v>0</v>
      </c>
      <c r="Q5907" s="5">
        <f t="shared" si="5034"/>
        <v>0</v>
      </c>
      <c r="R5907" s="5">
        <f t="shared" si="5034"/>
        <v>0</v>
      </c>
      <c r="S5907" s="5">
        <f t="shared" si="5034"/>
        <v>0</v>
      </c>
      <c r="T5907" s="5">
        <v>8599.2244900000005</v>
      </c>
      <c r="U5907" s="5">
        <f t="shared" si="5034"/>
        <v>0</v>
      </c>
      <c r="V5907" s="36">
        <f t="shared" si="5034"/>
        <v>0</v>
      </c>
      <c r="W5907" s="5">
        <f t="shared" si="5026"/>
        <v>99.999994069232983</v>
      </c>
      <c r="X5907" s="26"/>
    </row>
    <row r="5908" spans="1:25" ht="31.5" x14ac:dyDescent="0.25">
      <c r="A5908" s="4" t="s">
        <v>366</v>
      </c>
      <c r="B5908" s="4" t="s">
        <v>1358</v>
      </c>
      <c r="C5908" s="4" t="s">
        <v>367</v>
      </c>
      <c r="D5908" s="4" t="s">
        <v>28</v>
      </c>
      <c r="E5908" s="14" t="s">
        <v>464</v>
      </c>
      <c r="F5908" s="5">
        <f>F5909</f>
        <v>806.6</v>
      </c>
      <c r="G5908" s="5">
        <f t="shared" si="5033"/>
        <v>806.6</v>
      </c>
      <c r="H5908" s="5">
        <f t="shared" si="5033"/>
        <v>806.6</v>
      </c>
      <c r="I5908" s="5">
        <f t="shared" si="5033"/>
        <v>0</v>
      </c>
      <c r="J5908" s="5">
        <f t="shared" si="5033"/>
        <v>0</v>
      </c>
      <c r="K5908" s="5">
        <f t="shared" si="5033"/>
        <v>0</v>
      </c>
      <c r="L5908" s="5">
        <f t="shared" si="5033"/>
        <v>0</v>
      </c>
      <c r="M5908" s="5">
        <f t="shared" si="4984"/>
        <v>806.6</v>
      </c>
      <c r="N5908" s="5">
        <v>8599.2250000000004</v>
      </c>
      <c r="O5908" s="5">
        <f>O5909</f>
        <v>650.46100000000001</v>
      </c>
      <c r="P5908" s="5">
        <f t="shared" si="5034"/>
        <v>0</v>
      </c>
      <c r="Q5908" s="5">
        <f t="shared" si="5034"/>
        <v>0</v>
      </c>
      <c r="R5908" s="5">
        <f t="shared" si="5034"/>
        <v>0</v>
      </c>
      <c r="S5908" s="5">
        <f t="shared" si="5034"/>
        <v>0</v>
      </c>
      <c r="T5908" s="5">
        <v>8599.2244900000005</v>
      </c>
      <c r="U5908" s="5">
        <f t="shared" si="5034"/>
        <v>0</v>
      </c>
      <c r="V5908" s="36">
        <f t="shared" si="5034"/>
        <v>0</v>
      </c>
      <c r="W5908" s="5">
        <f t="shared" si="5026"/>
        <v>99.999994069232983</v>
      </c>
      <c r="X5908" s="26"/>
    </row>
    <row r="5909" spans="1:25" x14ac:dyDescent="0.25">
      <c r="A5909" s="4" t="s">
        <v>366</v>
      </c>
      <c r="B5909" s="4" t="s">
        <v>1358</v>
      </c>
      <c r="C5909" s="4" t="s">
        <v>372</v>
      </c>
      <c r="D5909" s="4"/>
      <c r="E5909" s="14" t="s">
        <v>724</v>
      </c>
      <c r="F5909" s="5">
        <v>806.6</v>
      </c>
      <c r="G5909" s="5">
        <v>806.6</v>
      </c>
      <c r="H5909" s="5">
        <v>806.6</v>
      </c>
      <c r="I5909" s="5"/>
      <c r="J5909" s="5"/>
      <c r="K5909" s="5"/>
      <c r="L5909" s="5"/>
      <c r="M5909" s="5">
        <f t="shared" si="4984"/>
        <v>806.6</v>
      </c>
      <c r="N5909" s="5">
        <v>1986.4589999999998</v>
      </c>
      <c r="O5909" s="5">
        <v>650.46100000000001</v>
      </c>
      <c r="P5909" s="5">
        <v>0</v>
      </c>
      <c r="Q5909" s="5">
        <v>0</v>
      </c>
      <c r="R5909" s="5">
        <v>0</v>
      </c>
      <c r="S5909" s="5">
        <v>0</v>
      </c>
      <c r="T5909" s="5">
        <v>1777.7204900000002</v>
      </c>
      <c r="U5909" s="5">
        <v>0</v>
      </c>
      <c r="V5909" s="36">
        <v>0</v>
      </c>
      <c r="W5909" s="5">
        <f t="shared" si="5026"/>
        <v>89.491929609420595</v>
      </c>
      <c r="X5909" s="26"/>
    </row>
    <row r="5910" spans="1:25" ht="31.5" x14ac:dyDescent="0.25">
      <c r="A5910" s="4" t="s">
        <v>366</v>
      </c>
      <c r="B5910" s="4" t="s">
        <v>1358</v>
      </c>
      <c r="C5910" s="4" t="s">
        <v>368</v>
      </c>
      <c r="D5910" s="4"/>
      <c r="E5910" s="14" t="s">
        <v>722</v>
      </c>
      <c r="F5910" s="5">
        <f>F5911</f>
        <v>2400</v>
      </c>
      <c r="G5910" s="5">
        <f t="shared" ref="G5910:L5911" si="5035">G5911</f>
        <v>2400</v>
      </c>
      <c r="H5910" s="5">
        <f t="shared" si="5035"/>
        <v>2400</v>
      </c>
      <c r="I5910" s="5">
        <f t="shared" si="5035"/>
        <v>0</v>
      </c>
      <c r="J5910" s="5">
        <f t="shared" si="5035"/>
        <v>0</v>
      </c>
      <c r="K5910" s="5">
        <f t="shared" si="5035"/>
        <v>0</v>
      </c>
      <c r="L5910" s="5">
        <f t="shared" si="5035"/>
        <v>-11.712999999999999</v>
      </c>
      <c r="M5910" s="5">
        <f t="shared" si="4984"/>
        <v>2388.2869999999998</v>
      </c>
      <c r="N5910" s="5">
        <v>915.36</v>
      </c>
      <c r="O5910" s="5">
        <f>O5911</f>
        <v>2400</v>
      </c>
      <c r="P5910" s="5">
        <f t="shared" ref="P5910:V5911" si="5036">P5911</f>
        <v>0</v>
      </c>
      <c r="Q5910" s="5">
        <f t="shared" si="5036"/>
        <v>0</v>
      </c>
      <c r="R5910" s="5">
        <f t="shared" si="5036"/>
        <v>0</v>
      </c>
      <c r="S5910" s="5">
        <f t="shared" si="5036"/>
        <v>0</v>
      </c>
      <c r="T5910" s="5">
        <v>915.35959000000003</v>
      </c>
      <c r="U5910" s="5">
        <f t="shared" si="5036"/>
        <v>0</v>
      </c>
      <c r="V5910" s="36">
        <f t="shared" si="5036"/>
        <v>0</v>
      </c>
      <c r="W5910" s="5">
        <f t="shared" si="5026"/>
        <v>99.99995520887957</v>
      </c>
      <c r="X5910" s="26"/>
    </row>
    <row r="5911" spans="1:25" ht="78.75" x14ac:dyDescent="0.25">
      <c r="A5911" s="4" t="s">
        <v>366</v>
      </c>
      <c r="B5911" s="4" t="s">
        <v>1358</v>
      </c>
      <c r="C5911" s="4" t="s">
        <v>368</v>
      </c>
      <c r="D5911" s="4" t="s">
        <v>18</v>
      </c>
      <c r="E5911" s="14" t="s">
        <v>462</v>
      </c>
      <c r="F5911" s="5">
        <f>F5912</f>
        <v>2400</v>
      </c>
      <c r="G5911" s="5">
        <f t="shared" si="5035"/>
        <v>2400</v>
      </c>
      <c r="H5911" s="5">
        <f t="shared" si="5035"/>
        <v>2400</v>
      </c>
      <c r="I5911" s="5">
        <f t="shared" si="5035"/>
        <v>0</v>
      </c>
      <c r="J5911" s="5">
        <f t="shared" si="5035"/>
        <v>0</v>
      </c>
      <c r="K5911" s="5">
        <f t="shared" si="5035"/>
        <v>0</v>
      </c>
      <c r="L5911" s="5">
        <f t="shared" si="5035"/>
        <v>-11.712999999999999</v>
      </c>
      <c r="M5911" s="5">
        <f t="shared" si="4984"/>
        <v>2388.2869999999998</v>
      </c>
      <c r="N5911" s="5">
        <v>915.36</v>
      </c>
      <c r="O5911" s="5">
        <f>O5912</f>
        <v>2400</v>
      </c>
      <c r="P5911" s="5">
        <f t="shared" si="5036"/>
        <v>0</v>
      </c>
      <c r="Q5911" s="5">
        <f t="shared" si="5036"/>
        <v>0</v>
      </c>
      <c r="R5911" s="5">
        <f t="shared" si="5036"/>
        <v>0</v>
      </c>
      <c r="S5911" s="5">
        <f t="shared" si="5036"/>
        <v>0</v>
      </c>
      <c r="T5911" s="5">
        <v>915.35959000000003</v>
      </c>
      <c r="U5911" s="5">
        <f t="shared" si="5036"/>
        <v>0</v>
      </c>
      <c r="V5911" s="36">
        <f t="shared" si="5036"/>
        <v>0</v>
      </c>
      <c r="W5911" s="5">
        <f t="shared" si="5026"/>
        <v>99.99995520887957</v>
      </c>
      <c r="X5911" s="26"/>
    </row>
    <row r="5912" spans="1:25" ht="31.5" x14ac:dyDescent="0.25">
      <c r="A5912" s="4" t="s">
        <v>366</v>
      </c>
      <c r="B5912" s="4" t="s">
        <v>1358</v>
      </c>
      <c r="C5912" s="4" t="s">
        <v>368</v>
      </c>
      <c r="D5912" s="4" t="s">
        <v>28</v>
      </c>
      <c r="E5912" s="14" t="s">
        <v>464</v>
      </c>
      <c r="F5912" s="5">
        <v>2400</v>
      </c>
      <c r="G5912" s="5">
        <v>2400</v>
      </c>
      <c r="H5912" s="5">
        <v>2400</v>
      </c>
      <c r="I5912" s="5"/>
      <c r="J5912" s="5"/>
      <c r="K5912" s="5"/>
      <c r="L5912" s="5">
        <v>-11.712999999999999</v>
      </c>
      <c r="M5912" s="5">
        <f t="shared" si="4984"/>
        <v>2388.2869999999998</v>
      </c>
      <c r="N5912" s="5">
        <v>915.36</v>
      </c>
      <c r="O5912" s="5">
        <v>2400</v>
      </c>
      <c r="P5912" s="5">
        <v>0</v>
      </c>
      <c r="Q5912" s="5">
        <v>0</v>
      </c>
      <c r="R5912" s="5">
        <v>0</v>
      </c>
      <c r="S5912" s="5">
        <v>0</v>
      </c>
      <c r="T5912" s="5">
        <v>915.35959000000003</v>
      </c>
      <c r="U5912" s="5">
        <v>0</v>
      </c>
      <c r="V5912" s="36">
        <v>0</v>
      </c>
      <c r="W5912" s="5">
        <f t="shared" si="5026"/>
        <v>99.99995520887957</v>
      </c>
      <c r="X5912" s="26"/>
    </row>
    <row r="5913" spans="1:25" ht="31.5" x14ac:dyDescent="0.25">
      <c r="A5913" s="4" t="s">
        <v>366</v>
      </c>
      <c r="B5913" s="4" t="s">
        <v>1358</v>
      </c>
      <c r="C5913" s="4" t="s">
        <v>369</v>
      </c>
      <c r="D5913" s="4"/>
      <c r="E5913" s="14" t="s">
        <v>723</v>
      </c>
      <c r="F5913" s="5">
        <f t="shared" ref="F5913:L5916" si="5037">F5914</f>
        <v>1483.9</v>
      </c>
      <c r="G5913" s="5">
        <f t="shared" si="5037"/>
        <v>1483.9</v>
      </c>
      <c r="H5913" s="5">
        <f t="shared" si="5037"/>
        <v>0</v>
      </c>
      <c r="I5913" s="5">
        <f t="shared" si="5037"/>
        <v>0</v>
      </c>
      <c r="J5913" s="5">
        <f t="shared" si="5037"/>
        <v>0</v>
      </c>
      <c r="K5913" s="5">
        <f t="shared" si="5037"/>
        <v>0</v>
      </c>
      <c r="L5913" s="5">
        <f t="shared" si="5037"/>
        <v>0</v>
      </c>
      <c r="M5913" s="5">
        <f t="shared" si="4984"/>
        <v>1483.9</v>
      </c>
      <c r="N5913" s="5">
        <v>1071.0989999999999</v>
      </c>
      <c r="O5913" s="5">
        <f t="shared" ref="O5913:O5916" si="5038">O5914</f>
        <v>1483.9</v>
      </c>
      <c r="P5913" s="5">
        <f t="shared" ref="P5913:V5916" si="5039">P5914</f>
        <v>0</v>
      </c>
      <c r="Q5913" s="5">
        <f t="shared" si="5039"/>
        <v>0</v>
      </c>
      <c r="R5913" s="5">
        <f t="shared" si="5039"/>
        <v>0</v>
      </c>
      <c r="S5913" s="5">
        <f t="shared" si="5039"/>
        <v>0</v>
      </c>
      <c r="T5913" s="5">
        <v>862.36090000000002</v>
      </c>
      <c r="U5913" s="5">
        <f t="shared" si="5039"/>
        <v>0</v>
      </c>
      <c r="V5913" s="36">
        <f t="shared" si="5039"/>
        <v>0</v>
      </c>
      <c r="W5913" s="5">
        <f t="shared" si="5026"/>
        <v>80.511782757709611</v>
      </c>
      <c r="X5913" s="26"/>
    </row>
    <row r="5914" spans="1:25" ht="78.75" hidden="1" x14ac:dyDescent="0.25">
      <c r="A5914" s="4" t="s">
        <v>366</v>
      </c>
      <c r="B5914" s="4" t="s">
        <v>1358</v>
      </c>
      <c r="C5914" s="4" t="s">
        <v>369</v>
      </c>
      <c r="D5914" s="4" t="s">
        <v>18</v>
      </c>
      <c r="E5914" s="14" t="s">
        <v>462</v>
      </c>
      <c r="F5914" s="5">
        <f t="shared" si="5037"/>
        <v>1483.9</v>
      </c>
      <c r="G5914" s="5">
        <f t="shared" si="5037"/>
        <v>1483.9</v>
      </c>
      <c r="H5914" s="5">
        <f t="shared" si="5037"/>
        <v>0</v>
      </c>
      <c r="I5914" s="5">
        <f t="shared" si="5037"/>
        <v>0</v>
      </c>
      <c r="J5914" s="5">
        <f t="shared" si="5037"/>
        <v>0</v>
      </c>
      <c r="K5914" s="5">
        <f t="shared" si="5037"/>
        <v>0</v>
      </c>
      <c r="L5914" s="5">
        <f t="shared" si="5037"/>
        <v>0</v>
      </c>
      <c r="M5914" s="5">
        <f t="shared" si="4984"/>
        <v>1483.9</v>
      </c>
      <c r="N5914" s="5">
        <v>0</v>
      </c>
      <c r="O5914" s="5">
        <f t="shared" si="5038"/>
        <v>1483.9</v>
      </c>
      <c r="P5914" s="5">
        <f t="shared" si="5039"/>
        <v>0</v>
      </c>
      <c r="Q5914" s="5">
        <f t="shared" si="5039"/>
        <v>0</v>
      </c>
      <c r="R5914" s="5">
        <f t="shared" si="5039"/>
        <v>0</v>
      </c>
      <c r="S5914" s="5">
        <f t="shared" si="5039"/>
        <v>0</v>
      </c>
      <c r="T5914" s="5">
        <v>0</v>
      </c>
      <c r="U5914" s="5">
        <f t="shared" si="5039"/>
        <v>0</v>
      </c>
      <c r="V5914" s="36">
        <f t="shared" si="5039"/>
        <v>0</v>
      </c>
      <c r="W5914" s="5" t="e">
        <f t="shared" si="5026"/>
        <v>#DIV/0!</v>
      </c>
      <c r="X5914" s="24" t="s">
        <v>1214</v>
      </c>
    </row>
    <row r="5915" spans="1:25" ht="31.5" hidden="1" x14ac:dyDescent="0.25">
      <c r="A5915" s="4" t="s">
        <v>366</v>
      </c>
      <c r="B5915" s="4" t="s">
        <v>1358</v>
      </c>
      <c r="C5915" s="4" t="s">
        <v>369</v>
      </c>
      <c r="D5915" s="4" t="s">
        <v>28</v>
      </c>
      <c r="E5915" s="14" t="s">
        <v>464</v>
      </c>
      <c r="F5915" s="5">
        <f t="shared" si="5037"/>
        <v>1483.9</v>
      </c>
      <c r="G5915" s="5">
        <f t="shared" si="5037"/>
        <v>1483.9</v>
      </c>
      <c r="H5915" s="5">
        <f t="shared" si="5037"/>
        <v>0</v>
      </c>
      <c r="I5915" s="5">
        <f t="shared" si="5037"/>
        <v>0</v>
      </c>
      <c r="J5915" s="5">
        <f t="shared" si="5037"/>
        <v>0</v>
      </c>
      <c r="K5915" s="5">
        <f t="shared" si="5037"/>
        <v>0</v>
      </c>
      <c r="L5915" s="5">
        <f t="shared" si="5037"/>
        <v>0</v>
      </c>
      <c r="M5915" s="5">
        <f t="shared" si="4984"/>
        <v>1483.9</v>
      </c>
      <c r="N5915" s="5">
        <v>0</v>
      </c>
      <c r="O5915" s="5">
        <f t="shared" si="5038"/>
        <v>1483.9</v>
      </c>
      <c r="P5915" s="5">
        <f t="shared" si="5039"/>
        <v>0</v>
      </c>
      <c r="Q5915" s="5">
        <f t="shared" si="5039"/>
        <v>0</v>
      </c>
      <c r="R5915" s="5">
        <f t="shared" si="5039"/>
        <v>0</v>
      </c>
      <c r="S5915" s="5">
        <f t="shared" si="5039"/>
        <v>0</v>
      </c>
      <c r="T5915" s="5">
        <v>0</v>
      </c>
      <c r="U5915" s="5">
        <f t="shared" si="5039"/>
        <v>0</v>
      </c>
      <c r="V5915" s="36">
        <f t="shared" si="5039"/>
        <v>0</v>
      </c>
      <c r="W5915" s="5" t="e">
        <f t="shared" si="5026"/>
        <v>#DIV/0!</v>
      </c>
      <c r="X5915" s="24" t="s">
        <v>1214</v>
      </c>
    </row>
    <row r="5916" spans="1:25" ht="31.5" x14ac:dyDescent="0.25">
      <c r="A5916" s="4" t="s">
        <v>366</v>
      </c>
      <c r="B5916" s="4" t="s">
        <v>1358</v>
      </c>
      <c r="C5916" s="4" t="s">
        <v>369</v>
      </c>
      <c r="D5916" s="4" t="s">
        <v>11</v>
      </c>
      <c r="E5916" s="14" t="s">
        <v>465</v>
      </c>
      <c r="F5916" s="5">
        <f t="shared" si="5037"/>
        <v>1483.9</v>
      </c>
      <c r="G5916" s="5">
        <f t="shared" si="5037"/>
        <v>1483.9</v>
      </c>
      <c r="H5916" s="5">
        <f t="shared" si="5037"/>
        <v>0</v>
      </c>
      <c r="I5916" s="5">
        <f t="shared" si="5037"/>
        <v>0</v>
      </c>
      <c r="J5916" s="5">
        <f t="shared" si="5037"/>
        <v>0</v>
      </c>
      <c r="K5916" s="5">
        <f t="shared" si="5037"/>
        <v>0</v>
      </c>
      <c r="L5916" s="5">
        <f t="shared" si="5037"/>
        <v>0</v>
      </c>
      <c r="M5916" s="5">
        <f t="shared" si="4984"/>
        <v>1483.9</v>
      </c>
      <c r="N5916" s="5">
        <v>1071.0989999999999</v>
      </c>
      <c r="O5916" s="5">
        <f t="shared" si="5038"/>
        <v>1483.9</v>
      </c>
      <c r="P5916" s="5">
        <f t="shared" si="5039"/>
        <v>0</v>
      </c>
      <c r="Q5916" s="5">
        <f t="shared" si="5039"/>
        <v>0</v>
      </c>
      <c r="R5916" s="5">
        <f t="shared" si="5039"/>
        <v>0</v>
      </c>
      <c r="S5916" s="5">
        <f t="shared" si="5039"/>
        <v>0</v>
      </c>
      <c r="T5916" s="5">
        <v>862.36090000000002</v>
      </c>
      <c r="U5916" s="5">
        <f t="shared" si="5039"/>
        <v>0</v>
      </c>
      <c r="V5916" s="36">
        <f t="shared" si="5039"/>
        <v>0</v>
      </c>
      <c r="W5916" s="5">
        <f t="shared" si="5026"/>
        <v>80.511782757709611</v>
      </c>
      <c r="X5916" s="26"/>
    </row>
    <row r="5917" spans="1:25" ht="31.5" x14ac:dyDescent="0.25">
      <c r="A5917" s="4" t="s">
        <v>366</v>
      </c>
      <c r="B5917" s="4" t="s">
        <v>1358</v>
      </c>
      <c r="C5917" s="4" t="s">
        <v>369</v>
      </c>
      <c r="D5917" s="4" t="s">
        <v>12</v>
      </c>
      <c r="E5917" s="14" t="s">
        <v>466</v>
      </c>
      <c r="F5917" s="5">
        <f t="shared" ref="F5917:L5917" si="5040">F5918+F5919</f>
        <v>1483.9</v>
      </c>
      <c r="G5917" s="5">
        <f t="shared" si="5040"/>
        <v>1483.9</v>
      </c>
      <c r="H5917" s="5">
        <f t="shared" si="5040"/>
        <v>0</v>
      </c>
      <c r="I5917" s="5">
        <f t="shared" si="5040"/>
        <v>0</v>
      </c>
      <c r="J5917" s="5">
        <f t="shared" si="5040"/>
        <v>0</v>
      </c>
      <c r="K5917" s="5">
        <f t="shared" si="5040"/>
        <v>0</v>
      </c>
      <c r="L5917" s="5">
        <f t="shared" si="5040"/>
        <v>0</v>
      </c>
      <c r="M5917" s="5">
        <f t="shared" si="4984"/>
        <v>1483.9</v>
      </c>
      <c r="N5917" s="5">
        <v>1071.0989999999999</v>
      </c>
      <c r="O5917" s="5">
        <f>O5918+O5919</f>
        <v>1483.9</v>
      </c>
      <c r="P5917" s="5">
        <f t="shared" ref="P5917:V5917" si="5041">P5918+P5919</f>
        <v>0</v>
      </c>
      <c r="Q5917" s="5">
        <f t="shared" si="5041"/>
        <v>0</v>
      </c>
      <c r="R5917" s="5">
        <f t="shared" si="5041"/>
        <v>0</v>
      </c>
      <c r="S5917" s="5">
        <f t="shared" si="5041"/>
        <v>0</v>
      </c>
      <c r="T5917" s="5">
        <v>862.36090000000002</v>
      </c>
      <c r="U5917" s="5">
        <f t="shared" si="5041"/>
        <v>0</v>
      </c>
      <c r="V5917" s="36">
        <f t="shared" si="5041"/>
        <v>0</v>
      </c>
      <c r="W5917" s="5">
        <f t="shared" si="5026"/>
        <v>80.511782757709611</v>
      </c>
      <c r="X5917" s="26"/>
    </row>
    <row r="5918" spans="1:25" x14ac:dyDescent="0.25">
      <c r="A5918" s="7" t="s">
        <v>373</v>
      </c>
      <c r="B5918" s="7" t="s">
        <v>1317</v>
      </c>
      <c r="C5918" s="7"/>
      <c r="D5918" s="7"/>
      <c r="E5918" s="18" t="s">
        <v>422</v>
      </c>
      <c r="F5918" s="5"/>
      <c r="G5918" s="5"/>
      <c r="H5918" s="5"/>
      <c r="I5918" s="5"/>
      <c r="J5918" s="5"/>
      <c r="K5918" s="5"/>
      <c r="L5918" s="5"/>
      <c r="M5918" s="5">
        <f t="shared" si="4984"/>
        <v>0</v>
      </c>
      <c r="N5918" s="8">
        <v>219798.8</v>
      </c>
      <c r="O5918" s="5">
        <v>0</v>
      </c>
      <c r="P5918" s="5">
        <v>0</v>
      </c>
      <c r="Q5918" s="5">
        <v>0</v>
      </c>
      <c r="R5918" s="5">
        <v>0</v>
      </c>
      <c r="S5918" s="5">
        <v>0</v>
      </c>
      <c r="T5918" s="8">
        <v>214960.41236000002</v>
      </c>
      <c r="U5918" s="5">
        <v>0</v>
      </c>
      <c r="V5918" s="36">
        <v>0</v>
      </c>
      <c r="W5918" s="8">
        <f t="shared" si="5026"/>
        <v>97.798719720034882</v>
      </c>
      <c r="X5918" s="26"/>
      <c r="Y5918" s="2" t="s">
        <v>1236</v>
      </c>
    </row>
    <row r="5919" spans="1:25" x14ac:dyDescent="0.25">
      <c r="A5919" s="7" t="s">
        <v>373</v>
      </c>
      <c r="B5919" s="7" t="s">
        <v>5</v>
      </c>
      <c r="C5919" s="7"/>
      <c r="D5919" s="7"/>
      <c r="E5919" s="18" t="s">
        <v>425</v>
      </c>
      <c r="F5919" s="5">
        <v>1483.9</v>
      </c>
      <c r="G5919" s="5">
        <v>1483.9</v>
      </c>
      <c r="H5919" s="5"/>
      <c r="I5919" s="5"/>
      <c r="J5919" s="5"/>
      <c r="K5919" s="5"/>
      <c r="L5919" s="5"/>
      <c r="M5919" s="5">
        <f t="shared" si="4984"/>
        <v>1483.9</v>
      </c>
      <c r="N5919" s="8">
        <v>219798.8</v>
      </c>
      <c r="O5919" s="5">
        <v>1483.9</v>
      </c>
      <c r="P5919" s="5">
        <v>0</v>
      </c>
      <c r="Q5919" s="5">
        <v>0</v>
      </c>
      <c r="R5919" s="5">
        <v>0</v>
      </c>
      <c r="S5919" s="5">
        <v>0</v>
      </c>
      <c r="T5919" s="8">
        <v>214960.41236000002</v>
      </c>
      <c r="U5919" s="5">
        <v>0</v>
      </c>
      <c r="V5919" s="36">
        <v>0</v>
      </c>
      <c r="W5919" s="8">
        <f t="shared" si="5026"/>
        <v>97.798719720034882</v>
      </c>
      <c r="X5919" s="26"/>
    </row>
    <row r="5920" spans="1:25" ht="63" x14ac:dyDescent="0.25">
      <c r="A5920" s="9" t="s">
        <v>373</v>
      </c>
      <c r="B5920" s="9" t="s">
        <v>1359</v>
      </c>
      <c r="C5920" s="9"/>
      <c r="D5920" s="9"/>
      <c r="E5920" s="13" t="s">
        <v>435</v>
      </c>
      <c r="F5920" s="5"/>
      <c r="G5920" s="5"/>
      <c r="H5920" s="5"/>
      <c r="I5920" s="5"/>
      <c r="J5920" s="5"/>
      <c r="K5920" s="5"/>
      <c r="L5920" s="5">
        <f>L5921</f>
        <v>0</v>
      </c>
      <c r="M5920" s="5">
        <f t="shared" si="4984"/>
        <v>0</v>
      </c>
      <c r="N5920" s="11">
        <v>174848</v>
      </c>
      <c r="O5920" s="5">
        <f>O5921</f>
        <v>1124</v>
      </c>
      <c r="P5920" s="5">
        <f t="shared" ref="P5920:V5921" si="5042">P5921</f>
        <v>0</v>
      </c>
      <c r="Q5920" s="5">
        <f t="shared" si="5042"/>
        <v>0</v>
      </c>
      <c r="R5920" s="5">
        <f t="shared" si="5042"/>
        <v>0</v>
      </c>
      <c r="S5920" s="5">
        <f t="shared" si="5042"/>
        <v>0</v>
      </c>
      <c r="T5920" s="11">
        <v>170104.68684000001</v>
      </c>
      <c r="U5920" s="5">
        <f t="shared" si="5042"/>
        <v>0</v>
      </c>
      <c r="V5920" s="36">
        <f t="shared" si="5042"/>
        <v>0</v>
      </c>
      <c r="W5920" s="11">
        <f t="shared" si="5026"/>
        <v>97.287179058382151</v>
      </c>
      <c r="X5920" s="26"/>
    </row>
    <row r="5921" spans="1:25" ht="31.5" x14ac:dyDescent="0.25">
      <c r="A5921" s="4" t="s">
        <v>373</v>
      </c>
      <c r="B5921" s="4" t="s">
        <v>1359</v>
      </c>
      <c r="C5921" s="4" t="s">
        <v>378</v>
      </c>
      <c r="D5921" s="4"/>
      <c r="E5921" s="14" t="s">
        <v>745</v>
      </c>
      <c r="F5921" s="5"/>
      <c r="G5921" s="5"/>
      <c r="H5921" s="5"/>
      <c r="I5921" s="5"/>
      <c r="J5921" s="5"/>
      <c r="K5921" s="5"/>
      <c r="L5921" s="5">
        <f>L5922</f>
        <v>0</v>
      </c>
      <c r="M5921" s="5">
        <f t="shared" si="4984"/>
        <v>0</v>
      </c>
      <c r="N5921" s="5">
        <v>174821.56</v>
      </c>
      <c r="O5921" s="5">
        <f>O5922</f>
        <v>1124</v>
      </c>
      <c r="P5921" s="5">
        <f t="shared" si="5042"/>
        <v>0</v>
      </c>
      <c r="Q5921" s="5">
        <f t="shared" si="5042"/>
        <v>0</v>
      </c>
      <c r="R5921" s="5">
        <f t="shared" si="5042"/>
        <v>0</v>
      </c>
      <c r="S5921" s="5">
        <f t="shared" si="5042"/>
        <v>0</v>
      </c>
      <c r="T5921" s="5">
        <v>170103.66732000001</v>
      </c>
      <c r="U5921" s="5">
        <f t="shared" si="5042"/>
        <v>0</v>
      </c>
      <c r="V5921" s="36">
        <f t="shared" si="5042"/>
        <v>0</v>
      </c>
      <c r="W5921" s="5">
        <f t="shared" si="5026"/>
        <v>97.301309586758066</v>
      </c>
      <c r="X5921" s="26"/>
    </row>
    <row r="5922" spans="1:25" x14ac:dyDescent="0.25">
      <c r="A5922" s="4" t="s">
        <v>373</v>
      </c>
      <c r="B5922" s="4" t="s">
        <v>1359</v>
      </c>
      <c r="C5922" s="4" t="s">
        <v>379</v>
      </c>
      <c r="D5922" s="4"/>
      <c r="E5922" s="14" t="s">
        <v>721</v>
      </c>
      <c r="F5922" s="5"/>
      <c r="G5922" s="5"/>
      <c r="H5922" s="5"/>
      <c r="I5922" s="5"/>
      <c r="J5922" s="5"/>
      <c r="K5922" s="5"/>
      <c r="L5922" s="5">
        <f>L5923+L5924</f>
        <v>0</v>
      </c>
      <c r="M5922" s="5">
        <f t="shared" si="4984"/>
        <v>0</v>
      </c>
      <c r="N5922" s="5">
        <v>60751.899999999994</v>
      </c>
      <c r="O5922" s="5">
        <f>O5923+O5924</f>
        <v>1124</v>
      </c>
      <c r="P5922" s="5">
        <f t="shared" ref="P5922:V5922" si="5043">P5923+P5924</f>
        <v>0</v>
      </c>
      <c r="Q5922" s="5">
        <f t="shared" si="5043"/>
        <v>0</v>
      </c>
      <c r="R5922" s="5">
        <f t="shared" si="5043"/>
        <v>0</v>
      </c>
      <c r="S5922" s="5">
        <f t="shared" si="5043"/>
        <v>0</v>
      </c>
      <c r="T5922" s="5">
        <v>57293.592499999999</v>
      </c>
      <c r="U5922" s="5">
        <f t="shared" si="5043"/>
        <v>0</v>
      </c>
      <c r="V5922" s="36">
        <f t="shared" si="5043"/>
        <v>0</v>
      </c>
      <c r="W5922" s="5">
        <f t="shared" si="5026"/>
        <v>94.307490794526601</v>
      </c>
      <c r="X5922" s="26"/>
    </row>
    <row r="5923" spans="1:25" ht="31.5" x14ac:dyDescent="0.25">
      <c r="A5923" s="4" t="s">
        <v>373</v>
      </c>
      <c r="B5923" s="4" t="s">
        <v>1359</v>
      </c>
      <c r="C5923" s="4" t="s">
        <v>374</v>
      </c>
      <c r="D5923" s="4"/>
      <c r="E5923" s="14" t="s">
        <v>722</v>
      </c>
      <c r="F5923" s="5"/>
      <c r="G5923" s="5"/>
      <c r="H5923" s="5"/>
      <c r="I5923" s="5"/>
      <c r="J5923" s="5"/>
      <c r="K5923" s="5"/>
      <c r="L5923" s="5"/>
      <c r="M5923" s="5">
        <f t="shared" si="4984"/>
        <v>0</v>
      </c>
      <c r="N5923" s="5">
        <v>55992.2</v>
      </c>
      <c r="O5923" s="5">
        <v>200</v>
      </c>
      <c r="P5923" s="5">
        <v>0</v>
      </c>
      <c r="Q5923" s="5">
        <v>0</v>
      </c>
      <c r="R5923" s="5">
        <v>0</v>
      </c>
      <c r="S5923" s="5">
        <v>0</v>
      </c>
      <c r="T5923" s="5">
        <v>55898.353889999999</v>
      </c>
      <c r="U5923" s="5">
        <v>0</v>
      </c>
      <c r="V5923" s="36">
        <v>0</v>
      </c>
      <c r="W5923" s="5">
        <f t="shared" si="5026"/>
        <v>99.832394315636819</v>
      </c>
      <c r="X5923" s="26"/>
    </row>
    <row r="5924" spans="1:25" ht="78.75" x14ac:dyDescent="0.25">
      <c r="A5924" s="4" t="s">
        <v>373</v>
      </c>
      <c r="B5924" s="4" t="s">
        <v>1359</v>
      </c>
      <c r="C5924" s="4" t="s">
        <v>374</v>
      </c>
      <c r="D5924" s="4" t="s">
        <v>18</v>
      </c>
      <c r="E5924" s="14" t="s">
        <v>462</v>
      </c>
      <c r="F5924" s="5"/>
      <c r="G5924" s="5"/>
      <c r="H5924" s="5"/>
      <c r="I5924" s="5"/>
      <c r="J5924" s="5"/>
      <c r="K5924" s="5"/>
      <c r="L5924" s="5"/>
      <c r="M5924" s="5">
        <f t="shared" si="4984"/>
        <v>0</v>
      </c>
      <c r="N5924" s="5">
        <v>55992.2</v>
      </c>
      <c r="O5924" s="5">
        <v>924</v>
      </c>
      <c r="P5924" s="5">
        <v>0</v>
      </c>
      <c r="Q5924" s="5">
        <v>0</v>
      </c>
      <c r="R5924" s="5">
        <v>0</v>
      </c>
      <c r="S5924" s="5">
        <v>0</v>
      </c>
      <c r="T5924" s="5">
        <v>55898.353889999999</v>
      </c>
      <c r="U5924" s="5">
        <v>0</v>
      </c>
      <c r="V5924" s="36">
        <v>0</v>
      </c>
      <c r="W5924" s="5">
        <f t="shared" si="5026"/>
        <v>99.832394315636819</v>
      </c>
      <c r="X5924" s="26"/>
    </row>
    <row r="5925" spans="1:25" s="10" customFormat="1" ht="31.5" x14ac:dyDescent="0.25">
      <c r="A5925" s="4" t="s">
        <v>373</v>
      </c>
      <c r="B5925" s="4" t="s">
        <v>1359</v>
      </c>
      <c r="C5925" s="4" t="s">
        <v>374</v>
      </c>
      <c r="D5925" s="4" t="s">
        <v>28</v>
      </c>
      <c r="E5925" s="14" t="s">
        <v>464</v>
      </c>
      <c r="F5925" s="11">
        <f t="shared" ref="F5925:L5925" si="5044">F5926</f>
        <v>22344.100000000002</v>
      </c>
      <c r="G5925" s="11">
        <f t="shared" si="5044"/>
        <v>22344.100000000002</v>
      </c>
      <c r="H5925" s="11">
        <f t="shared" si="5044"/>
        <v>22344.100000000002</v>
      </c>
      <c r="I5925" s="11">
        <f t="shared" si="5044"/>
        <v>0</v>
      </c>
      <c r="J5925" s="11">
        <f t="shared" si="5044"/>
        <v>0</v>
      </c>
      <c r="K5925" s="11">
        <f t="shared" si="5044"/>
        <v>0</v>
      </c>
      <c r="L5925" s="11">
        <f t="shared" si="5044"/>
        <v>-8055.918999999999</v>
      </c>
      <c r="M5925" s="11">
        <f t="shared" si="4984"/>
        <v>14288.181000000004</v>
      </c>
      <c r="N5925" s="5">
        <v>55992.2</v>
      </c>
      <c r="O5925" s="11">
        <f>O5926</f>
        <v>13454.989800000001</v>
      </c>
      <c r="P5925" s="11">
        <f t="shared" ref="P5925:V5925" si="5045">P5926</f>
        <v>0</v>
      </c>
      <c r="Q5925" s="11">
        <f t="shared" si="5045"/>
        <v>0</v>
      </c>
      <c r="R5925" s="11">
        <f t="shared" si="5045"/>
        <v>0</v>
      </c>
      <c r="S5925" s="11">
        <f t="shared" si="5045"/>
        <v>0</v>
      </c>
      <c r="T5925" s="5">
        <v>55898.353889999999</v>
      </c>
      <c r="U5925" s="11">
        <f t="shared" si="5045"/>
        <v>0</v>
      </c>
      <c r="V5925" s="35">
        <f t="shared" si="5045"/>
        <v>0</v>
      </c>
      <c r="W5925" s="5">
        <f t="shared" si="5026"/>
        <v>99.832394315636819</v>
      </c>
      <c r="X5925" s="25"/>
    </row>
    <row r="5926" spans="1:25" ht="31.5" x14ac:dyDescent="0.25">
      <c r="A5926" s="4" t="s">
        <v>373</v>
      </c>
      <c r="B5926" s="4" t="s">
        <v>1359</v>
      </c>
      <c r="C5926" s="4" t="s">
        <v>375</v>
      </c>
      <c r="D5926" s="4"/>
      <c r="E5926" s="14" t="s">
        <v>723</v>
      </c>
      <c r="F5926" s="5">
        <f t="shared" ref="F5926:L5926" si="5046">F5927+F5935</f>
        <v>22344.100000000002</v>
      </c>
      <c r="G5926" s="5">
        <f t="shared" si="5046"/>
        <v>22344.100000000002</v>
      </c>
      <c r="H5926" s="5">
        <f t="shared" si="5046"/>
        <v>22344.100000000002</v>
      </c>
      <c r="I5926" s="5">
        <f t="shared" si="5046"/>
        <v>0</v>
      </c>
      <c r="J5926" s="5">
        <f t="shared" si="5046"/>
        <v>0</v>
      </c>
      <c r="K5926" s="5">
        <f t="shared" si="5046"/>
        <v>0</v>
      </c>
      <c r="L5926" s="5">
        <f t="shared" si="5046"/>
        <v>-8055.918999999999</v>
      </c>
      <c r="M5926" s="5">
        <f t="shared" si="4984"/>
        <v>14288.181000000004</v>
      </c>
      <c r="N5926" s="5">
        <v>4759.7</v>
      </c>
      <c r="O5926" s="5">
        <f>O5927+O5935</f>
        <v>13454.989800000001</v>
      </c>
      <c r="P5926" s="5">
        <f t="shared" ref="P5926:V5926" si="5047">P5927+P5935</f>
        <v>0</v>
      </c>
      <c r="Q5926" s="5">
        <f t="shared" si="5047"/>
        <v>0</v>
      </c>
      <c r="R5926" s="5">
        <f t="shared" si="5047"/>
        <v>0</v>
      </c>
      <c r="S5926" s="5">
        <f t="shared" si="5047"/>
        <v>0</v>
      </c>
      <c r="T5926" s="5">
        <v>1395.2386100000001</v>
      </c>
      <c r="U5926" s="5">
        <f t="shared" si="5047"/>
        <v>0</v>
      </c>
      <c r="V5926" s="36">
        <f t="shared" si="5047"/>
        <v>0</v>
      </c>
      <c r="W5926" s="5">
        <f t="shared" si="5026"/>
        <v>29.313582998928506</v>
      </c>
      <c r="X5926" s="26"/>
    </row>
    <row r="5927" spans="1:25" ht="78.75" x14ac:dyDescent="0.25">
      <c r="A5927" s="4" t="s">
        <v>373</v>
      </c>
      <c r="B5927" s="4" t="s">
        <v>1359</v>
      </c>
      <c r="C5927" s="4" t="s">
        <v>375</v>
      </c>
      <c r="D5927" s="4" t="s">
        <v>18</v>
      </c>
      <c r="E5927" s="14" t="s">
        <v>462</v>
      </c>
      <c r="F5927" s="5">
        <f t="shared" ref="F5927:L5927" si="5048">F5928</f>
        <v>0</v>
      </c>
      <c r="G5927" s="5">
        <f t="shared" si="5048"/>
        <v>0</v>
      </c>
      <c r="H5927" s="5">
        <f t="shared" si="5048"/>
        <v>0</v>
      </c>
      <c r="I5927" s="5">
        <f t="shared" si="5048"/>
        <v>0</v>
      </c>
      <c r="J5927" s="5">
        <f t="shared" si="5048"/>
        <v>0</v>
      </c>
      <c r="K5927" s="5">
        <f t="shared" si="5048"/>
        <v>0</v>
      </c>
      <c r="L5927" s="5">
        <f t="shared" si="5048"/>
        <v>0</v>
      </c>
      <c r="M5927" s="5">
        <f t="shared" si="4984"/>
        <v>0</v>
      </c>
      <c r="N5927" s="5">
        <v>4759.7</v>
      </c>
      <c r="O5927" s="5">
        <f>O5928</f>
        <v>0</v>
      </c>
      <c r="P5927" s="5">
        <f t="shared" ref="P5927:V5927" si="5049">P5928</f>
        <v>0</v>
      </c>
      <c r="Q5927" s="5">
        <f t="shared" si="5049"/>
        <v>0</v>
      </c>
      <c r="R5927" s="5">
        <f t="shared" si="5049"/>
        <v>0</v>
      </c>
      <c r="S5927" s="5">
        <f t="shared" si="5049"/>
        <v>0</v>
      </c>
      <c r="T5927" s="5">
        <v>1395.2386100000001</v>
      </c>
      <c r="U5927" s="5">
        <f t="shared" si="5049"/>
        <v>0</v>
      </c>
      <c r="V5927" s="36">
        <f t="shared" si="5049"/>
        <v>0</v>
      </c>
      <c r="W5927" s="5">
        <f t="shared" si="5026"/>
        <v>29.313582998928506</v>
      </c>
      <c r="X5927" s="26"/>
      <c r="Y5927" s="2" t="s">
        <v>1236</v>
      </c>
    </row>
    <row r="5928" spans="1:25" ht="31.5" x14ac:dyDescent="0.25">
      <c r="A5928" s="4" t="s">
        <v>373</v>
      </c>
      <c r="B5928" s="4" t="s">
        <v>1359</v>
      </c>
      <c r="C5928" s="4" t="s">
        <v>375</v>
      </c>
      <c r="D5928" s="4" t="s">
        <v>28</v>
      </c>
      <c r="E5928" s="14" t="s">
        <v>464</v>
      </c>
      <c r="F5928" s="5">
        <f t="shared" ref="F5928:L5928" si="5050">F5932+F5929</f>
        <v>0</v>
      </c>
      <c r="G5928" s="5">
        <f t="shared" si="5050"/>
        <v>0</v>
      </c>
      <c r="H5928" s="5">
        <f t="shared" si="5050"/>
        <v>0</v>
      </c>
      <c r="I5928" s="5">
        <f t="shared" si="5050"/>
        <v>0</v>
      </c>
      <c r="J5928" s="5">
        <f t="shared" si="5050"/>
        <v>0</v>
      </c>
      <c r="K5928" s="5">
        <f t="shared" si="5050"/>
        <v>0</v>
      </c>
      <c r="L5928" s="5">
        <f t="shared" si="5050"/>
        <v>0</v>
      </c>
      <c r="M5928" s="5">
        <f t="shared" si="4984"/>
        <v>0</v>
      </c>
      <c r="N5928" s="5">
        <v>4759.7</v>
      </c>
      <c r="O5928" s="5">
        <f>O5932+O5929</f>
        <v>0</v>
      </c>
      <c r="P5928" s="5">
        <f t="shared" ref="P5928:V5928" si="5051">P5932+P5929</f>
        <v>0</v>
      </c>
      <c r="Q5928" s="5">
        <f t="shared" si="5051"/>
        <v>0</v>
      </c>
      <c r="R5928" s="5">
        <f t="shared" si="5051"/>
        <v>0</v>
      </c>
      <c r="S5928" s="5">
        <f t="shared" si="5051"/>
        <v>0</v>
      </c>
      <c r="T5928" s="5">
        <v>1395.2386100000001</v>
      </c>
      <c r="U5928" s="5">
        <f t="shared" si="5051"/>
        <v>0</v>
      </c>
      <c r="V5928" s="36">
        <f t="shared" si="5051"/>
        <v>0</v>
      </c>
      <c r="W5928" s="5">
        <f t="shared" si="5026"/>
        <v>29.313582998928506</v>
      </c>
      <c r="X5928" s="26"/>
      <c r="Y5928" s="2" t="s">
        <v>1236</v>
      </c>
    </row>
    <row r="5929" spans="1:25" x14ac:dyDescent="0.25">
      <c r="A5929" s="4" t="s">
        <v>373</v>
      </c>
      <c r="B5929" s="4" t="s">
        <v>1359</v>
      </c>
      <c r="C5929" s="4" t="s">
        <v>380</v>
      </c>
      <c r="D5929" s="4"/>
      <c r="E5929" s="14" t="s">
        <v>724</v>
      </c>
      <c r="F5929" s="5">
        <f t="shared" ref="F5929:L5930" si="5052">F5930</f>
        <v>0</v>
      </c>
      <c r="G5929" s="5">
        <f t="shared" si="5052"/>
        <v>0</v>
      </c>
      <c r="H5929" s="5">
        <f t="shared" si="5052"/>
        <v>0</v>
      </c>
      <c r="I5929" s="5">
        <f t="shared" si="5052"/>
        <v>0</v>
      </c>
      <c r="J5929" s="5">
        <f t="shared" si="5052"/>
        <v>0</v>
      </c>
      <c r="K5929" s="5">
        <f t="shared" si="5052"/>
        <v>0</v>
      </c>
      <c r="L5929" s="5">
        <f t="shared" si="5052"/>
        <v>0</v>
      </c>
      <c r="M5929" s="5">
        <f t="shared" si="4984"/>
        <v>0</v>
      </c>
      <c r="N5929" s="5">
        <v>114069.66</v>
      </c>
      <c r="O5929" s="5">
        <f>O5930</f>
        <v>0</v>
      </c>
      <c r="P5929" s="5">
        <f t="shared" ref="P5929:V5930" si="5053">P5930</f>
        <v>0</v>
      </c>
      <c r="Q5929" s="5">
        <f t="shared" si="5053"/>
        <v>0</v>
      </c>
      <c r="R5929" s="5">
        <f t="shared" si="5053"/>
        <v>0</v>
      </c>
      <c r="S5929" s="5">
        <f t="shared" si="5053"/>
        <v>0</v>
      </c>
      <c r="T5929" s="5">
        <v>112810.07482000001</v>
      </c>
      <c r="U5929" s="5">
        <f t="shared" si="5053"/>
        <v>0</v>
      </c>
      <c r="V5929" s="36">
        <f t="shared" si="5053"/>
        <v>0</v>
      </c>
      <c r="W5929" s="5">
        <f t="shared" si="5026"/>
        <v>98.895775458610132</v>
      </c>
      <c r="X5929" s="26"/>
      <c r="Y5929" s="2" t="s">
        <v>1236</v>
      </c>
    </row>
    <row r="5930" spans="1:25" ht="31.5" x14ac:dyDescent="0.25">
      <c r="A5930" s="4" t="s">
        <v>373</v>
      </c>
      <c r="B5930" s="4" t="s">
        <v>1359</v>
      </c>
      <c r="C5930" s="4" t="s">
        <v>376</v>
      </c>
      <c r="D5930" s="4"/>
      <c r="E5930" s="14" t="s">
        <v>722</v>
      </c>
      <c r="F5930" s="5">
        <f t="shared" si="5052"/>
        <v>0</v>
      </c>
      <c r="G5930" s="5">
        <f t="shared" si="5052"/>
        <v>0</v>
      </c>
      <c r="H5930" s="5">
        <f t="shared" si="5052"/>
        <v>0</v>
      </c>
      <c r="I5930" s="5">
        <f t="shared" si="5052"/>
        <v>0</v>
      </c>
      <c r="J5930" s="5">
        <f t="shared" si="5052"/>
        <v>0</v>
      </c>
      <c r="K5930" s="5">
        <f t="shared" si="5052"/>
        <v>0</v>
      </c>
      <c r="L5930" s="5">
        <f t="shared" si="5052"/>
        <v>0</v>
      </c>
      <c r="M5930" s="5">
        <f t="shared" si="4984"/>
        <v>0</v>
      </c>
      <c r="N5930" s="5">
        <v>92435.8</v>
      </c>
      <c r="O5930" s="5">
        <f>O5931</f>
        <v>0</v>
      </c>
      <c r="P5930" s="5">
        <f t="shared" si="5053"/>
        <v>0</v>
      </c>
      <c r="Q5930" s="5">
        <f t="shared" si="5053"/>
        <v>0</v>
      </c>
      <c r="R5930" s="5">
        <f t="shared" si="5053"/>
        <v>0</v>
      </c>
      <c r="S5930" s="5">
        <f t="shared" si="5053"/>
        <v>0</v>
      </c>
      <c r="T5930" s="5">
        <v>92278.551510000005</v>
      </c>
      <c r="U5930" s="5">
        <f t="shared" si="5053"/>
        <v>0</v>
      </c>
      <c r="V5930" s="36">
        <f t="shared" si="5053"/>
        <v>0</v>
      </c>
      <c r="W5930" s="5">
        <f t="shared" si="5026"/>
        <v>99.829883562429274</v>
      </c>
      <c r="X5930" s="26"/>
      <c r="Y5930" s="2" t="s">
        <v>1236</v>
      </c>
    </row>
    <row r="5931" spans="1:25" ht="78.75" x14ac:dyDescent="0.25">
      <c r="A5931" s="4" t="s">
        <v>373</v>
      </c>
      <c r="B5931" s="4" t="s">
        <v>1359</v>
      </c>
      <c r="C5931" s="4" t="s">
        <v>376</v>
      </c>
      <c r="D5931" s="4" t="s">
        <v>18</v>
      </c>
      <c r="E5931" s="14" t="s">
        <v>462</v>
      </c>
      <c r="F5931" s="5"/>
      <c r="G5931" s="5"/>
      <c r="H5931" s="5"/>
      <c r="I5931" s="5"/>
      <c r="J5931" s="5"/>
      <c r="K5931" s="5"/>
      <c r="L5931" s="5"/>
      <c r="M5931" s="5">
        <f t="shared" ref="M5931:M5998" si="5054">F5931+I5931+L5931</f>
        <v>0</v>
      </c>
      <c r="N5931" s="5">
        <v>92435.8</v>
      </c>
      <c r="O5931" s="5">
        <v>0</v>
      </c>
      <c r="P5931" s="5">
        <v>0</v>
      </c>
      <c r="Q5931" s="5">
        <v>0</v>
      </c>
      <c r="R5931" s="5">
        <v>0</v>
      </c>
      <c r="S5931" s="5">
        <v>0</v>
      </c>
      <c r="T5931" s="5">
        <v>92278.551510000005</v>
      </c>
      <c r="U5931" s="5">
        <v>0</v>
      </c>
      <c r="V5931" s="36">
        <v>0</v>
      </c>
      <c r="W5931" s="5">
        <f t="shared" si="5026"/>
        <v>99.829883562429274</v>
      </c>
      <c r="X5931" s="26"/>
      <c r="Y5931" s="2" t="s">
        <v>1236</v>
      </c>
    </row>
    <row r="5932" spans="1:25" ht="31.5" x14ac:dyDescent="0.25">
      <c r="A5932" s="4" t="s">
        <v>373</v>
      </c>
      <c r="B5932" s="4" t="s">
        <v>1359</v>
      </c>
      <c r="C5932" s="4" t="s">
        <v>376</v>
      </c>
      <c r="D5932" s="4" t="s">
        <v>28</v>
      </c>
      <c r="E5932" s="14" t="s">
        <v>464</v>
      </c>
      <c r="F5932" s="5">
        <f t="shared" ref="F5932:L5933" si="5055">F5933</f>
        <v>0</v>
      </c>
      <c r="G5932" s="5">
        <f t="shared" si="5055"/>
        <v>0</v>
      </c>
      <c r="H5932" s="5">
        <f t="shared" si="5055"/>
        <v>0</v>
      </c>
      <c r="I5932" s="5">
        <f t="shared" si="5055"/>
        <v>0</v>
      </c>
      <c r="J5932" s="5">
        <f t="shared" si="5055"/>
        <v>0</v>
      </c>
      <c r="K5932" s="5">
        <f t="shared" si="5055"/>
        <v>0</v>
      </c>
      <c r="L5932" s="5">
        <f t="shared" si="5055"/>
        <v>0</v>
      </c>
      <c r="M5932" s="5">
        <f t="shared" si="5054"/>
        <v>0</v>
      </c>
      <c r="N5932" s="5">
        <v>92435.8</v>
      </c>
      <c r="O5932" s="5">
        <f>O5933</f>
        <v>0</v>
      </c>
      <c r="P5932" s="5">
        <f t="shared" ref="P5932:V5933" si="5056">P5933</f>
        <v>0</v>
      </c>
      <c r="Q5932" s="5">
        <f t="shared" si="5056"/>
        <v>0</v>
      </c>
      <c r="R5932" s="5">
        <f t="shared" si="5056"/>
        <v>0</v>
      </c>
      <c r="S5932" s="5">
        <f t="shared" si="5056"/>
        <v>0</v>
      </c>
      <c r="T5932" s="5">
        <v>92278.551510000005</v>
      </c>
      <c r="U5932" s="5">
        <f t="shared" si="5056"/>
        <v>0</v>
      </c>
      <c r="V5932" s="36">
        <f t="shared" si="5056"/>
        <v>0</v>
      </c>
      <c r="W5932" s="5">
        <f t="shared" si="5026"/>
        <v>99.829883562429274</v>
      </c>
      <c r="X5932" s="26"/>
      <c r="Y5932" s="2" t="s">
        <v>1236</v>
      </c>
    </row>
    <row r="5933" spans="1:25" ht="31.5" x14ac:dyDescent="0.25">
      <c r="A5933" s="4" t="s">
        <v>373</v>
      </c>
      <c r="B5933" s="4" t="s">
        <v>1359</v>
      </c>
      <c r="C5933" s="4" t="s">
        <v>377</v>
      </c>
      <c r="D5933" s="4"/>
      <c r="E5933" s="14" t="s">
        <v>723</v>
      </c>
      <c r="F5933" s="5">
        <f t="shared" si="5055"/>
        <v>0</v>
      </c>
      <c r="G5933" s="5">
        <f t="shared" si="5055"/>
        <v>0</v>
      </c>
      <c r="H5933" s="5">
        <f t="shared" si="5055"/>
        <v>0</v>
      </c>
      <c r="I5933" s="5">
        <f t="shared" si="5055"/>
        <v>0</v>
      </c>
      <c r="J5933" s="5">
        <f t="shared" si="5055"/>
        <v>0</v>
      </c>
      <c r="K5933" s="5">
        <f t="shared" si="5055"/>
        <v>0</v>
      </c>
      <c r="L5933" s="5">
        <f t="shared" si="5055"/>
        <v>0</v>
      </c>
      <c r="M5933" s="5">
        <f t="shared" si="5054"/>
        <v>0</v>
      </c>
      <c r="N5933" s="5">
        <v>21633.859999999997</v>
      </c>
      <c r="O5933" s="5">
        <f>O5934</f>
        <v>0</v>
      </c>
      <c r="P5933" s="5">
        <f t="shared" si="5056"/>
        <v>0</v>
      </c>
      <c r="Q5933" s="5">
        <f t="shared" si="5056"/>
        <v>0</v>
      </c>
      <c r="R5933" s="5">
        <f t="shared" si="5056"/>
        <v>0</v>
      </c>
      <c r="S5933" s="5">
        <f t="shared" si="5056"/>
        <v>0</v>
      </c>
      <c r="T5933" s="5">
        <v>20531.52331</v>
      </c>
      <c r="U5933" s="5">
        <f t="shared" si="5056"/>
        <v>0</v>
      </c>
      <c r="V5933" s="36">
        <f t="shared" si="5056"/>
        <v>0</v>
      </c>
      <c r="W5933" s="5">
        <f t="shared" si="5026"/>
        <v>94.904576945584395</v>
      </c>
      <c r="X5933" s="26"/>
      <c r="Y5933" s="2" t="s">
        <v>1236</v>
      </c>
    </row>
    <row r="5934" spans="1:25" ht="78.75" x14ac:dyDescent="0.25">
      <c r="A5934" s="4" t="s">
        <v>373</v>
      </c>
      <c r="B5934" s="4" t="s">
        <v>1359</v>
      </c>
      <c r="C5934" s="4" t="s">
        <v>377</v>
      </c>
      <c r="D5934" s="4" t="s">
        <v>18</v>
      </c>
      <c r="E5934" s="14" t="s">
        <v>462</v>
      </c>
      <c r="F5934" s="5"/>
      <c r="G5934" s="5"/>
      <c r="H5934" s="5"/>
      <c r="I5934" s="5"/>
      <c r="J5934" s="5"/>
      <c r="K5934" s="5"/>
      <c r="L5934" s="5"/>
      <c r="M5934" s="5">
        <f t="shared" si="5054"/>
        <v>0</v>
      </c>
      <c r="N5934" s="5">
        <v>372.1</v>
      </c>
      <c r="O5934" s="5">
        <v>0</v>
      </c>
      <c r="P5934" s="5">
        <v>0</v>
      </c>
      <c r="Q5934" s="5">
        <v>0</v>
      </c>
      <c r="R5934" s="5">
        <v>0</v>
      </c>
      <c r="S5934" s="5">
        <v>0</v>
      </c>
      <c r="T5934" s="5">
        <v>333.84311000000002</v>
      </c>
      <c r="U5934" s="5">
        <v>0</v>
      </c>
      <c r="V5934" s="36">
        <v>0</v>
      </c>
      <c r="W5934" s="5">
        <f t="shared" si="5026"/>
        <v>89.718653587745237</v>
      </c>
      <c r="X5934" s="26"/>
      <c r="Y5934" s="2" t="s">
        <v>1236</v>
      </c>
    </row>
    <row r="5935" spans="1:25" ht="31.5" x14ac:dyDescent="0.25">
      <c r="A5935" s="4" t="s">
        <v>373</v>
      </c>
      <c r="B5935" s="4" t="s">
        <v>1359</v>
      </c>
      <c r="C5935" s="4" t="s">
        <v>377</v>
      </c>
      <c r="D5935" s="4" t="s">
        <v>28</v>
      </c>
      <c r="E5935" s="14" t="s">
        <v>464</v>
      </c>
      <c r="F5935" s="5">
        <f t="shared" ref="F5935:L5935" si="5057">F5936</f>
        <v>22344.100000000002</v>
      </c>
      <c r="G5935" s="5">
        <f t="shared" si="5057"/>
        <v>22344.100000000002</v>
      </c>
      <c r="H5935" s="5">
        <f t="shared" si="5057"/>
        <v>22344.100000000002</v>
      </c>
      <c r="I5935" s="5">
        <f t="shared" si="5057"/>
        <v>0</v>
      </c>
      <c r="J5935" s="5">
        <f t="shared" si="5057"/>
        <v>0</v>
      </c>
      <c r="K5935" s="5">
        <f t="shared" si="5057"/>
        <v>0</v>
      </c>
      <c r="L5935" s="5">
        <f t="shared" si="5057"/>
        <v>-8055.918999999999</v>
      </c>
      <c r="M5935" s="5">
        <f t="shared" si="5054"/>
        <v>14288.181000000004</v>
      </c>
      <c r="N5935" s="5">
        <v>372.1</v>
      </c>
      <c r="O5935" s="5">
        <f>O5936</f>
        <v>13454.989800000001</v>
      </c>
      <c r="P5935" s="5">
        <f t="shared" ref="P5935:V5935" si="5058">P5936</f>
        <v>0</v>
      </c>
      <c r="Q5935" s="5">
        <f t="shared" si="5058"/>
        <v>0</v>
      </c>
      <c r="R5935" s="5">
        <f t="shared" si="5058"/>
        <v>0</v>
      </c>
      <c r="S5935" s="5">
        <f t="shared" si="5058"/>
        <v>0</v>
      </c>
      <c r="T5935" s="5">
        <v>333.84311000000002</v>
      </c>
      <c r="U5935" s="5">
        <f t="shared" si="5058"/>
        <v>0</v>
      </c>
      <c r="V5935" s="36">
        <f t="shared" si="5058"/>
        <v>0</v>
      </c>
      <c r="W5935" s="5">
        <f t="shared" si="5026"/>
        <v>89.718653587745237</v>
      </c>
      <c r="X5935" s="26"/>
    </row>
    <row r="5936" spans="1:25" ht="31.5" x14ac:dyDescent="0.25">
      <c r="A5936" s="4" t="s">
        <v>373</v>
      </c>
      <c r="B5936" s="4" t="s">
        <v>1359</v>
      </c>
      <c r="C5936" s="4" t="s">
        <v>377</v>
      </c>
      <c r="D5936" s="4" t="s">
        <v>11</v>
      </c>
      <c r="E5936" s="14" t="s">
        <v>465</v>
      </c>
      <c r="F5936" s="5">
        <f t="shared" ref="F5936:L5936" si="5059">F5937+F5945+F5948</f>
        <v>22344.100000000002</v>
      </c>
      <c r="G5936" s="5">
        <f t="shared" si="5059"/>
        <v>22344.100000000002</v>
      </c>
      <c r="H5936" s="5">
        <f t="shared" si="5059"/>
        <v>22344.100000000002</v>
      </c>
      <c r="I5936" s="5">
        <f t="shared" si="5059"/>
        <v>0</v>
      </c>
      <c r="J5936" s="5">
        <f t="shared" si="5059"/>
        <v>0</v>
      </c>
      <c r="K5936" s="5">
        <f t="shared" si="5059"/>
        <v>0</v>
      </c>
      <c r="L5936" s="5">
        <f t="shared" si="5059"/>
        <v>-8055.918999999999</v>
      </c>
      <c r="M5936" s="5">
        <f t="shared" si="5054"/>
        <v>14288.181000000004</v>
      </c>
      <c r="N5936" s="5">
        <v>21259.759999999998</v>
      </c>
      <c r="O5936" s="5">
        <f>O5937+O5945+O5948</f>
        <v>13454.989800000001</v>
      </c>
      <c r="P5936" s="5">
        <f t="shared" ref="P5936:V5936" si="5060">P5937+P5945+P5948</f>
        <v>0</v>
      </c>
      <c r="Q5936" s="5">
        <f t="shared" si="5060"/>
        <v>0</v>
      </c>
      <c r="R5936" s="5">
        <f t="shared" si="5060"/>
        <v>0</v>
      </c>
      <c r="S5936" s="5">
        <f t="shared" si="5060"/>
        <v>0</v>
      </c>
      <c r="T5936" s="5">
        <v>20195.680199999999</v>
      </c>
      <c r="U5936" s="5">
        <f t="shared" si="5060"/>
        <v>0</v>
      </c>
      <c r="V5936" s="36">
        <f t="shared" si="5060"/>
        <v>0</v>
      </c>
      <c r="W5936" s="5">
        <f t="shared" si="5026"/>
        <v>94.994864476362864</v>
      </c>
      <c r="X5936" s="26"/>
    </row>
    <row r="5937" spans="1:24" ht="31.5" x14ac:dyDescent="0.25">
      <c r="A5937" s="4" t="s">
        <v>373</v>
      </c>
      <c r="B5937" s="4" t="s">
        <v>1359</v>
      </c>
      <c r="C5937" s="4" t="s">
        <v>377</v>
      </c>
      <c r="D5937" s="4" t="s">
        <v>12</v>
      </c>
      <c r="E5937" s="14" t="s">
        <v>466</v>
      </c>
      <c r="F5937" s="5">
        <f t="shared" ref="F5937:L5937" si="5061">F5942+F5938</f>
        <v>22344.100000000002</v>
      </c>
      <c r="G5937" s="5">
        <f t="shared" si="5061"/>
        <v>22344.100000000002</v>
      </c>
      <c r="H5937" s="5">
        <f t="shared" si="5061"/>
        <v>22344.100000000002</v>
      </c>
      <c r="I5937" s="5">
        <f t="shared" si="5061"/>
        <v>0</v>
      </c>
      <c r="J5937" s="5">
        <f t="shared" si="5061"/>
        <v>0</v>
      </c>
      <c r="K5937" s="5">
        <f t="shared" si="5061"/>
        <v>0</v>
      </c>
      <c r="L5937" s="5">
        <f t="shared" si="5061"/>
        <v>-8055.918999999999</v>
      </c>
      <c r="M5937" s="5">
        <f t="shared" si="5054"/>
        <v>14288.181000000004</v>
      </c>
      <c r="N5937" s="5">
        <v>21259.759999999998</v>
      </c>
      <c r="O5937" s="5">
        <f t="shared" ref="O5937:V5937" si="5062">O5942+O5938+O5940</f>
        <v>13454.989800000001</v>
      </c>
      <c r="P5937" s="5">
        <f t="shared" si="5062"/>
        <v>0</v>
      </c>
      <c r="Q5937" s="5">
        <f t="shared" si="5062"/>
        <v>0</v>
      </c>
      <c r="R5937" s="5">
        <f t="shared" si="5062"/>
        <v>0</v>
      </c>
      <c r="S5937" s="5">
        <f t="shared" si="5062"/>
        <v>0</v>
      </c>
      <c r="T5937" s="5">
        <v>20195.680199999999</v>
      </c>
      <c r="U5937" s="5">
        <f t="shared" si="5062"/>
        <v>0</v>
      </c>
      <c r="V5937" s="5">
        <f t="shared" si="5062"/>
        <v>0</v>
      </c>
      <c r="W5937" s="5">
        <f t="shared" si="5026"/>
        <v>94.994864476362864</v>
      </c>
      <c r="X5937" s="26"/>
    </row>
    <row r="5938" spans="1:24" x14ac:dyDescent="0.25">
      <c r="A5938" s="4" t="s">
        <v>373</v>
      </c>
      <c r="B5938" s="4" t="s">
        <v>1359</v>
      </c>
      <c r="C5938" s="4" t="s">
        <v>377</v>
      </c>
      <c r="D5938" s="4" t="s">
        <v>13</v>
      </c>
      <c r="E5938" s="14" t="s">
        <v>480</v>
      </c>
      <c r="F5938" s="5">
        <f t="shared" ref="F5938:L5938" si="5063">F5939</f>
        <v>663.9</v>
      </c>
      <c r="G5938" s="5">
        <f t="shared" si="5063"/>
        <v>663.9</v>
      </c>
      <c r="H5938" s="5">
        <f t="shared" si="5063"/>
        <v>663.9</v>
      </c>
      <c r="I5938" s="5">
        <f t="shared" si="5063"/>
        <v>0</v>
      </c>
      <c r="J5938" s="5">
        <f t="shared" si="5063"/>
        <v>0</v>
      </c>
      <c r="K5938" s="5">
        <f t="shared" si="5063"/>
        <v>0</v>
      </c>
      <c r="L5938" s="5">
        <f t="shared" si="5063"/>
        <v>-154.17500000000001</v>
      </c>
      <c r="M5938" s="5">
        <f t="shared" si="5054"/>
        <v>509.72499999999997</v>
      </c>
      <c r="N5938" s="5">
        <v>2</v>
      </c>
      <c r="O5938" s="5">
        <f>O5939</f>
        <v>164.05888999999999</v>
      </c>
      <c r="P5938" s="5">
        <f t="shared" ref="P5938:V5938" si="5064">P5939</f>
        <v>0</v>
      </c>
      <c r="Q5938" s="5">
        <f t="shared" si="5064"/>
        <v>0</v>
      </c>
      <c r="R5938" s="5">
        <f t="shared" si="5064"/>
        <v>0</v>
      </c>
      <c r="S5938" s="5">
        <f t="shared" si="5064"/>
        <v>0</v>
      </c>
      <c r="T5938" s="5">
        <v>2</v>
      </c>
      <c r="U5938" s="5">
        <f t="shared" si="5064"/>
        <v>0</v>
      </c>
      <c r="V5938" s="36">
        <f t="shared" si="5064"/>
        <v>0</v>
      </c>
      <c r="W5938" s="5">
        <f t="shared" si="5026"/>
        <v>100</v>
      </c>
      <c r="X5938" s="26"/>
    </row>
    <row r="5939" spans="1:24" x14ac:dyDescent="0.25">
      <c r="A5939" s="4" t="s">
        <v>373</v>
      </c>
      <c r="B5939" s="4" t="s">
        <v>1359</v>
      </c>
      <c r="C5939" s="4" t="s">
        <v>377</v>
      </c>
      <c r="D5939" s="4" t="s">
        <v>20</v>
      </c>
      <c r="E5939" s="14" t="s">
        <v>483</v>
      </c>
      <c r="F5939" s="5">
        <v>663.9</v>
      </c>
      <c r="G5939" s="5">
        <v>663.9</v>
      </c>
      <c r="H5939" s="5">
        <v>663.9</v>
      </c>
      <c r="I5939" s="5"/>
      <c r="J5939" s="5"/>
      <c r="K5939" s="5"/>
      <c r="L5939" s="5">
        <v>-154.17500000000001</v>
      </c>
      <c r="M5939" s="5">
        <f t="shared" si="5054"/>
        <v>509.72499999999997</v>
      </c>
      <c r="N5939" s="5">
        <v>2</v>
      </c>
      <c r="O5939" s="5">
        <v>164.05888999999999</v>
      </c>
      <c r="P5939" s="5">
        <v>0</v>
      </c>
      <c r="Q5939" s="5">
        <v>0</v>
      </c>
      <c r="R5939" s="5">
        <v>0</v>
      </c>
      <c r="S5939" s="5">
        <v>0</v>
      </c>
      <c r="T5939" s="5">
        <v>2</v>
      </c>
      <c r="U5939" s="5">
        <v>0</v>
      </c>
      <c r="V5939" s="36">
        <v>0</v>
      </c>
      <c r="W5939" s="5">
        <f t="shared" si="5026"/>
        <v>100</v>
      </c>
      <c r="X5939" s="26"/>
    </row>
    <row r="5940" spans="1:24" ht="47.25" x14ac:dyDescent="0.25">
      <c r="A5940" s="4" t="s">
        <v>373</v>
      </c>
      <c r="B5940" s="4" t="s">
        <v>1359</v>
      </c>
      <c r="C5940" s="4" t="s">
        <v>36</v>
      </c>
      <c r="D5940" s="4"/>
      <c r="E5940" s="14" t="s">
        <v>732</v>
      </c>
      <c r="F5940" s="5"/>
      <c r="G5940" s="5"/>
      <c r="H5940" s="5"/>
      <c r="I5940" s="5"/>
      <c r="J5940" s="5"/>
      <c r="K5940" s="5"/>
      <c r="L5940" s="5"/>
      <c r="M5940" s="5">
        <f>M5941</f>
        <v>0</v>
      </c>
      <c r="N5940" s="5">
        <v>26.44</v>
      </c>
      <c r="O5940" s="5">
        <f t="shared" ref="O5940:V5940" si="5065">O5941</f>
        <v>0</v>
      </c>
      <c r="P5940" s="5">
        <f t="shared" si="5065"/>
        <v>0</v>
      </c>
      <c r="Q5940" s="5">
        <f t="shared" si="5065"/>
        <v>0</v>
      </c>
      <c r="R5940" s="5">
        <f t="shared" si="5065"/>
        <v>0</v>
      </c>
      <c r="S5940" s="5">
        <f t="shared" si="5065"/>
        <v>0</v>
      </c>
      <c r="T5940" s="5">
        <v>1.01952</v>
      </c>
      <c r="U5940" s="5">
        <f t="shared" si="5065"/>
        <v>0</v>
      </c>
      <c r="V5940" s="5">
        <f t="shared" si="5065"/>
        <v>0</v>
      </c>
      <c r="W5940" s="5">
        <f t="shared" si="5026"/>
        <v>3.8559757942511346</v>
      </c>
      <c r="X5940" s="26"/>
    </row>
    <row r="5941" spans="1:24" ht="47.25" x14ac:dyDescent="0.25">
      <c r="A5941" s="4" t="s">
        <v>373</v>
      </c>
      <c r="B5941" s="4" t="s">
        <v>1359</v>
      </c>
      <c r="C5941" s="4" t="s">
        <v>1081</v>
      </c>
      <c r="D5941" s="4"/>
      <c r="E5941" s="14" t="s">
        <v>1083</v>
      </c>
      <c r="F5941" s="5"/>
      <c r="G5941" s="5"/>
      <c r="H5941" s="5"/>
      <c r="I5941" s="5"/>
      <c r="J5941" s="5"/>
      <c r="K5941" s="5"/>
      <c r="L5941" s="5"/>
      <c r="M5941" s="5">
        <v>0</v>
      </c>
      <c r="N5941" s="5">
        <v>26.44</v>
      </c>
      <c r="O5941" s="5">
        <v>0</v>
      </c>
      <c r="P5941" s="5">
        <v>0</v>
      </c>
      <c r="Q5941" s="5">
        <v>0</v>
      </c>
      <c r="R5941" s="5">
        <v>0</v>
      </c>
      <c r="S5941" s="5">
        <v>0</v>
      </c>
      <c r="T5941" s="5">
        <v>1.01952</v>
      </c>
      <c r="U5941" s="5">
        <v>0</v>
      </c>
      <c r="V5941" s="5">
        <v>0</v>
      </c>
      <c r="W5941" s="5">
        <f t="shared" si="5026"/>
        <v>3.8559757942511346</v>
      </c>
      <c r="X5941" s="26"/>
    </row>
    <row r="5942" spans="1:24" ht="31.5" x14ac:dyDescent="0.25">
      <c r="A5942" s="4" t="s">
        <v>373</v>
      </c>
      <c r="B5942" s="4" t="s">
        <v>1359</v>
      </c>
      <c r="C5942" s="4" t="s">
        <v>1082</v>
      </c>
      <c r="D5942" s="4"/>
      <c r="E5942" s="14" t="s">
        <v>1084</v>
      </c>
      <c r="F5942" s="5">
        <f t="shared" ref="F5942:L5942" si="5066">F5944+F5943</f>
        <v>21680.2</v>
      </c>
      <c r="G5942" s="5">
        <f t="shared" si="5066"/>
        <v>21680.2</v>
      </c>
      <c r="H5942" s="5">
        <f t="shared" si="5066"/>
        <v>21680.2</v>
      </c>
      <c r="I5942" s="5">
        <f t="shared" si="5066"/>
        <v>0</v>
      </c>
      <c r="J5942" s="5">
        <f t="shared" si="5066"/>
        <v>0</v>
      </c>
      <c r="K5942" s="5">
        <f t="shared" si="5066"/>
        <v>0</v>
      </c>
      <c r="L5942" s="5">
        <f t="shared" si="5066"/>
        <v>-7901.7439999999988</v>
      </c>
      <c r="M5942" s="5">
        <f t="shared" si="5054"/>
        <v>13778.456000000002</v>
      </c>
      <c r="N5942" s="5">
        <v>26.44</v>
      </c>
      <c r="O5942" s="5">
        <f>O5944+O5943</f>
        <v>13290.930910000001</v>
      </c>
      <c r="P5942" s="5">
        <f t="shared" ref="P5942:V5942" si="5067">P5944+P5943</f>
        <v>0</v>
      </c>
      <c r="Q5942" s="5">
        <f t="shared" si="5067"/>
        <v>0</v>
      </c>
      <c r="R5942" s="5">
        <f t="shared" si="5067"/>
        <v>0</v>
      </c>
      <c r="S5942" s="5">
        <f t="shared" si="5067"/>
        <v>0</v>
      </c>
      <c r="T5942" s="5">
        <v>1.01952</v>
      </c>
      <c r="U5942" s="5">
        <f t="shared" si="5067"/>
        <v>0</v>
      </c>
      <c r="V5942" s="36">
        <f t="shared" si="5067"/>
        <v>0</v>
      </c>
      <c r="W5942" s="5">
        <f t="shared" si="5026"/>
        <v>3.8559757942511346</v>
      </c>
      <c r="X5942" s="26"/>
    </row>
    <row r="5943" spans="1:24" ht="31.5" x14ac:dyDescent="0.25">
      <c r="A5943" s="4" t="s">
        <v>373</v>
      </c>
      <c r="B5943" s="4" t="s">
        <v>1359</v>
      </c>
      <c r="C5943" s="4" t="s">
        <v>1082</v>
      </c>
      <c r="D5943" s="4" t="s">
        <v>11</v>
      </c>
      <c r="E5943" s="14" t="s">
        <v>465</v>
      </c>
      <c r="F5943" s="5">
        <v>2476.4</v>
      </c>
      <c r="G5943" s="5">
        <v>2476.4</v>
      </c>
      <c r="H5943" s="5">
        <v>2476.4</v>
      </c>
      <c r="I5943" s="5"/>
      <c r="J5943" s="5"/>
      <c r="K5943" s="5"/>
      <c r="L5943" s="5">
        <f>-89.599-96.289-27.572</f>
        <v>-213.46</v>
      </c>
      <c r="M5943" s="5">
        <f t="shared" si="5054"/>
        <v>2262.94</v>
      </c>
      <c r="N5943" s="5">
        <v>26.44</v>
      </c>
      <c r="O5943" s="5">
        <v>1915.2928999999999</v>
      </c>
      <c r="P5943" s="5">
        <v>0</v>
      </c>
      <c r="Q5943" s="5">
        <v>0</v>
      </c>
      <c r="R5943" s="5">
        <v>0</v>
      </c>
      <c r="S5943" s="5">
        <v>0</v>
      </c>
      <c r="T5943" s="5">
        <v>1.01952</v>
      </c>
      <c r="U5943" s="5">
        <v>0</v>
      </c>
      <c r="V5943" s="36">
        <v>0</v>
      </c>
      <c r="W5943" s="5">
        <f t="shared" si="5026"/>
        <v>3.8559757942511346</v>
      </c>
      <c r="X5943" s="26"/>
    </row>
    <row r="5944" spans="1:24" ht="31.5" x14ac:dyDescent="0.25">
      <c r="A5944" s="4" t="s">
        <v>373</v>
      </c>
      <c r="B5944" s="4" t="s">
        <v>1359</v>
      </c>
      <c r="C5944" s="4" t="s">
        <v>1082</v>
      </c>
      <c r="D5944" s="4" t="s">
        <v>12</v>
      </c>
      <c r="E5944" s="14" t="s">
        <v>466</v>
      </c>
      <c r="F5944" s="5">
        <v>19203.8</v>
      </c>
      <c r="G5944" s="5">
        <v>19203.8</v>
      </c>
      <c r="H5944" s="5">
        <v>19203.8</v>
      </c>
      <c r="I5944" s="5"/>
      <c r="J5944" s="5"/>
      <c r="K5944" s="5"/>
      <c r="L5944" s="5">
        <f>1397.94-6258.919-1705.65-813.793-307.862</f>
        <v>-7688.2839999999987</v>
      </c>
      <c r="M5944" s="5">
        <f t="shared" si="5054"/>
        <v>11515.516</v>
      </c>
      <c r="N5944" s="5">
        <v>26.44</v>
      </c>
      <c r="O5944" s="5">
        <v>11375.638010000001</v>
      </c>
      <c r="P5944" s="5">
        <v>0</v>
      </c>
      <c r="Q5944" s="5">
        <v>0</v>
      </c>
      <c r="R5944" s="5">
        <v>0</v>
      </c>
      <c r="S5944" s="5">
        <v>0</v>
      </c>
      <c r="T5944" s="5">
        <v>1.01952</v>
      </c>
      <c r="U5944" s="5">
        <v>0</v>
      </c>
      <c r="V5944" s="36">
        <v>0</v>
      </c>
      <c r="W5944" s="5">
        <f t="shared" si="5026"/>
        <v>3.8559757942511346</v>
      </c>
      <c r="X5944" s="26"/>
    </row>
    <row r="5945" spans="1:24" x14ac:dyDescent="0.25">
      <c r="A5945" s="9" t="s">
        <v>373</v>
      </c>
      <c r="B5945" s="9" t="s">
        <v>1318</v>
      </c>
      <c r="C5945" s="9"/>
      <c r="D5945" s="9"/>
      <c r="E5945" s="13" t="s">
        <v>440</v>
      </c>
      <c r="F5945" s="5">
        <f t="shared" ref="F5945:L5946" si="5068">F5946</f>
        <v>0</v>
      </c>
      <c r="G5945" s="5">
        <f t="shared" si="5068"/>
        <v>0</v>
      </c>
      <c r="H5945" s="5">
        <f t="shared" si="5068"/>
        <v>0</v>
      </c>
      <c r="I5945" s="5">
        <f t="shared" si="5068"/>
        <v>0</v>
      </c>
      <c r="J5945" s="5">
        <f t="shared" si="5068"/>
        <v>0</v>
      </c>
      <c r="K5945" s="5">
        <f t="shared" si="5068"/>
        <v>0</v>
      </c>
      <c r="L5945" s="5">
        <f t="shared" si="5068"/>
        <v>0</v>
      </c>
      <c r="M5945" s="5">
        <f t="shared" si="5054"/>
        <v>0</v>
      </c>
      <c r="N5945" s="11">
        <v>44950.8</v>
      </c>
      <c r="O5945" s="5">
        <f>O5946</f>
        <v>0</v>
      </c>
      <c r="P5945" s="5">
        <f t="shared" ref="P5945:V5946" si="5069">P5946</f>
        <v>0</v>
      </c>
      <c r="Q5945" s="5">
        <f t="shared" si="5069"/>
        <v>0</v>
      </c>
      <c r="R5945" s="5">
        <f t="shared" si="5069"/>
        <v>0</v>
      </c>
      <c r="S5945" s="5">
        <f t="shared" si="5069"/>
        <v>0</v>
      </c>
      <c r="T5945" s="11">
        <v>44855.72552</v>
      </c>
      <c r="U5945" s="5">
        <f t="shared" si="5069"/>
        <v>0</v>
      </c>
      <c r="V5945" s="36">
        <f t="shared" si="5069"/>
        <v>0</v>
      </c>
      <c r="W5945" s="11">
        <f t="shared" si="5026"/>
        <v>99.78849212917234</v>
      </c>
      <c r="X5945" s="26"/>
    </row>
    <row r="5946" spans="1:24" ht="31.5" x14ac:dyDescent="0.25">
      <c r="A5946" s="4" t="s">
        <v>373</v>
      </c>
      <c r="B5946" s="4" t="s">
        <v>1318</v>
      </c>
      <c r="C5946" s="4" t="s">
        <v>22</v>
      </c>
      <c r="D5946" s="4"/>
      <c r="E5946" s="14" t="s">
        <v>699</v>
      </c>
      <c r="F5946" s="5">
        <f t="shared" si="5068"/>
        <v>0</v>
      </c>
      <c r="G5946" s="5">
        <f t="shared" si="5068"/>
        <v>0</v>
      </c>
      <c r="H5946" s="5">
        <f t="shared" si="5068"/>
        <v>0</v>
      </c>
      <c r="I5946" s="5">
        <f t="shared" si="5068"/>
        <v>0</v>
      </c>
      <c r="J5946" s="5">
        <f t="shared" si="5068"/>
        <v>0</v>
      </c>
      <c r="K5946" s="5">
        <f t="shared" si="5068"/>
        <v>0</v>
      </c>
      <c r="L5946" s="5">
        <f t="shared" si="5068"/>
        <v>0</v>
      </c>
      <c r="M5946" s="5">
        <f t="shared" si="5054"/>
        <v>0</v>
      </c>
      <c r="N5946" s="5">
        <v>44950.8</v>
      </c>
      <c r="O5946" s="5">
        <f>O5947</f>
        <v>0</v>
      </c>
      <c r="P5946" s="5">
        <f t="shared" si="5069"/>
        <v>0</v>
      </c>
      <c r="Q5946" s="5">
        <f t="shared" si="5069"/>
        <v>0</v>
      </c>
      <c r="R5946" s="5">
        <f t="shared" si="5069"/>
        <v>0</v>
      </c>
      <c r="S5946" s="5">
        <f t="shared" si="5069"/>
        <v>0</v>
      </c>
      <c r="T5946" s="5">
        <v>44855.72552</v>
      </c>
      <c r="U5946" s="5">
        <f t="shared" si="5069"/>
        <v>0</v>
      </c>
      <c r="V5946" s="36">
        <f t="shared" si="5069"/>
        <v>0</v>
      </c>
      <c r="W5946" s="5">
        <f t="shared" si="5026"/>
        <v>99.78849212917234</v>
      </c>
      <c r="X5946" s="26"/>
    </row>
    <row r="5947" spans="1:24" x14ac:dyDescent="0.25">
      <c r="A5947" s="4" t="s">
        <v>373</v>
      </c>
      <c r="B5947" s="4" t="s">
        <v>1318</v>
      </c>
      <c r="C5947" s="4" t="s">
        <v>23</v>
      </c>
      <c r="D5947" s="4"/>
      <c r="E5947" s="14" t="s">
        <v>705</v>
      </c>
      <c r="F5947" s="5"/>
      <c r="G5947" s="5"/>
      <c r="H5947" s="5"/>
      <c r="I5947" s="5"/>
      <c r="J5947" s="5"/>
      <c r="K5947" s="5"/>
      <c r="L5947" s="5"/>
      <c r="M5947" s="5">
        <f t="shared" si="5054"/>
        <v>0</v>
      </c>
      <c r="N5947" s="5">
        <v>44950.8</v>
      </c>
      <c r="O5947" s="5">
        <v>0</v>
      </c>
      <c r="P5947" s="5">
        <v>0</v>
      </c>
      <c r="Q5947" s="5">
        <v>0</v>
      </c>
      <c r="R5947" s="5">
        <v>0</v>
      </c>
      <c r="S5947" s="5">
        <v>0</v>
      </c>
      <c r="T5947" s="5">
        <v>44855.72552</v>
      </c>
      <c r="U5947" s="5">
        <v>0</v>
      </c>
      <c r="V5947" s="36">
        <v>0</v>
      </c>
      <c r="W5947" s="5">
        <f t="shared" si="5026"/>
        <v>99.78849212917234</v>
      </c>
      <c r="X5947" s="26"/>
    </row>
    <row r="5948" spans="1:24" ht="31.5" x14ac:dyDescent="0.25">
      <c r="A5948" s="4" t="s">
        <v>373</v>
      </c>
      <c r="B5948" s="4" t="s">
        <v>1318</v>
      </c>
      <c r="C5948" s="4" t="s">
        <v>348</v>
      </c>
      <c r="D5948" s="4"/>
      <c r="E5948" s="14" t="s">
        <v>707</v>
      </c>
      <c r="F5948" s="5">
        <f t="shared" ref="F5948:L5949" si="5070">F5949</f>
        <v>0</v>
      </c>
      <c r="G5948" s="5">
        <f t="shared" si="5070"/>
        <v>0</v>
      </c>
      <c r="H5948" s="5">
        <f t="shared" si="5070"/>
        <v>0</v>
      </c>
      <c r="I5948" s="5">
        <f t="shared" si="5070"/>
        <v>0</v>
      </c>
      <c r="J5948" s="5">
        <f t="shared" si="5070"/>
        <v>0</v>
      </c>
      <c r="K5948" s="5">
        <f t="shared" si="5070"/>
        <v>0</v>
      </c>
      <c r="L5948" s="5">
        <f t="shared" si="5070"/>
        <v>0</v>
      </c>
      <c r="M5948" s="5">
        <f t="shared" si="5054"/>
        <v>0</v>
      </c>
      <c r="N5948" s="5">
        <v>44834</v>
      </c>
      <c r="O5948" s="5">
        <f>O5949</f>
        <v>0</v>
      </c>
      <c r="P5948" s="5">
        <f t="shared" ref="P5948:V5949" si="5071">P5949</f>
        <v>0</v>
      </c>
      <c r="Q5948" s="5">
        <f t="shared" si="5071"/>
        <v>0</v>
      </c>
      <c r="R5948" s="5">
        <f t="shared" si="5071"/>
        <v>0</v>
      </c>
      <c r="S5948" s="5">
        <f t="shared" si="5071"/>
        <v>0</v>
      </c>
      <c r="T5948" s="5">
        <v>44832.445</v>
      </c>
      <c r="U5948" s="5">
        <f t="shared" si="5071"/>
        <v>0</v>
      </c>
      <c r="V5948" s="36">
        <f t="shared" si="5071"/>
        <v>0</v>
      </c>
      <c r="W5948" s="5">
        <f t="shared" si="5026"/>
        <v>99.996531650086979</v>
      </c>
      <c r="X5948" s="26"/>
    </row>
    <row r="5949" spans="1:24" ht="31.5" x14ac:dyDescent="0.25">
      <c r="A5949" s="4" t="s">
        <v>373</v>
      </c>
      <c r="B5949" s="4" t="s">
        <v>1318</v>
      </c>
      <c r="C5949" s="4" t="s">
        <v>348</v>
      </c>
      <c r="D5949" s="4" t="s">
        <v>11</v>
      </c>
      <c r="E5949" s="14" t="s">
        <v>465</v>
      </c>
      <c r="F5949" s="5">
        <f t="shared" si="5070"/>
        <v>0</v>
      </c>
      <c r="G5949" s="5">
        <f t="shared" si="5070"/>
        <v>0</v>
      </c>
      <c r="H5949" s="5">
        <f t="shared" si="5070"/>
        <v>0</v>
      </c>
      <c r="I5949" s="5">
        <f t="shared" si="5070"/>
        <v>0</v>
      </c>
      <c r="J5949" s="5">
        <f t="shared" si="5070"/>
        <v>0</v>
      </c>
      <c r="K5949" s="5">
        <f t="shared" si="5070"/>
        <v>0</v>
      </c>
      <c r="L5949" s="5">
        <f t="shared" si="5070"/>
        <v>0</v>
      </c>
      <c r="M5949" s="5">
        <f t="shared" si="5054"/>
        <v>0</v>
      </c>
      <c r="N5949" s="5">
        <v>44834</v>
      </c>
      <c r="O5949" s="5">
        <f>O5950</f>
        <v>0</v>
      </c>
      <c r="P5949" s="5">
        <f t="shared" si="5071"/>
        <v>0</v>
      </c>
      <c r="Q5949" s="5">
        <f t="shared" si="5071"/>
        <v>0</v>
      </c>
      <c r="R5949" s="5">
        <f t="shared" si="5071"/>
        <v>0</v>
      </c>
      <c r="S5949" s="5">
        <f t="shared" si="5071"/>
        <v>0</v>
      </c>
      <c r="T5949" s="5">
        <v>44832.445</v>
      </c>
      <c r="U5949" s="5">
        <f t="shared" si="5071"/>
        <v>0</v>
      </c>
      <c r="V5949" s="36">
        <f t="shared" si="5071"/>
        <v>0</v>
      </c>
      <c r="W5949" s="5">
        <f t="shared" si="5026"/>
        <v>99.996531650086979</v>
      </c>
      <c r="X5949" s="26"/>
    </row>
    <row r="5950" spans="1:24" ht="31.5" x14ac:dyDescent="0.25">
      <c r="A5950" s="4" t="s">
        <v>373</v>
      </c>
      <c r="B5950" s="4" t="s">
        <v>1318</v>
      </c>
      <c r="C5950" s="4" t="s">
        <v>348</v>
      </c>
      <c r="D5950" s="4" t="s">
        <v>12</v>
      </c>
      <c r="E5950" s="14" t="s">
        <v>466</v>
      </c>
      <c r="F5950" s="5"/>
      <c r="G5950" s="5"/>
      <c r="H5950" s="5"/>
      <c r="I5950" s="5"/>
      <c r="J5950" s="5"/>
      <c r="K5950" s="5"/>
      <c r="L5950" s="5"/>
      <c r="M5950" s="5">
        <f t="shared" si="5054"/>
        <v>0</v>
      </c>
      <c r="N5950" s="5">
        <v>44834</v>
      </c>
      <c r="O5950" s="5">
        <v>0</v>
      </c>
      <c r="P5950" s="5">
        <v>0</v>
      </c>
      <c r="Q5950" s="5">
        <v>0</v>
      </c>
      <c r="R5950" s="5">
        <v>0</v>
      </c>
      <c r="S5950" s="5">
        <v>0</v>
      </c>
      <c r="T5950" s="5">
        <v>44832.445</v>
      </c>
      <c r="U5950" s="5">
        <v>0</v>
      </c>
      <c r="V5950" s="36">
        <v>0</v>
      </c>
      <c r="W5950" s="5">
        <f t="shared" si="5026"/>
        <v>99.996531650086979</v>
      </c>
      <c r="X5950" s="26"/>
    </row>
    <row r="5951" spans="1:24" s="10" customFormat="1" ht="47.25" x14ac:dyDescent="0.25">
      <c r="A5951" s="4" t="s">
        <v>373</v>
      </c>
      <c r="B5951" s="4" t="s">
        <v>1318</v>
      </c>
      <c r="C5951" s="4" t="s">
        <v>773</v>
      </c>
      <c r="D5951" s="4"/>
      <c r="E5951" s="14" t="s">
        <v>1024</v>
      </c>
      <c r="F5951" s="11">
        <f t="shared" ref="F5951:L5953" si="5072">F5952</f>
        <v>82550</v>
      </c>
      <c r="G5951" s="11">
        <f t="shared" si="5072"/>
        <v>82550</v>
      </c>
      <c r="H5951" s="11">
        <f t="shared" si="5072"/>
        <v>82550</v>
      </c>
      <c r="I5951" s="11">
        <f t="shared" si="5072"/>
        <v>0</v>
      </c>
      <c r="J5951" s="11">
        <f t="shared" si="5072"/>
        <v>0</v>
      </c>
      <c r="K5951" s="11">
        <f t="shared" si="5072"/>
        <v>0</v>
      </c>
      <c r="L5951" s="11">
        <f t="shared" si="5072"/>
        <v>-1398</v>
      </c>
      <c r="M5951" s="11">
        <f t="shared" si="5054"/>
        <v>81152</v>
      </c>
      <c r="N5951" s="5">
        <v>1.8</v>
      </c>
      <c r="O5951" s="11">
        <f t="shared" ref="O5951:O5953" si="5073">O5952</f>
        <v>73245.688710000002</v>
      </c>
      <c r="P5951" s="11">
        <f t="shared" ref="P5951:V5953" si="5074">P5952</f>
        <v>0</v>
      </c>
      <c r="Q5951" s="11">
        <f t="shared" si="5074"/>
        <v>0</v>
      </c>
      <c r="R5951" s="11">
        <f t="shared" si="5074"/>
        <v>0</v>
      </c>
      <c r="S5951" s="11">
        <f t="shared" si="5074"/>
        <v>0</v>
      </c>
      <c r="T5951" s="5">
        <v>0.28051999999999999</v>
      </c>
      <c r="U5951" s="11">
        <f t="shared" si="5074"/>
        <v>0</v>
      </c>
      <c r="V5951" s="35">
        <f t="shared" si="5074"/>
        <v>0</v>
      </c>
      <c r="W5951" s="5">
        <f t="shared" si="5026"/>
        <v>15.584444444444442</v>
      </c>
      <c r="X5951" s="25"/>
    </row>
    <row r="5952" spans="1:24" ht="31.5" x14ac:dyDescent="0.25">
      <c r="A5952" s="4" t="s">
        <v>373</v>
      </c>
      <c r="B5952" s="4" t="s">
        <v>1318</v>
      </c>
      <c r="C5952" s="4" t="s">
        <v>773</v>
      </c>
      <c r="D5952" s="4" t="s">
        <v>11</v>
      </c>
      <c r="E5952" s="14" t="s">
        <v>465</v>
      </c>
      <c r="F5952" s="5">
        <f t="shared" si="5072"/>
        <v>82550</v>
      </c>
      <c r="G5952" s="5">
        <f t="shared" si="5072"/>
        <v>82550</v>
      </c>
      <c r="H5952" s="5">
        <f t="shared" si="5072"/>
        <v>82550</v>
      </c>
      <c r="I5952" s="5">
        <f t="shared" si="5072"/>
        <v>0</v>
      </c>
      <c r="J5952" s="5">
        <f t="shared" si="5072"/>
        <v>0</v>
      </c>
      <c r="K5952" s="5">
        <f t="shared" si="5072"/>
        <v>0</v>
      </c>
      <c r="L5952" s="5">
        <f t="shared" si="5072"/>
        <v>-1398</v>
      </c>
      <c r="M5952" s="5">
        <f t="shared" si="5054"/>
        <v>81152</v>
      </c>
      <c r="N5952" s="5">
        <v>1.8</v>
      </c>
      <c r="O5952" s="5">
        <f t="shared" si="5073"/>
        <v>73245.688710000002</v>
      </c>
      <c r="P5952" s="5">
        <f t="shared" si="5074"/>
        <v>0</v>
      </c>
      <c r="Q5952" s="5">
        <f t="shared" si="5074"/>
        <v>0</v>
      </c>
      <c r="R5952" s="5">
        <f t="shared" si="5074"/>
        <v>0</v>
      </c>
      <c r="S5952" s="5">
        <f t="shared" si="5074"/>
        <v>0</v>
      </c>
      <c r="T5952" s="5">
        <v>0.28051999999999999</v>
      </c>
      <c r="U5952" s="5">
        <f t="shared" si="5074"/>
        <v>0</v>
      </c>
      <c r="V5952" s="36">
        <f t="shared" si="5074"/>
        <v>0</v>
      </c>
      <c r="W5952" s="5">
        <f t="shared" si="5026"/>
        <v>15.584444444444442</v>
      </c>
      <c r="X5952" s="26"/>
    </row>
    <row r="5953" spans="1:24" ht="31.5" x14ac:dyDescent="0.25">
      <c r="A5953" s="4" t="s">
        <v>373</v>
      </c>
      <c r="B5953" s="4" t="s">
        <v>1318</v>
      </c>
      <c r="C5953" s="4" t="s">
        <v>773</v>
      </c>
      <c r="D5953" s="4" t="s">
        <v>12</v>
      </c>
      <c r="E5953" s="14" t="s">
        <v>466</v>
      </c>
      <c r="F5953" s="5">
        <f t="shared" si="5072"/>
        <v>82550</v>
      </c>
      <c r="G5953" s="5">
        <f t="shared" si="5072"/>
        <v>82550</v>
      </c>
      <c r="H5953" s="5">
        <f t="shared" si="5072"/>
        <v>82550</v>
      </c>
      <c r="I5953" s="5">
        <f t="shared" si="5072"/>
        <v>0</v>
      </c>
      <c r="J5953" s="5">
        <f t="shared" si="5072"/>
        <v>0</v>
      </c>
      <c r="K5953" s="5">
        <f t="shared" si="5072"/>
        <v>0</v>
      </c>
      <c r="L5953" s="5">
        <f t="shared" si="5072"/>
        <v>-1398</v>
      </c>
      <c r="M5953" s="5">
        <f t="shared" si="5054"/>
        <v>81152</v>
      </c>
      <c r="N5953" s="5">
        <v>1.8</v>
      </c>
      <c r="O5953" s="5">
        <f t="shared" si="5073"/>
        <v>73245.688710000002</v>
      </c>
      <c r="P5953" s="5">
        <f t="shared" si="5074"/>
        <v>0</v>
      </c>
      <c r="Q5953" s="5">
        <f t="shared" si="5074"/>
        <v>0</v>
      </c>
      <c r="R5953" s="5">
        <f t="shared" si="5074"/>
        <v>0</v>
      </c>
      <c r="S5953" s="5">
        <f t="shared" si="5074"/>
        <v>0</v>
      </c>
      <c r="T5953" s="5">
        <v>0.28051999999999999</v>
      </c>
      <c r="U5953" s="5">
        <f t="shared" si="5074"/>
        <v>0</v>
      </c>
      <c r="V5953" s="36">
        <f t="shared" si="5074"/>
        <v>0</v>
      </c>
      <c r="W5953" s="5">
        <f t="shared" si="5026"/>
        <v>15.584444444444442</v>
      </c>
      <c r="X5953" s="26"/>
    </row>
    <row r="5954" spans="1:24" ht="63" x14ac:dyDescent="0.25">
      <c r="A5954" s="4" t="s">
        <v>373</v>
      </c>
      <c r="B5954" s="4" t="s">
        <v>1318</v>
      </c>
      <c r="C5954" s="4" t="s">
        <v>774</v>
      </c>
      <c r="D5954" s="4"/>
      <c r="E5954" s="14" t="s">
        <v>1025</v>
      </c>
      <c r="F5954" s="5">
        <f t="shared" ref="F5954:L5954" si="5075">F5955+F5958</f>
        <v>82550</v>
      </c>
      <c r="G5954" s="5">
        <f t="shared" si="5075"/>
        <v>82550</v>
      </c>
      <c r="H5954" s="5">
        <f t="shared" si="5075"/>
        <v>82550</v>
      </c>
      <c r="I5954" s="5">
        <f t="shared" si="5075"/>
        <v>0</v>
      </c>
      <c r="J5954" s="5">
        <f t="shared" si="5075"/>
        <v>0</v>
      </c>
      <c r="K5954" s="5">
        <f t="shared" si="5075"/>
        <v>0</v>
      </c>
      <c r="L5954" s="5">
        <f t="shared" si="5075"/>
        <v>-1398</v>
      </c>
      <c r="M5954" s="5">
        <f t="shared" si="5054"/>
        <v>81152</v>
      </c>
      <c r="N5954" s="5">
        <v>115</v>
      </c>
      <c r="O5954" s="5">
        <f>O5955+O5958</f>
        <v>73245.688710000002</v>
      </c>
      <c r="P5954" s="5">
        <f t="shared" ref="P5954:V5954" si="5076">P5955+P5958</f>
        <v>0</v>
      </c>
      <c r="Q5954" s="5">
        <f t="shared" si="5076"/>
        <v>0</v>
      </c>
      <c r="R5954" s="5">
        <f t="shared" si="5076"/>
        <v>0</v>
      </c>
      <c r="S5954" s="5">
        <f t="shared" si="5076"/>
        <v>0</v>
      </c>
      <c r="T5954" s="5">
        <v>23</v>
      </c>
      <c r="U5954" s="5">
        <f t="shared" si="5076"/>
        <v>0</v>
      </c>
      <c r="V5954" s="36">
        <f t="shared" si="5076"/>
        <v>0</v>
      </c>
      <c r="W5954" s="5">
        <f t="shared" si="5026"/>
        <v>20</v>
      </c>
      <c r="X5954" s="26"/>
    </row>
    <row r="5955" spans="1:24" x14ac:dyDescent="0.25">
      <c r="A5955" s="4" t="s">
        <v>373</v>
      </c>
      <c r="B5955" s="4" t="s">
        <v>1318</v>
      </c>
      <c r="C5955" s="4" t="s">
        <v>774</v>
      </c>
      <c r="D5955" s="4" t="s">
        <v>117</v>
      </c>
      <c r="E5955" s="14" t="s">
        <v>467</v>
      </c>
      <c r="F5955" s="5">
        <f t="shared" ref="F5955:L5956" si="5077">F5956</f>
        <v>80000</v>
      </c>
      <c r="G5955" s="5">
        <f t="shared" si="5077"/>
        <v>80000</v>
      </c>
      <c r="H5955" s="5">
        <f t="shared" si="5077"/>
        <v>80000</v>
      </c>
      <c r="I5955" s="5">
        <f t="shared" si="5077"/>
        <v>0</v>
      </c>
      <c r="J5955" s="5">
        <f t="shared" si="5077"/>
        <v>0</v>
      </c>
      <c r="K5955" s="5">
        <f t="shared" si="5077"/>
        <v>0</v>
      </c>
      <c r="L5955" s="5">
        <f t="shared" si="5077"/>
        <v>0</v>
      </c>
      <c r="M5955" s="5">
        <f t="shared" si="5054"/>
        <v>80000</v>
      </c>
      <c r="N5955" s="5">
        <v>115</v>
      </c>
      <c r="O5955" s="5">
        <f>O5956</f>
        <v>72381.688710000002</v>
      </c>
      <c r="P5955" s="5">
        <f t="shared" ref="P5955:V5956" si="5078">P5956</f>
        <v>0</v>
      </c>
      <c r="Q5955" s="5">
        <f t="shared" si="5078"/>
        <v>0</v>
      </c>
      <c r="R5955" s="5">
        <f t="shared" si="5078"/>
        <v>0</v>
      </c>
      <c r="S5955" s="5">
        <f t="shared" si="5078"/>
        <v>0</v>
      </c>
      <c r="T5955" s="5">
        <v>23</v>
      </c>
      <c r="U5955" s="5">
        <f t="shared" si="5078"/>
        <v>0</v>
      </c>
      <c r="V5955" s="36">
        <f t="shared" si="5078"/>
        <v>0</v>
      </c>
      <c r="W5955" s="5">
        <f t="shared" si="5026"/>
        <v>20</v>
      </c>
      <c r="X5955" s="26"/>
    </row>
    <row r="5956" spans="1:24" x14ac:dyDescent="0.25">
      <c r="A5956" s="4" t="s">
        <v>373</v>
      </c>
      <c r="B5956" s="4" t="s">
        <v>1318</v>
      </c>
      <c r="C5956" s="4" t="s">
        <v>774</v>
      </c>
      <c r="D5956" s="4" t="s">
        <v>336</v>
      </c>
      <c r="E5956" s="14" t="s">
        <v>472</v>
      </c>
      <c r="F5956" s="5">
        <f t="shared" si="5077"/>
        <v>80000</v>
      </c>
      <c r="G5956" s="5">
        <f t="shared" si="5077"/>
        <v>80000</v>
      </c>
      <c r="H5956" s="5">
        <f t="shared" si="5077"/>
        <v>80000</v>
      </c>
      <c r="I5956" s="5">
        <f t="shared" si="5077"/>
        <v>0</v>
      </c>
      <c r="J5956" s="5">
        <f t="shared" si="5077"/>
        <v>0</v>
      </c>
      <c r="K5956" s="5">
        <f t="shared" si="5077"/>
        <v>0</v>
      </c>
      <c r="L5956" s="5">
        <f t="shared" si="5077"/>
        <v>0</v>
      </c>
      <c r="M5956" s="5">
        <f t="shared" si="5054"/>
        <v>80000</v>
      </c>
      <c r="N5956" s="5">
        <v>115</v>
      </c>
      <c r="O5956" s="5">
        <f>O5957</f>
        <v>72381.688710000002</v>
      </c>
      <c r="P5956" s="5">
        <f t="shared" si="5078"/>
        <v>0</v>
      </c>
      <c r="Q5956" s="5">
        <f t="shared" si="5078"/>
        <v>0</v>
      </c>
      <c r="R5956" s="5">
        <f t="shared" si="5078"/>
        <v>0</v>
      </c>
      <c r="S5956" s="5">
        <f t="shared" si="5078"/>
        <v>0</v>
      </c>
      <c r="T5956" s="5">
        <v>23</v>
      </c>
      <c r="U5956" s="5">
        <f t="shared" si="5078"/>
        <v>0</v>
      </c>
      <c r="V5956" s="36">
        <f t="shared" si="5078"/>
        <v>0</v>
      </c>
      <c r="W5956" s="5">
        <f t="shared" si="5026"/>
        <v>20</v>
      </c>
      <c r="X5956" s="26"/>
    </row>
    <row r="5957" spans="1:24" ht="31.5" x14ac:dyDescent="0.25">
      <c r="A5957" s="7" t="s">
        <v>381</v>
      </c>
      <c r="B5957" s="7" t="s">
        <v>1317</v>
      </c>
      <c r="C5957" s="7"/>
      <c r="D5957" s="7"/>
      <c r="E5957" s="18" t="s">
        <v>423</v>
      </c>
      <c r="F5957" s="5">
        <v>80000</v>
      </c>
      <c r="G5957" s="5">
        <v>80000</v>
      </c>
      <c r="H5957" s="5">
        <v>80000</v>
      </c>
      <c r="I5957" s="5"/>
      <c r="J5957" s="5"/>
      <c r="K5957" s="5"/>
      <c r="L5957" s="5"/>
      <c r="M5957" s="5">
        <f t="shared" si="5054"/>
        <v>80000</v>
      </c>
      <c r="N5957" s="8">
        <v>4253729.8725300003</v>
      </c>
      <c r="O5957" s="5">
        <v>72381.688710000002</v>
      </c>
      <c r="P5957" s="5">
        <v>0</v>
      </c>
      <c r="Q5957" s="5">
        <v>0</v>
      </c>
      <c r="R5957" s="5">
        <v>0</v>
      </c>
      <c r="S5957" s="5">
        <v>0</v>
      </c>
      <c r="T5957" s="8">
        <v>4065706.7067299997</v>
      </c>
      <c r="U5957" s="5">
        <v>0</v>
      </c>
      <c r="V5957" s="36">
        <v>0</v>
      </c>
      <c r="W5957" s="8">
        <f t="shared" si="5026"/>
        <v>95.579804749374702</v>
      </c>
      <c r="X5957" s="26"/>
    </row>
    <row r="5958" spans="1:24" x14ac:dyDescent="0.25">
      <c r="A5958" s="7" t="s">
        <v>381</v>
      </c>
      <c r="B5958" s="7" t="s">
        <v>5</v>
      </c>
      <c r="C5958" s="7"/>
      <c r="D5958" s="7"/>
      <c r="E5958" s="18" t="s">
        <v>425</v>
      </c>
      <c r="F5958" s="5">
        <f t="shared" ref="F5958:L5959" si="5079">F5959</f>
        <v>2550</v>
      </c>
      <c r="G5958" s="5">
        <f t="shared" si="5079"/>
        <v>2550</v>
      </c>
      <c r="H5958" s="5">
        <f t="shared" si="5079"/>
        <v>2550</v>
      </c>
      <c r="I5958" s="5">
        <f t="shared" si="5079"/>
        <v>0</v>
      </c>
      <c r="J5958" s="5">
        <f t="shared" si="5079"/>
        <v>0</v>
      </c>
      <c r="K5958" s="5">
        <f t="shared" si="5079"/>
        <v>0</v>
      </c>
      <c r="L5958" s="5">
        <f t="shared" si="5079"/>
        <v>-1398</v>
      </c>
      <c r="M5958" s="5">
        <f t="shared" si="5054"/>
        <v>1152</v>
      </c>
      <c r="N5958" s="8">
        <v>156207.84276</v>
      </c>
      <c r="O5958" s="5">
        <f>O5959</f>
        <v>864</v>
      </c>
      <c r="P5958" s="5">
        <f t="shared" ref="P5958:V5959" si="5080">P5959</f>
        <v>0</v>
      </c>
      <c r="Q5958" s="5">
        <f t="shared" si="5080"/>
        <v>0</v>
      </c>
      <c r="R5958" s="5">
        <f t="shared" si="5080"/>
        <v>0</v>
      </c>
      <c r="S5958" s="5">
        <f t="shared" si="5080"/>
        <v>0</v>
      </c>
      <c r="T5958" s="8">
        <v>155693.75938</v>
      </c>
      <c r="U5958" s="5">
        <f t="shared" si="5080"/>
        <v>0</v>
      </c>
      <c r="V5958" s="36">
        <f t="shared" si="5080"/>
        <v>0</v>
      </c>
      <c r="W5958" s="8">
        <f t="shared" si="5026"/>
        <v>99.67089784295284</v>
      </c>
      <c r="X5958" s="26"/>
    </row>
    <row r="5959" spans="1:24" x14ac:dyDescent="0.25">
      <c r="A5959" s="9" t="s">
        <v>381</v>
      </c>
      <c r="B5959" s="9" t="s">
        <v>1318</v>
      </c>
      <c r="C5959" s="9"/>
      <c r="D5959" s="9"/>
      <c r="E5959" s="13" t="s">
        <v>440</v>
      </c>
      <c r="F5959" s="5">
        <f t="shared" si="5079"/>
        <v>2550</v>
      </c>
      <c r="G5959" s="5">
        <f t="shared" si="5079"/>
        <v>2550</v>
      </c>
      <c r="H5959" s="5">
        <f t="shared" si="5079"/>
        <v>2550</v>
      </c>
      <c r="I5959" s="5">
        <f t="shared" si="5079"/>
        <v>0</v>
      </c>
      <c r="J5959" s="5">
        <f t="shared" si="5079"/>
        <v>0</v>
      </c>
      <c r="K5959" s="5">
        <f t="shared" si="5079"/>
        <v>0</v>
      </c>
      <c r="L5959" s="5">
        <f t="shared" si="5079"/>
        <v>-1398</v>
      </c>
      <c r="M5959" s="5">
        <f t="shared" si="5054"/>
        <v>1152</v>
      </c>
      <c r="N5959" s="11">
        <v>156207.84276</v>
      </c>
      <c r="O5959" s="5">
        <f>O5960</f>
        <v>864</v>
      </c>
      <c r="P5959" s="5">
        <f t="shared" si="5080"/>
        <v>0</v>
      </c>
      <c r="Q5959" s="5">
        <f t="shared" si="5080"/>
        <v>0</v>
      </c>
      <c r="R5959" s="5">
        <f t="shared" si="5080"/>
        <v>0</v>
      </c>
      <c r="S5959" s="5">
        <f t="shared" si="5080"/>
        <v>0</v>
      </c>
      <c r="T5959" s="11">
        <v>155693.75938</v>
      </c>
      <c r="U5959" s="5">
        <f t="shared" si="5080"/>
        <v>0</v>
      </c>
      <c r="V5959" s="36">
        <f t="shared" si="5080"/>
        <v>0</v>
      </c>
      <c r="W5959" s="11">
        <f t="shared" si="5026"/>
        <v>99.67089784295284</v>
      </c>
      <c r="X5959" s="26"/>
    </row>
    <row r="5960" spans="1:24" ht="31.5" x14ac:dyDescent="0.25">
      <c r="A5960" s="4" t="s">
        <v>381</v>
      </c>
      <c r="B5960" s="4" t="s">
        <v>1318</v>
      </c>
      <c r="C5960" s="4" t="s">
        <v>22</v>
      </c>
      <c r="D5960" s="4"/>
      <c r="E5960" s="14" t="s">
        <v>699</v>
      </c>
      <c r="F5960" s="5">
        <v>2550</v>
      </c>
      <c r="G5960" s="5">
        <v>2550</v>
      </c>
      <c r="H5960" s="5">
        <v>2550</v>
      </c>
      <c r="I5960" s="5"/>
      <c r="J5960" s="5"/>
      <c r="K5960" s="5"/>
      <c r="L5960" s="5">
        <v>-1398</v>
      </c>
      <c r="M5960" s="5">
        <f t="shared" si="5054"/>
        <v>1152</v>
      </c>
      <c r="N5960" s="5">
        <v>4.83</v>
      </c>
      <c r="O5960" s="5">
        <v>864</v>
      </c>
      <c r="P5960" s="5">
        <v>0</v>
      </c>
      <c r="Q5960" s="5">
        <v>0</v>
      </c>
      <c r="R5960" s="5">
        <v>0</v>
      </c>
      <c r="S5960" s="5">
        <v>0</v>
      </c>
      <c r="T5960" s="5">
        <v>4.83</v>
      </c>
      <c r="U5960" s="5">
        <v>0</v>
      </c>
      <c r="V5960" s="36">
        <v>0</v>
      </c>
      <c r="W5960" s="5">
        <f t="shared" si="5026"/>
        <v>100</v>
      </c>
      <c r="X5960" s="26"/>
    </row>
    <row r="5961" spans="1:24" s="10" customFormat="1" x14ac:dyDescent="0.25">
      <c r="A5961" s="4" t="s">
        <v>381</v>
      </c>
      <c r="B5961" s="4" t="s">
        <v>1318</v>
      </c>
      <c r="C5961" s="4" t="s">
        <v>23</v>
      </c>
      <c r="D5961" s="4"/>
      <c r="E5961" s="14" t="s">
        <v>705</v>
      </c>
      <c r="F5961" s="11">
        <f t="shared" ref="F5961:L5961" si="5081">F5969+F5962+F5979</f>
        <v>61513.399999999994</v>
      </c>
      <c r="G5961" s="11">
        <f t="shared" si="5081"/>
        <v>61513.399999999994</v>
      </c>
      <c r="H5961" s="11">
        <f t="shared" si="5081"/>
        <v>61513.399999999994</v>
      </c>
      <c r="I5961" s="11">
        <f t="shared" si="5081"/>
        <v>0</v>
      </c>
      <c r="J5961" s="11">
        <f t="shared" si="5081"/>
        <v>0</v>
      </c>
      <c r="K5961" s="11">
        <f t="shared" si="5081"/>
        <v>0</v>
      </c>
      <c r="L5961" s="11">
        <f t="shared" si="5081"/>
        <v>167.06899999999996</v>
      </c>
      <c r="M5961" s="11">
        <f t="shared" si="5054"/>
        <v>61680.468999999997</v>
      </c>
      <c r="N5961" s="5">
        <v>4.83</v>
      </c>
      <c r="O5961" s="11">
        <f>O5969+O5962+O5979</f>
        <v>47113.585549999996</v>
      </c>
      <c r="P5961" s="11">
        <f t="shared" ref="P5961:V5961" si="5082">P5969+P5962+P5979</f>
        <v>0</v>
      </c>
      <c r="Q5961" s="11">
        <f t="shared" si="5082"/>
        <v>0</v>
      </c>
      <c r="R5961" s="11">
        <f t="shared" si="5082"/>
        <v>0</v>
      </c>
      <c r="S5961" s="11">
        <f t="shared" si="5082"/>
        <v>0</v>
      </c>
      <c r="T5961" s="5">
        <v>4.83</v>
      </c>
      <c r="U5961" s="11">
        <f t="shared" si="5082"/>
        <v>0</v>
      </c>
      <c r="V5961" s="35">
        <f t="shared" si="5082"/>
        <v>0</v>
      </c>
      <c r="W5961" s="5">
        <f t="shared" si="5026"/>
        <v>100</v>
      </c>
      <c r="X5961" s="25"/>
    </row>
    <row r="5962" spans="1:24" ht="78.75" x14ac:dyDescent="0.25">
      <c r="A5962" s="4" t="s">
        <v>381</v>
      </c>
      <c r="B5962" s="4" t="s">
        <v>1318</v>
      </c>
      <c r="C5962" s="4" t="s">
        <v>382</v>
      </c>
      <c r="D5962" s="4"/>
      <c r="E5962" s="14" t="s">
        <v>717</v>
      </c>
      <c r="F5962" s="5">
        <f t="shared" ref="F5962:L5963" si="5083">F5963</f>
        <v>50004.399999999994</v>
      </c>
      <c r="G5962" s="5">
        <f t="shared" si="5083"/>
        <v>50004.399999999994</v>
      </c>
      <c r="H5962" s="5">
        <f t="shared" si="5083"/>
        <v>50004.399999999994</v>
      </c>
      <c r="I5962" s="5">
        <f t="shared" si="5083"/>
        <v>0</v>
      </c>
      <c r="J5962" s="5">
        <f t="shared" si="5083"/>
        <v>0</v>
      </c>
      <c r="K5962" s="5">
        <f t="shared" si="5083"/>
        <v>0</v>
      </c>
      <c r="L5962" s="5">
        <f t="shared" si="5083"/>
        <v>58.268999999999949</v>
      </c>
      <c r="M5962" s="5">
        <f t="shared" si="5054"/>
        <v>50062.668999999994</v>
      </c>
      <c r="N5962" s="5">
        <v>4.83</v>
      </c>
      <c r="O5962" s="5">
        <f>O5963</f>
        <v>36421.665869999997</v>
      </c>
      <c r="P5962" s="5">
        <f t="shared" ref="P5962:V5963" si="5084">P5963</f>
        <v>0</v>
      </c>
      <c r="Q5962" s="5">
        <f t="shared" si="5084"/>
        <v>0</v>
      </c>
      <c r="R5962" s="5">
        <f t="shared" si="5084"/>
        <v>0</v>
      </c>
      <c r="S5962" s="5">
        <f t="shared" si="5084"/>
        <v>0</v>
      </c>
      <c r="T5962" s="5">
        <v>4.83</v>
      </c>
      <c r="U5962" s="5">
        <f t="shared" si="5084"/>
        <v>0</v>
      </c>
      <c r="V5962" s="36">
        <f t="shared" si="5084"/>
        <v>0</v>
      </c>
      <c r="W5962" s="5">
        <f t="shared" si="5026"/>
        <v>100</v>
      </c>
      <c r="X5962" s="26"/>
    </row>
    <row r="5963" spans="1:24" ht="31.5" x14ac:dyDescent="0.25">
      <c r="A5963" s="4" t="s">
        <v>381</v>
      </c>
      <c r="B5963" s="4" t="s">
        <v>1318</v>
      </c>
      <c r="C5963" s="4" t="s">
        <v>382</v>
      </c>
      <c r="D5963" s="4" t="s">
        <v>11</v>
      </c>
      <c r="E5963" s="14" t="s">
        <v>465</v>
      </c>
      <c r="F5963" s="5">
        <f t="shared" si="5083"/>
        <v>50004.399999999994</v>
      </c>
      <c r="G5963" s="5">
        <f t="shared" si="5083"/>
        <v>50004.399999999994</v>
      </c>
      <c r="H5963" s="5">
        <f t="shared" si="5083"/>
        <v>50004.399999999994</v>
      </c>
      <c r="I5963" s="5">
        <f t="shared" si="5083"/>
        <v>0</v>
      </c>
      <c r="J5963" s="5">
        <f t="shared" si="5083"/>
        <v>0</v>
      </c>
      <c r="K5963" s="5">
        <f t="shared" si="5083"/>
        <v>0</v>
      </c>
      <c r="L5963" s="5">
        <f t="shared" si="5083"/>
        <v>58.268999999999949</v>
      </c>
      <c r="M5963" s="5">
        <f t="shared" si="5054"/>
        <v>50062.668999999994</v>
      </c>
      <c r="N5963" s="5">
        <v>4.83</v>
      </c>
      <c r="O5963" s="5">
        <f>O5964</f>
        <v>36421.665869999997</v>
      </c>
      <c r="P5963" s="5">
        <f t="shared" si="5084"/>
        <v>0</v>
      </c>
      <c r="Q5963" s="5">
        <f t="shared" si="5084"/>
        <v>0</v>
      </c>
      <c r="R5963" s="5">
        <f t="shared" si="5084"/>
        <v>0</v>
      </c>
      <c r="S5963" s="5">
        <f t="shared" si="5084"/>
        <v>0</v>
      </c>
      <c r="T5963" s="5">
        <v>4.83</v>
      </c>
      <c r="U5963" s="5">
        <f t="shared" si="5084"/>
        <v>0</v>
      </c>
      <c r="V5963" s="36">
        <f t="shared" si="5084"/>
        <v>0</v>
      </c>
      <c r="W5963" s="5">
        <f t="shared" ref="W5963:W6026" si="5085">T5963/N5963*100</f>
        <v>100</v>
      </c>
      <c r="X5963" s="26"/>
    </row>
    <row r="5964" spans="1:24" ht="31.5" x14ac:dyDescent="0.25">
      <c r="A5964" s="4" t="s">
        <v>381</v>
      </c>
      <c r="B5964" s="4" t="s">
        <v>1318</v>
      </c>
      <c r="C5964" s="4" t="s">
        <v>382</v>
      </c>
      <c r="D5964" s="4" t="s">
        <v>12</v>
      </c>
      <c r="E5964" s="14" t="s">
        <v>466</v>
      </c>
      <c r="F5964" s="5">
        <f t="shared" ref="F5964:L5964" si="5086">F5965+F5967</f>
        <v>50004.399999999994</v>
      </c>
      <c r="G5964" s="5">
        <f t="shared" si="5086"/>
        <v>50004.399999999994</v>
      </c>
      <c r="H5964" s="5">
        <f t="shared" si="5086"/>
        <v>50004.399999999994</v>
      </c>
      <c r="I5964" s="5">
        <f t="shared" si="5086"/>
        <v>0</v>
      </c>
      <c r="J5964" s="5">
        <f t="shared" si="5086"/>
        <v>0</v>
      </c>
      <c r="K5964" s="5">
        <f t="shared" si="5086"/>
        <v>0</v>
      </c>
      <c r="L5964" s="5">
        <f t="shared" si="5086"/>
        <v>58.268999999999949</v>
      </c>
      <c r="M5964" s="5">
        <f t="shared" si="5054"/>
        <v>50062.668999999994</v>
      </c>
      <c r="N5964" s="5">
        <v>4.83</v>
      </c>
      <c r="O5964" s="5">
        <f>O5965+O5967</f>
        <v>36421.665869999997</v>
      </c>
      <c r="P5964" s="5">
        <f t="shared" ref="P5964:V5964" si="5087">P5965+P5967</f>
        <v>0</v>
      </c>
      <c r="Q5964" s="5">
        <f t="shared" si="5087"/>
        <v>0</v>
      </c>
      <c r="R5964" s="5">
        <f t="shared" si="5087"/>
        <v>0</v>
      </c>
      <c r="S5964" s="5">
        <f t="shared" si="5087"/>
        <v>0</v>
      </c>
      <c r="T5964" s="5">
        <v>4.83</v>
      </c>
      <c r="U5964" s="5">
        <f t="shared" si="5087"/>
        <v>0</v>
      </c>
      <c r="V5964" s="36">
        <f t="shared" si="5087"/>
        <v>0</v>
      </c>
      <c r="W5964" s="5">
        <f t="shared" si="5085"/>
        <v>100</v>
      </c>
      <c r="X5964" s="26"/>
    </row>
    <row r="5965" spans="1:24" ht="31.5" x14ac:dyDescent="0.25">
      <c r="A5965" s="4" t="s">
        <v>381</v>
      </c>
      <c r="B5965" s="4" t="s">
        <v>1318</v>
      </c>
      <c r="C5965" s="4" t="s">
        <v>25</v>
      </c>
      <c r="D5965" s="4"/>
      <c r="E5965" s="14" t="s">
        <v>728</v>
      </c>
      <c r="F5965" s="5">
        <f t="shared" ref="F5965:L5965" si="5088">F5966</f>
        <v>42586.2</v>
      </c>
      <c r="G5965" s="5">
        <f t="shared" si="5088"/>
        <v>42586.2</v>
      </c>
      <c r="H5965" s="5">
        <f t="shared" si="5088"/>
        <v>42586.2</v>
      </c>
      <c r="I5965" s="5">
        <f t="shared" si="5088"/>
        <v>0</v>
      </c>
      <c r="J5965" s="5">
        <f t="shared" si="5088"/>
        <v>0</v>
      </c>
      <c r="K5965" s="5">
        <f t="shared" si="5088"/>
        <v>0</v>
      </c>
      <c r="L5965" s="5">
        <f t="shared" si="5088"/>
        <v>447.15499999999997</v>
      </c>
      <c r="M5965" s="5">
        <f t="shared" si="5054"/>
        <v>43033.354999999996</v>
      </c>
      <c r="N5965" s="5">
        <v>68637.273000000001</v>
      </c>
      <c r="O5965" s="5">
        <f>O5966</f>
        <v>30937.5092</v>
      </c>
      <c r="P5965" s="5">
        <f t="shared" ref="P5965:V5965" si="5089">P5966</f>
        <v>0</v>
      </c>
      <c r="Q5965" s="5">
        <f t="shared" si="5089"/>
        <v>0</v>
      </c>
      <c r="R5965" s="5">
        <f t="shared" si="5089"/>
        <v>0</v>
      </c>
      <c r="S5965" s="5">
        <f t="shared" si="5089"/>
        <v>0</v>
      </c>
      <c r="T5965" s="5">
        <v>68125.564329999994</v>
      </c>
      <c r="U5965" s="5">
        <f t="shared" si="5089"/>
        <v>0</v>
      </c>
      <c r="V5965" s="36">
        <f t="shared" si="5089"/>
        <v>0</v>
      </c>
      <c r="W5965" s="5">
        <f t="shared" si="5085"/>
        <v>99.254474066881997</v>
      </c>
      <c r="X5965" s="26"/>
    </row>
    <row r="5966" spans="1:24" ht="31.5" x14ac:dyDescent="0.25">
      <c r="A5966" s="4" t="s">
        <v>381</v>
      </c>
      <c r="B5966" s="4" t="s">
        <v>1318</v>
      </c>
      <c r="C5966" s="4" t="s">
        <v>26</v>
      </c>
      <c r="D5966" s="4"/>
      <c r="E5966" s="14" t="s">
        <v>731</v>
      </c>
      <c r="F5966" s="5">
        <v>42586.2</v>
      </c>
      <c r="G5966" s="5">
        <v>42586.2</v>
      </c>
      <c r="H5966" s="5">
        <v>42586.2</v>
      </c>
      <c r="I5966" s="5"/>
      <c r="J5966" s="5"/>
      <c r="K5966" s="5"/>
      <c r="L5966" s="5">
        <v>447.15499999999997</v>
      </c>
      <c r="M5966" s="5">
        <f t="shared" si="5054"/>
        <v>43033.354999999996</v>
      </c>
      <c r="N5966" s="5">
        <v>68637.273000000001</v>
      </c>
      <c r="O5966" s="5">
        <v>30937.5092</v>
      </c>
      <c r="P5966" s="5">
        <v>0</v>
      </c>
      <c r="Q5966" s="5">
        <v>0</v>
      </c>
      <c r="R5966" s="5">
        <v>0</v>
      </c>
      <c r="S5966" s="5">
        <v>0</v>
      </c>
      <c r="T5966" s="5">
        <v>68125.564329999994</v>
      </c>
      <c r="U5966" s="5">
        <v>0</v>
      </c>
      <c r="V5966" s="36">
        <v>0</v>
      </c>
      <c r="W5966" s="5">
        <f t="shared" si="5085"/>
        <v>99.254474066881997</v>
      </c>
      <c r="X5966" s="26"/>
    </row>
    <row r="5967" spans="1:24" ht="31.5" x14ac:dyDescent="0.25">
      <c r="A5967" s="4" t="s">
        <v>381</v>
      </c>
      <c r="B5967" s="4" t="s">
        <v>1318</v>
      </c>
      <c r="C5967" s="4" t="s">
        <v>27</v>
      </c>
      <c r="D5967" s="4"/>
      <c r="E5967" s="14" t="s">
        <v>722</v>
      </c>
      <c r="F5967" s="5">
        <f t="shared" ref="F5967:L5967" si="5090">F5968</f>
        <v>7418.2</v>
      </c>
      <c r="G5967" s="5">
        <f t="shared" si="5090"/>
        <v>7418.2</v>
      </c>
      <c r="H5967" s="5">
        <f t="shared" si="5090"/>
        <v>7418.2</v>
      </c>
      <c r="I5967" s="5">
        <f t="shared" si="5090"/>
        <v>0</v>
      </c>
      <c r="J5967" s="5">
        <f t="shared" si="5090"/>
        <v>0</v>
      </c>
      <c r="K5967" s="5">
        <f t="shared" si="5090"/>
        <v>0</v>
      </c>
      <c r="L5967" s="5">
        <f t="shared" si="5090"/>
        <v>-388.88600000000002</v>
      </c>
      <c r="M5967" s="5">
        <f t="shared" si="5054"/>
        <v>7029.3139999999994</v>
      </c>
      <c r="N5967" s="5">
        <v>58432.3</v>
      </c>
      <c r="O5967" s="5">
        <f>O5968</f>
        <v>5484.1566700000003</v>
      </c>
      <c r="P5967" s="5">
        <f t="shared" ref="P5967:V5967" si="5091">P5968</f>
        <v>0</v>
      </c>
      <c r="Q5967" s="5">
        <f t="shared" si="5091"/>
        <v>0</v>
      </c>
      <c r="R5967" s="5">
        <f t="shared" si="5091"/>
        <v>0</v>
      </c>
      <c r="S5967" s="5">
        <f t="shared" si="5091"/>
        <v>0</v>
      </c>
      <c r="T5967" s="5">
        <v>58411.092629999999</v>
      </c>
      <c r="U5967" s="5">
        <f t="shared" si="5091"/>
        <v>0</v>
      </c>
      <c r="V5967" s="36">
        <f t="shared" si="5091"/>
        <v>0</v>
      </c>
      <c r="W5967" s="5">
        <f t="shared" si="5085"/>
        <v>99.963706083792687</v>
      </c>
      <c r="X5967" s="26"/>
    </row>
    <row r="5968" spans="1:24" ht="78.75" x14ac:dyDescent="0.25">
      <c r="A5968" s="4" t="s">
        <v>381</v>
      </c>
      <c r="B5968" s="4" t="s">
        <v>1318</v>
      </c>
      <c r="C5968" s="4" t="s">
        <v>27</v>
      </c>
      <c r="D5968" s="4" t="s">
        <v>18</v>
      </c>
      <c r="E5968" s="14" t="s">
        <v>462</v>
      </c>
      <c r="F5968" s="5">
        <v>7418.2</v>
      </c>
      <c r="G5968" s="5">
        <v>7418.2</v>
      </c>
      <c r="H5968" s="5">
        <v>7418.2</v>
      </c>
      <c r="I5968" s="5"/>
      <c r="J5968" s="5"/>
      <c r="K5968" s="5"/>
      <c r="L5968" s="5">
        <f>-357.964-30.922</f>
        <v>-388.88600000000002</v>
      </c>
      <c r="M5968" s="5">
        <f t="shared" si="5054"/>
        <v>7029.3139999999994</v>
      </c>
      <c r="N5968" s="5">
        <v>58432.3</v>
      </c>
      <c r="O5968" s="5">
        <v>5484.1566700000003</v>
      </c>
      <c r="P5968" s="5">
        <v>0</v>
      </c>
      <c r="Q5968" s="5">
        <v>0</v>
      </c>
      <c r="R5968" s="5">
        <v>0</v>
      </c>
      <c r="S5968" s="5">
        <v>0</v>
      </c>
      <c r="T5968" s="5">
        <v>58411.092629999999</v>
      </c>
      <c r="U5968" s="5">
        <v>0</v>
      </c>
      <c r="V5968" s="36">
        <v>0</v>
      </c>
      <c r="W5968" s="5">
        <f t="shared" si="5085"/>
        <v>99.963706083792687</v>
      </c>
      <c r="X5968" s="26"/>
    </row>
    <row r="5969" spans="1:24" ht="31.5" x14ac:dyDescent="0.25">
      <c r="A5969" s="4" t="s">
        <v>381</v>
      </c>
      <c r="B5969" s="4" t="s">
        <v>1318</v>
      </c>
      <c r="C5969" s="4" t="s">
        <v>27</v>
      </c>
      <c r="D5969" s="4" t="s">
        <v>28</v>
      </c>
      <c r="E5969" s="14" t="s">
        <v>464</v>
      </c>
      <c r="F5969" s="5">
        <f t="shared" ref="F5969:L5969" si="5092">F5970</f>
        <v>11509</v>
      </c>
      <c r="G5969" s="5">
        <f t="shared" si="5092"/>
        <v>11509</v>
      </c>
      <c r="H5969" s="5">
        <f t="shared" si="5092"/>
        <v>11509</v>
      </c>
      <c r="I5969" s="5">
        <f t="shared" si="5092"/>
        <v>0</v>
      </c>
      <c r="J5969" s="5">
        <f t="shared" si="5092"/>
        <v>0</v>
      </c>
      <c r="K5969" s="5">
        <f t="shared" si="5092"/>
        <v>0</v>
      </c>
      <c r="L5969" s="5">
        <f t="shared" si="5092"/>
        <v>108.8</v>
      </c>
      <c r="M5969" s="5">
        <f t="shared" si="5054"/>
        <v>11617.8</v>
      </c>
      <c r="N5969" s="5">
        <v>58432.3</v>
      </c>
      <c r="O5969" s="5">
        <f>O5970</f>
        <v>10686.17484</v>
      </c>
      <c r="P5969" s="5">
        <f t="shared" ref="P5969:V5969" si="5093">P5970</f>
        <v>0</v>
      </c>
      <c r="Q5969" s="5">
        <f t="shared" si="5093"/>
        <v>0</v>
      </c>
      <c r="R5969" s="5">
        <f t="shared" si="5093"/>
        <v>0</v>
      </c>
      <c r="S5969" s="5">
        <f t="shared" si="5093"/>
        <v>0</v>
      </c>
      <c r="T5969" s="5">
        <v>58411.092629999999</v>
      </c>
      <c r="U5969" s="5">
        <f t="shared" si="5093"/>
        <v>0</v>
      </c>
      <c r="V5969" s="36">
        <f t="shared" si="5093"/>
        <v>0</v>
      </c>
      <c r="W5969" s="5">
        <f t="shared" si="5085"/>
        <v>99.963706083792687</v>
      </c>
      <c r="X5969" s="26"/>
    </row>
    <row r="5970" spans="1:24" ht="31.5" x14ac:dyDescent="0.25">
      <c r="A5970" s="4" t="s">
        <v>381</v>
      </c>
      <c r="B5970" s="4" t="s">
        <v>1318</v>
      </c>
      <c r="C5970" s="4" t="s">
        <v>29</v>
      </c>
      <c r="D5970" s="4"/>
      <c r="E5970" s="14" t="s">
        <v>723</v>
      </c>
      <c r="F5970" s="5">
        <f t="shared" ref="F5970:L5970" si="5094">F5971+F5974</f>
        <v>11509</v>
      </c>
      <c r="G5970" s="5">
        <f t="shared" si="5094"/>
        <v>11509</v>
      </c>
      <c r="H5970" s="5">
        <f t="shared" si="5094"/>
        <v>11509</v>
      </c>
      <c r="I5970" s="5">
        <f t="shared" si="5094"/>
        <v>0</v>
      </c>
      <c r="J5970" s="5">
        <f t="shared" si="5094"/>
        <v>0</v>
      </c>
      <c r="K5970" s="5">
        <f t="shared" si="5094"/>
        <v>0</v>
      </c>
      <c r="L5970" s="5">
        <f t="shared" si="5094"/>
        <v>108.8</v>
      </c>
      <c r="M5970" s="5">
        <f t="shared" si="5054"/>
        <v>11617.8</v>
      </c>
      <c r="N5970" s="5">
        <v>10204.973</v>
      </c>
      <c r="O5970" s="5">
        <f>O5971+O5974</f>
        <v>10686.17484</v>
      </c>
      <c r="P5970" s="5">
        <f t="shared" ref="P5970:V5970" si="5095">P5971+P5974</f>
        <v>0</v>
      </c>
      <c r="Q5970" s="5">
        <f t="shared" si="5095"/>
        <v>0</v>
      </c>
      <c r="R5970" s="5">
        <f t="shared" si="5095"/>
        <v>0</v>
      </c>
      <c r="S5970" s="5">
        <f t="shared" si="5095"/>
        <v>0</v>
      </c>
      <c r="T5970" s="5">
        <v>9714.4717000000001</v>
      </c>
      <c r="U5970" s="5">
        <f t="shared" si="5095"/>
        <v>0</v>
      </c>
      <c r="V5970" s="36">
        <f t="shared" si="5095"/>
        <v>0</v>
      </c>
      <c r="W5970" s="5">
        <f t="shared" si="5085"/>
        <v>95.193507126378478</v>
      </c>
      <c r="X5970" s="26"/>
    </row>
    <row r="5971" spans="1:24" ht="78.75" x14ac:dyDescent="0.25">
      <c r="A5971" s="4" t="s">
        <v>381</v>
      </c>
      <c r="B5971" s="4" t="s">
        <v>1318</v>
      </c>
      <c r="C5971" s="4" t="s">
        <v>29</v>
      </c>
      <c r="D5971" s="4" t="s">
        <v>18</v>
      </c>
      <c r="E5971" s="14" t="s">
        <v>462</v>
      </c>
      <c r="F5971" s="5">
        <f t="shared" ref="F5971:L5972" si="5096">F5972</f>
        <v>10358.799999999999</v>
      </c>
      <c r="G5971" s="5">
        <f t="shared" si="5096"/>
        <v>10358.799999999999</v>
      </c>
      <c r="H5971" s="5">
        <f t="shared" si="5096"/>
        <v>10358.799999999999</v>
      </c>
      <c r="I5971" s="5">
        <f t="shared" si="5096"/>
        <v>0</v>
      </c>
      <c r="J5971" s="5">
        <f t="shared" si="5096"/>
        <v>0</v>
      </c>
      <c r="K5971" s="5">
        <f t="shared" si="5096"/>
        <v>0</v>
      </c>
      <c r="L5971" s="5">
        <f t="shared" si="5096"/>
        <v>108.8</v>
      </c>
      <c r="M5971" s="5">
        <f t="shared" si="5054"/>
        <v>10467.599999999999</v>
      </c>
      <c r="N5971" s="5">
        <v>7.2</v>
      </c>
      <c r="O5971" s="5">
        <f>O5972</f>
        <v>7384.8867</v>
      </c>
      <c r="P5971" s="5">
        <f t="shared" ref="P5971:V5972" si="5097">P5972</f>
        <v>0</v>
      </c>
      <c r="Q5971" s="5">
        <f t="shared" si="5097"/>
        <v>0</v>
      </c>
      <c r="R5971" s="5">
        <f t="shared" si="5097"/>
        <v>0</v>
      </c>
      <c r="S5971" s="5">
        <f t="shared" si="5097"/>
        <v>0</v>
      </c>
      <c r="T5971" s="5">
        <v>6.89</v>
      </c>
      <c r="U5971" s="5">
        <f t="shared" si="5097"/>
        <v>0</v>
      </c>
      <c r="V5971" s="36">
        <f t="shared" si="5097"/>
        <v>0</v>
      </c>
      <c r="W5971" s="5">
        <f t="shared" si="5085"/>
        <v>95.694444444444443</v>
      </c>
      <c r="X5971" s="26"/>
    </row>
    <row r="5972" spans="1:24" ht="31.5" x14ac:dyDescent="0.25">
      <c r="A5972" s="4" t="s">
        <v>381</v>
      </c>
      <c r="B5972" s="4" t="s">
        <v>1318</v>
      </c>
      <c r="C5972" s="4" t="s">
        <v>29</v>
      </c>
      <c r="D5972" s="4" t="s">
        <v>28</v>
      </c>
      <c r="E5972" s="14" t="s">
        <v>464</v>
      </c>
      <c r="F5972" s="5">
        <f t="shared" si="5096"/>
        <v>10358.799999999999</v>
      </c>
      <c r="G5972" s="5">
        <f t="shared" si="5096"/>
        <v>10358.799999999999</v>
      </c>
      <c r="H5972" s="5">
        <f t="shared" si="5096"/>
        <v>10358.799999999999</v>
      </c>
      <c r="I5972" s="5">
        <f t="shared" si="5096"/>
        <v>0</v>
      </c>
      <c r="J5972" s="5">
        <f t="shared" si="5096"/>
        <v>0</v>
      </c>
      <c r="K5972" s="5">
        <f t="shared" si="5096"/>
        <v>0</v>
      </c>
      <c r="L5972" s="5">
        <f t="shared" si="5096"/>
        <v>108.8</v>
      </c>
      <c r="M5972" s="5">
        <f t="shared" si="5054"/>
        <v>10467.599999999999</v>
      </c>
      <c r="N5972" s="5">
        <v>7.2</v>
      </c>
      <c r="O5972" s="5">
        <f>O5973</f>
        <v>7384.8867</v>
      </c>
      <c r="P5972" s="5">
        <f t="shared" si="5097"/>
        <v>0</v>
      </c>
      <c r="Q5972" s="5">
        <f t="shared" si="5097"/>
        <v>0</v>
      </c>
      <c r="R5972" s="5">
        <f t="shared" si="5097"/>
        <v>0</v>
      </c>
      <c r="S5972" s="5">
        <f t="shared" si="5097"/>
        <v>0</v>
      </c>
      <c r="T5972" s="5">
        <v>6.89</v>
      </c>
      <c r="U5972" s="5">
        <f t="shared" si="5097"/>
        <v>0</v>
      </c>
      <c r="V5972" s="36">
        <f t="shared" si="5097"/>
        <v>0</v>
      </c>
      <c r="W5972" s="5">
        <f t="shared" si="5085"/>
        <v>95.694444444444443</v>
      </c>
      <c r="X5972" s="26"/>
    </row>
    <row r="5973" spans="1:24" ht="31.5" x14ac:dyDescent="0.25">
      <c r="A5973" s="4" t="s">
        <v>381</v>
      </c>
      <c r="B5973" s="4" t="s">
        <v>1318</v>
      </c>
      <c r="C5973" s="4" t="s">
        <v>29</v>
      </c>
      <c r="D5973" s="4" t="s">
        <v>11</v>
      </c>
      <c r="E5973" s="14" t="s">
        <v>465</v>
      </c>
      <c r="F5973" s="5">
        <v>10358.799999999999</v>
      </c>
      <c r="G5973" s="5">
        <v>10358.799999999999</v>
      </c>
      <c r="H5973" s="5">
        <v>10358.799999999999</v>
      </c>
      <c r="I5973" s="5"/>
      <c r="J5973" s="5"/>
      <c r="K5973" s="5"/>
      <c r="L5973" s="5">
        <v>108.8</v>
      </c>
      <c r="M5973" s="5">
        <f t="shared" si="5054"/>
        <v>10467.599999999999</v>
      </c>
      <c r="N5973" s="5">
        <v>7437.7730000000001</v>
      </c>
      <c r="O5973" s="5">
        <v>7384.8867</v>
      </c>
      <c r="P5973" s="5">
        <v>0</v>
      </c>
      <c r="Q5973" s="5">
        <v>0</v>
      </c>
      <c r="R5973" s="5">
        <v>0</v>
      </c>
      <c r="S5973" s="5">
        <v>0</v>
      </c>
      <c r="T5973" s="5">
        <v>6947.5816999999997</v>
      </c>
      <c r="U5973" s="5">
        <v>0</v>
      </c>
      <c r="V5973" s="36">
        <v>0</v>
      </c>
      <c r="W5973" s="5">
        <f t="shared" si="5085"/>
        <v>93.409434517563255</v>
      </c>
      <c r="X5973" s="26"/>
    </row>
    <row r="5974" spans="1:24" ht="31.5" x14ac:dyDescent="0.25">
      <c r="A5974" s="4" t="s">
        <v>381</v>
      </c>
      <c r="B5974" s="4" t="s">
        <v>1318</v>
      </c>
      <c r="C5974" s="4" t="s">
        <v>29</v>
      </c>
      <c r="D5974" s="4" t="s">
        <v>12</v>
      </c>
      <c r="E5974" s="14" t="s">
        <v>466</v>
      </c>
      <c r="F5974" s="5">
        <f t="shared" ref="F5974:L5974" si="5098">F5977</f>
        <v>1150.2</v>
      </c>
      <c r="G5974" s="5">
        <f t="shared" si="5098"/>
        <v>1150.2</v>
      </c>
      <c r="H5974" s="5">
        <f t="shared" si="5098"/>
        <v>1150.2</v>
      </c>
      <c r="I5974" s="5">
        <f t="shared" si="5098"/>
        <v>0</v>
      </c>
      <c r="J5974" s="5">
        <f t="shared" si="5098"/>
        <v>0</v>
      </c>
      <c r="K5974" s="5">
        <f t="shared" si="5098"/>
        <v>0</v>
      </c>
      <c r="L5974" s="5">
        <f t="shared" si="5098"/>
        <v>0</v>
      </c>
      <c r="M5974" s="5">
        <f t="shared" si="5054"/>
        <v>1150.2</v>
      </c>
      <c r="N5974" s="5">
        <v>7437.7730000000001</v>
      </c>
      <c r="O5974" s="5">
        <f>O5977+O5975</f>
        <v>3301.2881400000001</v>
      </c>
      <c r="P5974" s="5">
        <f t="shared" ref="P5974:V5974" si="5099">P5977</f>
        <v>0</v>
      </c>
      <c r="Q5974" s="5">
        <f t="shared" si="5099"/>
        <v>0</v>
      </c>
      <c r="R5974" s="5">
        <f t="shared" si="5099"/>
        <v>0</v>
      </c>
      <c r="S5974" s="5">
        <f t="shared" si="5099"/>
        <v>0</v>
      </c>
      <c r="T5974" s="5">
        <v>6947.5816999999997</v>
      </c>
      <c r="U5974" s="5">
        <f t="shared" si="5099"/>
        <v>0</v>
      </c>
      <c r="V5974" s="36">
        <f t="shared" si="5099"/>
        <v>0</v>
      </c>
      <c r="W5974" s="5">
        <f t="shared" si="5085"/>
        <v>93.409434517563255</v>
      </c>
      <c r="X5974" s="26"/>
    </row>
    <row r="5975" spans="1:24" x14ac:dyDescent="0.25">
      <c r="A5975" s="4" t="s">
        <v>381</v>
      </c>
      <c r="B5975" s="4" t="s">
        <v>1318</v>
      </c>
      <c r="C5975" s="4" t="s">
        <v>29</v>
      </c>
      <c r="D5975" s="4" t="s">
        <v>13</v>
      </c>
      <c r="E5975" s="14" t="s">
        <v>480</v>
      </c>
      <c r="F5975" s="5"/>
      <c r="G5975" s="5"/>
      <c r="H5975" s="5"/>
      <c r="I5975" s="5"/>
      <c r="J5975" s="5"/>
      <c r="K5975" s="5"/>
      <c r="L5975" s="5"/>
      <c r="M5975" s="5">
        <f>M5976</f>
        <v>0</v>
      </c>
      <c r="N5975" s="5">
        <v>2760</v>
      </c>
      <c r="O5975" s="5">
        <f t="shared" ref="O5975:V5975" si="5100">O5976</f>
        <v>2760</v>
      </c>
      <c r="P5975" s="5">
        <f t="shared" si="5100"/>
        <v>0</v>
      </c>
      <c r="Q5975" s="5">
        <f t="shared" si="5100"/>
        <v>0</v>
      </c>
      <c r="R5975" s="5">
        <f t="shared" si="5100"/>
        <v>0</v>
      </c>
      <c r="S5975" s="5">
        <f t="shared" si="5100"/>
        <v>0</v>
      </c>
      <c r="T5975" s="5">
        <v>2760</v>
      </c>
      <c r="U5975" s="5">
        <f t="shared" si="5100"/>
        <v>0</v>
      </c>
      <c r="V5975" s="36">
        <f t="shared" si="5100"/>
        <v>0</v>
      </c>
      <c r="W5975" s="5">
        <f t="shared" si="5085"/>
        <v>100</v>
      </c>
      <c r="X5975" s="26"/>
    </row>
    <row r="5976" spans="1:24" x14ac:dyDescent="0.25">
      <c r="A5976" s="4" t="s">
        <v>381</v>
      </c>
      <c r="B5976" s="4" t="s">
        <v>1318</v>
      </c>
      <c r="C5976" s="4" t="s">
        <v>29</v>
      </c>
      <c r="D5976" s="4" t="s">
        <v>20</v>
      </c>
      <c r="E5976" s="14" t="s">
        <v>483</v>
      </c>
      <c r="F5976" s="5"/>
      <c r="G5976" s="5"/>
      <c r="H5976" s="5"/>
      <c r="I5976" s="5"/>
      <c r="J5976" s="5"/>
      <c r="K5976" s="5"/>
      <c r="L5976" s="5"/>
      <c r="M5976" s="5">
        <v>0</v>
      </c>
      <c r="N5976" s="5">
        <v>2760</v>
      </c>
      <c r="O5976" s="5">
        <f>N5976</f>
        <v>2760</v>
      </c>
      <c r="P5976" s="5">
        <v>0</v>
      </c>
      <c r="Q5976" s="5">
        <v>0</v>
      </c>
      <c r="R5976" s="5">
        <v>0</v>
      </c>
      <c r="S5976" s="5">
        <v>0</v>
      </c>
      <c r="T5976" s="5">
        <v>2760</v>
      </c>
      <c r="U5976" s="5">
        <v>0</v>
      </c>
      <c r="V5976" s="36">
        <v>0</v>
      </c>
      <c r="W5976" s="5">
        <f t="shared" si="5085"/>
        <v>100</v>
      </c>
      <c r="X5976" s="26"/>
    </row>
    <row r="5977" spans="1:24" ht="47.25" x14ac:dyDescent="0.25">
      <c r="A5977" s="4" t="s">
        <v>381</v>
      </c>
      <c r="B5977" s="4" t="s">
        <v>1318</v>
      </c>
      <c r="C5977" s="4" t="s">
        <v>36</v>
      </c>
      <c r="D5977" s="4"/>
      <c r="E5977" s="14" t="s">
        <v>732</v>
      </c>
      <c r="F5977" s="5">
        <f t="shared" ref="F5977:L5977" si="5101">F5978</f>
        <v>1150.2</v>
      </c>
      <c r="G5977" s="5">
        <f t="shared" si="5101"/>
        <v>1150.2</v>
      </c>
      <c r="H5977" s="5">
        <f t="shared" si="5101"/>
        <v>1150.2</v>
      </c>
      <c r="I5977" s="5">
        <f t="shared" si="5101"/>
        <v>0</v>
      </c>
      <c r="J5977" s="5">
        <f t="shared" si="5101"/>
        <v>0</v>
      </c>
      <c r="K5977" s="5">
        <f t="shared" si="5101"/>
        <v>0</v>
      </c>
      <c r="L5977" s="5">
        <f t="shared" si="5101"/>
        <v>0</v>
      </c>
      <c r="M5977" s="5">
        <f t="shared" si="5054"/>
        <v>1150.2</v>
      </c>
      <c r="N5977" s="5">
        <v>87565.739759999997</v>
      </c>
      <c r="O5977" s="5">
        <f>O5978</f>
        <v>541.28814</v>
      </c>
      <c r="P5977" s="5">
        <f t="shared" ref="P5977:V5977" si="5102">P5978</f>
        <v>0</v>
      </c>
      <c r="Q5977" s="5">
        <f t="shared" si="5102"/>
        <v>0</v>
      </c>
      <c r="R5977" s="5">
        <f t="shared" si="5102"/>
        <v>0</v>
      </c>
      <c r="S5977" s="5">
        <f t="shared" si="5102"/>
        <v>0</v>
      </c>
      <c r="T5977" s="5">
        <v>87563.365049999993</v>
      </c>
      <c r="U5977" s="5">
        <f t="shared" si="5102"/>
        <v>0</v>
      </c>
      <c r="V5977" s="36">
        <f t="shared" si="5102"/>
        <v>0</v>
      </c>
      <c r="W5977" s="5">
        <f t="shared" si="5085"/>
        <v>99.997288083208673</v>
      </c>
      <c r="X5977" s="26"/>
    </row>
    <row r="5978" spans="1:24" ht="31.5" x14ac:dyDescent="0.25">
      <c r="A5978" s="4" t="s">
        <v>381</v>
      </c>
      <c r="B5978" s="4" t="s">
        <v>1318</v>
      </c>
      <c r="C5978" s="4" t="s">
        <v>43</v>
      </c>
      <c r="D5978" s="4"/>
      <c r="E5978" s="14" t="s">
        <v>733</v>
      </c>
      <c r="F5978" s="5">
        <v>1150.2</v>
      </c>
      <c r="G5978" s="5">
        <v>1150.2</v>
      </c>
      <c r="H5978" s="5">
        <v>1150.2</v>
      </c>
      <c r="I5978" s="5"/>
      <c r="J5978" s="5"/>
      <c r="K5978" s="5"/>
      <c r="L5978" s="5"/>
      <c r="M5978" s="5">
        <f t="shared" si="5054"/>
        <v>1150.2</v>
      </c>
      <c r="N5978" s="5">
        <v>87565.739759999997</v>
      </c>
      <c r="O5978" s="5">
        <v>541.28814</v>
      </c>
      <c r="P5978" s="5">
        <v>0</v>
      </c>
      <c r="Q5978" s="5">
        <v>0</v>
      </c>
      <c r="R5978" s="5">
        <v>0</v>
      </c>
      <c r="S5978" s="5">
        <v>0</v>
      </c>
      <c r="T5978" s="5">
        <v>87563.365049999993</v>
      </c>
      <c r="U5978" s="5">
        <v>0</v>
      </c>
      <c r="V5978" s="36">
        <v>0</v>
      </c>
      <c r="W5978" s="5">
        <f t="shared" si="5085"/>
        <v>99.997288083208673</v>
      </c>
      <c r="X5978" s="26"/>
    </row>
    <row r="5979" spans="1:24" ht="31.5" x14ac:dyDescent="0.25">
      <c r="A5979" s="4" t="s">
        <v>381</v>
      </c>
      <c r="B5979" s="4" t="s">
        <v>1318</v>
      </c>
      <c r="C5979" s="4" t="s">
        <v>44</v>
      </c>
      <c r="D5979" s="4"/>
      <c r="E5979" s="14" t="s">
        <v>734</v>
      </c>
      <c r="F5979" s="5">
        <f t="shared" ref="F5979:L5982" si="5103">F5980</f>
        <v>0</v>
      </c>
      <c r="G5979" s="5">
        <f t="shared" si="5103"/>
        <v>0</v>
      </c>
      <c r="H5979" s="5">
        <f t="shared" si="5103"/>
        <v>0</v>
      </c>
      <c r="I5979" s="5">
        <f t="shared" si="5103"/>
        <v>0</v>
      </c>
      <c r="J5979" s="5">
        <f t="shared" si="5103"/>
        <v>0</v>
      </c>
      <c r="K5979" s="5">
        <f t="shared" si="5103"/>
        <v>0</v>
      </c>
      <c r="L5979" s="5">
        <f t="shared" si="5103"/>
        <v>0</v>
      </c>
      <c r="M5979" s="5">
        <f t="shared" si="5054"/>
        <v>0</v>
      </c>
      <c r="N5979" s="5">
        <v>87565.739759999997</v>
      </c>
      <c r="O5979" s="5">
        <f t="shared" ref="O5979:O5982" si="5104">O5980</f>
        <v>5.7448399999999999</v>
      </c>
      <c r="P5979" s="5">
        <f t="shared" ref="P5979:V5982" si="5105">P5980</f>
        <v>0</v>
      </c>
      <c r="Q5979" s="5">
        <f t="shared" si="5105"/>
        <v>0</v>
      </c>
      <c r="R5979" s="5">
        <f t="shared" si="5105"/>
        <v>0</v>
      </c>
      <c r="S5979" s="5">
        <f t="shared" si="5105"/>
        <v>0</v>
      </c>
      <c r="T5979" s="5">
        <v>87563.365049999993</v>
      </c>
      <c r="U5979" s="5">
        <f t="shared" si="5105"/>
        <v>0</v>
      </c>
      <c r="V5979" s="36">
        <f t="shared" si="5105"/>
        <v>0</v>
      </c>
      <c r="W5979" s="5">
        <f t="shared" si="5085"/>
        <v>99.997288083208673</v>
      </c>
      <c r="X5979" s="26"/>
    </row>
    <row r="5980" spans="1:24" x14ac:dyDescent="0.25">
      <c r="A5980" s="4" t="s">
        <v>381</v>
      </c>
      <c r="B5980" s="4" t="s">
        <v>1318</v>
      </c>
      <c r="C5980" s="4" t="s">
        <v>44</v>
      </c>
      <c r="D5980" s="4" t="s">
        <v>13</v>
      </c>
      <c r="E5980" s="14" t="s">
        <v>480</v>
      </c>
      <c r="F5980" s="5">
        <f t="shared" si="5103"/>
        <v>0</v>
      </c>
      <c r="G5980" s="5">
        <f t="shared" si="5103"/>
        <v>0</v>
      </c>
      <c r="H5980" s="5">
        <f t="shared" si="5103"/>
        <v>0</v>
      </c>
      <c r="I5980" s="5">
        <f t="shared" si="5103"/>
        <v>0</v>
      </c>
      <c r="J5980" s="5">
        <f t="shared" si="5103"/>
        <v>0</v>
      </c>
      <c r="K5980" s="5">
        <f t="shared" si="5103"/>
        <v>0</v>
      </c>
      <c r="L5980" s="5">
        <f t="shared" si="5103"/>
        <v>0</v>
      </c>
      <c r="M5980" s="5">
        <f t="shared" si="5054"/>
        <v>0</v>
      </c>
      <c r="N5980" s="5">
        <v>87565.739759999997</v>
      </c>
      <c r="O5980" s="5">
        <f t="shared" si="5104"/>
        <v>5.7448399999999999</v>
      </c>
      <c r="P5980" s="5">
        <f t="shared" si="5105"/>
        <v>0</v>
      </c>
      <c r="Q5980" s="5">
        <f t="shared" si="5105"/>
        <v>0</v>
      </c>
      <c r="R5980" s="5">
        <f t="shared" si="5105"/>
        <v>0</v>
      </c>
      <c r="S5980" s="5">
        <f t="shared" si="5105"/>
        <v>0</v>
      </c>
      <c r="T5980" s="5">
        <v>87563.365049999993</v>
      </c>
      <c r="U5980" s="5">
        <f t="shared" si="5105"/>
        <v>0</v>
      </c>
      <c r="V5980" s="36">
        <f t="shared" si="5105"/>
        <v>0</v>
      </c>
      <c r="W5980" s="5">
        <f t="shared" si="5085"/>
        <v>99.997288083208673</v>
      </c>
      <c r="X5980" s="26"/>
    </row>
    <row r="5981" spans="1:24" x14ac:dyDescent="0.25">
      <c r="A5981" s="4" t="s">
        <v>381</v>
      </c>
      <c r="B5981" s="4" t="s">
        <v>1318</v>
      </c>
      <c r="C5981" s="4" t="s">
        <v>44</v>
      </c>
      <c r="D5981" s="4" t="s">
        <v>14</v>
      </c>
      <c r="E5981" s="14" t="s">
        <v>482</v>
      </c>
      <c r="F5981" s="5">
        <f t="shared" si="5103"/>
        <v>0</v>
      </c>
      <c r="G5981" s="5">
        <f t="shared" si="5103"/>
        <v>0</v>
      </c>
      <c r="H5981" s="5">
        <f t="shared" si="5103"/>
        <v>0</v>
      </c>
      <c r="I5981" s="5">
        <f t="shared" si="5103"/>
        <v>0</v>
      </c>
      <c r="J5981" s="5">
        <f t="shared" si="5103"/>
        <v>0</v>
      </c>
      <c r="K5981" s="5">
        <f t="shared" si="5103"/>
        <v>0</v>
      </c>
      <c r="L5981" s="5">
        <f t="shared" si="5103"/>
        <v>0</v>
      </c>
      <c r="M5981" s="5">
        <f t="shared" si="5054"/>
        <v>0</v>
      </c>
      <c r="N5981" s="5">
        <v>87565.739759999997</v>
      </c>
      <c r="O5981" s="5">
        <f t="shared" si="5104"/>
        <v>5.7448399999999999</v>
      </c>
      <c r="P5981" s="5">
        <f t="shared" si="5105"/>
        <v>0</v>
      </c>
      <c r="Q5981" s="5">
        <f t="shared" si="5105"/>
        <v>0</v>
      </c>
      <c r="R5981" s="5">
        <f t="shared" si="5105"/>
        <v>0</v>
      </c>
      <c r="S5981" s="5">
        <f t="shared" si="5105"/>
        <v>0</v>
      </c>
      <c r="T5981" s="5">
        <v>87563.365049999993</v>
      </c>
      <c r="U5981" s="5">
        <f t="shared" si="5105"/>
        <v>0</v>
      </c>
      <c r="V5981" s="36">
        <f t="shared" si="5105"/>
        <v>0</v>
      </c>
      <c r="W5981" s="5">
        <f t="shared" si="5085"/>
        <v>99.997288083208673</v>
      </c>
      <c r="X5981" s="26"/>
    </row>
    <row r="5982" spans="1:24" ht="47.25" hidden="1" x14ac:dyDescent="0.25">
      <c r="A5982" s="4" t="s">
        <v>381</v>
      </c>
      <c r="B5982" s="4" t="s">
        <v>1318</v>
      </c>
      <c r="C5982" s="4" t="s">
        <v>1081</v>
      </c>
      <c r="D5982" s="4"/>
      <c r="E5982" s="14" t="s">
        <v>1083</v>
      </c>
      <c r="F5982" s="5">
        <f t="shared" si="5103"/>
        <v>0</v>
      </c>
      <c r="G5982" s="5">
        <f t="shared" si="5103"/>
        <v>0</v>
      </c>
      <c r="H5982" s="5">
        <f t="shared" si="5103"/>
        <v>0</v>
      </c>
      <c r="I5982" s="5">
        <f t="shared" si="5103"/>
        <v>0</v>
      </c>
      <c r="J5982" s="5">
        <f t="shared" si="5103"/>
        <v>0</v>
      </c>
      <c r="K5982" s="5">
        <f t="shared" si="5103"/>
        <v>0</v>
      </c>
      <c r="L5982" s="5">
        <f t="shared" si="5103"/>
        <v>0</v>
      </c>
      <c r="M5982" s="5">
        <f t="shared" si="5054"/>
        <v>0</v>
      </c>
      <c r="N5982" s="5">
        <v>0</v>
      </c>
      <c r="O5982" s="5">
        <f t="shared" si="5104"/>
        <v>5.7448399999999999</v>
      </c>
      <c r="P5982" s="5">
        <f t="shared" si="5105"/>
        <v>0</v>
      </c>
      <c r="Q5982" s="5">
        <f t="shared" si="5105"/>
        <v>0</v>
      </c>
      <c r="R5982" s="5">
        <f t="shared" si="5105"/>
        <v>0</v>
      </c>
      <c r="S5982" s="5">
        <f t="shared" si="5105"/>
        <v>0</v>
      </c>
      <c r="T5982" s="5">
        <v>0</v>
      </c>
      <c r="U5982" s="5">
        <f t="shared" si="5105"/>
        <v>0</v>
      </c>
      <c r="V5982" s="36">
        <f t="shared" si="5105"/>
        <v>0</v>
      </c>
      <c r="W5982" s="5" t="e">
        <f t="shared" si="5085"/>
        <v>#DIV/0!</v>
      </c>
      <c r="X5982" s="24" t="s">
        <v>1214</v>
      </c>
    </row>
    <row r="5983" spans="1:24" ht="31.5" hidden="1" x14ac:dyDescent="0.25">
      <c r="A5983" s="4" t="s">
        <v>381</v>
      </c>
      <c r="B5983" s="4" t="s">
        <v>1318</v>
      </c>
      <c r="C5983" s="4" t="s">
        <v>1082</v>
      </c>
      <c r="D5983" s="4"/>
      <c r="E5983" s="14" t="s">
        <v>1084</v>
      </c>
      <c r="F5983" s="5"/>
      <c r="G5983" s="5"/>
      <c r="H5983" s="5"/>
      <c r="I5983" s="5"/>
      <c r="J5983" s="5"/>
      <c r="K5983" s="5"/>
      <c r="L5983" s="5"/>
      <c r="M5983" s="5">
        <f t="shared" si="5054"/>
        <v>0</v>
      </c>
      <c r="N5983" s="5">
        <v>0</v>
      </c>
      <c r="O5983" s="5">
        <v>5.7448399999999999</v>
      </c>
      <c r="P5983" s="5">
        <v>0</v>
      </c>
      <c r="Q5983" s="5">
        <v>0</v>
      </c>
      <c r="R5983" s="5">
        <v>0</v>
      </c>
      <c r="S5983" s="5">
        <v>0</v>
      </c>
      <c r="T5983" s="5">
        <v>0</v>
      </c>
      <c r="U5983" s="5">
        <v>0</v>
      </c>
      <c r="V5983" s="36">
        <v>0</v>
      </c>
      <c r="W5983" s="5" t="e">
        <f t="shared" si="5085"/>
        <v>#DIV/0!</v>
      </c>
      <c r="X5983" s="24" t="s">
        <v>1214</v>
      </c>
    </row>
    <row r="5984" spans="1:24" s="3" customFormat="1" ht="31.5" hidden="1" x14ac:dyDescent="0.25">
      <c r="A5984" s="4" t="s">
        <v>381</v>
      </c>
      <c r="B5984" s="4" t="s">
        <v>1318</v>
      </c>
      <c r="C5984" s="4" t="s">
        <v>1082</v>
      </c>
      <c r="D5984" s="4" t="s">
        <v>11</v>
      </c>
      <c r="E5984" s="14" t="s">
        <v>465</v>
      </c>
      <c r="F5984" s="8">
        <f t="shared" ref="F5984:L5986" si="5106">F5985</f>
        <v>44237.8</v>
      </c>
      <c r="G5984" s="8">
        <f t="shared" si="5106"/>
        <v>44237.8</v>
      </c>
      <c r="H5984" s="8">
        <f t="shared" si="5106"/>
        <v>44237.8</v>
      </c>
      <c r="I5984" s="8">
        <f t="shared" si="5106"/>
        <v>0</v>
      </c>
      <c r="J5984" s="8">
        <f t="shared" si="5106"/>
        <v>0</v>
      </c>
      <c r="K5984" s="8">
        <f t="shared" si="5106"/>
        <v>0</v>
      </c>
      <c r="L5984" s="8">
        <f t="shared" si="5106"/>
        <v>406</v>
      </c>
      <c r="M5984" s="8">
        <f t="shared" si="5054"/>
        <v>44643.8</v>
      </c>
      <c r="N5984" s="5">
        <v>0</v>
      </c>
      <c r="O5984" s="8">
        <f t="shared" ref="O5984:O5986" si="5107">O5985</f>
        <v>29532.01</v>
      </c>
      <c r="P5984" s="8">
        <f t="shared" ref="P5984:V5986" si="5108">P5985</f>
        <v>0</v>
      </c>
      <c r="Q5984" s="8">
        <f t="shared" si="5108"/>
        <v>0</v>
      </c>
      <c r="R5984" s="8">
        <f t="shared" si="5108"/>
        <v>0</v>
      </c>
      <c r="S5984" s="8">
        <f t="shared" si="5108"/>
        <v>0</v>
      </c>
      <c r="T5984" s="5">
        <v>0</v>
      </c>
      <c r="U5984" s="8">
        <f t="shared" si="5108"/>
        <v>0</v>
      </c>
      <c r="V5984" s="34">
        <f t="shared" si="5108"/>
        <v>0</v>
      </c>
      <c r="W5984" s="5" t="e">
        <f t="shared" si="5085"/>
        <v>#DIV/0!</v>
      </c>
      <c r="X5984" s="24" t="s">
        <v>1214</v>
      </c>
    </row>
    <row r="5985" spans="1:24" s="3" customFormat="1" ht="31.5" hidden="1" x14ac:dyDescent="0.25">
      <c r="A5985" s="4" t="s">
        <v>381</v>
      </c>
      <c r="B5985" s="4" t="s">
        <v>1318</v>
      </c>
      <c r="C5985" s="4" t="s">
        <v>1082</v>
      </c>
      <c r="D5985" s="4" t="s">
        <v>12</v>
      </c>
      <c r="E5985" s="14" t="s">
        <v>466</v>
      </c>
      <c r="F5985" s="8">
        <f t="shared" si="5106"/>
        <v>44237.8</v>
      </c>
      <c r="G5985" s="8">
        <f t="shared" si="5106"/>
        <v>44237.8</v>
      </c>
      <c r="H5985" s="8">
        <f t="shared" si="5106"/>
        <v>44237.8</v>
      </c>
      <c r="I5985" s="8">
        <f t="shared" si="5106"/>
        <v>0</v>
      </c>
      <c r="J5985" s="8">
        <f t="shared" si="5106"/>
        <v>0</v>
      </c>
      <c r="K5985" s="8">
        <f t="shared" si="5106"/>
        <v>0</v>
      </c>
      <c r="L5985" s="8">
        <f t="shared" si="5106"/>
        <v>406</v>
      </c>
      <c r="M5985" s="8">
        <f t="shared" si="5054"/>
        <v>44643.8</v>
      </c>
      <c r="N5985" s="5">
        <v>0</v>
      </c>
      <c r="O5985" s="8">
        <f t="shared" si="5107"/>
        <v>29532.01</v>
      </c>
      <c r="P5985" s="8">
        <f t="shared" si="5108"/>
        <v>0</v>
      </c>
      <c r="Q5985" s="8">
        <f t="shared" si="5108"/>
        <v>0</v>
      </c>
      <c r="R5985" s="8">
        <f t="shared" si="5108"/>
        <v>0</v>
      </c>
      <c r="S5985" s="8">
        <f t="shared" si="5108"/>
        <v>0</v>
      </c>
      <c r="T5985" s="5">
        <v>0</v>
      </c>
      <c r="U5985" s="8">
        <f t="shared" si="5108"/>
        <v>0</v>
      </c>
      <c r="V5985" s="34">
        <f t="shared" si="5108"/>
        <v>0</v>
      </c>
      <c r="W5985" s="5" t="e">
        <f t="shared" si="5085"/>
        <v>#DIV/0!</v>
      </c>
      <c r="X5985" s="24" t="s">
        <v>1214</v>
      </c>
    </row>
    <row r="5986" spans="1:24" s="10" customFormat="1" x14ac:dyDescent="0.25">
      <c r="A5986" s="7" t="s">
        <v>381</v>
      </c>
      <c r="B5986" s="7" t="s">
        <v>77</v>
      </c>
      <c r="C5986" s="7"/>
      <c r="D5986" s="7"/>
      <c r="E5986" s="18" t="s">
        <v>428</v>
      </c>
      <c r="F5986" s="11">
        <f t="shared" si="5106"/>
        <v>44237.8</v>
      </c>
      <c r="G5986" s="11">
        <f t="shared" si="5106"/>
        <v>44237.8</v>
      </c>
      <c r="H5986" s="11">
        <f t="shared" si="5106"/>
        <v>44237.8</v>
      </c>
      <c r="I5986" s="11">
        <f t="shared" si="5106"/>
        <v>0</v>
      </c>
      <c r="J5986" s="11">
        <f t="shared" si="5106"/>
        <v>0</v>
      </c>
      <c r="K5986" s="11">
        <f t="shared" si="5106"/>
        <v>0</v>
      </c>
      <c r="L5986" s="11">
        <f t="shared" si="5106"/>
        <v>406</v>
      </c>
      <c r="M5986" s="11">
        <f t="shared" si="5054"/>
        <v>44643.8</v>
      </c>
      <c r="N5986" s="8">
        <v>3713181.47267</v>
      </c>
      <c r="O5986" s="11">
        <f t="shared" si="5107"/>
        <v>29532.01</v>
      </c>
      <c r="P5986" s="11">
        <f t="shared" si="5108"/>
        <v>0</v>
      </c>
      <c r="Q5986" s="11">
        <f t="shared" si="5108"/>
        <v>0</v>
      </c>
      <c r="R5986" s="11">
        <f t="shared" si="5108"/>
        <v>0</v>
      </c>
      <c r="S5986" s="11">
        <f t="shared" si="5108"/>
        <v>0</v>
      </c>
      <c r="T5986" s="8">
        <v>3543026.8598499997</v>
      </c>
      <c r="U5986" s="11">
        <f t="shared" si="5108"/>
        <v>0</v>
      </c>
      <c r="V5986" s="35">
        <f t="shared" si="5108"/>
        <v>0</v>
      </c>
      <c r="W5986" s="8">
        <f t="shared" si="5085"/>
        <v>95.417551927575218</v>
      </c>
      <c r="X5986" s="25"/>
    </row>
    <row r="5987" spans="1:24" x14ac:dyDescent="0.25">
      <c r="A5987" s="9" t="s">
        <v>381</v>
      </c>
      <c r="B5987" s="9" t="s">
        <v>1350</v>
      </c>
      <c r="C5987" s="9"/>
      <c r="D5987" s="9"/>
      <c r="E5987" s="13" t="s">
        <v>446</v>
      </c>
      <c r="F5987" s="5">
        <f t="shared" ref="F5987:L5987" si="5109">F5988+F5992</f>
        <v>44237.8</v>
      </c>
      <c r="G5987" s="5">
        <f t="shared" si="5109"/>
        <v>44237.8</v>
      </c>
      <c r="H5987" s="5">
        <f t="shared" si="5109"/>
        <v>44237.8</v>
      </c>
      <c r="I5987" s="5">
        <f t="shared" si="5109"/>
        <v>0</v>
      </c>
      <c r="J5987" s="5">
        <f t="shared" si="5109"/>
        <v>0</v>
      </c>
      <c r="K5987" s="5">
        <f t="shared" si="5109"/>
        <v>0</v>
      </c>
      <c r="L5987" s="5">
        <f t="shared" si="5109"/>
        <v>406</v>
      </c>
      <c r="M5987" s="5">
        <f t="shared" si="5054"/>
        <v>44643.8</v>
      </c>
      <c r="N5987" s="11">
        <v>3653477.7976700002</v>
      </c>
      <c r="O5987" s="5">
        <f>O5988+O5992</f>
        <v>29532.01</v>
      </c>
      <c r="P5987" s="5">
        <f t="shared" ref="P5987:V5987" si="5110">P5988+P5992</f>
        <v>0</v>
      </c>
      <c r="Q5987" s="5">
        <f t="shared" si="5110"/>
        <v>0</v>
      </c>
      <c r="R5987" s="5">
        <f t="shared" si="5110"/>
        <v>0</v>
      </c>
      <c r="S5987" s="5">
        <f t="shared" si="5110"/>
        <v>0</v>
      </c>
      <c r="T5987" s="11">
        <v>3483323.5760099995</v>
      </c>
      <c r="U5987" s="5">
        <f t="shared" si="5110"/>
        <v>0</v>
      </c>
      <c r="V5987" s="36">
        <f t="shared" si="5110"/>
        <v>0</v>
      </c>
      <c r="W5987" s="11">
        <f t="shared" si="5085"/>
        <v>95.342678097879329</v>
      </c>
      <c r="X5987" s="26"/>
    </row>
    <row r="5988" spans="1:24" ht="31.5" x14ac:dyDescent="0.25">
      <c r="A5988" s="4" t="s">
        <v>381</v>
      </c>
      <c r="B5988" s="4" t="s">
        <v>1350</v>
      </c>
      <c r="C5988" s="4" t="s">
        <v>237</v>
      </c>
      <c r="D5988" s="4"/>
      <c r="E5988" s="14" t="s">
        <v>980</v>
      </c>
      <c r="F5988" s="5">
        <f t="shared" ref="F5988:L5990" si="5111">F5989</f>
        <v>4529.2999999999993</v>
      </c>
      <c r="G5988" s="5">
        <f t="shared" si="5111"/>
        <v>4529.2999999999993</v>
      </c>
      <c r="H5988" s="5">
        <f t="shared" si="5111"/>
        <v>4529.2999999999993</v>
      </c>
      <c r="I5988" s="5">
        <f t="shared" si="5111"/>
        <v>0</v>
      </c>
      <c r="J5988" s="5">
        <f t="shared" si="5111"/>
        <v>0</v>
      </c>
      <c r="K5988" s="5">
        <f t="shared" si="5111"/>
        <v>0</v>
      </c>
      <c r="L5988" s="5">
        <f t="shared" si="5111"/>
        <v>47.5</v>
      </c>
      <c r="M5988" s="5">
        <f t="shared" si="5054"/>
        <v>4576.7999999999993</v>
      </c>
      <c r="N5988" s="5">
        <v>3653227.7976700002</v>
      </c>
      <c r="O5988" s="5">
        <f t="shared" ref="O5988:O5990" si="5112">O5989</f>
        <v>3274.1</v>
      </c>
      <c r="P5988" s="5">
        <f t="shared" ref="P5988:V5990" si="5113">P5989</f>
        <v>0</v>
      </c>
      <c r="Q5988" s="5">
        <f t="shared" si="5113"/>
        <v>0</v>
      </c>
      <c r="R5988" s="5">
        <f t="shared" si="5113"/>
        <v>0</v>
      </c>
      <c r="S5988" s="5">
        <f t="shared" si="5113"/>
        <v>0</v>
      </c>
      <c r="T5988" s="5">
        <v>3483073.5760099995</v>
      </c>
      <c r="U5988" s="5">
        <f t="shared" si="5113"/>
        <v>0</v>
      </c>
      <c r="V5988" s="36">
        <f t="shared" si="5113"/>
        <v>0</v>
      </c>
      <c r="W5988" s="5">
        <f t="shared" si="5085"/>
        <v>95.342359385075198</v>
      </c>
      <c r="X5988" s="26"/>
    </row>
    <row r="5989" spans="1:24" ht="47.25" x14ac:dyDescent="0.25">
      <c r="A5989" s="4" t="s">
        <v>381</v>
      </c>
      <c r="B5989" s="4" t="s">
        <v>1350</v>
      </c>
      <c r="C5989" s="4" t="s">
        <v>357</v>
      </c>
      <c r="D5989" s="4"/>
      <c r="E5989" s="14" t="s">
        <v>1536</v>
      </c>
      <c r="F5989" s="5">
        <f t="shared" si="5111"/>
        <v>4529.2999999999993</v>
      </c>
      <c r="G5989" s="5">
        <f t="shared" si="5111"/>
        <v>4529.2999999999993</v>
      </c>
      <c r="H5989" s="5">
        <f t="shared" si="5111"/>
        <v>4529.2999999999993</v>
      </c>
      <c r="I5989" s="5">
        <f t="shared" si="5111"/>
        <v>0</v>
      </c>
      <c r="J5989" s="5">
        <f t="shared" si="5111"/>
        <v>0</v>
      </c>
      <c r="K5989" s="5">
        <f t="shared" si="5111"/>
        <v>0</v>
      </c>
      <c r="L5989" s="5">
        <f t="shared" si="5111"/>
        <v>47.5</v>
      </c>
      <c r="M5989" s="5">
        <f t="shared" si="5054"/>
        <v>4576.7999999999993</v>
      </c>
      <c r="N5989" s="5">
        <v>3148187.4955799999</v>
      </c>
      <c r="O5989" s="5">
        <f t="shared" si="5112"/>
        <v>3274.1</v>
      </c>
      <c r="P5989" s="5">
        <f t="shared" si="5113"/>
        <v>0</v>
      </c>
      <c r="Q5989" s="5">
        <f t="shared" si="5113"/>
        <v>0</v>
      </c>
      <c r="R5989" s="5">
        <f t="shared" si="5113"/>
        <v>0</v>
      </c>
      <c r="S5989" s="5">
        <f t="shared" si="5113"/>
        <v>0</v>
      </c>
      <c r="T5989" s="5">
        <v>2981050.2705499995</v>
      </c>
      <c r="U5989" s="5">
        <f t="shared" si="5113"/>
        <v>0</v>
      </c>
      <c r="V5989" s="36">
        <f t="shared" si="5113"/>
        <v>0</v>
      </c>
      <c r="W5989" s="5">
        <f t="shared" si="5085"/>
        <v>94.691001559956064</v>
      </c>
      <c r="X5989" s="26"/>
    </row>
    <row r="5990" spans="1:24" ht="47.25" x14ac:dyDescent="0.25">
      <c r="A5990" s="4" t="s">
        <v>381</v>
      </c>
      <c r="B5990" s="4" t="s">
        <v>1350</v>
      </c>
      <c r="C5990" s="4" t="s">
        <v>387</v>
      </c>
      <c r="D5990" s="4"/>
      <c r="E5990" s="14" t="s">
        <v>981</v>
      </c>
      <c r="F5990" s="5">
        <f t="shared" si="5111"/>
        <v>4529.2999999999993</v>
      </c>
      <c r="G5990" s="5">
        <f t="shared" si="5111"/>
        <v>4529.2999999999993</v>
      </c>
      <c r="H5990" s="5">
        <f t="shared" si="5111"/>
        <v>4529.2999999999993</v>
      </c>
      <c r="I5990" s="5">
        <f t="shared" si="5111"/>
        <v>0</v>
      </c>
      <c r="J5990" s="5">
        <f t="shared" si="5111"/>
        <v>0</v>
      </c>
      <c r="K5990" s="5">
        <f t="shared" si="5111"/>
        <v>0</v>
      </c>
      <c r="L5990" s="5">
        <f t="shared" si="5111"/>
        <v>47.5</v>
      </c>
      <c r="M5990" s="5">
        <f t="shared" si="5054"/>
        <v>4576.7999999999993</v>
      </c>
      <c r="N5990" s="5">
        <v>578746.31912000012</v>
      </c>
      <c r="O5990" s="5">
        <f t="shared" si="5112"/>
        <v>3274.1</v>
      </c>
      <c r="P5990" s="5">
        <f t="shared" si="5113"/>
        <v>0</v>
      </c>
      <c r="Q5990" s="5">
        <f t="shared" si="5113"/>
        <v>0</v>
      </c>
      <c r="R5990" s="5">
        <f t="shared" si="5113"/>
        <v>0</v>
      </c>
      <c r="S5990" s="5">
        <f t="shared" si="5113"/>
        <v>0</v>
      </c>
      <c r="T5990" s="5">
        <v>560744.11609999998</v>
      </c>
      <c r="U5990" s="5">
        <f t="shared" si="5113"/>
        <v>0</v>
      </c>
      <c r="V5990" s="36">
        <f t="shared" si="5113"/>
        <v>0</v>
      </c>
      <c r="W5990" s="5">
        <f t="shared" si="5085"/>
        <v>96.889448377421559</v>
      </c>
      <c r="X5990" s="26"/>
    </row>
    <row r="5991" spans="1:24" ht="31.5" x14ac:dyDescent="0.25">
      <c r="A5991" s="4" t="s">
        <v>381</v>
      </c>
      <c r="B5991" s="4" t="s">
        <v>1350</v>
      </c>
      <c r="C5991" s="4" t="s">
        <v>383</v>
      </c>
      <c r="D5991" s="4"/>
      <c r="E5991" s="14" t="s">
        <v>1305</v>
      </c>
      <c r="F5991" s="5">
        <v>4529.2999999999993</v>
      </c>
      <c r="G5991" s="5">
        <v>4529.2999999999993</v>
      </c>
      <c r="H5991" s="5">
        <v>4529.2999999999993</v>
      </c>
      <c r="I5991" s="5"/>
      <c r="J5991" s="5"/>
      <c r="K5991" s="5"/>
      <c r="L5991" s="5">
        <v>47.5</v>
      </c>
      <c r="M5991" s="5">
        <f t="shared" si="5054"/>
        <v>4576.7999999999993</v>
      </c>
      <c r="N5991" s="5">
        <v>100046.41424</v>
      </c>
      <c r="O5991" s="5">
        <v>3274.1</v>
      </c>
      <c r="P5991" s="5">
        <v>0</v>
      </c>
      <c r="Q5991" s="5">
        <v>0</v>
      </c>
      <c r="R5991" s="5">
        <v>0</v>
      </c>
      <c r="S5991" s="5">
        <v>0</v>
      </c>
      <c r="T5991" s="5">
        <v>99888.281940000001</v>
      </c>
      <c r="U5991" s="5">
        <v>0</v>
      </c>
      <c r="V5991" s="36">
        <v>0</v>
      </c>
      <c r="W5991" s="5">
        <f t="shared" si="5085"/>
        <v>99.841941061854897</v>
      </c>
      <c r="X5991" s="26"/>
    </row>
    <row r="5992" spans="1:24" ht="31.5" x14ac:dyDescent="0.25">
      <c r="A5992" s="4" t="s">
        <v>381</v>
      </c>
      <c r="B5992" s="4" t="s">
        <v>1350</v>
      </c>
      <c r="C5992" s="4" t="s">
        <v>383</v>
      </c>
      <c r="D5992" s="4" t="s">
        <v>11</v>
      </c>
      <c r="E5992" s="14" t="s">
        <v>465</v>
      </c>
      <c r="F5992" s="5">
        <f t="shared" ref="F5992:L5992" si="5114">F5993+F5996</f>
        <v>39708.5</v>
      </c>
      <c r="G5992" s="5">
        <f t="shared" si="5114"/>
        <v>39708.5</v>
      </c>
      <c r="H5992" s="5">
        <f t="shared" si="5114"/>
        <v>39708.5</v>
      </c>
      <c r="I5992" s="5">
        <f t="shared" si="5114"/>
        <v>0</v>
      </c>
      <c r="J5992" s="5">
        <f t="shared" si="5114"/>
        <v>0</v>
      </c>
      <c r="K5992" s="5">
        <f t="shared" si="5114"/>
        <v>0</v>
      </c>
      <c r="L5992" s="5">
        <f t="shared" si="5114"/>
        <v>358.5</v>
      </c>
      <c r="M5992" s="5">
        <f t="shared" si="5054"/>
        <v>40067</v>
      </c>
      <c r="N5992" s="5">
        <v>100046.41424</v>
      </c>
      <c r="O5992" s="5">
        <f>O5993+O5996</f>
        <v>26257.91</v>
      </c>
      <c r="P5992" s="5">
        <f t="shared" ref="P5992:V5992" si="5115">P5993+P5996</f>
        <v>0</v>
      </c>
      <c r="Q5992" s="5">
        <f t="shared" si="5115"/>
        <v>0</v>
      </c>
      <c r="R5992" s="5">
        <f t="shared" si="5115"/>
        <v>0</v>
      </c>
      <c r="S5992" s="5">
        <f t="shared" si="5115"/>
        <v>0</v>
      </c>
      <c r="T5992" s="5">
        <v>99888.281940000001</v>
      </c>
      <c r="U5992" s="5">
        <f t="shared" si="5115"/>
        <v>0</v>
      </c>
      <c r="V5992" s="36">
        <f t="shared" si="5115"/>
        <v>0</v>
      </c>
      <c r="W5992" s="5">
        <f t="shared" si="5085"/>
        <v>99.841941061854897</v>
      </c>
      <c r="X5992" s="26"/>
    </row>
    <row r="5993" spans="1:24" ht="31.5" x14ac:dyDescent="0.25">
      <c r="A5993" s="4" t="s">
        <v>381</v>
      </c>
      <c r="B5993" s="4" t="s">
        <v>1350</v>
      </c>
      <c r="C5993" s="4" t="s">
        <v>383</v>
      </c>
      <c r="D5993" s="4" t="s">
        <v>12</v>
      </c>
      <c r="E5993" s="14" t="s">
        <v>466</v>
      </c>
      <c r="F5993" s="5">
        <f t="shared" ref="F5993:L5994" si="5116">F5994</f>
        <v>34141.5</v>
      </c>
      <c r="G5993" s="5">
        <f t="shared" si="5116"/>
        <v>34141.5</v>
      </c>
      <c r="H5993" s="5">
        <f t="shared" si="5116"/>
        <v>34141.5</v>
      </c>
      <c r="I5993" s="5">
        <f t="shared" si="5116"/>
        <v>0</v>
      </c>
      <c r="J5993" s="5">
        <f t="shared" si="5116"/>
        <v>0</v>
      </c>
      <c r="K5993" s="5">
        <f t="shared" si="5116"/>
        <v>0</v>
      </c>
      <c r="L5993" s="5">
        <f t="shared" si="5116"/>
        <v>358.5</v>
      </c>
      <c r="M5993" s="5">
        <f t="shared" si="5054"/>
        <v>34500</v>
      </c>
      <c r="N5993" s="5">
        <v>100046.41424</v>
      </c>
      <c r="O5993" s="5">
        <f>O5994</f>
        <v>23655.51081</v>
      </c>
      <c r="P5993" s="5">
        <f t="shared" ref="P5993:V5994" si="5117">P5994</f>
        <v>0</v>
      </c>
      <c r="Q5993" s="5">
        <f t="shared" si="5117"/>
        <v>0</v>
      </c>
      <c r="R5993" s="5">
        <f t="shared" si="5117"/>
        <v>0</v>
      </c>
      <c r="S5993" s="5">
        <f t="shared" si="5117"/>
        <v>0</v>
      </c>
      <c r="T5993" s="5">
        <v>99888.281940000001</v>
      </c>
      <c r="U5993" s="5">
        <f t="shared" si="5117"/>
        <v>0</v>
      </c>
      <c r="V5993" s="36">
        <f t="shared" si="5117"/>
        <v>0</v>
      </c>
      <c r="W5993" s="5">
        <f t="shared" si="5085"/>
        <v>99.841941061854897</v>
      </c>
      <c r="X5993" s="26"/>
    </row>
    <row r="5994" spans="1:24" ht="63" x14ac:dyDescent="0.25">
      <c r="A5994" s="4" t="s">
        <v>381</v>
      </c>
      <c r="B5994" s="4" t="s">
        <v>1350</v>
      </c>
      <c r="C5994" s="4" t="s">
        <v>384</v>
      </c>
      <c r="D5994" s="4"/>
      <c r="E5994" s="14" t="s">
        <v>675</v>
      </c>
      <c r="F5994" s="5">
        <f t="shared" si="5116"/>
        <v>34141.5</v>
      </c>
      <c r="G5994" s="5">
        <f t="shared" si="5116"/>
        <v>34141.5</v>
      </c>
      <c r="H5994" s="5">
        <f t="shared" si="5116"/>
        <v>34141.5</v>
      </c>
      <c r="I5994" s="5">
        <f t="shared" si="5116"/>
        <v>0</v>
      </c>
      <c r="J5994" s="5">
        <f t="shared" si="5116"/>
        <v>0</v>
      </c>
      <c r="K5994" s="5">
        <f t="shared" si="5116"/>
        <v>0</v>
      </c>
      <c r="L5994" s="5">
        <f t="shared" si="5116"/>
        <v>358.5</v>
      </c>
      <c r="M5994" s="5">
        <f t="shared" si="5054"/>
        <v>34500</v>
      </c>
      <c r="N5994" s="5">
        <v>88174.098880000005</v>
      </c>
      <c r="O5994" s="5">
        <f>O5995</f>
        <v>23655.51081</v>
      </c>
      <c r="P5994" s="5">
        <f t="shared" si="5117"/>
        <v>0</v>
      </c>
      <c r="Q5994" s="5">
        <f t="shared" si="5117"/>
        <v>0</v>
      </c>
      <c r="R5994" s="5">
        <f t="shared" si="5117"/>
        <v>0</v>
      </c>
      <c r="S5994" s="5">
        <f t="shared" si="5117"/>
        <v>0</v>
      </c>
      <c r="T5994" s="5">
        <v>88174.098880000005</v>
      </c>
      <c r="U5994" s="5">
        <f t="shared" si="5117"/>
        <v>0</v>
      </c>
      <c r="V5994" s="36">
        <f t="shared" si="5117"/>
        <v>0</v>
      </c>
      <c r="W5994" s="5">
        <f t="shared" si="5085"/>
        <v>100</v>
      </c>
      <c r="X5994" s="26"/>
    </row>
    <row r="5995" spans="1:24" ht="31.5" x14ac:dyDescent="0.25">
      <c r="A5995" s="4" t="s">
        <v>381</v>
      </c>
      <c r="B5995" s="4" t="s">
        <v>1350</v>
      </c>
      <c r="C5995" s="4" t="s">
        <v>384</v>
      </c>
      <c r="D5995" s="4" t="s">
        <v>246</v>
      </c>
      <c r="E5995" s="14" t="s">
        <v>473</v>
      </c>
      <c r="F5995" s="5">
        <v>34141.5</v>
      </c>
      <c r="G5995" s="5">
        <v>34141.5</v>
      </c>
      <c r="H5995" s="5">
        <v>34141.5</v>
      </c>
      <c r="I5995" s="5"/>
      <c r="J5995" s="5"/>
      <c r="K5995" s="5"/>
      <c r="L5995" s="5">
        <v>358.5</v>
      </c>
      <c r="M5995" s="5">
        <f t="shared" si="5054"/>
        <v>34500</v>
      </c>
      <c r="N5995" s="5">
        <v>88174.098880000005</v>
      </c>
      <c r="O5995" s="5">
        <v>23655.51081</v>
      </c>
      <c r="P5995" s="5">
        <v>0</v>
      </c>
      <c r="Q5995" s="5">
        <v>0</v>
      </c>
      <c r="R5995" s="5">
        <v>0</v>
      </c>
      <c r="S5995" s="5">
        <v>0</v>
      </c>
      <c r="T5995" s="5">
        <v>88174.098880000005</v>
      </c>
      <c r="U5995" s="5">
        <v>0</v>
      </c>
      <c r="V5995" s="36">
        <v>0</v>
      </c>
      <c r="W5995" s="5">
        <f t="shared" si="5085"/>
        <v>100</v>
      </c>
      <c r="X5995" s="26"/>
    </row>
    <row r="5996" spans="1:24" x14ac:dyDescent="0.25">
      <c r="A5996" s="4" t="s">
        <v>381</v>
      </c>
      <c r="B5996" s="4" t="s">
        <v>1350</v>
      </c>
      <c r="C5996" s="4" t="s">
        <v>384</v>
      </c>
      <c r="D5996" s="4" t="s">
        <v>245</v>
      </c>
      <c r="E5996" s="14" t="s">
        <v>474</v>
      </c>
      <c r="F5996" s="5">
        <f t="shared" ref="F5996:L5996" si="5118">F5997+F5999+F6001</f>
        <v>5567</v>
      </c>
      <c r="G5996" s="5">
        <f t="shared" si="5118"/>
        <v>5567</v>
      </c>
      <c r="H5996" s="5">
        <f t="shared" si="5118"/>
        <v>5567</v>
      </c>
      <c r="I5996" s="5">
        <f t="shared" si="5118"/>
        <v>0</v>
      </c>
      <c r="J5996" s="5">
        <f t="shared" si="5118"/>
        <v>0</v>
      </c>
      <c r="K5996" s="5">
        <f t="shared" si="5118"/>
        <v>0</v>
      </c>
      <c r="L5996" s="5">
        <f t="shared" si="5118"/>
        <v>0</v>
      </c>
      <c r="M5996" s="5">
        <f t="shared" si="5054"/>
        <v>5567</v>
      </c>
      <c r="N5996" s="5">
        <v>88174.098880000005</v>
      </c>
      <c r="O5996" s="5">
        <f>O5997+O5999+O6001</f>
        <v>2602.3991900000001</v>
      </c>
      <c r="P5996" s="5">
        <f t="shared" ref="P5996:V5996" si="5119">P5997+P5999+P6001</f>
        <v>0</v>
      </c>
      <c r="Q5996" s="5">
        <f t="shared" si="5119"/>
        <v>0</v>
      </c>
      <c r="R5996" s="5">
        <f t="shared" si="5119"/>
        <v>0</v>
      </c>
      <c r="S5996" s="5">
        <f t="shared" si="5119"/>
        <v>0</v>
      </c>
      <c r="T5996" s="5">
        <v>88174.098880000005</v>
      </c>
      <c r="U5996" s="5">
        <f t="shared" si="5119"/>
        <v>0</v>
      </c>
      <c r="V5996" s="36">
        <f t="shared" si="5119"/>
        <v>0</v>
      </c>
      <c r="W5996" s="5">
        <f t="shared" si="5085"/>
        <v>100</v>
      </c>
      <c r="X5996" s="26"/>
    </row>
    <row r="5997" spans="1:24" hidden="1" x14ac:dyDescent="0.25">
      <c r="A5997" s="4" t="s">
        <v>381</v>
      </c>
      <c r="B5997" s="4" t="s">
        <v>1350</v>
      </c>
      <c r="C5997" s="4" t="s">
        <v>384</v>
      </c>
      <c r="D5997" s="4" t="s">
        <v>13</v>
      </c>
      <c r="E5997" s="14" t="s">
        <v>480</v>
      </c>
      <c r="F5997" s="5">
        <f t="shared" ref="F5997:L5997" si="5120">F5998</f>
        <v>442.7</v>
      </c>
      <c r="G5997" s="5">
        <f t="shared" si="5120"/>
        <v>442.7</v>
      </c>
      <c r="H5997" s="5">
        <f t="shared" si="5120"/>
        <v>442.7</v>
      </c>
      <c r="I5997" s="5">
        <f t="shared" si="5120"/>
        <v>0</v>
      </c>
      <c r="J5997" s="5">
        <f t="shared" si="5120"/>
        <v>0</v>
      </c>
      <c r="K5997" s="5">
        <f t="shared" si="5120"/>
        <v>0</v>
      </c>
      <c r="L5997" s="5">
        <f t="shared" si="5120"/>
        <v>0</v>
      </c>
      <c r="M5997" s="5">
        <f t="shared" si="5054"/>
        <v>442.7</v>
      </c>
      <c r="N5997" s="5">
        <v>0</v>
      </c>
      <c r="O5997" s="5">
        <f>O5998</f>
        <v>374.46</v>
      </c>
      <c r="P5997" s="5">
        <f t="shared" ref="P5997:V5997" si="5121">P5998</f>
        <v>0</v>
      </c>
      <c r="Q5997" s="5">
        <f t="shared" si="5121"/>
        <v>0</v>
      </c>
      <c r="R5997" s="5">
        <f t="shared" si="5121"/>
        <v>0</v>
      </c>
      <c r="S5997" s="5">
        <f t="shared" si="5121"/>
        <v>0</v>
      </c>
      <c r="T5997" s="5">
        <v>0</v>
      </c>
      <c r="U5997" s="5">
        <f t="shared" si="5121"/>
        <v>0</v>
      </c>
      <c r="V5997" s="36">
        <f t="shared" si="5121"/>
        <v>0</v>
      </c>
      <c r="W5997" s="5" t="e">
        <f t="shared" si="5085"/>
        <v>#DIV/0!</v>
      </c>
      <c r="X5997" s="24" t="s">
        <v>1214</v>
      </c>
    </row>
    <row r="5998" spans="1:24" hidden="1" x14ac:dyDescent="0.25">
      <c r="A5998" s="4" t="s">
        <v>381</v>
      </c>
      <c r="B5998" s="4" t="s">
        <v>1350</v>
      </c>
      <c r="C5998" s="4" t="s">
        <v>384</v>
      </c>
      <c r="D5998" s="4" t="s">
        <v>14</v>
      </c>
      <c r="E5998" s="14" t="s">
        <v>482</v>
      </c>
      <c r="F5998" s="5">
        <v>442.7</v>
      </c>
      <c r="G5998" s="5">
        <v>442.7</v>
      </c>
      <c r="H5998" s="5">
        <v>442.7</v>
      </c>
      <c r="I5998" s="5"/>
      <c r="J5998" s="5"/>
      <c r="K5998" s="5"/>
      <c r="L5998" s="5"/>
      <c r="M5998" s="5">
        <f t="shared" si="5054"/>
        <v>442.7</v>
      </c>
      <c r="N5998" s="5">
        <v>0</v>
      </c>
      <c r="O5998" s="5">
        <v>374.46</v>
      </c>
      <c r="P5998" s="5">
        <v>0</v>
      </c>
      <c r="Q5998" s="5">
        <v>0</v>
      </c>
      <c r="R5998" s="5">
        <v>0</v>
      </c>
      <c r="S5998" s="5">
        <v>0</v>
      </c>
      <c r="T5998" s="5">
        <v>0</v>
      </c>
      <c r="U5998" s="5">
        <v>0</v>
      </c>
      <c r="V5998" s="36">
        <v>0</v>
      </c>
      <c r="W5998" s="5" t="e">
        <f t="shared" si="5085"/>
        <v>#DIV/0!</v>
      </c>
      <c r="X5998" s="24" t="s">
        <v>1214</v>
      </c>
    </row>
    <row r="5999" spans="1:24" ht="47.25" x14ac:dyDescent="0.25">
      <c r="A5999" s="4" t="s">
        <v>381</v>
      </c>
      <c r="B5999" s="4" t="s">
        <v>1350</v>
      </c>
      <c r="C5999" s="4" t="s">
        <v>385</v>
      </c>
      <c r="D5999" s="4"/>
      <c r="E5999" s="14" t="s">
        <v>1090</v>
      </c>
      <c r="F5999" s="5">
        <f t="shared" ref="F5999:L5999" si="5122">F6000</f>
        <v>5074.3</v>
      </c>
      <c r="G5999" s="5">
        <f t="shared" si="5122"/>
        <v>5074.3</v>
      </c>
      <c r="H5999" s="5">
        <f t="shared" si="5122"/>
        <v>5074.3</v>
      </c>
      <c r="I5999" s="5">
        <f t="shared" si="5122"/>
        <v>0</v>
      </c>
      <c r="J5999" s="5">
        <f t="shared" si="5122"/>
        <v>0</v>
      </c>
      <c r="K5999" s="5">
        <f t="shared" si="5122"/>
        <v>0</v>
      </c>
      <c r="L5999" s="5">
        <f t="shared" si="5122"/>
        <v>0</v>
      </c>
      <c r="M5999" s="5">
        <f t="shared" ref="M5999:M6067" si="5123">F5999+I5999+L5999</f>
        <v>5074.3</v>
      </c>
      <c r="N5999" s="5">
        <v>387996.1225</v>
      </c>
      <c r="O5999" s="5">
        <f>O6000</f>
        <v>2177.9391900000001</v>
      </c>
      <c r="P5999" s="5">
        <f t="shared" ref="P5999:V5999" si="5124">P6000</f>
        <v>0</v>
      </c>
      <c r="Q5999" s="5">
        <f t="shared" si="5124"/>
        <v>0</v>
      </c>
      <c r="R5999" s="5">
        <f t="shared" si="5124"/>
        <v>0</v>
      </c>
      <c r="S5999" s="5">
        <f t="shared" si="5124"/>
        <v>0</v>
      </c>
      <c r="T5999" s="5">
        <v>370438.63527999999</v>
      </c>
      <c r="U5999" s="5">
        <f t="shared" si="5124"/>
        <v>0</v>
      </c>
      <c r="V5999" s="36">
        <f t="shared" si="5124"/>
        <v>0</v>
      </c>
      <c r="W5999" s="5">
        <f t="shared" si="5085"/>
        <v>95.474829205284124</v>
      </c>
      <c r="X5999" s="26"/>
    </row>
    <row r="6000" spans="1:24" ht="31.5" x14ac:dyDescent="0.25">
      <c r="A6000" s="4" t="s">
        <v>381</v>
      </c>
      <c r="B6000" s="4" t="s">
        <v>1350</v>
      </c>
      <c r="C6000" s="4" t="s">
        <v>385</v>
      </c>
      <c r="D6000" s="4" t="s">
        <v>246</v>
      </c>
      <c r="E6000" s="14" t="s">
        <v>473</v>
      </c>
      <c r="F6000" s="5">
        <v>5074.3</v>
      </c>
      <c r="G6000" s="5">
        <v>5074.3</v>
      </c>
      <c r="H6000" s="5">
        <v>5074.3</v>
      </c>
      <c r="I6000" s="5"/>
      <c r="J6000" s="5"/>
      <c r="K6000" s="5"/>
      <c r="L6000" s="5"/>
      <c r="M6000" s="5">
        <f t="shared" si="5123"/>
        <v>5074.3</v>
      </c>
      <c r="N6000" s="5">
        <v>387981.1225</v>
      </c>
      <c r="O6000" s="5">
        <v>2177.9391900000001</v>
      </c>
      <c r="P6000" s="5">
        <v>0</v>
      </c>
      <c r="Q6000" s="5">
        <v>0</v>
      </c>
      <c r="R6000" s="5">
        <v>0</v>
      </c>
      <c r="S6000" s="5">
        <v>0</v>
      </c>
      <c r="T6000" s="5">
        <v>370423.63527999999</v>
      </c>
      <c r="U6000" s="5">
        <v>0</v>
      </c>
      <c r="V6000" s="36">
        <v>0</v>
      </c>
      <c r="W6000" s="5">
        <f t="shared" si="5085"/>
        <v>95.474654254602299</v>
      </c>
      <c r="X6000" s="26"/>
    </row>
    <row r="6001" spans="1:24" x14ac:dyDescent="0.25">
      <c r="A6001" s="4" t="s">
        <v>381</v>
      </c>
      <c r="B6001" s="4" t="s">
        <v>1350</v>
      </c>
      <c r="C6001" s="4" t="s">
        <v>385</v>
      </c>
      <c r="D6001" s="4" t="s">
        <v>245</v>
      </c>
      <c r="E6001" s="14" t="s">
        <v>474</v>
      </c>
      <c r="F6001" s="5">
        <f t="shared" ref="F6001:L6001" si="5125">F6002</f>
        <v>50</v>
      </c>
      <c r="G6001" s="5">
        <f t="shared" si="5125"/>
        <v>50</v>
      </c>
      <c r="H6001" s="5">
        <f t="shared" si="5125"/>
        <v>50</v>
      </c>
      <c r="I6001" s="5">
        <f t="shared" si="5125"/>
        <v>0</v>
      </c>
      <c r="J6001" s="5">
        <f t="shared" si="5125"/>
        <v>0</v>
      </c>
      <c r="K6001" s="5">
        <f t="shared" si="5125"/>
        <v>0</v>
      </c>
      <c r="L6001" s="5">
        <f t="shared" si="5125"/>
        <v>0</v>
      </c>
      <c r="M6001" s="5">
        <f t="shared" si="5123"/>
        <v>50</v>
      </c>
      <c r="N6001" s="5">
        <v>387981.1225</v>
      </c>
      <c r="O6001" s="5">
        <f>O6002</f>
        <v>50</v>
      </c>
      <c r="P6001" s="5">
        <f t="shared" ref="P6001:V6001" si="5126">P6002</f>
        <v>0</v>
      </c>
      <c r="Q6001" s="5">
        <f t="shared" si="5126"/>
        <v>0</v>
      </c>
      <c r="R6001" s="5">
        <f t="shared" si="5126"/>
        <v>0</v>
      </c>
      <c r="S6001" s="5">
        <f t="shared" si="5126"/>
        <v>0</v>
      </c>
      <c r="T6001" s="5">
        <v>370423.63527999999</v>
      </c>
      <c r="U6001" s="5">
        <f t="shared" si="5126"/>
        <v>0</v>
      </c>
      <c r="V6001" s="36">
        <f t="shared" si="5126"/>
        <v>0</v>
      </c>
      <c r="W6001" s="5">
        <f t="shared" si="5085"/>
        <v>95.474654254602299</v>
      </c>
      <c r="X6001" s="26"/>
    </row>
    <row r="6002" spans="1:24" x14ac:dyDescent="0.25">
      <c r="A6002" s="4" t="s">
        <v>381</v>
      </c>
      <c r="B6002" s="4" t="s">
        <v>1350</v>
      </c>
      <c r="C6002" s="4" t="s">
        <v>385</v>
      </c>
      <c r="D6002" s="4" t="s">
        <v>13</v>
      </c>
      <c r="E6002" s="14" t="s">
        <v>480</v>
      </c>
      <c r="F6002" s="5">
        <v>50</v>
      </c>
      <c r="G6002" s="5">
        <v>50</v>
      </c>
      <c r="H6002" s="5">
        <v>50</v>
      </c>
      <c r="I6002" s="5"/>
      <c r="J6002" s="5"/>
      <c r="K6002" s="5"/>
      <c r="L6002" s="5"/>
      <c r="M6002" s="5">
        <f t="shared" si="5123"/>
        <v>50</v>
      </c>
      <c r="N6002" s="5">
        <v>15</v>
      </c>
      <c r="O6002" s="5">
        <v>50</v>
      </c>
      <c r="P6002" s="5">
        <v>0</v>
      </c>
      <c r="Q6002" s="5">
        <v>0</v>
      </c>
      <c r="R6002" s="5">
        <v>0</v>
      </c>
      <c r="S6002" s="5">
        <v>0</v>
      </c>
      <c r="T6002" s="5">
        <v>15</v>
      </c>
      <c r="U6002" s="5">
        <v>0</v>
      </c>
      <c r="V6002" s="36">
        <v>0</v>
      </c>
      <c r="W6002" s="5">
        <f t="shared" si="5085"/>
        <v>100</v>
      </c>
      <c r="X6002" s="26"/>
    </row>
    <row r="6003" spans="1:24" s="3" customFormat="1" x14ac:dyDescent="0.25">
      <c r="A6003" s="4" t="s">
        <v>381</v>
      </c>
      <c r="B6003" s="4" t="s">
        <v>1350</v>
      </c>
      <c r="C6003" s="4" t="s">
        <v>385</v>
      </c>
      <c r="D6003" s="4" t="s">
        <v>14</v>
      </c>
      <c r="E6003" s="14" t="s">
        <v>482</v>
      </c>
      <c r="F6003" s="8">
        <f t="shared" ref="F6003:L6009" si="5127">F6004</f>
        <v>74928</v>
      </c>
      <c r="G6003" s="8">
        <f t="shared" si="5127"/>
        <v>10155.299999999999</v>
      </c>
      <c r="H6003" s="8">
        <f t="shared" si="5127"/>
        <v>10155.299999999999</v>
      </c>
      <c r="I6003" s="8">
        <f t="shared" si="5127"/>
        <v>0</v>
      </c>
      <c r="J6003" s="8">
        <f t="shared" si="5127"/>
        <v>0</v>
      </c>
      <c r="K6003" s="8">
        <f t="shared" si="5127"/>
        <v>0</v>
      </c>
      <c r="L6003" s="8">
        <f t="shared" si="5127"/>
        <v>104.3</v>
      </c>
      <c r="M6003" s="8">
        <f t="shared" si="5123"/>
        <v>75032.3</v>
      </c>
      <c r="N6003" s="5">
        <v>15</v>
      </c>
      <c r="O6003" s="8">
        <f t="shared" ref="O6003:O6009" si="5128">O6004</f>
        <v>72240</v>
      </c>
      <c r="P6003" s="8">
        <f t="shared" ref="P6003:V6009" si="5129">P6004</f>
        <v>0</v>
      </c>
      <c r="Q6003" s="8">
        <f t="shared" si="5129"/>
        <v>0</v>
      </c>
      <c r="R6003" s="8">
        <f t="shared" si="5129"/>
        <v>0</v>
      </c>
      <c r="S6003" s="8">
        <f t="shared" si="5129"/>
        <v>0</v>
      </c>
      <c r="T6003" s="5">
        <v>15</v>
      </c>
      <c r="U6003" s="8">
        <f t="shared" si="5129"/>
        <v>0</v>
      </c>
      <c r="V6003" s="34">
        <f t="shared" si="5129"/>
        <v>0</v>
      </c>
      <c r="W6003" s="5">
        <f t="shared" si="5085"/>
        <v>100</v>
      </c>
      <c r="X6003" s="21"/>
    </row>
    <row r="6004" spans="1:24" s="3" customFormat="1" ht="78.75" x14ac:dyDescent="0.25">
      <c r="A6004" s="4" t="s">
        <v>381</v>
      </c>
      <c r="B6004" s="4" t="s">
        <v>1350</v>
      </c>
      <c r="C6004" s="4" t="s">
        <v>1724</v>
      </c>
      <c r="D6004" s="4"/>
      <c r="E6004" s="14" t="s">
        <v>1725</v>
      </c>
      <c r="F6004" s="8">
        <f t="shared" si="5127"/>
        <v>74928</v>
      </c>
      <c r="G6004" s="8">
        <f t="shared" si="5127"/>
        <v>10155.299999999999</v>
      </c>
      <c r="H6004" s="8">
        <f t="shared" si="5127"/>
        <v>10155.299999999999</v>
      </c>
      <c r="I6004" s="8">
        <f t="shared" si="5127"/>
        <v>0</v>
      </c>
      <c r="J6004" s="8">
        <f t="shared" si="5127"/>
        <v>0</v>
      </c>
      <c r="K6004" s="8">
        <f t="shared" si="5127"/>
        <v>0</v>
      </c>
      <c r="L6004" s="8">
        <f t="shared" si="5127"/>
        <v>104.3</v>
      </c>
      <c r="M6004" s="8">
        <f t="shared" si="5123"/>
        <v>75032.3</v>
      </c>
      <c r="N6004" s="5">
        <v>2529.6835000000001</v>
      </c>
      <c r="O6004" s="8">
        <f t="shared" si="5128"/>
        <v>72240</v>
      </c>
      <c r="P6004" s="8">
        <f t="shared" si="5129"/>
        <v>0</v>
      </c>
      <c r="Q6004" s="8">
        <f t="shared" si="5129"/>
        <v>0</v>
      </c>
      <c r="R6004" s="8">
        <f t="shared" si="5129"/>
        <v>0</v>
      </c>
      <c r="S6004" s="8">
        <f t="shared" si="5129"/>
        <v>0</v>
      </c>
      <c r="T6004" s="5">
        <v>2243.1</v>
      </c>
      <c r="U6004" s="8">
        <f t="shared" si="5129"/>
        <v>0</v>
      </c>
      <c r="V6004" s="34">
        <f t="shared" si="5129"/>
        <v>0</v>
      </c>
      <c r="W6004" s="5">
        <f t="shared" si="5085"/>
        <v>88.671171709820612</v>
      </c>
      <c r="X6004" s="21"/>
    </row>
    <row r="6005" spans="1:24" s="10" customFormat="1" ht="31.5" x14ac:dyDescent="0.25">
      <c r="A6005" s="4" t="s">
        <v>381</v>
      </c>
      <c r="B6005" s="4" t="s">
        <v>1350</v>
      </c>
      <c r="C6005" s="4" t="s">
        <v>1724</v>
      </c>
      <c r="D6005" s="4" t="s">
        <v>246</v>
      </c>
      <c r="E6005" s="14" t="s">
        <v>473</v>
      </c>
      <c r="F6005" s="11">
        <f t="shared" si="5127"/>
        <v>74928</v>
      </c>
      <c r="G6005" s="11">
        <f t="shared" si="5127"/>
        <v>10155.299999999999</v>
      </c>
      <c r="H6005" s="11">
        <f t="shared" si="5127"/>
        <v>10155.299999999999</v>
      </c>
      <c r="I6005" s="11">
        <f t="shared" si="5127"/>
        <v>0</v>
      </c>
      <c r="J6005" s="11">
        <f t="shared" si="5127"/>
        <v>0</v>
      </c>
      <c r="K6005" s="11">
        <f t="shared" si="5127"/>
        <v>0</v>
      </c>
      <c r="L6005" s="11">
        <f t="shared" si="5127"/>
        <v>104.3</v>
      </c>
      <c r="M6005" s="11">
        <f t="shared" si="5123"/>
        <v>75032.3</v>
      </c>
      <c r="N6005" s="5">
        <v>2529.6835000000001</v>
      </c>
      <c r="O6005" s="11">
        <f t="shared" si="5128"/>
        <v>72240</v>
      </c>
      <c r="P6005" s="11">
        <f t="shared" si="5129"/>
        <v>0</v>
      </c>
      <c r="Q6005" s="11">
        <f t="shared" si="5129"/>
        <v>0</v>
      </c>
      <c r="R6005" s="11">
        <f t="shared" si="5129"/>
        <v>0</v>
      </c>
      <c r="S6005" s="11">
        <f t="shared" si="5129"/>
        <v>0</v>
      </c>
      <c r="T6005" s="5">
        <v>2243.1</v>
      </c>
      <c r="U6005" s="11">
        <f t="shared" si="5129"/>
        <v>0</v>
      </c>
      <c r="V6005" s="35">
        <f t="shared" si="5129"/>
        <v>0</v>
      </c>
      <c r="W6005" s="5">
        <f t="shared" si="5085"/>
        <v>88.671171709820612</v>
      </c>
      <c r="X6005" s="25"/>
    </row>
    <row r="6006" spans="1:24" x14ac:dyDescent="0.25">
      <c r="A6006" s="4" t="s">
        <v>381</v>
      </c>
      <c r="B6006" s="4" t="s">
        <v>1350</v>
      </c>
      <c r="C6006" s="4" t="s">
        <v>1724</v>
      </c>
      <c r="D6006" s="4" t="s">
        <v>245</v>
      </c>
      <c r="E6006" s="14" t="s">
        <v>474</v>
      </c>
      <c r="F6006" s="5">
        <f t="shared" ref="F6006:L6006" si="5130">F6007+F6011</f>
        <v>74928</v>
      </c>
      <c r="G6006" s="5">
        <f t="shared" si="5130"/>
        <v>10155.299999999999</v>
      </c>
      <c r="H6006" s="5">
        <f t="shared" si="5130"/>
        <v>10155.299999999999</v>
      </c>
      <c r="I6006" s="5">
        <f t="shared" si="5130"/>
        <v>0</v>
      </c>
      <c r="J6006" s="5">
        <f t="shared" si="5130"/>
        <v>0</v>
      </c>
      <c r="K6006" s="5">
        <f t="shared" si="5130"/>
        <v>0</v>
      </c>
      <c r="L6006" s="5">
        <f t="shared" si="5130"/>
        <v>104.3</v>
      </c>
      <c r="M6006" s="5">
        <f t="shared" si="5123"/>
        <v>75032.3</v>
      </c>
      <c r="N6006" s="5">
        <v>2529.6835000000001</v>
      </c>
      <c r="O6006" s="5">
        <f>O6007+O6011</f>
        <v>72240</v>
      </c>
      <c r="P6006" s="5">
        <f t="shared" ref="P6006:V6006" si="5131">P6007+P6011</f>
        <v>0</v>
      </c>
      <c r="Q6006" s="5">
        <f t="shared" si="5131"/>
        <v>0</v>
      </c>
      <c r="R6006" s="5">
        <f t="shared" si="5131"/>
        <v>0</v>
      </c>
      <c r="S6006" s="5">
        <f t="shared" si="5131"/>
        <v>0</v>
      </c>
      <c r="T6006" s="5">
        <v>2243.1</v>
      </c>
      <c r="U6006" s="5">
        <f t="shared" si="5131"/>
        <v>0</v>
      </c>
      <c r="V6006" s="36">
        <f t="shared" si="5131"/>
        <v>0</v>
      </c>
      <c r="W6006" s="5">
        <f t="shared" si="5085"/>
        <v>88.671171709820612</v>
      </c>
      <c r="X6006" s="26"/>
    </row>
    <row r="6007" spans="1:24" ht="47.25" x14ac:dyDescent="0.25">
      <c r="A6007" s="4" t="s">
        <v>381</v>
      </c>
      <c r="B6007" s="4" t="s">
        <v>1350</v>
      </c>
      <c r="C6007" s="4" t="s">
        <v>792</v>
      </c>
      <c r="D6007" s="4"/>
      <c r="E6007" s="14" t="s">
        <v>982</v>
      </c>
      <c r="F6007" s="5">
        <f t="shared" si="5127"/>
        <v>9377.5</v>
      </c>
      <c r="G6007" s="5">
        <f t="shared" si="5127"/>
        <v>9377.5</v>
      </c>
      <c r="H6007" s="5">
        <f t="shared" si="5127"/>
        <v>9377.5</v>
      </c>
      <c r="I6007" s="5">
        <f t="shared" si="5127"/>
        <v>0</v>
      </c>
      <c r="J6007" s="5">
        <f t="shared" si="5127"/>
        <v>0</v>
      </c>
      <c r="K6007" s="5">
        <f t="shared" si="5127"/>
        <v>0</v>
      </c>
      <c r="L6007" s="5">
        <f t="shared" si="5127"/>
        <v>98.5</v>
      </c>
      <c r="M6007" s="5">
        <f t="shared" si="5123"/>
        <v>9476</v>
      </c>
      <c r="N6007" s="5">
        <v>2569441.1764599998</v>
      </c>
      <c r="O6007" s="5">
        <f t="shared" si="5128"/>
        <v>6852</v>
      </c>
      <c r="P6007" s="5">
        <f t="shared" si="5129"/>
        <v>0</v>
      </c>
      <c r="Q6007" s="5">
        <f t="shared" si="5129"/>
        <v>0</v>
      </c>
      <c r="R6007" s="5">
        <f t="shared" si="5129"/>
        <v>0</v>
      </c>
      <c r="S6007" s="5">
        <f t="shared" si="5129"/>
        <v>0</v>
      </c>
      <c r="T6007" s="5">
        <v>2420306.1544499998</v>
      </c>
      <c r="U6007" s="5">
        <f t="shared" si="5129"/>
        <v>0</v>
      </c>
      <c r="V6007" s="36">
        <f t="shared" si="5129"/>
        <v>0</v>
      </c>
      <c r="W6007" s="5">
        <f t="shared" si="5085"/>
        <v>94.195818788291234</v>
      </c>
      <c r="X6007" s="26"/>
    </row>
    <row r="6008" spans="1:24" ht="31.5" x14ac:dyDescent="0.25">
      <c r="A6008" s="4" t="s">
        <v>381</v>
      </c>
      <c r="B6008" s="4" t="s">
        <v>1350</v>
      </c>
      <c r="C6008" s="4" t="s">
        <v>1040</v>
      </c>
      <c r="D6008" s="4"/>
      <c r="E6008" s="14" t="s">
        <v>1041</v>
      </c>
      <c r="F6008" s="5">
        <f t="shared" si="5127"/>
        <v>9377.5</v>
      </c>
      <c r="G6008" s="5">
        <f t="shared" si="5127"/>
        <v>9377.5</v>
      </c>
      <c r="H6008" s="5">
        <f t="shared" si="5127"/>
        <v>9377.5</v>
      </c>
      <c r="I6008" s="5">
        <f t="shared" si="5127"/>
        <v>0</v>
      </c>
      <c r="J6008" s="5">
        <f t="shared" si="5127"/>
        <v>0</v>
      </c>
      <c r="K6008" s="5">
        <f t="shared" si="5127"/>
        <v>0</v>
      </c>
      <c r="L6008" s="5">
        <f t="shared" si="5127"/>
        <v>98.5</v>
      </c>
      <c r="M6008" s="5">
        <f t="shared" si="5123"/>
        <v>9476</v>
      </c>
      <c r="N6008" s="5">
        <v>2483007.9390799999</v>
      </c>
      <c r="O6008" s="5">
        <f t="shared" si="5128"/>
        <v>6852</v>
      </c>
      <c r="P6008" s="5">
        <f t="shared" si="5129"/>
        <v>0</v>
      </c>
      <c r="Q6008" s="5">
        <f t="shared" si="5129"/>
        <v>0</v>
      </c>
      <c r="R6008" s="5">
        <f t="shared" si="5129"/>
        <v>0</v>
      </c>
      <c r="S6008" s="5">
        <f t="shared" si="5129"/>
        <v>0</v>
      </c>
      <c r="T6008" s="5">
        <v>2333872.91707</v>
      </c>
      <c r="U6008" s="5">
        <f t="shared" si="5129"/>
        <v>0</v>
      </c>
      <c r="V6008" s="36">
        <f t="shared" si="5129"/>
        <v>0</v>
      </c>
      <c r="W6008" s="5">
        <f t="shared" si="5085"/>
        <v>93.993775869067207</v>
      </c>
      <c r="X6008" s="26"/>
    </row>
    <row r="6009" spans="1:24" ht="31.5" x14ac:dyDescent="0.25">
      <c r="A6009" s="4" t="s">
        <v>381</v>
      </c>
      <c r="B6009" s="4" t="s">
        <v>1350</v>
      </c>
      <c r="C6009" s="4" t="s">
        <v>1040</v>
      </c>
      <c r="D6009" s="4" t="s">
        <v>246</v>
      </c>
      <c r="E6009" s="14" t="s">
        <v>473</v>
      </c>
      <c r="F6009" s="5">
        <f t="shared" si="5127"/>
        <v>9377.5</v>
      </c>
      <c r="G6009" s="5">
        <f t="shared" si="5127"/>
        <v>9377.5</v>
      </c>
      <c r="H6009" s="5">
        <f t="shared" si="5127"/>
        <v>9377.5</v>
      </c>
      <c r="I6009" s="5">
        <f t="shared" si="5127"/>
        <v>0</v>
      </c>
      <c r="J6009" s="5">
        <f t="shared" si="5127"/>
        <v>0</v>
      </c>
      <c r="K6009" s="5">
        <f t="shared" si="5127"/>
        <v>0</v>
      </c>
      <c r="L6009" s="5">
        <f t="shared" si="5127"/>
        <v>98.5</v>
      </c>
      <c r="M6009" s="5">
        <f t="shared" si="5123"/>
        <v>9476</v>
      </c>
      <c r="N6009" s="5">
        <v>2482968.9390799999</v>
      </c>
      <c r="O6009" s="5">
        <f t="shared" si="5128"/>
        <v>6852</v>
      </c>
      <c r="P6009" s="5">
        <f t="shared" si="5129"/>
        <v>0</v>
      </c>
      <c r="Q6009" s="5">
        <f t="shared" si="5129"/>
        <v>0</v>
      </c>
      <c r="R6009" s="5">
        <f t="shared" si="5129"/>
        <v>0</v>
      </c>
      <c r="S6009" s="5">
        <f t="shared" si="5129"/>
        <v>0</v>
      </c>
      <c r="T6009" s="5">
        <v>2333833.91707</v>
      </c>
      <c r="U6009" s="5">
        <f t="shared" si="5129"/>
        <v>0</v>
      </c>
      <c r="V6009" s="36">
        <f t="shared" si="5129"/>
        <v>0</v>
      </c>
      <c r="W6009" s="5">
        <f t="shared" si="5085"/>
        <v>93.993681529288153</v>
      </c>
      <c r="X6009" s="26"/>
    </row>
    <row r="6010" spans="1:24" x14ac:dyDescent="0.25">
      <c r="A6010" s="4" t="s">
        <v>381</v>
      </c>
      <c r="B6010" s="4" t="s">
        <v>1350</v>
      </c>
      <c r="C6010" s="4" t="s">
        <v>1040</v>
      </c>
      <c r="D6010" s="4" t="s">
        <v>245</v>
      </c>
      <c r="E6010" s="14" t="s">
        <v>474</v>
      </c>
      <c r="F6010" s="5">
        <v>9377.5</v>
      </c>
      <c r="G6010" s="5">
        <v>9377.5</v>
      </c>
      <c r="H6010" s="5">
        <v>9377.5</v>
      </c>
      <c r="I6010" s="5"/>
      <c r="J6010" s="5"/>
      <c r="K6010" s="5"/>
      <c r="L6010" s="5">
        <v>98.5</v>
      </c>
      <c r="M6010" s="5">
        <f t="shared" si="5123"/>
        <v>9476</v>
      </c>
      <c r="N6010" s="5">
        <v>2482968.9390799999</v>
      </c>
      <c r="O6010" s="5">
        <v>6852</v>
      </c>
      <c r="P6010" s="5">
        <v>0</v>
      </c>
      <c r="Q6010" s="5">
        <v>0</v>
      </c>
      <c r="R6010" s="5">
        <v>0</v>
      </c>
      <c r="S6010" s="5">
        <v>0</v>
      </c>
      <c r="T6010" s="5">
        <v>2333833.91707</v>
      </c>
      <c r="U6010" s="5">
        <v>0</v>
      </c>
      <c r="V6010" s="36">
        <v>0</v>
      </c>
      <c r="W6010" s="5">
        <f t="shared" si="5085"/>
        <v>93.993681529288153</v>
      </c>
      <c r="X6010" s="26"/>
    </row>
    <row r="6011" spans="1:24" x14ac:dyDescent="0.25">
      <c r="A6011" s="4" t="s">
        <v>381</v>
      </c>
      <c r="B6011" s="4" t="s">
        <v>1350</v>
      </c>
      <c r="C6011" s="4" t="s">
        <v>1040</v>
      </c>
      <c r="D6011" s="4" t="s">
        <v>13</v>
      </c>
      <c r="E6011" s="14" t="s">
        <v>480</v>
      </c>
      <c r="F6011" s="5">
        <f t="shared" ref="F6011:L6011" si="5132">F6012+F6015+F6020</f>
        <v>65550.5</v>
      </c>
      <c r="G6011" s="5">
        <f t="shared" si="5132"/>
        <v>777.8</v>
      </c>
      <c r="H6011" s="5">
        <f t="shared" si="5132"/>
        <v>777.8</v>
      </c>
      <c r="I6011" s="5">
        <f t="shared" si="5132"/>
        <v>0</v>
      </c>
      <c r="J6011" s="5">
        <f t="shared" si="5132"/>
        <v>0</v>
      </c>
      <c r="K6011" s="5">
        <f t="shared" si="5132"/>
        <v>0</v>
      </c>
      <c r="L6011" s="5">
        <f t="shared" si="5132"/>
        <v>5.8</v>
      </c>
      <c r="M6011" s="5">
        <f t="shared" si="5123"/>
        <v>65556.3</v>
      </c>
      <c r="N6011" s="5">
        <v>39</v>
      </c>
      <c r="O6011" s="5">
        <f>O6012+O6015+O6020</f>
        <v>65388</v>
      </c>
      <c r="P6011" s="5">
        <f t="shared" ref="P6011:V6011" si="5133">P6012+P6015+P6020</f>
        <v>0</v>
      </c>
      <c r="Q6011" s="5">
        <f t="shared" si="5133"/>
        <v>0</v>
      </c>
      <c r="R6011" s="5">
        <f t="shared" si="5133"/>
        <v>0</v>
      </c>
      <c r="S6011" s="5">
        <f t="shared" si="5133"/>
        <v>0</v>
      </c>
      <c r="T6011" s="5">
        <v>39</v>
      </c>
      <c r="U6011" s="5">
        <f t="shared" si="5133"/>
        <v>0</v>
      </c>
      <c r="V6011" s="36">
        <f t="shared" si="5133"/>
        <v>0</v>
      </c>
      <c r="W6011" s="5">
        <f t="shared" si="5085"/>
        <v>100</v>
      </c>
      <c r="X6011" s="26"/>
    </row>
    <row r="6012" spans="1:24" x14ac:dyDescent="0.25">
      <c r="A6012" s="4" t="s">
        <v>381</v>
      </c>
      <c r="B6012" s="4" t="s">
        <v>1350</v>
      </c>
      <c r="C6012" s="4" t="s">
        <v>1040</v>
      </c>
      <c r="D6012" s="4" t="s">
        <v>14</v>
      </c>
      <c r="E6012" s="14" t="s">
        <v>482</v>
      </c>
      <c r="F6012" s="5">
        <f t="shared" ref="F6012:L6013" si="5134">F6013</f>
        <v>554.1</v>
      </c>
      <c r="G6012" s="5">
        <f t="shared" si="5134"/>
        <v>554.1</v>
      </c>
      <c r="H6012" s="5">
        <f t="shared" si="5134"/>
        <v>554.1</v>
      </c>
      <c r="I6012" s="5">
        <f t="shared" si="5134"/>
        <v>0</v>
      </c>
      <c r="J6012" s="5">
        <f t="shared" si="5134"/>
        <v>0</v>
      </c>
      <c r="K6012" s="5">
        <f t="shared" si="5134"/>
        <v>0</v>
      </c>
      <c r="L6012" s="5">
        <f t="shared" si="5134"/>
        <v>5.8</v>
      </c>
      <c r="M6012" s="5">
        <f t="shared" si="5123"/>
        <v>559.9</v>
      </c>
      <c r="N6012" s="5">
        <v>39</v>
      </c>
      <c r="O6012" s="5">
        <f>O6013</f>
        <v>429.3</v>
      </c>
      <c r="P6012" s="5">
        <f t="shared" ref="P6012:V6013" si="5135">P6013</f>
        <v>0</v>
      </c>
      <c r="Q6012" s="5">
        <f t="shared" si="5135"/>
        <v>0</v>
      </c>
      <c r="R6012" s="5">
        <f t="shared" si="5135"/>
        <v>0</v>
      </c>
      <c r="S6012" s="5">
        <f t="shared" si="5135"/>
        <v>0</v>
      </c>
      <c r="T6012" s="5">
        <v>39</v>
      </c>
      <c r="U6012" s="5">
        <f t="shared" si="5135"/>
        <v>0</v>
      </c>
      <c r="V6012" s="36">
        <f t="shared" si="5135"/>
        <v>0</v>
      </c>
      <c r="W6012" s="5">
        <f t="shared" si="5085"/>
        <v>100</v>
      </c>
      <c r="X6012" s="26"/>
    </row>
    <row r="6013" spans="1:24" ht="47.25" x14ac:dyDescent="0.25">
      <c r="A6013" s="4" t="s">
        <v>381</v>
      </c>
      <c r="B6013" s="4" t="s">
        <v>1350</v>
      </c>
      <c r="C6013" s="4" t="s">
        <v>1042</v>
      </c>
      <c r="D6013" s="4"/>
      <c r="E6013" s="14" t="s">
        <v>793</v>
      </c>
      <c r="F6013" s="5">
        <f t="shared" si="5134"/>
        <v>554.1</v>
      </c>
      <c r="G6013" s="5">
        <f t="shared" si="5134"/>
        <v>554.1</v>
      </c>
      <c r="H6013" s="5">
        <f t="shared" si="5134"/>
        <v>554.1</v>
      </c>
      <c r="I6013" s="5">
        <f t="shared" si="5134"/>
        <v>0</v>
      </c>
      <c r="J6013" s="5">
        <f t="shared" si="5134"/>
        <v>0</v>
      </c>
      <c r="K6013" s="5">
        <f t="shared" si="5134"/>
        <v>0</v>
      </c>
      <c r="L6013" s="5">
        <f t="shared" si="5134"/>
        <v>5.8</v>
      </c>
      <c r="M6013" s="5">
        <f t="shared" si="5123"/>
        <v>559.9</v>
      </c>
      <c r="N6013" s="5">
        <v>86433.237380000006</v>
      </c>
      <c r="O6013" s="5">
        <f>O6014</f>
        <v>429.3</v>
      </c>
      <c r="P6013" s="5">
        <f t="shared" si="5135"/>
        <v>0</v>
      </c>
      <c r="Q6013" s="5">
        <f t="shared" si="5135"/>
        <v>0</v>
      </c>
      <c r="R6013" s="5">
        <f t="shared" si="5135"/>
        <v>0</v>
      </c>
      <c r="S6013" s="5">
        <f t="shared" si="5135"/>
        <v>0</v>
      </c>
      <c r="T6013" s="5">
        <v>86433.237380000006</v>
      </c>
      <c r="U6013" s="5">
        <f t="shared" si="5135"/>
        <v>0</v>
      </c>
      <c r="V6013" s="36">
        <f t="shared" si="5135"/>
        <v>0</v>
      </c>
      <c r="W6013" s="5">
        <f t="shared" si="5085"/>
        <v>100</v>
      </c>
      <c r="X6013" s="26"/>
    </row>
    <row r="6014" spans="1:24" ht="31.5" x14ac:dyDescent="0.25">
      <c r="A6014" s="4" t="s">
        <v>381</v>
      </c>
      <c r="B6014" s="4" t="s">
        <v>1350</v>
      </c>
      <c r="C6014" s="4" t="s">
        <v>1042</v>
      </c>
      <c r="D6014" s="4" t="s">
        <v>246</v>
      </c>
      <c r="E6014" s="14" t="s">
        <v>473</v>
      </c>
      <c r="F6014" s="5">
        <v>554.1</v>
      </c>
      <c r="G6014" s="5">
        <v>554.1</v>
      </c>
      <c r="H6014" s="5">
        <v>554.1</v>
      </c>
      <c r="I6014" s="5"/>
      <c r="J6014" s="5"/>
      <c r="K6014" s="5"/>
      <c r="L6014" s="5">
        <v>5.8</v>
      </c>
      <c r="M6014" s="5">
        <f t="shared" si="5123"/>
        <v>559.9</v>
      </c>
      <c r="N6014" s="5">
        <v>86433.237380000006</v>
      </c>
      <c r="O6014" s="5">
        <v>429.3</v>
      </c>
      <c r="P6014" s="5">
        <v>0</v>
      </c>
      <c r="Q6014" s="5">
        <v>0</v>
      </c>
      <c r="R6014" s="5">
        <v>0</v>
      </c>
      <c r="S6014" s="5">
        <v>0</v>
      </c>
      <c r="T6014" s="5">
        <v>86433.237380000006</v>
      </c>
      <c r="U6014" s="5">
        <v>0</v>
      </c>
      <c r="V6014" s="36">
        <v>0</v>
      </c>
      <c r="W6014" s="5">
        <f t="shared" si="5085"/>
        <v>100</v>
      </c>
      <c r="X6014" s="26"/>
    </row>
    <row r="6015" spans="1:24" x14ac:dyDescent="0.25">
      <c r="A6015" s="4" t="s">
        <v>381</v>
      </c>
      <c r="B6015" s="4" t="s">
        <v>1350</v>
      </c>
      <c r="C6015" s="4" t="s">
        <v>1042</v>
      </c>
      <c r="D6015" s="4" t="s">
        <v>245</v>
      </c>
      <c r="E6015" s="14" t="s">
        <v>474</v>
      </c>
      <c r="F6015" s="5">
        <f t="shared" ref="F6015:L6015" si="5136">F6016+F6018</f>
        <v>223.7</v>
      </c>
      <c r="G6015" s="5">
        <f t="shared" si="5136"/>
        <v>223.7</v>
      </c>
      <c r="H6015" s="5">
        <f t="shared" si="5136"/>
        <v>223.7</v>
      </c>
      <c r="I6015" s="5">
        <f t="shared" si="5136"/>
        <v>0</v>
      </c>
      <c r="J6015" s="5">
        <f t="shared" si="5136"/>
        <v>0</v>
      </c>
      <c r="K6015" s="5">
        <f t="shared" si="5136"/>
        <v>0</v>
      </c>
      <c r="L6015" s="5">
        <f t="shared" si="5136"/>
        <v>0</v>
      </c>
      <c r="M6015" s="5">
        <f t="shared" si="5123"/>
        <v>223.7</v>
      </c>
      <c r="N6015" s="5">
        <v>86433.237380000006</v>
      </c>
      <c r="O6015" s="5">
        <f>O6016+O6018</f>
        <v>186</v>
      </c>
      <c r="P6015" s="5">
        <f t="shared" ref="P6015:V6015" si="5137">P6016+P6018</f>
        <v>0</v>
      </c>
      <c r="Q6015" s="5">
        <f t="shared" si="5137"/>
        <v>0</v>
      </c>
      <c r="R6015" s="5">
        <f t="shared" si="5137"/>
        <v>0</v>
      </c>
      <c r="S6015" s="5">
        <f t="shared" si="5137"/>
        <v>0</v>
      </c>
      <c r="T6015" s="5">
        <v>86433.237380000006</v>
      </c>
      <c r="U6015" s="5">
        <f t="shared" si="5137"/>
        <v>0</v>
      </c>
      <c r="V6015" s="36">
        <f t="shared" si="5137"/>
        <v>0</v>
      </c>
      <c r="W6015" s="5">
        <f t="shared" si="5085"/>
        <v>100</v>
      </c>
      <c r="X6015" s="26"/>
    </row>
    <row r="6016" spans="1:24" ht="31.5" x14ac:dyDescent="0.25">
      <c r="A6016" s="4" t="s">
        <v>381</v>
      </c>
      <c r="B6016" s="4" t="s">
        <v>1350</v>
      </c>
      <c r="C6016" s="4" t="s">
        <v>388</v>
      </c>
      <c r="D6016" s="4"/>
      <c r="E6016" s="14" t="s">
        <v>983</v>
      </c>
      <c r="F6016" s="5">
        <f t="shared" ref="F6016:L6016" si="5138">F6017</f>
        <v>2</v>
      </c>
      <c r="G6016" s="5">
        <f t="shared" si="5138"/>
        <v>2</v>
      </c>
      <c r="H6016" s="5">
        <f t="shared" si="5138"/>
        <v>2</v>
      </c>
      <c r="I6016" s="5">
        <f t="shared" si="5138"/>
        <v>0</v>
      </c>
      <c r="J6016" s="5">
        <f t="shared" si="5138"/>
        <v>0</v>
      </c>
      <c r="K6016" s="5">
        <f t="shared" si="5138"/>
        <v>0</v>
      </c>
      <c r="L6016" s="5">
        <f t="shared" si="5138"/>
        <v>0</v>
      </c>
      <c r="M6016" s="5">
        <f t="shared" si="5123"/>
        <v>2</v>
      </c>
      <c r="N6016" s="5">
        <v>53728.338000000003</v>
      </c>
      <c r="O6016" s="5">
        <f>O6017</f>
        <v>0</v>
      </c>
      <c r="P6016" s="5">
        <f t="shared" ref="P6016:V6016" si="5139">P6017</f>
        <v>0</v>
      </c>
      <c r="Q6016" s="5">
        <f t="shared" si="5139"/>
        <v>0</v>
      </c>
      <c r="R6016" s="5">
        <f t="shared" si="5139"/>
        <v>0</v>
      </c>
      <c r="S6016" s="5">
        <f t="shared" si="5139"/>
        <v>0</v>
      </c>
      <c r="T6016" s="5">
        <v>53647.658340000002</v>
      </c>
      <c r="U6016" s="5">
        <f t="shared" si="5139"/>
        <v>0</v>
      </c>
      <c r="V6016" s="36">
        <f t="shared" si="5139"/>
        <v>0</v>
      </c>
      <c r="W6016" s="5">
        <f t="shared" si="5085"/>
        <v>99.84983778951063</v>
      </c>
      <c r="X6016" s="24"/>
    </row>
    <row r="6017" spans="1:24" ht="47.25" x14ac:dyDescent="0.25">
      <c r="A6017" s="4" t="s">
        <v>381</v>
      </c>
      <c r="B6017" s="4" t="s">
        <v>1350</v>
      </c>
      <c r="C6017" s="4" t="s">
        <v>389</v>
      </c>
      <c r="D6017" s="4"/>
      <c r="E6017" s="14" t="s">
        <v>984</v>
      </c>
      <c r="F6017" s="5">
        <v>2</v>
      </c>
      <c r="G6017" s="5">
        <v>2</v>
      </c>
      <c r="H6017" s="5">
        <v>2</v>
      </c>
      <c r="I6017" s="5"/>
      <c r="J6017" s="5"/>
      <c r="K6017" s="5"/>
      <c r="L6017" s="5"/>
      <c r="M6017" s="5">
        <f t="shared" si="5123"/>
        <v>2</v>
      </c>
      <c r="N6017" s="5">
        <v>53728.338000000003</v>
      </c>
      <c r="O6017" s="5">
        <v>0</v>
      </c>
      <c r="P6017" s="5">
        <v>0</v>
      </c>
      <c r="Q6017" s="5">
        <v>0</v>
      </c>
      <c r="R6017" s="5">
        <v>0</v>
      </c>
      <c r="S6017" s="5">
        <v>0</v>
      </c>
      <c r="T6017" s="5">
        <v>53647.658340000002</v>
      </c>
      <c r="U6017" s="5">
        <v>0</v>
      </c>
      <c r="V6017" s="36">
        <v>0</v>
      </c>
      <c r="W6017" s="5">
        <f t="shared" si="5085"/>
        <v>99.84983778951063</v>
      </c>
      <c r="X6017" s="24"/>
    </row>
    <row r="6018" spans="1:24" ht="31.5" x14ac:dyDescent="0.25">
      <c r="A6018" s="4" t="s">
        <v>381</v>
      </c>
      <c r="B6018" s="4" t="s">
        <v>1350</v>
      </c>
      <c r="C6018" s="4" t="s">
        <v>386</v>
      </c>
      <c r="D6018" s="4"/>
      <c r="E6018" s="14" t="s">
        <v>676</v>
      </c>
      <c r="F6018" s="5">
        <f t="shared" ref="F6018:L6018" si="5140">F6019</f>
        <v>221.7</v>
      </c>
      <c r="G6018" s="5">
        <f t="shared" si="5140"/>
        <v>221.7</v>
      </c>
      <c r="H6018" s="5">
        <f t="shared" si="5140"/>
        <v>221.7</v>
      </c>
      <c r="I6018" s="5">
        <f t="shared" si="5140"/>
        <v>0</v>
      </c>
      <c r="J6018" s="5">
        <f t="shared" si="5140"/>
        <v>0</v>
      </c>
      <c r="K6018" s="5">
        <f t="shared" si="5140"/>
        <v>0</v>
      </c>
      <c r="L6018" s="5">
        <f t="shared" si="5140"/>
        <v>0</v>
      </c>
      <c r="M6018" s="5">
        <f t="shared" si="5123"/>
        <v>221.7</v>
      </c>
      <c r="N6018" s="5">
        <v>53728.338000000003</v>
      </c>
      <c r="O6018" s="5">
        <f>O6019</f>
        <v>186</v>
      </c>
      <c r="P6018" s="5">
        <f t="shared" ref="P6018:V6018" si="5141">P6019</f>
        <v>0</v>
      </c>
      <c r="Q6018" s="5">
        <f t="shared" si="5141"/>
        <v>0</v>
      </c>
      <c r="R6018" s="5">
        <f t="shared" si="5141"/>
        <v>0</v>
      </c>
      <c r="S6018" s="5">
        <f t="shared" si="5141"/>
        <v>0</v>
      </c>
      <c r="T6018" s="5">
        <v>53647.658340000002</v>
      </c>
      <c r="U6018" s="5">
        <f t="shared" si="5141"/>
        <v>0</v>
      </c>
      <c r="V6018" s="36">
        <f t="shared" si="5141"/>
        <v>0</v>
      </c>
      <c r="W6018" s="5">
        <f t="shared" si="5085"/>
        <v>99.84983778951063</v>
      </c>
      <c r="X6018" s="26"/>
    </row>
    <row r="6019" spans="1:24" ht="31.5" x14ac:dyDescent="0.25">
      <c r="A6019" s="4" t="s">
        <v>381</v>
      </c>
      <c r="B6019" s="4" t="s">
        <v>1350</v>
      </c>
      <c r="C6019" s="4" t="s">
        <v>386</v>
      </c>
      <c r="D6019" s="4" t="s">
        <v>11</v>
      </c>
      <c r="E6019" s="14" t="s">
        <v>465</v>
      </c>
      <c r="F6019" s="5">
        <v>221.7</v>
      </c>
      <c r="G6019" s="5">
        <v>221.7</v>
      </c>
      <c r="H6019" s="5">
        <v>221.7</v>
      </c>
      <c r="I6019" s="5"/>
      <c r="J6019" s="5"/>
      <c r="K6019" s="5"/>
      <c r="L6019" s="5"/>
      <c r="M6019" s="5">
        <f t="shared" si="5123"/>
        <v>221.7</v>
      </c>
      <c r="N6019" s="5">
        <v>53471.839590000003</v>
      </c>
      <c r="O6019" s="5">
        <v>186</v>
      </c>
      <c r="P6019" s="5">
        <v>0</v>
      </c>
      <c r="Q6019" s="5">
        <v>0</v>
      </c>
      <c r="R6019" s="5">
        <v>0</v>
      </c>
      <c r="S6019" s="5">
        <v>0</v>
      </c>
      <c r="T6019" s="5">
        <v>53391.159930000002</v>
      </c>
      <c r="U6019" s="5">
        <v>0</v>
      </c>
      <c r="V6019" s="36">
        <v>0</v>
      </c>
      <c r="W6019" s="5">
        <f t="shared" si="5085"/>
        <v>99.84911747824907</v>
      </c>
      <c r="X6019" s="26"/>
    </row>
    <row r="6020" spans="1:24" ht="31.5" x14ac:dyDescent="0.25">
      <c r="A6020" s="4" t="s">
        <v>381</v>
      </c>
      <c r="B6020" s="4" t="s">
        <v>1350</v>
      </c>
      <c r="C6020" s="4" t="s">
        <v>386</v>
      </c>
      <c r="D6020" s="4" t="s">
        <v>12</v>
      </c>
      <c r="E6020" s="14" t="s">
        <v>466</v>
      </c>
      <c r="F6020" s="5">
        <f>F6021</f>
        <v>64772.7</v>
      </c>
      <c r="G6020" s="5">
        <f t="shared" ref="G6020:L6021" si="5142">G6021</f>
        <v>0</v>
      </c>
      <c r="H6020" s="5">
        <f t="shared" si="5142"/>
        <v>0</v>
      </c>
      <c r="I6020" s="5">
        <f t="shared" si="5142"/>
        <v>0</v>
      </c>
      <c r="J6020" s="5">
        <f t="shared" si="5142"/>
        <v>0</v>
      </c>
      <c r="K6020" s="5">
        <f t="shared" si="5142"/>
        <v>0</v>
      </c>
      <c r="L6020" s="5">
        <f t="shared" si="5142"/>
        <v>0</v>
      </c>
      <c r="M6020" s="5">
        <f t="shared" si="5123"/>
        <v>64772.7</v>
      </c>
      <c r="N6020" s="5">
        <v>53471.839590000003</v>
      </c>
      <c r="O6020" s="5">
        <f>O6021</f>
        <v>64772.7</v>
      </c>
      <c r="P6020" s="5">
        <f t="shared" ref="P6020:V6021" si="5143">P6021</f>
        <v>0</v>
      </c>
      <c r="Q6020" s="5">
        <f t="shared" si="5143"/>
        <v>0</v>
      </c>
      <c r="R6020" s="5">
        <f t="shared" si="5143"/>
        <v>0</v>
      </c>
      <c r="S6020" s="5">
        <f t="shared" si="5143"/>
        <v>0</v>
      </c>
      <c r="T6020" s="5">
        <v>53391.159930000002</v>
      </c>
      <c r="U6020" s="5">
        <f t="shared" si="5143"/>
        <v>0</v>
      </c>
      <c r="V6020" s="36">
        <f t="shared" si="5143"/>
        <v>0</v>
      </c>
      <c r="W6020" s="5">
        <f t="shared" si="5085"/>
        <v>99.84911747824907</v>
      </c>
      <c r="X6020" s="26"/>
    </row>
    <row r="6021" spans="1:24" x14ac:dyDescent="0.25">
      <c r="A6021" s="4" t="s">
        <v>381</v>
      </c>
      <c r="B6021" s="4" t="s">
        <v>1350</v>
      </c>
      <c r="C6021" s="4" t="s">
        <v>386</v>
      </c>
      <c r="D6021" s="4" t="s">
        <v>13</v>
      </c>
      <c r="E6021" s="14" t="s">
        <v>480</v>
      </c>
      <c r="F6021" s="5">
        <f>F6022</f>
        <v>64772.7</v>
      </c>
      <c r="G6021" s="5">
        <f t="shared" si="5142"/>
        <v>0</v>
      </c>
      <c r="H6021" s="5">
        <f t="shared" si="5142"/>
        <v>0</v>
      </c>
      <c r="I6021" s="5">
        <f t="shared" si="5142"/>
        <v>0</v>
      </c>
      <c r="J6021" s="5">
        <f t="shared" si="5142"/>
        <v>0</v>
      </c>
      <c r="K6021" s="5">
        <f t="shared" si="5142"/>
        <v>0</v>
      </c>
      <c r="L6021" s="5">
        <f t="shared" si="5142"/>
        <v>0</v>
      </c>
      <c r="M6021" s="5">
        <f t="shared" si="5123"/>
        <v>64772.7</v>
      </c>
      <c r="N6021" s="5">
        <v>256.49840999999998</v>
      </c>
      <c r="O6021" s="5">
        <f>O6022</f>
        <v>64772.7</v>
      </c>
      <c r="P6021" s="5">
        <f t="shared" si="5143"/>
        <v>0</v>
      </c>
      <c r="Q6021" s="5">
        <f t="shared" si="5143"/>
        <v>0</v>
      </c>
      <c r="R6021" s="5">
        <f t="shared" si="5143"/>
        <v>0</v>
      </c>
      <c r="S6021" s="5">
        <f t="shared" si="5143"/>
        <v>0</v>
      </c>
      <c r="T6021" s="5">
        <v>256.49840999999998</v>
      </c>
      <c r="U6021" s="5">
        <f t="shared" si="5143"/>
        <v>0</v>
      </c>
      <c r="V6021" s="36">
        <f t="shared" si="5143"/>
        <v>0</v>
      </c>
      <c r="W6021" s="5">
        <f t="shared" si="5085"/>
        <v>100</v>
      </c>
      <c r="X6021" s="26"/>
    </row>
    <row r="6022" spans="1:24" x14ac:dyDescent="0.25">
      <c r="A6022" s="4" t="s">
        <v>381</v>
      </c>
      <c r="B6022" s="4" t="s">
        <v>1350</v>
      </c>
      <c r="C6022" s="4" t="s">
        <v>386</v>
      </c>
      <c r="D6022" s="4" t="s">
        <v>20</v>
      </c>
      <c r="E6022" s="14" t="s">
        <v>483</v>
      </c>
      <c r="F6022" s="5">
        <v>64772.7</v>
      </c>
      <c r="G6022" s="5"/>
      <c r="H6022" s="5"/>
      <c r="I6022" s="5"/>
      <c r="J6022" s="5"/>
      <c r="K6022" s="5"/>
      <c r="L6022" s="5"/>
      <c r="M6022" s="5">
        <f t="shared" si="5123"/>
        <v>64772.7</v>
      </c>
      <c r="N6022" s="5">
        <v>256.49840999999998</v>
      </c>
      <c r="O6022" s="5">
        <v>64772.7</v>
      </c>
      <c r="P6022" s="5">
        <v>0</v>
      </c>
      <c r="Q6022" s="5">
        <v>0</v>
      </c>
      <c r="R6022" s="5">
        <v>0</v>
      </c>
      <c r="S6022" s="5">
        <v>0</v>
      </c>
      <c r="T6022" s="5">
        <v>256.49840999999998</v>
      </c>
      <c r="U6022" s="5">
        <v>0</v>
      </c>
      <c r="V6022" s="36">
        <v>0</v>
      </c>
      <c r="W6022" s="5">
        <f t="shared" si="5085"/>
        <v>100</v>
      </c>
      <c r="X6022" s="26"/>
    </row>
    <row r="6023" spans="1:24" s="3" customFormat="1" x14ac:dyDescent="0.25">
      <c r="A6023" s="4" t="s">
        <v>381</v>
      </c>
      <c r="B6023" s="4" t="s">
        <v>1350</v>
      </c>
      <c r="C6023" s="4" t="s">
        <v>238</v>
      </c>
      <c r="D6023" s="4"/>
      <c r="E6023" s="14" t="s">
        <v>985</v>
      </c>
      <c r="F6023" s="8">
        <f t="shared" ref="F6023:L6023" si="5144">F6024</f>
        <v>204142.40000000002</v>
      </c>
      <c r="G6023" s="8">
        <f t="shared" si="5144"/>
        <v>202001.6</v>
      </c>
      <c r="H6023" s="8">
        <f t="shared" si="5144"/>
        <v>199752.30000000002</v>
      </c>
      <c r="I6023" s="8">
        <f t="shared" si="5144"/>
        <v>0</v>
      </c>
      <c r="J6023" s="8">
        <f t="shared" si="5144"/>
        <v>0</v>
      </c>
      <c r="K6023" s="8">
        <f t="shared" si="5144"/>
        <v>0</v>
      </c>
      <c r="L6023" s="8">
        <f t="shared" si="5144"/>
        <v>-900.18000000000006</v>
      </c>
      <c r="M6023" s="8">
        <f t="shared" si="5123"/>
        <v>203242.22000000003</v>
      </c>
      <c r="N6023" s="5">
        <v>440801.88059000002</v>
      </c>
      <c r="O6023" s="8">
        <f>O6024</f>
        <v>139111.18000000002</v>
      </c>
      <c r="P6023" s="8">
        <f t="shared" ref="P6023:V6023" si="5145">P6024</f>
        <v>0</v>
      </c>
      <c r="Q6023" s="8">
        <f t="shared" si="5145"/>
        <v>0</v>
      </c>
      <c r="R6023" s="8">
        <f t="shared" si="5145"/>
        <v>0</v>
      </c>
      <c r="S6023" s="8">
        <f t="shared" si="5145"/>
        <v>0</v>
      </c>
      <c r="T6023" s="5">
        <v>437957.23307000002</v>
      </c>
      <c r="U6023" s="8">
        <f t="shared" si="5145"/>
        <v>0</v>
      </c>
      <c r="V6023" s="34">
        <f t="shared" si="5145"/>
        <v>0</v>
      </c>
      <c r="W6023" s="5">
        <f t="shared" si="5085"/>
        <v>99.354665294033566</v>
      </c>
      <c r="X6023" s="21"/>
    </row>
    <row r="6024" spans="1:24" s="3" customFormat="1" ht="47.25" x14ac:dyDescent="0.25">
      <c r="A6024" s="4" t="s">
        <v>381</v>
      </c>
      <c r="B6024" s="4" t="s">
        <v>1350</v>
      </c>
      <c r="C6024" s="4" t="s">
        <v>391</v>
      </c>
      <c r="D6024" s="4"/>
      <c r="E6024" s="14" t="s">
        <v>1070</v>
      </c>
      <c r="F6024" s="8">
        <f t="shared" ref="F6024:L6024" si="5146">F6025+F6048</f>
        <v>204142.40000000002</v>
      </c>
      <c r="G6024" s="8">
        <f t="shared" si="5146"/>
        <v>202001.6</v>
      </c>
      <c r="H6024" s="8">
        <f t="shared" si="5146"/>
        <v>199752.30000000002</v>
      </c>
      <c r="I6024" s="8">
        <f t="shared" si="5146"/>
        <v>0</v>
      </c>
      <c r="J6024" s="8">
        <f t="shared" si="5146"/>
        <v>0</v>
      </c>
      <c r="K6024" s="8">
        <f t="shared" si="5146"/>
        <v>0</v>
      </c>
      <c r="L6024" s="8">
        <f t="shared" si="5146"/>
        <v>-900.18000000000006</v>
      </c>
      <c r="M6024" s="8">
        <f t="shared" si="5123"/>
        <v>203242.22000000003</v>
      </c>
      <c r="N6024" s="5">
        <v>440801.88059000002</v>
      </c>
      <c r="O6024" s="8">
        <f>O6025+O6048</f>
        <v>139111.18000000002</v>
      </c>
      <c r="P6024" s="8">
        <f t="shared" ref="P6024:V6024" si="5147">P6025+P6048</f>
        <v>0</v>
      </c>
      <c r="Q6024" s="8">
        <f t="shared" si="5147"/>
        <v>0</v>
      </c>
      <c r="R6024" s="8">
        <f t="shared" si="5147"/>
        <v>0</v>
      </c>
      <c r="S6024" s="8">
        <f t="shared" si="5147"/>
        <v>0</v>
      </c>
      <c r="T6024" s="5">
        <v>437957.23307000002</v>
      </c>
      <c r="U6024" s="8">
        <f t="shared" si="5147"/>
        <v>0</v>
      </c>
      <c r="V6024" s="34">
        <f t="shared" si="5147"/>
        <v>0</v>
      </c>
      <c r="W6024" s="5">
        <f t="shared" si="5085"/>
        <v>99.354665294033566</v>
      </c>
      <c r="X6024" s="21"/>
    </row>
    <row r="6025" spans="1:24" s="10" customFormat="1" ht="31.5" x14ac:dyDescent="0.25">
      <c r="A6025" s="4" t="s">
        <v>381</v>
      </c>
      <c r="B6025" s="4" t="s">
        <v>1350</v>
      </c>
      <c r="C6025" s="4" t="s">
        <v>1726</v>
      </c>
      <c r="D6025" s="4"/>
      <c r="E6025" s="14" t="s">
        <v>1266</v>
      </c>
      <c r="F6025" s="11">
        <f t="shared" ref="F6025:L6025" si="5148">F6026+F6043</f>
        <v>159249.40000000002</v>
      </c>
      <c r="G6025" s="11">
        <f t="shared" si="5148"/>
        <v>157108.6</v>
      </c>
      <c r="H6025" s="11">
        <f t="shared" si="5148"/>
        <v>154800.40000000002</v>
      </c>
      <c r="I6025" s="11">
        <f t="shared" si="5148"/>
        <v>0</v>
      </c>
      <c r="J6025" s="11">
        <f t="shared" si="5148"/>
        <v>0</v>
      </c>
      <c r="K6025" s="11">
        <f t="shared" si="5148"/>
        <v>0</v>
      </c>
      <c r="L6025" s="11">
        <f t="shared" si="5148"/>
        <v>-900.18000000000006</v>
      </c>
      <c r="M6025" s="11">
        <f t="shared" si="5123"/>
        <v>158349.22000000003</v>
      </c>
      <c r="N6025" s="5">
        <v>440801.88059000002</v>
      </c>
      <c r="O6025" s="11">
        <f>O6026+O6043</f>
        <v>107209.12000000001</v>
      </c>
      <c r="P6025" s="11">
        <f t="shared" ref="P6025:V6025" si="5149">P6026+P6043</f>
        <v>0</v>
      </c>
      <c r="Q6025" s="11">
        <f t="shared" si="5149"/>
        <v>0</v>
      </c>
      <c r="R6025" s="11">
        <f t="shared" si="5149"/>
        <v>0</v>
      </c>
      <c r="S6025" s="11">
        <f t="shared" si="5149"/>
        <v>0</v>
      </c>
      <c r="T6025" s="5">
        <v>437957.23307000002</v>
      </c>
      <c r="U6025" s="11">
        <f t="shared" si="5149"/>
        <v>0</v>
      </c>
      <c r="V6025" s="35">
        <f t="shared" si="5149"/>
        <v>0</v>
      </c>
      <c r="W6025" s="5">
        <f t="shared" si="5085"/>
        <v>99.354665294033566</v>
      </c>
      <c r="X6025" s="25"/>
    </row>
    <row r="6026" spans="1:24" ht="31.5" x14ac:dyDescent="0.25">
      <c r="A6026" s="4" t="s">
        <v>381</v>
      </c>
      <c r="B6026" s="4" t="s">
        <v>1350</v>
      </c>
      <c r="C6026" s="4" t="s">
        <v>1726</v>
      </c>
      <c r="D6026" s="4" t="s">
        <v>246</v>
      </c>
      <c r="E6026" s="14" t="s">
        <v>473</v>
      </c>
      <c r="F6026" s="5">
        <f t="shared" ref="F6026:L6026" si="5150">F6027+F6034</f>
        <v>159249.40000000002</v>
      </c>
      <c r="G6026" s="5">
        <f t="shared" si="5150"/>
        <v>157108.6</v>
      </c>
      <c r="H6026" s="5">
        <f t="shared" si="5150"/>
        <v>154800.40000000002</v>
      </c>
      <c r="I6026" s="5">
        <f t="shared" si="5150"/>
        <v>0</v>
      </c>
      <c r="J6026" s="5">
        <f t="shared" si="5150"/>
        <v>0</v>
      </c>
      <c r="K6026" s="5">
        <f t="shared" si="5150"/>
        <v>0</v>
      </c>
      <c r="L6026" s="5">
        <f t="shared" si="5150"/>
        <v>-900.18000000000006</v>
      </c>
      <c r="M6026" s="5">
        <f t="shared" si="5123"/>
        <v>158349.22000000003</v>
      </c>
      <c r="N6026" s="5">
        <v>427552.70645</v>
      </c>
      <c r="O6026" s="5">
        <f>O6027+O6034</f>
        <v>107146.94500000001</v>
      </c>
      <c r="P6026" s="5">
        <f t="shared" ref="P6026:V6026" si="5151">P6027+P6034</f>
        <v>0</v>
      </c>
      <c r="Q6026" s="5">
        <f t="shared" si="5151"/>
        <v>0</v>
      </c>
      <c r="R6026" s="5">
        <f t="shared" si="5151"/>
        <v>0</v>
      </c>
      <c r="S6026" s="5">
        <f t="shared" si="5151"/>
        <v>0</v>
      </c>
      <c r="T6026" s="5">
        <v>424708.13284999999</v>
      </c>
      <c r="U6026" s="5">
        <f t="shared" si="5151"/>
        <v>0</v>
      </c>
      <c r="V6026" s="36">
        <f t="shared" si="5151"/>
        <v>0</v>
      </c>
      <c r="W6026" s="5">
        <f t="shared" si="5085"/>
        <v>99.334684693351917</v>
      </c>
      <c r="X6026" s="26"/>
    </row>
    <row r="6027" spans="1:24" x14ac:dyDescent="0.25">
      <c r="A6027" s="4" t="s">
        <v>381</v>
      </c>
      <c r="B6027" s="4" t="s">
        <v>1350</v>
      </c>
      <c r="C6027" s="4" t="s">
        <v>1726</v>
      </c>
      <c r="D6027" s="4" t="s">
        <v>245</v>
      </c>
      <c r="E6027" s="14" t="s">
        <v>474</v>
      </c>
      <c r="F6027" s="5">
        <f t="shared" ref="F6027:L6027" si="5152">F6028+F6031</f>
        <v>53540.900000000009</v>
      </c>
      <c r="G6027" s="5">
        <f t="shared" si="5152"/>
        <v>53538.500000000007</v>
      </c>
      <c r="H6027" s="5">
        <f t="shared" si="5152"/>
        <v>53536.800000000003</v>
      </c>
      <c r="I6027" s="5">
        <f t="shared" si="5152"/>
        <v>0</v>
      </c>
      <c r="J6027" s="5">
        <f t="shared" si="5152"/>
        <v>0</v>
      </c>
      <c r="K6027" s="5">
        <f t="shared" si="5152"/>
        <v>0</v>
      </c>
      <c r="L6027" s="5">
        <f t="shared" si="5152"/>
        <v>562.20000000000005</v>
      </c>
      <c r="M6027" s="5">
        <f t="shared" si="5123"/>
        <v>54103.100000000006</v>
      </c>
      <c r="N6027" s="5">
        <v>427552.70645</v>
      </c>
      <c r="O6027" s="5">
        <f>O6028+O6031</f>
        <v>40497.775000000001</v>
      </c>
      <c r="P6027" s="5">
        <f t="shared" ref="P6027:V6027" si="5153">P6028+P6031</f>
        <v>0</v>
      </c>
      <c r="Q6027" s="5">
        <f t="shared" si="5153"/>
        <v>0</v>
      </c>
      <c r="R6027" s="5">
        <f t="shared" si="5153"/>
        <v>0</v>
      </c>
      <c r="S6027" s="5">
        <f t="shared" si="5153"/>
        <v>0</v>
      </c>
      <c r="T6027" s="5">
        <v>424708.13284999999</v>
      </c>
      <c r="U6027" s="5">
        <f t="shared" si="5153"/>
        <v>0</v>
      </c>
      <c r="V6027" s="36">
        <f t="shared" si="5153"/>
        <v>0</v>
      </c>
      <c r="W6027" s="5">
        <f t="shared" ref="W6027:W6090" si="5154">T6027/N6027*100</f>
        <v>99.334684693351917</v>
      </c>
      <c r="X6027" s="26"/>
    </row>
    <row r="6028" spans="1:24" x14ac:dyDescent="0.25">
      <c r="A6028" s="4" t="s">
        <v>381</v>
      </c>
      <c r="B6028" s="4" t="s">
        <v>1350</v>
      </c>
      <c r="C6028" s="4" t="s">
        <v>1726</v>
      </c>
      <c r="D6028" s="4" t="s">
        <v>13</v>
      </c>
      <c r="E6028" s="14" t="s">
        <v>480</v>
      </c>
      <c r="F6028" s="5">
        <f t="shared" ref="F6028:L6029" si="5155">F6029</f>
        <v>49186.700000000004</v>
      </c>
      <c r="G6028" s="5">
        <f t="shared" si="5155"/>
        <v>49186.700000000004</v>
      </c>
      <c r="H6028" s="5">
        <f t="shared" si="5155"/>
        <v>49186.700000000004</v>
      </c>
      <c r="I6028" s="5">
        <f t="shared" si="5155"/>
        <v>0</v>
      </c>
      <c r="J6028" s="5">
        <f t="shared" si="5155"/>
        <v>0</v>
      </c>
      <c r="K6028" s="5">
        <f t="shared" si="5155"/>
        <v>0</v>
      </c>
      <c r="L6028" s="5">
        <f t="shared" si="5155"/>
        <v>516.5</v>
      </c>
      <c r="M6028" s="5">
        <f t="shared" si="5123"/>
        <v>49703.200000000004</v>
      </c>
      <c r="N6028" s="5">
        <v>13249.174139999999</v>
      </c>
      <c r="O6028" s="5">
        <f>O6029</f>
        <v>37595</v>
      </c>
      <c r="P6028" s="5">
        <f t="shared" ref="P6028:V6029" si="5156">P6029</f>
        <v>0</v>
      </c>
      <c r="Q6028" s="5">
        <f t="shared" si="5156"/>
        <v>0</v>
      </c>
      <c r="R6028" s="5">
        <f t="shared" si="5156"/>
        <v>0</v>
      </c>
      <c r="S6028" s="5">
        <f t="shared" si="5156"/>
        <v>0</v>
      </c>
      <c r="T6028" s="5">
        <v>13249.10022</v>
      </c>
      <c r="U6028" s="5">
        <f t="shared" si="5156"/>
        <v>0</v>
      </c>
      <c r="V6028" s="36">
        <f t="shared" si="5156"/>
        <v>0</v>
      </c>
      <c r="W6028" s="5">
        <f t="shared" si="5154"/>
        <v>99.999442078432836</v>
      </c>
      <c r="X6028" s="26"/>
    </row>
    <row r="6029" spans="1:24" x14ac:dyDescent="0.25">
      <c r="A6029" s="4" t="s">
        <v>381</v>
      </c>
      <c r="B6029" s="4" t="s">
        <v>1350</v>
      </c>
      <c r="C6029" s="4" t="s">
        <v>1726</v>
      </c>
      <c r="D6029" s="4" t="s">
        <v>14</v>
      </c>
      <c r="E6029" s="14" t="s">
        <v>482</v>
      </c>
      <c r="F6029" s="5">
        <f t="shared" si="5155"/>
        <v>49186.700000000004</v>
      </c>
      <c r="G6029" s="5">
        <f t="shared" si="5155"/>
        <v>49186.700000000004</v>
      </c>
      <c r="H6029" s="5">
        <f t="shared" si="5155"/>
        <v>49186.700000000004</v>
      </c>
      <c r="I6029" s="5">
        <f t="shared" si="5155"/>
        <v>0</v>
      </c>
      <c r="J6029" s="5">
        <f t="shared" si="5155"/>
        <v>0</v>
      </c>
      <c r="K6029" s="5">
        <f t="shared" si="5155"/>
        <v>0</v>
      </c>
      <c r="L6029" s="5">
        <f t="shared" si="5155"/>
        <v>516.5</v>
      </c>
      <c r="M6029" s="5">
        <f t="shared" si="5123"/>
        <v>49703.200000000004</v>
      </c>
      <c r="N6029" s="5">
        <v>13249.174139999999</v>
      </c>
      <c r="O6029" s="5">
        <f>O6030</f>
        <v>37595</v>
      </c>
      <c r="P6029" s="5">
        <f t="shared" si="5156"/>
        <v>0</v>
      </c>
      <c r="Q6029" s="5">
        <f t="shared" si="5156"/>
        <v>0</v>
      </c>
      <c r="R6029" s="5">
        <f t="shared" si="5156"/>
        <v>0</v>
      </c>
      <c r="S6029" s="5">
        <f t="shared" si="5156"/>
        <v>0</v>
      </c>
      <c r="T6029" s="5">
        <v>13249.10022</v>
      </c>
      <c r="U6029" s="5">
        <f t="shared" si="5156"/>
        <v>0</v>
      </c>
      <c r="V6029" s="36">
        <f t="shared" si="5156"/>
        <v>0</v>
      </c>
      <c r="W6029" s="5">
        <f t="shared" si="5154"/>
        <v>99.999442078432836</v>
      </c>
      <c r="X6029" s="26"/>
    </row>
    <row r="6030" spans="1:24" ht="31.5" x14ac:dyDescent="0.25">
      <c r="A6030" s="4" t="s">
        <v>381</v>
      </c>
      <c r="B6030" s="4" t="s">
        <v>1350</v>
      </c>
      <c r="C6030" s="4" t="s">
        <v>1273</v>
      </c>
      <c r="D6030" s="4"/>
      <c r="E6030" s="14" t="s">
        <v>1274</v>
      </c>
      <c r="F6030" s="5">
        <v>49186.700000000004</v>
      </c>
      <c r="G6030" s="5">
        <v>49186.700000000004</v>
      </c>
      <c r="H6030" s="5">
        <v>49186.700000000004</v>
      </c>
      <c r="I6030" s="5"/>
      <c r="J6030" s="5"/>
      <c r="K6030" s="5"/>
      <c r="L6030" s="5">
        <v>516.5</v>
      </c>
      <c r="M6030" s="5">
        <f t="shared" si="5123"/>
        <v>49703.200000000004</v>
      </c>
      <c r="N6030" s="5">
        <v>10510.083500000001</v>
      </c>
      <c r="O6030" s="5">
        <v>37595</v>
      </c>
      <c r="P6030" s="5">
        <v>0</v>
      </c>
      <c r="Q6030" s="5">
        <v>0</v>
      </c>
      <c r="R6030" s="5">
        <v>0</v>
      </c>
      <c r="S6030" s="5">
        <v>0</v>
      </c>
      <c r="T6030" s="5">
        <v>10418.414049999999</v>
      </c>
      <c r="U6030" s="5">
        <v>0</v>
      </c>
      <c r="V6030" s="36">
        <v>0</v>
      </c>
      <c r="W6030" s="5">
        <f t="shared" si="5154"/>
        <v>99.127795226365222</v>
      </c>
      <c r="X6030" s="26"/>
    </row>
    <row r="6031" spans="1:24" ht="31.5" x14ac:dyDescent="0.25">
      <c r="A6031" s="4" t="s">
        <v>381</v>
      </c>
      <c r="B6031" s="4" t="s">
        <v>1350</v>
      </c>
      <c r="C6031" s="4" t="s">
        <v>1275</v>
      </c>
      <c r="D6031" s="4"/>
      <c r="E6031" s="14" t="s">
        <v>1276</v>
      </c>
      <c r="F6031" s="5">
        <f t="shared" ref="F6031:L6032" si="5157">F6032</f>
        <v>4354.2000000000007</v>
      </c>
      <c r="G6031" s="5">
        <f t="shared" si="5157"/>
        <v>4351.8</v>
      </c>
      <c r="H6031" s="5">
        <f t="shared" si="5157"/>
        <v>4350.1000000000004</v>
      </c>
      <c r="I6031" s="5">
        <f t="shared" si="5157"/>
        <v>0</v>
      </c>
      <c r="J6031" s="5">
        <f t="shared" si="5157"/>
        <v>0</v>
      </c>
      <c r="K6031" s="5">
        <f t="shared" si="5157"/>
        <v>0</v>
      </c>
      <c r="L6031" s="5">
        <f t="shared" si="5157"/>
        <v>45.7</v>
      </c>
      <c r="M6031" s="5">
        <f t="shared" si="5123"/>
        <v>4399.9000000000005</v>
      </c>
      <c r="N6031" s="5">
        <v>10510.083500000001</v>
      </c>
      <c r="O6031" s="5">
        <f>O6032</f>
        <v>2902.7750000000001</v>
      </c>
      <c r="P6031" s="5">
        <f t="shared" ref="P6031:V6032" si="5158">P6032</f>
        <v>0</v>
      </c>
      <c r="Q6031" s="5">
        <f t="shared" si="5158"/>
        <v>0</v>
      </c>
      <c r="R6031" s="5">
        <f t="shared" si="5158"/>
        <v>0</v>
      </c>
      <c r="S6031" s="5">
        <f t="shared" si="5158"/>
        <v>0</v>
      </c>
      <c r="T6031" s="5">
        <v>10418.414049999999</v>
      </c>
      <c r="U6031" s="5">
        <f t="shared" si="5158"/>
        <v>0</v>
      </c>
      <c r="V6031" s="36">
        <f t="shared" si="5158"/>
        <v>0</v>
      </c>
      <c r="W6031" s="5">
        <f t="shared" si="5154"/>
        <v>99.127795226365222</v>
      </c>
      <c r="X6031" s="26"/>
    </row>
    <row r="6032" spans="1:24" ht="31.5" x14ac:dyDescent="0.25">
      <c r="A6032" s="4" t="s">
        <v>381</v>
      </c>
      <c r="B6032" s="4" t="s">
        <v>1350</v>
      </c>
      <c r="C6032" s="4" t="s">
        <v>1277</v>
      </c>
      <c r="D6032" s="4"/>
      <c r="E6032" s="14" t="s">
        <v>1278</v>
      </c>
      <c r="F6032" s="5">
        <f t="shared" si="5157"/>
        <v>4354.2000000000007</v>
      </c>
      <c r="G6032" s="5">
        <f t="shared" si="5157"/>
        <v>4351.8</v>
      </c>
      <c r="H6032" s="5">
        <f t="shared" si="5157"/>
        <v>4350.1000000000004</v>
      </c>
      <c r="I6032" s="5">
        <f t="shared" si="5157"/>
        <v>0</v>
      </c>
      <c r="J6032" s="5">
        <f t="shared" si="5157"/>
        <v>0</v>
      </c>
      <c r="K6032" s="5">
        <f t="shared" si="5157"/>
        <v>0</v>
      </c>
      <c r="L6032" s="5">
        <f t="shared" si="5157"/>
        <v>45.7</v>
      </c>
      <c r="M6032" s="5">
        <f t="shared" si="5123"/>
        <v>4399.9000000000005</v>
      </c>
      <c r="N6032" s="5">
        <v>10510.083500000001</v>
      </c>
      <c r="O6032" s="5">
        <f>O6033</f>
        <v>2902.7750000000001</v>
      </c>
      <c r="P6032" s="5">
        <f t="shared" si="5158"/>
        <v>0</v>
      </c>
      <c r="Q6032" s="5">
        <f t="shared" si="5158"/>
        <v>0</v>
      </c>
      <c r="R6032" s="5">
        <f t="shared" si="5158"/>
        <v>0</v>
      </c>
      <c r="S6032" s="5">
        <f t="shared" si="5158"/>
        <v>0</v>
      </c>
      <c r="T6032" s="5">
        <v>10418.414049999999</v>
      </c>
      <c r="U6032" s="5">
        <f t="shared" si="5158"/>
        <v>0</v>
      </c>
      <c r="V6032" s="36">
        <f t="shared" si="5158"/>
        <v>0</v>
      </c>
      <c r="W6032" s="5">
        <f t="shared" si="5154"/>
        <v>99.127795226365222</v>
      </c>
      <c r="X6032" s="26"/>
    </row>
    <row r="6033" spans="1:24" ht="31.5" x14ac:dyDescent="0.25">
      <c r="A6033" s="4" t="s">
        <v>381</v>
      </c>
      <c r="B6033" s="4" t="s">
        <v>1350</v>
      </c>
      <c r="C6033" s="4" t="s">
        <v>1277</v>
      </c>
      <c r="D6033" s="4" t="s">
        <v>11</v>
      </c>
      <c r="E6033" s="14" t="s">
        <v>465</v>
      </c>
      <c r="F6033" s="5">
        <v>4354.2000000000007</v>
      </c>
      <c r="G6033" s="5">
        <v>4351.8</v>
      </c>
      <c r="H6033" s="5">
        <v>4350.1000000000004</v>
      </c>
      <c r="I6033" s="5"/>
      <c r="J6033" s="5"/>
      <c r="K6033" s="5"/>
      <c r="L6033" s="5">
        <v>45.7</v>
      </c>
      <c r="M6033" s="5">
        <f t="shared" si="5123"/>
        <v>4399.9000000000005</v>
      </c>
      <c r="N6033" s="5">
        <v>9083.2115599999997</v>
      </c>
      <c r="O6033" s="5">
        <v>2902.7750000000001</v>
      </c>
      <c r="P6033" s="5">
        <v>0</v>
      </c>
      <c r="Q6033" s="5">
        <v>0</v>
      </c>
      <c r="R6033" s="5">
        <v>0</v>
      </c>
      <c r="S6033" s="5">
        <v>0</v>
      </c>
      <c r="T6033" s="5">
        <v>8991.5421100000003</v>
      </c>
      <c r="U6033" s="5">
        <v>0</v>
      </c>
      <c r="V6033" s="36">
        <v>0</v>
      </c>
      <c r="W6033" s="5">
        <f t="shared" si="5154"/>
        <v>98.990781516047846</v>
      </c>
      <c r="X6033" s="26"/>
    </row>
    <row r="6034" spans="1:24" ht="31.5" x14ac:dyDescent="0.25">
      <c r="A6034" s="4" t="s">
        <v>381</v>
      </c>
      <c r="B6034" s="4" t="s">
        <v>1350</v>
      </c>
      <c r="C6034" s="4" t="s">
        <v>1277</v>
      </c>
      <c r="D6034" s="4" t="s">
        <v>12</v>
      </c>
      <c r="E6034" s="14" t="s">
        <v>466</v>
      </c>
      <c r="F6034" s="5">
        <f t="shared" ref="F6034:L6034" si="5159">F6035+F6038</f>
        <v>105708.5</v>
      </c>
      <c r="G6034" s="5">
        <f t="shared" si="5159"/>
        <v>103570.1</v>
      </c>
      <c r="H6034" s="5">
        <f t="shared" si="5159"/>
        <v>101263.6</v>
      </c>
      <c r="I6034" s="5">
        <f t="shared" si="5159"/>
        <v>0</v>
      </c>
      <c r="J6034" s="5">
        <f t="shared" si="5159"/>
        <v>0</v>
      </c>
      <c r="K6034" s="5">
        <f t="shared" si="5159"/>
        <v>0</v>
      </c>
      <c r="L6034" s="5">
        <f t="shared" si="5159"/>
        <v>-1462.38</v>
      </c>
      <c r="M6034" s="5">
        <f t="shared" si="5123"/>
        <v>104246.12</v>
      </c>
      <c r="N6034" s="5">
        <v>9083.2115599999997</v>
      </c>
      <c r="O6034" s="5">
        <f>O6035+O6038</f>
        <v>66649.17</v>
      </c>
      <c r="P6034" s="5">
        <f t="shared" ref="P6034:V6034" si="5160">P6035+P6038</f>
        <v>0</v>
      </c>
      <c r="Q6034" s="5">
        <f t="shared" si="5160"/>
        <v>0</v>
      </c>
      <c r="R6034" s="5">
        <f t="shared" si="5160"/>
        <v>0</v>
      </c>
      <c r="S6034" s="5">
        <f t="shared" si="5160"/>
        <v>0</v>
      </c>
      <c r="T6034" s="5">
        <v>8991.5421100000003</v>
      </c>
      <c r="U6034" s="5">
        <f t="shared" si="5160"/>
        <v>0</v>
      </c>
      <c r="V6034" s="36">
        <f t="shared" si="5160"/>
        <v>0</v>
      </c>
      <c r="W6034" s="5">
        <f t="shared" si="5154"/>
        <v>98.990781516047846</v>
      </c>
      <c r="X6034" s="26"/>
    </row>
    <row r="6035" spans="1:24" x14ac:dyDescent="0.25">
      <c r="A6035" s="4" t="s">
        <v>381</v>
      </c>
      <c r="B6035" s="4" t="s">
        <v>1350</v>
      </c>
      <c r="C6035" s="4" t="s">
        <v>1277</v>
      </c>
      <c r="D6035" s="4" t="s">
        <v>13</v>
      </c>
      <c r="E6035" s="14" t="s">
        <v>480</v>
      </c>
      <c r="F6035" s="5">
        <f t="shared" ref="F6035:L6036" si="5161">F6036</f>
        <v>75233.600000000006</v>
      </c>
      <c r="G6035" s="5">
        <f t="shared" si="5161"/>
        <v>75233.600000000006</v>
      </c>
      <c r="H6035" s="5">
        <f t="shared" si="5161"/>
        <v>75233.600000000006</v>
      </c>
      <c r="I6035" s="5">
        <f t="shared" si="5161"/>
        <v>0</v>
      </c>
      <c r="J6035" s="5">
        <f t="shared" si="5161"/>
        <v>0</v>
      </c>
      <c r="K6035" s="5">
        <f t="shared" si="5161"/>
        <v>0</v>
      </c>
      <c r="L6035" s="5">
        <f t="shared" si="5161"/>
        <v>789.9</v>
      </c>
      <c r="M6035" s="5">
        <f t="shared" si="5123"/>
        <v>76023.5</v>
      </c>
      <c r="N6035" s="5">
        <v>1426.87194</v>
      </c>
      <c r="O6035" s="5">
        <f>O6036</f>
        <v>48270</v>
      </c>
      <c r="P6035" s="5">
        <f t="shared" ref="P6035:V6036" si="5162">P6036</f>
        <v>0</v>
      </c>
      <c r="Q6035" s="5">
        <f t="shared" si="5162"/>
        <v>0</v>
      </c>
      <c r="R6035" s="5">
        <f t="shared" si="5162"/>
        <v>0</v>
      </c>
      <c r="S6035" s="5">
        <f t="shared" si="5162"/>
        <v>0</v>
      </c>
      <c r="T6035" s="5">
        <v>1426.87194</v>
      </c>
      <c r="U6035" s="5">
        <f t="shared" si="5162"/>
        <v>0</v>
      </c>
      <c r="V6035" s="36">
        <f t="shared" si="5162"/>
        <v>0</v>
      </c>
      <c r="W6035" s="5">
        <f t="shared" si="5154"/>
        <v>100</v>
      </c>
      <c r="X6035" s="26"/>
    </row>
    <row r="6036" spans="1:24" x14ac:dyDescent="0.25">
      <c r="A6036" s="4" t="s">
        <v>381</v>
      </c>
      <c r="B6036" s="4" t="s">
        <v>1350</v>
      </c>
      <c r="C6036" s="4" t="s">
        <v>1277</v>
      </c>
      <c r="D6036" s="4" t="s">
        <v>14</v>
      </c>
      <c r="E6036" s="14" t="s">
        <v>482</v>
      </c>
      <c r="F6036" s="5">
        <f t="shared" si="5161"/>
        <v>75233.600000000006</v>
      </c>
      <c r="G6036" s="5">
        <f t="shared" si="5161"/>
        <v>75233.600000000006</v>
      </c>
      <c r="H6036" s="5">
        <f t="shared" si="5161"/>
        <v>75233.600000000006</v>
      </c>
      <c r="I6036" s="5">
        <f t="shared" si="5161"/>
        <v>0</v>
      </c>
      <c r="J6036" s="5">
        <f t="shared" si="5161"/>
        <v>0</v>
      </c>
      <c r="K6036" s="5">
        <f t="shared" si="5161"/>
        <v>0</v>
      </c>
      <c r="L6036" s="5">
        <f t="shared" si="5161"/>
        <v>789.9</v>
      </c>
      <c r="M6036" s="5">
        <f t="shared" si="5123"/>
        <v>76023.5</v>
      </c>
      <c r="N6036" s="5">
        <v>1159.97</v>
      </c>
      <c r="O6036" s="5">
        <f>O6037</f>
        <v>48270</v>
      </c>
      <c r="P6036" s="5">
        <f t="shared" si="5162"/>
        <v>0</v>
      </c>
      <c r="Q6036" s="5">
        <f t="shared" si="5162"/>
        <v>0</v>
      </c>
      <c r="R6036" s="5">
        <f t="shared" si="5162"/>
        <v>0</v>
      </c>
      <c r="S6036" s="5">
        <f t="shared" si="5162"/>
        <v>0</v>
      </c>
      <c r="T6036" s="5">
        <v>1159.97</v>
      </c>
      <c r="U6036" s="5">
        <f t="shared" si="5162"/>
        <v>0</v>
      </c>
      <c r="V6036" s="36">
        <f t="shared" si="5162"/>
        <v>0</v>
      </c>
      <c r="W6036" s="5">
        <f t="shared" si="5154"/>
        <v>100</v>
      </c>
      <c r="X6036" s="26"/>
    </row>
    <row r="6037" spans="1:24" x14ac:dyDescent="0.25">
      <c r="A6037" s="4" t="s">
        <v>381</v>
      </c>
      <c r="B6037" s="4" t="s">
        <v>1350</v>
      </c>
      <c r="C6037" s="4" t="s">
        <v>1277</v>
      </c>
      <c r="D6037" s="4" t="s">
        <v>20</v>
      </c>
      <c r="E6037" s="14" t="s">
        <v>483</v>
      </c>
      <c r="F6037" s="5">
        <v>75233.600000000006</v>
      </c>
      <c r="G6037" s="5">
        <v>75233.600000000006</v>
      </c>
      <c r="H6037" s="5">
        <v>75233.600000000006</v>
      </c>
      <c r="I6037" s="5"/>
      <c r="J6037" s="5"/>
      <c r="K6037" s="5"/>
      <c r="L6037" s="5">
        <v>789.9</v>
      </c>
      <c r="M6037" s="5">
        <f t="shared" si="5123"/>
        <v>76023.5</v>
      </c>
      <c r="N6037" s="5">
        <v>266.90194000000002</v>
      </c>
      <c r="O6037" s="5">
        <v>48270</v>
      </c>
      <c r="P6037" s="5">
        <v>0</v>
      </c>
      <c r="Q6037" s="5">
        <v>0</v>
      </c>
      <c r="R6037" s="5">
        <v>0</v>
      </c>
      <c r="S6037" s="5">
        <v>0</v>
      </c>
      <c r="T6037" s="5">
        <v>266.90194000000002</v>
      </c>
      <c r="U6037" s="5">
        <v>0</v>
      </c>
      <c r="V6037" s="36">
        <v>0</v>
      </c>
      <c r="W6037" s="5">
        <f t="shared" si="5154"/>
        <v>100</v>
      </c>
      <c r="X6037" s="26"/>
    </row>
    <row r="6038" spans="1:24" ht="47.25" x14ac:dyDescent="0.25">
      <c r="A6038" s="4" t="s">
        <v>381</v>
      </c>
      <c r="B6038" s="4" t="s">
        <v>1350</v>
      </c>
      <c r="C6038" s="4" t="s">
        <v>36</v>
      </c>
      <c r="D6038" s="4"/>
      <c r="E6038" s="14" t="s">
        <v>732</v>
      </c>
      <c r="F6038" s="5">
        <f t="shared" ref="F6038:L6038" si="5163">F6039+F6041</f>
        <v>30474.899999999998</v>
      </c>
      <c r="G6038" s="5">
        <f t="shared" si="5163"/>
        <v>28336.5</v>
      </c>
      <c r="H6038" s="5">
        <f t="shared" si="5163"/>
        <v>26030</v>
      </c>
      <c r="I6038" s="5">
        <f t="shared" si="5163"/>
        <v>0</v>
      </c>
      <c r="J6038" s="5">
        <f t="shared" si="5163"/>
        <v>0</v>
      </c>
      <c r="K6038" s="5">
        <f t="shared" si="5163"/>
        <v>0</v>
      </c>
      <c r="L6038" s="5">
        <f t="shared" si="5163"/>
        <v>-2252.2800000000002</v>
      </c>
      <c r="M6038" s="5">
        <f t="shared" si="5123"/>
        <v>28222.62</v>
      </c>
      <c r="N6038" s="5">
        <v>250</v>
      </c>
      <c r="O6038" s="5">
        <f>O6039+O6041</f>
        <v>18379.170000000002</v>
      </c>
      <c r="P6038" s="5">
        <f t="shared" ref="P6038:V6038" si="5164">P6039+P6041</f>
        <v>0</v>
      </c>
      <c r="Q6038" s="5">
        <f t="shared" si="5164"/>
        <v>0</v>
      </c>
      <c r="R6038" s="5">
        <f t="shared" si="5164"/>
        <v>0</v>
      </c>
      <c r="S6038" s="5">
        <f t="shared" si="5164"/>
        <v>0</v>
      </c>
      <c r="T6038" s="5">
        <v>250</v>
      </c>
      <c r="U6038" s="5">
        <f t="shared" si="5164"/>
        <v>0</v>
      </c>
      <c r="V6038" s="36">
        <f t="shared" si="5164"/>
        <v>0</v>
      </c>
      <c r="W6038" s="5">
        <f t="shared" si="5154"/>
        <v>100</v>
      </c>
      <c r="X6038" s="26"/>
    </row>
    <row r="6039" spans="1:24" x14ac:dyDescent="0.25">
      <c r="A6039" s="4" t="s">
        <v>381</v>
      </c>
      <c r="B6039" s="4" t="s">
        <v>1350</v>
      </c>
      <c r="C6039" s="4" t="s">
        <v>37</v>
      </c>
      <c r="D6039" s="4"/>
      <c r="E6039" s="14" t="s">
        <v>735</v>
      </c>
      <c r="F6039" s="5">
        <f t="shared" ref="F6039:L6039" si="5165">F6040</f>
        <v>797.8</v>
      </c>
      <c r="G6039" s="5">
        <f t="shared" si="5165"/>
        <v>794.8</v>
      </c>
      <c r="H6039" s="5">
        <f t="shared" si="5165"/>
        <v>792.6</v>
      </c>
      <c r="I6039" s="5">
        <f t="shared" si="5165"/>
        <v>0</v>
      </c>
      <c r="J6039" s="5">
        <f t="shared" si="5165"/>
        <v>0</v>
      </c>
      <c r="K6039" s="5">
        <f t="shared" si="5165"/>
        <v>0</v>
      </c>
      <c r="L6039" s="5">
        <f t="shared" si="5165"/>
        <v>0</v>
      </c>
      <c r="M6039" s="5">
        <f t="shared" si="5123"/>
        <v>797.8</v>
      </c>
      <c r="N6039" s="5">
        <v>250</v>
      </c>
      <c r="O6039" s="5">
        <f>O6040</f>
        <v>620.9</v>
      </c>
      <c r="P6039" s="5">
        <f t="shared" ref="P6039:V6039" si="5166">P6040</f>
        <v>0</v>
      </c>
      <c r="Q6039" s="5">
        <f t="shared" si="5166"/>
        <v>0</v>
      </c>
      <c r="R6039" s="5">
        <f t="shared" si="5166"/>
        <v>0</v>
      </c>
      <c r="S6039" s="5">
        <f t="shared" si="5166"/>
        <v>0</v>
      </c>
      <c r="T6039" s="5">
        <v>250</v>
      </c>
      <c r="U6039" s="5">
        <f t="shared" si="5166"/>
        <v>0</v>
      </c>
      <c r="V6039" s="36">
        <f t="shared" si="5166"/>
        <v>0</v>
      </c>
      <c r="W6039" s="5">
        <f t="shared" si="5154"/>
        <v>100</v>
      </c>
      <c r="X6039" s="26"/>
    </row>
    <row r="6040" spans="1:24" x14ac:dyDescent="0.25">
      <c r="A6040" s="4" t="s">
        <v>381</v>
      </c>
      <c r="B6040" s="4" t="s">
        <v>1350</v>
      </c>
      <c r="C6040" s="4" t="s">
        <v>38</v>
      </c>
      <c r="D6040" s="4"/>
      <c r="E6040" s="14" t="s">
        <v>736</v>
      </c>
      <c r="F6040" s="5">
        <v>797.8</v>
      </c>
      <c r="G6040" s="5">
        <v>794.8</v>
      </c>
      <c r="H6040" s="5">
        <v>792.6</v>
      </c>
      <c r="I6040" s="5"/>
      <c r="J6040" s="5"/>
      <c r="K6040" s="5"/>
      <c r="L6040" s="5"/>
      <c r="M6040" s="5">
        <f t="shared" si="5123"/>
        <v>797.8</v>
      </c>
      <c r="N6040" s="5">
        <v>250</v>
      </c>
      <c r="O6040" s="5">
        <v>620.9</v>
      </c>
      <c r="P6040" s="5">
        <v>0</v>
      </c>
      <c r="Q6040" s="5">
        <v>0</v>
      </c>
      <c r="R6040" s="5">
        <v>0</v>
      </c>
      <c r="S6040" s="5">
        <v>0</v>
      </c>
      <c r="T6040" s="5">
        <v>250</v>
      </c>
      <c r="U6040" s="5">
        <v>0</v>
      </c>
      <c r="V6040" s="36">
        <v>0</v>
      </c>
      <c r="W6040" s="5">
        <f t="shared" si="5154"/>
        <v>100</v>
      </c>
      <c r="X6040" s="26"/>
    </row>
    <row r="6041" spans="1:24" ht="31.5" x14ac:dyDescent="0.25">
      <c r="A6041" s="4" t="s">
        <v>381</v>
      </c>
      <c r="B6041" s="4" t="s">
        <v>1350</v>
      </c>
      <c r="C6041" s="4" t="s">
        <v>38</v>
      </c>
      <c r="D6041" s="4" t="s">
        <v>11</v>
      </c>
      <c r="E6041" s="14" t="s">
        <v>465</v>
      </c>
      <c r="F6041" s="5">
        <f t="shared" ref="F6041:L6041" si="5167">F6042</f>
        <v>29677.1</v>
      </c>
      <c r="G6041" s="5">
        <f t="shared" si="5167"/>
        <v>27541.7</v>
      </c>
      <c r="H6041" s="5">
        <f t="shared" si="5167"/>
        <v>25237.4</v>
      </c>
      <c r="I6041" s="5">
        <f t="shared" si="5167"/>
        <v>0</v>
      </c>
      <c r="J6041" s="5">
        <f t="shared" si="5167"/>
        <v>0</v>
      </c>
      <c r="K6041" s="5">
        <f t="shared" si="5167"/>
        <v>0</v>
      </c>
      <c r="L6041" s="5">
        <f t="shared" si="5167"/>
        <v>-2252.2800000000002</v>
      </c>
      <c r="M6041" s="5">
        <f t="shared" si="5123"/>
        <v>27424.82</v>
      </c>
      <c r="N6041" s="5">
        <v>250</v>
      </c>
      <c r="O6041" s="5">
        <f>O6042</f>
        <v>17758.27</v>
      </c>
      <c r="P6041" s="5">
        <f t="shared" ref="P6041:V6041" si="5168">P6042</f>
        <v>0</v>
      </c>
      <c r="Q6041" s="5">
        <f t="shared" si="5168"/>
        <v>0</v>
      </c>
      <c r="R6041" s="5">
        <f t="shared" si="5168"/>
        <v>0</v>
      </c>
      <c r="S6041" s="5">
        <f t="shared" si="5168"/>
        <v>0</v>
      </c>
      <c r="T6041" s="5">
        <v>250</v>
      </c>
      <c r="U6041" s="5">
        <f t="shared" si="5168"/>
        <v>0</v>
      </c>
      <c r="V6041" s="36">
        <f t="shared" si="5168"/>
        <v>0</v>
      </c>
      <c r="W6041" s="5">
        <f t="shared" si="5154"/>
        <v>100</v>
      </c>
      <c r="X6041" s="26"/>
    </row>
    <row r="6042" spans="1:24" ht="31.5" x14ac:dyDescent="0.25">
      <c r="A6042" s="4" t="s">
        <v>381</v>
      </c>
      <c r="B6042" s="4" t="s">
        <v>1350</v>
      </c>
      <c r="C6042" s="4" t="s">
        <v>38</v>
      </c>
      <c r="D6042" s="4" t="s">
        <v>12</v>
      </c>
      <c r="E6042" s="14" t="s">
        <v>466</v>
      </c>
      <c r="F6042" s="5">
        <v>29677.1</v>
      </c>
      <c r="G6042" s="5">
        <v>27541.7</v>
      </c>
      <c r="H6042" s="5">
        <v>25237.4</v>
      </c>
      <c r="I6042" s="5"/>
      <c r="J6042" s="5"/>
      <c r="K6042" s="5"/>
      <c r="L6042" s="5">
        <v>-2252.2800000000002</v>
      </c>
      <c r="M6042" s="5">
        <f t="shared" si="5123"/>
        <v>27424.82</v>
      </c>
      <c r="N6042" s="5">
        <v>250</v>
      </c>
      <c r="O6042" s="5">
        <v>17758.27</v>
      </c>
      <c r="P6042" s="5">
        <v>0</v>
      </c>
      <c r="Q6042" s="5">
        <v>0</v>
      </c>
      <c r="R6042" s="5">
        <v>0</v>
      </c>
      <c r="S6042" s="5">
        <v>0</v>
      </c>
      <c r="T6042" s="5">
        <v>250</v>
      </c>
      <c r="U6042" s="5">
        <v>0</v>
      </c>
      <c r="V6042" s="36">
        <v>0</v>
      </c>
      <c r="W6042" s="5">
        <f t="shared" si="5154"/>
        <v>100</v>
      </c>
      <c r="X6042" s="26"/>
    </row>
    <row r="6043" spans="1:24" ht="31.5" x14ac:dyDescent="0.25">
      <c r="A6043" s="9" t="s">
        <v>381</v>
      </c>
      <c r="B6043" s="9" t="s">
        <v>1348</v>
      </c>
      <c r="C6043" s="9"/>
      <c r="D6043" s="9"/>
      <c r="E6043" s="13" t="s">
        <v>449</v>
      </c>
      <c r="F6043" s="5">
        <f t="shared" ref="F6043:L6046" si="5169">F6044</f>
        <v>0</v>
      </c>
      <c r="G6043" s="5">
        <f t="shared" si="5169"/>
        <v>0</v>
      </c>
      <c r="H6043" s="5">
        <f t="shared" si="5169"/>
        <v>0</v>
      </c>
      <c r="I6043" s="5">
        <f t="shared" si="5169"/>
        <v>0</v>
      </c>
      <c r="J6043" s="5">
        <f t="shared" si="5169"/>
        <v>0</v>
      </c>
      <c r="K6043" s="5">
        <f t="shared" si="5169"/>
        <v>0</v>
      </c>
      <c r="L6043" s="5">
        <f t="shared" si="5169"/>
        <v>0</v>
      </c>
      <c r="M6043" s="5">
        <f t="shared" si="5123"/>
        <v>0</v>
      </c>
      <c r="N6043" s="11">
        <v>59703.674999999996</v>
      </c>
      <c r="O6043" s="5">
        <f t="shared" ref="O6043:O6046" si="5170">O6044</f>
        <v>62.174999999999997</v>
      </c>
      <c r="P6043" s="5">
        <f t="shared" ref="P6043:V6046" si="5171">P6044</f>
        <v>0</v>
      </c>
      <c r="Q6043" s="5">
        <f t="shared" si="5171"/>
        <v>0</v>
      </c>
      <c r="R6043" s="5">
        <f t="shared" si="5171"/>
        <v>0</v>
      </c>
      <c r="S6043" s="5">
        <f t="shared" si="5171"/>
        <v>0</v>
      </c>
      <c r="T6043" s="11">
        <v>59703.283839999996</v>
      </c>
      <c r="U6043" s="5">
        <f t="shared" si="5171"/>
        <v>0</v>
      </c>
      <c r="V6043" s="36">
        <f t="shared" si="5171"/>
        <v>0</v>
      </c>
      <c r="W6043" s="11">
        <f t="shared" si="5154"/>
        <v>99.99934483095052</v>
      </c>
      <c r="X6043" s="26"/>
    </row>
    <row r="6044" spans="1:24" ht="31.5" x14ac:dyDescent="0.25">
      <c r="A6044" s="4" t="s">
        <v>381</v>
      </c>
      <c r="B6044" s="4" t="s">
        <v>1348</v>
      </c>
      <c r="C6044" s="4" t="s">
        <v>237</v>
      </c>
      <c r="D6044" s="4"/>
      <c r="E6044" s="14" t="s">
        <v>980</v>
      </c>
      <c r="F6044" s="5">
        <f t="shared" si="5169"/>
        <v>0</v>
      </c>
      <c r="G6044" s="5">
        <f t="shared" si="5169"/>
        <v>0</v>
      </c>
      <c r="H6044" s="5">
        <f t="shared" si="5169"/>
        <v>0</v>
      </c>
      <c r="I6044" s="5">
        <f t="shared" si="5169"/>
        <v>0</v>
      </c>
      <c r="J6044" s="5">
        <f t="shared" si="5169"/>
        <v>0</v>
      </c>
      <c r="K6044" s="5">
        <f t="shared" si="5169"/>
        <v>0</v>
      </c>
      <c r="L6044" s="5">
        <f t="shared" si="5169"/>
        <v>0</v>
      </c>
      <c r="M6044" s="5">
        <f t="shared" si="5123"/>
        <v>0</v>
      </c>
      <c r="N6044" s="5">
        <v>59703.674999999996</v>
      </c>
      <c r="O6044" s="5">
        <f t="shared" si="5170"/>
        <v>62.174999999999997</v>
      </c>
      <c r="P6044" s="5">
        <f t="shared" si="5171"/>
        <v>0</v>
      </c>
      <c r="Q6044" s="5">
        <f t="shared" si="5171"/>
        <v>0</v>
      </c>
      <c r="R6044" s="5">
        <f t="shared" si="5171"/>
        <v>0</v>
      </c>
      <c r="S6044" s="5">
        <f t="shared" si="5171"/>
        <v>0</v>
      </c>
      <c r="T6044" s="5">
        <v>59703.283839999996</v>
      </c>
      <c r="U6044" s="5">
        <f t="shared" si="5171"/>
        <v>0</v>
      </c>
      <c r="V6044" s="36">
        <f t="shared" si="5171"/>
        <v>0</v>
      </c>
      <c r="W6044" s="5">
        <f t="shared" si="5154"/>
        <v>99.99934483095052</v>
      </c>
      <c r="X6044" s="26"/>
    </row>
    <row r="6045" spans="1:24" ht="31.5" x14ac:dyDescent="0.25">
      <c r="A6045" s="4" t="s">
        <v>381</v>
      </c>
      <c r="B6045" s="4" t="s">
        <v>1348</v>
      </c>
      <c r="C6045" s="4" t="s">
        <v>388</v>
      </c>
      <c r="D6045" s="4"/>
      <c r="E6045" s="14" t="s">
        <v>983</v>
      </c>
      <c r="F6045" s="5">
        <f t="shared" si="5169"/>
        <v>0</v>
      </c>
      <c r="G6045" s="5">
        <f t="shared" si="5169"/>
        <v>0</v>
      </c>
      <c r="H6045" s="5">
        <f t="shared" si="5169"/>
        <v>0</v>
      </c>
      <c r="I6045" s="5">
        <f t="shared" si="5169"/>
        <v>0</v>
      </c>
      <c r="J6045" s="5">
        <f t="shared" si="5169"/>
        <v>0</v>
      </c>
      <c r="K6045" s="5">
        <f t="shared" si="5169"/>
        <v>0</v>
      </c>
      <c r="L6045" s="5">
        <f t="shared" si="5169"/>
        <v>0</v>
      </c>
      <c r="M6045" s="5">
        <f t="shared" si="5123"/>
        <v>0</v>
      </c>
      <c r="N6045" s="5">
        <v>59703.674999999996</v>
      </c>
      <c r="O6045" s="5">
        <f t="shared" si="5170"/>
        <v>62.174999999999997</v>
      </c>
      <c r="P6045" s="5">
        <f t="shared" si="5171"/>
        <v>0</v>
      </c>
      <c r="Q6045" s="5">
        <f t="shared" si="5171"/>
        <v>0</v>
      </c>
      <c r="R6045" s="5">
        <f t="shared" si="5171"/>
        <v>0</v>
      </c>
      <c r="S6045" s="5">
        <f t="shared" si="5171"/>
        <v>0</v>
      </c>
      <c r="T6045" s="5">
        <v>59703.283839999996</v>
      </c>
      <c r="U6045" s="5">
        <f t="shared" si="5171"/>
        <v>0</v>
      </c>
      <c r="V6045" s="36">
        <f t="shared" si="5171"/>
        <v>0</v>
      </c>
      <c r="W6045" s="5">
        <f t="shared" si="5154"/>
        <v>99.99934483095052</v>
      </c>
      <c r="X6045" s="26"/>
    </row>
    <row r="6046" spans="1:24" ht="47.25" x14ac:dyDescent="0.25">
      <c r="A6046" s="4" t="s">
        <v>381</v>
      </c>
      <c r="B6046" s="4" t="s">
        <v>1348</v>
      </c>
      <c r="C6046" s="4" t="s">
        <v>389</v>
      </c>
      <c r="D6046" s="4"/>
      <c r="E6046" s="14" t="s">
        <v>984</v>
      </c>
      <c r="F6046" s="5">
        <f t="shared" si="5169"/>
        <v>0</v>
      </c>
      <c r="G6046" s="5">
        <f t="shared" si="5169"/>
        <v>0</v>
      </c>
      <c r="H6046" s="5">
        <f t="shared" si="5169"/>
        <v>0</v>
      </c>
      <c r="I6046" s="5">
        <f t="shared" si="5169"/>
        <v>0</v>
      </c>
      <c r="J6046" s="5">
        <f t="shared" si="5169"/>
        <v>0</v>
      </c>
      <c r="K6046" s="5">
        <f t="shared" si="5169"/>
        <v>0</v>
      </c>
      <c r="L6046" s="5">
        <f t="shared" si="5169"/>
        <v>0</v>
      </c>
      <c r="M6046" s="5">
        <f t="shared" si="5123"/>
        <v>0</v>
      </c>
      <c r="N6046" s="5">
        <v>59703.674999999996</v>
      </c>
      <c r="O6046" s="5">
        <f t="shared" si="5170"/>
        <v>62.174999999999997</v>
      </c>
      <c r="P6046" s="5">
        <f t="shared" si="5171"/>
        <v>0</v>
      </c>
      <c r="Q6046" s="5">
        <f t="shared" si="5171"/>
        <v>0</v>
      </c>
      <c r="R6046" s="5">
        <f t="shared" si="5171"/>
        <v>0</v>
      </c>
      <c r="S6046" s="5">
        <f t="shared" si="5171"/>
        <v>0</v>
      </c>
      <c r="T6046" s="5">
        <v>59703.283839999996</v>
      </c>
      <c r="U6046" s="5">
        <f t="shared" si="5171"/>
        <v>0</v>
      </c>
      <c r="V6046" s="36">
        <f t="shared" si="5171"/>
        <v>0</v>
      </c>
      <c r="W6046" s="5">
        <f t="shared" si="5154"/>
        <v>99.99934483095052</v>
      </c>
      <c r="X6046" s="26"/>
    </row>
    <row r="6047" spans="1:24" ht="47.25" x14ac:dyDescent="0.25">
      <c r="A6047" s="4" t="s">
        <v>381</v>
      </c>
      <c r="B6047" s="4" t="s">
        <v>1348</v>
      </c>
      <c r="C6047" s="4" t="s">
        <v>390</v>
      </c>
      <c r="D6047" s="4"/>
      <c r="E6047" s="14" t="s">
        <v>497</v>
      </c>
      <c r="F6047" s="5"/>
      <c r="G6047" s="5"/>
      <c r="H6047" s="5"/>
      <c r="I6047" s="5"/>
      <c r="J6047" s="5"/>
      <c r="K6047" s="5"/>
      <c r="L6047" s="5"/>
      <c r="M6047" s="5">
        <f t="shared" si="5123"/>
        <v>0</v>
      </c>
      <c r="N6047" s="5">
        <v>59703.674999999996</v>
      </c>
      <c r="O6047" s="5">
        <v>62.174999999999997</v>
      </c>
      <c r="P6047" s="5">
        <v>0</v>
      </c>
      <c r="Q6047" s="5">
        <v>0</v>
      </c>
      <c r="R6047" s="5">
        <v>0</v>
      </c>
      <c r="S6047" s="5">
        <v>0</v>
      </c>
      <c r="T6047" s="5">
        <v>59703.283839999996</v>
      </c>
      <c r="U6047" s="5">
        <v>0</v>
      </c>
      <c r="V6047" s="36">
        <v>0</v>
      </c>
      <c r="W6047" s="5">
        <f t="shared" si="5154"/>
        <v>99.99934483095052</v>
      </c>
      <c r="X6047" s="26"/>
    </row>
    <row r="6048" spans="1:24" s="10" customFormat="1" ht="78.75" x14ac:dyDescent="0.25">
      <c r="A6048" s="4" t="s">
        <v>381</v>
      </c>
      <c r="B6048" s="4" t="s">
        <v>1348</v>
      </c>
      <c r="C6048" s="4" t="s">
        <v>390</v>
      </c>
      <c r="D6048" s="4" t="s">
        <v>18</v>
      </c>
      <c r="E6048" s="14" t="s">
        <v>462</v>
      </c>
      <c r="F6048" s="11">
        <f t="shared" ref="F6048:L6052" si="5172">F6049</f>
        <v>44893</v>
      </c>
      <c r="G6048" s="11">
        <f t="shared" si="5172"/>
        <v>44893</v>
      </c>
      <c r="H6048" s="11">
        <f t="shared" si="5172"/>
        <v>44951.9</v>
      </c>
      <c r="I6048" s="11">
        <f t="shared" si="5172"/>
        <v>0</v>
      </c>
      <c r="J6048" s="11">
        <f t="shared" si="5172"/>
        <v>0</v>
      </c>
      <c r="K6048" s="11">
        <f t="shared" si="5172"/>
        <v>0</v>
      </c>
      <c r="L6048" s="11">
        <f t="shared" si="5172"/>
        <v>0</v>
      </c>
      <c r="M6048" s="11">
        <f t="shared" si="5123"/>
        <v>44893</v>
      </c>
      <c r="N6048" s="5">
        <v>57295.04451</v>
      </c>
      <c r="O6048" s="11">
        <f t="shared" ref="O6048:V6048" si="5173">O6049+O6060</f>
        <v>31902.06</v>
      </c>
      <c r="P6048" s="11">
        <f t="shared" si="5173"/>
        <v>0</v>
      </c>
      <c r="Q6048" s="11">
        <f t="shared" si="5173"/>
        <v>0</v>
      </c>
      <c r="R6048" s="11">
        <f t="shared" si="5173"/>
        <v>0</v>
      </c>
      <c r="S6048" s="11">
        <f t="shared" si="5173"/>
        <v>0</v>
      </c>
      <c r="T6048" s="5">
        <v>57294.653350000001</v>
      </c>
      <c r="U6048" s="11">
        <f t="shared" si="5173"/>
        <v>0</v>
      </c>
      <c r="V6048" s="35">
        <f t="shared" si="5173"/>
        <v>0</v>
      </c>
      <c r="W6048" s="5">
        <f t="shared" si="5154"/>
        <v>99.999317288251817</v>
      </c>
      <c r="X6048" s="25"/>
    </row>
    <row r="6049" spans="1:24" x14ac:dyDescent="0.25">
      <c r="A6049" s="4" t="s">
        <v>381</v>
      </c>
      <c r="B6049" s="4" t="s">
        <v>1348</v>
      </c>
      <c r="C6049" s="4" t="s">
        <v>390</v>
      </c>
      <c r="D6049" s="4" t="s">
        <v>19</v>
      </c>
      <c r="E6049" s="14" t="s">
        <v>463</v>
      </c>
      <c r="F6049" s="5">
        <f t="shared" si="5172"/>
        <v>44893</v>
      </c>
      <c r="G6049" s="5">
        <f t="shared" si="5172"/>
        <v>44893</v>
      </c>
      <c r="H6049" s="5">
        <f t="shared" si="5172"/>
        <v>44951.9</v>
      </c>
      <c r="I6049" s="5">
        <f t="shared" si="5172"/>
        <v>0</v>
      </c>
      <c r="J6049" s="5">
        <f t="shared" si="5172"/>
        <v>0</v>
      </c>
      <c r="K6049" s="5">
        <f t="shared" si="5172"/>
        <v>0</v>
      </c>
      <c r="L6049" s="5">
        <f t="shared" si="5172"/>
        <v>0</v>
      </c>
      <c r="M6049" s="5">
        <f t="shared" si="5123"/>
        <v>44893</v>
      </c>
      <c r="N6049" s="5">
        <v>57295.04451</v>
      </c>
      <c r="O6049" s="5">
        <f t="shared" ref="O6049:O6052" si="5174">O6050</f>
        <v>31844.2</v>
      </c>
      <c r="P6049" s="5">
        <f t="shared" ref="P6049:V6052" si="5175">P6050</f>
        <v>0</v>
      </c>
      <c r="Q6049" s="5">
        <f t="shared" si="5175"/>
        <v>0</v>
      </c>
      <c r="R6049" s="5">
        <f t="shared" si="5175"/>
        <v>0</v>
      </c>
      <c r="S6049" s="5">
        <f t="shared" si="5175"/>
        <v>0</v>
      </c>
      <c r="T6049" s="5">
        <v>57294.653350000001</v>
      </c>
      <c r="U6049" s="5">
        <f t="shared" si="5175"/>
        <v>0</v>
      </c>
      <c r="V6049" s="36">
        <f t="shared" si="5175"/>
        <v>0</v>
      </c>
      <c r="W6049" s="5">
        <f t="shared" si="5154"/>
        <v>99.999317288251817</v>
      </c>
      <c r="X6049" s="26"/>
    </row>
    <row r="6050" spans="1:24" ht="31.5" x14ac:dyDescent="0.25">
      <c r="A6050" s="4" t="s">
        <v>381</v>
      </c>
      <c r="B6050" s="4" t="s">
        <v>1348</v>
      </c>
      <c r="C6050" s="4" t="s">
        <v>390</v>
      </c>
      <c r="D6050" s="4" t="s">
        <v>11</v>
      </c>
      <c r="E6050" s="14" t="s">
        <v>465</v>
      </c>
      <c r="F6050" s="5">
        <f t="shared" ref="F6050:L6050" si="5176">F6051+F6054+F6057</f>
        <v>44893</v>
      </c>
      <c r="G6050" s="5">
        <f t="shared" si="5176"/>
        <v>44893</v>
      </c>
      <c r="H6050" s="5">
        <f t="shared" si="5176"/>
        <v>44951.9</v>
      </c>
      <c r="I6050" s="5">
        <f t="shared" si="5176"/>
        <v>0</v>
      </c>
      <c r="J6050" s="5">
        <f t="shared" si="5176"/>
        <v>0</v>
      </c>
      <c r="K6050" s="5">
        <f t="shared" si="5176"/>
        <v>0</v>
      </c>
      <c r="L6050" s="5">
        <f t="shared" si="5176"/>
        <v>0</v>
      </c>
      <c r="M6050" s="5">
        <f t="shared" si="5123"/>
        <v>44893</v>
      </c>
      <c r="N6050" s="5">
        <v>2386.6024900000002</v>
      </c>
      <c r="O6050" s="5">
        <f>O6051+O6054+O6057</f>
        <v>31844.2</v>
      </c>
      <c r="P6050" s="5">
        <f t="shared" ref="P6050:V6050" si="5177">P6051+P6054+P6057</f>
        <v>0</v>
      </c>
      <c r="Q6050" s="5">
        <f t="shared" si="5177"/>
        <v>0</v>
      </c>
      <c r="R6050" s="5">
        <f t="shared" si="5177"/>
        <v>0</v>
      </c>
      <c r="S6050" s="5">
        <f t="shared" si="5177"/>
        <v>0</v>
      </c>
      <c r="T6050" s="5">
        <v>2386.6024900000002</v>
      </c>
      <c r="U6050" s="5">
        <f t="shared" si="5177"/>
        <v>0</v>
      </c>
      <c r="V6050" s="36">
        <f t="shared" si="5177"/>
        <v>0</v>
      </c>
      <c r="W6050" s="5">
        <f t="shared" si="5154"/>
        <v>100</v>
      </c>
      <c r="X6050" s="26"/>
    </row>
    <row r="6051" spans="1:24" ht="31.5" x14ac:dyDescent="0.25">
      <c r="A6051" s="4" t="s">
        <v>381</v>
      </c>
      <c r="B6051" s="4" t="s">
        <v>1348</v>
      </c>
      <c r="C6051" s="4" t="s">
        <v>390</v>
      </c>
      <c r="D6051" s="4" t="s">
        <v>12</v>
      </c>
      <c r="E6051" s="14" t="s">
        <v>466</v>
      </c>
      <c r="F6051" s="5">
        <f t="shared" si="5172"/>
        <v>44834</v>
      </c>
      <c r="G6051" s="5">
        <f t="shared" si="5172"/>
        <v>44834</v>
      </c>
      <c r="H6051" s="5">
        <f t="shared" si="5172"/>
        <v>44834</v>
      </c>
      <c r="I6051" s="5">
        <f t="shared" si="5172"/>
        <v>0</v>
      </c>
      <c r="J6051" s="5">
        <f t="shared" si="5172"/>
        <v>0</v>
      </c>
      <c r="K6051" s="5">
        <f t="shared" si="5172"/>
        <v>0</v>
      </c>
      <c r="L6051" s="5">
        <f t="shared" si="5172"/>
        <v>0</v>
      </c>
      <c r="M6051" s="5">
        <f t="shared" si="5123"/>
        <v>44834</v>
      </c>
      <c r="N6051" s="5">
        <v>2386.6024900000002</v>
      </c>
      <c r="O6051" s="5">
        <f t="shared" si="5174"/>
        <v>31797</v>
      </c>
      <c r="P6051" s="5">
        <f t="shared" si="5175"/>
        <v>0</v>
      </c>
      <c r="Q6051" s="5">
        <f t="shared" si="5175"/>
        <v>0</v>
      </c>
      <c r="R6051" s="5">
        <f t="shared" si="5175"/>
        <v>0</v>
      </c>
      <c r="S6051" s="5">
        <f t="shared" si="5175"/>
        <v>0</v>
      </c>
      <c r="T6051" s="5">
        <v>2386.6024900000002</v>
      </c>
      <c r="U6051" s="5">
        <f t="shared" si="5175"/>
        <v>0</v>
      </c>
      <c r="V6051" s="36">
        <f t="shared" si="5175"/>
        <v>0</v>
      </c>
      <c r="W6051" s="5">
        <f t="shared" si="5154"/>
        <v>100</v>
      </c>
      <c r="X6051" s="26"/>
    </row>
    <row r="6052" spans="1:24" x14ac:dyDescent="0.25">
      <c r="A6052" s="4" t="s">
        <v>381</v>
      </c>
      <c r="B6052" s="4" t="s">
        <v>1348</v>
      </c>
      <c r="C6052" s="4" t="s">
        <v>390</v>
      </c>
      <c r="D6052" s="4" t="s">
        <v>13</v>
      </c>
      <c r="E6052" s="14" t="s">
        <v>480</v>
      </c>
      <c r="F6052" s="5">
        <f t="shared" si="5172"/>
        <v>44834</v>
      </c>
      <c r="G6052" s="5">
        <f t="shared" si="5172"/>
        <v>44834</v>
      </c>
      <c r="H6052" s="5">
        <f t="shared" si="5172"/>
        <v>44834</v>
      </c>
      <c r="I6052" s="5">
        <f t="shared" si="5172"/>
        <v>0</v>
      </c>
      <c r="J6052" s="5">
        <f t="shared" si="5172"/>
        <v>0</v>
      </c>
      <c r="K6052" s="5">
        <f t="shared" si="5172"/>
        <v>0</v>
      </c>
      <c r="L6052" s="5">
        <f t="shared" si="5172"/>
        <v>0</v>
      </c>
      <c r="M6052" s="5">
        <f t="shared" si="5123"/>
        <v>44834</v>
      </c>
      <c r="N6052" s="5">
        <v>22.027999999999999</v>
      </c>
      <c r="O6052" s="5">
        <f t="shared" si="5174"/>
        <v>31797</v>
      </c>
      <c r="P6052" s="5">
        <f t="shared" si="5175"/>
        <v>0</v>
      </c>
      <c r="Q6052" s="5">
        <f t="shared" si="5175"/>
        <v>0</v>
      </c>
      <c r="R6052" s="5">
        <f t="shared" si="5175"/>
        <v>0</v>
      </c>
      <c r="S6052" s="5">
        <f t="shared" si="5175"/>
        <v>0</v>
      </c>
      <c r="T6052" s="5">
        <v>22.027999999999999</v>
      </c>
      <c r="U6052" s="5">
        <f t="shared" si="5175"/>
        <v>0</v>
      </c>
      <c r="V6052" s="36">
        <f t="shared" si="5175"/>
        <v>0</v>
      </c>
      <c r="W6052" s="5">
        <f t="shared" si="5154"/>
        <v>100</v>
      </c>
      <c r="X6052" s="26"/>
    </row>
    <row r="6053" spans="1:24" x14ac:dyDescent="0.25">
      <c r="A6053" s="4" t="s">
        <v>381</v>
      </c>
      <c r="B6053" s="4" t="s">
        <v>1348</v>
      </c>
      <c r="C6053" s="4" t="s">
        <v>390</v>
      </c>
      <c r="D6053" s="4" t="s">
        <v>20</v>
      </c>
      <c r="E6053" s="14" t="s">
        <v>483</v>
      </c>
      <c r="F6053" s="5">
        <v>44834</v>
      </c>
      <c r="G6053" s="5">
        <v>44834</v>
      </c>
      <c r="H6053" s="5">
        <v>44834</v>
      </c>
      <c r="I6053" s="5"/>
      <c r="J6053" s="5"/>
      <c r="K6053" s="5"/>
      <c r="L6053" s="5"/>
      <c r="M6053" s="5">
        <f t="shared" si="5123"/>
        <v>44834</v>
      </c>
      <c r="N6053" s="5">
        <v>22.027999999999999</v>
      </c>
      <c r="O6053" s="5">
        <v>31797</v>
      </c>
      <c r="P6053" s="5">
        <v>0</v>
      </c>
      <c r="Q6053" s="5">
        <v>0</v>
      </c>
      <c r="R6053" s="5">
        <v>0</v>
      </c>
      <c r="S6053" s="5">
        <v>0</v>
      </c>
      <c r="T6053" s="5">
        <v>22.027999999999999</v>
      </c>
      <c r="U6053" s="5">
        <v>0</v>
      </c>
      <c r="V6053" s="36">
        <v>0</v>
      </c>
      <c r="W6053" s="5">
        <f t="shared" si="5154"/>
        <v>100</v>
      </c>
      <c r="X6053" s="26"/>
    </row>
    <row r="6054" spans="1:24" ht="47.25" hidden="1" x14ac:dyDescent="0.25">
      <c r="A6054" s="4" t="s">
        <v>381</v>
      </c>
      <c r="B6054" s="4" t="s">
        <v>1348</v>
      </c>
      <c r="C6054" s="4" t="s">
        <v>36</v>
      </c>
      <c r="D6054" s="4"/>
      <c r="E6054" s="14" t="s">
        <v>732</v>
      </c>
      <c r="F6054" s="5">
        <f t="shared" ref="F6054:L6055" si="5178">F6055</f>
        <v>1.5</v>
      </c>
      <c r="G6054" s="5">
        <f t="shared" si="5178"/>
        <v>1.5</v>
      </c>
      <c r="H6054" s="5">
        <f t="shared" si="5178"/>
        <v>2.9</v>
      </c>
      <c r="I6054" s="5">
        <f t="shared" si="5178"/>
        <v>0</v>
      </c>
      <c r="J6054" s="5">
        <f t="shared" si="5178"/>
        <v>0</v>
      </c>
      <c r="K6054" s="5">
        <f t="shared" si="5178"/>
        <v>0</v>
      </c>
      <c r="L6054" s="5">
        <f t="shared" si="5178"/>
        <v>0</v>
      </c>
      <c r="M6054" s="5">
        <f t="shared" si="5123"/>
        <v>1.5</v>
      </c>
      <c r="N6054" s="5">
        <v>0</v>
      </c>
      <c r="O6054" s="5">
        <f>O6055</f>
        <v>1.2</v>
      </c>
      <c r="P6054" s="5">
        <f t="shared" ref="P6054:V6055" si="5179">P6055</f>
        <v>0</v>
      </c>
      <c r="Q6054" s="5">
        <f t="shared" si="5179"/>
        <v>0</v>
      </c>
      <c r="R6054" s="5">
        <f t="shared" si="5179"/>
        <v>0</v>
      </c>
      <c r="S6054" s="5">
        <f t="shared" si="5179"/>
        <v>0</v>
      </c>
      <c r="T6054" s="5">
        <v>0</v>
      </c>
      <c r="U6054" s="5">
        <f t="shared" si="5179"/>
        <v>0</v>
      </c>
      <c r="V6054" s="36">
        <f t="shared" si="5179"/>
        <v>0</v>
      </c>
      <c r="W6054" s="5" t="e">
        <f t="shared" si="5154"/>
        <v>#DIV/0!</v>
      </c>
      <c r="X6054" s="24" t="s">
        <v>1214</v>
      </c>
    </row>
    <row r="6055" spans="1:24" ht="47.25" hidden="1" x14ac:dyDescent="0.25">
      <c r="A6055" s="4" t="s">
        <v>381</v>
      </c>
      <c r="B6055" s="4" t="s">
        <v>1348</v>
      </c>
      <c r="C6055" s="4" t="s">
        <v>1081</v>
      </c>
      <c r="D6055" s="4"/>
      <c r="E6055" s="14" t="s">
        <v>1083</v>
      </c>
      <c r="F6055" s="5">
        <f t="shared" si="5178"/>
        <v>1.5</v>
      </c>
      <c r="G6055" s="5">
        <f t="shared" si="5178"/>
        <v>1.5</v>
      </c>
      <c r="H6055" s="5">
        <f t="shared" si="5178"/>
        <v>2.9</v>
      </c>
      <c r="I6055" s="5">
        <f t="shared" si="5178"/>
        <v>0</v>
      </c>
      <c r="J6055" s="5">
        <f t="shared" si="5178"/>
        <v>0</v>
      </c>
      <c r="K6055" s="5">
        <f t="shared" si="5178"/>
        <v>0</v>
      </c>
      <c r="L6055" s="5">
        <f t="shared" si="5178"/>
        <v>0</v>
      </c>
      <c r="M6055" s="5">
        <f t="shared" si="5123"/>
        <v>1.5</v>
      </c>
      <c r="N6055" s="5">
        <v>0</v>
      </c>
      <c r="O6055" s="5">
        <f>O6056</f>
        <v>1.2</v>
      </c>
      <c r="P6055" s="5">
        <f t="shared" si="5179"/>
        <v>0</v>
      </c>
      <c r="Q6055" s="5">
        <f t="shared" si="5179"/>
        <v>0</v>
      </c>
      <c r="R6055" s="5">
        <f t="shared" si="5179"/>
        <v>0</v>
      </c>
      <c r="S6055" s="5">
        <f t="shared" si="5179"/>
        <v>0</v>
      </c>
      <c r="T6055" s="5">
        <v>0</v>
      </c>
      <c r="U6055" s="5">
        <f t="shared" si="5179"/>
        <v>0</v>
      </c>
      <c r="V6055" s="36">
        <f t="shared" si="5179"/>
        <v>0</v>
      </c>
      <c r="W6055" s="5" t="e">
        <f t="shared" si="5154"/>
        <v>#DIV/0!</v>
      </c>
      <c r="X6055" s="24" t="s">
        <v>1214</v>
      </c>
    </row>
    <row r="6056" spans="1:24" ht="31.5" hidden="1" x14ac:dyDescent="0.25">
      <c r="A6056" s="4" t="s">
        <v>381</v>
      </c>
      <c r="B6056" s="4" t="s">
        <v>1348</v>
      </c>
      <c r="C6056" s="4" t="s">
        <v>1082</v>
      </c>
      <c r="D6056" s="4"/>
      <c r="E6056" s="14" t="s">
        <v>1084</v>
      </c>
      <c r="F6056" s="5">
        <v>1.5</v>
      </c>
      <c r="G6056" s="5">
        <v>1.5</v>
      </c>
      <c r="H6056" s="5">
        <v>2.9</v>
      </c>
      <c r="I6056" s="5"/>
      <c r="J6056" s="5"/>
      <c r="K6056" s="5"/>
      <c r="L6056" s="5"/>
      <c r="M6056" s="5">
        <f t="shared" si="5123"/>
        <v>1.5</v>
      </c>
      <c r="N6056" s="5">
        <v>0</v>
      </c>
      <c r="O6056" s="5">
        <v>1.2</v>
      </c>
      <c r="P6056" s="5">
        <v>0</v>
      </c>
      <c r="Q6056" s="5">
        <v>0</v>
      </c>
      <c r="R6056" s="5">
        <v>0</v>
      </c>
      <c r="S6056" s="5">
        <v>0</v>
      </c>
      <c r="T6056" s="5">
        <v>0</v>
      </c>
      <c r="U6056" s="5">
        <v>0</v>
      </c>
      <c r="V6056" s="36">
        <v>0</v>
      </c>
      <c r="W6056" s="5" t="e">
        <f t="shared" si="5154"/>
        <v>#DIV/0!</v>
      </c>
      <c r="X6056" s="24" t="s">
        <v>1214</v>
      </c>
    </row>
    <row r="6057" spans="1:24" ht="31.5" hidden="1" x14ac:dyDescent="0.25">
      <c r="A6057" s="4" t="s">
        <v>381</v>
      </c>
      <c r="B6057" s="4" t="s">
        <v>1348</v>
      </c>
      <c r="C6057" s="4" t="s">
        <v>1082</v>
      </c>
      <c r="D6057" s="4" t="s">
        <v>11</v>
      </c>
      <c r="E6057" s="14" t="s">
        <v>465</v>
      </c>
      <c r="F6057" s="5">
        <f t="shared" ref="F6057:L6058" si="5180">F6058</f>
        <v>57.5</v>
      </c>
      <c r="G6057" s="5">
        <f t="shared" si="5180"/>
        <v>57.5</v>
      </c>
      <c r="H6057" s="5">
        <f t="shared" si="5180"/>
        <v>115</v>
      </c>
      <c r="I6057" s="5">
        <f t="shared" si="5180"/>
        <v>0</v>
      </c>
      <c r="J6057" s="5">
        <f t="shared" si="5180"/>
        <v>0</v>
      </c>
      <c r="K6057" s="5">
        <f t="shared" si="5180"/>
        <v>0</v>
      </c>
      <c r="L6057" s="5">
        <f t="shared" si="5180"/>
        <v>0</v>
      </c>
      <c r="M6057" s="5">
        <f t="shared" si="5123"/>
        <v>57.5</v>
      </c>
      <c r="N6057" s="5">
        <v>0</v>
      </c>
      <c r="O6057" s="5">
        <f>O6058</f>
        <v>46</v>
      </c>
      <c r="P6057" s="5">
        <f t="shared" ref="P6057:V6058" si="5181">P6058</f>
        <v>0</v>
      </c>
      <c r="Q6057" s="5">
        <f t="shared" si="5181"/>
        <v>0</v>
      </c>
      <c r="R6057" s="5">
        <f t="shared" si="5181"/>
        <v>0</v>
      </c>
      <c r="S6057" s="5">
        <f t="shared" si="5181"/>
        <v>0</v>
      </c>
      <c r="T6057" s="5">
        <v>0</v>
      </c>
      <c r="U6057" s="5">
        <f t="shared" si="5181"/>
        <v>0</v>
      </c>
      <c r="V6057" s="36">
        <f t="shared" si="5181"/>
        <v>0</v>
      </c>
      <c r="W6057" s="5" t="e">
        <f t="shared" si="5154"/>
        <v>#DIV/0!</v>
      </c>
      <c r="X6057" s="24" t="s">
        <v>1214</v>
      </c>
    </row>
    <row r="6058" spans="1:24" ht="31.5" hidden="1" x14ac:dyDescent="0.25">
      <c r="A6058" s="4" t="s">
        <v>381</v>
      </c>
      <c r="B6058" s="4" t="s">
        <v>1348</v>
      </c>
      <c r="C6058" s="4" t="s">
        <v>1082</v>
      </c>
      <c r="D6058" s="4" t="s">
        <v>12</v>
      </c>
      <c r="E6058" s="14" t="s">
        <v>466</v>
      </c>
      <c r="F6058" s="5">
        <f t="shared" si="5180"/>
        <v>57.5</v>
      </c>
      <c r="G6058" s="5">
        <f t="shared" si="5180"/>
        <v>57.5</v>
      </c>
      <c r="H6058" s="5">
        <f t="shared" si="5180"/>
        <v>115</v>
      </c>
      <c r="I6058" s="5">
        <f t="shared" si="5180"/>
        <v>0</v>
      </c>
      <c r="J6058" s="5">
        <f t="shared" si="5180"/>
        <v>0</v>
      </c>
      <c r="K6058" s="5">
        <f t="shared" si="5180"/>
        <v>0</v>
      </c>
      <c r="L6058" s="5">
        <f t="shared" si="5180"/>
        <v>0</v>
      </c>
      <c r="M6058" s="5">
        <f t="shared" si="5123"/>
        <v>57.5</v>
      </c>
      <c r="N6058" s="5">
        <v>0</v>
      </c>
      <c r="O6058" s="5">
        <f>O6059</f>
        <v>46</v>
      </c>
      <c r="P6058" s="5">
        <f t="shared" si="5181"/>
        <v>0</v>
      </c>
      <c r="Q6058" s="5">
        <f t="shared" si="5181"/>
        <v>0</v>
      </c>
      <c r="R6058" s="5">
        <f t="shared" si="5181"/>
        <v>0</v>
      </c>
      <c r="S6058" s="5">
        <f t="shared" si="5181"/>
        <v>0</v>
      </c>
      <c r="T6058" s="5">
        <v>0</v>
      </c>
      <c r="U6058" s="5">
        <f t="shared" si="5181"/>
        <v>0</v>
      </c>
      <c r="V6058" s="36">
        <f t="shared" si="5181"/>
        <v>0</v>
      </c>
      <c r="W6058" s="5" t="e">
        <f t="shared" si="5154"/>
        <v>#DIV/0!</v>
      </c>
      <c r="X6058" s="24" t="s">
        <v>1214</v>
      </c>
    </row>
    <row r="6059" spans="1:24" x14ac:dyDescent="0.25">
      <c r="A6059" s="7" t="s">
        <v>381</v>
      </c>
      <c r="B6059" s="7" t="s">
        <v>145</v>
      </c>
      <c r="C6059" s="7"/>
      <c r="D6059" s="7"/>
      <c r="E6059" s="18" t="s">
        <v>433</v>
      </c>
      <c r="F6059" s="5">
        <v>57.5</v>
      </c>
      <c r="G6059" s="5">
        <v>57.5</v>
      </c>
      <c r="H6059" s="5">
        <v>115</v>
      </c>
      <c r="I6059" s="5"/>
      <c r="J6059" s="5"/>
      <c r="K6059" s="5"/>
      <c r="L6059" s="5"/>
      <c r="M6059" s="5">
        <f t="shared" si="5123"/>
        <v>57.5</v>
      </c>
      <c r="N6059" s="8">
        <v>384340.55710000003</v>
      </c>
      <c r="O6059" s="5">
        <v>46</v>
      </c>
      <c r="P6059" s="5">
        <v>0</v>
      </c>
      <c r="Q6059" s="5">
        <v>0</v>
      </c>
      <c r="R6059" s="5">
        <v>0</v>
      </c>
      <c r="S6059" s="5">
        <v>0</v>
      </c>
      <c r="T6059" s="8">
        <v>366986.08749999997</v>
      </c>
      <c r="U6059" s="5">
        <v>0</v>
      </c>
      <c r="V6059" s="36">
        <v>0</v>
      </c>
      <c r="W6059" s="8">
        <f t="shared" si="5154"/>
        <v>95.48461142614083</v>
      </c>
      <c r="X6059" s="26"/>
    </row>
    <row r="6060" spans="1:24" x14ac:dyDescent="0.25">
      <c r="A6060" s="9" t="s">
        <v>381</v>
      </c>
      <c r="B6060" s="9" t="s">
        <v>1335</v>
      </c>
      <c r="C6060" s="9"/>
      <c r="D6060" s="9"/>
      <c r="E6060" s="13" t="s">
        <v>459</v>
      </c>
      <c r="F6060" s="5"/>
      <c r="G6060" s="5"/>
      <c r="H6060" s="5"/>
      <c r="I6060" s="5"/>
      <c r="J6060" s="5"/>
      <c r="K6060" s="5"/>
      <c r="L6060" s="5"/>
      <c r="M6060" s="5">
        <v>0</v>
      </c>
      <c r="N6060" s="11">
        <v>20510.368600000002</v>
      </c>
      <c r="O6060" s="5">
        <f t="shared" ref="O6060:V6063" si="5182">O6061</f>
        <v>57.86</v>
      </c>
      <c r="P6060" s="5">
        <f t="shared" si="5182"/>
        <v>0</v>
      </c>
      <c r="Q6060" s="5">
        <f t="shared" si="5182"/>
        <v>0</v>
      </c>
      <c r="R6060" s="5">
        <f t="shared" si="5182"/>
        <v>0</v>
      </c>
      <c r="S6060" s="5">
        <f t="shared" si="5182"/>
        <v>0</v>
      </c>
      <c r="T6060" s="11">
        <v>20510.368600000002</v>
      </c>
      <c r="U6060" s="5">
        <f t="shared" si="5182"/>
        <v>0</v>
      </c>
      <c r="V6060" s="36">
        <f t="shared" si="5182"/>
        <v>0</v>
      </c>
      <c r="W6060" s="11">
        <f t="shared" si="5154"/>
        <v>100</v>
      </c>
      <c r="X6060" s="26"/>
    </row>
    <row r="6061" spans="1:24" ht="31.5" x14ac:dyDescent="0.25">
      <c r="A6061" s="4" t="s">
        <v>381</v>
      </c>
      <c r="B6061" s="4" t="s">
        <v>1335</v>
      </c>
      <c r="C6061" s="4" t="s">
        <v>237</v>
      </c>
      <c r="D6061" s="4"/>
      <c r="E6061" s="14" t="s">
        <v>980</v>
      </c>
      <c r="F6061" s="5"/>
      <c r="G6061" s="5"/>
      <c r="H6061" s="5"/>
      <c r="I6061" s="5"/>
      <c r="J6061" s="5"/>
      <c r="K6061" s="5"/>
      <c r="L6061" s="5"/>
      <c r="M6061" s="5">
        <v>0</v>
      </c>
      <c r="N6061" s="5">
        <v>20510.368600000002</v>
      </c>
      <c r="O6061" s="5">
        <f t="shared" si="5182"/>
        <v>57.86</v>
      </c>
      <c r="P6061" s="5">
        <f t="shared" si="5182"/>
        <v>0</v>
      </c>
      <c r="Q6061" s="5">
        <f t="shared" si="5182"/>
        <v>0</v>
      </c>
      <c r="R6061" s="5">
        <f t="shared" si="5182"/>
        <v>0</v>
      </c>
      <c r="S6061" s="5">
        <f t="shared" si="5182"/>
        <v>0</v>
      </c>
      <c r="T6061" s="5">
        <v>20510.368600000002</v>
      </c>
      <c r="U6061" s="5">
        <f t="shared" si="5182"/>
        <v>0</v>
      </c>
      <c r="V6061" s="36">
        <f t="shared" si="5182"/>
        <v>0</v>
      </c>
      <c r="W6061" s="5">
        <f t="shared" si="5154"/>
        <v>100</v>
      </c>
      <c r="X6061" s="26"/>
    </row>
    <row r="6062" spans="1:24" ht="47.25" x14ac:dyDescent="0.25">
      <c r="A6062" s="4" t="s">
        <v>381</v>
      </c>
      <c r="B6062" s="4" t="s">
        <v>1335</v>
      </c>
      <c r="C6062" s="4" t="s">
        <v>357</v>
      </c>
      <c r="D6062" s="4"/>
      <c r="E6062" s="14" t="s">
        <v>1536</v>
      </c>
      <c r="F6062" s="5"/>
      <c r="G6062" s="5"/>
      <c r="H6062" s="5"/>
      <c r="I6062" s="5"/>
      <c r="J6062" s="5"/>
      <c r="K6062" s="5"/>
      <c r="L6062" s="5"/>
      <c r="M6062" s="5">
        <v>0</v>
      </c>
      <c r="N6062" s="5">
        <v>734.66859999999997</v>
      </c>
      <c r="O6062" s="5">
        <f t="shared" si="5182"/>
        <v>57.86</v>
      </c>
      <c r="P6062" s="5">
        <f t="shared" si="5182"/>
        <v>0</v>
      </c>
      <c r="Q6062" s="5">
        <f t="shared" si="5182"/>
        <v>0</v>
      </c>
      <c r="R6062" s="5">
        <f t="shared" si="5182"/>
        <v>0</v>
      </c>
      <c r="S6062" s="5">
        <f t="shared" si="5182"/>
        <v>0</v>
      </c>
      <c r="T6062" s="5">
        <v>734.66859999999997</v>
      </c>
      <c r="U6062" s="5">
        <f t="shared" si="5182"/>
        <v>0</v>
      </c>
      <c r="V6062" s="36">
        <f t="shared" si="5182"/>
        <v>0</v>
      </c>
      <c r="W6062" s="5">
        <f t="shared" si="5154"/>
        <v>100</v>
      </c>
      <c r="X6062" s="26"/>
    </row>
    <row r="6063" spans="1:24" ht="47.25" x14ac:dyDescent="0.25">
      <c r="A6063" s="4" t="s">
        <v>381</v>
      </c>
      <c r="B6063" s="4" t="s">
        <v>1335</v>
      </c>
      <c r="C6063" s="4" t="s">
        <v>792</v>
      </c>
      <c r="D6063" s="4"/>
      <c r="E6063" s="14" t="s">
        <v>982</v>
      </c>
      <c r="F6063" s="5"/>
      <c r="G6063" s="5"/>
      <c r="H6063" s="5"/>
      <c r="I6063" s="5"/>
      <c r="J6063" s="5"/>
      <c r="K6063" s="5"/>
      <c r="L6063" s="5"/>
      <c r="M6063" s="5">
        <v>0</v>
      </c>
      <c r="N6063" s="5">
        <v>734.66859999999997</v>
      </c>
      <c r="O6063" s="5">
        <f t="shared" si="5182"/>
        <v>57.86</v>
      </c>
      <c r="P6063" s="5">
        <f t="shared" si="5182"/>
        <v>0</v>
      </c>
      <c r="Q6063" s="5">
        <f t="shared" si="5182"/>
        <v>0</v>
      </c>
      <c r="R6063" s="5">
        <f t="shared" si="5182"/>
        <v>0</v>
      </c>
      <c r="S6063" s="5">
        <f t="shared" si="5182"/>
        <v>0</v>
      </c>
      <c r="T6063" s="5">
        <v>734.66859999999997</v>
      </c>
      <c r="U6063" s="5">
        <f t="shared" si="5182"/>
        <v>0</v>
      </c>
      <c r="V6063" s="36">
        <f t="shared" si="5182"/>
        <v>0</v>
      </c>
      <c r="W6063" s="5">
        <f t="shared" si="5154"/>
        <v>100</v>
      </c>
      <c r="X6063" s="26"/>
    </row>
    <row r="6064" spans="1:24" ht="31.5" x14ac:dyDescent="0.25">
      <c r="A6064" s="4" t="s">
        <v>381</v>
      </c>
      <c r="B6064" s="4" t="s">
        <v>1335</v>
      </c>
      <c r="C6064" s="4" t="s">
        <v>1040</v>
      </c>
      <c r="D6064" s="4"/>
      <c r="E6064" s="14" t="s">
        <v>1041</v>
      </c>
      <c r="F6064" s="5"/>
      <c r="G6064" s="5"/>
      <c r="H6064" s="5"/>
      <c r="I6064" s="5"/>
      <c r="J6064" s="5"/>
      <c r="K6064" s="5"/>
      <c r="L6064" s="5"/>
      <c r="M6064" s="5">
        <v>0</v>
      </c>
      <c r="N6064" s="5">
        <v>734.66859999999997</v>
      </c>
      <c r="O6064" s="5">
        <v>57.86</v>
      </c>
      <c r="P6064" s="5">
        <v>0</v>
      </c>
      <c r="Q6064" s="5">
        <v>0</v>
      </c>
      <c r="R6064" s="5">
        <v>0</v>
      </c>
      <c r="S6064" s="5">
        <v>0</v>
      </c>
      <c r="T6064" s="5">
        <v>734.66859999999997</v>
      </c>
      <c r="U6064" s="5">
        <v>0</v>
      </c>
      <c r="V6064" s="36">
        <v>0</v>
      </c>
      <c r="W6064" s="5">
        <f t="shared" si="5154"/>
        <v>100</v>
      </c>
      <c r="X6064" s="26"/>
    </row>
    <row r="6065" spans="1:24" s="3" customFormat="1" x14ac:dyDescent="0.25">
      <c r="A6065" s="4" t="s">
        <v>381</v>
      </c>
      <c r="B6065" s="4" t="s">
        <v>1335</v>
      </c>
      <c r="C6065" s="4" t="s">
        <v>1040</v>
      </c>
      <c r="D6065" s="4" t="s">
        <v>117</v>
      </c>
      <c r="E6065" s="14" t="s">
        <v>467</v>
      </c>
      <c r="F6065" s="8" t="e">
        <f t="shared" ref="F6065:L6065" si="5183">F6066+F6094+F6171</f>
        <v>#REF!</v>
      </c>
      <c r="G6065" s="8" t="e">
        <f t="shared" si="5183"/>
        <v>#REF!</v>
      </c>
      <c r="H6065" s="8" t="e">
        <f t="shared" si="5183"/>
        <v>#REF!</v>
      </c>
      <c r="I6065" s="8" t="e">
        <f t="shared" si="5183"/>
        <v>#REF!</v>
      </c>
      <c r="J6065" s="8" t="e">
        <f t="shared" si="5183"/>
        <v>#REF!</v>
      </c>
      <c r="K6065" s="8" t="e">
        <f t="shared" si="5183"/>
        <v>#REF!</v>
      </c>
      <c r="L6065" s="8" t="e">
        <f t="shared" si="5183"/>
        <v>#REF!</v>
      </c>
      <c r="M6065" s="8" t="e">
        <f t="shared" si="5123"/>
        <v>#REF!</v>
      </c>
      <c r="N6065" s="5">
        <v>734.66859999999997</v>
      </c>
      <c r="O6065" s="8" t="e">
        <f>O6066+O6094+O6171</f>
        <v>#REF!</v>
      </c>
      <c r="P6065" s="8" t="e">
        <f t="shared" ref="P6065:V6065" si="5184">P6066+P6094+P6171</f>
        <v>#REF!</v>
      </c>
      <c r="Q6065" s="8" t="e">
        <f t="shared" si="5184"/>
        <v>#REF!</v>
      </c>
      <c r="R6065" s="8" t="e">
        <f t="shared" si="5184"/>
        <v>#REF!</v>
      </c>
      <c r="S6065" s="8" t="e">
        <f t="shared" si="5184"/>
        <v>#REF!</v>
      </c>
      <c r="T6065" s="5">
        <v>734.66859999999997</v>
      </c>
      <c r="U6065" s="8" t="e">
        <f t="shared" si="5184"/>
        <v>#REF!</v>
      </c>
      <c r="V6065" s="34" t="e">
        <f t="shared" si="5184"/>
        <v>#REF!</v>
      </c>
      <c r="W6065" s="5">
        <f t="shared" si="5154"/>
        <v>100</v>
      </c>
      <c r="X6065" s="21"/>
    </row>
    <row r="6066" spans="1:24" s="3" customFormat="1" ht="31.5" x14ac:dyDescent="0.25">
      <c r="A6066" s="4" t="s">
        <v>381</v>
      </c>
      <c r="B6066" s="4" t="s">
        <v>1335</v>
      </c>
      <c r="C6066" s="4" t="s">
        <v>1040</v>
      </c>
      <c r="D6066" s="4" t="s">
        <v>300</v>
      </c>
      <c r="E6066" s="14" t="s">
        <v>469</v>
      </c>
      <c r="F6066" s="8">
        <f t="shared" ref="F6066:L6066" si="5185">F6067</f>
        <v>48972.7</v>
      </c>
      <c r="G6066" s="8">
        <f t="shared" si="5185"/>
        <v>48972.7</v>
      </c>
      <c r="H6066" s="8">
        <f t="shared" si="5185"/>
        <v>48972.7</v>
      </c>
      <c r="I6066" s="8">
        <f t="shared" si="5185"/>
        <v>0</v>
      </c>
      <c r="J6066" s="8">
        <f t="shared" si="5185"/>
        <v>0</v>
      </c>
      <c r="K6066" s="8">
        <f t="shared" si="5185"/>
        <v>0</v>
      </c>
      <c r="L6066" s="8">
        <f t="shared" si="5185"/>
        <v>36171.978999999999</v>
      </c>
      <c r="M6066" s="8">
        <f t="shared" si="5123"/>
        <v>85144.679000000004</v>
      </c>
      <c r="N6066" s="5">
        <v>734.66859999999997</v>
      </c>
      <c r="O6066" s="8">
        <f>O6067</f>
        <v>55540.452749999997</v>
      </c>
      <c r="P6066" s="8">
        <f t="shared" ref="P6066:V6066" si="5186">P6067</f>
        <v>0</v>
      </c>
      <c r="Q6066" s="8">
        <f t="shared" si="5186"/>
        <v>0</v>
      </c>
      <c r="R6066" s="8">
        <f t="shared" si="5186"/>
        <v>0</v>
      </c>
      <c r="S6066" s="8">
        <f t="shared" si="5186"/>
        <v>0</v>
      </c>
      <c r="T6066" s="5">
        <v>734.66859999999997</v>
      </c>
      <c r="U6066" s="8">
        <f t="shared" si="5186"/>
        <v>0</v>
      </c>
      <c r="V6066" s="34">
        <f t="shared" si="5186"/>
        <v>0</v>
      </c>
      <c r="W6066" s="5">
        <f t="shared" si="5154"/>
        <v>100</v>
      </c>
      <c r="X6066" s="21"/>
    </row>
    <row r="6067" spans="1:24" s="10" customFormat="1" x14ac:dyDescent="0.25">
      <c r="A6067" s="4" t="s">
        <v>381</v>
      </c>
      <c r="B6067" s="4" t="s">
        <v>1335</v>
      </c>
      <c r="C6067" s="4" t="s">
        <v>238</v>
      </c>
      <c r="D6067" s="4"/>
      <c r="E6067" s="14" t="s">
        <v>985</v>
      </c>
      <c r="F6067" s="11">
        <f t="shared" ref="F6067:L6067" si="5187">F6068+F6073+F6085</f>
        <v>48972.7</v>
      </c>
      <c r="G6067" s="11">
        <f t="shared" si="5187"/>
        <v>48972.7</v>
      </c>
      <c r="H6067" s="11">
        <f t="shared" si="5187"/>
        <v>48972.7</v>
      </c>
      <c r="I6067" s="11">
        <f t="shared" si="5187"/>
        <v>0</v>
      </c>
      <c r="J6067" s="11">
        <f t="shared" si="5187"/>
        <v>0</v>
      </c>
      <c r="K6067" s="11">
        <f t="shared" si="5187"/>
        <v>0</v>
      </c>
      <c r="L6067" s="11">
        <f t="shared" si="5187"/>
        <v>36171.978999999999</v>
      </c>
      <c r="M6067" s="11">
        <f t="shared" si="5123"/>
        <v>85144.679000000004</v>
      </c>
      <c r="N6067" s="5">
        <v>19775.7</v>
      </c>
      <c r="O6067" s="11">
        <f>O6068+O6073+O6085</f>
        <v>55540.452749999997</v>
      </c>
      <c r="P6067" s="11">
        <f t="shared" ref="P6067:V6067" si="5188">P6068+P6073+P6085</f>
        <v>0</v>
      </c>
      <c r="Q6067" s="11">
        <f t="shared" si="5188"/>
        <v>0</v>
      </c>
      <c r="R6067" s="11">
        <f t="shared" si="5188"/>
        <v>0</v>
      </c>
      <c r="S6067" s="11">
        <f t="shared" si="5188"/>
        <v>0</v>
      </c>
      <c r="T6067" s="5">
        <v>19775.7</v>
      </c>
      <c r="U6067" s="11">
        <f t="shared" si="5188"/>
        <v>0</v>
      </c>
      <c r="V6067" s="35">
        <f t="shared" si="5188"/>
        <v>0</v>
      </c>
      <c r="W6067" s="5">
        <f t="shared" si="5154"/>
        <v>100</v>
      </c>
      <c r="X6067" s="25"/>
    </row>
    <row r="6068" spans="1:24" ht="47.25" x14ac:dyDescent="0.25">
      <c r="A6068" s="4" t="s">
        <v>381</v>
      </c>
      <c r="B6068" s="4" t="s">
        <v>1335</v>
      </c>
      <c r="C6068" s="4" t="s">
        <v>239</v>
      </c>
      <c r="D6068" s="4"/>
      <c r="E6068" s="14" t="s">
        <v>987</v>
      </c>
      <c r="F6068" s="5">
        <f t="shared" ref="F6068:L6071" si="5189">F6069</f>
        <v>8.1</v>
      </c>
      <c r="G6068" s="5">
        <f t="shared" si="5189"/>
        <v>8.1</v>
      </c>
      <c r="H6068" s="5">
        <f t="shared" si="5189"/>
        <v>8.1</v>
      </c>
      <c r="I6068" s="5">
        <f t="shared" si="5189"/>
        <v>0</v>
      </c>
      <c r="J6068" s="5">
        <f t="shared" si="5189"/>
        <v>0</v>
      </c>
      <c r="K6068" s="5">
        <f t="shared" si="5189"/>
        <v>0</v>
      </c>
      <c r="L6068" s="5">
        <f t="shared" si="5189"/>
        <v>0</v>
      </c>
      <c r="M6068" s="5">
        <f t="shared" ref="M6068:M6136" si="5190">F6068+I6068+L6068</f>
        <v>8.1</v>
      </c>
      <c r="N6068" s="5">
        <v>19775.7</v>
      </c>
      <c r="O6068" s="5">
        <f t="shared" ref="O6068:O6071" si="5191">O6069</f>
        <v>0</v>
      </c>
      <c r="P6068" s="5">
        <f t="shared" ref="P6068:V6071" si="5192">P6069</f>
        <v>0</v>
      </c>
      <c r="Q6068" s="5">
        <f t="shared" si="5192"/>
        <v>0</v>
      </c>
      <c r="R6068" s="5">
        <f t="shared" si="5192"/>
        <v>0</v>
      </c>
      <c r="S6068" s="5">
        <f t="shared" si="5192"/>
        <v>0</v>
      </c>
      <c r="T6068" s="5">
        <v>19775.7</v>
      </c>
      <c r="U6068" s="5">
        <f t="shared" si="5192"/>
        <v>0</v>
      </c>
      <c r="V6068" s="36">
        <f t="shared" si="5192"/>
        <v>0</v>
      </c>
      <c r="W6068" s="5">
        <f t="shared" si="5154"/>
        <v>100</v>
      </c>
      <c r="X6068" s="26"/>
    </row>
    <row r="6069" spans="1:24" ht="63" hidden="1" x14ac:dyDescent="0.25">
      <c r="A6069" s="4" t="s">
        <v>381</v>
      </c>
      <c r="B6069" s="4" t="s">
        <v>1335</v>
      </c>
      <c r="C6069" s="4" t="s">
        <v>1691</v>
      </c>
      <c r="D6069" s="4"/>
      <c r="E6069" s="14" t="s">
        <v>680</v>
      </c>
      <c r="F6069" s="5">
        <f t="shared" si="5189"/>
        <v>8.1</v>
      </c>
      <c r="G6069" s="5">
        <f t="shared" si="5189"/>
        <v>8.1</v>
      </c>
      <c r="H6069" s="5">
        <f t="shared" si="5189"/>
        <v>8.1</v>
      </c>
      <c r="I6069" s="5">
        <f t="shared" si="5189"/>
        <v>0</v>
      </c>
      <c r="J6069" s="5">
        <f t="shared" si="5189"/>
        <v>0</v>
      </c>
      <c r="K6069" s="5">
        <f t="shared" si="5189"/>
        <v>0</v>
      </c>
      <c r="L6069" s="5">
        <f t="shared" si="5189"/>
        <v>0</v>
      </c>
      <c r="M6069" s="5">
        <f t="shared" si="5190"/>
        <v>8.1</v>
      </c>
      <c r="N6069" s="5">
        <v>0</v>
      </c>
      <c r="O6069" s="5">
        <f t="shared" si="5191"/>
        <v>0</v>
      </c>
      <c r="P6069" s="5">
        <f t="shared" si="5192"/>
        <v>0</v>
      </c>
      <c r="Q6069" s="5">
        <f t="shared" si="5192"/>
        <v>0</v>
      </c>
      <c r="R6069" s="5">
        <f t="shared" si="5192"/>
        <v>0</v>
      </c>
      <c r="S6069" s="5">
        <f t="shared" si="5192"/>
        <v>0</v>
      </c>
      <c r="T6069" s="5">
        <v>0</v>
      </c>
      <c r="U6069" s="5">
        <f t="shared" si="5192"/>
        <v>0</v>
      </c>
      <c r="V6069" s="36">
        <f t="shared" si="5192"/>
        <v>0</v>
      </c>
      <c r="W6069" s="5" t="e">
        <f t="shared" si="5154"/>
        <v>#DIV/0!</v>
      </c>
      <c r="X6069" s="24" t="s">
        <v>1214</v>
      </c>
    </row>
    <row r="6070" spans="1:24" ht="31.5" hidden="1" x14ac:dyDescent="0.25">
      <c r="A6070" s="4" t="s">
        <v>381</v>
      </c>
      <c r="B6070" s="4" t="s">
        <v>1335</v>
      </c>
      <c r="C6070" s="4" t="s">
        <v>1691</v>
      </c>
      <c r="D6070" s="4" t="s">
        <v>11</v>
      </c>
      <c r="E6070" s="14" t="s">
        <v>465</v>
      </c>
      <c r="F6070" s="5">
        <f t="shared" si="5189"/>
        <v>8.1</v>
      </c>
      <c r="G6070" s="5">
        <f t="shared" si="5189"/>
        <v>8.1</v>
      </c>
      <c r="H6070" s="5">
        <f t="shared" si="5189"/>
        <v>8.1</v>
      </c>
      <c r="I6070" s="5">
        <f t="shared" si="5189"/>
        <v>0</v>
      </c>
      <c r="J6070" s="5">
        <f t="shared" si="5189"/>
        <v>0</v>
      </c>
      <c r="K6070" s="5">
        <f t="shared" si="5189"/>
        <v>0</v>
      </c>
      <c r="L6070" s="5">
        <f t="shared" si="5189"/>
        <v>0</v>
      </c>
      <c r="M6070" s="5">
        <f t="shared" si="5190"/>
        <v>8.1</v>
      </c>
      <c r="N6070" s="5">
        <v>0</v>
      </c>
      <c r="O6070" s="5">
        <f t="shared" si="5191"/>
        <v>0</v>
      </c>
      <c r="P6070" s="5">
        <f t="shared" si="5192"/>
        <v>0</v>
      </c>
      <c r="Q6070" s="5">
        <f t="shared" si="5192"/>
        <v>0</v>
      </c>
      <c r="R6070" s="5">
        <f t="shared" si="5192"/>
        <v>0</v>
      </c>
      <c r="S6070" s="5">
        <f t="shared" si="5192"/>
        <v>0</v>
      </c>
      <c r="T6070" s="5">
        <v>0</v>
      </c>
      <c r="U6070" s="5">
        <f t="shared" si="5192"/>
        <v>0</v>
      </c>
      <c r="V6070" s="36">
        <f t="shared" si="5192"/>
        <v>0</v>
      </c>
      <c r="W6070" s="5" t="e">
        <f t="shared" si="5154"/>
        <v>#DIV/0!</v>
      </c>
      <c r="X6070" s="24" t="s">
        <v>1214</v>
      </c>
    </row>
    <row r="6071" spans="1:24" ht="31.5" hidden="1" x14ac:dyDescent="0.25">
      <c r="A6071" s="4" t="s">
        <v>381</v>
      </c>
      <c r="B6071" s="4" t="s">
        <v>1335</v>
      </c>
      <c r="C6071" s="4" t="s">
        <v>1691</v>
      </c>
      <c r="D6071" s="4" t="s">
        <v>12</v>
      </c>
      <c r="E6071" s="14" t="s">
        <v>466</v>
      </c>
      <c r="F6071" s="5">
        <f t="shared" si="5189"/>
        <v>8.1</v>
      </c>
      <c r="G6071" s="5">
        <f t="shared" si="5189"/>
        <v>8.1</v>
      </c>
      <c r="H6071" s="5">
        <f t="shared" si="5189"/>
        <v>8.1</v>
      </c>
      <c r="I6071" s="5">
        <f t="shared" si="5189"/>
        <v>0</v>
      </c>
      <c r="J6071" s="5">
        <f t="shared" si="5189"/>
        <v>0</v>
      </c>
      <c r="K6071" s="5">
        <f t="shared" si="5189"/>
        <v>0</v>
      </c>
      <c r="L6071" s="5">
        <f t="shared" si="5189"/>
        <v>0</v>
      </c>
      <c r="M6071" s="5">
        <f t="shared" si="5190"/>
        <v>8.1</v>
      </c>
      <c r="N6071" s="5">
        <v>0</v>
      </c>
      <c r="O6071" s="5">
        <f t="shared" si="5191"/>
        <v>0</v>
      </c>
      <c r="P6071" s="5">
        <f t="shared" si="5192"/>
        <v>0</v>
      </c>
      <c r="Q6071" s="5">
        <f t="shared" si="5192"/>
        <v>0</v>
      </c>
      <c r="R6071" s="5">
        <f t="shared" si="5192"/>
        <v>0</v>
      </c>
      <c r="S6071" s="5">
        <f t="shared" si="5192"/>
        <v>0</v>
      </c>
      <c r="T6071" s="5">
        <v>0</v>
      </c>
      <c r="U6071" s="5">
        <f t="shared" si="5192"/>
        <v>0</v>
      </c>
      <c r="V6071" s="36">
        <f t="shared" si="5192"/>
        <v>0</v>
      </c>
      <c r="W6071" s="5" t="e">
        <f t="shared" si="5154"/>
        <v>#DIV/0!</v>
      </c>
      <c r="X6071" s="24" t="s">
        <v>1214</v>
      </c>
    </row>
    <row r="6072" spans="1:24" hidden="1" x14ac:dyDescent="0.25">
      <c r="A6072" s="4" t="s">
        <v>381</v>
      </c>
      <c r="B6072" s="4" t="s">
        <v>1335</v>
      </c>
      <c r="C6072" s="4" t="s">
        <v>1691</v>
      </c>
      <c r="D6072" s="4" t="s">
        <v>117</v>
      </c>
      <c r="E6072" s="14" t="s">
        <v>467</v>
      </c>
      <c r="F6072" s="5">
        <v>8.1</v>
      </c>
      <c r="G6072" s="5">
        <v>8.1</v>
      </c>
      <c r="H6072" s="5">
        <v>8.1</v>
      </c>
      <c r="I6072" s="5"/>
      <c r="J6072" s="5"/>
      <c r="K6072" s="5"/>
      <c r="L6072" s="5"/>
      <c r="M6072" s="5">
        <f t="shared" si="5190"/>
        <v>8.1</v>
      </c>
      <c r="N6072" s="5">
        <v>0</v>
      </c>
      <c r="O6072" s="5">
        <v>0</v>
      </c>
      <c r="P6072" s="5">
        <f>N6072</f>
        <v>0</v>
      </c>
      <c r="Q6072" s="5">
        <f>O6072</f>
        <v>0</v>
      </c>
      <c r="R6072" s="5">
        <v>0</v>
      </c>
      <c r="S6072" s="5">
        <v>0</v>
      </c>
      <c r="T6072" s="5">
        <v>0</v>
      </c>
      <c r="U6072" s="5">
        <v>0</v>
      </c>
      <c r="V6072" s="36">
        <v>0</v>
      </c>
      <c r="W6072" s="5" t="e">
        <f t="shared" si="5154"/>
        <v>#DIV/0!</v>
      </c>
      <c r="X6072" s="24" t="s">
        <v>1214</v>
      </c>
    </row>
    <row r="6073" spans="1:24" ht="31.5" hidden="1" x14ac:dyDescent="0.25">
      <c r="A6073" s="4" t="s">
        <v>381</v>
      </c>
      <c r="B6073" s="4" t="s">
        <v>1335</v>
      </c>
      <c r="C6073" s="4" t="s">
        <v>1691</v>
      </c>
      <c r="D6073" s="4" t="s">
        <v>300</v>
      </c>
      <c r="E6073" s="14" t="s">
        <v>469</v>
      </c>
      <c r="F6073" s="5">
        <f t="shared" ref="F6073:L6073" si="5193">F6074</f>
        <v>48964.6</v>
      </c>
      <c r="G6073" s="5">
        <f t="shared" si="5193"/>
        <v>48964.6</v>
      </c>
      <c r="H6073" s="5">
        <f t="shared" si="5193"/>
        <v>48964.6</v>
      </c>
      <c r="I6073" s="5">
        <f t="shared" si="5193"/>
        <v>0</v>
      </c>
      <c r="J6073" s="5">
        <f t="shared" si="5193"/>
        <v>0</v>
      </c>
      <c r="K6073" s="5">
        <f t="shared" si="5193"/>
        <v>0</v>
      </c>
      <c r="L6073" s="5">
        <f t="shared" si="5193"/>
        <v>2998.2539999999999</v>
      </c>
      <c r="M6073" s="5">
        <f t="shared" si="5190"/>
        <v>51962.853999999999</v>
      </c>
      <c r="N6073" s="5">
        <v>0</v>
      </c>
      <c r="O6073" s="5">
        <f>O6074</f>
        <v>36049.74093</v>
      </c>
      <c r="P6073" s="5">
        <f t="shared" ref="P6073:V6073" si="5194">P6074</f>
        <v>0</v>
      </c>
      <c r="Q6073" s="5">
        <f t="shared" si="5194"/>
        <v>0</v>
      </c>
      <c r="R6073" s="5">
        <f t="shared" si="5194"/>
        <v>0</v>
      </c>
      <c r="S6073" s="5">
        <f t="shared" si="5194"/>
        <v>0</v>
      </c>
      <c r="T6073" s="5">
        <v>0</v>
      </c>
      <c r="U6073" s="5">
        <f t="shared" si="5194"/>
        <v>0</v>
      </c>
      <c r="V6073" s="36">
        <f t="shared" si="5194"/>
        <v>0</v>
      </c>
      <c r="W6073" s="5" t="e">
        <f t="shared" si="5154"/>
        <v>#DIV/0!</v>
      </c>
      <c r="X6073" s="24" t="s">
        <v>1214</v>
      </c>
    </row>
    <row r="6074" spans="1:24" ht="94.5" hidden="1" x14ac:dyDescent="0.25">
      <c r="A6074" s="4" t="s">
        <v>381</v>
      </c>
      <c r="B6074" s="4" t="s">
        <v>1335</v>
      </c>
      <c r="C6074" s="4" t="s">
        <v>1692</v>
      </c>
      <c r="D6074" s="4"/>
      <c r="E6074" s="14" t="s">
        <v>1693</v>
      </c>
      <c r="F6074" s="5">
        <f t="shared" ref="F6074:L6074" si="5195">F6075+F6078</f>
        <v>48964.6</v>
      </c>
      <c r="G6074" s="5">
        <f t="shared" si="5195"/>
        <v>48964.6</v>
      </c>
      <c r="H6074" s="5">
        <f t="shared" si="5195"/>
        <v>48964.6</v>
      </c>
      <c r="I6074" s="5">
        <f t="shared" si="5195"/>
        <v>0</v>
      </c>
      <c r="J6074" s="5">
        <f t="shared" si="5195"/>
        <v>0</v>
      </c>
      <c r="K6074" s="5">
        <f t="shared" si="5195"/>
        <v>0</v>
      </c>
      <c r="L6074" s="5">
        <f t="shared" si="5195"/>
        <v>2998.2539999999999</v>
      </c>
      <c r="M6074" s="5">
        <f t="shared" si="5190"/>
        <v>51962.853999999999</v>
      </c>
      <c r="N6074" s="5">
        <v>0</v>
      </c>
      <c r="O6074" s="5">
        <f>O6075+O6078</f>
        <v>36049.74093</v>
      </c>
      <c r="P6074" s="5">
        <f t="shared" ref="P6074:V6074" si="5196">P6075+P6078</f>
        <v>0</v>
      </c>
      <c r="Q6074" s="5">
        <f t="shared" si="5196"/>
        <v>0</v>
      </c>
      <c r="R6074" s="5">
        <f t="shared" si="5196"/>
        <v>0</v>
      </c>
      <c r="S6074" s="5">
        <f t="shared" si="5196"/>
        <v>0</v>
      </c>
      <c r="T6074" s="5">
        <v>0</v>
      </c>
      <c r="U6074" s="5">
        <f t="shared" si="5196"/>
        <v>0</v>
      </c>
      <c r="V6074" s="36">
        <f t="shared" si="5196"/>
        <v>0</v>
      </c>
      <c r="W6074" s="5" t="e">
        <f t="shared" si="5154"/>
        <v>#DIV/0!</v>
      </c>
      <c r="X6074" s="24" t="s">
        <v>1214</v>
      </c>
    </row>
    <row r="6075" spans="1:24" hidden="1" x14ac:dyDescent="0.25">
      <c r="A6075" s="4" t="s">
        <v>381</v>
      </c>
      <c r="B6075" s="4" t="s">
        <v>1335</v>
      </c>
      <c r="C6075" s="4" t="s">
        <v>1692</v>
      </c>
      <c r="D6075" s="4" t="s">
        <v>117</v>
      </c>
      <c r="E6075" s="14" t="s">
        <v>467</v>
      </c>
      <c r="F6075" s="5">
        <f t="shared" ref="F6075:L6076" si="5197">F6076</f>
        <v>44859</v>
      </c>
      <c r="G6075" s="5">
        <f t="shared" si="5197"/>
        <v>44859</v>
      </c>
      <c r="H6075" s="5">
        <f t="shared" si="5197"/>
        <v>44859</v>
      </c>
      <c r="I6075" s="5">
        <f t="shared" si="5197"/>
        <v>0</v>
      </c>
      <c r="J6075" s="5">
        <f t="shared" si="5197"/>
        <v>0</v>
      </c>
      <c r="K6075" s="5">
        <f t="shared" si="5197"/>
        <v>0</v>
      </c>
      <c r="L6075" s="5">
        <f t="shared" si="5197"/>
        <v>471.1</v>
      </c>
      <c r="M6075" s="5">
        <f t="shared" si="5190"/>
        <v>45330.1</v>
      </c>
      <c r="N6075" s="5">
        <v>0</v>
      </c>
      <c r="O6075" s="5">
        <f>O6076</f>
        <v>31835.26943</v>
      </c>
      <c r="P6075" s="5">
        <f t="shared" ref="P6075:V6076" si="5198">P6076</f>
        <v>0</v>
      </c>
      <c r="Q6075" s="5">
        <f t="shared" si="5198"/>
        <v>0</v>
      </c>
      <c r="R6075" s="5">
        <f t="shared" si="5198"/>
        <v>0</v>
      </c>
      <c r="S6075" s="5">
        <f t="shared" si="5198"/>
        <v>0</v>
      </c>
      <c r="T6075" s="5">
        <v>0</v>
      </c>
      <c r="U6075" s="5">
        <f t="shared" si="5198"/>
        <v>0</v>
      </c>
      <c r="V6075" s="36">
        <f t="shared" si="5198"/>
        <v>0</v>
      </c>
      <c r="W6075" s="5" t="e">
        <f t="shared" si="5154"/>
        <v>#DIV/0!</v>
      </c>
      <c r="X6075" s="24" t="s">
        <v>1214</v>
      </c>
    </row>
    <row r="6076" spans="1:24" ht="31.5" hidden="1" x14ac:dyDescent="0.25">
      <c r="A6076" s="4" t="s">
        <v>381</v>
      </c>
      <c r="B6076" s="4" t="s">
        <v>1335</v>
      </c>
      <c r="C6076" s="4" t="s">
        <v>1692</v>
      </c>
      <c r="D6076" s="4" t="s">
        <v>300</v>
      </c>
      <c r="E6076" s="14" t="s">
        <v>469</v>
      </c>
      <c r="F6076" s="5">
        <f t="shared" si="5197"/>
        <v>44859</v>
      </c>
      <c r="G6076" s="5">
        <f t="shared" si="5197"/>
        <v>44859</v>
      </c>
      <c r="H6076" s="5">
        <f t="shared" si="5197"/>
        <v>44859</v>
      </c>
      <c r="I6076" s="5">
        <f t="shared" si="5197"/>
        <v>0</v>
      </c>
      <c r="J6076" s="5">
        <f t="shared" si="5197"/>
        <v>0</v>
      </c>
      <c r="K6076" s="5">
        <f t="shared" si="5197"/>
        <v>0</v>
      </c>
      <c r="L6076" s="5">
        <f t="shared" si="5197"/>
        <v>471.1</v>
      </c>
      <c r="M6076" s="5">
        <f t="shared" si="5190"/>
        <v>45330.1</v>
      </c>
      <c r="N6076" s="5">
        <v>0</v>
      </c>
      <c r="O6076" s="5">
        <f>O6077</f>
        <v>31835.26943</v>
      </c>
      <c r="P6076" s="5">
        <f t="shared" si="5198"/>
        <v>0</v>
      </c>
      <c r="Q6076" s="5">
        <f t="shared" si="5198"/>
        <v>0</v>
      </c>
      <c r="R6076" s="5">
        <f t="shared" si="5198"/>
        <v>0</v>
      </c>
      <c r="S6076" s="5">
        <f t="shared" si="5198"/>
        <v>0</v>
      </c>
      <c r="T6076" s="5">
        <v>0</v>
      </c>
      <c r="U6076" s="5">
        <f t="shared" si="5198"/>
        <v>0</v>
      </c>
      <c r="V6076" s="36">
        <f t="shared" si="5198"/>
        <v>0</v>
      </c>
      <c r="W6076" s="5" t="e">
        <f t="shared" si="5154"/>
        <v>#DIV/0!</v>
      </c>
      <c r="X6076" s="24" t="s">
        <v>1214</v>
      </c>
    </row>
    <row r="6077" spans="1:24" ht="47.25" hidden="1" x14ac:dyDescent="0.25">
      <c r="A6077" s="4" t="s">
        <v>381</v>
      </c>
      <c r="B6077" s="4" t="s">
        <v>1335</v>
      </c>
      <c r="C6077" s="4" t="s">
        <v>1694</v>
      </c>
      <c r="D6077" s="4"/>
      <c r="E6077" s="14" t="s">
        <v>1695</v>
      </c>
      <c r="F6077" s="5">
        <v>44859</v>
      </c>
      <c r="G6077" s="5">
        <v>44859</v>
      </c>
      <c r="H6077" s="5">
        <v>44859</v>
      </c>
      <c r="I6077" s="5"/>
      <c r="J6077" s="5"/>
      <c r="K6077" s="5"/>
      <c r="L6077" s="5">
        <v>471.1</v>
      </c>
      <c r="M6077" s="5">
        <f t="shared" si="5190"/>
        <v>45330.1</v>
      </c>
      <c r="N6077" s="5">
        <v>0</v>
      </c>
      <c r="O6077" s="5">
        <v>31835.26943</v>
      </c>
      <c r="P6077" s="5">
        <v>0</v>
      </c>
      <c r="Q6077" s="5">
        <v>0</v>
      </c>
      <c r="R6077" s="5">
        <v>0</v>
      </c>
      <c r="S6077" s="5">
        <v>0</v>
      </c>
      <c r="T6077" s="5">
        <v>0</v>
      </c>
      <c r="U6077" s="5">
        <v>0</v>
      </c>
      <c r="V6077" s="36">
        <v>0</v>
      </c>
      <c r="W6077" s="5" t="e">
        <f t="shared" si="5154"/>
        <v>#DIV/0!</v>
      </c>
      <c r="X6077" s="24" t="s">
        <v>1214</v>
      </c>
    </row>
    <row r="6078" spans="1:24" hidden="1" x14ac:dyDescent="0.25">
      <c r="A6078" s="4" t="s">
        <v>381</v>
      </c>
      <c r="B6078" s="4" t="s">
        <v>1335</v>
      </c>
      <c r="C6078" s="4" t="s">
        <v>1694</v>
      </c>
      <c r="D6078" s="4" t="s">
        <v>117</v>
      </c>
      <c r="E6078" s="14" t="s">
        <v>467</v>
      </c>
      <c r="F6078" s="5">
        <f t="shared" ref="F6078:L6078" si="5199">F6079+F6081</f>
        <v>4105.6000000000004</v>
      </c>
      <c r="G6078" s="5">
        <f t="shared" si="5199"/>
        <v>4105.5999999999995</v>
      </c>
      <c r="H6078" s="5">
        <f t="shared" si="5199"/>
        <v>4105.6000000000004</v>
      </c>
      <c r="I6078" s="5">
        <f t="shared" si="5199"/>
        <v>0</v>
      </c>
      <c r="J6078" s="5">
        <f t="shared" si="5199"/>
        <v>0</v>
      </c>
      <c r="K6078" s="5">
        <f t="shared" si="5199"/>
        <v>0</v>
      </c>
      <c r="L6078" s="5">
        <f t="shared" si="5199"/>
        <v>2527.154</v>
      </c>
      <c r="M6078" s="5">
        <f t="shared" si="5190"/>
        <v>6632.7540000000008</v>
      </c>
      <c r="N6078" s="5">
        <v>0</v>
      </c>
      <c r="O6078" s="5">
        <f>O6079+O6081+O6083</f>
        <v>4214.4714999999997</v>
      </c>
      <c r="P6078" s="5">
        <f t="shared" ref="P6078:V6078" si="5200">P6079+P6081+P6083</f>
        <v>0</v>
      </c>
      <c r="Q6078" s="5">
        <f t="shared" si="5200"/>
        <v>0</v>
      </c>
      <c r="R6078" s="5">
        <f t="shared" si="5200"/>
        <v>0</v>
      </c>
      <c r="S6078" s="5">
        <f t="shared" si="5200"/>
        <v>0</v>
      </c>
      <c r="T6078" s="5">
        <v>0</v>
      </c>
      <c r="U6078" s="5">
        <f t="shared" si="5200"/>
        <v>0</v>
      </c>
      <c r="V6078" s="36">
        <f t="shared" si="5200"/>
        <v>0</v>
      </c>
      <c r="W6078" s="5" t="e">
        <f t="shared" si="5154"/>
        <v>#DIV/0!</v>
      </c>
      <c r="X6078" s="24" t="s">
        <v>1214</v>
      </c>
    </row>
    <row r="6079" spans="1:24" ht="31.5" hidden="1" x14ac:dyDescent="0.25">
      <c r="A6079" s="4" t="s">
        <v>381</v>
      </c>
      <c r="B6079" s="4" t="s">
        <v>1335</v>
      </c>
      <c r="C6079" s="4" t="s">
        <v>1694</v>
      </c>
      <c r="D6079" s="4" t="s">
        <v>300</v>
      </c>
      <c r="E6079" s="14" t="s">
        <v>469</v>
      </c>
      <c r="F6079" s="5">
        <f t="shared" ref="F6079:L6079" si="5201">F6080</f>
        <v>3.8</v>
      </c>
      <c r="G6079" s="5">
        <f t="shared" si="5201"/>
        <v>1.2</v>
      </c>
      <c r="H6079" s="5">
        <f t="shared" si="5201"/>
        <v>0</v>
      </c>
      <c r="I6079" s="5">
        <f t="shared" si="5201"/>
        <v>0</v>
      </c>
      <c r="J6079" s="5">
        <f t="shared" si="5201"/>
        <v>0</v>
      </c>
      <c r="K6079" s="5">
        <f t="shared" si="5201"/>
        <v>0</v>
      </c>
      <c r="L6079" s="5">
        <f t="shared" si="5201"/>
        <v>0</v>
      </c>
      <c r="M6079" s="5">
        <f t="shared" si="5190"/>
        <v>3.8</v>
      </c>
      <c r="N6079" s="5">
        <v>0</v>
      </c>
      <c r="O6079" s="5">
        <f>O6080</f>
        <v>2.5874999999999999</v>
      </c>
      <c r="P6079" s="5">
        <f t="shared" ref="P6079:V6079" si="5202">P6080</f>
        <v>0</v>
      </c>
      <c r="Q6079" s="5">
        <f t="shared" si="5202"/>
        <v>0</v>
      </c>
      <c r="R6079" s="5">
        <f t="shared" si="5202"/>
        <v>0</v>
      </c>
      <c r="S6079" s="5">
        <f t="shared" si="5202"/>
        <v>0</v>
      </c>
      <c r="T6079" s="5">
        <v>0</v>
      </c>
      <c r="U6079" s="5">
        <f t="shared" si="5202"/>
        <v>0</v>
      </c>
      <c r="V6079" s="36">
        <f t="shared" si="5202"/>
        <v>0</v>
      </c>
      <c r="W6079" s="5" t="e">
        <f t="shared" si="5154"/>
        <v>#DIV/0!</v>
      </c>
      <c r="X6079" s="24" t="s">
        <v>1214</v>
      </c>
    </row>
    <row r="6080" spans="1:24" ht="63" hidden="1" x14ac:dyDescent="0.25">
      <c r="A6080" s="4" t="s">
        <v>381</v>
      </c>
      <c r="B6080" s="4" t="s">
        <v>1335</v>
      </c>
      <c r="C6080" s="4" t="s">
        <v>1696</v>
      </c>
      <c r="D6080" s="4"/>
      <c r="E6080" s="14" t="s">
        <v>1697</v>
      </c>
      <c r="F6080" s="5">
        <v>3.8</v>
      </c>
      <c r="G6080" s="5">
        <v>1.2</v>
      </c>
      <c r="H6080" s="5"/>
      <c r="I6080" s="5"/>
      <c r="J6080" s="5"/>
      <c r="K6080" s="5"/>
      <c r="L6080" s="5"/>
      <c r="M6080" s="5">
        <f t="shared" si="5190"/>
        <v>3.8</v>
      </c>
      <c r="N6080" s="5">
        <v>0</v>
      </c>
      <c r="O6080" s="5">
        <v>2.5874999999999999</v>
      </c>
      <c r="P6080" s="5">
        <v>0</v>
      </c>
      <c r="Q6080" s="5">
        <v>0</v>
      </c>
      <c r="R6080" s="5">
        <v>0</v>
      </c>
      <c r="S6080" s="5">
        <v>0</v>
      </c>
      <c r="T6080" s="5">
        <v>0</v>
      </c>
      <c r="U6080" s="5">
        <v>0</v>
      </c>
      <c r="V6080" s="36">
        <v>0</v>
      </c>
      <c r="W6080" s="5" t="e">
        <f t="shared" si="5154"/>
        <v>#DIV/0!</v>
      </c>
      <c r="X6080" s="24" t="s">
        <v>1214</v>
      </c>
    </row>
    <row r="6081" spans="1:25" hidden="1" x14ac:dyDescent="0.25">
      <c r="A6081" s="4" t="s">
        <v>381</v>
      </c>
      <c r="B6081" s="4" t="s">
        <v>1335</v>
      </c>
      <c r="C6081" s="4" t="s">
        <v>1696</v>
      </c>
      <c r="D6081" s="4" t="s">
        <v>117</v>
      </c>
      <c r="E6081" s="14" t="s">
        <v>467</v>
      </c>
      <c r="F6081" s="5">
        <f t="shared" ref="F6081:L6081" si="5203">F6082</f>
        <v>4101.8</v>
      </c>
      <c r="G6081" s="5">
        <f t="shared" si="5203"/>
        <v>4104.3999999999996</v>
      </c>
      <c r="H6081" s="5">
        <f t="shared" si="5203"/>
        <v>4105.6000000000004</v>
      </c>
      <c r="I6081" s="5">
        <f t="shared" si="5203"/>
        <v>0</v>
      </c>
      <c r="J6081" s="5">
        <f t="shared" si="5203"/>
        <v>0</v>
      </c>
      <c r="K6081" s="5">
        <f t="shared" si="5203"/>
        <v>0</v>
      </c>
      <c r="L6081" s="5">
        <f t="shared" si="5203"/>
        <v>2527.154</v>
      </c>
      <c r="M6081" s="5">
        <f t="shared" si="5190"/>
        <v>6628.9539999999997</v>
      </c>
      <c r="N6081" s="5">
        <v>0</v>
      </c>
      <c r="O6081" s="5">
        <f>O6082</f>
        <v>4181.884</v>
      </c>
      <c r="P6081" s="5">
        <f t="shared" ref="P6081:V6081" si="5204">P6082</f>
        <v>0</v>
      </c>
      <c r="Q6081" s="5">
        <f t="shared" si="5204"/>
        <v>0</v>
      </c>
      <c r="R6081" s="5">
        <f t="shared" si="5204"/>
        <v>0</v>
      </c>
      <c r="S6081" s="5">
        <f t="shared" si="5204"/>
        <v>0</v>
      </c>
      <c r="T6081" s="5">
        <v>0</v>
      </c>
      <c r="U6081" s="5">
        <f t="shared" si="5204"/>
        <v>0</v>
      </c>
      <c r="V6081" s="36">
        <f t="shared" si="5204"/>
        <v>0</v>
      </c>
      <c r="W6081" s="5" t="e">
        <f t="shared" si="5154"/>
        <v>#DIV/0!</v>
      </c>
      <c r="X6081" s="24" t="s">
        <v>1214</v>
      </c>
    </row>
    <row r="6082" spans="1:25" ht="31.5" hidden="1" x14ac:dyDescent="0.25">
      <c r="A6082" s="4" t="s">
        <v>381</v>
      </c>
      <c r="B6082" s="4" t="s">
        <v>1335</v>
      </c>
      <c r="C6082" s="4" t="s">
        <v>1696</v>
      </c>
      <c r="D6082" s="4" t="s">
        <v>300</v>
      </c>
      <c r="E6082" s="14" t="s">
        <v>469</v>
      </c>
      <c r="F6082" s="5">
        <v>4101.8</v>
      </c>
      <c r="G6082" s="5">
        <v>4104.3999999999996</v>
      </c>
      <c r="H6082" s="5">
        <v>4105.6000000000004</v>
      </c>
      <c r="I6082" s="5"/>
      <c r="J6082" s="5"/>
      <c r="K6082" s="5"/>
      <c r="L6082" s="5">
        <f>1263.577+1263.577</f>
        <v>2527.154</v>
      </c>
      <c r="M6082" s="5">
        <f t="shared" si="5190"/>
        <v>6628.9539999999997</v>
      </c>
      <c r="N6082" s="5">
        <v>0</v>
      </c>
      <c r="O6082" s="5">
        <v>4181.884</v>
      </c>
      <c r="P6082" s="5">
        <v>0</v>
      </c>
      <c r="Q6082" s="5">
        <v>0</v>
      </c>
      <c r="R6082" s="5">
        <v>0</v>
      </c>
      <c r="S6082" s="5">
        <v>0</v>
      </c>
      <c r="T6082" s="5">
        <v>0</v>
      </c>
      <c r="U6082" s="5">
        <v>0</v>
      </c>
      <c r="V6082" s="36">
        <v>0</v>
      </c>
      <c r="W6082" s="5" t="e">
        <f t="shared" si="5154"/>
        <v>#DIV/0!</v>
      </c>
      <c r="X6082" s="24" t="s">
        <v>1214</v>
      </c>
    </row>
    <row r="6083" spans="1:25" ht="31.5" x14ac:dyDescent="0.25">
      <c r="A6083" s="4" t="s">
        <v>381</v>
      </c>
      <c r="B6083" s="4" t="s">
        <v>1335</v>
      </c>
      <c r="C6083" s="4" t="s">
        <v>1727</v>
      </c>
      <c r="D6083" s="4"/>
      <c r="E6083" s="14" t="s">
        <v>1728</v>
      </c>
      <c r="F6083" s="5"/>
      <c r="G6083" s="5"/>
      <c r="H6083" s="5"/>
      <c r="I6083" s="5"/>
      <c r="J6083" s="5"/>
      <c r="K6083" s="5"/>
      <c r="L6083" s="5"/>
      <c r="M6083" s="5">
        <f>M6084</f>
        <v>0</v>
      </c>
      <c r="N6083" s="5">
        <v>19775.7</v>
      </c>
      <c r="O6083" s="5">
        <f t="shared" ref="O6083:V6083" si="5205">O6084</f>
        <v>30</v>
      </c>
      <c r="P6083" s="5">
        <f t="shared" si="5205"/>
        <v>0</v>
      </c>
      <c r="Q6083" s="5">
        <f t="shared" si="5205"/>
        <v>0</v>
      </c>
      <c r="R6083" s="5">
        <f t="shared" si="5205"/>
        <v>0</v>
      </c>
      <c r="S6083" s="5">
        <f t="shared" si="5205"/>
        <v>0</v>
      </c>
      <c r="T6083" s="5">
        <v>19775.7</v>
      </c>
      <c r="U6083" s="5">
        <f t="shared" si="5205"/>
        <v>0</v>
      </c>
      <c r="V6083" s="36">
        <f t="shared" si="5205"/>
        <v>0</v>
      </c>
      <c r="W6083" s="5">
        <f t="shared" si="5154"/>
        <v>100</v>
      </c>
      <c r="X6083" s="26"/>
    </row>
    <row r="6084" spans="1:25" x14ac:dyDescent="0.25">
      <c r="A6084" s="4" t="s">
        <v>381</v>
      </c>
      <c r="B6084" s="4" t="s">
        <v>1335</v>
      </c>
      <c r="C6084" s="4" t="s">
        <v>1727</v>
      </c>
      <c r="D6084" s="4" t="s">
        <v>117</v>
      </c>
      <c r="E6084" s="14" t="s">
        <v>467</v>
      </c>
      <c r="F6084" s="5"/>
      <c r="G6084" s="5"/>
      <c r="H6084" s="5"/>
      <c r="I6084" s="5"/>
      <c r="J6084" s="5"/>
      <c r="K6084" s="5"/>
      <c r="L6084" s="5"/>
      <c r="M6084" s="5">
        <v>0</v>
      </c>
      <c r="N6084" s="5">
        <v>19775.7</v>
      </c>
      <c r="O6084" s="5">
        <v>30</v>
      </c>
      <c r="P6084" s="5">
        <v>0</v>
      </c>
      <c r="Q6084" s="5">
        <v>0</v>
      </c>
      <c r="R6084" s="5">
        <v>0</v>
      </c>
      <c r="S6084" s="5">
        <v>0</v>
      </c>
      <c r="T6084" s="5">
        <v>19775.7</v>
      </c>
      <c r="U6084" s="5">
        <v>0</v>
      </c>
      <c r="V6084" s="36">
        <v>0</v>
      </c>
      <c r="W6084" s="5">
        <f t="shared" si="5154"/>
        <v>100</v>
      </c>
      <c r="X6084" s="26"/>
    </row>
    <row r="6085" spans="1:25" ht="31.5" x14ac:dyDescent="0.25">
      <c r="A6085" s="4" t="s">
        <v>381</v>
      </c>
      <c r="B6085" s="4" t="s">
        <v>1335</v>
      </c>
      <c r="C6085" s="4" t="s">
        <v>1727</v>
      </c>
      <c r="D6085" s="4" t="s">
        <v>300</v>
      </c>
      <c r="E6085" s="14" t="s">
        <v>469</v>
      </c>
      <c r="F6085" s="5">
        <f t="shared" ref="F6085:L6085" si="5206">F6086+F6090</f>
        <v>0</v>
      </c>
      <c r="G6085" s="5">
        <f t="shared" si="5206"/>
        <v>0</v>
      </c>
      <c r="H6085" s="5">
        <f t="shared" si="5206"/>
        <v>0</v>
      </c>
      <c r="I6085" s="5">
        <f t="shared" si="5206"/>
        <v>0</v>
      </c>
      <c r="J6085" s="5">
        <f t="shared" si="5206"/>
        <v>0</v>
      </c>
      <c r="K6085" s="5">
        <f t="shared" si="5206"/>
        <v>0</v>
      </c>
      <c r="L6085" s="5">
        <f t="shared" si="5206"/>
        <v>33173.724999999999</v>
      </c>
      <c r="M6085" s="5">
        <f t="shared" si="5190"/>
        <v>33173.724999999999</v>
      </c>
      <c r="N6085" s="5">
        <v>19775.7</v>
      </c>
      <c r="O6085" s="5">
        <f>O6086+O6090</f>
        <v>19490.71182</v>
      </c>
      <c r="P6085" s="5">
        <f t="shared" ref="P6085:V6085" si="5207">P6086+P6090</f>
        <v>0</v>
      </c>
      <c r="Q6085" s="5">
        <f t="shared" si="5207"/>
        <v>0</v>
      </c>
      <c r="R6085" s="5">
        <f t="shared" si="5207"/>
        <v>0</v>
      </c>
      <c r="S6085" s="5">
        <f t="shared" si="5207"/>
        <v>0</v>
      </c>
      <c r="T6085" s="5">
        <v>19775.7</v>
      </c>
      <c r="U6085" s="5">
        <f t="shared" si="5207"/>
        <v>0</v>
      </c>
      <c r="V6085" s="36">
        <f t="shared" si="5207"/>
        <v>0</v>
      </c>
      <c r="W6085" s="5">
        <f t="shared" si="5154"/>
        <v>100</v>
      </c>
      <c r="X6085" s="26"/>
    </row>
    <row r="6086" spans="1:25" ht="78.75" hidden="1" x14ac:dyDescent="0.25">
      <c r="A6086" s="4" t="s">
        <v>381</v>
      </c>
      <c r="B6086" s="4" t="s">
        <v>1335</v>
      </c>
      <c r="C6086" s="4" t="s">
        <v>1698</v>
      </c>
      <c r="D6086" s="4"/>
      <c r="E6086" s="14" t="s">
        <v>988</v>
      </c>
      <c r="F6086" s="5">
        <f t="shared" ref="F6086:L6088" si="5208">F6087</f>
        <v>0</v>
      </c>
      <c r="G6086" s="5">
        <f t="shared" si="5208"/>
        <v>0</v>
      </c>
      <c r="H6086" s="5">
        <f t="shared" si="5208"/>
        <v>0</v>
      </c>
      <c r="I6086" s="5">
        <f t="shared" si="5208"/>
        <v>0</v>
      </c>
      <c r="J6086" s="5">
        <f t="shared" si="5208"/>
        <v>0</v>
      </c>
      <c r="K6086" s="5">
        <f t="shared" si="5208"/>
        <v>0</v>
      </c>
      <c r="L6086" s="5">
        <f t="shared" si="5208"/>
        <v>33173.724999999999</v>
      </c>
      <c r="M6086" s="5">
        <f t="shared" si="5190"/>
        <v>33173.724999999999</v>
      </c>
      <c r="N6086" s="5">
        <v>0</v>
      </c>
      <c r="O6086" s="5">
        <f t="shared" ref="O6086:O6088" si="5209">O6087</f>
        <v>19490.71182</v>
      </c>
      <c r="P6086" s="5">
        <f t="shared" ref="P6086:V6088" si="5210">P6087</f>
        <v>0</v>
      </c>
      <c r="Q6086" s="5">
        <f t="shared" si="5210"/>
        <v>0</v>
      </c>
      <c r="R6086" s="5">
        <f t="shared" si="5210"/>
        <v>0</v>
      </c>
      <c r="S6086" s="5">
        <f t="shared" si="5210"/>
        <v>0</v>
      </c>
      <c r="T6086" s="5">
        <v>0</v>
      </c>
      <c r="U6086" s="5">
        <f t="shared" si="5210"/>
        <v>0</v>
      </c>
      <c r="V6086" s="36">
        <f t="shared" si="5210"/>
        <v>0</v>
      </c>
      <c r="W6086" s="5" t="e">
        <f t="shared" si="5154"/>
        <v>#DIV/0!</v>
      </c>
      <c r="X6086" s="24" t="s">
        <v>1214</v>
      </c>
    </row>
    <row r="6087" spans="1:25" hidden="1" x14ac:dyDescent="0.25">
      <c r="A6087" s="4" t="s">
        <v>381</v>
      </c>
      <c r="B6087" s="4" t="s">
        <v>1335</v>
      </c>
      <c r="C6087" s="4" t="s">
        <v>1698</v>
      </c>
      <c r="D6087" s="4" t="s">
        <v>117</v>
      </c>
      <c r="E6087" s="14" t="s">
        <v>467</v>
      </c>
      <c r="F6087" s="5">
        <f t="shared" si="5208"/>
        <v>0</v>
      </c>
      <c r="G6087" s="5">
        <f t="shared" si="5208"/>
        <v>0</v>
      </c>
      <c r="H6087" s="5">
        <f t="shared" si="5208"/>
        <v>0</v>
      </c>
      <c r="I6087" s="5">
        <f t="shared" si="5208"/>
        <v>0</v>
      </c>
      <c r="J6087" s="5">
        <f t="shared" si="5208"/>
        <v>0</v>
      </c>
      <c r="K6087" s="5">
        <f t="shared" si="5208"/>
        <v>0</v>
      </c>
      <c r="L6087" s="5">
        <f t="shared" si="5208"/>
        <v>33173.724999999999</v>
      </c>
      <c r="M6087" s="5">
        <f t="shared" si="5190"/>
        <v>33173.724999999999</v>
      </c>
      <c r="N6087" s="5">
        <v>0</v>
      </c>
      <c r="O6087" s="5">
        <f t="shared" si="5209"/>
        <v>19490.71182</v>
      </c>
      <c r="P6087" s="5">
        <f t="shared" si="5210"/>
        <v>0</v>
      </c>
      <c r="Q6087" s="5">
        <f t="shared" si="5210"/>
        <v>0</v>
      </c>
      <c r="R6087" s="5">
        <f t="shared" si="5210"/>
        <v>0</v>
      </c>
      <c r="S6087" s="5">
        <f t="shared" si="5210"/>
        <v>0</v>
      </c>
      <c r="T6087" s="5">
        <v>0</v>
      </c>
      <c r="U6087" s="5">
        <f t="shared" si="5210"/>
        <v>0</v>
      </c>
      <c r="V6087" s="36">
        <f t="shared" si="5210"/>
        <v>0</v>
      </c>
      <c r="W6087" s="5" t="e">
        <f t="shared" si="5154"/>
        <v>#DIV/0!</v>
      </c>
      <c r="X6087" s="24" t="s">
        <v>1214</v>
      </c>
    </row>
    <row r="6088" spans="1:25" ht="31.5" hidden="1" x14ac:dyDescent="0.25">
      <c r="A6088" s="4" t="s">
        <v>381</v>
      </c>
      <c r="B6088" s="4" t="s">
        <v>1335</v>
      </c>
      <c r="C6088" s="4" t="s">
        <v>1698</v>
      </c>
      <c r="D6088" s="4" t="s">
        <v>300</v>
      </c>
      <c r="E6088" s="14" t="s">
        <v>469</v>
      </c>
      <c r="F6088" s="5">
        <f t="shared" si="5208"/>
        <v>0</v>
      </c>
      <c r="G6088" s="5">
        <f t="shared" si="5208"/>
        <v>0</v>
      </c>
      <c r="H6088" s="5">
        <f t="shared" si="5208"/>
        <v>0</v>
      </c>
      <c r="I6088" s="5">
        <f t="shared" si="5208"/>
        <v>0</v>
      </c>
      <c r="J6088" s="5">
        <f t="shared" si="5208"/>
        <v>0</v>
      </c>
      <c r="K6088" s="5">
        <f t="shared" si="5208"/>
        <v>0</v>
      </c>
      <c r="L6088" s="5">
        <f t="shared" si="5208"/>
        <v>33173.724999999999</v>
      </c>
      <c r="M6088" s="5">
        <f t="shared" si="5190"/>
        <v>33173.724999999999</v>
      </c>
      <c r="N6088" s="5">
        <v>0</v>
      </c>
      <c r="O6088" s="5">
        <f t="shared" si="5209"/>
        <v>19490.71182</v>
      </c>
      <c r="P6088" s="5">
        <f t="shared" si="5210"/>
        <v>0</v>
      </c>
      <c r="Q6088" s="5">
        <f t="shared" si="5210"/>
        <v>0</v>
      </c>
      <c r="R6088" s="5">
        <f t="shared" si="5210"/>
        <v>0</v>
      </c>
      <c r="S6088" s="5">
        <f t="shared" si="5210"/>
        <v>0</v>
      </c>
      <c r="T6088" s="5">
        <v>0</v>
      </c>
      <c r="U6088" s="5">
        <f t="shared" si="5210"/>
        <v>0</v>
      </c>
      <c r="V6088" s="36">
        <f t="shared" si="5210"/>
        <v>0</v>
      </c>
      <c r="W6088" s="5" t="e">
        <f t="shared" si="5154"/>
        <v>#DIV/0!</v>
      </c>
      <c r="X6088" s="24" t="s">
        <v>1214</v>
      </c>
    </row>
    <row r="6089" spans="1:25" x14ac:dyDescent="0.25">
      <c r="A6089" s="9" t="s">
        <v>381</v>
      </c>
      <c r="B6089" s="9" t="s">
        <v>1339</v>
      </c>
      <c r="C6089" s="9"/>
      <c r="D6089" s="9"/>
      <c r="E6089" s="13" t="s">
        <v>460</v>
      </c>
      <c r="F6089" s="5"/>
      <c r="G6089" s="5"/>
      <c r="H6089" s="5"/>
      <c r="I6089" s="5"/>
      <c r="J6089" s="5"/>
      <c r="K6089" s="5"/>
      <c r="L6089" s="5">
        <f>1404.475+2280.846+11582.054+910.928+6596.092+3139.388+62.6+7197.342</f>
        <v>33173.724999999999</v>
      </c>
      <c r="M6089" s="5">
        <f t="shared" si="5190"/>
        <v>33173.724999999999</v>
      </c>
      <c r="N6089" s="11">
        <v>314493.46978000004</v>
      </c>
      <c r="O6089" s="5">
        <v>19490.71182</v>
      </c>
      <c r="P6089" s="5">
        <v>0</v>
      </c>
      <c r="Q6089" s="5">
        <v>0</v>
      </c>
      <c r="R6089" s="5">
        <v>0</v>
      </c>
      <c r="S6089" s="5">
        <v>0</v>
      </c>
      <c r="T6089" s="11">
        <v>297139.00017999997</v>
      </c>
      <c r="U6089" s="5">
        <v>0</v>
      </c>
      <c r="V6089" s="36">
        <v>0</v>
      </c>
      <c r="W6089" s="11">
        <f t="shared" si="5154"/>
        <v>94.481771080289789</v>
      </c>
      <c r="X6089" s="26"/>
    </row>
    <row r="6090" spans="1:25" ht="31.5" x14ac:dyDescent="0.25">
      <c r="A6090" s="4" t="s">
        <v>381</v>
      </c>
      <c r="B6090" s="4" t="s">
        <v>1339</v>
      </c>
      <c r="C6090" s="4" t="s">
        <v>237</v>
      </c>
      <c r="D6090" s="4"/>
      <c r="E6090" s="14" t="s">
        <v>980</v>
      </c>
      <c r="F6090" s="5">
        <f t="shared" ref="F6090:L6092" si="5211">F6091</f>
        <v>0</v>
      </c>
      <c r="G6090" s="5">
        <f t="shared" si="5211"/>
        <v>0</v>
      </c>
      <c r="H6090" s="5">
        <f t="shared" si="5211"/>
        <v>0</v>
      </c>
      <c r="I6090" s="5">
        <f t="shared" si="5211"/>
        <v>0</v>
      </c>
      <c r="J6090" s="5">
        <f t="shared" si="5211"/>
        <v>0</v>
      </c>
      <c r="K6090" s="5">
        <f t="shared" si="5211"/>
        <v>0</v>
      </c>
      <c r="L6090" s="5">
        <f t="shared" si="5211"/>
        <v>0</v>
      </c>
      <c r="M6090" s="5">
        <f t="shared" si="5190"/>
        <v>0</v>
      </c>
      <c r="N6090" s="5">
        <v>314493.46978000004</v>
      </c>
      <c r="O6090" s="5">
        <f t="shared" ref="O6090:O6092" si="5212">O6091</f>
        <v>0</v>
      </c>
      <c r="P6090" s="5">
        <f t="shared" ref="P6090:V6092" si="5213">P6091</f>
        <v>0</v>
      </c>
      <c r="Q6090" s="5">
        <f t="shared" si="5213"/>
        <v>0</v>
      </c>
      <c r="R6090" s="5">
        <f t="shared" si="5213"/>
        <v>0</v>
      </c>
      <c r="S6090" s="5">
        <f t="shared" si="5213"/>
        <v>0</v>
      </c>
      <c r="T6090" s="5">
        <v>297139.00017999997</v>
      </c>
      <c r="U6090" s="5">
        <f t="shared" si="5213"/>
        <v>0</v>
      </c>
      <c r="V6090" s="36">
        <f t="shared" si="5213"/>
        <v>0</v>
      </c>
      <c r="W6090" s="5">
        <f t="shared" si="5154"/>
        <v>94.481771080289789</v>
      </c>
      <c r="X6090" s="26"/>
      <c r="Y6090" s="2" t="s">
        <v>1236</v>
      </c>
    </row>
    <row r="6091" spans="1:25" x14ac:dyDescent="0.25">
      <c r="A6091" s="4" t="s">
        <v>381</v>
      </c>
      <c r="B6091" s="4" t="s">
        <v>1339</v>
      </c>
      <c r="C6091" s="4" t="s">
        <v>238</v>
      </c>
      <c r="D6091" s="4"/>
      <c r="E6091" s="14" t="s">
        <v>985</v>
      </c>
      <c r="F6091" s="5">
        <f t="shared" si="5211"/>
        <v>0</v>
      </c>
      <c r="G6091" s="5">
        <f t="shared" si="5211"/>
        <v>0</v>
      </c>
      <c r="H6091" s="5">
        <f t="shared" si="5211"/>
        <v>0</v>
      </c>
      <c r="I6091" s="5">
        <f t="shared" si="5211"/>
        <v>0</v>
      </c>
      <c r="J6091" s="5">
        <f t="shared" si="5211"/>
        <v>0</v>
      </c>
      <c r="K6091" s="5">
        <f t="shared" si="5211"/>
        <v>0</v>
      </c>
      <c r="L6091" s="5">
        <f t="shared" si="5211"/>
        <v>0</v>
      </c>
      <c r="M6091" s="5">
        <f t="shared" si="5190"/>
        <v>0</v>
      </c>
      <c r="N6091" s="5">
        <v>314493.46978000004</v>
      </c>
      <c r="O6091" s="5">
        <f t="shared" si="5212"/>
        <v>0</v>
      </c>
      <c r="P6091" s="5">
        <f t="shared" si="5213"/>
        <v>0</v>
      </c>
      <c r="Q6091" s="5">
        <f t="shared" si="5213"/>
        <v>0</v>
      </c>
      <c r="R6091" s="5">
        <f t="shared" si="5213"/>
        <v>0</v>
      </c>
      <c r="S6091" s="5">
        <f t="shared" si="5213"/>
        <v>0</v>
      </c>
      <c r="T6091" s="5">
        <v>297139.00017999997</v>
      </c>
      <c r="U6091" s="5">
        <f t="shared" si="5213"/>
        <v>0</v>
      </c>
      <c r="V6091" s="36">
        <f t="shared" si="5213"/>
        <v>0</v>
      </c>
      <c r="W6091" s="5">
        <f t="shared" ref="W6091:W6154" si="5214">T6091/N6091*100</f>
        <v>94.481771080289789</v>
      </c>
      <c r="X6091" s="26"/>
      <c r="Y6091" s="2" t="s">
        <v>1236</v>
      </c>
    </row>
    <row r="6092" spans="1:25" ht="63" x14ac:dyDescent="0.25">
      <c r="A6092" s="4" t="s">
        <v>381</v>
      </c>
      <c r="B6092" s="4" t="s">
        <v>1339</v>
      </c>
      <c r="C6092" s="4" t="s">
        <v>1060</v>
      </c>
      <c r="D6092" s="4"/>
      <c r="E6092" s="14" t="s">
        <v>986</v>
      </c>
      <c r="F6092" s="5">
        <f t="shared" si="5211"/>
        <v>0</v>
      </c>
      <c r="G6092" s="5">
        <f t="shared" si="5211"/>
        <v>0</v>
      </c>
      <c r="H6092" s="5">
        <f t="shared" si="5211"/>
        <v>0</v>
      </c>
      <c r="I6092" s="5">
        <f t="shared" si="5211"/>
        <v>0</v>
      </c>
      <c r="J6092" s="5">
        <f t="shared" si="5211"/>
        <v>0</v>
      </c>
      <c r="K6092" s="5">
        <f t="shared" si="5211"/>
        <v>0</v>
      </c>
      <c r="L6092" s="5">
        <f t="shared" si="5211"/>
        <v>0</v>
      </c>
      <c r="M6092" s="5">
        <f t="shared" si="5190"/>
        <v>0</v>
      </c>
      <c r="N6092" s="5">
        <v>314493.46978000004</v>
      </c>
      <c r="O6092" s="5">
        <f t="shared" si="5212"/>
        <v>0</v>
      </c>
      <c r="P6092" s="5">
        <f t="shared" si="5213"/>
        <v>0</v>
      </c>
      <c r="Q6092" s="5">
        <f t="shared" si="5213"/>
        <v>0</v>
      </c>
      <c r="R6092" s="5">
        <f t="shared" si="5213"/>
        <v>0</v>
      </c>
      <c r="S6092" s="5">
        <f t="shared" si="5213"/>
        <v>0</v>
      </c>
      <c r="T6092" s="5">
        <v>297139.00017999997</v>
      </c>
      <c r="U6092" s="5">
        <f t="shared" si="5213"/>
        <v>0</v>
      </c>
      <c r="V6092" s="36">
        <f t="shared" si="5213"/>
        <v>0</v>
      </c>
      <c r="W6092" s="5">
        <f t="shared" si="5214"/>
        <v>94.481771080289789</v>
      </c>
      <c r="X6092" s="26"/>
      <c r="Y6092" s="2" t="s">
        <v>1236</v>
      </c>
    </row>
    <row r="6093" spans="1:25" ht="110.25" x14ac:dyDescent="0.25">
      <c r="A6093" s="4" t="s">
        <v>381</v>
      </c>
      <c r="B6093" s="4" t="s">
        <v>1339</v>
      </c>
      <c r="C6093" s="4" t="s">
        <v>1729</v>
      </c>
      <c r="D6093" s="4"/>
      <c r="E6093" s="14" t="s">
        <v>678</v>
      </c>
      <c r="F6093" s="5"/>
      <c r="G6093" s="5"/>
      <c r="H6093" s="5"/>
      <c r="I6093" s="5"/>
      <c r="J6093" s="5"/>
      <c r="K6093" s="5"/>
      <c r="L6093" s="5"/>
      <c r="M6093" s="5">
        <f t="shared" si="5190"/>
        <v>0</v>
      </c>
      <c r="N6093" s="5">
        <v>142377.50125</v>
      </c>
      <c r="O6093" s="5">
        <v>0</v>
      </c>
      <c r="P6093" s="5">
        <v>0</v>
      </c>
      <c r="Q6093" s="5">
        <v>0</v>
      </c>
      <c r="R6093" s="5">
        <v>0</v>
      </c>
      <c r="S6093" s="5">
        <v>0</v>
      </c>
      <c r="T6093" s="5">
        <v>126948.63196</v>
      </c>
      <c r="U6093" s="5">
        <v>0</v>
      </c>
      <c r="V6093" s="36">
        <v>0</v>
      </c>
      <c r="W6093" s="5">
        <f t="shared" si="5214"/>
        <v>89.163407733284686</v>
      </c>
      <c r="X6093" s="26"/>
      <c r="Y6093" s="2" t="s">
        <v>1236</v>
      </c>
    </row>
    <row r="6094" spans="1:25" s="3" customFormat="1" ht="31.5" x14ac:dyDescent="0.25">
      <c r="A6094" s="4" t="s">
        <v>381</v>
      </c>
      <c r="B6094" s="4" t="s">
        <v>1339</v>
      </c>
      <c r="C6094" s="4" t="s">
        <v>1729</v>
      </c>
      <c r="D6094" s="4" t="s">
        <v>246</v>
      </c>
      <c r="E6094" s="14" t="s">
        <v>473</v>
      </c>
      <c r="F6094" s="8">
        <f t="shared" ref="F6094:L6094" si="5215">F6095+F6154</f>
        <v>2083587.3</v>
      </c>
      <c r="G6094" s="8">
        <f t="shared" si="5215"/>
        <v>2225645.4</v>
      </c>
      <c r="H6094" s="8">
        <f t="shared" si="5215"/>
        <v>2698184.5000000005</v>
      </c>
      <c r="I6094" s="8">
        <f t="shared" si="5215"/>
        <v>28813.5</v>
      </c>
      <c r="J6094" s="8">
        <f t="shared" si="5215"/>
        <v>0</v>
      </c>
      <c r="K6094" s="8">
        <f t="shared" si="5215"/>
        <v>0</v>
      </c>
      <c r="L6094" s="8">
        <f t="shared" si="5215"/>
        <v>1216413.2949999999</v>
      </c>
      <c r="M6094" s="8">
        <f t="shared" si="5190"/>
        <v>3328814.0949999997</v>
      </c>
      <c r="N6094" s="5">
        <v>142377.50125</v>
      </c>
      <c r="O6094" s="8">
        <f>O6095+O6154</f>
        <v>1466280.5370499999</v>
      </c>
      <c r="P6094" s="8">
        <f t="shared" ref="P6094:V6094" si="5216">P6095+P6154</f>
        <v>1151841.17417</v>
      </c>
      <c r="Q6094" s="8">
        <f t="shared" si="5216"/>
        <v>811358.19759</v>
      </c>
      <c r="R6094" s="8">
        <f t="shared" si="5216"/>
        <v>394210.31487</v>
      </c>
      <c r="S6094" s="8">
        <f t="shared" si="5216"/>
        <v>1400949.5441099999</v>
      </c>
      <c r="T6094" s="5">
        <v>126948.63196</v>
      </c>
      <c r="U6094" s="8">
        <f t="shared" si="5216"/>
        <v>950846.44363999995</v>
      </c>
      <c r="V6094" s="34">
        <f t="shared" si="5216"/>
        <v>393995.89146999997</v>
      </c>
      <c r="W6094" s="5">
        <f t="shared" si="5214"/>
        <v>89.163407733284686</v>
      </c>
      <c r="X6094" s="21"/>
    </row>
    <row r="6095" spans="1:25" s="10" customFormat="1" x14ac:dyDescent="0.25">
      <c r="A6095" s="4" t="s">
        <v>381</v>
      </c>
      <c r="B6095" s="4" t="s">
        <v>1339</v>
      </c>
      <c r="C6095" s="4" t="s">
        <v>1729</v>
      </c>
      <c r="D6095" s="4" t="s">
        <v>245</v>
      </c>
      <c r="E6095" s="14" t="s">
        <v>474</v>
      </c>
      <c r="F6095" s="11">
        <f t="shared" ref="F6095:L6095" si="5217">F6096</f>
        <v>2049567.3</v>
      </c>
      <c r="G6095" s="11">
        <f t="shared" si="5217"/>
        <v>2191625.4</v>
      </c>
      <c r="H6095" s="11">
        <f t="shared" si="5217"/>
        <v>2664164.5000000005</v>
      </c>
      <c r="I6095" s="11">
        <f t="shared" si="5217"/>
        <v>28813.5</v>
      </c>
      <c r="J6095" s="11">
        <f t="shared" si="5217"/>
        <v>0</v>
      </c>
      <c r="K6095" s="11">
        <f t="shared" si="5217"/>
        <v>0</v>
      </c>
      <c r="L6095" s="11">
        <f t="shared" si="5217"/>
        <v>1210090.4549999998</v>
      </c>
      <c r="M6095" s="11">
        <f t="shared" si="5190"/>
        <v>3288471.2549999999</v>
      </c>
      <c r="N6095" s="5">
        <v>142377.50125</v>
      </c>
      <c r="O6095" s="11">
        <f>O6096</f>
        <v>1442026.3470699999</v>
      </c>
      <c r="P6095" s="11">
        <f t="shared" ref="P6095:V6095" si="5218">P6096</f>
        <v>1151841.17417</v>
      </c>
      <c r="Q6095" s="11">
        <f t="shared" si="5218"/>
        <v>811358.19759</v>
      </c>
      <c r="R6095" s="11">
        <f t="shared" si="5218"/>
        <v>394210.31487</v>
      </c>
      <c r="S6095" s="11">
        <f t="shared" si="5218"/>
        <v>1400949.5441099999</v>
      </c>
      <c r="T6095" s="5">
        <v>126948.63196</v>
      </c>
      <c r="U6095" s="11">
        <f t="shared" si="5218"/>
        <v>950846.44363999995</v>
      </c>
      <c r="V6095" s="35">
        <f t="shared" si="5218"/>
        <v>393995.89146999997</v>
      </c>
      <c r="W6095" s="5">
        <f t="shared" si="5214"/>
        <v>89.163407733284686</v>
      </c>
      <c r="X6095" s="25"/>
    </row>
    <row r="6096" spans="1:25" ht="63" x14ac:dyDescent="0.25">
      <c r="A6096" s="4" t="s">
        <v>381</v>
      </c>
      <c r="B6096" s="4" t="s">
        <v>1339</v>
      </c>
      <c r="C6096" s="4" t="s">
        <v>1730</v>
      </c>
      <c r="D6096" s="4"/>
      <c r="E6096" s="14" t="s">
        <v>679</v>
      </c>
      <c r="F6096" s="5">
        <f t="shared" ref="F6096:K6096" si="5219">F6097+F6128+F6135</f>
        <v>2049567.3</v>
      </c>
      <c r="G6096" s="5">
        <f t="shared" si="5219"/>
        <v>2191625.4</v>
      </c>
      <c r="H6096" s="5">
        <f t="shared" si="5219"/>
        <v>2664164.5000000005</v>
      </c>
      <c r="I6096" s="5">
        <f t="shared" si="5219"/>
        <v>28813.5</v>
      </c>
      <c r="J6096" s="5">
        <f t="shared" si="5219"/>
        <v>0</v>
      </c>
      <c r="K6096" s="5">
        <f t="shared" si="5219"/>
        <v>0</v>
      </c>
      <c r="L6096" s="5">
        <f>L6097+L6128+L6135+L6146</f>
        <v>1210090.4549999998</v>
      </c>
      <c r="M6096" s="5">
        <f t="shared" si="5190"/>
        <v>3288471.2549999999</v>
      </c>
      <c r="N6096" s="5">
        <v>172115.96853000001</v>
      </c>
      <c r="O6096" s="5">
        <f t="shared" ref="O6096:V6096" si="5220">O6097+O6128+O6135+O6146</f>
        <v>1442026.3470699999</v>
      </c>
      <c r="P6096" s="5">
        <f t="shared" si="5220"/>
        <v>1151841.17417</v>
      </c>
      <c r="Q6096" s="5">
        <f t="shared" si="5220"/>
        <v>811358.19759</v>
      </c>
      <c r="R6096" s="5">
        <f t="shared" si="5220"/>
        <v>394210.31487</v>
      </c>
      <c r="S6096" s="5">
        <f t="shared" si="5220"/>
        <v>1400949.5441099999</v>
      </c>
      <c r="T6096" s="5">
        <v>170190.36822</v>
      </c>
      <c r="U6096" s="5">
        <f t="shared" si="5220"/>
        <v>950846.44363999995</v>
      </c>
      <c r="V6096" s="36">
        <f t="shared" si="5220"/>
        <v>393995.89146999997</v>
      </c>
      <c r="W6096" s="5">
        <f t="shared" si="5214"/>
        <v>98.881219257895651</v>
      </c>
      <c r="X6096" s="26"/>
    </row>
    <row r="6097" spans="1:25" ht="31.5" x14ac:dyDescent="0.25">
      <c r="A6097" s="4" t="s">
        <v>381</v>
      </c>
      <c r="B6097" s="4" t="s">
        <v>1339</v>
      </c>
      <c r="C6097" s="4" t="s">
        <v>1730</v>
      </c>
      <c r="D6097" s="4" t="s">
        <v>246</v>
      </c>
      <c r="E6097" s="14" t="s">
        <v>473</v>
      </c>
      <c r="F6097" s="5">
        <f t="shared" ref="F6097:L6097" si="5221">F6098+F6114+F6121</f>
        <v>2037464.9000000001</v>
      </c>
      <c r="G6097" s="5">
        <f t="shared" si="5221"/>
        <v>2179523</v>
      </c>
      <c r="H6097" s="5">
        <f t="shared" si="5221"/>
        <v>2652062.1000000006</v>
      </c>
      <c r="I6097" s="5">
        <f t="shared" si="5221"/>
        <v>28813.5</v>
      </c>
      <c r="J6097" s="5">
        <f t="shared" si="5221"/>
        <v>0</v>
      </c>
      <c r="K6097" s="5">
        <f t="shared" si="5221"/>
        <v>0</v>
      </c>
      <c r="L6097" s="5">
        <f t="shared" si="5221"/>
        <v>959893.10600000003</v>
      </c>
      <c r="M6097" s="5">
        <f t="shared" si="5190"/>
        <v>3026171.5060000001</v>
      </c>
      <c r="N6097" s="5">
        <v>172115.96853000001</v>
      </c>
      <c r="O6097" s="5">
        <f>O6098+O6114+O6121</f>
        <v>1306086.2634000001</v>
      </c>
      <c r="P6097" s="5">
        <f t="shared" ref="P6097:V6097" si="5222">P6098+P6114+P6121</f>
        <v>1151841.17417</v>
      </c>
      <c r="Q6097" s="5">
        <f t="shared" si="5222"/>
        <v>811358.19759</v>
      </c>
      <c r="R6097" s="5">
        <f t="shared" si="5222"/>
        <v>394209.33545000001</v>
      </c>
      <c r="S6097" s="5">
        <f t="shared" si="5222"/>
        <v>1280854.9467</v>
      </c>
      <c r="T6097" s="5">
        <v>170190.36822</v>
      </c>
      <c r="U6097" s="5">
        <f t="shared" si="5222"/>
        <v>950846.44363999995</v>
      </c>
      <c r="V6097" s="36">
        <f t="shared" si="5222"/>
        <v>393994.91204999998</v>
      </c>
      <c r="W6097" s="5">
        <f t="shared" si="5214"/>
        <v>98.881219257895651</v>
      </c>
      <c r="X6097" s="26"/>
    </row>
    <row r="6098" spans="1:25" x14ac:dyDescent="0.25">
      <c r="A6098" s="4" t="s">
        <v>381</v>
      </c>
      <c r="B6098" s="4" t="s">
        <v>1339</v>
      </c>
      <c r="C6098" s="4" t="s">
        <v>1730</v>
      </c>
      <c r="D6098" s="4" t="s">
        <v>245</v>
      </c>
      <c r="E6098" s="14" t="s">
        <v>474</v>
      </c>
      <c r="F6098" s="5">
        <f t="shared" ref="F6098:L6098" si="5223">F6099+F6102+F6108+F6105</f>
        <v>1329001.1000000001</v>
      </c>
      <c r="G6098" s="5">
        <f t="shared" si="5223"/>
        <v>65847.199999999997</v>
      </c>
      <c r="H6098" s="5">
        <f t="shared" si="5223"/>
        <v>434970</v>
      </c>
      <c r="I6098" s="5">
        <f t="shared" si="5223"/>
        <v>28813.5</v>
      </c>
      <c r="J6098" s="5">
        <f t="shared" si="5223"/>
        <v>0</v>
      </c>
      <c r="K6098" s="5">
        <f t="shared" si="5223"/>
        <v>0</v>
      </c>
      <c r="L6098" s="5">
        <f t="shared" si="5223"/>
        <v>16432.212</v>
      </c>
      <c r="M6098" s="5">
        <f t="shared" si="5190"/>
        <v>1374246.8120000002</v>
      </c>
      <c r="N6098" s="5">
        <v>172115.96853000001</v>
      </c>
      <c r="O6098" s="5">
        <f t="shared" ref="O6098:V6098" si="5224">O6099+O6102+O6108+O6105+O6111</f>
        <v>821360.76229999994</v>
      </c>
      <c r="P6098" s="5">
        <f t="shared" si="5224"/>
        <v>803905.28644000005</v>
      </c>
      <c r="Q6098" s="5">
        <f t="shared" si="5224"/>
        <v>326632.69649</v>
      </c>
      <c r="R6098" s="5">
        <f t="shared" si="5224"/>
        <v>46273.447719999996</v>
      </c>
      <c r="S6098" s="5">
        <f t="shared" si="5224"/>
        <v>796129.44559999998</v>
      </c>
      <c r="T6098" s="5">
        <v>170190.36822</v>
      </c>
      <c r="U6098" s="5">
        <f t="shared" si="5224"/>
        <v>602970.31358999992</v>
      </c>
      <c r="V6098" s="5">
        <f t="shared" si="5224"/>
        <v>46118.781999999999</v>
      </c>
      <c r="W6098" s="5">
        <f t="shared" si="5214"/>
        <v>98.881219257895651</v>
      </c>
      <c r="X6098" s="26"/>
    </row>
    <row r="6099" spans="1:25" x14ac:dyDescent="0.25">
      <c r="A6099" s="9" t="s">
        <v>381</v>
      </c>
      <c r="B6099" s="9" t="s">
        <v>1340</v>
      </c>
      <c r="C6099" s="9"/>
      <c r="D6099" s="9"/>
      <c r="E6099" s="13" t="s">
        <v>461</v>
      </c>
      <c r="F6099" s="5">
        <f t="shared" ref="F6099:L6100" si="5225">F6100</f>
        <v>0</v>
      </c>
      <c r="G6099" s="5">
        <f t="shared" si="5225"/>
        <v>0</v>
      </c>
      <c r="H6099" s="5">
        <f t="shared" si="5225"/>
        <v>0</v>
      </c>
      <c r="I6099" s="5">
        <f t="shared" si="5225"/>
        <v>28813.5</v>
      </c>
      <c r="J6099" s="5">
        <f t="shared" si="5225"/>
        <v>0</v>
      </c>
      <c r="K6099" s="5">
        <f t="shared" si="5225"/>
        <v>0</v>
      </c>
      <c r="L6099" s="5">
        <f t="shared" si="5225"/>
        <v>15062.482</v>
      </c>
      <c r="M6099" s="5">
        <f t="shared" si="5190"/>
        <v>43875.982000000004</v>
      </c>
      <c r="N6099" s="11">
        <v>49336.718719999997</v>
      </c>
      <c r="O6099" s="5">
        <f>O6100</f>
        <v>25231.316699999999</v>
      </c>
      <c r="P6099" s="5">
        <f t="shared" ref="P6099:V6100" si="5226">P6100</f>
        <v>0</v>
      </c>
      <c r="Q6099" s="5">
        <f t="shared" si="5226"/>
        <v>0</v>
      </c>
      <c r="R6099" s="5">
        <f t="shared" si="5226"/>
        <v>0</v>
      </c>
      <c r="S6099" s="5">
        <f t="shared" si="5226"/>
        <v>0</v>
      </c>
      <c r="T6099" s="11">
        <v>49336.718719999997</v>
      </c>
      <c r="U6099" s="5">
        <f t="shared" si="5226"/>
        <v>0</v>
      </c>
      <c r="V6099" s="36">
        <f t="shared" si="5226"/>
        <v>0</v>
      </c>
      <c r="W6099" s="11">
        <f t="shared" si="5214"/>
        <v>100</v>
      </c>
      <c r="X6099" s="26"/>
    </row>
    <row r="6100" spans="1:25" ht="31.5" x14ac:dyDescent="0.25">
      <c r="A6100" s="4" t="s">
        <v>381</v>
      </c>
      <c r="B6100" s="4" t="s">
        <v>1340</v>
      </c>
      <c r="C6100" s="4" t="s">
        <v>237</v>
      </c>
      <c r="D6100" s="4"/>
      <c r="E6100" s="14" t="s">
        <v>980</v>
      </c>
      <c r="F6100" s="5">
        <f t="shared" si="5225"/>
        <v>0</v>
      </c>
      <c r="G6100" s="5">
        <f t="shared" si="5225"/>
        <v>0</v>
      </c>
      <c r="H6100" s="5">
        <f t="shared" si="5225"/>
        <v>0</v>
      </c>
      <c r="I6100" s="5">
        <f t="shared" si="5225"/>
        <v>28813.5</v>
      </c>
      <c r="J6100" s="5">
        <f t="shared" si="5225"/>
        <v>0</v>
      </c>
      <c r="K6100" s="5">
        <f t="shared" si="5225"/>
        <v>0</v>
      </c>
      <c r="L6100" s="5">
        <f t="shared" si="5225"/>
        <v>15062.482</v>
      </c>
      <c r="M6100" s="5">
        <f t="shared" si="5190"/>
        <v>43875.982000000004</v>
      </c>
      <c r="N6100" s="5">
        <v>154.66571999999999</v>
      </c>
      <c r="O6100" s="5">
        <f>O6101</f>
        <v>25231.316699999999</v>
      </c>
      <c r="P6100" s="5">
        <f t="shared" si="5226"/>
        <v>0</v>
      </c>
      <c r="Q6100" s="5">
        <f t="shared" si="5226"/>
        <v>0</v>
      </c>
      <c r="R6100" s="5">
        <f t="shared" si="5226"/>
        <v>0</v>
      </c>
      <c r="S6100" s="5">
        <f t="shared" si="5226"/>
        <v>0</v>
      </c>
      <c r="T6100" s="5">
        <v>154.66571999999999</v>
      </c>
      <c r="U6100" s="5">
        <f t="shared" si="5226"/>
        <v>0</v>
      </c>
      <c r="V6100" s="36">
        <f t="shared" si="5226"/>
        <v>0</v>
      </c>
      <c r="W6100" s="5">
        <f t="shared" si="5214"/>
        <v>100</v>
      </c>
      <c r="X6100" s="26"/>
    </row>
    <row r="6101" spans="1:25" x14ac:dyDescent="0.25">
      <c r="A6101" s="4" t="s">
        <v>381</v>
      </c>
      <c r="B6101" s="4" t="s">
        <v>1340</v>
      </c>
      <c r="C6101" s="4" t="s">
        <v>238</v>
      </c>
      <c r="D6101" s="4"/>
      <c r="E6101" s="14" t="s">
        <v>985</v>
      </c>
      <c r="F6101" s="5"/>
      <c r="G6101" s="5"/>
      <c r="H6101" s="5"/>
      <c r="I6101" s="5">
        <v>28813.5</v>
      </c>
      <c r="J6101" s="5"/>
      <c r="K6101" s="5"/>
      <c r="L6101" s="5">
        <f>62.482+15000</f>
        <v>15062.482</v>
      </c>
      <c r="M6101" s="5">
        <f t="shared" si="5190"/>
        <v>43875.982000000004</v>
      </c>
      <c r="N6101" s="5">
        <v>154.66571999999999</v>
      </c>
      <c r="O6101" s="5">
        <v>25231.316699999999</v>
      </c>
      <c r="P6101" s="5">
        <v>0</v>
      </c>
      <c r="Q6101" s="5">
        <v>0</v>
      </c>
      <c r="R6101" s="5">
        <v>0</v>
      </c>
      <c r="S6101" s="5">
        <v>0</v>
      </c>
      <c r="T6101" s="5">
        <v>154.66571999999999</v>
      </c>
      <c r="U6101" s="5">
        <v>0</v>
      </c>
      <c r="V6101" s="36">
        <v>0</v>
      </c>
      <c r="W6101" s="5">
        <f t="shared" si="5214"/>
        <v>100</v>
      </c>
      <c r="X6101" s="26"/>
    </row>
    <row r="6102" spans="1:25" ht="63" x14ac:dyDescent="0.25">
      <c r="A6102" s="4" t="s">
        <v>381</v>
      </c>
      <c r="B6102" s="4" t="s">
        <v>1340</v>
      </c>
      <c r="C6102" s="4" t="s">
        <v>1060</v>
      </c>
      <c r="D6102" s="4"/>
      <c r="E6102" s="14" t="s">
        <v>986</v>
      </c>
      <c r="F6102" s="5">
        <f t="shared" ref="F6102:L6103" si="5227">F6103</f>
        <v>0</v>
      </c>
      <c r="G6102" s="5">
        <f t="shared" si="5227"/>
        <v>65847.199999999997</v>
      </c>
      <c r="H6102" s="5">
        <f t="shared" si="5227"/>
        <v>0</v>
      </c>
      <c r="I6102" s="5">
        <f t="shared" si="5227"/>
        <v>0</v>
      </c>
      <c r="J6102" s="5">
        <f t="shared" si="5227"/>
        <v>0</v>
      </c>
      <c r="K6102" s="5">
        <f t="shared" si="5227"/>
        <v>0</v>
      </c>
      <c r="L6102" s="5">
        <f t="shared" si="5227"/>
        <v>1363.27</v>
      </c>
      <c r="M6102" s="5">
        <f t="shared" si="5190"/>
        <v>1363.27</v>
      </c>
      <c r="N6102" s="5">
        <v>154.66571999999999</v>
      </c>
      <c r="O6102" s="5">
        <f>O6103</f>
        <v>0</v>
      </c>
      <c r="P6102" s="5">
        <f t="shared" ref="P6102:V6103" si="5228">P6103</f>
        <v>0</v>
      </c>
      <c r="Q6102" s="5">
        <f t="shared" si="5228"/>
        <v>0</v>
      </c>
      <c r="R6102" s="5">
        <f t="shared" si="5228"/>
        <v>154.66571999999999</v>
      </c>
      <c r="S6102" s="5">
        <f t="shared" si="5228"/>
        <v>0</v>
      </c>
      <c r="T6102" s="5">
        <v>154.66571999999999</v>
      </c>
      <c r="U6102" s="5">
        <f t="shared" si="5228"/>
        <v>0</v>
      </c>
      <c r="V6102" s="36">
        <f t="shared" si="5228"/>
        <v>0</v>
      </c>
      <c r="W6102" s="5">
        <f t="shared" si="5214"/>
        <v>100</v>
      </c>
      <c r="X6102" s="24"/>
    </row>
    <row r="6103" spans="1:25" ht="47.25" x14ac:dyDescent="0.25">
      <c r="A6103" s="4" t="s">
        <v>381</v>
      </c>
      <c r="B6103" s="4" t="s">
        <v>1340</v>
      </c>
      <c r="C6103" s="4" t="s">
        <v>1527</v>
      </c>
      <c r="D6103" s="4"/>
      <c r="E6103" s="14" t="s">
        <v>677</v>
      </c>
      <c r="F6103" s="5">
        <f t="shared" si="5227"/>
        <v>0</v>
      </c>
      <c r="G6103" s="5">
        <f t="shared" si="5227"/>
        <v>65847.199999999997</v>
      </c>
      <c r="H6103" s="5">
        <f t="shared" si="5227"/>
        <v>0</v>
      </c>
      <c r="I6103" s="5">
        <f t="shared" si="5227"/>
        <v>0</v>
      </c>
      <c r="J6103" s="5">
        <f t="shared" si="5227"/>
        <v>0</v>
      </c>
      <c r="K6103" s="5">
        <f t="shared" si="5227"/>
        <v>0</v>
      </c>
      <c r="L6103" s="5">
        <f t="shared" si="5227"/>
        <v>1363.27</v>
      </c>
      <c r="M6103" s="5">
        <f t="shared" si="5190"/>
        <v>1363.27</v>
      </c>
      <c r="N6103" s="5">
        <v>154.66571999999999</v>
      </c>
      <c r="O6103" s="5">
        <f>O6104</f>
        <v>0</v>
      </c>
      <c r="P6103" s="5">
        <f t="shared" si="5228"/>
        <v>0</v>
      </c>
      <c r="Q6103" s="5">
        <f t="shared" si="5228"/>
        <v>0</v>
      </c>
      <c r="R6103" s="5">
        <f t="shared" si="5228"/>
        <v>154.66571999999999</v>
      </c>
      <c r="S6103" s="5">
        <f t="shared" si="5228"/>
        <v>0</v>
      </c>
      <c r="T6103" s="5">
        <v>154.66571999999999</v>
      </c>
      <c r="U6103" s="5">
        <f t="shared" si="5228"/>
        <v>0</v>
      </c>
      <c r="V6103" s="36">
        <f t="shared" si="5228"/>
        <v>0</v>
      </c>
      <c r="W6103" s="5">
        <f t="shared" si="5214"/>
        <v>100</v>
      </c>
      <c r="X6103" s="24"/>
    </row>
    <row r="6104" spans="1:25" ht="31.5" x14ac:dyDescent="0.25">
      <c r="A6104" s="4" t="s">
        <v>381</v>
      </c>
      <c r="B6104" s="4" t="s">
        <v>1340</v>
      </c>
      <c r="C6104" s="4" t="s">
        <v>1527</v>
      </c>
      <c r="D6104" s="4" t="s">
        <v>11</v>
      </c>
      <c r="E6104" s="14" t="s">
        <v>465</v>
      </c>
      <c r="F6104" s="5"/>
      <c r="G6104" s="5">
        <v>65847.199999999997</v>
      </c>
      <c r="H6104" s="5"/>
      <c r="I6104" s="5"/>
      <c r="J6104" s="5"/>
      <c r="K6104" s="5"/>
      <c r="L6104" s="5">
        <f>2032.57-669.3</f>
        <v>1363.27</v>
      </c>
      <c r="M6104" s="5">
        <f t="shared" si="5190"/>
        <v>1363.27</v>
      </c>
      <c r="N6104" s="5">
        <v>154.66571999999999</v>
      </c>
      <c r="O6104" s="5">
        <v>0</v>
      </c>
      <c r="P6104" s="5">
        <v>0</v>
      </c>
      <c r="Q6104" s="5">
        <v>0</v>
      </c>
      <c r="R6104" s="5">
        <f>N6104</f>
        <v>154.66571999999999</v>
      </c>
      <c r="S6104" s="5">
        <f>O6104</f>
        <v>0</v>
      </c>
      <c r="T6104" s="5">
        <v>154.66571999999999</v>
      </c>
      <c r="U6104" s="5">
        <v>0</v>
      </c>
      <c r="V6104" s="36">
        <v>0</v>
      </c>
      <c r="W6104" s="5">
        <f t="shared" si="5214"/>
        <v>100</v>
      </c>
      <c r="X6104" s="24"/>
    </row>
    <row r="6105" spans="1:25" ht="31.5" x14ac:dyDescent="0.25">
      <c r="A6105" s="4" t="s">
        <v>381</v>
      </c>
      <c r="B6105" s="4" t="s">
        <v>1340</v>
      </c>
      <c r="C6105" s="4" t="s">
        <v>1527</v>
      </c>
      <c r="D6105" s="4" t="s">
        <v>12</v>
      </c>
      <c r="E6105" s="14" t="s">
        <v>466</v>
      </c>
      <c r="F6105" s="5">
        <f t="shared" ref="F6105:L6106" si="5229">F6106</f>
        <v>0</v>
      </c>
      <c r="G6105" s="5">
        <f t="shared" si="5229"/>
        <v>0</v>
      </c>
      <c r="H6105" s="5">
        <f t="shared" si="5229"/>
        <v>0</v>
      </c>
      <c r="I6105" s="5">
        <f t="shared" si="5229"/>
        <v>0</v>
      </c>
      <c r="J6105" s="5">
        <f t="shared" si="5229"/>
        <v>0</v>
      </c>
      <c r="K6105" s="5">
        <f t="shared" si="5229"/>
        <v>0</v>
      </c>
      <c r="L6105" s="5">
        <f t="shared" si="5229"/>
        <v>0</v>
      </c>
      <c r="M6105" s="5">
        <f t="shared" si="5190"/>
        <v>0</v>
      </c>
      <c r="N6105" s="5">
        <v>154.66571999999999</v>
      </c>
      <c r="O6105" s="5">
        <f>O6106</f>
        <v>0</v>
      </c>
      <c r="P6105" s="5">
        <f t="shared" ref="P6105:V6106" si="5230">P6106</f>
        <v>0</v>
      </c>
      <c r="Q6105" s="5">
        <f t="shared" si="5230"/>
        <v>0</v>
      </c>
      <c r="R6105" s="5">
        <f t="shared" si="5230"/>
        <v>0</v>
      </c>
      <c r="S6105" s="5">
        <f t="shared" si="5230"/>
        <v>0</v>
      </c>
      <c r="T6105" s="5">
        <v>154.66571999999999</v>
      </c>
      <c r="U6105" s="5">
        <f t="shared" si="5230"/>
        <v>0</v>
      </c>
      <c r="V6105" s="36">
        <f t="shared" si="5230"/>
        <v>0</v>
      </c>
      <c r="W6105" s="5">
        <f t="shared" si="5214"/>
        <v>100</v>
      </c>
      <c r="X6105" s="26"/>
      <c r="Y6105" s="2" t="s">
        <v>1236</v>
      </c>
    </row>
    <row r="6106" spans="1:25" ht="31.5" x14ac:dyDescent="0.25">
      <c r="A6106" s="4" t="s">
        <v>381</v>
      </c>
      <c r="B6106" s="4" t="s">
        <v>1340</v>
      </c>
      <c r="C6106" s="4" t="s">
        <v>188</v>
      </c>
      <c r="D6106" s="4"/>
      <c r="E6106" s="14" t="s">
        <v>994</v>
      </c>
      <c r="F6106" s="5">
        <f t="shared" si="5229"/>
        <v>0</v>
      </c>
      <c r="G6106" s="5">
        <f t="shared" si="5229"/>
        <v>0</v>
      </c>
      <c r="H6106" s="5">
        <f t="shared" si="5229"/>
        <v>0</v>
      </c>
      <c r="I6106" s="5">
        <f t="shared" si="5229"/>
        <v>0</v>
      </c>
      <c r="J6106" s="5">
        <f t="shared" si="5229"/>
        <v>0</v>
      </c>
      <c r="K6106" s="5">
        <f t="shared" si="5229"/>
        <v>0</v>
      </c>
      <c r="L6106" s="5">
        <f t="shared" si="5229"/>
        <v>0</v>
      </c>
      <c r="M6106" s="5">
        <f t="shared" si="5190"/>
        <v>0</v>
      </c>
      <c r="N6106" s="5">
        <v>46118.781999999999</v>
      </c>
      <c r="O6106" s="5">
        <f>O6107</f>
        <v>0</v>
      </c>
      <c r="P6106" s="5">
        <f t="shared" si="5230"/>
        <v>0</v>
      </c>
      <c r="Q6106" s="5">
        <f t="shared" si="5230"/>
        <v>0</v>
      </c>
      <c r="R6106" s="5">
        <f t="shared" si="5230"/>
        <v>0</v>
      </c>
      <c r="S6106" s="5">
        <f t="shared" si="5230"/>
        <v>0</v>
      </c>
      <c r="T6106" s="5">
        <v>46118.781999999999</v>
      </c>
      <c r="U6106" s="5">
        <f t="shared" si="5230"/>
        <v>0</v>
      </c>
      <c r="V6106" s="36">
        <f t="shared" si="5230"/>
        <v>0</v>
      </c>
      <c r="W6106" s="5">
        <f t="shared" si="5214"/>
        <v>100</v>
      </c>
      <c r="X6106" s="26"/>
      <c r="Y6106" s="2" t="s">
        <v>1236</v>
      </c>
    </row>
    <row r="6107" spans="1:25" ht="47.25" x14ac:dyDescent="0.25">
      <c r="A6107" s="4" t="s">
        <v>381</v>
      </c>
      <c r="B6107" s="4" t="s">
        <v>1340</v>
      </c>
      <c r="C6107" s="4" t="s">
        <v>189</v>
      </c>
      <c r="D6107" s="4"/>
      <c r="E6107" s="14" t="s">
        <v>1005</v>
      </c>
      <c r="F6107" s="5"/>
      <c r="G6107" s="5"/>
      <c r="H6107" s="5"/>
      <c r="I6107" s="5"/>
      <c r="J6107" s="5"/>
      <c r="K6107" s="5"/>
      <c r="L6107" s="5"/>
      <c r="M6107" s="5">
        <f t="shared" si="5190"/>
        <v>0</v>
      </c>
      <c r="N6107" s="5">
        <v>46118.781999999999</v>
      </c>
      <c r="O6107" s="5">
        <v>0</v>
      </c>
      <c r="P6107" s="5">
        <v>0</v>
      </c>
      <c r="Q6107" s="5">
        <v>0</v>
      </c>
      <c r="R6107" s="5">
        <v>0</v>
      </c>
      <c r="S6107" s="5">
        <v>0</v>
      </c>
      <c r="T6107" s="5">
        <v>46118.781999999999</v>
      </c>
      <c r="U6107" s="5">
        <v>0</v>
      </c>
      <c r="V6107" s="36">
        <v>0</v>
      </c>
      <c r="W6107" s="5">
        <f t="shared" si="5214"/>
        <v>100</v>
      </c>
      <c r="X6107" s="26"/>
      <c r="Y6107" s="2" t="s">
        <v>1236</v>
      </c>
    </row>
    <row r="6108" spans="1:25" ht="47.25" x14ac:dyDescent="0.25">
      <c r="A6108" s="4" t="s">
        <v>381</v>
      </c>
      <c r="B6108" s="4" t="s">
        <v>1340</v>
      </c>
      <c r="C6108" s="4" t="s">
        <v>319</v>
      </c>
      <c r="D6108" s="4"/>
      <c r="E6108" s="14" t="s">
        <v>1007</v>
      </c>
      <c r="F6108" s="5">
        <f t="shared" ref="F6108:L6109" si="5231">F6109</f>
        <v>1329001.1000000001</v>
      </c>
      <c r="G6108" s="5">
        <f t="shared" si="5231"/>
        <v>0</v>
      </c>
      <c r="H6108" s="5">
        <f t="shared" si="5231"/>
        <v>434970</v>
      </c>
      <c r="I6108" s="5">
        <f t="shared" si="5231"/>
        <v>0</v>
      </c>
      <c r="J6108" s="5">
        <f t="shared" si="5231"/>
        <v>0</v>
      </c>
      <c r="K6108" s="5">
        <f t="shared" si="5231"/>
        <v>0</v>
      </c>
      <c r="L6108" s="5">
        <f t="shared" si="5231"/>
        <v>6.46</v>
      </c>
      <c r="M6108" s="5">
        <f t="shared" si="5190"/>
        <v>1329007.56</v>
      </c>
      <c r="N6108" s="5">
        <v>46118.781999999999</v>
      </c>
      <c r="O6108" s="5">
        <f>O6109</f>
        <v>796129.44559999998</v>
      </c>
      <c r="P6108" s="5">
        <f t="shared" ref="P6108:V6109" si="5232">P6109</f>
        <v>782592.22169000003</v>
      </c>
      <c r="Q6108" s="5">
        <f t="shared" si="5232"/>
        <v>326632.69649</v>
      </c>
      <c r="R6108" s="5">
        <f t="shared" si="5232"/>
        <v>861.83</v>
      </c>
      <c r="S6108" s="5">
        <f t="shared" si="5232"/>
        <v>796129.44559999998</v>
      </c>
      <c r="T6108" s="5">
        <v>46118.781999999999</v>
      </c>
      <c r="U6108" s="5">
        <f t="shared" si="5232"/>
        <v>584166.21118999994</v>
      </c>
      <c r="V6108" s="36">
        <f t="shared" si="5232"/>
        <v>861.83</v>
      </c>
      <c r="W6108" s="5">
        <f t="shared" si="5214"/>
        <v>100</v>
      </c>
      <c r="X6108" s="26"/>
    </row>
    <row r="6109" spans="1:25" ht="47.25" x14ac:dyDescent="0.25">
      <c r="A6109" s="4" t="s">
        <v>381</v>
      </c>
      <c r="B6109" s="4" t="s">
        <v>1340</v>
      </c>
      <c r="C6109" s="4" t="s">
        <v>317</v>
      </c>
      <c r="D6109" s="4"/>
      <c r="E6109" s="14" t="s">
        <v>691</v>
      </c>
      <c r="F6109" s="5">
        <f t="shared" si="5231"/>
        <v>1329001.1000000001</v>
      </c>
      <c r="G6109" s="5">
        <f t="shared" si="5231"/>
        <v>0</v>
      </c>
      <c r="H6109" s="5">
        <f t="shared" si="5231"/>
        <v>434970</v>
      </c>
      <c r="I6109" s="5">
        <f t="shared" si="5231"/>
        <v>0</v>
      </c>
      <c r="J6109" s="5">
        <f t="shared" si="5231"/>
        <v>0</v>
      </c>
      <c r="K6109" s="5">
        <f t="shared" si="5231"/>
        <v>0</v>
      </c>
      <c r="L6109" s="5">
        <f t="shared" si="5231"/>
        <v>6.46</v>
      </c>
      <c r="M6109" s="5">
        <f t="shared" si="5190"/>
        <v>1329007.56</v>
      </c>
      <c r="N6109" s="5">
        <v>46118.781999999999</v>
      </c>
      <c r="O6109" s="5">
        <f>O6110</f>
        <v>796129.44559999998</v>
      </c>
      <c r="P6109" s="5">
        <f t="shared" si="5232"/>
        <v>782592.22169000003</v>
      </c>
      <c r="Q6109" s="5">
        <f t="shared" si="5232"/>
        <v>326632.69649</v>
      </c>
      <c r="R6109" s="5">
        <f t="shared" si="5232"/>
        <v>861.83</v>
      </c>
      <c r="S6109" s="5">
        <f t="shared" si="5232"/>
        <v>796129.44559999998</v>
      </c>
      <c r="T6109" s="5">
        <v>46118.781999999999</v>
      </c>
      <c r="U6109" s="5">
        <f t="shared" si="5232"/>
        <v>584166.21118999994</v>
      </c>
      <c r="V6109" s="36">
        <f t="shared" si="5232"/>
        <v>861.83</v>
      </c>
      <c r="W6109" s="5">
        <f t="shared" si="5214"/>
        <v>100</v>
      </c>
      <c r="X6109" s="26"/>
    </row>
    <row r="6110" spans="1:25" ht="31.5" x14ac:dyDescent="0.25">
      <c r="A6110" s="4" t="s">
        <v>381</v>
      </c>
      <c r="B6110" s="4" t="s">
        <v>1340</v>
      </c>
      <c r="C6110" s="4" t="s">
        <v>317</v>
      </c>
      <c r="D6110" s="4" t="s">
        <v>73</v>
      </c>
      <c r="E6110" s="14" t="s">
        <v>475</v>
      </c>
      <c r="F6110" s="5">
        <v>1329001.1000000001</v>
      </c>
      <c r="G6110" s="5"/>
      <c r="H6110" s="5">
        <v>434970</v>
      </c>
      <c r="I6110" s="5"/>
      <c r="J6110" s="5"/>
      <c r="K6110" s="5"/>
      <c r="L6110" s="5">
        <v>6.46</v>
      </c>
      <c r="M6110" s="5">
        <f t="shared" si="5190"/>
        <v>1329007.56</v>
      </c>
      <c r="N6110" s="5">
        <v>861.83</v>
      </c>
      <c r="O6110" s="5">
        <f>469496.74911+326632.69649</f>
        <v>796129.44559999998</v>
      </c>
      <c r="P6110" s="5">
        <v>782592.22169000003</v>
      </c>
      <c r="Q6110" s="5">
        <v>326632.69649</v>
      </c>
      <c r="R6110" s="5">
        <f>N6110</f>
        <v>861.83</v>
      </c>
      <c r="S6110" s="5">
        <f>O6110</f>
        <v>796129.44559999998</v>
      </c>
      <c r="T6110" s="5">
        <v>861.83</v>
      </c>
      <c r="U6110" s="5">
        <v>584166.21118999994</v>
      </c>
      <c r="V6110" s="36">
        <f>T6110</f>
        <v>861.83</v>
      </c>
      <c r="W6110" s="5">
        <f t="shared" si="5214"/>
        <v>100</v>
      </c>
      <c r="X6110" s="26"/>
    </row>
    <row r="6111" spans="1:25" ht="63" x14ac:dyDescent="0.25">
      <c r="A6111" s="4" t="s">
        <v>381</v>
      </c>
      <c r="B6111" s="4" t="s">
        <v>1340</v>
      </c>
      <c r="C6111" s="4" t="s">
        <v>317</v>
      </c>
      <c r="D6111" s="4" t="s">
        <v>72</v>
      </c>
      <c r="E6111" s="14" t="s">
        <v>1187</v>
      </c>
      <c r="F6111" s="5"/>
      <c r="G6111" s="5"/>
      <c r="H6111" s="5"/>
      <c r="I6111" s="5"/>
      <c r="J6111" s="5"/>
      <c r="K6111" s="5"/>
      <c r="L6111" s="5"/>
      <c r="M6111" s="5">
        <f>M6112</f>
        <v>0</v>
      </c>
      <c r="N6111" s="5">
        <v>861.83</v>
      </c>
      <c r="O6111" s="5">
        <f t="shared" ref="O6111:V6112" si="5233">O6112</f>
        <v>0</v>
      </c>
      <c r="P6111" s="5">
        <f t="shared" si="5233"/>
        <v>21313.064750000001</v>
      </c>
      <c r="Q6111" s="5">
        <f t="shared" si="5233"/>
        <v>0</v>
      </c>
      <c r="R6111" s="5">
        <f t="shared" si="5233"/>
        <v>45256.951999999997</v>
      </c>
      <c r="S6111" s="5">
        <f t="shared" si="5233"/>
        <v>0</v>
      </c>
      <c r="T6111" s="5">
        <v>861.83</v>
      </c>
      <c r="U6111" s="5">
        <f t="shared" si="5233"/>
        <v>18804.1024</v>
      </c>
      <c r="V6111" s="5">
        <f t="shared" si="5233"/>
        <v>45256.951999999997</v>
      </c>
      <c r="W6111" s="5">
        <f t="shared" si="5214"/>
        <v>100</v>
      </c>
      <c r="X6111" s="26"/>
    </row>
    <row r="6112" spans="1:25" x14ac:dyDescent="0.25">
      <c r="A6112" s="4" t="s">
        <v>381</v>
      </c>
      <c r="B6112" s="4" t="s">
        <v>1340</v>
      </c>
      <c r="C6112" s="4" t="s">
        <v>317</v>
      </c>
      <c r="D6112" s="4" t="s">
        <v>13</v>
      </c>
      <c r="E6112" s="14" t="s">
        <v>480</v>
      </c>
      <c r="F6112" s="5"/>
      <c r="G6112" s="5"/>
      <c r="H6112" s="5"/>
      <c r="I6112" s="5"/>
      <c r="J6112" s="5"/>
      <c r="K6112" s="5"/>
      <c r="L6112" s="5"/>
      <c r="M6112" s="5">
        <f>M6113</f>
        <v>0</v>
      </c>
      <c r="N6112" s="5">
        <v>45256.951999999997</v>
      </c>
      <c r="O6112" s="5">
        <f t="shared" si="5233"/>
        <v>0</v>
      </c>
      <c r="P6112" s="5">
        <f t="shared" si="5233"/>
        <v>21313.064750000001</v>
      </c>
      <c r="Q6112" s="5">
        <f t="shared" si="5233"/>
        <v>0</v>
      </c>
      <c r="R6112" s="5">
        <f t="shared" si="5233"/>
        <v>45256.951999999997</v>
      </c>
      <c r="S6112" s="5">
        <f t="shared" si="5233"/>
        <v>0</v>
      </c>
      <c r="T6112" s="5">
        <v>45256.951999999997</v>
      </c>
      <c r="U6112" s="5">
        <f t="shared" si="5233"/>
        <v>18804.1024</v>
      </c>
      <c r="V6112" s="5">
        <f t="shared" si="5233"/>
        <v>45256.951999999997</v>
      </c>
      <c r="W6112" s="5">
        <f t="shared" si="5214"/>
        <v>100</v>
      </c>
      <c r="X6112" s="26"/>
    </row>
    <row r="6113" spans="1:24" ht="63" x14ac:dyDescent="0.25">
      <c r="A6113" s="4" t="s">
        <v>381</v>
      </c>
      <c r="B6113" s="4" t="s">
        <v>1340</v>
      </c>
      <c r="C6113" s="4" t="s">
        <v>317</v>
      </c>
      <c r="D6113" s="4" t="s">
        <v>182</v>
      </c>
      <c r="E6113" s="14" t="s">
        <v>481</v>
      </c>
      <c r="F6113" s="5"/>
      <c r="G6113" s="5"/>
      <c r="H6113" s="5"/>
      <c r="I6113" s="5"/>
      <c r="J6113" s="5"/>
      <c r="K6113" s="5"/>
      <c r="L6113" s="5"/>
      <c r="M6113" s="5">
        <v>0</v>
      </c>
      <c r="N6113" s="5">
        <v>45256.951999999997</v>
      </c>
      <c r="O6113" s="5">
        <v>0</v>
      </c>
      <c r="P6113" s="5">
        <v>21313.064750000001</v>
      </c>
      <c r="Q6113" s="5">
        <v>0</v>
      </c>
      <c r="R6113" s="5">
        <f>N6113</f>
        <v>45256.951999999997</v>
      </c>
      <c r="S6113" s="5">
        <v>0</v>
      </c>
      <c r="T6113" s="5">
        <v>45256.951999999997</v>
      </c>
      <c r="U6113" s="5">
        <v>18804.1024</v>
      </c>
      <c r="V6113" s="5">
        <f>T6113</f>
        <v>45256.951999999997</v>
      </c>
      <c r="W6113" s="5">
        <f t="shared" si="5214"/>
        <v>100</v>
      </c>
      <c r="X6113" s="26"/>
    </row>
    <row r="6114" spans="1:24" ht="31.5" x14ac:dyDescent="0.25">
      <c r="A6114" s="4" t="s">
        <v>381</v>
      </c>
      <c r="B6114" s="4" t="s">
        <v>1340</v>
      </c>
      <c r="C6114" s="4" t="s">
        <v>22</v>
      </c>
      <c r="D6114" s="4"/>
      <c r="E6114" s="14" t="s">
        <v>699</v>
      </c>
      <c r="F6114" s="5">
        <f t="shared" ref="F6114:L6114" si="5234">F6115</f>
        <v>3137.2</v>
      </c>
      <c r="G6114" s="5">
        <f t="shared" si="5234"/>
        <v>3137.2</v>
      </c>
      <c r="H6114" s="5">
        <f t="shared" si="5234"/>
        <v>3137.2</v>
      </c>
      <c r="I6114" s="5">
        <f t="shared" si="5234"/>
        <v>0</v>
      </c>
      <c r="J6114" s="5">
        <f t="shared" si="5234"/>
        <v>0</v>
      </c>
      <c r="K6114" s="5">
        <f t="shared" si="5234"/>
        <v>0</v>
      </c>
      <c r="L6114" s="5">
        <f t="shared" si="5234"/>
        <v>-3137.2</v>
      </c>
      <c r="M6114" s="5">
        <f t="shared" si="5190"/>
        <v>0</v>
      </c>
      <c r="N6114" s="5">
        <v>3063.2710000000002</v>
      </c>
      <c r="O6114" s="5">
        <f>O6115</f>
        <v>0</v>
      </c>
      <c r="P6114" s="5">
        <f t="shared" ref="P6114:V6114" si="5235">P6115</f>
        <v>0</v>
      </c>
      <c r="Q6114" s="5">
        <f t="shared" si="5235"/>
        <v>0</v>
      </c>
      <c r="R6114" s="5">
        <f t="shared" si="5235"/>
        <v>0</v>
      </c>
      <c r="S6114" s="5">
        <f t="shared" si="5235"/>
        <v>0</v>
      </c>
      <c r="T6114" s="5">
        <v>3063.2710000000002</v>
      </c>
      <c r="U6114" s="5">
        <f t="shared" si="5235"/>
        <v>0</v>
      </c>
      <c r="V6114" s="36">
        <f t="shared" si="5235"/>
        <v>0</v>
      </c>
      <c r="W6114" s="5">
        <f t="shared" si="5214"/>
        <v>100</v>
      </c>
      <c r="X6114" s="26"/>
    </row>
    <row r="6115" spans="1:24" x14ac:dyDescent="0.25">
      <c r="A6115" s="4" t="s">
        <v>381</v>
      </c>
      <c r="B6115" s="4" t="s">
        <v>1340</v>
      </c>
      <c r="C6115" s="4" t="s">
        <v>23</v>
      </c>
      <c r="D6115" s="4"/>
      <c r="E6115" s="14" t="s">
        <v>705</v>
      </c>
      <c r="F6115" s="5">
        <f t="shared" ref="F6115:L6115" si="5236">F6116+F6118</f>
        <v>3137.2</v>
      </c>
      <c r="G6115" s="5">
        <f t="shared" si="5236"/>
        <v>3137.2</v>
      </c>
      <c r="H6115" s="5">
        <f t="shared" si="5236"/>
        <v>3137.2</v>
      </c>
      <c r="I6115" s="5">
        <f t="shared" si="5236"/>
        <v>0</v>
      </c>
      <c r="J6115" s="5">
        <f t="shared" si="5236"/>
        <v>0</v>
      </c>
      <c r="K6115" s="5">
        <f t="shared" si="5236"/>
        <v>0</v>
      </c>
      <c r="L6115" s="5">
        <f t="shared" si="5236"/>
        <v>-3137.2</v>
      </c>
      <c r="M6115" s="5">
        <f t="shared" si="5190"/>
        <v>0</v>
      </c>
      <c r="N6115" s="5">
        <v>3063.2710000000002</v>
      </c>
      <c r="O6115" s="5">
        <f>O6116+O6118</f>
        <v>0</v>
      </c>
      <c r="P6115" s="5">
        <f t="shared" ref="P6115:V6115" si="5237">P6116+P6118</f>
        <v>0</v>
      </c>
      <c r="Q6115" s="5">
        <f t="shared" si="5237"/>
        <v>0</v>
      </c>
      <c r="R6115" s="5">
        <f t="shared" si="5237"/>
        <v>0</v>
      </c>
      <c r="S6115" s="5">
        <f t="shared" si="5237"/>
        <v>0</v>
      </c>
      <c r="T6115" s="5">
        <v>3063.2710000000002</v>
      </c>
      <c r="U6115" s="5">
        <f t="shared" si="5237"/>
        <v>0</v>
      </c>
      <c r="V6115" s="36">
        <f t="shared" si="5237"/>
        <v>0</v>
      </c>
      <c r="W6115" s="5">
        <f t="shared" si="5214"/>
        <v>100</v>
      </c>
      <c r="X6115" s="26"/>
    </row>
    <row r="6116" spans="1:24" ht="94.5" x14ac:dyDescent="0.25">
      <c r="A6116" s="4" t="s">
        <v>381</v>
      </c>
      <c r="B6116" s="4" t="s">
        <v>1340</v>
      </c>
      <c r="C6116" s="4" t="s">
        <v>1731</v>
      </c>
      <c r="D6116" s="4"/>
      <c r="E6116" s="14" t="s">
        <v>1732</v>
      </c>
      <c r="F6116" s="5">
        <f t="shared" ref="F6116:L6116" si="5238">F6117</f>
        <v>1181.5</v>
      </c>
      <c r="G6116" s="5">
        <f t="shared" si="5238"/>
        <v>1181.5</v>
      </c>
      <c r="H6116" s="5">
        <f t="shared" si="5238"/>
        <v>1181.5</v>
      </c>
      <c r="I6116" s="5">
        <f t="shared" si="5238"/>
        <v>0</v>
      </c>
      <c r="J6116" s="5">
        <f t="shared" si="5238"/>
        <v>0</v>
      </c>
      <c r="K6116" s="5">
        <f t="shared" si="5238"/>
        <v>0</v>
      </c>
      <c r="L6116" s="5">
        <f t="shared" si="5238"/>
        <v>-1181.5</v>
      </c>
      <c r="M6116" s="5">
        <f t="shared" si="5190"/>
        <v>0</v>
      </c>
      <c r="N6116" s="5">
        <v>1.5710000000000002</v>
      </c>
      <c r="O6116" s="5">
        <f>O6117</f>
        <v>0</v>
      </c>
      <c r="P6116" s="5">
        <f t="shared" ref="P6116:V6116" si="5239">P6117</f>
        <v>0</v>
      </c>
      <c r="Q6116" s="5">
        <f t="shared" si="5239"/>
        <v>0</v>
      </c>
      <c r="R6116" s="5">
        <f t="shared" si="5239"/>
        <v>0</v>
      </c>
      <c r="S6116" s="5">
        <f t="shared" si="5239"/>
        <v>0</v>
      </c>
      <c r="T6116" s="5">
        <v>1.5710000000000002</v>
      </c>
      <c r="U6116" s="5">
        <f t="shared" si="5239"/>
        <v>0</v>
      </c>
      <c r="V6116" s="36">
        <f t="shared" si="5239"/>
        <v>0</v>
      </c>
      <c r="W6116" s="5">
        <f t="shared" si="5214"/>
        <v>100</v>
      </c>
      <c r="X6116" s="26"/>
    </row>
    <row r="6117" spans="1:24" ht="78.75" x14ac:dyDescent="0.25">
      <c r="A6117" s="4" t="s">
        <v>381</v>
      </c>
      <c r="B6117" s="4" t="s">
        <v>1340</v>
      </c>
      <c r="C6117" s="4" t="s">
        <v>1731</v>
      </c>
      <c r="D6117" s="4" t="s">
        <v>18</v>
      </c>
      <c r="E6117" s="14" t="s">
        <v>462</v>
      </c>
      <c r="F6117" s="5">
        <v>1181.5</v>
      </c>
      <c r="G6117" s="5">
        <v>1181.5</v>
      </c>
      <c r="H6117" s="5">
        <v>1181.5</v>
      </c>
      <c r="I6117" s="5"/>
      <c r="J6117" s="5"/>
      <c r="K6117" s="5"/>
      <c r="L6117" s="5">
        <v>-1181.5</v>
      </c>
      <c r="M6117" s="5">
        <f t="shared" si="5190"/>
        <v>0</v>
      </c>
      <c r="N6117" s="5">
        <v>1.4750000000000001</v>
      </c>
      <c r="O6117" s="5">
        <v>0</v>
      </c>
      <c r="P6117" s="5">
        <v>0</v>
      </c>
      <c r="Q6117" s="5">
        <v>0</v>
      </c>
      <c r="R6117" s="5">
        <v>0</v>
      </c>
      <c r="S6117" s="5">
        <v>0</v>
      </c>
      <c r="T6117" s="5">
        <v>1.4750000000000001</v>
      </c>
      <c r="U6117" s="5">
        <v>0</v>
      </c>
      <c r="V6117" s="36">
        <v>0</v>
      </c>
      <c r="W6117" s="5">
        <f t="shared" si="5214"/>
        <v>100</v>
      </c>
      <c r="X6117" s="26"/>
    </row>
    <row r="6118" spans="1:24" ht="31.5" x14ac:dyDescent="0.25">
      <c r="A6118" s="4" t="s">
        <v>381</v>
      </c>
      <c r="B6118" s="4" t="s">
        <v>1340</v>
      </c>
      <c r="C6118" s="4" t="s">
        <v>1731</v>
      </c>
      <c r="D6118" s="4" t="s">
        <v>28</v>
      </c>
      <c r="E6118" s="14" t="s">
        <v>464</v>
      </c>
      <c r="F6118" s="5">
        <f t="shared" ref="F6118:L6118" si="5240">F6119+F6120</f>
        <v>1955.7</v>
      </c>
      <c r="G6118" s="5">
        <f t="shared" si="5240"/>
        <v>1955.7</v>
      </c>
      <c r="H6118" s="5">
        <f t="shared" si="5240"/>
        <v>1955.7</v>
      </c>
      <c r="I6118" s="5">
        <f t="shared" si="5240"/>
        <v>0</v>
      </c>
      <c r="J6118" s="5">
        <f t="shared" si="5240"/>
        <v>0</v>
      </c>
      <c r="K6118" s="5">
        <f t="shared" si="5240"/>
        <v>0</v>
      </c>
      <c r="L6118" s="5">
        <f t="shared" si="5240"/>
        <v>-1955.7</v>
      </c>
      <c r="M6118" s="5">
        <f t="shared" si="5190"/>
        <v>0</v>
      </c>
      <c r="N6118" s="5">
        <v>1.4750000000000001</v>
      </c>
      <c r="O6118" s="5">
        <f>O6119+O6120</f>
        <v>0</v>
      </c>
      <c r="P6118" s="5">
        <f t="shared" ref="P6118:V6118" si="5241">P6119+P6120</f>
        <v>0</v>
      </c>
      <c r="Q6118" s="5">
        <f t="shared" si="5241"/>
        <v>0</v>
      </c>
      <c r="R6118" s="5">
        <f t="shared" si="5241"/>
        <v>0</v>
      </c>
      <c r="S6118" s="5">
        <f t="shared" si="5241"/>
        <v>0</v>
      </c>
      <c r="T6118" s="5">
        <v>1.4750000000000001</v>
      </c>
      <c r="U6118" s="5">
        <f t="shared" si="5241"/>
        <v>0</v>
      </c>
      <c r="V6118" s="36">
        <f t="shared" si="5241"/>
        <v>0</v>
      </c>
      <c r="W6118" s="5">
        <f t="shared" si="5214"/>
        <v>100</v>
      </c>
      <c r="X6118" s="26"/>
    </row>
    <row r="6119" spans="1:24" ht="31.5" x14ac:dyDescent="0.25">
      <c r="A6119" s="4" t="s">
        <v>381</v>
      </c>
      <c r="B6119" s="4" t="s">
        <v>1340</v>
      </c>
      <c r="C6119" s="4" t="s">
        <v>1731</v>
      </c>
      <c r="D6119" s="4" t="s">
        <v>11</v>
      </c>
      <c r="E6119" s="14" t="s">
        <v>465</v>
      </c>
      <c r="F6119" s="5">
        <v>1936</v>
      </c>
      <c r="G6119" s="5">
        <v>1936</v>
      </c>
      <c r="H6119" s="5">
        <v>1936</v>
      </c>
      <c r="I6119" s="5"/>
      <c r="J6119" s="5"/>
      <c r="K6119" s="5"/>
      <c r="L6119" s="5">
        <v>-1936</v>
      </c>
      <c r="M6119" s="5">
        <f t="shared" si="5190"/>
        <v>0</v>
      </c>
      <c r="N6119" s="5">
        <v>9.6000000000000002E-2</v>
      </c>
      <c r="O6119" s="5">
        <v>0</v>
      </c>
      <c r="P6119" s="5">
        <v>0</v>
      </c>
      <c r="Q6119" s="5">
        <v>0</v>
      </c>
      <c r="R6119" s="5">
        <v>0</v>
      </c>
      <c r="S6119" s="5">
        <v>0</v>
      </c>
      <c r="T6119" s="5">
        <v>9.6000000000000002E-2</v>
      </c>
      <c r="U6119" s="5">
        <v>0</v>
      </c>
      <c r="V6119" s="36">
        <v>0</v>
      </c>
      <c r="W6119" s="5">
        <f t="shared" si="5214"/>
        <v>100</v>
      </c>
      <c r="X6119" s="26"/>
    </row>
    <row r="6120" spans="1:24" ht="31.5" x14ac:dyDescent="0.25">
      <c r="A6120" s="4" t="s">
        <v>381</v>
      </c>
      <c r="B6120" s="4" t="s">
        <v>1340</v>
      </c>
      <c r="C6120" s="4" t="s">
        <v>1731</v>
      </c>
      <c r="D6120" s="4" t="s">
        <v>12</v>
      </c>
      <c r="E6120" s="14" t="s">
        <v>466</v>
      </c>
      <c r="F6120" s="5">
        <v>19.7</v>
      </c>
      <c r="G6120" s="5">
        <v>19.7</v>
      </c>
      <c r="H6120" s="5">
        <v>19.7</v>
      </c>
      <c r="I6120" s="5"/>
      <c r="J6120" s="5"/>
      <c r="K6120" s="5"/>
      <c r="L6120" s="5">
        <v>-19.7</v>
      </c>
      <c r="M6120" s="5">
        <f t="shared" si="5190"/>
        <v>0</v>
      </c>
      <c r="N6120" s="5">
        <v>9.6000000000000002E-2</v>
      </c>
      <c r="O6120" s="5">
        <v>0</v>
      </c>
      <c r="P6120" s="5">
        <v>0</v>
      </c>
      <c r="Q6120" s="5">
        <v>0</v>
      </c>
      <c r="R6120" s="5">
        <v>0</v>
      </c>
      <c r="S6120" s="5">
        <v>0</v>
      </c>
      <c r="T6120" s="5">
        <v>9.6000000000000002E-2</v>
      </c>
      <c r="U6120" s="5">
        <v>0</v>
      </c>
      <c r="V6120" s="36">
        <v>0</v>
      </c>
      <c r="W6120" s="5">
        <f t="shared" si="5214"/>
        <v>100</v>
      </c>
      <c r="X6120" s="26"/>
    </row>
    <row r="6121" spans="1:24" ht="78.75" x14ac:dyDescent="0.25">
      <c r="A6121" s="4" t="s">
        <v>381</v>
      </c>
      <c r="B6121" s="4" t="s">
        <v>1340</v>
      </c>
      <c r="C6121" s="4" t="s">
        <v>392</v>
      </c>
      <c r="D6121" s="4"/>
      <c r="E6121" s="14" t="s">
        <v>716</v>
      </c>
      <c r="F6121" s="5">
        <f t="shared" ref="F6121:L6121" si="5242">F6122+F6125</f>
        <v>705326.60000000009</v>
      </c>
      <c r="G6121" s="5">
        <f t="shared" si="5242"/>
        <v>2110538.6</v>
      </c>
      <c r="H6121" s="5">
        <f t="shared" si="5242"/>
        <v>2213954.9000000004</v>
      </c>
      <c r="I6121" s="5">
        <f t="shared" si="5242"/>
        <v>0</v>
      </c>
      <c r="J6121" s="5">
        <f t="shared" si="5242"/>
        <v>0</v>
      </c>
      <c r="K6121" s="5">
        <f t="shared" si="5242"/>
        <v>0</v>
      </c>
      <c r="L6121" s="5">
        <f t="shared" si="5242"/>
        <v>946598.09400000004</v>
      </c>
      <c r="M6121" s="5">
        <f t="shared" si="5190"/>
        <v>1651924.6940000001</v>
      </c>
      <c r="N6121" s="5">
        <v>3061.7000000000003</v>
      </c>
      <c r="O6121" s="5">
        <f>O6122+O6125</f>
        <v>484725.50109999999</v>
      </c>
      <c r="P6121" s="5">
        <f t="shared" ref="P6121:V6121" si="5243">P6122+P6125</f>
        <v>347935.88773000002</v>
      </c>
      <c r="Q6121" s="5">
        <f t="shared" si="5243"/>
        <v>484725.50109999999</v>
      </c>
      <c r="R6121" s="5">
        <f t="shared" si="5243"/>
        <v>347935.88773000002</v>
      </c>
      <c r="S6121" s="5">
        <f t="shared" si="5243"/>
        <v>484725.50109999999</v>
      </c>
      <c r="T6121" s="5">
        <v>3061.7000000000003</v>
      </c>
      <c r="U6121" s="5">
        <f t="shared" si="5243"/>
        <v>347876.13004999998</v>
      </c>
      <c r="V6121" s="36">
        <f t="shared" si="5243"/>
        <v>347876.13004999998</v>
      </c>
      <c r="W6121" s="5">
        <f t="shared" si="5214"/>
        <v>100</v>
      </c>
      <c r="X6121" s="26"/>
    </row>
    <row r="6122" spans="1:24" ht="78.75" x14ac:dyDescent="0.25">
      <c r="A6122" s="4" t="s">
        <v>381</v>
      </c>
      <c r="B6122" s="4" t="s">
        <v>1340</v>
      </c>
      <c r="C6122" s="4" t="s">
        <v>392</v>
      </c>
      <c r="D6122" s="4" t="s">
        <v>18</v>
      </c>
      <c r="E6122" s="14" t="s">
        <v>462</v>
      </c>
      <c r="F6122" s="5">
        <f t="shared" ref="F6122:L6123" si="5244">F6123</f>
        <v>674156.3</v>
      </c>
      <c r="G6122" s="5">
        <f t="shared" si="5244"/>
        <v>2005011.7</v>
      </c>
      <c r="H6122" s="5">
        <f t="shared" si="5244"/>
        <v>2103257.2000000002</v>
      </c>
      <c r="I6122" s="5">
        <f t="shared" si="5244"/>
        <v>0</v>
      </c>
      <c r="J6122" s="5">
        <f t="shared" si="5244"/>
        <v>0</v>
      </c>
      <c r="K6122" s="5">
        <f t="shared" si="5244"/>
        <v>0</v>
      </c>
      <c r="L6122" s="5">
        <f t="shared" si="5244"/>
        <v>951713.06599999999</v>
      </c>
      <c r="M6122" s="5">
        <f t="shared" si="5190"/>
        <v>1625869.3659999999</v>
      </c>
      <c r="N6122" s="5">
        <v>2836.3</v>
      </c>
      <c r="O6122" s="5">
        <f>O6123</f>
        <v>458670.17314999999</v>
      </c>
      <c r="P6122" s="5">
        <f t="shared" ref="P6122:V6123" si="5245">P6123</f>
        <v>2145.9650000000001</v>
      </c>
      <c r="Q6122" s="5">
        <f t="shared" si="5245"/>
        <v>458670.17314999999</v>
      </c>
      <c r="R6122" s="5">
        <f t="shared" si="5245"/>
        <v>2145.9650000000001</v>
      </c>
      <c r="S6122" s="5">
        <f t="shared" si="5245"/>
        <v>458670.17314999999</v>
      </c>
      <c r="T6122" s="5">
        <v>2836.3</v>
      </c>
      <c r="U6122" s="5">
        <f t="shared" si="5245"/>
        <v>2145.9650000000001</v>
      </c>
      <c r="V6122" s="36">
        <f t="shared" si="5245"/>
        <v>2145.9650000000001</v>
      </c>
      <c r="W6122" s="5">
        <f t="shared" si="5214"/>
        <v>100</v>
      </c>
      <c r="X6122" s="26"/>
    </row>
    <row r="6123" spans="1:24" x14ac:dyDescent="0.25">
      <c r="A6123" s="4" t="s">
        <v>381</v>
      </c>
      <c r="B6123" s="4" t="s">
        <v>1340</v>
      </c>
      <c r="C6123" s="4" t="s">
        <v>392</v>
      </c>
      <c r="D6123" s="4" t="s">
        <v>19</v>
      </c>
      <c r="E6123" s="14" t="s">
        <v>463</v>
      </c>
      <c r="F6123" s="5">
        <f t="shared" si="5244"/>
        <v>674156.3</v>
      </c>
      <c r="G6123" s="5">
        <f t="shared" si="5244"/>
        <v>2005011.7</v>
      </c>
      <c r="H6123" s="5">
        <f t="shared" si="5244"/>
        <v>2103257.2000000002</v>
      </c>
      <c r="I6123" s="5">
        <f t="shared" si="5244"/>
        <v>0</v>
      </c>
      <c r="J6123" s="5">
        <f t="shared" si="5244"/>
        <v>0</v>
      </c>
      <c r="K6123" s="5">
        <f t="shared" si="5244"/>
        <v>0</v>
      </c>
      <c r="L6123" s="5">
        <f t="shared" si="5244"/>
        <v>951713.06599999999</v>
      </c>
      <c r="M6123" s="5">
        <f t="shared" si="5190"/>
        <v>1625869.3659999999</v>
      </c>
      <c r="N6123" s="5">
        <v>690.33500000000004</v>
      </c>
      <c r="O6123" s="5">
        <f>O6124</f>
        <v>458670.17314999999</v>
      </c>
      <c r="P6123" s="5">
        <f t="shared" si="5245"/>
        <v>2145.9650000000001</v>
      </c>
      <c r="Q6123" s="5">
        <f t="shared" si="5245"/>
        <v>458670.17314999999</v>
      </c>
      <c r="R6123" s="5">
        <f t="shared" si="5245"/>
        <v>2145.9650000000001</v>
      </c>
      <c r="S6123" s="5">
        <f t="shared" si="5245"/>
        <v>458670.17314999999</v>
      </c>
      <c r="T6123" s="5">
        <v>690.33500000000004</v>
      </c>
      <c r="U6123" s="5">
        <f t="shared" si="5245"/>
        <v>2145.9650000000001</v>
      </c>
      <c r="V6123" s="36">
        <f t="shared" si="5245"/>
        <v>2145.9650000000001</v>
      </c>
      <c r="W6123" s="5">
        <f t="shared" si="5214"/>
        <v>100</v>
      </c>
      <c r="X6123" s="26"/>
    </row>
    <row r="6124" spans="1:24" ht="31.5" x14ac:dyDescent="0.25">
      <c r="A6124" s="4" t="s">
        <v>381</v>
      </c>
      <c r="B6124" s="4" t="s">
        <v>1340</v>
      </c>
      <c r="C6124" s="4" t="s">
        <v>392</v>
      </c>
      <c r="D6124" s="4" t="s">
        <v>28</v>
      </c>
      <c r="E6124" s="14" t="s">
        <v>464</v>
      </c>
      <c r="F6124" s="5">
        <v>674156.3</v>
      </c>
      <c r="G6124" s="5">
        <v>2005011.7</v>
      </c>
      <c r="H6124" s="5">
        <v>2103257.2000000002</v>
      </c>
      <c r="I6124" s="5"/>
      <c r="J6124" s="5"/>
      <c r="K6124" s="5"/>
      <c r="L6124" s="5">
        <v>951713.06599999999</v>
      </c>
      <c r="M6124" s="5">
        <f t="shared" si="5190"/>
        <v>1625869.3659999999</v>
      </c>
      <c r="N6124" s="5">
        <v>2145.9650000000001</v>
      </c>
      <c r="O6124" s="5">
        <v>458670.17314999999</v>
      </c>
      <c r="P6124" s="5">
        <f>N6124</f>
        <v>2145.9650000000001</v>
      </c>
      <c r="Q6124" s="5">
        <f>O6124</f>
        <v>458670.17314999999</v>
      </c>
      <c r="R6124" s="5">
        <f>N6124</f>
        <v>2145.9650000000001</v>
      </c>
      <c r="S6124" s="5">
        <f>O6124</f>
        <v>458670.17314999999</v>
      </c>
      <c r="T6124" s="5">
        <v>2145.9650000000001</v>
      </c>
      <c r="U6124" s="5">
        <f>T6124</f>
        <v>2145.9650000000001</v>
      </c>
      <c r="V6124" s="36">
        <f>T6124</f>
        <v>2145.9650000000001</v>
      </c>
      <c r="W6124" s="5">
        <f t="shared" si="5214"/>
        <v>100</v>
      </c>
      <c r="X6124" s="26"/>
    </row>
    <row r="6125" spans="1:24" ht="31.5" x14ac:dyDescent="0.25">
      <c r="A6125" s="4" t="s">
        <v>381</v>
      </c>
      <c r="B6125" s="4" t="s">
        <v>1340</v>
      </c>
      <c r="C6125" s="4" t="s">
        <v>392</v>
      </c>
      <c r="D6125" s="4" t="s">
        <v>11</v>
      </c>
      <c r="E6125" s="14" t="s">
        <v>465</v>
      </c>
      <c r="F6125" s="5">
        <f t="shared" ref="F6125:L6126" si="5246">F6126</f>
        <v>31170.3</v>
      </c>
      <c r="G6125" s="5">
        <f t="shared" si="5246"/>
        <v>105526.9</v>
      </c>
      <c r="H6125" s="5">
        <f t="shared" si="5246"/>
        <v>110697.7</v>
      </c>
      <c r="I6125" s="5">
        <f t="shared" si="5246"/>
        <v>0</v>
      </c>
      <c r="J6125" s="5">
        <f t="shared" si="5246"/>
        <v>0</v>
      </c>
      <c r="K6125" s="5">
        <f t="shared" si="5246"/>
        <v>0</v>
      </c>
      <c r="L6125" s="5">
        <f t="shared" si="5246"/>
        <v>-5114.9719999999998</v>
      </c>
      <c r="M6125" s="5">
        <f t="shared" si="5190"/>
        <v>26055.328000000001</v>
      </c>
      <c r="N6125" s="5">
        <v>225.4</v>
      </c>
      <c r="O6125" s="5">
        <f>O6126</f>
        <v>26055.327949999999</v>
      </c>
      <c r="P6125" s="5">
        <f t="shared" ref="P6125:V6126" si="5247">P6126</f>
        <v>345789.92272999999</v>
      </c>
      <c r="Q6125" s="5">
        <f t="shared" si="5247"/>
        <v>26055.327949999999</v>
      </c>
      <c r="R6125" s="5">
        <f t="shared" si="5247"/>
        <v>345789.92272999999</v>
      </c>
      <c r="S6125" s="5">
        <f t="shared" si="5247"/>
        <v>26055.327949999999</v>
      </c>
      <c r="T6125" s="5">
        <v>225.4</v>
      </c>
      <c r="U6125" s="5">
        <f t="shared" si="5247"/>
        <v>345730.16504999995</v>
      </c>
      <c r="V6125" s="36">
        <f t="shared" si="5247"/>
        <v>345730.16504999995</v>
      </c>
      <c r="W6125" s="5">
        <f t="shared" si="5214"/>
        <v>100</v>
      </c>
      <c r="X6125" s="26"/>
    </row>
    <row r="6126" spans="1:24" ht="31.5" x14ac:dyDescent="0.25">
      <c r="A6126" s="4" t="s">
        <v>381</v>
      </c>
      <c r="B6126" s="4" t="s">
        <v>1340</v>
      </c>
      <c r="C6126" s="4" t="s">
        <v>392</v>
      </c>
      <c r="D6126" s="4" t="s">
        <v>12</v>
      </c>
      <c r="E6126" s="14" t="s">
        <v>466</v>
      </c>
      <c r="F6126" s="5">
        <f t="shared" si="5246"/>
        <v>31170.3</v>
      </c>
      <c r="G6126" s="5">
        <f t="shared" si="5246"/>
        <v>105526.9</v>
      </c>
      <c r="H6126" s="5">
        <f t="shared" si="5246"/>
        <v>110697.7</v>
      </c>
      <c r="I6126" s="5">
        <f t="shared" si="5246"/>
        <v>0</v>
      </c>
      <c r="J6126" s="5">
        <f t="shared" si="5246"/>
        <v>0</v>
      </c>
      <c r="K6126" s="5">
        <f t="shared" si="5246"/>
        <v>0</v>
      </c>
      <c r="L6126" s="5">
        <f t="shared" si="5246"/>
        <v>-5114.9719999999998</v>
      </c>
      <c r="M6126" s="5">
        <f t="shared" si="5190"/>
        <v>26055.328000000001</v>
      </c>
      <c r="N6126" s="5">
        <v>225.4</v>
      </c>
      <c r="O6126" s="5">
        <f>O6127</f>
        <v>26055.327949999999</v>
      </c>
      <c r="P6126" s="5">
        <f t="shared" si="5247"/>
        <v>345789.92272999999</v>
      </c>
      <c r="Q6126" s="5">
        <f t="shared" si="5247"/>
        <v>26055.327949999999</v>
      </c>
      <c r="R6126" s="5">
        <f t="shared" si="5247"/>
        <v>345789.92272999999</v>
      </c>
      <c r="S6126" s="5">
        <f t="shared" si="5247"/>
        <v>26055.327949999999</v>
      </c>
      <c r="T6126" s="5">
        <v>225.4</v>
      </c>
      <c r="U6126" s="5">
        <f t="shared" si="5247"/>
        <v>345730.16504999995</v>
      </c>
      <c r="V6126" s="36">
        <f t="shared" si="5247"/>
        <v>345730.16504999995</v>
      </c>
      <c r="W6126" s="5">
        <f t="shared" si="5214"/>
        <v>100</v>
      </c>
      <c r="X6126" s="26"/>
    </row>
    <row r="6127" spans="1:24" ht="31.5" x14ac:dyDescent="0.25">
      <c r="A6127" s="7" t="s">
        <v>393</v>
      </c>
      <c r="B6127" s="7" t="s">
        <v>1317</v>
      </c>
      <c r="C6127" s="7"/>
      <c r="D6127" s="7"/>
      <c r="E6127" s="18" t="s">
        <v>424</v>
      </c>
      <c r="F6127" s="5">
        <v>31170.3</v>
      </c>
      <c r="G6127" s="5">
        <v>105526.9</v>
      </c>
      <c r="H6127" s="5">
        <v>110697.7</v>
      </c>
      <c r="I6127" s="5"/>
      <c r="J6127" s="5"/>
      <c r="K6127" s="5"/>
      <c r="L6127" s="5">
        <v>-5114.9719999999998</v>
      </c>
      <c r="M6127" s="5">
        <f t="shared" si="5190"/>
        <v>26055.328000000001</v>
      </c>
      <c r="N6127" s="8">
        <v>345789.92272999999</v>
      </c>
      <c r="O6127" s="5">
        <v>26055.327949999999</v>
      </c>
      <c r="P6127" s="5">
        <f>N6127</f>
        <v>345789.92272999999</v>
      </c>
      <c r="Q6127" s="5">
        <f>O6127</f>
        <v>26055.327949999999</v>
      </c>
      <c r="R6127" s="5">
        <f>N6127</f>
        <v>345789.92272999999</v>
      </c>
      <c r="S6127" s="5">
        <f>O6127</f>
        <v>26055.327949999999</v>
      </c>
      <c r="T6127" s="8">
        <v>345730.16504999995</v>
      </c>
      <c r="U6127" s="5">
        <f>T6127</f>
        <v>345730.16504999995</v>
      </c>
      <c r="V6127" s="36">
        <f>T6127</f>
        <v>345730.16504999995</v>
      </c>
      <c r="W6127" s="8">
        <f t="shared" si="5214"/>
        <v>99.982718501589559</v>
      </c>
      <c r="X6127" s="26"/>
    </row>
    <row r="6128" spans="1:24" x14ac:dyDescent="0.25">
      <c r="A6128" s="7" t="s">
        <v>393</v>
      </c>
      <c r="B6128" s="7" t="s">
        <v>5</v>
      </c>
      <c r="C6128" s="7"/>
      <c r="D6128" s="7"/>
      <c r="E6128" s="18" t="s">
        <v>425</v>
      </c>
      <c r="F6128" s="5">
        <f t="shared" ref="F6128:L6129" si="5248">F6129</f>
        <v>12102.4</v>
      </c>
      <c r="G6128" s="5">
        <f t="shared" si="5248"/>
        <v>12102.4</v>
      </c>
      <c r="H6128" s="5">
        <f t="shared" si="5248"/>
        <v>12102.4</v>
      </c>
      <c r="I6128" s="5">
        <f t="shared" si="5248"/>
        <v>0</v>
      </c>
      <c r="J6128" s="5">
        <f t="shared" si="5248"/>
        <v>0</v>
      </c>
      <c r="K6128" s="5">
        <f t="shared" si="5248"/>
        <v>0</v>
      </c>
      <c r="L6128" s="5">
        <f t="shared" si="5248"/>
        <v>-129.76099999999997</v>
      </c>
      <c r="M6128" s="5">
        <f t="shared" si="5190"/>
        <v>11972.638999999999</v>
      </c>
      <c r="N6128" s="8">
        <v>118595.00096999999</v>
      </c>
      <c r="O6128" s="5">
        <f>O6129</f>
        <v>7379.74118</v>
      </c>
      <c r="P6128" s="5">
        <f t="shared" ref="P6128:V6129" si="5249">P6129</f>
        <v>0</v>
      </c>
      <c r="Q6128" s="5">
        <f t="shared" si="5249"/>
        <v>0</v>
      </c>
      <c r="R6128" s="5">
        <f t="shared" si="5249"/>
        <v>0</v>
      </c>
      <c r="S6128" s="5">
        <f t="shared" si="5249"/>
        <v>0</v>
      </c>
      <c r="T6128" s="8">
        <v>118535.24328999998</v>
      </c>
      <c r="U6128" s="5">
        <f t="shared" si="5249"/>
        <v>0</v>
      </c>
      <c r="V6128" s="36">
        <f t="shared" si="5249"/>
        <v>0</v>
      </c>
      <c r="W6128" s="8">
        <f t="shared" si="5214"/>
        <v>99.949611973935461</v>
      </c>
      <c r="X6128" s="26"/>
    </row>
    <row r="6129" spans="1:25" x14ac:dyDescent="0.25">
      <c r="A6129" s="9" t="s">
        <v>393</v>
      </c>
      <c r="B6129" s="9" t="s">
        <v>1318</v>
      </c>
      <c r="C6129" s="9"/>
      <c r="D6129" s="9"/>
      <c r="E6129" s="13" t="s">
        <v>440</v>
      </c>
      <c r="F6129" s="5">
        <f t="shared" si="5248"/>
        <v>12102.4</v>
      </c>
      <c r="G6129" s="5">
        <f t="shared" si="5248"/>
        <v>12102.4</v>
      </c>
      <c r="H6129" s="5">
        <f t="shared" si="5248"/>
        <v>12102.4</v>
      </c>
      <c r="I6129" s="5">
        <f t="shared" si="5248"/>
        <v>0</v>
      </c>
      <c r="J6129" s="5">
        <f t="shared" si="5248"/>
        <v>0</v>
      </c>
      <c r="K6129" s="5">
        <f t="shared" si="5248"/>
        <v>0</v>
      </c>
      <c r="L6129" s="5">
        <f t="shared" si="5248"/>
        <v>-129.76099999999997</v>
      </c>
      <c r="M6129" s="5">
        <f t="shared" si="5190"/>
        <v>11972.638999999999</v>
      </c>
      <c r="N6129" s="11">
        <v>118595.00096999999</v>
      </c>
      <c r="O6129" s="5">
        <f>O6130</f>
        <v>7379.74118</v>
      </c>
      <c r="P6129" s="5">
        <f t="shared" si="5249"/>
        <v>0</v>
      </c>
      <c r="Q6129" s="5">
        <f t="shared" si="5249"/>
        <v>0</v>
      </c>
      <c r="R6129" s="5">
        <f t="shared" si="5249"/>
        <v>0</v>
      </c>
      <c r="S6129" s="5">
        <f t="shared" si="5249"/>
        <v>0</v>
      </c>
      <c r="T6129" s="11">
        <v>118535.24328999998</v>
      </c>
      <c r="U6129" s="5">
        <f t="shared" si="5249"/>
        <v>0</v>
      </c>
      <c r="V6129" s="36">
        <f t="shared" si="5249"/>
        <v>0</v>
      </c>
      <c r="W6129" s="11">
        <f t="shared" si="5214"/>
        <v>99.949611973935461</v>
      </c>
      <c r="X6129" s="26"/>
    </row>
    <row r="6130" spans="1:25" ht="31.5" x14ac:dyDescent="0.25">
      <c r="A6130" s="4" t="s">
        <v>393</v>
      </c>
      <c r="B6130" s="4" t="s">
        <v>1318</v>
      </c>
      <c r="C6130" s="4" t="s">
        <v>7</v>
      </c>
      <c r="D6130" s="4"/>
      <c r="E6130" s="14" t="s">
        <v>989</v>
      </c>
      <c r="F6130" s="5">
        <f t="shared" ref="F6130:L6130" si="5250">F6131+F6133</f>
        <v>12102.4</v>
      </c>
      <c r="G6130" s="5">
        <f t="shared" si="5250"/>
        <v>12102.4</v>
      </c>
      <c r="H6130" s="5">
        <f t="shared" si="5250"/>
        <v>12102.4</v>
      </c>
      <c r="I6130" s="5">
        <f t="shared" si="5250"/>
        <v>0</v>
      </c>
      <c r="J6130" s="5">
        <f t="shared" si="5250"/>
        <v>0</v>
      </c>
      <c r="K6130" s="5">
        <f t="shared" si="5250"/>
        <v>0</v>
      </c>
      <c r="L6130" s="5">
        <f t="shared" si="5250"/>
        <v>-129.76099999999997</v>
      </c>
      <c r="M6130" s="5">
        <f t="shared" si="5190"/>
        <v>11972.638999999999</v>
      </c>
      <c r="N6130" s="5">
        <v>66.551739999999995</v>
      </c>
      <c r="O6130" s="5">
        <f>O6131+O6133</f>
        <v>7379.74118</v>
      </c>
      <c r="P6130" s="5">
        <f t="shared" ref="P6130:V6130" si="5251">P6131+P6133</f>
        <v>0</v>
      </c>
      <c r="Q6130" s="5">
        <f t="shared" si="5251"/>
        <v>0</v>
      </c>
      <c r="R6130" s="5">
        <f t="shared" si="5251"/>
        <v>0</v>
      </c>
      <c r="S6130" s="5">
        <f t="shared" si="5251"/>
        <v>0</v>
      </c>
      <c r="T6130" s="5">
        <v>66.551739999999995</v>
      </c>
      <c r="U6130" s="5">
        <f t="shared" si="5251"/>
        <v>0</v>
      </c>
      <c r="V6130" s="36">
        <f t="shared" si="5251"/>
        <v>0</v>
      </c>
      <c r="W6130" s="5">
        <f t="shared" si="5214"/>
        <v>100</v>
      </c>
      <c r="X6130" s="26"/>
    </row>
    <row r="6131" spans="1:25" ht="31.5" x14ac:dyDescent="0.25">
      <c r="A6131" s="4" t="s">
        <v>393</v>
      </c>
      <c r="B6131" s="4" t="s">
        <v>1318</v>
      </c>
      <c r="C6131" s="4" t="s">
        <v>8</v>
      </c>
      <c r="D6131" s="4"/>
      <c r="E6131" s="14" t="s">
        <v>990</v>
      </c>
      <c r="F6131" s="5">
        <f t="shared" ref="F6131:L6131" si="5252">F6132</f>
        <v>11836</v>
      </c>
      <c r="G6131" s="5">
        <f t="shared" si="5252"/>
        <v>11836</v>
      </c>
      <c r="H6131" s="5">
        <f t="shared" si="5252"/>
        <v>11836</v>
      </c>
      <c r="I6131" s="5">
        <f t="shared" si="5252"/>
        <v>0</v>
      </c>
      <c r="J6131" s="5">
        <f t="shared" si="5252"/>
        <v>0</v>
      </c>
      <c r="K6131" s="5">
        <f t="shared" si="5252"/>
        <v>0</v>
      </c>
      <c r="L6131" s="5">
        <f t="shared" si="5252"/>
        <v>-129.76099999999997</v>
      </c>
      <c r="M6131" s="5">
        <f t="shared" si="5190"/>
        <v>11706.239</v>
      </c>
      <c r="N6131" s="5">
        <v>66.551739999999995</v>
      </c>
      <c r="O6131" s="5">
        <f>O6132</f>
        <v>7191.5411800000002</v>
      </c>
      <c r="P6131" s="5">
        <f t="shared" ref="P6131:V6131" si="5253">P6132</f>
        <v>0</v>
      </c>
      <c r="Q6131" s="5">
        <f t="shared" si="5253"/>
        <v>0</v>
      </c>
      <c r="R6131" s="5">
        <f t="shared" si="5253"/>
        <v>0</v>
      </c>
      <c r="S6131" s="5">
        <f t="shared" si="5253"/>
        <v>0</v>
      </c>
      <c r="T6131" s="5">
        <v>66.551739999999995</v>
      </c>
      <c r="U6131" s="5">
        <f t="shared" si="5253"/>
        <v>0</v>
      </c>
      <c r="V6131" s="36">
        <f t="shared" si="5253"/>
        <v>0</v>
      </c>
      <c r="W6131" s="5">
        <f t="shared" si="5214"/>
        <v>100</v>
      </c>
      <c r="X6131" s="26"/>
    </row>
    <row r="6132" spans="1:25" ht="63" x14ac:dyDescent="0.25">
      <c r="A6132" s="4" t="s">
        <v>393</v>
      </c>
      <c r="B6132" s="4" t="s">
        <v>1318</v>
      </c>
      <c r="C6132" s="4" t="s">
        <v>9</v>
      </c>
      <c r="D6132" s="4"/>
      <c r="E6132" s="14" t="s">
        <v>991</v>
      </c>
      <c r="F6132" s="5">
        <v>11836</v>
      </c>
      <c r="G6132" s="5">
        <v>11836</v>
      </c>
      <c r="H6132" s="5">
        <v>11836</v>
      </c>
      <c r="I6132" s="5"/>
      <c r="J6132" s="5"/>
      <c r="K6132" s="5"/>
      <c r="L6132" s="5">
        <f>-592.722+462.961</f>
        <v>-129.76099999999997</v>
      </c>
      <c r="M6132" s="5">
        <f t="shared" si="5190"/>
        <v>11706.239</v>
      </c>
      <c r="N6132" s="5">
        <v>66.551739999999995</v>
      </c>
      <c r="O6132" s="5">
        <v>7191.5411800000002</v>
      </c>
      <c r="P6132" s="5">
        <v>0</v>
      </c>
      <c r="Q6132" s="5">
        <v>0</v>
      </c>
      <c r="R6132" s="5">
        <v>0</v>
      </c>
      <c r="S6132" s="5">
        <v>0</v>
      </c>
      <c r="T6132" s="5">
        <v>66.551739999999995</v>
      </c>
      <c r="U6132" s="5">
        <v>0</v>
      </c>
      <c r="V6132" s="36">
        <v>0</v>
      </c>
      <c r="W6132" s="5">
        <f t="shared" si="5214"/>
        <v>100</v>
      </c>
      <c r="X6132" s="26"/>
    </row>
    <row r="6133" spans="1:25" ht="63" x14ac:dyDescent="0.25">
      <c r="A6133" s="4" t="s">
        <v>393</v>
      </c>
      <c r="B6133" s="4" t="s">
        <v>1318</v>
      </c>
      <c r="C6133" s="4" t="s">
        <v>10</v>
      </c>
      <c r="D6133" s="4"/>
      <c r="E6133" s="14" t="s">
        <v>682</v>
      </c>
      <c r="F6133" s="5">
        <f t="shared" ref="F6133:L6133" si="5254">F6134</f>
        <v>266.39999999999998</v>
      </c>
      <c r="G6133" s="5">
        <f t="shared" si="5254"/>
        <v>266.39999999999998</v>
      </c>
      <c r="H6133" s="5">
        <f t="shared" si="5254"/>
        <v>266.39999999999998</v>
      </c>
      <c r="I6133" s="5">
        <f t="shared" si="5254"/>
        <v>0</v>
      </c>
      <c r="J6133" s="5">
        <f t="shared" si="5254"/>
        <v>0</v>
      </c>
      <c r="K6133" s="5">
        <f t="shared" si="5254"/>
        <v>0</v>
      </c>
      <c r="L6133" s="5">
        <f t="shared" si="5254"/>
        <v>0</v>
      </c>
      <c r="M6133" s="5">
        <f t="shared" si="5190"/>
        <v>266.39999999999998</v>
      </c>
      <c r="N6133" s="5">
        <v>66.551739999999995</v>
      </c>
      <c r="O6133" s="5">
        <f>O6134</f>
        <v>188.2</v>
      </c>
      <c r="P6133" s="5">
        <f t="shared" ref="P6133:V6133" si="5255">P6134</f>
        <v>0</v>
      </c>
      <c r="Q6133" s="5">
        <f t="shared" si="5255"/>
        <v>0</v>
      </c>
      <c r="R6133" s="5">
        <f t="shared" si="5255"/>
        <v>0</v>
      </c>
      <c r="S6133" s="5">
        <f t="shared" si="5255"/>
        <v>0</v>
      </c>
      <c r="T6133" s="5">
        <v>66.551739999999995</v>
      </c>
      <c r="U6133" s="5">
        <f t="shared" si="5255"/>
        <v>0</v>
      </c>
      <c r="V6133" s="36">
        <f t="shared" si="5255"/>
        <v>0</v>
      </c>
      <c r="W6133" s="5">
        <f t="shared" si="5214"/>
        <v>100</v>
      </c>
      <c r="X6133" s="26"/>
    </row>
    <row r="6134" spans="1:25" ht="31.5" x14ac:dyDescent="0.25">
      <c r="A6134" s="4" t="s">
        <v>393</v>
      </c>
      <c r="B6134" s="4" t="s">
        <v>1318</v>
      </c>
      <c r="C6134" s="4" t="s">
        <v>10</v>
      </c>
      <c r="D6134" s="4" t="s">
        <v>11</v>
      </c>
      <c r="E6134" s="14" t="s">
        <v>465</v>
      </c>
      <c r="F6134" s="5">
        <v>266.39999999999998</v>
      </c>
      <c r="G6134" s="5">
        <v>266.39999999999998</v>
      </c>
      <c r="H6134" s="5">
        <v>266.39999999999998</v>
      </c>
      <c r="I6134" s="5"/>
      <c r="J6134" s="5"/>
      <c r="K6134" s="5"/>
      <c r="L6134" s="5"/>
      <c r="M6134" s="5">
        <f t="shared" si="5190"/>
        <v>266.39999999999998</v>
      </c>
      <c r="N6134" s="5">
        <v>66.551739999999995</v>
      </c>
      <c r="O6134" s="5">
        <v>188.2</v>
      </c>
      <c r="P6134" s="5">
        <v>0</v>
      </c>
      <c r="Q6134" s="5">
        <v>0</v>
      </c>
      <c r="R6134" s="5">
        <v>0</v>
      </c>
      <c r="S6134" s="5">
        <v>0</v>
      </c>
      <c r="T6134" s="5">
        <v>66.551739999999995</v>
      </c>
      <c r="U6134" s="5">
        <v>0</v>
      </c>
      <c r="V6134" s="36">
        <v>0</v>
      </c>
      <c r="W6134" s="5">
        <f t="shared" si="5214"/>
        <v>100</v>
      </c>
      <c r="X6134" s="26"/>
    </row>
    <row r="6135" spans="1:25" ht="31.5" x14ac:dyDescent="0.25">
      <c r="A6135" s="4" t="s">
        <v>393</v>
      </c>
      <c r="B6135" s="4" t="s">
        <v>1318</v>
      </c>
      <c r="C6135" s="4" t="s">
        <v>10</v>
      </c>
      <c r="D6135" s="4" t="s">
        <v>12</v>
      </c>
      <c r="E6135" s="14" t="s">
        <v>466</v>
      </c>
      <c r="F6135" s="5">
        <f t="shared" ref="F6135:L6137" si="5256">F6136</f>
        <v>0</v>
      </c>
      <c r="G6135" s="5">
        <f t="shared" si="5256"/>
        <v>0</v>
      </c>
      <c r="H6135" s="5">
        <f t="shared" si="5256"/>
        <v>0</v>
      </c>
      <c r="I6135" s="5">
        <f t="shared" si="5256"/>
        <v>0</v>
      </c>
      <c r="J6135" s="5">
        <f t="shared" si="5256"/>
        <v>0</v>
      </c>
      <c r="K6135" s="5">
        <f t="shared" si="5256"/>
        <v>0</v>
      </c>
      <c r="L6135" s="5">
        <f>L6136</f>
        <v>239650.45</v>
      </c>
      <c r="M6135" s="5">
        <f t="shared" si="5190"/>
        <v>239650.45</v>
      </c>
      <c r="N6135" s="5">
        <v>66.551739999999995</v>
      </c>
      <c r="O6135" s="5">
        <f t="shared" ref="O6135:V6135" si="5257">O6136</f>
        <v>123424.55849</v>
      </c>
      <c r="P6135" s="5">
        <f t="shared" si="5257"/>
        <v>0</v>
      </c>
      <c r="Q6135" s="5">
        <f t="shared" si="5257"/>
        <v>0</v>
      </c>
      <c r="R6135" s="5">
        <f t="shared" si="5257"/>
        <v>0.97941999999999996</v>
      </c>
      <c r="S6135" s="5">
        <f t="shared" si="5257"/>
        <v>120094.59741</v>
      </c>
      <c r="T6135" s="5">
        <v>66.551739999999995</v>
      </c>
      <c r="U6135" s="5">
        <f t="shared" si="5257"/>
        <v>0</v>
      </c>
      <c r="V6135" s="36">
        <f t="shared" si="5257"/>
        <v>0.97941999999999996</v>
      </c>
      <c r="W6135" s="5">
        <f t="shared" si="5214"/>
        <v>100</v>
      </c>
      <c r="X6135" s="26"/>
    </row>
    <row r="6136" spans="1:25" ht="31.5" x14ac:dyDescent="0.25">
      <c r="A6136" s="4" t="s">
        <v>393</v>
      </c>
      <c r="B6136" s="4" t="s">
        <v>1318</v>
      </c>
      <c r="C6136" s="4" t="s">
        <v>25</v>
      </c>
      <c r="D6136" s="4"/>
      <c r="E6136" s="14" t="s">
        <v>728</v>
      </c>
      <c r="F6136" s="5">
        <f t="shared" ref="F6136:K6136" si="5258">F6137+F6139</f>
        <v>0</v>
      </c>
      <c r="G6136" s="5">
        <f t="shared" si="5258"/>
        <v>0</v>
      </c>
      <c r="H6136" s="5">
        <f t="shared" si="5258"/>
        <v>0</v>
      </c>
      <c r="I6136" s="5">
        <f t="shared" si="5258"/>
        <v>0</v>
      </c>
      <c r="J6136" s="5">
        <f t="shared" si="5258"/>
        <v>0</v>
      </c>
      <c r="K6136" s="5">
        <f t="shared" si="5258"/>
        <v>0</v>
      </c>
      <c r="L6136" s="5">
        <f>L6137+L6139+L6141</f>
        <v>239650.45</v>
      </c>
      <c r="M6136" s="5">
        <f t="shared" si="5190"/>
        <v>239650.45</v>
      </c>
      <c r="N6136" s="5">
        <v>100954.1</v>
      </c>
      <c r="O6136" s="5">
        <f t="shared" ref="O6136:V6136" si="5259">O6137+O6139+O6141</f>
        <v>123424.55849</v>
      </c>
      <c r="P6136" s="5">
        <f t="shared" si="5259"/>
        <v>0</v>
      </c>
      <c r="Q6136" s="5">
        <f t="shared" si="5259"/>
        <v>0</v>
      </c>
      <c r="R6136" s="5">
        <f t="shared" si="5259"/>
        <v>0.97941999999999996</v>
      </c>
      <c r="S6136" s="5">
        <f t="shared" si="5259"/>
        <v>120094.59741</v>
      </c>
      <c r="T6136" s="5">
        <v>100894.34232</v>
      </c>
      <c r="U6136" s="5">
        <f t="shared" si="5259"/>
        <v>0</v>
      </c>
      <c r="V6136" s="36">
        <f t="shared" si="5259"/>
        <v>0.97941999999999996</v>
      </c>
      <c r="W6136" s="5">
        <f t="shared" si="5214"/>
        <v>99.940807079653013</v>
      </c>
      <c r="X6136" s="26"/>
    </row>
    <row r="6137" spans="1:25" ht="31.5" x14ac:dyDescent="0.25">
      <c r="A6137" s="4" t="s">
        <v>393</v>
      </c>
      <c r="B6137" s="4" t="s">
        <v>1318</v>
      </c>
      <c r="C6137" s="4" t="s">
        <v>26</v>
      </c>
      <c r="D6137" s="4"/>
      <c r="E6137" s="14" t="s">
        <v>731</v>
      </c>
      <c r="F6137" s="5">
        <f t="shared" si="5256"/>
        <v>0</v>
      </c>
      <c r="G6137" s="5">
        <f t="shared" si="5256"/>
        <v>0</v>
      </c>
      <c r="H6137" s="5">
        <f t="shared" si="5256"/>
        <v>0</v>
      </c>
      <c r="I6137" s="5">
        <f t="shared" si="5256"/>
        <v>0</v>
      </c>
      <c r="J6137" s="5">
        <f t="shared" si="5256"/>
        <v>0</v>
      </c>
      <c r="K6137" s="5">
        <f t="shared" si="5256"/>
        <v>0</v>
      </c>
      <c r="L6137" s="5">
        <f t="shared" si="5256"/>
        <v>0</v>
      </c>
      <c r="M6137" s="5">
        <f t="shared" ref="M6137:M6199" si="5260">F6137+I6137+L6137</f>
        <v>0</v>
      </c>
      <c r="N6137" s="5">
        <v>100954.1</v>
      </c>
      <c r="O6137" s="5">
        <f>O6138</f>
        <v>0</v>
      </c>
      <c r="P6137" s="5">
        <f t="shared" ref="P6137:V6137" si="5261">P6138</f>
        <v>0</v>
      </c>
      <c r="Q6137" s="5">
        <f t="shared" si="5261"/>
        <v>0</v>
      </c>
      <c r="R6137" s="5">
        <f t="shared" si="5261"/>
        <v>0</v>
      </c>
      <c r="S6137" s="5">
        <f t="shared" si="5261"/>
        <v>0</v>
      </c>
      <c r="T6137" s="5">
        <v>100894.34232</v>
      </c>
      <c r="U6137" s="5">
        <f t="shared" si="5261"/>
        <v>0</v>
      </c>
      <c r="V6137" s="36">
        <f t="shared" si="5261"/>
        <v>0</v>
      </c>
      <c r="W6137" s="5">
        <f t="shared" si="5214"/>
        <v>99.940807079653013</v>
      </c>
      <c r="X6137" s="26"/>
      <c r="Y6137" s="2" t="s">
        <v>1236</v>
      </c>
    </row>
    <row r="6138" spans="1:25" ht="31.5" x14ac:dyDescent="0.25">
      <c r="A6138" s="4" t="s">
        <v>393</v>
      </c>
      <c r="B6138" s="4" t="s">
        <v>1318</v>
      </c>
      <c r="C6138" s="4" t="s">
        <v>27</v>
      </c>
      <c r="D6138" s="4"/>
      <c r="E6138" s="14" t="s">
        <v>722</v>
      </c>
      <c r="F6138" s="5"/>
      <c r="G6138" s="5"/>
      <c r="H6138" s="5"/>
      <c r="I6138" s="5"/>
      <c r="J6138" s="5"/>
      <c r="K6138" s="5"/>
      <c r="L6138" s="5"/>
      <c r="M6138" s="5">
        <f t="shared" si="5260"/>
        <v>0</v>
      </c>
      <c r="N6138" s="5">
        <v>95916.060240000006</v>
      </c>
      <c r="O6138" s="5">
        <v>0</v>
      </c>
      <c r="P6138" s="5">
        <v>0</v>
      </c>
      <c r="Q6138" s="5">
        <v>0</v>
      </c>
      <c r="R6138" s="5">
        <v>0</v>
      </c>
      <c r="S6138" s="5">
        <v>0</v>
      </c>
      <c r="T6138" s="5">
        <v>95856.302559999996</v>
      </c>
      <c r="U6138" s="5">
        <v>0</v>
      </c>
      <c r="V6138" s="36">
        <v>0</v>
      </c>
      <c r="W6138" s="5">
        <f t="shared" si="5214"/>
        <v>99.937697941459973</v>
      </c>
      <c r="X6138" s="26"/>
      <c r="Y6138" s="2" t="s">
        <v>1236</v>
      </c>
    </row>
    <row r="6139" spans="1:25" ht="78.75" x14ac:dyDescent="0.25">
      <c r="A6139" s="4" t="s">
        <v>393</v>
      </c>
      <c r="B6139" s="4" t="s">
        <v>1318</v>
      </c>
      <c r="C6139" s="4" t="s">
        <v>27</v>
      </c>
      <c r="D6139" s="4" t="s">
        <v>18</v>
      </c>
      <c r="E6139" s="14" t="s">
        <v>462</v>
      </c>
      <c r="F6139" s="5">
        <f t="shared" ref="F6139:L6139" si="5262">F6140</f>
        <v>0</v>
      </c>
      <c r="G6139" s="5">
        <f t="shared" si="5262"/>
        <v>0</v>
      </c>
      <c r="H6139" s="5">
        <f t="shared" si="5262"/>
        <v>0</v>
      </c>
      <c r="I6139" s="5">
        <f t="shared" si="5262"/>
        <v>0</v>
      </c>
      <c r="J6139" s="5">
        <f t="shared" si="5262"/>
        <v>0</v>
      </c>
      <c r="K6139" s="5">
        <f t="shared" si="5262"/>
        <v>0</v>
      </c>
      <c r="L6139" s="5">
        <f t="shared" si="5262"/>
        <v>0</v>
      </c>
      <c r="M6139" s="5">
        <f t="shared" si="5260"/>
        <v>0</v>
      </c>
      <c r="N6139" s="5">
        <v>95916.060240000006</v>
      </c>
      <c r="O6139" s="5">
        <f>O6140</f>
        <v>0</v>
      </c>
      <c r="P6139" s="5">
        <f t="shared" ref="P6139:V6139" si="5263">P6140</f>
        <v>0</v>
      </c>
      <c r="Q6139" s="5">
        <f t="shared" si="5263"/>
        <v>0</v>
      </c>
      <c r="R6139" s="5">
        <f t="shared" si="5263"/>
        <v>0</v>
      </c>
      <c r="S6139" s="5">
        <f t="shared" si="5263"/>
        <v>0</v>
      </c>
      <c r="T6139" s="5">
        <v>95856.302559999996</v>
      </c>
      <c r="U6139" s="5">
        <f t="shared" si="5263"/>
        <v>0</v>
      </c>
      <c r="V6139" s="36">
        <f t="shared" si="5263"/>
        <v>0</v>
      </c>
      <c r="W6139" s="5">
        <f t="shared" si="5214"/>
        <v>99.937697941459973</v>
      </c>
      <c r="X6139" s="26"/>
      <c r="Y6139" s="2" t="s">
        <v>1236</v>
      </c>
    </row>
    <row r="6140" spans="1:25" ht="31.5" x14ac:dyDescent="0.25">
      <c r="A6140" s="4" t="s">
        <v>393</v>
      </c>
      <c r="B6140" s="4" t="s">
        <v>1318</v>
      </c>
      <c r="C6140" s="4" t="s">
        <v>27</v>
      </c>
      <c r="D6140" s="4" t="s">
        <v>28</v>
      </c>
      <c r="E6140" s="14" t="s">
        <v>464</v>
      </c>
      <c r="F6140" s="5"/>
      <c r="G6140" s="5"/>
      <c r="H6140" s="5"/>
      <c r="I6140" s="5"/>
      <c r="J6140" s="5"/>
      <c r="K6140" s="5"/>
      <c r="L6140" s="5"/>
      <c r="M6140" s="5">
        <f t="shared" si="5260"/>
        <v>0</v>
      </c>
      <c r="N6140" s="5">
        <v>95916.060240000006</v>
      </c>
      <c r="O6140" s="5">
        <v>0</v>
      </c>
      <c r="P6140" s="5">
        <v>0</v>
      </c>
      <c r="Q6140" s="5">
        <v>0</v>
      </c>
      <c r="R6140" s="5">
        <v>0</v>
      </c>
      <c r="S6140" s="5">
        <v>0</v>
      </c>
      <c r="T6140" s="5">
        <v>95856.302559999996</v>
      </c>
      <c r="U6140" s="5">
        <v>0</v>
      </c>
      <c r="V6140" s="36">
        <v>0</v>
      </c>
      <c r="W6140" s="5">
        <f t="shared" si="5214"/>
        <v>99.937697941459973</v>
      </c>
      <c r="X6140" s="26"/>
      <c r="Y6140" s="2" t="s">
        <v>1236</v>
      </c>
    </row>
    <row r="6141" spans="1:25" ht="31.5" x14ac:dyDescent="0.25">
      <c r="A6141" s="4" t="s">
        <v>393</v>
      </c>
      <c r="B6141" s="4" t="s">
        <v>1318</v>
      </c>
      <c r="C6141" s="4" t="s">
        <v>29</v>
      </c>
      <c r="D6141" s="4"/>
      <c r="E6141" s="14" t="s">
        <v>723</v>
      </c>
      <c r="F6141" s="5"/>
      <c r="G6141" s="5"/>
      <c r="H6141" s="5"/>
      <c r="I6141" s="5"/>
      <c r="J6141" s="5"/>
      <c r="K6141" s="5"/>
      <c r="L6141" s="5">
        <f>L6142+L6144</f>
        <v>239650.45</v>
      </c>
      <c r="M6141" s="5">
        <f t="shared" ref="M6141:M6146" si="5264">L6141</f>
        <v>239650.45</v>
      </c>
      <c r="N6141" s="5">
        <v>5038.0397599999997</v>
      </c>
      <c r="O6141" s="5">
        <f t="shared" ref="O6141:V6141" si="5265">O6142+O6144</f>
        <v>123424.55849</v>
      </c>
      <c r="P6141" s="5">
        <f t="shared" si="5265"/>
        <v>0</v>
      </c>
      <c r="Q6141" s="5">
        <f t="shared" si="5265"/>
        <v>0</v>
      </c>
      <c r="R6141" s="5">
        <f t="shared" si="5265"/>
        <v>0.97941999999999996</v>
      </c>
      <c r="S6141" s="5">
        <f t="shared" si="5265"/>
        <v>120094.59741</v>
      </c>
      <c r="T6141" s="5">
        <v>5038.0397599999997</v>
      </c>
      <c r="U6141" s="5">
        <f t="shared" si="5265"/>
        <v>0</v>
      </c>
      <c r="V6141" s="36">
        <f t="shared" si="5265"/>
        <v>0.97941999999999996</v>
      </c>
      <c r="W6141" s="5">
        <f t="shared" si="5214"/>
        <v>100</v>
      </c>
      <c r="X6141" s="26"/>
    </row>
    <row r="6142" spans="1:25" ht="78.75" x14ac:dyDescent="0.25">
      <c r="A6142" s="4" t="s">
        <v>393</v>
      </c>
      <c r="B6142" s="4" t="s">
        <v>1318</v>
      </c>
      <c r="C6142" s="4" t="s">
        <v>29</v>
      </c>
      <c r="D6142" s="4" t="s">
        <v>18</v>
      </c>
      <c r="E6142" s="14" t="s">
        <v>462</v>
      </c>
      <c r="F6142" s="5"/>
      <c r="G6142" s="5"/>
      <c r="H6142" s="5"/>
      <c r="I6142" s="5"/>
      <c r="J6142" s="5"/>
      <c r="K6142" s="5"/>
      <c r="L6142" s="5">
        <f>L6143</f>
        <v>234639.50300000003</v>
      </c>
      <c r="M6142" s="5">
        <f t="shared" si="5264"/>
        <v>234639.50300000003</v>
      </c>
      <c r="N6142" s="5">
        <v>0.97941999999999996</v>
      </c>
      <c r="O6142" s="5">
        <f t="shared" ref="O6142:V6142" si="5266">O6143</f>
        <v>120094.59741</v>
      </c>
      <c r="P6142" s="5">
        <f t="shared" si="5266"/>
        <v>0</v>
      </c>
      <c r="Q6142" s="5">
        <f t="shared" si="5266"/>
        <v>0</v>
      </c>
      <c r="R6142" s="5">
        <f t="shared" si="5266"/>
        <v>0.97941999999999996</v>
      </c>
      <c r="S6142" s="5">
        <f t="shared" si="5266"/>
        <v>120094.59741</v>
      </c>
      <c r="T6142" s="5">
        <v>0.97941999999999996</v>
      </c>
      <c r="U6142" s="5">
        <f t="shared" si="5266"/>
        <v>0</v>
      </c>
      <c r="V6142" s="36">
        <f t="shared" si="5266"/>
        <v>0.97941999999999996</v>
      </c>
      <c r="W6142" s="5">
        <f t="shared" si="5214"/>
        <v>100</v>
      </c>
      <c r="X6142" s="26"/>
    </row>
    <row r="6143" spans="1:25" ht="31.5" x14ac:dyDescent="0.25">
      <c r="A6143" s="4" t="s">
        <v>393</v>
      </c>
      <c r="B6143" s="4" t="s">
        <v>1318</v>
      </c>
      <c r="C6143" s="4" t="s">
        <v>29</v>
      </c>
      <c r="D6143" s="4" t="s">
        <v>28</v>
      </c>
      <c r="E6143" s="14" t="s">
        <v>464</v>
      </c>
      <c r="F6143" s="5"/>
      <c r="G6143" s="5"/>
      <c r="H6143" s="5"/>
      <c r="I6143" s="5"/>
      <c r="J6143" s="5"/>
      <c r="K6143" s="5"/>
      <c r="L6143" s="5">
        <f>55643.81+492.769+37982.145+189.619+21455.047+1150.397+38937.929+45673.002+712.689+31804.363+597.733</f>
        <v>234639.50300000003</v>
      </c>
      <c r="M6143" s="5">
        <f t="shared" si="5264"/>
        <v>234639.50300000003</v>
      </c>
      <c r="N6143" s="5">
        <v>0.97941999999999996</v>
      </c>
      <c r="O6143" s="5">
        <v>120094.59741</v>
      </c>
      <c r="P6143" s="5">
        <v>0</v>
      </c>
      <c r="Q6143" s="5">
        <v>0</v>
      </c>
      <c r="R6143" s="5">
        <f>N6143</f>
        <v>0.97941999999999996</v>
      </c>
      <c r="S6143" s="5">
        <f>O6143</f>
        <v>120094.59741</v>
      </c>
      <c r="T6143" s="5">
        <v>0.97941999999999996</v>
      </c>
      <c r="U6143" s="5">
        <v>0</v>
      </c>
      <c r="V6143" s="36">
        <f>T6143</f>
        <v>0.97941999999999996</v>
      </c>
      <c r="W6143" s="5">
        <f t="shared" si="5214"/>
        <v>100</v>
      </c>
      <c r="X6143" s="26"/>
    </row>
    <row r="6144" spans="1:25" ht="31.5" x14ac:dyDescent="0.25">
      <c r="A6144" s="4" t="s">
        <v>393</v>
      </c>
      <c r="B6144" s="4" t="s">
        <v>1318</v>
      </c>
      <c r="C6144" s="4" t="s">
        <v>29</v>
      </c>
      <c r="D6144" s="4" t="s">
        <v>11</v>
      </c>
      <c r="E6144" s="14" t="s">
        <v>465</v>
      </c>
      <c r="F6144" s="5"/>
      <c r="G6144" s="5"/>
      <c r="H6144" s="5"/>
      <c r="I6144" s="5"/>
      <c r="J6144" s="5"/>
      <c r="K6144" s="5"/>
      <c r="L6144" s="5">
        <f>L6145</f>
        <v>5010.9470000000001</v>
      </c>
      <c r="M6144" s="5">
        <f t="shared" si="5264"/>
        <v>5010.9470000000001</v>
      </c>
      <c r="N6144" s="5">
        <v>5037.06034</v>
      </c>
      <c r="O6144" s="5">
        <f t="shared" ref="O6144:V6144" si="5267">O6145</f>
        <v>3329.96108</v>
      </c>
      <c r="P6144" s="5">
        <f t="shared" si="5267"/>
        <v>0</v>
      </c>
      <c r="Q6144" s="5">
        <f t="shared" si="5267"/>
        <v>0</v>
      </c>
      <c r="R6144" s="5">
        <f t="shared" si="5267"/>
        <v>0</v>
      </c>
      <c r="S6144" s="5">
        <f t="shared" si="5267"/>
        <v>0</v>
      </c>
      <c r="T6144" s="5">
        <v>5037.06034</v>
      </c>
      <c r="U6144" s="5">
        <f t="shared" si="5267"/>
        <v>0</v>
      </c>
      <c r="V6144" s="36">
        <f t="shared" si="5267"/>
        <v>0</v>
      </c>
      <c r="W6144" s="5">
        <f t="shared" si="5214"/>
        <v>100</v>
      </c>
      <c r="X6144" s="26"/>
    </row>
    <row r="6145" spans="1:24" ht="31.5" x14ac:dyDescent="0.25">
      <c r="A6145" s="4" t="s">
        <v>393</v>
      </c>
      <c r="B6145" s="4" t="s">
        <v>1318</v>
      </c>
      <c r="C6145" s="4" t="s">
        <v>29</v>
      </c>
      <c r="D6145" s="4" t="s">
        <v>12</v>
      </c>
      <c r="E6145" s="14" t="s">
        <v>466</v>
      </c>
      <c r="F6145" s="5"/>
      <c r="G6145" s="5"/>
      <c r="H6145" s="5"/>
      <c r="I6145" s="5"/>
      <c r="J6145" s="5"/>
      <c r="K6145" s="5"/>
      <c r="L6145" s="5">
        <f>1067.672+778.155+425.043+1268.783+1203.208-100+368.086</f>
        <v>5010.9470000000001</v>
      </c>
      <c r="M6145" s="5">
        <f t="shared" si="5264"/>
        <v>5010.9470000000001</v>
      </c>
      <c r="N6145" s="5">
        <v>5037.06034</v>
      </c>
      <c r="O6145" s="5">
        <v>3329.96108</v>
      </c>
      <c r="P6145" s="5">
        <v>0</v>
      </c>
      <c r="Q6145" s="5">
        <v>0</v>
      </c>
      <c r="R6145" s="5">
        <v>0</v>
      </c>
      <c r="S6145" s="5">
        <v>0</v>
      </c>
      <c r="T6145" s="5">
        <v>5037.06034</v>
      </c>
      <c r="U6145" s="5">
        <v>0</v>
      </c>
      <c r="V6145" s="36">
        <v>0</v>
      </c>
      <c r="W6145" s="5">
        <f t="shared" si="5214"/>
        <v>100</v>
      </c>
      <c r="X6145" s="26"/>
    </row>
    <row r="6146" spans="1:24" ht="47.25" x14ac:dyDescent="0.25">
      <c r="A6146" s="4" t="s">
        <v>393</v>
      </c>
      <c r="B6146" s="4" t="s">
        <v>1318</v>
      </c>
      <c r="C6146" s="4" t="s">
        <v>36</v>
      </c>
      <c r="D6146" s="4"/>
      <c r="E6146" s="14" t="s">
        <v>732</v>
      </c>
      <c r="F6146" s="5"/>
      <c r="G6146" s="5"/>
      <c r="H6146" s="5"/>
      <c r="I6146" s="5"/>
      <c r="J6146" s="5"/>
      <c r="K6146" s="5"/>
      <c r="L6146" s="5">
        <f>L6147</f>
        <v>10676.66</v>
      </c>
      <c r="M6146" s="5">
        <f t="shared" si="5264"/>
        <v>10676.66</v>
      </c>
      <c r="N6146" s="5">
        <v>17574.34923</v>
      </c>
      <c r="O6146" s="5">
        <f t="shared" ref="O6146:V6147" si="5268">O6147</f>
        <v>5135.7839999999997</v>
      </c>
      <c r="P6146" s="5">
        <f t="shared" si="5268"/>
        <v>0</v>
      </c>
      <c r="Q6146" s="5">
        <f t="shared" si="5268"/>
        <v>0</v>
      </c>
      <c r="R6146" s="5">
        <f t="shared" si="5268"/>
        <v>0</v>
      </c>
      <c r="S6146" s="5">
        <f t="shared" si="5268"/>
        <v>0</v>
      </c>
      <c r="T6146" s="5">
        <v>17574.34923</v>
      </c>
      <c r="U6146" s="5">
        <f t="shared" si="5268"/>
        <v>0</v>
      </c>
      <c r="V6146" s="36">
        <f t="shared" si="5268"/>
        <v>0</v>
      </c>
      <c r="W6146" s="5">
        <f t="shared" si="5214"/>
        <v>100</v>
      </c>
      <c r="X6146" s="26"/>
    </row>
    <row r="6147" spans="1:24" ht="31.5" x14ac:dyDescent="0.25">
      <c r="A6147" s="4" t="s">
        <v>393</v>
      </c>
      <c r="B6147" s="4" t="s">
        <v>1318</v>
      </c>
      <c r="C6147" s="4" t="s">
        <v>43</v>
      </c>
      <c r="D6147" s="4"/>
      <c r="E6147" s="14" t="s">
        <v>733</v>
      </c>
      <c r="F6147" s="5"/>
      <c r="G6147" s="5"/>
      <c r="H6147" s="5"/>
      <c r="I6147" s="5"/>
      <c r="J6147" s="5"/>
      <c r="K6147" s="5"/>
      <c r="L6147" s="5">
        <f>L6148</f>
        <v>10676.66</v>
      </c>
      <c r="M6147" s="5">
        <f t="shared" ref="M6147:M6153" si="5269">L6147</f>
        <v>10676.66</v>
      </c>
      <c r="N6147" s="5">
        <v>17574.34923</v>
      </c>
      <c r="O6147" s="5">
        <f t="shared" si="5268"/>
        <v>5135.7839999999997</v>
      </c>
      <c r="P6147" s="5">
        <f t="shared" si="5268"/>
        <v>0</v>
      </c>
      <c r="Q6147" s="5">
        <f t="shared" si="5268"/>
        <v>0</v>
      </c>
      <c r="R6147" s="5">
        <f t="shared" si="5268"/>
        <v>0</v>
      </c>
      <c r="S6147" s="5">
        <f t="shared" si="5268"/>
        <v>0</v>
      </c>
      <c r="T6147" s="5">
        <v>17574.34923</v>
      </c>
      <c r="U6147" s="5">
        <f t="shared" si="5268"/>
        <v>0</v>
      </c>
      <c r="V6147" s="36">
        <f t="shared" si="5268"/>
        <v>0</v>
      </c>
      <c r="W6147" s="5">
        <f t="shared" si="5214"/>
        <v>100</v>
      </c>
      <c r="X6147" s="26"/>
    </row>
    <row r="6148" spans="1:24" ht="31.5" x14ac:dyDescent="0.25">
      <c r="A6148" s="4" t="s">
        <v>393</v>
      </c>
      <c r="B6148" s="4" t="s">
        <v>1318</v>
      </c>
      <c r="C6148" s="4" t="s">
        <v>44</v>
      </c>
      <c r="D6148" s="4"/>
      <c r="E6148" s="14" t="s">
        <v>734</v>
      </c>
      <c r="F6148" s="5"/>
      <c r="G6148" s="5"/>
      <c r="H6148" s="5"/>
      <c r="I6148" s="5"/>
      <c r="J6148" s="5"/>
      <c r="K6148" s="5"/>
      <c r="L6148" s="5">
        <f>L6149+L6151</f>
        <v>10676.66</v>
      </c>
      <c r="M6148" s="5">
        <f t="shared" si="5269"/>
        <v>10676.66</v>
      </c>
      <c r="N6148" s="5">
        <v>17574.34923</v>
      </c>
      <c r="O6148" s="5">
        <f t="shared" ref="O6148:V6148" si="5270">O6149+O6151</f>
        <v>5135.7839999999997</v>
      </c>
      <c r="P6148" s="5">
        <f t="shared" si="5270"/>
        <v>0</v>
      </c>
      <c r="Q6148" s="5">
        <f t="shared" si="5270"/>
        <v>0</v>
      </c>
      <c r="R6148" s="5">
        <f t="shared" si="5270"/>
        <v>0</v>
      </c>
      <c r="S6148" s="5">
        <f t="shared" si="5270"/>
        <v>0</v>
      </c>
      <c r="T6148" s="5">
        <v>17574.34923</v>
      </c>
      <c r="U6148" s="5">
        <f t="shared" si="5270"/>
        <v>0</v>
      </c>
      <c r="V6148" s="36">
        <f t="shared" si="5270"/>
        <v>0</v>
      </c>
      <c r="W6148" s="5">
        <f t="shared" si="5214"/>
        <v>100</v>
      </c>
      <c r="X6148" s="26"/>
    </row>
    <row r="6149" spans="1:24" x14ac:dyDescent="0.25">
      <c r="A6149" s="4" t="s">
        <v>393</v>
      </c>
      <c r="B6149" s="4" t="s">
        <v>1318</v>
      </c>
      <c r="C6149" s="4" t="s">
        <v>44</v>
      </c>
      <c r="D6149" s="4" t="s">
        <v>13</v>
      </c>
      <c r="E6149" s="14" t="s">
        <v>480</v>
      </c>
      <c r="F6149" s="5"/>
      <c r="G6149" s="5"/>
      <c r="H6149" s="5"/>
      <c r="I6149" s="5"/>
      <c r="J6149" s="5"/>
      <c r="K6149" s="5"/>
      <c r="L6149" s="5">
        <f>L6150</f>
        <v>7472.4459999999999</v>
      </c>
      <c r="M6149" s="5">
        <f t="shared" si="5269"/>
        <v>7472.4459999999999</v>
      </c>
      <c r="N6149" s="5">
        <v>17574.34923</v>
      </c>
      <c r="O6149" s="5">
        <f t="shared" ref="O6149:V6149" si="5271">O6150</f>
        <v>1608.4840799999999</v>
      </c>
      <c r="P6149" s="5">
        <f t="shared" si="5271"/>
        <v>0</v>
      </c>
      <c r="Q6149" s="5">
        <f t="shared" si="5271"/>
        <v>0</v>
      </c>
      <c r="R6149" s="5">
        <f t="shared" si="5271"/>
        <v>0</v>
      </c>
      <c r="S6149" s="5">
        <f t="shared" si="5271"/>
        <v>0</v>
      </c>
      <c r="T6149" s="5">
        <v>17574.34923</v>
      </c>
      <c r="U6149" s="5">
        <f t="shared" si="5271"/>
        <v>0</v>
      </c>
      <c r="V6149" s="36">
        <f t="shared" si="5271"/>
        <v>0</v>
      </c>
      <c r="W6149" s="5">
        <f t="shared" si="5214"/>
        <v>100</v>
      </c>
      <c r="X6149" s="26"/>
    </row>
    <row r="6150" spans="1:24" x14ac:dyDescent="0.25">
      <c r="A6150" s="4" t="s">
        <v>393</v>
      </c>
      <c r="B6150" s="4" t="s">
        <v>1318</v>
      </c>
      <c r="C6150" s="4" t="s">
        <v>44</v>
      </c>
      <c r="D6150" s="4" t="s">
        <v>14</v>
      </c>
      <c r="E6150" s="14" t="s">
        <v>482</v>
      </c>
      <c r="F6150" s="5"/>
      <c r="G6150" s="5"/>
      <c r="H6150" s="5"/>
      <c r="I6150" s="5"/>
      <c r="J6150" s="5"/>
      <c r="K6150" s="5"/>
      <c r="L6150" s="5">
        <f>1181.5+1356+568.47+4366.476</f>
        <v>7472.4459999999999</v>
      </c>
      <c r="M6150" s="5">
        <f t="shared" si="5269"/>
        <v>7472.4459999999999</v>
      </c>
      <c r="N6150" s="5">
        <v>17574.34923</v>
      </c>
      <c r="O6150" s="5">
        <v>1608.4840799999999</v>
      </c>
      <c r="P6150" s="5">
        <v>0</v>
      </c>
      <c r="Q6150" s="5">
        <v>0</v>
      </c>
      <c r="R6150" s="5">
        <v>0</v>
      </c>
      <c r="S6150" s="5">
        <v>0</v>
      </c>
      <c r="T6150" s="5">
        <v>17574.34923</v>
      </c>
      <c r="U6150" s="5">
        <v>0</v>
      </c>
      <c r="V6150" s="36">
        <v>0</v>
      </c>
      <c r="W6150" s="5">
        <f t="shared" si="5214"/>
        <v>100</v>
      </c>
      <c r="X6150" s="26"/>
    </row>
    <row r="6151" spans="1:24" ht="47.25" hidden="1" x14ac:dyDescent="0.25">
      <c r="A6151" s="4" t="s">
        <v>393</v>
      </c>
      <c r="B6151" s="4" t="s">
        <v>1318</v>
      </c>
      <c r="C6151" s="4" t="s">
        <v>1081</v>
      </c>
      <c r="D6151" s="4"/>
      <c r="E6151" s="14" t="s">
        <v>1083</v>
      </c>
      <c r="F6151" s="5"/>
      <c r="G6151" s="5"/>
      <c r="H6151" s="5"/>
      <c r="I6151" s="5"/>
      <c r="J6151" s="5"/>
      <c r="K6151" s="5"/>
      <c r="L6151" s="5">
        <f>L6152+L6153</f>
        <v>3204.2140000000004</v>
      </c>
      <c r="M6151" s="5">
        <f t="shared" si="5269"/>
        <v>3204.2140000000004</v>
      </c>
      <c r="N6151" s="5">
        <v>0</v>
      </c>
      <c r="O6151" s="5">
        <f t="shared" ref="O6151:V6151" si="5272">O6152+O6153</f>
        <v>3527.2999199999999</v>
      </c>
      <c r="P6151" s="5">
        <f t="shared" si="5272"/>
        <v>0</v>
      </c>
      <c r="Q6151" s="5">
        <f t="shared" si="5272"/>
        <v>0</v>
      </c>
      <c r="R6151" s="5">
        <f t="shared" si="5272"/>
        <v>0</v>
      </c>
      <c r="S6151" s="5">
        <f t="shared" si="5272"/>
        <v>0</v>
      </c>
      <c r="T6151" s="5">
        <v>0</v>
      </c>
      <c r="U6151" s="5">
        <f t="shared" si="5272"/>
        <v>0</v>
      </c>
      <c r="V6151" s="36">
        <f t="shared" si="5272"/>
        <v>0</v>
      </c>
      <c r="W6151" s="5" t="e">
        <f t="shared" si="5214"/>
        <v>#DIV/0!</v>
      </c>
      <c r="X6151" s="24" t="s">
        <v>1214</v>
      </c>
    </row>
    <row r="6152" spans="1:24" ht="31.5" hidden="1" x14ac:dyDescent="0.25">
      <c r="A6152" s="4" t="s">
        <v>393</v>
      </c>
      <c r="B6152" s="4" t="s">
        <v>1318</v>
      </c>
      <c r="C6152" s="4" t="s">
        <v>1082</v>
      </c>
      <c r="D6152" s="4"/>
      <c r="E6152" s="14" t="s">
        <v>1084</v>
      </c>
      <c r="F6152" s="5"/>
      <c r="G6152" s="5"/>
      <c r="H6152" s="5"/>
      <c r="I6152" s="5"/>
      <c r="J6152" s="5"/>
      <c r="K6152" s="5"/>
      <c r="L6152" s="5">
        <f>1936+821.05+90+248.8+37.4</f>
        <v>3133.2500000000005</v>
      </c>
      <c r="M6152" s="5">
        <f t="shared" si="5269"/>
        <v>3133.2500000000005</v>
      </c>
      <c r="N6152" s="5">
        <v>0</v>
      </c>
      <c r="O6152" s="5">
        <v>2644.1869999999999</v>
      </c>
      <c r="P6152" s="5">
        <v>0</v>
      </c>
      <c r="Q6152" s="5">
        <v>0</v>
      </c>
      <c r="R6152" s="5">
        <v>0</v>
      </c>
      <c r="S6152" s="5">
        <v>0</v>
      </c>
      <c r="T6152" s="5">
        <v>0</v>
      </c>
      <c r="U6152" s="5">
        <v>0</v>
      </c>
      <c r="V6152" s="36">
        <v>0</v>
      </c>
      <c r="W6152" s="5" t="e">
        <f t="shared" si="5214"/>
        <v>#DIV/0!</v>
      </c>
      <c r="X6152" s="24" t="s">
        <v>1214</v>
      </c>
    </row>
    <row r="6153" spans="1:24" ht="31.5" hidden="1" x14ac:dyDescent="0.25">
      <c r="A6153" s="4" t="s">
        <v>393</v>
      </c>
      <c r="B6153" s="4" t="s">
        <v>1318</v>
      </c>
      <c r="C6153" s="4" t="s">
        <v>1082</v>
      </c>
      <c r="D6153" s="4" t="s">
        <v>11</v>
      </c>
      <c r="E6153" s="14" t="s">
        <v>465</v>
      </c>
      <c r="F6153" s="5"/>
      <c r="G6153" s="5"/>
      <c r="H6153" s="5"/>
      <c r="I6153" s="5"/>
      <c r="J6153" s="5"/>
      <c r="K6153" s="5"/>
      <c r="L6153" s="5">
        <f>19.7+51.264</f>
        <v>70.963999999999999</v>
      </c>
      <c r="M6153" s="5">
        <f t="shared" si="5269"/>
        <v>70.963999999999999</v>
      </c>
      <c r="N6153" s="5">
        <v>0</v>
      </c>
      <c r="O6153" s="5">
        <v>883.11292000000003</v>
      </c>
      <c r="P6153" s="5">
        <v>0</v>
      </c>
      <c r="Q6153" s="5">
        <v>0</v>
      </c>
      <c r="R6153" s="5">
        <v>0</v>
      </c>
      <c r="S6153" s="5">
        <v>0</v>
      </c>
      <c r="T6153" s="5">
        <v>0</v>
      </c>
      <c r="U6153" s="5">
        <v>0</v>
      </c>
      <c r="V6153" s="36">
        <v>0</v>
      </c>
      <c r="W6153" s="5" t="e">
        <f t="shared" si="5214"/>
        <v>#DIV/0!</v>
      </c>
      <c r="X6153" s="24" t="s">
        <v>1214</v>
      </c>
    </row>
    <row r="6154" spans="1:24" s="10" customFormat="1" ht="31.5" hidden="1" x14ac:dyDescent="0.25">
      <c r="A6154" s="4" t="s">
        <v>393</v>
      </c>
      <c r="B6154" s="4" t="s">
        <v>1318</v>
      </c>
      <c r="C6154" s="4" t="s">
        <v>1082</v>
      </c>
      <c r="D6154" s="4" t="s">
        <v>12</v>
      </c>
      <c r="E6154" s="14" t="s">
        <v>466</v>
      </c>
      <c r="F6154" s="11">
        <f t="shared" ref="F6154:L6154" si="5273">F6155+F6166</f>
        <v>34020</v>
      </c>
      <c r="G6154" s="11">
        <f t="shared" si="5273"/>
        <v>34020</v>
      </c>
      <c r="H6154" s="11">
        <f t="shared" si="5273"/>
        <v>34020</v>
      </c>
      <c r="I6154" s="11">
        <f t="shared" si="5273"/>
        <v>0</v>
      </c>
      <c r="J6154" s="11">
        <f t="shared" si="5273"/>
        <v>0</v>
      </c>
      <c r="K6154" s="11">
        <f t="shared" si="5273"/>
        <v>0</v>
      </c>
      <c r="L6154" s="11">
        <f t="shared" si="5273"/>
        <v>6322.84</v>
      </c>
      <c r="M6154" s="11">
        <f t="shared" si="5260"/>
        <v>40342.839999999997</v>
      </c>
      <c r="N6154" s="5">
        <v>0</v>
      </c>
      <c r="O6154" s="11">
        <f>O6155+O6166</f>
        <v>24254.189979999999</v>
      </c>
      <c r="P6154" s="11">
        <f t="shared" ref="P6154:V6154" si="5274">P6155+P6166</f>
        <v>0</v>
      </c>
      <c r="Q6154" s="11">
        <f t="shared" si="5274"/>
        <v>0</v>
      </c>
      <c r="R6154" s="11">
        <f t="shared" si="5274"/>
        <v>0</v>
      </c>
      <c r="S6154" s="11">
        <f t="shared" si="5274"/>
        <v>0</v>
      </c>
      <c r="T6154" s="5">
        <v>0</v>
      </c>
      <c r="U6154" s="11">
        <f t="shared" si="5274"/>
        <v>0</v>
      </c>
      <c r="V6154" s="35">
        <f t="shared" si="5274"/>
        <v>0</v>
      </c>
      <c r="W6154" s="5" t="e">
        <f t="shared" si="5214"/>
        <v>#DIV/0!</v>
      </c>
      <c r="X6154" s="24" t="s">
        <v>1214</v>
      </c>
    </row>
    <row r="6155" spans="1:24" x14ac:dyDescent="0.25">
      <c r="A6155" s="7" t="s">
        <v>393</v>
      </c>
      <c r="B6155" s="7" t="s">
        <v>30</v>
      </c>
      <c r="C6155" s="7"/>
      <c r="D6155" s="7"/>
      <c r="E6155" s="18" t="s">
        <v>427</v>
      </c>
      <c r="F6155" s="5">
        <f t="shared" ref="F6155:L6157" si="5275">F6156</f>
        <v>34020</v>
      </c>
      <c r="G6155" s="5">
        <f t="shared" si="5275"/>
        <v>34020</v>
      </c>
      <c r="H6155" s="5">
        <f t="shared" si="5275"/>
        <v>34020</v>
      </c>
      <c r="I6155" s="5">
        <f t="shared" si="5275"/>
        <v>0</v>
      </c>
      <c r="J6155" s="5">
        <f t="shared" si="5275"/>
        <v>0</v>
      </c>
      <c r="K6155" s="5">
        <f t="shared" si="5275"/>
        <v>0</v>
      </c>
      <c r="L6155" s="5">
        <f t="shared" si="5275"/>
        <v>6322.84</v>
      </c>
      <c r="M6155" s="5">
        <f t="shared" si="5260"/>
        <v>40342.839999999997</v>
      </c>
      <c r="N6155" s="8">
        <v>227194.92176</v>
      </c>
      <c r="O6155" s="5">
        <f t="shared" ref="O6155:O6157" si="5276">O6156</f>
        <v>24254.189979999999</v>
      </c>
      <c r="P6155" s="5">
        <f t="shared" ref="P6155:V6157" si="5277">P6156</f>
        <v>0</v>
      </c>
      <c r="Q6155" s="5">
        <f t="shared" si="5277"/>
        <v>0</v>
      </c>
      <c r="R6155" s="5">
        <f t="shared" si="5277"/>
        <v>0</v>
      </c>
      <c r="S6155" s="5">
        <f t="shared" si="5277"/>
        <v>0</v>
      </c>
      <c r="T6155" s="8">
        <v>227194.92176</v>
      </c>
      <c r="U6155" s="5">
        <f t="shared" si="5277"/>
        <v>0</v>
      </c>
      <c r="V6155" s="36">
        <f t="shared" si="5277"/>
        <v>0</v>
      </c>
      <c r="W6155" s="8">
        <f t="shared" ref="W6155:W6199" si="5278">T6155/N6155*100</f>
        <v>100</v>
      </c>
      <c r="X6155" s="26"/>
    </row>
    <row r="6156" spans="1:24" x14ac:dyDescent="0.25">
      <c r="A6156" s="9" t="s">
        <v>393</v>
      </c>
      <c r="B6156" s="9" t="s">
        <v>1345</v>
      </c>
      <c r="C6156" s="9"/>
      <c r="D6156" s="9"/>
      <c r="E6156" s="13" t="s">
        <v>444</v>
      </c>
      <c r="F6156" s="5">
        <f t="shared" si="5275"/>
        <v>34020</v>
      </c>
      <c r="G6156" s="5">
        <f t="shared" si="5275"/>
        <v>34020</v>
      </c>
      <c r="H6156" s="5">
        <f t="shared" si="5275"/>
        <v>34020</v>
      </c>
      <c r="I6156" s="5">
        <f t="shared" si="5275"/>
        <v>0</v>
      </c>
      <c r="J6156" s="5">
        <f t="shared" si="5275"/>
        <v>0</v>
      </c>
      <c r="K6156" s="5">
        <f t="shared" si="5275"/>
        <v>0</v>
      </c>
      <c r="L6156" s="5">
        <f t="shared" si="5275"/>
        <v>6322.84</v>
      </c>
      <c r="M6156" s="5">
        <f t="shared" si="5260"/>
        <v>40342.839999999997</v>
      </c>
      <c r="N6156" s="11">
        <v>208430.872</v>
      </c>
      <c r="O6156" s="5">
        <f t="shared" si="5276"/>
        <v>24254.189979999999</v>
      </c>
      <c r="P6156" s="5">
        <f t="shared" si="5277"/>
        <v>0</v>
      </c>
      <c r="Q6156" s="5">
        <f t="shared" si="5277"/>
        <v>0</v>
      </c>
      <c r="R6156" s="5">
        <f t="shared" si="5277"/>
        <v>0</v>
      </c>
      <c r="S6156" s="5">
        <f t="shared" si="5277"/>
        <v>0</v>
      </c>
      <c r="T6156" s="11">
        <v>208430.872</v>
      </c>
      <c r="U6156" s="5">
        <f t="shared" si="5277"/>
        <v>0</v>
      </c>
      <c r="V6156" s="36">
        <f t="shared" si="5277"/>
        <v>0</v>
      </c>
      <c r="W6156" s="11">
        <f t="shared" si="5278"/>
        <v>100</v>
      </c>
      <c r="X6156" s="26"/>
    </row>
    <row r="6157" spans="1:24" ht="31.5" x14ac:dyDescent="0.25">
      <c r="A6157" s="4" t="s">
        <v>393</v>
      </c>
      <c r="B6157" s="4" t="s">
        <v>1345</v>
      </c>
      <c r="C6157" s="4" t="s">
        <v>1147</v>
      </c>
      <c r="D6157" s="4"/>
      <c r="E6157" s="14" t="s">
        <v>1172</v>
      </c>
      <c r="F6157" s="5">
        <f t="shared" si="5275"/>
        <v>34020</v>
      </c>
      <c r="G6157" s="5">
        <f t="shared" si="5275"/>
        <v>34020</v>
      </c>
      <c r="H6157" s="5">
        <f t="shared" si="5275"/>
        <v>34020</v>
      </c>
      <c r="I6157" s="5">
        <f t="shared" si="5275"/>
        <v>0</v>
      </c>
      <c r="J6157" s="5">
        <f t="shared" si="5275"/>
        <v>0</v>
      </c>
      <c r="K6157" s="5">
        <f t="shared" si="5275"/>
        <v>0</v>
      </c>
      <c r="L6157" s="5">
        <f t="shared" si="5275"/>
        <v>6322.84</v>
      </c>
      <c r="M6157" s="5">
        <f t="shared" si="5260"/>
        <v>40342.839999999997</v>
      </c>
      <c r="N6157" s="5">
        <v>208430.872</v>
      </c>
      <c r="O6157" s="5">
        <f t="shared" si="5276"/>
        <v>24254.189979999999</v>
      </c>
      <c r="P6157" s="5">
        <f t="shared" si="5277"/>
        <v>0</v>
      </c>
      <c r="Q6157" s="5">
        <f t="shared" si="5277"/>
        <v>0</v>
      </c>
      <c r="R6157" s="5">
        <f t="shared" si="5277"/>
        <v>0</v>
      </c>
      <c r="S6157" s="5">
        <f t="shared" si="5277"/>
        <v>0</v>
      </c>
      <c r="T6157" s="5">
        <v>208430.872</v>
      </c>
      <c r="U6157" s="5">
        <f t="shared" si="5277"/>
        <v>0</v>
      </c>
      <c r="V6157" s="36">
        <f t="shared" si="5277"/>
        <v>0</v>
      </c>
      <c r="W6157" s="5">
        <f t="shared" si="5278"/>
        <v>100</v>
      </c>
      <c r="X6157" s="26"/>
    </row>
    <row r="6158" spans="1:24" ht="47.25" x14ac:dyDescent="0.25">
      <c r="A6158" s="4" t="s">
        <v>393</v>
      </c>
      <c r="B6158" s="4" t="s">
        <v>1345</v>
      </c>
      <c r="C6158" s="4" t="s">
        <v>1148</v>
      </c>
      <c r="D6158" s="4"/>
      <c r="E6158" s="14" t="s">
        <v>1547</v>
      </c>
      <c r="F6158" s="5">
        <f t="shared" ref="F6158:L6158" si="5279">F6159+F6161+F6163</f>
        <v>34020</v>
      </c>
      <c r="G6158" s="5">
        <f t="shared" si="5279"/>
        <v>34020</v>
      </c>
      <c r="H6158" s="5">
        <f t="shared" si="5279"/>
        <v>34020</v>
      </c>
      <c r="I6158" s="5">
        <f t="shared" si="5279"/>
        <v>0</v>
      </c>
      <c r="J6158" s="5">
        <f t="shared" si="5279"/>
        <v>0</v>
      </c>
      <c r="K6158" s="5">
        <f t="shared" si="5279"/>
        <v>0</v>
      </c>
      <c r="L6158" s="5">
        <f t="shared" si="5279"/>
        <v>6322.84</v>
      </c>
      <c r="M6158" s="5">
        <f t="shared" si="5260"/>
        <v>40342.839999999997</v>
      </c>
      <c r="N6158" s="5">
        <v>208430.872</v>
      </c>
      <c r="O6158" s="5">
        <f>O6159+O6161+O6163</f>
        <v>24254.189979999999</v>
      </c>
      <c r="P6158" s="5">
        <f t="shared" ref="P6158:V6158" si="5280">P6159+P6161+P6163</f>
        <v>0</v>
      </c>
      <c r="Q6158" s="5">
        <f t="shared" si="5280"/>
        <v>0</v>
      </c>
      <c r="R6158" s="5">
        <f t="shared" si="5280"/>
        <v>0</v>
      </c>
      <c r="S6158" s="5">
        <f t="shared" si="5280"/>
        <v>0</v>
      </c>
      <c r="T6158" s="5">
        <v>208430.872</v>
      </c>
      <c r="U6158" s="5">
        <f t="shared" si="5280"/>
        <v>0</v>
      </c>
      <c r="V6158" s="36">
        <f t="shared" si="5280"/>
        <v>0</v>
      </c>
      <c r="W6158" s="5">
        <f t="shared" si="5278"/>
        <v>100</v>
      </c>
      <c r="X6158" s="26"/>
    </row>
    <row r="6159" spans="1:24" ht="47.25" x14ac:dyDescent="0.25">
      <c r="A6159" s="4" t="s">
        <v>393</v>
      </c>
      <c r="B6159" s="4" t="s">
        <v>1345</v>
      </c>
      <c r="C6159" s="4" t="s">
        <v>1149</v>
      </c>
      <c r="D6159" s="4"/>
      <c r="E6159" s="14" t="s">
        <v>1030</v>
      </c>
      <c r="F6159" s="5">
        <f t="shared" ref="F6159:L6159" si="5281">F6160</f>
        <v>31238.3</v>
      </c>
      <c r="G6159" s="5">
        <f t="shared" si="5281"/>
        <v>31238.3</v>
      </c>
      <c r="H6159" s="5">
        <f t="shared" si="5281"/>
        <v>31238.3</v>
      </c>
      <c r="I6159" s="5">
        <f t="shared" si="5281"/>
        <v>0</v>
      </c>
      <c r="J6159" s="5">
        <f t="shared" si="5281"/>
        <v>0</v>
      </c>
      <c r="K6159" s="5">
        <f t="shared" si="5281"/>
        <v>0</v>
      </c>
      <c r="L6159" s="5">
        <f t="shared" si="5281"/>
        <v>3916.14</v>
      </c>
      <c r="M6159" s="5">
        <f t="shared" si="5260"/>
        <v>35154.44</v>
      </c>
      <c r="N6159" s="5">
        <v>208430.872</v>
      </c>
      <c r="O6159" s="5">
        <f>O6160</f>
        <v>22378.949000000001</v>
      </c>
      <c r="P6159" s="5">
        <f t="shared" ref="P6159:V6159" si="5282">P6160</f>
        <v>0</v>
      </c>
      <c r="Q6159" s="5">
        <f t="shared" si="5282"/>
        <v>0</v>
      </c>
      <c r="R6159" s="5">
        <f t="shared" si="5282"/>
        <v>0</v>
      </c>
      <c r="S6159" s="5">
        <f t="shared" si="5282"/>
        <v>0</v>
      </c>
      <c r="T6159" s="5">
        <v>208430.872</v>
      </c>
      <c r="U6159" s="5">
        <f t="shared" si="5282"/>
        <v>0</v>
      </c>
      <c r="V6159" s="36">
        <f t="shared" si="5282"/>
        <v>0</v>
      </c>
      <c r="W6159" s="5">
        <f t="shared" si="5278"/>
        <v>100</v>
      </c>
      <c r="X6159" s="26"/>
    </row>
    <row r="6160" spans="1:24" ht="47.25" x14ac:dyDescent="0.25">
      <c r="A6160" s="4" t="s">
        <v>393</v>
      </c>
      <c r="B6160" s="4" t="s">
        <v>1345</v>
      </c>
      <c r="C6160" s="4" t="s">
        <v>1574</v>
      </c>
      <c r="D6160" s="4"/>
      <c r="E6160" s="14" t="s">
        <v>1575</v>
      </c>
      <c r="F6160" s="5">
        <v>31238.3</v>
      </c>
      <c r="G6160" s="5">
        <v>31238.3</v>
      </c>
      <c r="H6160" s="5">
        <v>31238.3</v>
      </c>
      <c r="I6160" s="5"/>
      <c r="J6160" s="5"/>
      <c r="K6160" s="5"/>
      <c r="L6160" s="5">
        <f>327.9+3588.24</f>
        <v>3916.14</v>
      </c>
      <c r="M6160" s="5">
        <f t="shared" si="5260"/>
        <v>35154.44</v>
      </c>
      <c r="N6160" s="5">
        <v>13572.871999999999</v>
      </c>
      <c r="O6160" s="5">
        <v>22378.949000000001</v>
      </c>
      <c r="P6160" s="5">
        <v>0</v>
      </c>
      <c r="Q6160" s="5">
        <v>0</v>
      </c>
      <c r="R6160" s="5">
        <v>0</v>
      </c>
      <c r="S6160" s="5">
        <v>0</v>
      </c>
      <c r="T6160" s="5">
        <v>13572.871999999999</v>
      </c>
      <c r="U6160" s="5">
        <v>0</v>
      </c>
      <c r="V6160" s="36">
        <v>0</v>
      </c>
      <c r="W6160" s="5">
        <f t="shared" si="5278"/>
        <v>100</v>
      </c>
      <c r="X6160" s="26"/>
    </row>
    <row r="6161" spans="1:24" x14ac:dyDescent="0.25">
      <c r="A6161" s="4" t="s">
        <v>393</v>
      </c>
      <c r="B6161" s="4" t="s">
        <v>1345</v>
      </c>
      <c r="C6161" s="4" t="s">
        <v>1574</v>
      </c>
      <c r="D6161" s="4" t="s">
        <v>13</v>
      </c>
      <c r="E6161" s="14" t="s">
        <v>480</v>
      </c>
      <c r="F6161" s="5">
        <f t="shared" ref="F6161:L6161" si="5283">F6162</f>
        <v>2727.5</v>
      </c>
      <c r="G6161" s="5">
        <f t="shared" si="5283"/>
        <v>2727.5</v>
      </c>
      <c r="H6161" s="5">
        <f t="shared" si="5283"/>
        <v>2727.5</v>
      </c>
      <c r="I6161" s="5">
        <f t="shared" si="5283"/>
        <v>0</v>
      </c>
      <c r="J6161" s="5">
        <f t="shared" si="5283"/>
        <v>0</v>
      </c>
      <c r="K6161" s="5">
        <f t="shared" si="5283"/>
        <v>0</v>
      </c>
      <c r="L6161" s="5">
        <f t="shared" si="5283"/>
        <v>2406.6999999999998</v>
      </c>
      <c r="M6161" s="5">
        <f t="shared" si="5260"/>
        <v>5134.2</v>
      </c>
      <c r="N6161" s="5">
        <v>13572.871999999999</v>
      </c>
      <c r="O6161" s="5">
        <f>O6162</f>
        <v>1825.0977</v>
      </c>
      <c r="P6161" s="5">
        <f t="shared" ref="P6161:V6161" si="5284">P6162</f>
        <v>0</v>
      </c>
      <c r="Q6161" s="5">
        <f t="shared" si="5284"/>
        <v>0</v>
      </c>
      <c r="R6161" s="5">
        <f t="shared" si="5284"/>
        <v>0</v>
      </c>
      <c r="S6161" s="5">
        <f t="shared" si="5284"/>
        <v>0</v>
      </c>
      <c r="T6161" s="5">
        <v>13572.871999999999</v>
      </c>
      <c r="U6161" s="5">
        <f t="shared" si="5284"/>
        <v>0</v>
      </c>
      <c r="V6161" s="36">
        <f t="shared" si="5284"/>
        <v>0</v>
      </c>
      <c r="W6161" s="5">
        <f t="shared" si="5278"/>
        <v>100</v>
      </c>
      <c r="X6161" s="26"/>
    </row>
    <row r="6162" spans="1:24" x14ac:dyDescent="0.25">
      <c r="A6162" s="4" t="s">
        <v>393</v>
      </c>
      <c r="B6162" s="4" t="s">
        <v>1345</v>
      </c>
      <c r="C6162" s="4" t="s">
        <v>1574</v>
      </c>
      <c r="D6162" s="4" t="s">
        <v>14</v>
      </c>
      <c r="E6162" s="14" t="s">
        <v>482</v>
      </c>
      <c r="F6162" s="5">
        <v>2727.5</v>
      </c>
      <c r="G6162" s="5">
        <v>2727.5</v>
      </c>
      <c r="H6162" s="5">
        <v>2727.5</v>
      </c>
      <c r="I6162" s="5"/>
      <c r="J6162" s="5"/>
      <c r="K6162" s="5"/>
      <c r="L6162" s="5">
        <v>2406.6999999999998</v>
      </c>
      <c r="M6162" s="5">
        <f t="shared" si="5260"/>
        <v>5134.2</v>
      </c>
      <c r="N6162" s="5">
        <v>13572.871999999999</v>
      </c>
      <c r="O6162" s="5">
        <v>1825.0977</v>
      </c>
      <c r="P6162" s="5">
        <v>0</v>
      </c>
      <c r="Q6162" s="5">
        <v>0</v>
      </c>
      <c r="R6162" s="5">
        <v>0</v>
      </c>
      <c r="S6162" s="5">
        <v>0</v>
      </c>
      <c r="T6162" s="5">
        <v>13572.871999999999</v>
      </c>
      <c r="U6162" s="5">
        <v>0</v>
      </c>
      <c r="V6162" s="36">
        <v>0</v>
      </c>
      <c r="W6162" s="5">
        <f t="shared" si="5278"/>
        <v>100</v>
      </c>
      <c r="X6162" s="26"/>
    </row>
    <row r="6163" spans="1:24" hidden="1" x14ac:dyDescent="0.25">
      <c r="A6163" s="4" t="s">
        <v>393</v>
      </c>
      <c r="B6163" s="4" t="s">
        <v>1345</v>
      </c>
      <c r="C6163" s="4" t="s">
        <v>1574</v>
      </c>
      <c r="D6163" s="4" t="s">
        <v>20</v>
      </c>
      <c r="E6163" s="14" t="s">
        <v>483</v>
      </c>
      <c r="F6163" s="5">
        <f t="shared" ref="F6163:L6163" si="5285">F6165</f>
        <v>54.199999999999996</v>
      </c>
      <c r="G6163" s="5">
        <f t="shared" si="5285"/>
        <v>54.199999999999996</v>
      </c>
      <c r="H6163" s="5">
        <f t="shared" si="5285"/>
        <v>54.199999999999996</v>
      </c>
      <c r="I6163" s="5">
        <f t="shared" si="5285"/>
        <v>0</v>
      </c>
      <c r="J6163" s="5">
        <f t="shared" si="5285"/>
        <v>0</v>
      </c>
      <c r="K6163" s="5">
        <f t="shared" si="5285"/>
        <v>0</v>
      </c>
      <c r="L6163" s="5">
        <f t="shared" si="5285"/>
        <v>0</v>
      </c>
      <c r="M6163" s="5">
        <f t="shared" si="5260"/>
        <v>54.199999999999996</v>
      </c>
      <c r="N6163" s="5">
        <v>0</v>
      </c>
      <c r="O6163" s="5">
        <f>O6165+O6164</f>
        <v>50.143279999999997</v>
      </c>
      <c r="P6163" s="5">
        <f t="shared" ref="P6163:V6163" si="5286">P6165+P6164</f>
        <v>0</v>
      </c>
      <c r="Q6163" s="5">
        <f t="shared" si="5286"/>
        <v>0</v>
      </c>
      <c r="R6163" s="5">
        <f t="shared" si="5286"/>
        <v>0</v>
      </c>
      <c r="S6163" s="5">
        <f t="shared" si="5286"/>
        <v>0</v>
      </c>
      <c r="T6163" s="5">
        <v>0</v>
      </c>
      <c r="U6163" s="5">
        <f t="shared" si="5286"/>
        <v>0</v>
      </c>
      <c r="V6163" s="36">
        <f t="shared" si="5286"/>
        <v>0</v>
      </c>
      <c r="W6163" s="5" t="e">
        <f t="shared" si="5278"/>
        <v>#DIV/0!</v>
      </c>
      <c r="X6163" s="24" t="s">
        <v>1214</v>
      </c>
    </row>
    <row r="6164" spans="1:24" ht="63" x14ac:dyDescent="0.25">
      <c r="A6164" s="4" t="s">
        <v>393</v>
      </c>
      <c r="B6164" s="4" t="s">
        <v>1345</v>
      </c>
      <c r="C6164" s="4" t="s">
        <v>1229</v>
      </c>
      <c r="D6164" s="4"/>
      <c r="E6164" s="14" t="s">
        <v>1091</v>
      </c>
      <c r="F6164" s="5"/>
      <c r="G6164" s="5"/>
      <c r="H6164" s="5"/>
      <c r="I6164" s="5"/>
      <c r="J6164" s="5"/>
      <c r="K6164" s="5"/>
      <c r="L6164" s="5"/>
      <c r="M6164" s="5">
        <v>0</v>
      </c>
      <c r="N6164" s="5">
        <v>174168.08199999999</v>
      </c>
      <c r="O6164" s="5">
        <v>9.4932800000000004</v>
      </c>
      <c r="P6164" s="5">
        <v>0</v>
      </c>
      <c r="Q6164" s="5">
        <v>0</v>
      </c>
      <c r="R6164" s="5">
        <v>0</v>
      </c>
      <c r="S6164" s="5">
        <v>0</v>
      </c>
      <c r="T6164" s="5">
        <v>174168.08199999999</v>
      </c>
      <c r="U6164" s="5">
        <v>0</v>
      </c>
      <c r="V6164" s="36">
        <v>0</v>
      </c>
      <c r="W6164" s="5">
        <f t="shared" si="5278"/>
        <v>100</v>
      </c>
      <c r="X6164" s="26"/>
    </row>
    <row r="6165" spans="1:24" x14ac:dyDescent="0.25">
      <c r="A6165" s="4" t="s">
        <v>393</v>
      </c>
      <c r="B6165" s="4" t="s">
        <v>1345</v>
      </c>
      <c r="C6165" s="4" t="s">
        <v>1229</v>
      </c>
      <c r="D6165" s="4" t="s">
        <v>13</v>
      </c>
      <c r="E6165" s="14" t="s">
        <v>480</v>
      </c>
      <c r="F6165" s="5">
        <v>54.199999999999996</v>
      </c>
      <c r="G6165" s="5">
        <v>54.199999999999996</v>
      </c>
      <c r="H6165" s="5">
        <v>54.199999999999996</v>
      </c>
      <c r="I6165" s="5"/>
      <c r="J6165" s="5"/>
      <c r="K6165" s="5"/>
      <c r="L6165" s="5"/>
      <c r="M6165" s="5">
        <f t="shared" si="5260"/>
        <v>54.199999999999996</v>
      </c>
      <c r="N6165" s="5">
        <v>174168.08199999999</v>
      </c>
      <c r="O6165" s="5">
        <v>40.65</v>
      </c>
      <c r="P6165" s="5">
        <v>0</v>
      </c>
      <c r="Q6165" s="5">
        <v>0</v>
      </c>
      <c r="R6165" s="5">
        <v>0</v>
      </c>
      <c r="S6165" s="5">
        <v>0</v>
      </c>
      <c r="T6165" s="5">
        <v>174168.08199999999</v>
      </c>
      <c r="U6165" s="5">
        <v>0</v>
      </c>
      <c r="V6165" s="36">
        <v>0</v>
      </c>
      <c r="W6165" s="5">
        <f t="shared" si="5278"/>
        <v>100</v>
      </c>
      <c r="X6165" s="26"/>
    </row>
    <row r="6166" spans="1:24" x14ac:dyDescent="0.25">
      <c r="A6166" s="4" t="s">
        <v>393</v>
      </c>
      <c r="B6166" s="4" t="s">
        <v>1345</v>
      </c>
      <c r="C6166" s="4" t="s">
        <v>1229</v>
      </c>
      <c r="D6166" s="4" t="s">
        <v>14</v>
      </c>
      <c r="E6166" s="14" t="s">
        <v>482</v>
      </c>
      <c r="F6166" s="5">
        <f t="shared" ref="F6166:L6169" si="5287">F6167</f>
        <v>0</v>
      </c>
      <c r="G6166" s="5">
        <f t="shared" si="5287"/>
        <v>0</v>
      </c>
      <c r="H6166" s="5">
        <f t="shared" si="5287"/>
        <v>0</v>
      </c>
      <c r="I6166" s="5">
        <f t="shared" si="5287"/>
        <v>0</v>
      </c>
      <c r="J6166" s="5">
        <f t="shared" si="5287"/>
        <v>0</v>
      </c>
      <c r="K6166" s="5">
        <f t="shared" si="5287"/>
        <v>0</v>
      </c>
      <c r="L6166" s="5">
        <f t="shared" si="5287"/>
        <v>0</v>
      </c>
      <c r="M6166" s="5">
        <f t="shared" si="5260"/>
        <v>0</v>
      </c>
      <c r="N6166" s="5">
        <v>174168.08199999999</v>
      </c>
      <c r="O6166" s="5">
        <f t="shared" ref="O6166:O6169" si="5288">O6167</f>
        <v>0</v>
      </c>
      <c r="P6166" s="5">
        <f t="shared" ref="P6166:V6169" si="5289">P6167</f>
        <v>0</v>
      </c>
      <c r="Q6166" s="5">
        <f t="shared" si="5289"/>
        <v>0</v>
      </c>
      <c r="R6166" s="5">
        <f t="shared" si="5289"/>
        <v>0</v>
      </c>
      <c r="S6166" s="5">
        <f t="shared" si="5289"/>
        <v>0</v>
      </c>
      <c r="T6166" s="5">
        <v>174168.08199999999</v>
      </c>
      <c r="U6166" s="5">
        <f t="shared" si="5289"/>
        <v>0</v>
      </c>
      <c r="V6166" s="36">
        <f t="shared" si="5289"/>
        <v>0</v>
      </c>
      <c r="W6166" s="5">
        <f t="shared" si="5278"/>
        <v>100</v>
      </c>
      <c r="X6166" s="26"/>
    </row>
    <row r="6167" spans="1:24" hidden="1" x14ac:dyDescent="0.25">
      <c r="A6167" s="4" t="s">
        <v>393</v>
      </c>
      <c r="B6167" s="4" t="s">
        <v>1345</v>
      </c>
      <c r="C6167" s="4" t="s">
        <v>1229</v>
      </c>
      <c r="D6167" s="4" t="s">
        <v>20</v>
      </c>
      <c r="E6167" s="14" t="s">
        <v>483</v>
      </c>
      <c r="F6167" s="5">
        <f t="shared" si="5287"/>
        <v>0</v>
      </c>
      <c r="G6167" s="5">
        <f t="shared" si="5287"/>
        <v>0</v>
      </c>
      <c r="H6167" s="5">
        <f t="shared" si="5287"/>
        <v>0</v>
      </c>
      <c r="I6167" s="5">
        <f t="shared" si="5287"/>
        <v>0</v>
      </c>
      <c r="J6167" s="5">
        <f t="shared" si="5287"/>
        <v>0</v>
      </c>
      <c r="K6167" s="5">
        <f t="shared" si="5287"/>
        <v>0</v>
      </c>
      <c r="L6167" s="5">
        <f t="shared" si="5287"/>
        <v>0</v>
      </c>
      <c r="M6167" s="5">
        <f t="shared" si="5260"/>
        <v>0</v>
      </c>
      <c r="N6167" s="5">
        <v>0</v>
      </c>
      <c r="O6167" s="5">
        <f t="shared" si="5288"/>
        <v>0</v>
      </c>
      <c r="P6167" s="5">
        <f t="shared" si="5289"/>
        <v>0</v>
      </c>
      <c r="Q6167" s="5">
        <f t="shared" si="5289"/>
        <v>0</v>
      </c>
      <c r="R6167" s="5">
        <f t="shared" si="5289"/>
        <v>0</v>
      </c>
      <c r="S6167" s="5">
        <f t="shared" si="5289"/>
        <v>0</v>
      </c>
      <c r="T6167" s="5">
        <v>0</v>
      </c>
      <c r="U6167" s="5">
        <f t="shared" si="5289"/>
        <v>0</v>
      </c>
      <c r="V6167" s="36">
        <f t="shared" si="5289"/>
        <v>0</v>
      </c>
      <c r="W6167" s="5" t="e">
        <f t="shared" si="5278"/>
        <v>#DIV/0!</v>
      </c>
      <c r="X6167" s="24" t="s">
        <v>1214</v>
      </c>
    </row>
    <row r="6168" spans="1:24" ht="63" x14ac:dyDescent="0.25">
      <c r="A6168" s="4" t="s">
        <v>393</v>
      </c>
      <c r="B6168" s="4" t="s">
        <v>1345</v>
      </c>
      <c r="C6168" s="4" t="s">
        <v>1733</v>
      </c>
      <c r="D6168" s="4"/>
      <c r="E6168" s="14" t="s">
        <v>1091</v>
      </c>
      <c r="F6168" s="5">
        <f t="shared" si="5287"/>
        <v>0</v>
      </c>
      <c r="G6168" s="5">
        <f t="shared" si="5287"/>
        <v>0</v>
      </c>
      <c r="H6168" s="5">
        <f t="shared" si="5287"/>
        <v>0</v>
      </c>
      <c r="I6168" s="5">
        <f t="shared" si="5287"/>
        <v>0</v>
      </c>
      <c r="J6168" s="5">
        <f t="shared" si="5287"/>
        <v>0</v>
      </c>
      <c r="K6168" s="5">
        <f t="shared" si="5287"/>
        <v>0</v>
      </c>
      <c r="L6168" s="5">
        <f t="shared" si="5287"/>
        <v>0</v>
      </c>
      <c r="M6168" s="5">
        <f t="shared" si="5260"/>
        <v>0</v>
      </c>
      <c r="N6168" s="5">
        <v>20689.918000000001</v>
      </c>
      <c r="O6168" s="5">
        <f t="shared" si="5288"/>
        <v>0</v>
      </c>
      <c r="P6168" s="5">
        <f t="shared" si="5289"/>
        <v>0</v>
      </c>
      <c r="Q6168" s="5">
        <f t="shared" si="5289"/>
        <v>0</v>
      </c>
      <c r="R6168" s="5">
        <f t="shared" si="5289"/>
        <v>0</v>
      </c>
      <c r="S6168" s="5">
        <f t="shared" si="5289"/>
        <v>0</v>
      </c>
      <c r="T6168" s="5">
        <v>20689.918000000001</v>
      </c>
      <c r="U6168" s="5">
        <f t="shared" si="5289"/>
        <v>0</v>
      </c>
      <c r="V6168" s="36">
        <f t="shared" si="5289"/>
        <v>0</v>
      </c>
      <c r="W6168" s="5">
        <f t="shared" si="5278"/>
        <v>100</v>
      </c>
      <c r="X6168" s="26"/>
    </row>
    <row r="6169" spans="1:24" x14ac:dyDescent="0.25">
      <c r="A6169" s="4" t="s">
        <v>393</v>
      </c>
      <c r="B6169" s="4" t="s">
        <v>1345</v>
      </c>
      <c r="C6169" s="4" t="s">
        <v>1733</v>
      </c>
      <c r="D6169" s="4" t="s">
        <v>13</v>
      </c>
      <c r="E6169" s="14" t="s">
        <v>480</v>
      </c>
      <c r="F6169" s="5">
        <f t="shared" si="5287"/>
        <v>0</v>
      </c>
      <c r="G6169" s="5">
        <f t="shared" si="5287"/>
        <v>0</v>
      </c>
      <c r="H6169" s="5">
        <f t="shared" si="5287"/>
        <v>0</v>
      </c>
      <c r="I6169" s="5">
        <f t="shared" si="5287"/>
        <v>0</v>
      </c>
      <c r="J6169" s="5">
        <f t="shared" si="5287"/>
        <v>0</v>
      </c>
      <c r="K6169" s="5">
        <f t="shared" si="5287"/>
        <v>0</v>
      </c>
      <c r="L6169" s="5">
        <f t="shared" si="5287"/>
        <v>0</v>
      </c>
      <c r="M6169" s="5">
        <f t="shared" si="5260"/>
        <v>0</v>
      </c>
      <c r="N6169" s="5">
        <v>20689.918000000001</v>
      </c>
      <c r="O6169" s="5">
        <f t="shared" si="5288"/>
        <v>0</v>
      </c>
      <c r="P6169" s="5">
        <f t="shared" si="5289"/>
        <v>0</v>
      </c>
      <c r="Q6169" s="5">
        <f t="shared" si="5289"/>
        <v>0</v>
      </c>
      <c r="R6169" s="5">
        <f t="shared" si="5289"/>
        <v>0</v>
      </c>
      <c r="S6169" s="5">
        <f t="shared" si="5289"/>
        <v>0</v>
      </c>
      <c r="T6169" s="5">
        <v>20689.918000000001</v>
      </c>
      <c r="U6169" s="5">
        <f t="shared" si="5289"/>
        <v>0</v>
      </c>
      <c r="V6169" s="36">
        <f t="shared" si="5289"/>
        <v>0</v>
      </c>
      <c r="W6169" s="5">
        <f t="shared" si="5278"/>
        <v>100</v>
      </c>
      <c r="X6169" s="26"/>
    </row>
    <row r="6170" spans="1:24" x14ac:dyDescent="0.25">
      <c r="A6170" s="4" t="s">
        <v>393</v>
      </c>
      <c r="B6170" s="4" t="s">
        <v>1345</v>
      </c>
      <c r="C6170" s="4" t="s">
        <v>1733</v>
      </c>
      <c r="D6170" s="4" t="s">
        <v>14</v>
      </c>
      <c r="E6170" s="14" t="s">
        <v>482</v>
      </c>
      <c r="F6170" s="5"/>
      <c r="G6170" s="5"/>
      <c r="H6170" s="5"/>
      <c r="I6170" s="5"/>
      <c r="J6170" s="5"/>
      <c r="K6170" s="5"/>
      <c r="L6170" s="5"/>
      <c r="M6170" s="5">
        <f t="shared" si="5260"/>
        <v>0</v>
      </c>
      <c r="N6170" s="5">
        <v>20689.918000000001</v>
      </c>
      <c r="O6170" s="5">
        <v>0</v>
      </c>
      <c r="P6170" s="5">
        <v>0</v>
      </c>
      <c r="Q6170" s="5">
        <v>0</v>
      </c>
      <c r="R6170" s="5">
        <v>0</v>
      </c>
      <c r="S6170" s="5">
        <v>0</v>
      </c>
      <c r="T6170" s="5">
        <v>20689.918000000001</v>
      </c>
      <c r="U6170" s="5">
        <v>0</v>
      </c>
      <c r="V6170" s="36">
        <v>0</v>
      </c>
      <c r="W6170" s="5">
        <f t="shared" si="5278"/>
        <v>100</v>
      </c>
      <c r="X6170" s="26"/>
    </row>
    <row r="6171" spans="1:24" s="3" customFormat="1" x14ac:dyDescent="0.25">
      <c r="A6171" s="9" t="s">
        <v>393</v>
      </c>
      <c r="B6171" s="9" t="s">
        <v>1324</v>
      </c>
      <c r="C6171" s="9"/>
      <c r="D6171" s="9"/>
      <c r="E6171" s="13" t="s">
        <v>445</v>
      </c>
      <c r="F6171" s="8" t="e">
        <f>F6172+#REF!+#REF!</f>
        <v>#REF!</v>
      </c>
      <c r="G6171" s="8" t="e">
        <f>G6172+#REF!+#REF!</f>
        <v>#REF!</v>
      </c>
      <c r="H6171" s="8" t="e">
        <f>H6172+#REF!+#REF!</f>
        <v>#REF!</v>
      </c>
      <c r="I6171" s="8" t="e">
        <f>I6172+#REF!+#REF!</f>
        <v>#REF!</v>
      </c>
      <c r="J6171" s="8" t="e">
        <f>J6172+#REF!+#REF!</f>
        <v>#REF!</v>
      </c>
      <c r="K6171" s="8" t="e">
        <f>K6172+#REF!+#REF!</f>
        <v>#REF!</v>
      </c>
      <c r="L6171" s="8" t="e">
        <f>L6172+#REF!+#REF!</f>
        <v>#REF!</v>
      </c>
      <c r="M6171" s="8" t="e">
        <f t="shared" si="5260"/>
        <v>#REF!</v>
      </c>
      <c r="N6171" s="11">
        <v>18764.049760000002</v>
      </c>
      <c r="O6171" s="8" t="e">
        <f>O6172+#REF!+#REF!</f>
        <v>#REF!</v>
      </c>
      <c r="P6171" s="8" t="e">
        <f>P6172+#REF!+#REF!</f>
        <v>#REF!</v>
      </c>
      <c r="Q6171" s="8" t="e">
        <f>Q6172+#REF!+#REF!</f>
        <v>#REF!</v>
      </c>
      <c r="R6171" s="8" t="e">
        <f>R6172+#REF!+#REF!</f>
        <v>#REF!</v>
      </c>
      <c r="S6171" s="8" t="e">
        <f>S6172+#REF!+#REF!</f>
        <v>#REF!</v>
      </c>
      <c r="T6171" s="11">
        <v>18764.049760000002</v>
      </c>
      <c r="U6171" s="8" t="e">
        <f>U6172+#REF!+#REF!</f>
        <v>#REF!</v>
      </c>
      <c r="V6171" s="34" t="e">
        <f>V6172+#REF!+#REF!</f>
        <v>#REF!</v>
      </c>
      <c r="W6171" s="11">
        <f t="shared" si="5278"/>
        <v>100</v>
      </c>
      <c r="X6171" s="21"/>
    </row>
    <row r="6172" spans="1:24" s="10" customFormat="1" ht="31.5" x14ac:dyDescent="0.25">
      <c r="A6172" s="4" t="s">
        <v>393</v>
      </c>
      <c r="B6172" s="4" t="s">
        <v>1324</v>
      </c>
      <c r="C6172" s="4" t="s">
        <v>197</v>
      </c>
      <c r="D6172" s="4"/>
      <c r="E6172" s="14" t="s">
        <v>1019</v>
      </c>
      <c r="F6172" s="11" t="e">
        <f t="shared" ref="F6172:L6183" si="5290">F6173</f>
        <v>#REF!</v>
      </c>
      <c r="G6172" s="11" t="e">
        <f t="shared" si="5290"/>
        <v>#REF!</v>
      </c>
      <c r="H6172" s="11" t="e">
        <f t="shared" si="5290"/>
        <v>#REF!</v>
      </c>
      <c r="I6172" s="11" t="e">
        <f t="shared" si="5290"/>
        <v>#REF!</v>
      </c>
      <c r="J6172" s="11" t="e">
        <f t="shared" si="5290"/>
        <v>#REF!</v>
      </c>
      <c r="K6172" s="11" t="e">
        <f t="shared" si="5290"/>
        <v>#REF!</v>
      </c>
      <c r="L6172" s="11" t="e">
        <f t="shared" si="5290"/>
        <v>#REF!</v>
      </c>
      <c r="M6172" s="11" t="e">
        <f t="shared" si="5260"/>
        <v>#REF!</v>
      </c>
      <c r="N6172" s="5">
        <v>18764.049760000002</v>
      </c>
      <c r="O6172" s="11" t="e">
        <f t="shared" ref="O6172:O6183" si="5291">O6173</f>
        <v>#REF!</v>
      </c>
      <c r="P6172" s="11" t="e">
        <f t="shared" ref="P6172:V6183" si="5292">P6173</f>
        <v>#REF!</v>
      </c>
      <c r="Q6172" s="11" t="e">
        <f t="shared" si="5292"/>
        <v>#REF!</v>
      </c>
      <c r="R6172" s="11" t="e">
        <f t="shared" si="5292"/>
        <v>#REF!</v>
      </c>
      <c r="S6172" s="11" t="e">
        <f t="shared" si="5292"/>
        <v>#REF!</v>
      </c>
      <c r="T6172" s="5">
        <v>18764.049760000002</v>
      </c>
      <c r="U6172" s="11" t="e">
        <f t="shared" si="5292"/>
        <v>#REF!</v>
      </c>
      <c r="V6172" s="35" t="e">
        <f t="shared" si="5292"/>
        <v>#REF!</v>
      </c>
      <c r="W6172" s="5">
        <f t="shared" si="5278"/>
        <v>100</v>
      </c>
      <c r="X6172" s="25"/>
    </row>
    <row r="6173" spans="1:24" ht="47.25" x14ac:dyDescent="0.25">
      <c r="A6173" s="4" t="s">
        <v>393</v>
      </c>
      <c r="B6173" s="4" t="s">
        <v>1324</v>
      </c>
      <c r="C6173" s="4" t="s">
        <v>198</v>
      </c>
      <c r="D6173" s="4"/>
      <c r="E6173" s="14" t="s">
        <v>1020</v>
      </c>
      <c r="F6173" s="5" t="e">
        <f t="shared" ref="F6173:L6173" si="5293">F6183</f>
        <v>#REF!</v>
      </c>
      <c r="G6173" s="5" t="e">
        <f t="shared" si="5293"/>
        <v>#REF!</v>
      </c>
      <c r="H6173" s="5" t="e">
        <f t="shared" si="5293"/>
        <v>#REF!</v>
      </c>
      <c r="I6173" s="5" t="e">
        <f t="shared" si="5293"/>
        <v>#REF!</v>
      </c>
      <c r="J6173" s="5" t="e">
        <f t="shared" si="5293"/>
        <v>#REF!</v>
      </c>
      <c r="K6173" s="5" t="e">
        <f t="shared" si="5293"/>
        <v>#REF!</v>
      </c>
      <c r="L6173" s="5" t="e">
        <f t="shared" si="5293"/>
        <v>#REF!</v>
      </c>
      <c r="M6173" s="5" t="e">
        <f t="shared" si="5260"/>
        <v>#REF!</v>
      </c>
      <c r="N6173" s="5">
        <v>5015.6370599999991</v>
      </c>
      <c r="O6173" s="5" t="e">
        <f t="shared" ref="O6173:V6173" si="5294">O6183+O6174</f>
        <v>#REF!</v>
      </c>
      <c r="P6173" s="5" t="e">
        <f t="shared" si="5294"/>
        <v>#REF!</v>
      </c>
      <c r="Q6173" s="5" t="e">
        <f t="shared" si="5294"/>
        <v>#REF!</v>
      </c>
      <c r="R6173" s="5" t="e">
        <f t="shared" si="5294"/>
        <v>#REF!</v>
      </c>
      <c r="S6173" s="5" t="e">
        <f t="shared" si="5294"/>
        <v>#REF!</v>
      </c>
      <c r="T6173" s="5">
        <v>5015.6370599999991</v>
      </c>
      <c r="U6173" s="5" t="e">
        <f t="shared" si="5294"/>
        <v>#REF!</v>
      </c>
      <c r="V6173" s="5" t="e">
        <f t="shared" si="5294"/>
        <v>#REF!</v>
      </c>
      <c r="W6173" s="5">
        <f t="shared" si="5278"/>
        <v>100</v>
      </c>
      <c r="X6173" s="26"/>
    </row>
    <row r="6174" spans="1:24" ht="31.5" x14ac:dyDescent="0.25">
      <c r="A6174" s="4" t="s">
        <v>393</v>
      </c>
      <c r="B6174" s="4" t="s">
        <v>1324</v>
      </c>
      <c r="C6174" s="4" t="s">
        <v>199</v>
      </c>
      <c r="D6174" s="4"/>
      <c r="E6174" s="14" t="s">
        <v>1021</v>
      </c>
      <c r="F6174" s="5"/>
      <c r="G6174" s="5"/>
      <c r="H6174" s="5"/>
      <c r="I6174" s="5"/>
      <c r="J6174" s="5"/>
      <c r="K6174" s="5"/>
      <c r="L6174" s="5"/>
      <c r="M6174" s="5">
        <f>M6175+M6179</f>
        <v>0</v>
      </c>
      <c r="N6174" s="5">
        <v>5015.6370599999991</v>
      </c>
      <c r="O6174" s="5">
        <f t="shared" ref="O6174:V6174" si="5295">O6175+O6179</f>
        <v>0</v>
      </c>
      <c r="P6174" s="5">
        <f t="shared" si="5295"/>
        <v>1603.39148</v>
      </c>
      <c r="Q6174" s="5">
        <f t="shared" si="5295"/>
        <v>0</v>
      </c>
      <c r="R6174" s="5">
        <f t="shared" si="5295"/>
        <v>0</v>
      </c>
      <c r="S6174" s="5">
        <f t="shared" si="5295"/>
        <v>0</v>
      </c>
      <c r="T6174" s="5">
        <v>5015.6370599999991</v>
      </c>
      <c r="U6174" s="5">
        <f t="shared" si="5295"/>
        <v>1762.14788</v>
      </c>
      <c r="V6174" s="5">
        <f t="shared" si="5295"/>
        <v>0</v>
      </c>
      <c r="W6174" s="5">
        <f t="shared" si="5278"/>
        <v>100</v>
      </c>
      <c r="X6174" s="26"/>
    </row>
    <row r="6175" spans="1:24" ht="31.5" x14ac:dyDescent="0.25">
      <c r="A6175" s="4" t="s">
        <v>393</v>
      </c>
      <c r="B6175" s="4" t="s">
        <v>1324</v>
      </c>
      <c r="C6175" s="4" t="s">
        <v>394</v>
      </c>
      <c r="D6175" s="4"/>
      <c r="E6175" s="14" t="s">
        <v>695</v>
      </c>
      <c r="F6175" s="5"/>
      <c r="G6175" s="5"/>
      <c r="H6175" s="5"/>
      <c r="I6175" s="5"/>
      <c r="J6175" s="5"/>
      <c r="K6175" s="5"/>
      <c r="L6175" s="5"/>
      <c r="M6175" s="5">
        <f>M6176</f>
        <v>0</v>
      </c>
      <c r="N6175" s="5">
        <v>3170.6490599999997</v>
      </c>
      <c r="O6175" s="5">
        <f t="shared" ref="O6175:V6177" si="5296">O6176</f>
        <v>0</v>
      </c>
      <c r="P6175" s="5">
        <f t="shared" si="5296"/>
        <v>1005.79148</v>
      </c>
      <c r="Q6175" s="5">
        <f t="shared" si="5296"/>
        <v>0</v>
      </c>
      <c r="R6175" s="5">
        <f t="shared" si="5296"/>
        <v>0</v>
      </c>
      <c r="S6175" s="5">
        <f t="shared" si="5296"/>
        <v>0</v>
      </c>
      <c r="T6175" s="5">
        <v>3170.6490599999997</v>
      </c>
      <c r="U6175" s="5">
        <f t="shared" si="5296"/>
        <v>1005.79148</v>
      </c>
      <c r="V6175" s="5">
        <f t="shared" si="5296"/>
        <v>0</v>
      </c>
      <c r="W6175" s="5">
        <f t="shared" si="5278"/>
        <v>100</v>
      </c>
      <c r="X6175" s="26"/>
    </row>
    <row r="6176" spans="1:24" ht="31.5" x14ac:dyDescent="0.25">
      <c r="A6176" s="4" t="s">
        <v>393</v>
      </c>
      <c r="B6176" s="4" t="s">
        <v>1324</v>
      </c>
      <c r="C6176" s="4" t="s">
        <v>394</v>
      </c>
      <c r="D6176" s="4" t="s">
        <v>11</v>
      </c>
      <c r="E6176" s="14" t="s">
        <v>465</v>
      </c>
      <c r="F6176" s="5"/>
      <c r="G6176" s="5"/>
      <c r="H6176" s="5"/>
      <c r="I6176" s="5"/>
      <c r="J6176" s="5"/>
      <c r="K6176" s="5"/>
      <c r="L6176" s="5"/>
      <c r="M6176" s="5">
        <f>M6177</f>
        <v>0</v>
      </c>
      <c r="N6176" s="5">
        <v>2164.8575799999999</v>
      </c>
      <c r="O6176" s="5">
        <f t="shared" si="5296"/>
        <v>0</v>
      </c>
      <c r="P6176" s="5">
        <f t="shared" si="5296"/>
        <v>1005.79148</v>
      </c>
      <c r="Q6176" s="5">
        <f t="shared" si="5296"/>
        <v>0</v>
      </c>
      <c r="R6176" s="5">
        <f t="shared" si="5296"/>
        <v>0</v>
      </c>
      <c r="S6176" s="5">
        <f t="shared" si="5296"/>
        <v>0</v>
      </c>
      <c r="T6176" s="5">
        <v>2164.8575799999999</v>
      </c>
      <c r="U6176" s="5">
        <f t="shared" si="5296"/>
        <v>1005.79148</v>
      </c>
      <c r="V6176" s="5">
        <f t="shared" si="5296"/>
        <v>0</v>
      </c>
      <c r="W6176" s="5">
        <f t="shared" si="5278"/>
        <v>100</v>
      </c>
      <c r="X6176" s="26"/>
    </row>
    <row r="6177" spans="1:24" ht="31.5" x14ac:dyDescent="0.25">
      <c r="A6177" s="4" t="s">
        <v>393</v>
      </c>
      <c r="B6177" s="4" t="s">
        <v>1324</v>
      </c>
      <c r="C6177" s="4" t="s">
        <v>394</v>
      </c>
      <c r="D6177" s="4" t="s">
        <v>12</v>
      </c>
      <c r="E6177" s="14" t="s">
        <v>466</v>
      </c>
      <c r="F6177" s="5"/>
      <c r="G6177" s="5"/>
      <c r="H6177" s="5"/>
      <c r="I6177" s="5"/>
      <c r="J6177" s="5"/>
      <c r="K6177" s="5"/>
      <c r="L6177" s="5"/>
      <c r="M6177" s="5">
        <f>M6178</f>
        <v>0</v>
      </c>
      <c r="N6177" s="5">
        <v>2164.8575799999999</v>
      </c>
      <c r="O6177" s="5">
        <f t="shared" si="5296"/>
        <v>0</v>
      </c>
      <c r="P6177" s="5">
        <f t="shared" si="5296"/>
        <v>1005.79148</v>
      </c>
      <c r="Q6177" s="5">
        <f t="shared" si="5296"/>
        <v>0</v>
      </c>
      <c r="R6177" s="5">
        <f t="shared" si="5296"/>
        <v>0</v>
      </c>
      <c r="S6177" s="5">
        <f t="shared" si="5296"/>
        <v>0</v>
      </c>
      <c r="T6177" s="5">
        <v>2164.8575799999999</v>
      </c>
      <c r="U6177" s="5">
        <f t="shared" si="5296"/>
        <v>1005.79148</v>
      </c>
      <c r="V6177" s="5">
        <f t="shared" si="5296"/>
        <v>0</v>
      </c>
      <c r="W6177" s="5">
        <f t="shared" si="5278"/>
        <v>100</v>
      </c>
      <c r="X6177" s="26"/>
    </row>
    <row r="6178" spans="1:24" x14ac:dyDescent="0.25">
      <c r="A6178" s="4" t="s">
        <v>393</v>
      </c>
      <c r="B6178" s="4" t="s">
        <v>1324</v>
      </c>
      <c r="C6178" s="4" t="s">
        <v>394</v>
      </c>
      <c r="D6178" s="4" t="s">
        <v>13</v>
      </c>
      <c r="E6178" s="14" t="s">
        <v>480</v>
      </c>
      <c r="F6178" s="5"/>
      <c r="G6178" s="5"/>
      <c r="H6178" s="5"/>
      <c r="I6178" s="5"/>
      <c r="J6178" s="5"/>
      <c r="K6178" s="5"/>
      <c r="L6178" s="5"/>
      <c r="M6178" s="5">
        <v>0</v>
      </c>
      <c r="N6178" s="5">
        <v>1005.79148</v>
      </c>
      <c r="O6178" s="5">
        <v>0</v>
      </c>
      <c r="P6178" s="5">
        <f>N6178</f>
        <v>1005.79148</v>
      </c>
      <c r="Q6178" s="5">
        <v>0</v>
      </c>
      <c r="R6178" s="5">
        <v>0</v>
      </c>
      <c r="S6178" s="5">
        <v>0</v>
      </c>
      <c r="T6178" s="5">
        <v>1005.79148</v>
      </c>
      <c r="U6178" s="5">
        <f>T6178</f>
        <v>1005.79148</v>
      </c>
      <c r="V6178" s="5">
        <v>0</v>
      </c>
      <c r="W6178" s="5">
        <f t="shared" si="5278"/>
        <v>100</v>
      </c>
      <c r="X6178" s="26"/>
    </row>
    <row r="6179" spans="1:24" x14ac:dyDescent="0.25">
      <c r="A6179" s="4" t="s">
        <v>393</v>
      </c>
      <c r="B6179" s="4" t="s">
        <v>1324</v>
      </c>
      <c r="C6179" s="4" t="s">
        <v>394</v>
      </c>
      <c r="D6179" s="4" t="s">
        <v>14</v>
      </c>
      <c r="E6179" s="14" t="s">
        <v>482</v>
      </c>
      <c r="F6179" s="5"/>
      <c r="G6179" s="5"/>
      <c r="H6179" s="5"/>
      <c r="I6179" s="5"/>
      <c r="J6179" s="5"/>
      <c r="K6179" s="5"/>
      <c r="L6179" s="5"/>
      <c r="M6179" s="5">
        <f>M6180</f>
        <v>0</v>
      </c>
      <c r="N6179" s="5">
        <v>930.79147999999998</v>
      </c>
      <c r="O6179" s="5">
        <f t="shared" ref="O6179:V6181" si="5297">O6180</f>
        <v>0</v>
      </c>
      <c r="P6179" s="5">
        <f t="shared" si="5297"/>
        <v>597.6</v>
      </c>
      <c r="Q6179" s="5">
        <f t="shared" si="5297"/>
        <v>0</v>
      </c>
      <c r="R6179" s="5">
        <f t="shared" si="5297"/>
        <v>0</v>
      </c>
      <c r="S6179" s="5">
        <f t="shared" si="5297"/>
        <v>0</v>
      </c>
      <c r="T6179" s="5">
        <v>930.79147999999998</v>
      </c>
      <c r="U6179" s="5">
        <f t="shared" si="5297"/>
        <v>756.35640000000001</v>
      </c>
      <c r="V6179" s="5">
        <f t="shared" si="5297"/>
        <v>0</v>
      </c>
      <c r="W6179" s="5">
        <f t="shared" si="5278"/>
        <v>100</v>
      </c>
      <c r="X6179" s="26"/>
    </row>
    <row r="6180" spans="1:24" x14ac:dyDescent="0.25">
      <c r="A6180" s="4" t="s">
        <v>393</v>
      </c>
      <c r="B6180" s="4" t="s">
        <v>1324</v>
      </c>
      <c r="C6180" s="4" t="s">
        <v>394</v>
      </c>
      <c r="D6180" s="4" t="s">
        <v>20</v>
      </c>
      <c r="E6180" s="14" t="s">
        <v>483</v>
      </c>
      <c r="F6180" s="5"/>
      <c r="G6180" s="5"/>
      <c r="H6180" s="5"/>
      <c r="I6180" s="5"/>
      <c r="J6180" s="5"/>
      <c r="K6180" s="5"/>
      <c r="L6180" s="5"/>
      <c r="M6180" s="5">
        <f>M6181</f>
        <v>0</v>
      </c>
      <c r="N6180" s="5">
        <v>75</v>
      </c>
      <c r="O6180" s="5">
        <f t="shared" si="5297"/>
        <v>0</v>
      </c>
      <c r="P6180" s="5">
        <f t="shared" si="5297"/>
        <v>597.6</v>
      </c>
      <c r="Q6180" s="5">
        <f t="shared" si="5297"/>
        <v>0</v>
      </c>
      <c r="R6180" s="5">
        <f t="shared" si="5297"/>
        <v>0</v>
      </c>
      <c r="S6180" s="5">
        <f t="shared" si="5297"/>
        <v>0</v>
      </c>
      <c r="T6180" s="5">
        <v>75</v>
      </c>
      <c r="U6180" s="5">
        <f t="shared" si="5297"/>
        <v>756.35640000000001</v>
      </c>
      <c r="V6180" s="5">
        <f t="shared" si="5297"/>
        <v>0</v>
      </c>
      <c r="W6180" s="5">
        <f t="shared" si="5278"/>
        <v>100</v>
      </c>
      <c r="X6180" s="26"/>
    </row>
    <row r="6181" spans="1:24" x14ac:dyDescent="0.25">
      <c r="A6181" s="4" t="s">
        <v>393</v>
      </c>
      <c r="B6181" s="4" t="s">
        <v>1324</v>
      </c>
      <c r="C6181" s="4" t="s">
        <v>1734</v>
      </c>
      <c r="D6181" s="4"/>
      <c r="E6181" s="14" t="s">
        <v>1735</v>
      </c>
      <c r="F6181" s="5"/>
      <c r="G6181" s="5"/>
      <c r="H6181" s="5"/>
      <c r="I6181" s="5"/>
      <c r="J6181" s="5"/>
      <c r="K6181" s="5"/>
      <c r="L6181" s="5"/>
      <c r="M6181" s="5">
        <f>M6182</f>
        <v>0</v>
      </c>
      <c r="N6181" s="5">
        <v>597.6</v>
      </c>
      <c r="O6181" s="5">
        <f t="shared" si="5297"/>
        <v>0</v>
      </c>
      <c r="P6181" s="5">
        <f t="shared" si="5297"/>
        <v>597.6</v>
      </c>
      <c r="Q6181" s="5">
        <f t="shared" si="5297"/>
        <v>0</v>
      </c>
      <c r="R6181" s="5">
        <f t="shared" si="5297"/>
        <v>0</v>
      </c>
      <c r="S6181" s="5">
        <f t="shared" si="5297"/>
        <v>0</v>
      </c>
      <c r="T6181" s="5">
        <v>597.6</v>
      </c>
      <c r="U6181" s="5">
        <f t="shared" si="5297"/>
        <v>756.35640000000001</v>
      </c>
      <c r="V6181" s="5">
        <f t="shared" si="5297"/>
        <v>0</v>
      </c>
      <c r="W6181" s="5">
        <f t="shared" si="5278"/>
        <v>100</v>
      </c>
      <c r="X6181" s="26"/>
    </row>
    <row r="6182" spans="1:24" ht="31.5" x14ac:dyDescent="0.25">
      <c r="A6182" s="4" t="s">
        <v>393</v>
      </c>
      <c r="B6182" s="4" t="s">
        <v>1324</v>
      </c>
      <c r="C6182" s="4" t="s">
        <v>1734</v>
      </c>
      <c r="D6182" s="4" t="s">
        <v>11</v>
      </c>
      <c r="E6182" s="14" t="s">
        <v>465</v>
      </c>
      <c r="F6182" s="5"/>
      <c r="G6182" s="5"/>
      <c r="H6182" s="5"/>
      <c r="I6182" s="5"/>
      <c r="J6182" s="5"/>
      <c r="K6182" s="5"/>
      <c r="L6182" s="5"/>
      <c r="M6182" s="5">
        <v>0</v>
      </c>
      <c r="N6182" s="5">
        <v>597.6</v>
      </c>
      <c r="O6182" s="5">
        <v>0</v>
      </c>
      <c r="P6182" s="5">
        <f>N6182</f>
        <v>597.6</v>
      </c>
      <c r="Q6182" s="5">
        <v>0</v>
      </c>
      <c r="R6182" s="5">
        <v>0</v>
      </c>
      <c r="S6182" s="5">
        <v>0</v>
      </c>
      <c r="T6182" s="5">
        <v>597.6</v>
      </c>
      <c r="U6182" s="5">
        <v>756.35640000000001</v>
      </c>
      <c r="V6182" s="5">
        <v>0</v>
      </c>
      <c r="W6182" s="5">
        <f t="shared" si="5278"/>
        <v>100</v>
      </c>
      <c r="X6182" s="26"/>
    </row>
    <row r="6183" spans="1:24" ht="31.5" x14ac:dyDescent="0.25">
      <c r="A6183" s="4" t="s">
        <v>393</v>
      </c>
      <c r="B6183" s="4" t="s">
        <v>1324</v>
      </c>
      <c r="C6183" s="4" t="s">
        <v>1734</v>
      </c>
      <c r="D6183" s="4" t="s">
        <v>12</v>
      </c>
      <c r="E6183" s="14" t="s">
        <v>466</v>
      </c>
      <c r="F6183" s="5" t="e">
        <f t="shared" si="5290"/>
        <v>#REF!</v>
      </c>
      <c r="G6183" s="5" t="e">
        <f t="shared" si="5290"/>
        <v>#REF!</v>
      </c>
      <c r="H6183" s="5" t="e">
        <f t="shared" si="5290"/>
        <v>#REF!</v>
      </c>
      <c r="I6183" s="5" t="e">
        <f t="shared" si="5290"/>
        <v>#REF!</v>
      </c>
      <c r="J6183" s="5" t="e">
        <f t="shared" si="5290"/>
        <v>#REF!</v>
      </c>
      <c r="K6183" s="5" t="e">
        <f t="shared" si="5290"/>
        <v>#REF!</v>
      </c>
      <c r="L6183" s="5" t="e">
        <f t="shared" si="5290"/>
        <v>#REF!</v>
      </c>
      <c r="M6183" s="5" t="e">
        <f t="shared" si="5260"/>
        <v>#REF!</v>
      </c>
      <c r="N6183" s="5">
        <v>597.6</v>
      </c>
      <c r="O6183" s="5" t="e">
        <f t="shared" si="5291"/>
        <v>#REF!</v>
      </c>
      <c r="P6183" s="5" t="e">
        <f t="shared" si="5292"/>
        <v>#REF!</v>
      </c>
      <c r="Q6183" s="5" t="e">
        <f t="shared" si="5292"/>
        <v>#REF!</v>
      </c>
      <c r="R6183" s="5" t="e">
        <f t="shared" si="5292"/>
        <v>#REF!</v>
      </c>
      <c r="S6183" s="5" t="e">
        <f t="shared" si="5292"/>
        <v>#REF!</v>
      </c>
      <c r="T6183" s="5">
        <v>597.6</v>
      </c>
      <c r="U6183" s="5" t="e">
        <f t="shared" si="5292"/>
        <v>#REF!</v>
      </c>
      <c r="V6183" s="36" t="e">
        <f t="shared" si="5292"/>
        <v>#REF!</v>
      </c>
      <c r="W6183" s="5">
        <f t="shared" si="5278"/>
        <v>100</v>
      </c>
      <c r="X6183" s="26"/>
    </row>
    <row r="6184" spans="1:24" ht="31.5" x14ac:dyDescent="0.25">
      <c r="A6184" s="4" t="s">
        <v>393</v>
      </c>
      <c r="B6184" s="4" t="s">
        <v>1324</v>
      </c>
      <c r="C6184" s="4" t="s">
        <v>193</v>
      </c>
      <c r="D6184" s="4"/>
      <c r="E6184" s="14" t="s">
        <v>696</v>
      </c>
      <c r="F6184" s="5" t="e">
        <f>F6188+#REF!+F6196+F6199</f>
        <v>#REF!</v>
      </c>
      <c r="G6184" s="5" t="e">
        <f>G6188+#REF!+G6196+G6199</f>
        <v>#REF!</v>
      </c>
      <c r="H6184" s="5" t="e">
        <f>H6188+#REF!+H6196+H6199</f>
        <v>#REF!</v>
      </c>
      <c r="I6184" s="5" t="e">
        <f>I6188+#REF!+I6196+I6199</f>
        <v>#REF!</v>
      </c>
      <c r="J6184" s="5" t="e">
        <f>J6188+#REF!+J6196+J6199</f>
        <v>#REF!</v>
      </c>
      <c r="K6184" s="5" t="e">
        <f>K6188+#REF!+K6196+K6199</f>
        <v>#REF!</v>
      </c>
      <c r="L6184" s="5" t="e">
        <f>L6188+#REF!+L6196+L6199</f>
        <v>#REF!</v>
      </c>
      <c r="M6184" s="5" t="e">
        <f t="shared" si="5260"/>
        <v>#REF!</v>
      </c>
      <c r="N6184" s="5">
        <v>28.5</v>
      </c>
      <c r="O6184" s="5" t="e">
        <f>O6188+#REF!+O6196+O6199+O6185+O6193</f>
        <v>#REF!</v>
      </c>
      <c r="P6184" s="5" t="e">
        <f>P6188+#REF!+P6196+P6199+P6185+P6193</f>
        <v>#REF!</v>
      </c>
      <c r="Q6184" s="5" t="e">
        <f>Q6188+#REF!+Q6196+Q6199+Q6185+Q6193</f>
        <v>#REF!</v>
      </c>
      <c r="R6184" s="5" t="e">
        <f>R6188+#REF!+R6196+R6199+R6185+R6193</f>
        <v>#REF!</v>
      </c>
      <c r="S6184" s="5" t="e">
        <f>S6188+#REF!+S6196+S6199+S6185+S6193</f>
        <v>#REF!</v>
      </c>
      <c r="T6184" s="5">
        <v>28.5</v>
      </c>
      <c r="U6184" s="5" t="e">
        <f>U6188+#REF!+U6196+U6199+U6185+U6193</f>
        <v>#REF!</v>
      </c>
      <c r="V6184" s="36" t="e">
        <f>V6188+#REF!+V6196+V6199+V6185+V6193</f>
        <v>#REF!</v>
      </c>
      <c r="W6184" s="5">
        <f t="shared" si="5278"/>
        <v>100</v>
      </c>
      <c r="X6184" s="26"/>
    </row>
    <row r="6185" spans="1:24" ht="31.5" x14ac:dyDescent="0.25">
      <c r="A6185" s="4" t="s">
        <v>393</v>
      </c>
      <c r="B6185" s="4" t="s">
        <v>1324</v>
      </c>
      <c r="C6185" s="4" t="s">
        <v>193</v>
      </c>
      <c r="D6185" s="4" t="s">
        <v>11</v>
      </c>
      <c r="E6185" s="14" t="s">
        <v>465</v>
      </c>
      <c r="F6185" s="5"/>
      <c r="G6185" s="5"/>
      <c r="H6185" s="5"/>
      <c r="I6185" s="5"/>
      <c r="J6185" s="5"/>
      <c r="K6185" s="5"/>
      <c r="L6185" s="5"/>
      <c r="M6185" s="5">
        <f t="shared" si="5260"/>
        <v>0</v>
      </c>
      <c r="N6185" s="5">
        <v>28.5</v>
      </c>
      <c r="O6185" s="5">
        <f>O6186</f>
        <v>56124.356899999999</v>
      </c>
      <c r="P6185" s="5">
        <f t="shared" ref="P6185:V6186" si="5298">P6186</f>
        <v>1218.8879999999999</v>
      </c>
      <c r="Q6185" s="5">
        <f t="shared" si="5298"/>
        <v>56124.356899999999</v>
      </c>
      <c r="R6185" s="5">
        <f t="shared" si="5298"/>
        <v>0</v>
      </c>
      <c r="S6185" s="5">
        <f t="shared" si="5298"/>
        <v>0</v>
      </c>
      <c r="T6185" s="5">
        <v>28.5</v>
      </c>
      <c r="U6185" s="5">
        <f t="shared" si="5298"/>
        <v>1218.8879999999999</v>
      </c>
      <c r="V6185" s="36">
        <f t="shared" si="5298"/>
        <v>0</v>
      </c>
      <c r="W6185" s="5">
        <f t="shared" si="5278"/>
        <v>100</v>
      </c>
      <c r="X6185" s="26"/>
    </row>
    <row r="6186" spans="1:24" ht="31.5" x14ac:dyDescent="0.25">
      <c r="A6186" s="4" t="s">
        <v>393</v>
      </c>
      <c r="B6186" s="4" t="s">
        <v>1324</v>
      </c>
      <c r="C6186" s="4" t="s">
        <v>193</v>
      </c>
      <c r="D6186" s="4" t="s">
        <v>12</v>
      </c>
      <c r="E6186" s="14" t="s">
        <v>466</v>
      </c>
      <c r="F6186" s="5"/>
      <c r="G6186" s="5"/>
      <c r="H6186" s="5"/>
      <c r="I6186" s="5"/>
      <c r="J6186" s="5"/>
      <c r="K6186" s="5"/>
      <c r="L6186" s="5"/>
      <c r="M6186" s="5">
        <f t="shared" si="5260"/>
        <v>0</v>
      </c>
      <c r="N6186" s="5">
        <v>28.5</v>
      </c>
      <c r="O6186" s="5">
        <f>O6187</f>
        <v>56124.356899999999</v>
      </c>
      <c r="P6186" s="5">
        <f t="shared" si="5298"/>
        <v>1218.8879999999999</v>
      </c>
      <c r="Q6186" s="5">
        <f t="shared" si="5298"/>
        <v>56124.356899999999</v>
      </c>
      <c r="R6186" s="5">
        <f t="shared" si="5298"/>
        <v>0</v>
      </c>
      <c r="S6186" s="5">
        <f t="shared" si="5298"/>
        <v>0</v>
      </c>
      <c r="T6186" s="5">
        <v>28.5</v>
      </c>
      <c r="U6186" s="5">
        <f t="shared" si="5298"/>
        <v>1218.8879999999999</v>
      </c>
      <c r="V6186" s="36">
        <f t="shared" si="5298"/>
        <v>0</v>
      </c>
      <c r="W6186" s="5">
        <f t="shared" si="5278"/>
        <v>100</v>
      </c>
      <c r="X6186" s="26"/>
    </row>
    <row r="6187" spans="1:24" ht="31.5" x14ac:dyDescent="0.25">
      <c r="A6187" s="4" t="s">
        <v>393</v>
      </c>
      <c r="B6187" s="4" t="s">
        <v>1324</v>
      </c>
      <c r="C6187" s="4" t="s">
        <v>395</v>
      </c>
      <c r="D6187" s="4"/>
      <c r="E6187" s="14" t="s">
        <v>1736</v>
      </c>
      <c r="F6187" s="5"/>
      <c r="G6187" s="5"/>
      <c r="H6187" s="5"/>
      <c r="I6187" s="5"/>
      <c r="J6187" s="5"/>
      <c r="K6187" s="5"/>
      <c r="L6187" s="5"/>
      <c r="M6187" s="5">
        <f t="shared" si="5260"/>
        <v>0</v>
      </c>
      <c r="N6187" s="5">
        <v>1218.8879999999999</v>
      </c>
      <c r="O6187" s="5">
        <v>56124.356899999999</v>
      </c>
      <c r="P6187" s="5">
        <f>N6187</f>
        <v>1218.8879999999999</v>
      </c>
      <c r="Q6187" s="5">
        <f>O6187</f>
        <v>56124.356899999999</v>
      </c>
      <c r="R6187" s="5">
        <v>0</v>
      </c>
      <c r="S6187" s="5">
        <v>0</v>
      </c>
      <c r="T6187" s="5">
        <v>1218.8879999999999</v>
      </c>
      <c r="U6187" s="5">
        <f>T6187</f>
        <v>1218.8879999999999</v>
      </c>
      <c r="V6187" s="36">
        <v>0</v>
      </c>
      <c r="W6187" s="5">
        <f t="shared" si="5278"/>
        <v>100</v>
      </c>
      <c r="X6187" s="26"/>
    </row>
    <row r="6188" spans="1:24" ht="31.5" x14ac:dyDescent="0.25">
      <c r="A6188" s="4" t="s">
        <v>393</v>
      </c>
      <c r="B6188" s="4" t="s">
        <v>1324</v>
      </c>
      <c r="C6188" s="4" t="s">
        <v>395</v>
      </c>
      <c r="D6188" s="4" t="s">
        <v>11</v>
      </c>
      <c r="E6188" s="14" t="s">
        <v>465</v>
      </c>
      <c r="F6188" s="5">
        <f t="shared" ref="F6188:L6188" si="5299">F6191+F6189</f>
        <v>3629.7000000000003</v>
      </c>
      <c r="G6188" s="5">
        <f t="shared" si="5299"/>
        <v>5939.5</v>
      </c>
      <c r="H6188" s="5">
        <f t="shared" si="5299"/>
        <v>12374</v>
      </c>
      <c r="I6188" s="5">
        <f t="shared" si="5299"/>
        <v>0</v>
      </c>
      <c r="J6188" s="5">
        <f t="shared" si="5299"/>
        <v>0</v>
      </c>
      <c r="K6188" s="5">
        <f t="shared" si="5299"/>
        <v>0</v>
      </c>
      <c r="L6188" s="5">
        <f t="shared" si="5299"/>
        <v>0</v>
      </c>
      <c r="M6188" s="5">
        <f t="shared" si="5260"/>
        <v>3629.7000000000003</v>
      </c>
      <c r="N6188" s="5">
        <v>1218.8879999999999</v>
      </c>
      <c r="O6188" s="5">
        <f>O6191+O6189</f>
        <v>2480.24305</v>
      </c>
      <c r="P6188" s="5">
        <f t="shared" ref="P6188:V6188" si="5300">P6191+P6189</f>
        <v>26254.1351</v>
      </c>
      <c r="Q6188" s="5">
        <f t="shared" si="5300"/>
        <v>2480.24305</v>
      </c>
      <c r="R6188" s="5">
        <f t="shared" si="5300"/>
        <v>0</v>
      </c>
      <c r="S6188" s="5">
        <f t="shared" si="5300"/>
        <v>0</v>
      </c>
      <c r="T6188" s="5">
        <v>1218.8879999999999</v>
      </c>
      <c r="U6188" s="5">
        <f t="shared" si="5300"/>
        <v>12505.722400000001</v>
      </c>
      <c r="V6188" s="36">
        <f t="shared" si="5300"/>
        <v>0</v>
      </c>
      <c r="W6188" s="5">
        <f t="shared" si="5278"/>
        <v>100</v>
      </c>
      <c r="X6188" s="26"/>
    </row>
    <row r="6189" spans="1:24" ht="31.5" x14ac:dyDescent="0.25">
      <c r="A6189" s="4" t="s">
        <v>393</v>
      </c>
      <c r="B6189" s="4" t="s">
        <v>1324</v>
      </c>
      <c r="C6189" s="4" t="s">
        <v>395</v>
      </c>
      <c r="D6189" s="4" t="s">
        <v>12</v>
      </c>
      <c r="E6189" s="14" t="s">
        <v>466</v>
      </c>
      <c r="F6189" s="5">
        <f t="shared" ref="F6189:L6189" si="5301">F6190</f>
        <v>35.9</v>
      </c>
      <c r="G6189" s="5">
        <f t="shared" si="5301"/>
        <v>58.8</v>
      </c>
      <c r="H6189" s="5">
        <f t="shared" si="5301"/>
        <v>122.5</v>
      </c>
      <c r="I6189" s="5">
        <f t="shared" si="5301"/>
        <v>0</v>
      </c>
      <c r="J6189" s="5">
        <f t="shared" si="5301"/>
        <v>0</v>
      </c>
      <c r="K6189" s="5">
        <f t="shared" si="5301"/>
        <v>0</v>
      </c>
      <c r="L6189" s="5">
        <f t="shared" si="5301"/>
        <v>0</v>
      </c>
      <c r="M6189" s="5">
        <f t="shared" si="5260"/>
        <v>35.9</v>
      </c>
      <c r="N6189" s="5">
        <v>1218.8879999999999</v>
      </c>
      <c r="O6189" s="5">
        <f>O6190</f>
        <v>0</v>
      </c>
      <c r="P6189" s="5">
        <f t="shared" ref="P6189:V6189" si="5302">P6190</f>
        <v>13748.412700000001</v>
      </c>
      <c r="Q6189" s="5">
        <f t="shared" si="5302"/>
        <v>0</v>
      </c>
      <c r="R6189" s="5">
        <f t="shared" si="5302"/>
        <v>0</v>
      </c>
      <c r="S6189" s="5">
        <f t="shared" si="5302"/>
        <v>0</v>
      </c>
      <c r="T6189" s="5">
        <v>1218.8879999999999</v>
      </c>
      <c r="U6189" s="5">
        <f t="shared" si="5302"/>
        <v>0</v>
      </c>
      <c r="V6189" s="36">
        <f t="shared" si="5302"/>
        <v>0</v>
      </c>
      <c r="W6189" s="5">
        <f t="shared" si="5278"/>
        <v>100</v>
      </c>
      <c r="X6189" s="26"/>
    </row>
    <row r="6190" spans="1:24" ht="47.25" x14ac:dyDescent="0.25">
      <c r="A6190" s="4" t="s">
        <v>393</v>
      </c>
      <c r="B6190" s="4" t="s">
        <v>1324</v>
      </c>
      <c r="C6190" s="4" t="s">
        <v>398</v>
      </c>
      <c r="D6190" s="4"/>
      <c r="E6190" s="14" t="s">
        <v>1022</v>
      </c>
      <c r="F6190" s="5">
        <v>35.9</v>
      </c>
      <c r="G6190" s="5">
        <v>58.8</v>
      </c>
      <c r="H6190" s="5">
        <v>122.5</v>
      </c>
      <c r="I6190" s="5"/>
      <c r="J6190" s="5"/>
      <c r="K6190" s="5"/>
      <c r="L6190" s="5"/>
      <c r="M6190" s="5">
        <f t="shared" si="5260"/>
        <v>35.9</v>
      </c>
      <c r="N6190" s="5">
        <v>13748.412700000001</v>
      </c>
      <c r="O6190" s="5">
        <v>0</v>
      </c>
      <c r="P6190" s="5">
        <f>N6190</f>
        <v>13748.412700000001</v>
      </c>
      <c r="Q6190" s="5">
        <f>O6190</f>
        <v>0</v>
      </c>
      <c r="R6190" s="5">
        <v>0</v>
      </c>
      <c r="S6190" s="5">
        <v>0</v>
      </c>
      <c r="T6190" s="5">
        <v>13748.412700000001</v>
      </c>
      <c r="U6190" s="5">
        <v>0</v>
      </c>
      <c r="V6190" s="36">
        <v>0</v>
      </c>
      <c r="W6190" s="5">
        <f t="shared" si="5278"/>
        <v>100</v>
      </c>
      <c r="X6190" s="26"/>
    </row>
    <row r="6191" spans="1:24" ht="31.5" x14ac:dyDescent="0.25">
      <c r="A6191" s="4" t="s">
        <v>393</v>
      </c>
      <c r="B6191" s="4" t="s">
        <v>1324</v>
      </c>
      <c r="C6191" s="4" t="s">
        <v>399</v>
      </c>
      <c r="D6191" s="4"/>
      <c r="E6191" s="14" t="s">
        <v>1023</v>
      </c>
      <c r="F6191" s="5">
        <f t="shared" ref="F6191:L6191" si="5303">F6192</f>
        <v>3593.8</v>
      </c>
      <c r="G6191" s="5">
        <f t="shared" si="5303"/>
        <v>5880.7</v>
      </c>
      <c r="H6191" s="5">
        <f t="shared" si="5303"/>
        <v>12251.5</v>
      </c>
      <c r="I6191" s="5">
        <f t="shared" si="5303"/>
        <v>0</v>
      </c>
      <c r="J6191" s="5">
        <f t="shared" si="5303"/>
        <v>0</v>
      </c>
      <c r="K6191" s="5">
        <f t="shared" si="5303"/>
        <v>0</v>
      </c>
      <c r="L6191" s="5">
        <f t="shared" si="5303"/>
        <v>0</v>
      </c>
      <c r="M6191" s="5">
        <f t="shared" si="5260"/>
        <v>3593.8</v>
      </c>
      <c r="N6191" s="5">
        <v>13748.412700000001</v>
      </c>
      <c r="O6191" s="5">
        <f>O6192</f>
        <v>2480.24305</v>
      </c>
      <c r="P6191" s="5">
        <f t="shared" ref="P6191:V6191" si="5304">P6192</f>
        <v>12505.722400000001</v>
      </c>
      <c r="Q6191" s="5">
        <f t="shared" si="5304"/>
        <v>2480.24305</v>
      </c>
      <c r="R6191" s="5">
        <f t="shared" si="5304"/>
        <v>0</v>
      </c>
      <c r="S6191" s="5">
        <f t="shared" si="5304"/>
        <v>0</v>
      </c>
      <c r="T6191" s="5">
        <v>13748.412700000001</v>
      </c>
      <c r="U6191" s="5">
        <f t="shared" si="5304"/>
        <v>12505.722400000001</v>
      </c>
      <c r="V6191" s="36">
        <f t="shared" si="5304"/>
        <v>0</v>
      </c>
      <c r="W6191" s="5">
        <f t="shared" si="5278"/>
        <v>100</v>
      </c>
      <c r="X6191" s="26"/>
    </row>
    <row r="6192" spans="1:24" ht="31.5" x14ac:dyDescent="0.25">
      <c r="A6192" s="4" t="s">
        <v>393</v>
      </c>
      <c r="B6192" s="4" t="s">
        <v>1324</v>
      </c>
      <c r="C6192" s="4" t="s">
        <v>396</v>
      </c>
      <c r="D6192" s="4"/>
      <c r="E6192" s="14" t="s">
        <v>697</v>
      </c>
      <c r="F6192" s="5">
        <v>3593.8</v>
      </c>
      <c r="G6192" s="5">
        <v>5880.7</v>
      </c>
      <c r="H6192" s="5">
        <v>12251.5</v>
      </c>
      <c r="I6192" s="5"/>
      <c r="J6192" s="5"/>
      <c r="K6192" s="5"/>
      <c r="L6192" s="5"/>
      <c r="M6192" s="5">
        <f t="shared" si="5260"/>
        <v>3593.8</v>
      </c>
      <c r="N6192" s="5">
        <v>12505.722400000001</v>
      </c>
      <c r="O6192" s="5">
        <v>2480.24305</v>
      </c>
      <c r="P6192" s="5">
        <f>N6192</f>
        <v>12505.722400000001</v>
      </c>
      <c r="Q6192" s="5">
        <f>O6192</f>
        <v>2480.24305</v>
      </c>
      <c r="R6192" s="5">
        <v>0</v>
      </c>
      <c r="S6192" s="5">
        <v>0</v>
      </c>
      <c r="T6192" s="5">
        <v>12505.722400000001</v>
      </c>
      <c r="U6192" s="5">
        <f>T6192</f>
        <v>12505.722400000001</v>
      </c>
      <c r="V6192" s="36">
        <v>0</v>
      </c>
      <c r="W6192" s="5">
        <f t="shared" si="5278"/>
        <v>100</v>
      </c>
      <c r="X6192" s="26"/>
    </row>
    <row r="6193" spans="1:24" ht="31.5" x14ac:dyDescent="0.25">
      <c r="A6193" s="4" t="s">
        <v>393</v>
      </c>
      <c r="B6193" s="4" t="s">
        <v>1324</v>
      </c>
      <c r="C6193" s="4" t="s">
        <v>396</v>
      </c>
      <c r="D6193" s="4" t="s">
        <v>11</v>
      </c>
      <c r="E6193" s="14" t="s">
        <v>465</v>
      </c>
      <c r="F6193" s="5"/>
      <c r="G6193" s="5"/>
      <c r="H6193" s="5"/>
      <c r="I6193" s="5"/>
      <c r="J6193" s="5"/>
      <c r="K6193" s="5"/>
      <c r="L6193" s="5"/>
      <c r="M6193" s="5">
        <f>M6194</f>
        <v>0</v>
      </c>
      <c r="N6193" s="5">
        <v>12505.722400000001</v>
      </c>
      <c r="O6193" s="5">
        <f t="shared" ref="O6193:V6194" si="5305">O6194</f>
        <v>6603.0119999999997</v>
      </c>
      <c r="P6193" s="5">
        <f t="shared" si="5305"/>
        <v>1242.6903</v>
      </c>
      <c r="Q6193" s="5">
        <f t="shared" si="5305"/>
        <v>6603.0119999999997</v>
      </c>
      <c r="R6193" s="5">
        <f t="shared" si="5305"/>
        <v>0</v>
      </c>
      <c r="S6193" s="5">
        <f t="shared" si="5305"/>
        <v>0</v>
      </c>
      <c r="T6193" s="5">
        <v>12505.722400000001</v>
      </c>
      <c r="U6193" s="5">
        <f t="shared" si="5305"/>
        <v>1242.6903</v>
      </c>
      <c r="V6193" s="36">
        <f t="shared" si="5305"/>
        <v>0</v>
      </c>
      <c r="W6193" s="5">
        <f t="shared" si="5278"/>
        <v>100</v>
      </c>
      <c r="X6193" s="26"/>
    </row>
    <row r="6194" spans="1:24" ht="31.5" x14ac:dyDescent="0.25">
      <c r="A6194" s="4" t="s">
        <v>393</v>
      </c>
      <c r="B6194" s="4" t="s">
        <v>1324</v>
      </c>
      <c r="C6194" s="4" t="s">
        <v>396</v>
      </c>
      <c r="D6194" s="4" t="s">
        <v>12</v>
      </c>
      <c r="E6194" s="14" t="s">
        <v>466</v>
      </c>
      <c r="F6194" s="5"/>
      <c r="G6194" s="5"/>
      <c r="H6194" s="5"/>
      <c r="I6194" s="5"/>
      <c r="J6194" s="5"/>
      <c r="K6194" s="5"/>
      <c r="L6194" s="5"/>
      <c r="M6194" s="5">
        <f>M6195</f>
        <v>0</v>
      </c>
      <c r="N6194" s="5">
        <v>12505.722400000001</v>
      </c>
      <c r="O6194" s="5">
        <f t="shared" si="5305"/>
        <v>6603.0119999999997</v>
      </c>
      <c r="P6194" s="5">
        <f t="shared" si="5305"/>
        <v>1242.6903</v>
      </c>
      <c r="Q6194" s="5">
        <f t="shared" si="5305"/>
        <v>6603.0119999999997</v>
      </c>
      <c r="R6194" s="5">
        <f t="shared" si="5305"/>
        <v>0</v>
      </c>
      <c r="S6194" s="5">
        <f t="shared" si="5305"/>
        <v>0</v>
      </c>
      <c r="T6194" s="5">
        <v>12505.722400000001</v>
      </c>
      <c r="U6194" s="5">
        <f t="shared" si="5305"/>
        <v>1242.6903</v>
      </c>
      <c r="V6194" s="36">
        <f t="shared" si="5305"/>
        <v>0</v>
      </c>
      <c r="W6194" s="5">
        <f t="shared" si="5278"/>
        <v>100</v>
      </c>
      <c r="X6194" s="26"/>
    </row>
    <row r="6195" spans="1:24" x14ac:dyDescent="0.25">
      <c r="A6195" s="4" t="s">
        <v>393</v>
      </c>
      <c r="B6195" s="4" t="s">
        <v>1324</v>
      </c>
      <c r="C6195" s="4" t="s">
        <v>397</v>
      </c>
      <c r="D6195" s="4"/>
      <c r="E6195" s="14" t="s">
        <v>698</v>
      </c>
      <c r="F6195" s="5"/>
      <c r="G6195" s="5"/>
      <c r="H6195" s="5"/>
      <c r="I6195" s="5"/>
      <c r="J6195" s="5"/>
      <c r="K6195" s="5"/>
      <c r="L6195" s="5"/>
      <c r="M6195" s="5">
        <v>0</v>
      </c>
      <c r="N6195" s="5">
        <v>1242.6903</v>
      </c>
      <c r="O6195" s="5">
        <v>6603.0119999999997</v>
      </c>
      <c r="P6195" s="5">
        <f>N6195</f>
        <v>1242.6903</v>
      </c>
      <c r="Q6195" s="5">
        <f>O6195</f>
        <v>6603.0119999999997</v>
      </c>
      <c r="R6195" s="5">
        <v>0</v>
      </c>
      <c r="S6195" s="5">
        <v>0</v>
      </c>
      <c r="T6195" s="5">
        <v>1242.6903</v>
      </c>
      <c r="U6195" s="5">
        <f>T6195</f>
        <v>1242.6903</v>
      </c>
      <c r="V6195" s="36">
        <v>0</v>
      </c>
      <c r="W6195" s="5">
        <f t="shared" si="5278"/>
        <v>100</v>
      </c>
      <c r="X6195" s="26"/>
    </row>
    <row r="6196" spans="1:24" ht="31.5" x14ac:dyDescent="0.25">
      <c r="A6196" s="4" t="s">
        <v>393</v>
      </c>
      <c r="B6196" s="4" t="s">
        <v>1324</v>
      </c>
      <c r="C6196" s="4" t="s">
        <v>397</v>
      </c>
      <c r="D6196" s="4" t="s">
        <v>11</v>
      </c>
      <c r="E6196" s="14" t="s">
        <v>465</v>
      </c>
      <c r="F6196" s="5">
        <f t="shared" ref="F6196:L6197" si="5306">F6197</f>
        <v>14842.1</v>
      </c>
      <c r="G6196" s="5">
        <f t="shared" si="5306"/>
        <v>15623.3</v>
      </c>
      <c r="H6196" s="5">
        <f t="shared" si="5306"/>
        <v>0</v>
      </c>
      <c r="I6196" s="5">
        <f t="shared" si="5306"/>
        <v>0</v>
      </c>
      <c r="J6196" s="5">
        <f t="shared" si="5306"/>
        <v>0</v>
      </c>
      <c r="K6196" s="5">
        <f t="shared" si="5306"/>
        <v>0</v>
      </c>
      <c r="L6196" s="5">
        <f t="shared" si="5306"/>
        <v>39058.199999999997</v>
      </c>
      <c r="M6196" s="5">
        <f t="shared" si="5260"/>
        <v>53900.299999999996</v>
      </c>
      <c r="N6196" s="5">
        <v>1242.6903</v>
      </c>
      <c r="O6196" s="5">
        <f>O6197</f>
        <v>3223.4940000000001</v>
      </c>
      <c r="P6196" s="5">
        <f t="shared" ref="P6196:V6197" si="5307">P6197</f>
        <v>0</v>
      </c>
      <c r="Q6196" s="5">
        <f t="shared" si="5307"/>
        <v>3223.4940000000001</v>
      </c>
      <c r="R6196" s="5">
        <f t="shared" si="5307"/>
        <v>0</v>
      </c>
      <c r="S6196" s="5">
        <f t="shared" si="5307"/>
        <v>0</v>
      </c>
      <c r="T6196" s="5">
        <v>1242.6903</v>
      </c>
      <c r="U6196" s="5">
        <f t="shared" si="5307"/>
        <v>0</v>
      </c>
      <c r="V6196" s="36">
        <f t="shared" si="5307"/>
        <v>0</v>
      </c>
      <c r="W6196" s="5">
        <f t="shared" si="5278"/>
        <v>100</v>
      </c>
      <c r="X6196" s="26"/>
    </row>
    <row r="6197" spans="1:24" ht="31.5" x14ac:dyDescent="0.25">
      <c r="A6197" s="4" t="s">
        <v>393</v>
      </c>
      <c r="B6197" s="4" t="s">
        <v>1324</v>
      </c>
      <c r="C6197" s="4" t="s">
        <v>397</v>
      </c>
      <c r="D6197" s="4" t="s">
        <v>12</v>
      </c>
      <c r="E6197" s="14" t="s">
        <v>466</v>
      </c>
      <c r="F6197" s="5">
        <f t="shared" si="5306"/>
        <v>14842.1</v>
      </c>
      <c r="G6197" s="5">
        <f t="shared" si="5306"/>
        <v>15623.3</v>
      </c>
      <c r="H6197" s="5">
        <f t="shared" si="5306"/>
        <v>0</v>
      </c>
      <c r="I6197" s="5">
        <f t="shared" si="5306"/>
        <v>0</v>
      </c>
      <c r="J6197" s="5">
        <f t="shared" si="5306"/>
        <v>0</v>
      </c>
      <c r="K6197" s="5">
        <f t="shared" si="5306"/>
        <v>0</v>
      </c>
      <c r="L6197" s="5">
        <f t="shared" si="5306"/>
        <v>39058.199999999997</v>
      </c>
      <c r="M6197" s="5">
        <f t="shared" si="5260"/>
        <v>53900.299999999996</v>
      </c>
      <c r="N6197" s="5">
        <v>1242.6903</v>
      </c>
      <c r="O6197" s="5">
        <f>O6198</f>
        <v>3223.4940000000001</v>
      </c>
      <c r="P6197" s="5">
        <f t="shared" si="5307"/>
        <v>0</v>
      </c>
      <c r="Q6197" s="5">
        <f t="shared" si="5307"/>
        <v>3223.4940000000001</v>
      </c>
      <c r="R6197" s="5">
        <f t="shared" si="5307"/>
        <v>0</v>
      </c>
      <c r="S6197" s="5">
        <f t="shared" si="5307"/>
        <v>0</v>
      </c>
      <c r="T6197" s="5">
        <v>1242.6903</v>
      </c>
      <c r="U6197" s="5">
        <f t="shared" si="5307"/>
        <v>0</v>
      </c>
      <c r="V6197" s="36">
        <f t="shared" si="5307"/>
        <v>0</v>
      </c>
      <c r="W6197" s="5">
        <f t="shared" si="5278"/>
        <v>100</v>
      </c>
      <c r="X6197" s="26"/>
    </row>
    <row r="6198" spans="1:24" s="3" customFormat="1" hidden="1" x14ac:dyDescent="0.25">
      <c r="A6198" s="7" t="s">
        <v>640</v>
      </c>
      <c r="B6198" s="7" t="s">
        <v>1365</v>
      </c>
      <c r="C6198" s="7" t="s">
        <v>641</v>
      </c>
      <c r="D6198" s="7" t="s">
        <v>640</v>
      </c>
      <c r="E6198" s="18" t="s">
        <v>642</v>
      </c>
      <c r="F6198" s="5">
        <v>14842.1</v>
      </c>
      <c r="G6198" s="5">
        <v>15623.3</v>
      </c>
      <c r="H6198" s="5"/>
      <c r="I6198" s="5"/>
      <c r="J6198" s="5"/>
      <c r="K6198" s="5"/>
      <c r="L6198" s="5">
        <v>39058.199999999997</v>
      </c>
      <c r="M6198" s="5">
        <f t="shared" si="5260"/>
        <v>53900.299999999996</v>
      </c>
      <c r="N6198" s="8">
        <v>0</v>
      </c>
      <c r="O6198" s="5">
        <v>3223.4940000000001</v>
      </c>
      <c r="P6198" s="5">
        <f>N6198</f>
        <v>0</v>
      </c>
      <c r="Q6198" s="5">
        <f>O6198</f>
        <v>3223.4940000000001</v>
      </c>
      <c r="R6198" s="5">
        <v>0</v>
      </c>
      <c r="S6198" s="5">
        <v>0</v>
      </c>
      <c r="T6198" s="8">
        <v>0</v>
      </c>
      <c r="U6198" s="5">
        <f>T6198</f>
        <v>0</v>
      </c>
      <c r="V6198" s="36">
        <v>0</v>
      </c>
      <c r="W6198" s="8" t="e">
        <f t="shared" si="5278"/>
        <v>#DIV/0!</v>
      </c>
      <c r="X6198" s="52" t="s">
        <v>1214</v>
      </c>
    </row>
    <row r="6199" spans="1:24" x14ac:dyDescent="0.25">
      <c r="A6199" s="64" t="s">
        <v>643</v>
      </c>
      <c r="B6199" s="64"/>
      <c r="C6199" s="64"/>
      <c r="D6199" s="64"/>
      <c r="E6199" s="64"/>
      <c r="F6199" s="5" t="e">
        <f>#REF!</f>
        <v>#REF!</v>
      </c>
      <c r="G6199" s="5" t="e">
        <f>#REF!</f>
        <v>#REF!</v>
      </c>
      <c r="H6199" s="5" t="e">
        <f>#REF!</f>
        <v>#REF!</v>
      </c>
      <c r="I6199" s="5" t="e">
        <f>#REF!</f>
        <v>#REF!</v>
      </c>
      <c r="J6199" s="5" t="e">
        <f>#REF!</f>
        <v>#REF!</v>
      </c>
      <c r="K6199" s="5" t="e">
        <f>#REF!</f>
        <v>#REF!</v>
      </c>
      <c r="L6199" s="5" t="e">
        <f>#REF!</f>
        <v>#REF!</v>
      </c>
      <c r="M6199" s="5" t="e">
        <f t="shared" si="5260"/>
        <v>#REF!</v>
      </c>
      <c r="N6199" s="8">
        <v>53718855.607689999</v>
      </c>
      <c r="O6199" s="8" t="e">
        <f>#REF!</f>
        <v>#REF!</v>
      </c>
      <c r="P6199" s="8" t="e">
        <f>#REF!</f>
        <v>#REF!</v>
      </c>
      <c r="Q6199" s="8" t="e">
        <f>#REF!</f>
        <v>#REF!</v>
      </c>
      <c r="R6199" s="8" t="e">
        <f>#REF!</f>
        <v>#REF!</v>
      </c>
      <c r="S6199" s="8" t="e">
        <f>#REF!</f>
        <v>#REF!</v>
      </c>
      <c r="T6199" s="8">
        <v>51058693.14613001</v>
      </c>
      <c r="U6199" s="8" t="e">
        <f>#REF!</f>
        <v>#REF!</v>
      </c>
      <c r="V6199" s="8" t="e">
        <f>#REF!</f>
        <v>#REF!</v>
      </c>
      <c r="W6199" s="79">
        <f t="shared" si="5278"/>
        <v>95.047991191422227</v>
      </c>
      <c r="X6199" s="26"/>
    </row>
  </sheetData>
  <autoFilter ref="A9:IU6199">
    <filterColumn colId="23">
      <filters blank="1"/>
    </filterColumn>
  </autoFilter>
  <mergeCells count="31">
    <mergeCell ref="A6199:E6199"/>
    <mergeCell ref="W6:W9"/>
    <mergeCell ref="N1:W1"/>
    <mergeCell ref="N2:W2"/>
    <mergeCell ref="A4:W4"/>
    <mergeCell ref="B6:B9"/>
    <mergeCell ref="F6:F9"/>
    <mergeCell ref="G6:G9"/>
    <mergeCell ref="H6:H9"/>
    <mergeCell ref="I6:K7"/>
    <mergeCell ref="L6:L9"/>
    <mergeCell ref="E6:E9"/>
    <mergeCell ref="U6:V7"/>
    <mergeCell ref="U8:U9"/>
    <mergeCell ref="V8:V9"/>
    <mergeCell ref="T6:T9"/>
    <mergeCell ref="J8:J9"/>
    <mergeCell ref="P7:Q7"/>
    <mergeCell ref="M6:M9"/>
    <mergeCell ref="A6:A9"/>
    <mergeCell ref="C6:C9"/>
    <mergeCell ref="D6:D9"/>
    <mergeCell ref="I8:I9"/>
    <mergeCell ref="P6:S6"/>
    <mergeCell ref="Q8:Q9"/>
    <mergeCell ref="R7:S7"/>
    <mergeCell ref="S8:S9"/>
    <mergeCell ref="P8:P9"/>
    <mergeCell ref="R8:R9"/>
    <mergeCell ref="N6:N9"/>
    <mergeCell ref="K8:K9"/>
  </mergeCells>
  <printOptions horizontalCentered="1"/>
  <pageMargins left="0.35433070866141736" right="0.15748031496062992" top="0.31496062992125984" bottom="0.3149606299212598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Перевалова Екатерина Александровна</cp:lastModifiedBy>
  <cp:lastPrinted>2023-02-28T10:22:35Z</cp:lastPrinted>
  <dcterms:created xsi:type="dcterms:W3CDTF">2013-10-10T08:33:25Z</dcterms:created>
  <dcterms:modified xsi:type="dcterms:W3CDTF">2023-02-28T10:22:38Z</dcterms:modified>
</cp:coreProperties>
</file>